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SDR General" sheetId="1" r:id="rId5"/>
    <sheet state="visible" name="PT Reporte SDR" sheetId="2" r:id="rId6"/>
    <sheet state="visible" name="Reporte SDR " sheetId="3" r:id="rId7"/>
    <sheet state="visible" name="Copy of Reporte SDR " sheetId="4" r:id="rId8"/>
    <sheet state="visible" name="2026 Reporte SDR " sheetId="5" r:id="rId9"/>
    <sheet state="visible" name="Copy of Reporte SDR Brazil" sheetId="6" r:id="rId10"/>
    <sheet state="visible" name="Report LATAM" sheetId="7" r:id="rId11"/>
    <sheet state="visible" name="P LATAM" sheetId="8" r:id="rId12"/>
    <sheet state="visible" name="Monthly LATAM" sheetId="9" r:id="rId13"/>
    <sheet state="visible" name="PT Reporte SDR Brazil" sheetId="10" r:id="rId14"/>
    <sheet state="visible" name="Copy of Reporte SDR" sheetId="11" r:id="rId15"/>
    <sheet state="visible" name="Cohorts" sheetId="12" r:id="rId16"/>
    <sheet state="visible" name="Sheet13" sheetId="13" r:id="rId17"/>
    <sheet state="visible" name="Quality Report" sheetId="14" r:id="rId18"/>
    <sheet state="visible" name="Identificar tipo de serv" sheetId="15" r:id="rId19"/>
    <sheet state="visible" name="Map" sheetId="16" r:id="rId20"/>
    <sheet state="visible" name="Leads Fix" sheetId="17" r:id="rId21"/>
    <sheet state="visible" name="Zoho" sheetId="18" r:id="rId22"/>
    <sheet state="visible" name="Vendedor" sheetId="19" r:id="rId23"/>
    <sheet state="visible" name="Analytics" sheetId="20" r:id="rId24"/>
    <sheet state="visible" name="PageViews" sheetId="21" r:id="rId25"/>
  </sheets>
  <definedNames>
    <definedName name="GeocodeAddressColumn_Map">Map!$G$1</definedName>
    <definedName name="GeocodeAddressColumn_QualityReport">'Quality Report'!$B$1</definedName>
    <definedName name="GeocodeAddressColumn_Sheet12">#REF!</definedName>
    <definedName name="MY_FUNCTION1">LAMBDA(COUNTIFS(#REF!,"&gt;="&amp;'Reporte SDR General'!$C$3,#REF!,"&lt;="&amp;'Reporte SDR General'!$D$3,#REF!,#REF!,#REF!,"Pase a ventas")+COUNTIFS(#REF!,"&gt;="&amp;'Reporte SDR General'!$C$3,#REF!,"&lt;="&amp;'Reporte SDR General'!$D$3,#REF!,#REF!,#REF!,"Descartado")+COUNTIFS(#REF!,"&gt;="&amp;'Reporte SDR General'!$C$3,#REF!,"&lt;="&amp;'Reporte SDR General'!$D$3,#REF!,#REF!,#REF!,"Pidio llamar mas tarde")+COUNTIFS(#REF!,"&gt;="&amp;'Reporte SDR General'!$C$3,#REF!,"&lt;="&amp;'Reporte SDR General'!$D$3,#REF!,#REF!,#REF!,"Contesta y Cuelga")+COUNTIFS(#REF!,"&gt;="&amp;'Reporte SDR General'!$C$3,#REF!,"&lt;="&amp;'Reporte SDR General'!$D$3,#REF!,#REF!,#REF!,"Llamar mañana")+COUNTIFS(#REF!,"&gt;="&amp;'Reporte SDR General'!$C$3,#REF!,"&lt;="&amp;'Reporte SDR General'!$D$3,#REF!,'Reporte SDR General'!$H$5,#REF!,"SEGUIMIENTO"))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Se intentó contactar al menos una vez.
verdes, amarillos y rojos.</t>
      </text>
    </comment>
    <comment authorId="0" ref="C11">
      <text>
        <t xml:space="preserve">Amarillos, contactados una vez y que no han contestado hasta el 5to toque.</t>
      </text>
    </comment>
    <comment authorId="0" ref="C12">
      <text>
        <t xml:space="preserve">Rojos, que no han contestaron hasta el último toque.</t>
      </text>
    </comment>
    <comment authorId="0" ref="C13">
      <text>
        <t xml:space="preserve">Verdes, si fueron contactados con respuesta.</t>
      </text>
    </comment>
    <comment authorId="0" ref="C62">
      <text>
        <t xml:space="preserve">Rojos, que no han contestaron hasta el último toque.</t>
      </text>
    </comment>
    <comment authorId="0" ref="C72">
      <text>
        <t xml:space="preserve">Rojos, que no han contestaron hasta el último toque.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Se intentó contactar al menos una vez.
verdes, amarillos y rojos.</t>
      </text>
    </comment>
    <comment authorId="0" ref="C10">
      <text>
        <t xml:space="preserve">Amarillos, contactados una vez y que no han contestado hasta el 5to toque.</t>
      </text>
    </comment>
    <comment authorId="0" ref="C11">
      <text>
        <t xml:space="preserve">Rojos, que no han contestaron hasta el último toque.</t>
      </text>
    </comment>
    <comment authorId="0" ref="C12">
      <text>
        <t xml:space="preserve">Verdes, si fueron contactados con respuesta.</t>
      </text>
    </comment>
    <comment authorId="0" ref="C85">
      <text>
        <t xml:space="preserve">Rojos, que no han contestaron hasta el último toque.</t>
      </text>
    </comment>
    <comment authorId="0" ref="C95">
      <text>
        <t xml:space="preserve">Rojos, que no han contestaron hasta el último toque.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Se intentó contactar al menos una vez.
verdes, amarillos y rojos.</t>
      </text>
    </comment>
    <comment authorId="0" ref="C13">
      <text>
        <t xml:space="preserve">Amarillos, contactados una vez y que no han contestado hasta el 5to toque.</t>
      </text>
    </comment>
    <comment authorId="0" ref="C14">
      <text>
        <t xml:space="preserve">Rojos, que no han contestaron hasta el último toque.</t>
      </text>
    </comment>
    <comment authorId="0" ref="C15">
      <text>
        <t xml:space="preserve">Verdes, si fueron contactados con respuesta.</t>
      </text>
    </comment>
    <comment authorId="0" ref="C69">
      <text>
        <t xml:space="preserve">Rojos, que no han contestaron hasta el último toque.</t>
      </text>
    </comment>
    <comment authorId="0" ref="C79">
      <text>
        <t xml:space="preserve">Rojos, que no han contestaron hasta el último toque.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Se intentó contactar al menos una vez.
verdes, amarillos y rojos.</t>
      </text>
    </comment>
    <comment authorId="0" ref="C13">
      <text>
        <t xml:space="preserve">Amarillos, contactados una vez y que no han contestado hasta el 5to toque.</t>
      </text>
    </comment>
    <comment authorId="0" ref="C14">
      <text>
        <t xml:space="preserve">Rojos, que no han contestaron hasta el último toque.</t>
      </text>
    </comment>
    <comment authorId="0" ref="C15">
      <text>
        <t xml:space="preserve">Verdes, si fueron contactados con respuesta.</t>
      </text>
    </comment>
    <comment authorId="0" ref="C68">
      <text>
        <t xml:space="preserve">Rojos, que no han contestaron hasta el último toque.</t>
      </text>
    </comment>
    <comment authorId="0" ref="C78">
      <text>
        <t xml:space="preserve">Rojos, que no han contestaron hasta el último toque.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Se intentó contactar al menos una vez.
verdes, amarillos y rojos.</t>
      </text>
    </comment>
    <comment authorId="0" ref="C13">
      <text>
        <t xml:space="preserve">Amarillos, contactados una vez y que no han contestado hasta el 5to toque.</t>
      </text>
    </comment>
    <comment authorId="0" ref="C14">
      <text>
        <t xml:space="preserve">Rojos, que no han contestaron hasta el último toque.</t>
      </text>
    </comment>
    <comment authorId="0" ref="C15">
      <text>
        <t xml:space="preserve">Verdes, si fueron contactados con respuesta.</t>
      </text>
    </comment>
    <comment authorId="0" ref="C68">
      <text>
        <t xml:space="preserve">Rojos, que no han contestaron hasta el último toque.</t>
      </text>
    </comment>
    <comment authorId="0" ref="C78">
      <text>
        <t xml:space="preserve">Rojos, que no han contestaron hasta el último toque.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Se intentó contactar al menos una vez.
verdes, amarillos y rojos.</t>
      </text>
    </comment>
    <comment authorId="0" ref="C12">
      <text>
        <t xml:space="preserve">Amarillos, contactados una vez y que no han contestado hasta el 5to toque.</t>
      </text>
    </comment>
    <comment authorId="0" ref="C13">
      <text>
        <t xml:space="preserve">Rojos, que no han contestaron hasta el último toque.</t>
      </text>
    </comment>
    <comment authorId="0" ref="C14">
      <text>
        <t xml:space="preserve">Verdes, si fueron contactados con respuesta.</t>
      </text>
    </comment>
    <comment authorId="0" ref="C69">
      <text>
        <t xml:space="preserve">Rojos, que no han contestaron hasta el último toque.</t>
      </text>
    </comment>
    <comment authorId="0" ref="C79">
      <text>
        <t xml:space="preserve">Rojos, que no han contestaron hasta el último toque.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5">
      <text>
        <t xml:space="preserve">Rojos, que no han contestaron hasta el último toque.</t>
      </text>
    </comment>
    <comment authorId="0" ref="C95">
      <text>
        <t xml:space="preserve">Rojos, que no han contestaron hasta el último toque.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Se intentó contactar al menos una vez.
verdes, amarillos y rojos.</t>
      </text>
    </comment>
    <comment authorId="0" ref="C10">
      <text>
        <t xml:space="preserve">Amarillos, contactados una vez y que no han contestado hasta el 5to toque.</t>
      </text>
    </comment>
    <comment authorId="0" ref="C11">
      <text>
        <t xml:space="preserve">Rojos, que no han contestaron hasta el último toque.</t>
      </text>
    </comment>
    <comment authorId="0" ref="C12">
      <text>
        <t xml:space="preserve">Verdes, si fueron contactados con respuesta.</t>
      </text>
    </comment>
    <comment authorId="0" ref="C85">
      <text>
        <t xml:space="preserve">Rojos, que no han contestaron hasta el último toque.</t>
      </text>
    </comment>
    <comment authorId="0" ref="C95">
      <text>
        <t xml:space="preserve">Rojos, que no han contestaron hasta el último toque.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">
      <text>
        <t xml:space="preserve">Geocode : 
Sorry, no results were found for this address. Please retry by reformulating it or looking for wider results.</t>
      </text>
    </comment>
    <comment authorId="0" ref="D22">
      <text>
        <t xml:space="preserve">Geocode : 
Sorry, no results were found for this address. Please retry by reformulating it or looking for wider results.</t>
      </text>
    </comment>
    <comment authorId="0" ref="D23">
      <text>
        <t xml:space="preserve">Geocode : 
Sorry, no results were found for this address. Please retry by reformulating it or looking for wider results.</t>
      </text>
    </comment>
    <comment authorId="0" ref="D24">
      <text>
        <t xml:space="preserve">Geocode : 
Sorry, no results were found for this address. Please retry by reformulating it or looking for wider results.</t>
      </text>
    </comment>
    <comment authorId="0" ref="D25">
      <text>
        <t xml:space="preserve">Geocode : 
Sorry, no results were found for this address. Please retry by reformulating it or looking for wider results.</t>
      </text>
    </comment>
    <comment authorId="0" ref="D26">
      <text>
        <t xml:space="preserve">Geocode : 
Sorry, no results were found for this address. Please retry by reformulating it or looking for wider results.</t>
      </text>
    </comment>
    <comment authorId="0" ref="D27">
      <text>
        <t xml:space="preserve">Geocode : 
Sorry, no results were found for this address. Please retry by reformulating it or looking for wider results.</t>
      </text>
    </comment>
    <comment authorId="0" ref="D28">
      <text>
        <t xml:space="preserve">Geocode : 
Sorry, no results were found for this address. Please retry by reformulating it or looking for wider results.</t>
      </text>
    </comment>
    <comment authorId="0" ref="D29">
      <text>
        <t xml:space="preserve">Geocode : 
Sorry, no results were found for this address. Please retry by reformulating it or looking for wider results.</t>
      </text>
    </comment>
    <comment authorId="0" ref="D30">
      <text>
        <t xml:space="preserve">Geocode : 
Sorry, no results were found for this address. Please retry by reformulating it or looking for wider results.</t>
      </text>
    </comment>
    <comment authorId="0" ref="D31">
      <text>
        <t xml:space="preserve">Geocode : 
Sorry, no results were found for this address. Please retry by reformulating it or looking for wider results.</t>
      </text>
    </comment>
    <comment authorId="0" ref="D32">
      <text>
        <t xml:space="preserve">Geocode : 
Sorry, no results were found for this address. Please retry by reformulating it or looking for wider results.</t>
      </text>
    </comment>
    <comment authorId="0" ref="D33">
      <text>
        <t xml:space="preserve">Geocode : 
Sorry, no results were found for this address. Please retry by reformulating it or looking for wider results.</t>
      </text>
    </comment>
    <comment authorId="0" ref="D34">
      <text>
        <t xml:space="preserve">Geocode : 
Sorry, no results were found for this address. Please retry by reformulating it or looking for wider results.</t>
      </text>
    </comment>
    <comment authorId="0" ref="D35">
      <text>
        <t xml:space="preserve">Geocode : 
Sorry, no results were found for this address. Please retry by reformulating it or looking for wider results.</t>
      </text>
    </comment>
    <comment authorId="0" ref="D36">
      <text>
        <t xml:space="preserve">Geocode : 
Sorry, no results were found for this address. Please retry by reformulating it or looking for wider results.</t>
      </text>
    </comment>
    <comment authorId="0" ref="D37">
      <text>
        <t xml:space="preserve">Geocode : 
Sorry, no results were found for this address. Please retry by reformulating it or looking for wider results.</t>
      </text>
    </comment>
    <comment authorId="0" ref="D38">
      <text>
        <t xml:space="preserve">Geocode : 
Sorry, no results were found for this address. Please retry by reformulating it or looking for wider results.</t>
      </text>
    </comment>
    <comment authorId="0" ref="D39">
      <text>
        <t xml:space="preserve">Geocode : 
Sorry, no results were found for this address. Please retry by reformulating it or looking for wider results.</t>
      </text>
    </comment>
    <comment authorId="0" ref="D40">
      <text>
        <t xml:space="preserve">Geocode : 
Sorry, no results were found for this address. Please retry by reformulating it or looking for wider results.</t>
      </text>
    </comment>
    <comment authorId="0" ref="D41">
      <text>
        <t xml:space="preserve">Geocode : 
Sorry, no results were found for this address. Please retry by reformulating it or looking for wider results.</t>
      </text>
    </comment>
    <comment authorId="0" ref="D79">
      <text>
        <t xml:space="preserve">Geocode : 
Sorry, no results were found for this address. Please retry by reformulating it or looking for wider results.</t>
      </text>
    </comment>
    <comment authorId="0" ref="D80">
      <text>
        <t xml:space="preserve">Geocode : 
Sorry, no results were found for this address. Please retry by reformulating it or looking for wider results.</t>
      </text>
    </comment>
    <comment authorId="0" ref="D81">
      <text>
        <t xml:space="preserve">Geocode : 
Sorry, no results were found for this address. Please retry by reformulating it or looking for wider results.</t>
      </text>
    </comment>
    <comment authorId="0" ref="D82">
      <text>
        <t xml:space="preserve">Geocode : 
Sorry, no results were found for this address. Please retry by reformulating it or looking for wider results.</t>
      </text>
    </comment>
    <comment authorId="0" ref="D83">
      <text>
        <t xml:space="preserve">Geocode : 
Sorry, no results were found for this address. Please retry by reformulating it or looking for wider results.</t>
      </text>
    </comment>
    <comment authorId="0" ref="D84">
      <text>
        <t xml:space="preserve">Geocode : 
Sorry, no results were found for this address. Please retry by reformulating it or looking for wider results.</t>
      </text>
    </comment>
    <comment authorId="0" ref="D85">
      <text>
        <t xml:space="preserve">Geocode : 
Sorry, no results were found for this address. Please retry by reformulating it or looking for wider results.</t>
      </text>
    </comment>
    <comment authorId="0" ref="D86">
      <text>
        <t xml:space="preserve">Geocode : 
Sorry, no results were found for this address. Please retry by reformulating it or looking for wider results.</t>
      </text>
    </comment>
    <comment authorId="0" ref="D87">
      <text>
        <t xml:space="preserve">Geocode : 
Sorry, no results were found for this address. Please retry by reformulating it or looking for wider results.</t>
      </text>
    </comment>
    <comment authorId="0" ref="D88">
      <text>
        <t xml:space="preserve">Geocode : 
Sorry, no results were found for this address. Please retry by reformulating it or looking for wider results.</t>
      </text>
    </comment>
    <comment authorId="0" ref="D89">
      <text>
        <t xml:space="preserve">Geocode : 
Sorry, no results were found for this address. Please retry by reformulating it or looking for wider results.</t>
      </text>
    </comment>
    <comment authorId="0" ref="D90">
      <text>
        <t xml:space="preserve">Geocode : 
Sorry, no results were found for this address. Please retry by reformulating it or looking for wider results.</t>
      </text>
    </comment>
    <comment authorId="0" ref="D91">
      <text>
        <t xml:space="preserve">Geocode : 
Sorry, no results were found for this address. Please retry by reformulating it or looking for wider results.</t>
      </text>
    </comment>
    <comment authorId="0" ref="D92">
      <text>
        <t xml:space="preserve">Geocode : 
Sorry, no results were found for this address. Please retry by reformulating it or looking for wider results.</t>
      </text>
    </comment>
    <comment authorId="0" ref="D93">
      <text>
        <t xml:space="preserve">Geocode : 
Sorry, no results were found for this address. Please retry by reformulating it or looking for wider results.</t>
      </text>
    </comment>
    <comment authorId="0" ref="D94">
      <text>
        <t xml:space="preserve">Geocode : 
Sorry, no results were found for this address. Please retry by reformulating it or looking for wider results.</t>
      </text>
    </comment>
    <comment authorId="0" ref="D95">
      <text>
        <t xml:space="preserve">Geocode : 
Sorry, no results were found for this address. Please retry by reformulating it or looking for wider results.</t>
      </text>
    </comment>
    <comment authorId="0" ref="D96">
      <text>
        <t xml:space="preserve">Geocode : 
Sorry, no results were found for this address. Please retry by reformulating it or looking for wider results.</t>
      </text>
    </comment>
    <comment authorId="0" ref="D97">
      <text>
        <t xml:space="preserve">Geocode : 
Sorry, no results were found for this address. Please retry by reformulating it or looking for wider results.</t>
      </text>
    </comment>
    <comment authorId="0" ref="D98">
      <text>
        <t xml:space="preserve">Geocode : 
Sorry, no results were found for this address. Please retry by reformulating it or looking for wider results.</t>
      </text>
    </comment>
    <comment authorId="0" ref="D99">
      <text>
        <t xml:space="preserve">Geocode : 
Sorry, no results were found for this address. Please retry by reformulating it or looking for wider results.</t>
      </text>
    </comment>
    <comment authorId="0" ref="D100">
      <text>
        <t xml:space="preserve">Geocode : 
Sorry, no results were found for this address. Please retry by reformulating it or looking for wider results.</t>
      </text>
    </comment>
    <comment authorId="0" ref="D101">
      <text>
        <t xml:space="preserve">Geocode : 
Sorry, no results were found for this address. Please retry by reformulating it or looking for wider results.</t>
      </text>
    </comment>
    <comment authorId="0" ref="D102">
      <text>
        <t xml:space="preserve">Geocode : 
Sorry, no results were found for this address. Please retry by reformulating it or looking for wider results.</t>
      </text>
    </comment>
    <comment authorId="0" ref="D103">
      <text>
        <t xml:space="preserve">Geocode : 
Sorry, no results were found for this address. Please retry by reformulating it or looking for wider results.</t>
      </text>
    </comment>
    <comment authorId="0" ref="D104">
      <text>
        <t xml:space="preserve">Geocode : 
Sorry, no results were found for this address. Please retry by reformulating it or looking for wider results.</t>
      </text>
    </comment>
    <comment authorId="0" ref="D105">
      <text>
        <t xml:space="preserve">Geocode : 
Sorry, no results were found for this address. Please retry by reformulating it or looking for wider results.</t>
      </text>
    </comment>
    <comment authorId="0" ref="D106">
      <text>
        <t xml:space="preserve">Geocode : 
Sorry, no results were found for this address. Please retry by reformulating it or looking for wider results.</t>
      </text>
    </comment>
    <comment authorId="0" ref="D107">
      <text>
        <t xml:space="preserve">Geocode : 
Sorry, no results were found for this address. Please retry by reformulating it or looking for wider results.</t>
      </text>
    </comment>
    <comment authorId="0" ref="D109">
      <text>
        <t xml:space="preserve">Geocode : 
Sorry, no results were found for this address. Please retry by reformulating it or looking for wider results.</t>
      </text>
    </comment>
    <comment authorId="0" ref="D110">
      <text>
        <t xml:space="preserve">Geocode : 
Sorry, no results were found for this address. Please retry by reformulating it or looking for wider results.</t>
      </text>
    </comment>
    <comment authorId="0" ref="D111">
      <text>
        <t xml:space="preserve">Geocode : 
Sorry, no results were found for this address. Please retry by reformulating it or looking for wider results.</t>
      </text>
    </comment>
    <comment authorId="0" ref="D112">
      <text>
        <t xml:space="preserve">Geocode : 
Sorry, no results were found for this address. Please retry by reformulating it or looking for wider results.</t>
      </text>
    </comment>
    <comment authorId="0" ref="D113">
      <text>
        <t xml:space="preserve">Geocode : 
Sorry, no results were found for this address. Please retry by reformulating it or looking for wider results.</t>
      </text>
    </comment>
    <comment authorId="0" ref="D114">
      <text>
        <t xml:space="preserve">Geocode : 
Sorry, no results were found for this address. Please retry by reformulating it or looking for wider results.</t>
      </text>
    </comment>
    <comment authorId="0" ref="D115">
      <text>
        <t xml:space="preserve">Geocode : 
Sorry, no results were found for this address. Please retry by reformulating it or looking for wider results.</t>
      </text>
    </comment>
    <comment authorId="0" ref="D116">
      <text>
        <t xml:space="preserve">Geocode : 
Sorry, no results were found for this address. Please retry by reformulating it or looking for wider results.</t>
      </text>
    </comment>
    <comment authorId="0" ref="D117">
      <text>
        <t xml:space="preserve">Geocode : 
Sorry, no results were found for this address. Please retry by reformulating it or looking for wider results.</t>
      </text>
    </comment>
    <comment authorId="0" ref="D118">
      <text>
        <t xml:space="preserve">Geocode : 
Sorry, no results were found for this address. Please retry by reformulating it or looking for wider results.</t>
      </text>
    </comment>
    <comment authorId="0" ref="D119">
      <text>
        <t xml:space="preserve">Geocode : 
Sorry, no results were found for this address. Please retry by reformulating it or looking for wider results.</t>
      </text>
    </comment>
    <comment authorId="0" ref="D120">
      <text>
        <t xml:space="preserve">Geocode : 
Sorry, no results were found for this address. Please retry by reformulating it or looking for wider results.</t>
      </text>
    </comment>
    <comment authorId="0" ref="D121">
      <text>
        <t xml:space="preserve">Geocode : 
Sorry, no results were found for this address. Please retry by reformulating it or looking for wider results.</t>
      </text>
    </comment>
    <comment authorId="0" ref="D122">
      <text>
        <t xml:space="preserve">Geocode : 
Sorry, no results were found for this address. Please retry by reformulating it or looking for wider results.</t>
      </text>
    </comment>
    <comment authorId="0" ref="D123">
      <text>
        <t xml:space="preserve">Geocode : 
Sorry, no results were found for this address. Please retry by reformulating it or looking for wider results.</t>
      </text>
    </comment>
    <comment authorId="0" ref="D124">
      <text>
        <t xml:space="preserve">Geocode : 
Sorry, no results were found for this address. Please retry by reformulating it or looking for wider results.</t>
      </text>
    </comment>
    <comment authorId="0" ref="D125">
      <text>
        <t xml:space="preserve">Geocode : 
Sorry, no results were found for this address. Please retry by reformulating it or looking for wider results.</t>
      </text>
    </comment>
    <comment authorId="0" ref="D126">
      <text>
        <t xml:space="preserve">Geocode : 
Sorry, no results were found for this address. Please retry by reformulating it or looking for wider results.</t>
      </text>
    </comment>
    <comment authorId="0" ref="D127">
      <text>
        <t xml:space="preserve">Geocode : 
Sorry, no results were found for this address. Please retry by reformulating it or looking for wider results.</t>
      </text>
    </comment>
    <comment authorId="0" ref="D128">
      <text>
        <t xml:space="preserve">Geocode : 
Sorry, no results were found for this address. Please retry by reformulating it or looking for wider results.</t>
      </text>
    </comment>
    <comment authorId="0" ref="D129">
      <text>
        <t xml:space="preserve">Geocode : 
Sorry, no results were found for this address. Please retry by reformulating it or looking for wider results.</t>
      </text>
    </comment>
    <comment authorId="0" ref="D130">
      <text>
        <t xml:space="preserve">Geocode : 
Sorry, no results were found for this address. Please retry by reformulating it or looking for wider results.</t>
      </text>
    </comment>
    <comment authorId="0" ref="D131">
      <text>
        <t xml:space="preserve">Geocode : 
Sorry, no results were found for this address. Please retry by reformulating it or looking for wider results.</t>
      </text>
    </comment>
    <comment authorId="0" ref="D132">
      <text>
        <t xml:space="preserve">Geocode : 
Sorry, no results were found for this address. Please retry by reformulating it or looking for wider results.</t>
      </text>
    </comment>
    <comment authorId="0" ref="D133">
      <text>
        <t xml:space="preserve">Geocode : 
Sorry, no results were found for this address. Please retry by reformulating it or looking for wider results.</t>
      </text>
    </comment>
    <comment authorId="0" ref="D134">
      <text>
        <t xml:space="preserve">Geocode : 
Sorry, no results were found for this address. Please retry by reformulating it or looking for wider results.</t>
      </text>
    </comment>
    <comment authorId="0" ref="D135">
      <text>
        <t xml:space="preserve">Geocode : 
Sorry, no results were found for this address. Please retry by reformulating it or looking for wider results.</t>
      </text>
    </comment>
    <comment authorId="0" ref="D136">
      <text>
        <t xml:space="preserve">Geocode : 
Sorry, no results were found for this address. Please retry by reformulating it or looking for wider results.</t>
      </text>
    </comment>
    <comment authorId="0" ref="D137">
      <text>
        <t xml:space="preserve">Geocode : 
Sorry, no results were found for this address. Please retry by reformulating it or looking for wider results.</t>
      </text>
    </comment>
    <comment authorId="0" ref="D138">
      <text>
        <t xml:space="preserve">Geocode : 
Sorry, no results were found for this address. Please retry by reformulating it or looking for wider results.</t>
      </text>
    </comment>
    <comment authorId="0" ref="D139">
      <text>
        <t xml:space="preserve">Geocode : 
Sorry, no results were found for this address. Please retry by reformulating it or looking for wider results.</t>
      </text>
    </comment>
    <comment authorId="0" ref="D140">
      <text>
        <t xml:space="preserve">Geocode : 
Sorry, no results were found for this address. Please retry by reformulating it or looking for wider results.</t>
      </text>
    </comment>
    <comment authorId="0" ref="D143">
      <text>
        <t xml:space="preserve">Geocode : 
Sorry, no results were found for this address. Please retry by reformulating it or looking for wider results.</t>
      </text>
    </comment>
    <comment authorId="0" ref="D144">
      <text>
        <t xml:space="preserve">Geocode : 
Sorry, no results were found for this address. Please retry by reformulating it or looking for wider results.</t>
      </text>
    </comment>
    <comment authorId="0" ref="D145">
      <text>
        <t xml:space="preserve">Geocode : 
Sorry, no results were found for this address. Please retry by reformulating it or looking for wider results.</t>
      </text>
    </comment>
    <comment authorId="0" ref="D146">
      <text>
        <t xml:space="preserve">Geocode : 
Sorry, no results were found for this address. Please retry by reformulating it or looking for wider results.</t>
      </text>
    </comment>
    <comment authorId="0" ref="D147">
      <text>
        <t xml:space="preserve">Geocode : 
Sorry, no results were found for this address. Please retry by reformulating it or looking for wider results.</t>
      </text>
    </comment>
    <comment authorId="0" ref="D148">
      <text>
        <t xml:space="preserve">Geocode : 
Sorry, no results were found for this address. Please retry by reformulating it or looking for wider results.</t>
      </text>
    </comment>
    <comment authorId="0" ref="D149">
      <text>
        <t xml:space="preserve">Geocode : 
Sorry, no results were found for this address. Please retry by reformulating it or looking for wider results.</t>
      </text>
    </comment>
    <comment authorId="0" ref="D150">
      <text>
        <t xml:space="preserve">Geocode : 
Sorry, no results were found for this address. Please retry by reformulating it or looking for wider results.</t>
      </text>
    </comment>
    <comment authorId="0" ref="D151">
      <text>
        <t xml:space="preserve">Geocode : 
Sorry, no results were found for this address. Please retry by reformulating it or looking for wider results.</t>
      </text>
    </comment>
    <comment authorId="0" ref="D152">
      <text>
        <t xml:space="preserve">Geocode : 
Sorry, no results were found for this address. Please retry by reformulating it or looking for wider results.</t>
      </text>
    </comment>
    <comment authorId="0" ref="D153">
      <text>
        <t xml:space="preserve">Geocode : 
Sorry, no results were found for this address. Please retry by reformulating it or looking for wider results.</t>
      </text>
    </comment>
    <comment authorId="0" ref="D154">
      <text>
        <t xml:space="preserve">Geocode : 
Sorry, no results were found for this address. Please retry by reformulating it or looking for wider results.</t>
      </text>
    </comment>
    <comment authorId="0" ref="D155">
      <text>
        <t xml:space="preserve">Geocode : 
Sorry, no results were found for this address. Please retry by reformulating it or looking for wider results.</t>
      </text>
    </comment>
    <comment authorId="0" ref="D156">
      <text>
        <t xml:space="preserve">Geocode : 
Sorry, no results were found for this address. Please retry by reformulating it or looking for wider results.</t>
      </text>
    </comment>
    <comment authorId="0" ref="D157">
      <text>
        <t xml:space="preserve">Geocode : 
Sorry, no results were found for this address. Please retry by reformulating it or looking for wider results.</t>
      </text>
    </comment>
    <comment authorId="0" ref="D158">
      <text>
        <t xml:space="preserve">Geocode : 
Sorry, no results were found for this address. Please retry by reformulating it or looking for wider results.</t>
      </text>
    </comment>
    <comment authorId="0" ref="D159">
      <text>
        <t xml:space="preserve">Geocode : 
Sorry, no results were found for this address. Please retry by reformulating it or looking for wider results.</t>
      </text>
    </comment>
    <comment authorId="0" ref="D160">
      <text>
        <t xml:space="preserve">Geocode : 
Sorry, no results were found for this address. Please retry by reformulating it or looking for wider results.</t>
      </text>
    </comment>
    <comment authorId="0" ref="D161">
      <text>
        <t xml:space="preserve">Geocode : 
Sorry, no results were found for this address. Please retry by reformulating it or looking for wider results.</t>
      </text>
    </comment>
    <comment authorId="0" ref="D162">
      <text>
        <t xml:space="preserve">Geocode : 
Sorry, no results were found for this address. Please retry by reformulating it or looking for wider results.</t>
      </text>
    </comment>
    <comment authorId="0" ref="D163">
      <text>
        <t xml:space="preserve">Geocode : 
Sorry, no results were found for this address. Please retry by reformulating it or looking for wider results.</t>
      </text>
    </comment>
    <comment authorId="0" ref="D164">
      <text>
        <t xml:space="preserve">Geocode : 
Sorry, no results were found for this address. Please retry by reformulating it or looking for wider results.</t>
      </text>
    </comment>
    <comment authorId="0" ref="D166">
      <text>
        <t xml:space="preserve">Geocode : 
Sorry, no results were found for this address. Please retry by reformulating it or looking for wider results.</t>
      </text>
    </comment>
    <comment authorId="0" ref="D167">
      <text>
        <t xml:space="preserve">Geocode : 
Sorry, no results were found for this address. Please retry by reformulating it or looking for wider results.</t>
      </text>
    </comment>
    <comment authorId="0" ref="D168">
      <text>
        <t xml:space="preserve">Geocode : 
Sorry, no results were found for this address. Please retry by reformulating it or looking for wider results.</t>
      </text>
    </comment>
    <comment authorId="0" ref="D169">
      <text>
        <t xml:space="preserve">Geocode : 
Sorry, no results were found for this address. Please retry by reformulating it or looking for wider results.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3">
      <text>
        <t xml:space="preserve">Geocode : 
Sorry, no results were found for this address. Please retry by reformulating it or looking for wider results.</t>
      </text>
    </comment>
    <comment authorId="0" ref="I35">
      <text>
        <t xml:space="preserve">Geocode : 
Sorry, no results were found for this address. Please retry by reformulating it or looking for wider results.</t>
      </text>
    </comment>
    <comment authorId="0" ref="I36">
      <text>
        <t xml:space="preserve">Geocode : 
Sorry, no results were found for this address. Please retry by reformulating it or looking for wider results.</t>
      </text>
    </comment>
    <comment authorId="0" ref="I37">
      <text>
        <t xml:space="preserve">Geocode : 
Sorry, no results were found for this address. Please retry by reformulating it or looking for wider results.</t>
      </text>
    </comment>
    <comment authorId="0" ref="I41">
      <text>
        <t xml:space="preserve">Geocode : 
Sorry, no results were found for this address. Please retry by reformulating it or looking for wider results.</t>
      </text>
    </comment>
    <comment authorId="0" ref="I42">
      <text>
        <t xml:space="preserve">Geocode : 
Sorry, no results were found for this address. Please retry by reformulating it or looking for wider results.</t>
      </text>
    </comment>
    <comment authorId="0" ref="I43">
      <text>
        <t xml:space="preserve">Geocode : 
Sorry, no results were found for this address. Please retry by reformulating it or looking for wider results.</t>
      </text>
    </comment>
    <comment authorId="0" ref="I49">
      <text>
        <t xml:space="preserve">Geocode : 
Sorry, no results were found for this address. Please retry by reformulating it or looking for wider results.</t>
      </text>
    </comment>
    <comment authorId="0" ref="I50">
      <text>
        <t xml:space="preserve">Geocode : 
Sorry, no results were found for this address. Please retry by reformulating it or looking for wider results.</t>
      </text>
    </comment>
    <comment authorId="0" ref="I56">
      <text>
        <t xml:space="preserve">Geocode : 
Sorry, no results were found for this address. Please retry by reformulating it or looking for wider results.</t>
      </text>
    </comment>
    <comment authorId="0" ref="I68">
      <text>
        <t xml:space="preserve">Geocode : 
Sorry, no results were found for this address. Please retry by reformulating it or looking for wider results.</t>
      </text>
    </comment>
    <comment authorId="0" ref="I69">
      <text>
        <t xml:space="preserve">Geocode : 
Sorry, no results were found for this address. Please retry by reformulating it or looking for wider results.</t>
      </text>
    </comment>
    <comment authorId="0" ref="I70">
      <text>
        <t xml:space="preserve">Geocode : 
Sorry, no results were found for this address. Please retry by reformulating it or looking for wider results.</t>
      </text>
    </comment>
    <comment authorId="0" ref="I71">
      <text>
        <t xml:space="preserve">Geocode : 
Sorry, no results were found for this address. Please retry by reformulating it or looking for wider results.</t>
      </text>
    </comment>
    <comment authorId="0" ref="I72">
      <text>
        <t xml:space="preserve">Geocode : 
Sorry, no results were found for this address. Please retry by reformulating it or looking for wider results.</t>
      </text>
    </comment>
    <comment authorId="0" ref="I73">
      <text>
        <t xml:space="preserve">Geocode : 
Sorry, no results were found for this address. Please retry by reformulating it or looking for wider results.</t>
      </text>
    </comment>
    <comment authorId="0" ref="I74">
      <text>
        <t xml:space="preserve">Geocode : 
Sorry, no results were found for this address. Please retry by reformulating it or looking for wider results.</t>
      </text>
    </comment>
    <comment authorId="0" ref="I75">
      <text>
        <t xml:space="preserve">Geocode : 
Sorry, no results were found for this address. Please retry by reformulating it or looking for wider results.</t>
      </text>
    </comment>
    <comment authorId="0" ref="I76">
      <text>
        <t xml:space="preserve">Geocode : 
Sorry, no results were found for this address. Please retry by reformulating it or looking for wider results.</t>
      </text>
    </comment>
    <comment authorId="0" ref="I77">
      <text>
        <t xml:space="preserve">Geocode : 
Sorry, no results were found for this address. Please retry by reformulating it or looking for wider results.</t>
      </text>
    </comment>
    <comment authorId="0" ref="I78">
      <text>
        <t xml:space="preserve">Geocode : 
Sorry, no results were found for this address. Please retry by reformulating it or looking for wider results.</t>
      </text>
    </comment>
    <comment authorId="0" ref="I79">
      <text>
        <t xml:space="preserve">Geocode : 
Sorry, no results were found for this address. Please retry by reformulating it or looking for wider results.</t>
      </text>
    </comment>
    <comment authorId="0" ref="I80">
      <text>
        <t xml:space="preserve">Geocode : 
Sorry, no results were found for this address. Please retry by reformulating it or looking for wider results.</t>
      </text>
    </comment>
    <comment authorId="0" ref="I81">
      <text>
        <t xml:space="preserve">Geocode : 
Sorry, no results were found for this address. Please retry by reformulating it or looking for wider results.</t>
      </text>
    </comment>
    <comment authorId="0" ref="I82">
      <text>
        <t xml:space="preserve">Geocode : 
Sorry, no results were found for this address. Please retry by reformulating it or looking for wider results.</t>
      </text>
    </comment>
    <comment authorId="0" ref="I83">
      <text>
        <t xml:space="preserve">Geocode : 
Sorry, no results were found for this address. Please retry by reformulating it or looking for wider results.</t>
      </text>
    </comment>
    <comment authorId="0" ref="I84">
      <text>
        <t xml:space="preserve">Geocode : 
Sorry, no results were found for this address. Please retry by reformulating it or looking for wider results.</t>
      </text>
    </comment>
    <comment authorId="0" ref="I85">
      <text>
        <t xml:space="preserve">Geocode : 
Sorry, no results were found for this address. Please retry by reformulating it or looking for wider results.</t>
      </text>
    </comment>
    <comment authorId="0" ref="I86">
      <text>
        <t xml:space="preserve">Geocode : 
Sorry, no results were found for this address. Please retry by reformulating it or looking for wider results.</t>
      </text>
    </comment>
    <comment authorId="0" ref="I87">
      <text>
        <t xml:space="preserve">Geocode : 
Sorry, no results were found for this address. Please retry by reformulating it or looking for wider results.</t>
      </text>
    </comment>
    <comment authorId="0" ref="I88">
      <text>
        <t xml:space="preserve">Geocode : 
Sorry, no results were found for this address. Please retry by reformulating it or looking for wider results.</t>
      </text>
    </comment>
    <comment authorId="0" ref="I89">
      <text>
        <t xml:space="preserve">Geocode : 
Sorry, no results were found for this address. Please retry by reformulating it or looking for wider results.</t>
      </text>
    </comment>
    <comment authorId="0" ref="I90">
      <text>
        <t xml:space="preserve">Geocode : 
Sorry, no results were found for this address. Please retry by reformulating it or looking for wider results.</t>
      </text>
    </comment>
    <comment authorId="0" ref="I91">
      <text>
        <t xml:space="preserve">Geocode : 
Sorry, no results were found for this address. Please retry by reformulating it or looking for wider results.</t>
      </text>
    </comment>
    <comment authorId="0" ref="I92">
      <text>
        <t xml:space="preserve">Geocode : 
Sorry, no results were found for this address. Please retry by reformulating it or looking for wider results.</t>
      </text>
    </comment>
    <comment authorId="0" ref="I93">
      <text>
        <t xml:space="preserve">Geocode : 
Sorry, no results were found for this address. Please retry by reformulating it or looking for wider results.</t>
      </text>
    </comment>
    <comment authorId="0" ref="I94">
      <text>
        <t xml:space="preserve">Geocode : 
Sorry, no results were found for this address. Please retry by reformulating it or looking for wider results.</t>
      </text>
    </comment>
    <comment authorId="0" ref="I95">
      <text>
        <t xml:space="preserve">Geocode : 
Sorry, no results were found for this address. Please retry by reformulating it or looking for wider results.</t>
      </text>
    </comment>
    <comment authorId="0" ref="I96">
      <text>
        <t xml:space="preserve">Geocode : 
Sorry, no results were found for this address. Please retry by reformulating it or looking for wider results.</t>
      </text>
    </comment>
    <comment authorId="0" ref="I97">
      <text>
        <t xml:space="preserve">Geocode : 
Sorry, no results were found for this address. Please retry by reformulating it or looking for wider results.</t>
      </text>
    </comment>
    <comment authorId="0" ref="I98">
      <text>
        <t xml:space="preserve">Geocode : 
Sorry, no results were found for this address. Please retry by reformulating it or looking for wider results.</t>
      </text>
    </comment>
    <comment authorId="0" ref="I99">
      <text>
        <t xml:space="preserve">Geocode : 
Sorry, no results were found for this address. Please retry by reformulating it or looking for wider results.</t>
      </text>
    </comment>
    <comment authorId="0" ref="I100">
      <text>
        <t xml:space="preserve">Geocode : 
Sorry, no results were found for this address. Please retry by reformulating it or looking for wider results.</t>
      </text>
    </comment>
    <comment authorId="0" ref="I101">
      <text>
        <t xml:space="preserve">Geocode : 
Sorry, no results were found for this address. Please retry by reformulating it or looking for wider results.</t>
      </text>
    </comment>
    <comment authorId="0" ref="I102">
      <text>
        <t xml:space="preserve">Geocode : 
Sorry, no results were found for this address. Please retry by reformulating it or looking for wider results.</t>
      </text>
    </comment>
    <comment authorId="0" ref="I103">
      <text>
        <t xml:space="preserve">Geocode : 
Sorry, no results were found for this address. Please retry by reformulating it or looking for wider results.</t>
      </text>
    </comment>
    <comment authorId="0" ref="I104">
      <text>
        <t xml:space="preserve">Geocode : 
Sorry, no results were found for this address. Please retry by reformulating it or looking for wider results.</t>
      </text>
    </comment>
    <comment authorId="0" ref="I105">
      <text>
        <t xml:space="preserve">Geocode : 
Sorry, no results were found for this address. Please retry by reformulating it or looking for wider results.</t>
      </text>
    </comment>
    <comment authorId="0" ref="I106">
      <text>
        <t xml:space="preserve">Geocode : 
Sorry, no results were found for this address. Please retry by reformulating it or looking for wider results.</t>
      </text>
    </comment>
    <comment authorId="0" ref="I107">
      <text>
        <t xml:space="preserve">Geocode : 
Sorry, no results were found for this address. Please retry by reformulating it or looking for wider results.</t>
      </text>
    </comment>
    <comment authorId="0" ref="I111">
      <text>
        <t xml:space="preserve">Geocode : 
Sorry, no results were found for this address. Please retry by reformulating it or looking for wider results.</t>
      </text>
    </comment>
    <comment authorId="0" ref="I112">
      <text>
        <t xml:space="preserve">Geocode : 
Sorry, no results were found for this address. Please retry by reformulating it or looking for wider results.</t>
      </text>
    </comment>
    <comment authorId="0" ref="I113">
      <text>
        <t xml:space="preserve">Geocode : 
Sorry, no results were found for this address. Please retry by reformulating it or looking for wider results.</t>
      </text>
    </comment>
    <comment authorId="0" ref="I116">
      <text>
        <t xml:space="preserve">Geocode : 
Sorry, no results were found for this address. Please retry by reformulating it or looking for wider results.</t>
      </text>
    </comment>
    <comment authorId="0" ref="I117">
      <text>
        <t xml:space="preserve">Geocode : 
Sorry, no results were found for this address. Please retry by reformulating it or looking for wider results.</t>
      </text>
    </comment>
    <comment authorId="0" ref="I119">
      <text>
        <t xml:space="preserve">Geocode : 
Sorry, no results were found for this address. Please retry by reformulating it or looking for wider results.</t>
      </text>
    </comment>
    <comment authorId="0" ref="I121">
      <text>
        <t xml:space="preserve">Geocode : 
Sorry, no results were found for this address. Please retry by reformulating it or looking for wider results.</t>
      </text>
    </comment>
    <comment authorId="0" ref="I122">
      <text>
        <t xml:space="preserve">Geocode : 
Sorry, no results were found for this address. Please retry by reformulating it or looking for wider results.</t>
      </text>
    </comment>
    <comment authorId="0" ref="I125">
      <text>
        <t xml:space="preserve">Geocode : 
Sorry, no results were found for this address. Please retry by reformulating it or looking for wider results.</t>
      </text>
    </comment>
    <comment authorId="0" ref="I126">
      <text>
        <t xml:space="preserve">Geocode : 
Sorry, no results were found for this address. Please retry by reformulating it or looking for wider results.</t>
      </text>
    </comment>
    <comment authorId="0" ref="I128">
      <text>
        <t xml:space="preserve">Geocode : 
Sorry, no results were found for this address. Please retry by reformulating it or looking for wider results.</t>
      </text>
    </comment>
    <comment authorId="0" ref="I129">
      <text>
        <t xml:space="preserve">Geocode : 
Sorry, no results were found for this address. Please retry by reformulating it or looking for wider results.</t>
      </text>
    </comment>
    <comment authorId="0" ref="I130">
      <text>
        <t xml:space="preserve">Geocode : 
Sorry, no results were found for this address. Please retry by reformulating it or looking for wider results.</t>
      </text>
    </comment>
    <comment authorId="0" ref="I131">
      <text>
        <t xml:space="preserve">Geocode : 
Sorry, no results were found for this address. Please retry by reformulating it or looking for wider results.</t>
      </text>
    </comment>
    <comment authorId="0" ref="I132">
      <text>
        <t xml:space="preserve">Geocode : 
Sorry, no results were found for this address. Please retry by reformulating it or looking for wider results.</t>
      </text>
    </comment>
    <comment authorId="0" ref="I133">
      <text>
        <t xml:space="preserve">Geocode : 
Sorry, no results were found for this address. Please retry by reformulating it or looking for wider results.</t>
      </text>
    </comment>
    <comment authorId="0" ref="I134">
      <text>
        <t xml:space="preserve">Geocode : 
Sorry, no results were found for this address. Please retry by reformulating it or looking for wider results.</t>
      </text>
    </comment>
    <comment authorId="0" ref="I135">
      <text>
        <t xml:space="preserve">Geocode : 
Sorry, no results were found for this address. Please retry by reformulating it or looking for wider results.</t>
      </text>
    </comment>
    <comment authorId="0" ref="I137">
      <text>
        <t xml:space="preserve">Geocode : 
Sorry, no results were found for this address. Please retry by reformulating it or looking for wider results.</t>
      </text>
    </comment>
    <comment authorId="0" ref="I138">
      <text>
        <t xml:space="preserve">Geocode : 
Sorry, no results were found for this address. Please retry by reformulating it or looking for wider results.</t>
      </text>
    </comment>
    <comment authorId="0" ref="I140">
      <text>
        <t xml:space="preserve">Geocode : 
Sorry, no results were found for this address. Please retry by reformulating it or looking for wider results.</t>
      </text>
    </comment>
    <comment authorId="0" ref="I146">
      <text>
        <t xml:space="preserve">Geocode : 
Sorry, no results were found for this address. Please retry by reformulating it or looking for wider results.</t>
      </text>
    </comment>
    <comment authorId="0" ref="I147">
      <text>
        <t xml:space="preserve">Geocode : 
Sorry, no results were found for this address. Please retry by reformulating it or looking for wider results.</t>
      </text>
    </comment>
    <comment authorId="0" ref="I148">
      <text>
        <t xml:space="preserve">Geocode : 
Sorry, no results were found for this address. Please retry by reformulating it or looking for wider results.</t>
      </text>
    </comment>
    <comment authorId="0" ref="I150">
      <text>
        <t xml:space="preserve">Geocode : 
Sorry, no results were found for this address. Please retry by reformulating it or looking for wider results.</t>
      </text>
    </comment>
    <comment authorId="0" ref="I151">
      <text>
        <t xml:space="preserve">Geocode : 
Sorry, no results were found for this address. Please retry by reformulating it or looking for wider results.</t>
      </text>
    </comment>
    <comment authorId="0" ref="I153">
      <text>
        <t xml:space="preserve">Geocode : 
Sorry, no results were found for this address. Please retry by reformulating it or looking for wider results.</t>
      </text>
    </comment>
    <comment authorId="0" ref="I155">
      <text>
        <t xml:space="preserve">Geocode : 
Sorry, no results were found for this address. Please retry by reformulating it or looking for wider results.</t>
      </text>
    </comment>
    <comment authorId="0" ref="I156">
      <text>
        <t xml:space="preserve">Geocode : 
Sorry, no results were found for this address. Please retry by reformulating it or looking for wider results.</t>
      </text>
    </comment>
    <comment authorId="0" ref="I157">
      <text>
        <t xml:space="preserve">Geocode : 
Sorry, no results were found for this address. Please retry by reformulating it or looking for wider results.</t>
      </text>
    </comment>
    <comment authorId="0" ref="I158">
      <text>
        <t xml:space="preserve">Geocode : 
Sorry, no results were found for this address. Please retry by reformulating it or looking for wider results.</t>
      </text>
    </comment>
    <comment authorId="0" ref="I159">
      <text>
        <t xml:space="preserve">Geocode : 
Sorry, no results were found for this address. Please retry by reformulating it or looking for wider results.</t>
      </text>
    </comment>
    <comment authorId="0" ref="I162">
      <text>
        <t xml:space="preserve">Geocode : 
Sorry, no results were found for this address. Please retry by reformulating it or looking for wider results.</t>
      </text>
    </comment>
    <comment authorId="0" ref="I164">
      <text>
        <t xml:space="preserve">Geocode : 
Sorry, no results were found for this address. Please retry by reformulating it or looking for wider results.</t>
      </text>
    </comment>
    <comment authorId="0" ref="I165">
      <text>
        <t xml:space="preserve">Geocode : 
Sorry, no results were found for this address. Please retry by reformulating it or looking for wider results.</t>
      </text>
    </comment>
    <comment authorId="0" ref="I167">
      <text>
        <t xml:space="preserve">Geocode : 
Sorry, no results were found for this address. Please retry by reformulating it or looking for wider results.</t>
      </text>
    </comment>
    <comment authorId="0" ref="I170">
      <text>
        <t xml:space="preserve">Geocode : 
Sorry, no results were found for this address. Please retry by reformulating it or looking for wider results.</t>
      </text>
    </comment>
    <comment authorId="0" ref="I173">
      <text>
        <t xml:space="preserve">Geocode : 
Sorry, no results were found for this address. Please retry by reformulating it or looking for wider results.</t>
      </text>
    </comment>
    <comment authorId="0" ref="I174">
      <text>
        <t xml:space="preserve">Geocode : 
Sorry, no results were found for this address. Please retry by reformulating it or looking for wider results.</t>
      </text>
    </comment>
  </commentList>
</comments>
</file>

<file path=xl/sharedStrings.xml><?xml version="1.0" encoding="utf-8"?>
<sst xmlns="http://schemas.openxmlformats.org/spreadsheetml/2006/main" count="38805" uniqueCount="6147">
  <si>
    <t>Day In</t>
  </si>
  <si>
    <t>Day Out</t>
  </si>
  <si>
    <t>TOTAL</t>
  </si>
  <si>
    <t>%</t>
  </si>
  <si>
    <t>Δ% vs PP</t>
  </si>
  <si>
    <t>Total</t>
  </si>
  <si>
    <t>Manufacturers</t>
  </si>
  <si>
    <t>Individuals</t>
  </si>
  <si>
    <t>Total Leads SDR</t>
  </si>
  <si>
    <t>Prueba</t>
  </si>
  <si>
    <t>Total Leads Incontactables por base de datos</t>
  </si>
  <si>
    <t>Total Leads Contactables</t>
  </si>
  <si>
    <t>Total Leads Contactados (con al menos 1 Toque)</t>
  </si>
  <si>
    <t>Total Lead en Proceso de Contacto (aún sin respuesta)</t>
  </si>
  <si>
    <t>Total Leads Contactados sin Respuesta (6to Toque o más)</t>
  </si>
  <si>
    <t>Total Leads Contactados con Respuesta</t>
  </si>
  <si>
    <t>Total Leads Con Dialogo Completo</t>
  </si>
  <si>
    <t>Total Leads Intermitentes</t>
  </si>
  <si>
    <t>Leads que entendieron comunicación</t>
  </si>
  <si>
    <t>Leads que no entendieron comunicación</t>
  </si>
  <si>
    <t>Leads que mostraron interés</t>
  </si>
  <si>
    <t>Total Leads Descartados</t>
  </si>
  <si>
    <t>Leads que no mostraron interés</t>
  </si>
  <si>
    <t xml:space="preserve">Otras razones </t>
  </si>
  <si>
    <t>Total Leads en seguimiento para venta</t>
  </si>
  <si>
    <t>Total Leads Asignados a Ventas</t>
  </si>
  <si>
    <t>Leads Asignados a Ventas Periodo Actual</t>
  </si>
  <si>
    <t>Leads Asignados a Ventas Carry-Over</t>
  </si>
  <si>
    <t>Leads Asignados a Ventas Periodo Anterior (Histórico)</t>
  </si>
  <si>
    <t>Monto de Inversión asignada a Ventas (leads este mes)</t>
  </si>
  <si>
    <t>Monto de Inversión asignada a Ventas Carry-Over (Leads Mes anterior)</t>
  </si>
  <si>
    <t>Monto de inversión asignada a ventas total mes</t>
  </si>
  <si>
    <t>$</t>
  </si>
  <si>
    <t>Monto de Inversión asignada a Ventas Total todos los tiempos</t>
  </si>
  <si>
    <t>Monto de Inversión asignada a Ventas Historico aún en seguimiento (sin mes anterior)</t>
  </si>
  <si>
    <t>Monto de inversión asignado a ventas Total General en seguimiento</t>
  </si>
  <si>
    <t>Monto de inversión Perdida</t>
  </si>
  <si>
    <t>Monto de Inversión Promedio por Prospecto</t>
  </si>
  <si>
    <t>Monto de Inversión Promedio por Prospecto Periodo Anterior</t>
  </si>
  <si>
    <t>Deals Cerrados Pagados</t>
  </si>
  <si>
    <t>Monto de cierres</t>
  </si>
  <si>
    <t>Total Leads Incontactables</t>
  </si>
  <si>
    <t>Duplicado</t>
  </si>
  <si>
    <t>Equivocado</t>
  </si>
  <si>
    <t>SPAM</t>
  </si>
  <si>
    <t>Cross Selling</t>
  </si>
  <si>
    <t>Contestó Teléfono 1</t>
  </si>
  <si>
    <t>Contestó Teléfono 2</t>
  </si>
  <si>
    <t>Contestó Teléfono 3</t>
  </si>
  <si>
    <t>Contestó Whatsapp 1</t>
  </si>
  <si>
    <t>Contestó Whatsapp 2</t>
  </si>
  <si>
    <t>Contestó Whatsapp 3</t>
  </si>
  <si>
    <t>Contestó Correo 1</t>
  </si>
  <si>
    <t>Contestó Correo 2</t>
  </si>
  <si>
    <t>Contestó Correo 3</t>
  </si>
  <si>
    <t>Contestó Correo 4</t>
  </si>
  <si>
    <t>% Total</t>
  </si>
  <si>
    <t>No Contestó Teléfono 1</t>
  </si>
  <si>
    <t>No Contestó Teléfono 2</t>
  </si>
  <si>
    <t>No Contesto Teléfono 3</t>
  </si>
  <si>
    <t>No Contestó Whatsapp 1</t>
  </si>
  <si>
    <t>No Contestó Whatsapp 2</t>
  </si>
  <si>
    <t>No Contestó Whatsapp 3</t>
  </si>
  <si>
    <t>Total Leads Contactados sin Respuesta (6to Toque)</t>
  </si>
  <si>
    <t>Toque 6</t>
  </si>
  <si>
    <t>¿Por Qué No Pasó a Ventas?</t>
  </si>
  <si>
    <t>Nunca Respondió</t>
  </si>
  <si>
    <t>Dejó de responder</t>
  </si>
  <si>
    <t>No tuvo más interés</t>
  </si>
  <si>
    <t>Desconoce el registro</t>
  </si>
  <si>
    <t>Ya resolvió su necesidad</t>
  </si>
  <si>
    <t>No se cuenta con el servicio</t>
  </si>
  <si>
    <t>Busca ser proveedor</t>
  </si>
  <si>
    <t>Busca empleo</t>
  </si>
  <si>
    <t>Pidió no volver a llamar</t>
  </si>
  <si>
    <t>Motivos Personales</t>
  </si>
  <si>
    <t>No me llames, yo te llamo</t>
  </si>
  <si>
    <t>¿Por qué se perdió la venta?</t>
  </si>
  <si>
    <t>No le interesó la cotización</t>
  </si>
  <si>
    <t>Le pareció costoso</t>
  </si>
  <si>
    <t>No tenía suficiente presupuesto</t>
  </si>
  <si>
    <t>Nunca recibimos respuesta</t>
  </si>
  <si>
    <t>Nunca envió información para cotización</t>
  </si>
  <si>
    <t>No lo logramos contactar</t>
  </si>
  <si>
    <t>Estaba solo investigando</t>
  </si>
  <si>
    <t>No cubre el perfil de salarios</t>
  </si>
  <si>
    <t>No se cuenta con los requerimientos del cliente</t>
  </si>
  <si>
    <t>No compagina con las políticas de la empresa</t>
  </si>
  <si>
    <t>No se logró dar el servicio</t>
  </si>
  <si>
    <t>Otras Razones</t>
  </si>
  <si>
    <t>Leads Contactados por Ventas</t>
  </si>
  <si>
    <t>Leads Contactados por Ventas con Respuesta</t>
  </si>
  <si>
    <t>No se envio cotizacion</t>
  </si>
  <si>
    <t>Tasa de Atención</t>
  </si>
  <si>
    <t>Número de Cotizaciones</t>
  </si>
  <si>
    <t>Monto de Cotización</t>
  </si>
  <si>
    <t>Ticket Promedio de Cotizaciones</t>
  </si>
  <si>
    <t>Leads Perdidos</t>
  </si>
  <si>
    <t>Leads en Seguimiento</t>
  </si>
  <si>
    <t>Temperatura de Lead</t>
  </si>
  <si>
    <t>Frio</t>
  </si>
  <si>
    <t>Tibio</t>
  </si>
  <si>
    <t>Caliente</t>
  </si>
  <si>
    <t>Total Número de Serv Confirmados (#)</t>
  </si>
  <si>
    <t>Número de Confirmados Periodo Actual (#)</t>
  </si>
  <si>
    <t>Número de Confirmados Carry-Over (#)</t>
  </si>
  <si>
    <t>Total Monto de Confirmados ($)</t>
  </si>
  <si>
    <t>Monto de Confirmados Periodo Actual($)</t>
  </si>
  <si>
    <t>Monto de Confirmados Carry-Over ($)</t>
  </si>
  <si>
    <t>Total Número de Ventas (#)</t>
  </si>
  <si>
    <t>Número de Ventas Periodo Actual (#)</t>
  </si>
  <si>
    <t>Número de Ventas Carry-Over (#)</t>
  </si>
  <si>
    <t>Número Oportunidades Perdidas</t>
  </si>
  <si>
    <t>Monto de Oportunidades Perdidas</t>
  </si>
  <si>
    <t>Total Monto de Ventas ($)</t>
  </si>
  <si>
    <t>Total Monto de Ventas Periodo Actual ($)</t>
  </si>
  <si>
    <t>Total Monto de Ventas Carry-Over ($)</t>
  </si>
  <si>
    <t>Ticket Promedio de Ventas</t>
  </si>
  <si>
    <t>Conversion Rate %</t>
  </si>
  <si>
    <t>Leads Efectivos</t>
  </si>
  <si>
    <t>Leads Convertidos a Oportunidad</t>
  </si>
  <si>
    <t>Monto de Inversión asignada a Ventas $</t>
  </si>
  <si>
    <t>Monto de Inversión Promedio por Prospecto $</t>
  </si>
  <si>
    <t>Deals Cerrados</t>
  </si>
  <si>
    <t>Monto de cierres $</t>
  </si>
  <si>
    <t>IAAPA | FUNNEL REPORT | SDR | REALTIME</t>
  </si>
  <si>
    <t>MÉTRICA</t>
  </si>
  <si>
    <t>Agosto</t>
  </si>
  <si>
    <t>Pagados</t>
  </si>
  <si>
    <t>Cerrados carry over</t>
  </si>
  <si>
    <t>Monto aproximado de Inversión en seguimiento a venta</t>
  </si>
  <si>
    <t xml:space="preserve">Monto de inversión asignada a ventas </t>
  </si>
  <si>
    <t>Monto de Inversión asignada a Ventas Periodo Actual</t>
  </si>
  <si>
    <t>Deals con Link de Pago activo</t>
  </si>
  <si>
    <t>Monto de Inversión con Link de Pago</t>
  </si>
  <si>
    <t>Cierres de Deals Nuevos Pagados</t>
  </si>
  <si>
    <t>Monto de nuevos cierres</t>
  </si>
  <si>
    <t>Cierres de Deals Pagados por Rejoin (aquellos que fueron miembros y se vuelven a unir a IAAPA)</t>
  </si>
  <si>
    <t>Monto de cierres por renovación</t>
  </si>
  <si>
    <t>Cierres de Deals Pagados Total</t>
  </si>
  <si>
    <t>Monto de cierres Total</t>
  </si>
  <si>
    <t>Monto asignado a Ventas Total todos los tiempos</t>
  </si>
  <si>
    <t>Monto asignado a Ventas Historico aún en seguimiento</t>
  </si>
  <si>
    <t>Monto asignado a ventas Perdido</t>
  </si>
  <si>
    <t xml:space="preserve">Monto asignado a ventas Promedio por Prospecto </t>
  </si>
  <si>
    <t>Monto asignado a ventas Promedio por Prospecto Periodo Anterior</t>
  </si>
  <si>
    <t>No cuenta con el dinero</t>
  </si>
  <si>
    <t>Leads Asignados a Ventas Carry-Over (Mes Anterior)</t>
  </si>
  <si>
    <t>Deals con Link de Pago</t>
  </si>
  <si>
    <t>Cierres de Deals Pagados por Rejoin</t>
  </si>
  <si>
    <t>Monto de cierres por rejoin</t>
  </si>
  <si>
    <t>Monto asignad a Ventas Total todos los tiempos</t>
  </si>
  <si>
    <t>Monto asignado a ventas Total General en seguimiento</t>
  </si>
  <si>
    <t>Monto asignado a ventas Promedio por Prospecto</t>
  </si>
  <si>
    <t>Se le hizo costoso</t>
  </si>
  <si>
    <t>Periodo Actual</t>
  </si>
  <si>
    <t>Mes Anterior</t>
  </si>
  <si>
    <t>Semana Anterior</t>
  </si>
  <si>
    <t>FB_LEADWEB_AFILIACIONES</t>
  </si>
  <si>
    <t>FB_LEADWEB_AFILIACIONES_AB</t>
  </si>
  <si>
    <t>Fecha de Inicio</t>
  </si>
  <si>
    <t>26/05/2025</t>
  </si>
  <si>
    <t xml:space="preserve">IAAPA </t>
  </si>
  <si>
    <t>META</t>
  </si>
  <si>
    <t>google</t>
  </si>
  <si>
    <t>Linkedin</t>
  </si>
  <si>
    <t>TOTAL PAID</t>
  </si>
  <si>
    <t>ATRIBUCIÓN INDIRECTA</t>
  </si>
  <si>
    <t>PROYECCIÓN ORIIGINAL</t>
  </si>
  <si>
    <t>AVANCE VS PROYECCIÓN</t>
  </si>
  <si>
    <t>PERIODO ANTERIOR</t>
  </si>
  <si>
    <t>% VS PERIODO ANTERIOR</t>
  </si>
  <si>
    <t>DIAM</t>
  </si>
  <si>
    <t>Facebook</t>
  </si>
  <si>
    <t>Tiktok</t>
  </si>
  <si>
    <t>Total Paid</t>
  </si>
  <si>
    <t>Atribución Indirecta</t>
  </si>
  <si>
    <t>Proyección</t>
  </si>
  <si>
    <t>Attraction</t>
  </si>
  <si>
    <t>Swat Squad Pool de Rentas</t>
  </si>
  <si>
    <t>Inversión</t>
  </si>
  <si>
    <t>TOFU</t>
  </si>
  <si>
    <t xml:space="preserve">Impresiones </t>
  </si>
  <si>
    <t>CPM/CPC</t>
  </si>
  <si>
    <t>NA</t>
  </si>
  <si>
    <t>Clicks</t>
  </si>
  <si>
    <t>Reach</t>
  </si>
  <si>
    <t>Landing Page Views</t>
  </si>
  <si>
    <t>CPC</t>
  </si>
  <si>
    <t>CTR</t>
  </si>
  <si>
    <t>CVR</t>
  </si>
  <si>
    <t>Leads Generados</t>
  </si>
  <si>
    <t>Leads Contactables</t>
  </si>
  <si>
    <t>CPL Actual</t>
  </si>
  <si>
    <t>Leads Asignados a Ventas</t>
  </si>
  <si>
    <t>MOFU</t>
  </si>
  <si>
    <t>Monto Leads Asignados a Ventas</t>
  </si>
  <si>
    <t>Lead:Deal</t>
  </si>
  <si>
    <t># Ventas</t>
  </si>
  <si>
    <t>BOFU</t>
  </si>
  <si>
    <t>CR% Ventas</t>
  </si>
  <si>
    <t>CR Contactables</t>
  </si>
  <si>
    <t>Monto de Venta USD</t>
  </si>
  <si>
    <t>Monto de Venta MXN</t>
  </si>
  <si>
    <t>Ticket Promedio USD</t>
  </si>
  <si>
    <t>Ticket Promedio MXN</t>
  </si>
  <si>
    <t>ROAS</t>
  </si>
  <si>
    <t>Costo por Deal</t>
  </si>
  <si>
    <t>FB</t>
  </si>
  <si>
    <t>IG</t>
  </si>
  <si>
    <t>GG_LEADWEB_CEN_AON</t>
  </si>
  <si>
    <t>GG_LEADWEB_BR_AON</t>
  </si>
  <si>
    <t>Insights</t>
  </si>
  <si>
    <t>Branded 2025 - BRA | &amp;Barr</t>
  </si>
  <si>
    <t>Non-Branded - BRA | &amp;Barr</t>
  </si>
  <si>
    <t>Branded 2025 - MEX | &amp;Barr</t>
  </si>
  <si>
    <t>Non-Branded 2025 - MEX | &amp;Barr</t>
  </si>
  <si>
    <t>Branded 2025 - COL | &amp;Barr</t>
  </si>
  <si>
    <t>PMax Non-Branded 2025 - BRA | &amp;Barr</t>
  </si>
  <si>
    <t>PMax Branded 2025 - MEX | &amp;Barr</t>
  </si>
  <si>
    <t>Accionables</t>
  </si>
  <si>
    <t>PMax Non-Branded 2025 - COL | &amp;Barr</t>
  </si>
  <si>
    <t>PMax Branded 2025 - BRA | &amp;Barr</t>
  </si>
  <si>
    <t>PMax Non-Branded 2025 - MEX | &amp;Barr</t>
  </si>
  <si>
    <t>PMax Branded 2025 - COL | &amp;Barr</t>
  </si>
  <si>
    <t>YouTube 2025 - BRA | &amp;Barr</t>
  </si>
  <si>
    <t>YouTube 2025 - MEX/COL | &amp;Barr</t>
  </si>
  <si>
    <t>Google</t>
  </si>
  <si>
    <t>Lista de Cierres</t>
  </si>
  <si>
    <t>Nombre</t>
  </si>
  <si>
    <t>Parque</t>
  </si>
  <si>
    <t>País</t>
  </si>
  <si>
    <t>Monto</t>
  </si>
  <si>
    <t>Tipo de membresía</t>
  </si>
  <si>
    <t>Leads</t>
  </si>
  <si>
    <t>Incontactables</t>
  </si>
  <si>
    <t>Paso a Ventas</t>
  </si>
  <si>
    <t>CVR a Ventas</t>
  </si>
  <si>
    <t>Incontactables Rate</t>
  </si>
  <si>
    <t>Lost Rate</t>
  </si>
  <si>
    <t>Total Lost Rate</t>
  </si>
  <si>
    <t>Razón de pérdida</t>
  </si>
  <si>
    <t>Buscaba Master Class</t>
  </si>
  <si>
    <t>No califica para DIAM</t>
  </si>
  <si>
    <t>No cuenta con el monto de inversión mínima</t>
  </si>
  <si>
    <t>Total Lost</t>
  </si>
  <si>
    <t>Status</t>
  </si>
  <si>
    <t>Perdido</t>
  </si>
  <si>
    <t>En Seguimiento</t>
  </si>
  <si>
    <t>Tocar en el futuro</t>
  </si>
  <si>
    <t>Contactado sin Respuesta</t>
  </si>
  <si>
    <t>Resucitado</t>
  </si>
  <si>
    <t>Sin Status</t>
  </si>
  <si>
    <t>Perfil de Lead</t>
  </si>
  <si>
    <t>Dirección General</t>
  </si>
  <si>
    <t>Otro</t>
  </si>
  <si>
    <t>Otros</t>
  </si>
  <si>
    <t>Operaciones</t>
  </si>
  <si>
    <t>Marketing</t>
  </si>
  <si>
    <t>Recursos Humanos</t>
  </si>
  <si>
    <t>Administración</t>
  </si>
  <si>
    <t>Centro de entretenimiento</t>
  </si>
  <si>
    <t>Proveedor / Fabricante</t>
  </si>
  <si>
    <t>Parque temático / de diversiones</t>
  </si>
  <si>
    <t>Contabilidad</t>
  </si>
  <si>
    <t>Ventas</t>
  </si>
  <si>
    <t>Selecciona una</t>
  </si>
  <si>
    <t>Finanzas</t>
  </si>
  <si>
    <t>Servicio al Cliente</t>
  </si>
  <si>
    <t>Direção Geral</t>
  </si>
  <si>
    <t>sdsd</t>
  </si>
  <si>
    <t>test</t>
  </si>
  <si>
    <t>Atracción natural y de aventura</t>
  </si>
  <si>
    <t>Parque acuático</t>
  </si>
  <si>
    <t>Zoológico / Acuario</t>
  </si>
  <si>
    <t>Parque itinerante / Móvil</t>
  </si>
  <si>
    <t>Porcentaje de Concatabilidad</t>
  </si>
  <si>
    <t>CPL</t>
  </si>
  <si>
    <t>Deals</t>
  </si>
  <si>
    <t>Afiliaciones</t>
  </si>
  <si>
    <t>Expo</t>
  </si>
  <si>
    <t>porcentajes vs pp</t>
  </si>
  <si>
    <t>FECs</t>
  </si>
  <si>
    <t>MSC</t>
  </si>
  <si>
    <t>Cohort Mensual</t>
  </si>
  <si>
    <t>Cohort Semanal</t>
  </si>
  <si>
    <t xml:space="preserve">Duplicados </t>
  </si>
  <si>
    <t>Bots</t>
  </si>
  <si>
    <t>De personas reales que se registraron 2 veces</t>
  </si>
  <si>
    <t>Paises con IP incontactables</t>
  </si>
  <si>
    <t>Argentina</t>
  </si>
  <si>
    <t>Rumania</t>
  </si>
  <si>
    <t>Japon</t>
  </si>
  <si>
    <t>USA</t>
  </si>
  <si>
    <t>Paises bajos</t>
  </si>
  <si>
    <t>IMPORTANTE: Todos tienen lada Argentina</t>
  </si>
  <si>
    <t>Colombia</t>
  </si>
  <si>
    <t>México</t>
  </si>
  <si>
    <t>Mexico</t>
  </si>
  <si>
    <t>Venezuela</t>
  </si>
  <si>
    <t>Dominican Republic</t>
  </si>
  <si>
    <t>Perú</t>
  </si>
  <si>
    <t>Ecuador</t>
  </si>
  <si>
    <t>República Dominicana</t>
  </si>
  <si>
    <t>Honduras</t>
  </si>
  <si>
    <t>Costa Rica</t>
  </si>
  <si>
    <t>N/A</t>
  </si>
  <si>
    <t>Panamá</t>
  </si>
  <si>
    <t>Peru</t>
  </si>
  <si>
    <t>Guatemala</t>
  </si>
  <si>
    <t>Canadá</t>
  </si>
  <si>
    <t>El Salvador</t>
  </si>
  <si>
    <t>Estados Unidos</t>
  </si>
  <si>
    <t>Belice</t>
  </si>
  <si>
    <t>Brasil</t>
  </si>
  <si>
    <t>Panama</t>
  </si>
  <si>
    <t>Canada</t>
  </si>
  <si>
    <t>Belize</t>
  </si>
  <si>
    <t>United States</t>
  </si>
  <si>
    <t>Brazil</t>
  </si>
  <si>
    <t>Latitude</t>
  </si>
  <si>
    <t>Longitude</t>
  </si>
  <si>
    <t>Que es?</t>
  </si>
  <si>
    <t>???</t>
  </si>
  <si>
    <t>Atracciones</t>
  </si>
  <si>
    <t>Manufactura</t>
  </si>
  <si>
    <t>Individual</t>
  </si>
  <si>
    <t>Ip</t>
  </si>
  <si>
    <t>Servicio</t>
  </si>
  <si>
    <t>Link</t>
  </si>
  <si>
    <t>1</t>
  </si>
  <si>
    <t>Referrer</t>
  </si>
  <si>
    <t>Ciudad</t>
  </si>
  <si>
    <t>StringFilter</t>
  </si>
  <si>
    <t>CategoryFilter</t>
  </si>
  <si>
    <t>MapsTooltip - Hidden - StringFilter</t>
  </si>
  <si>
    <t>MapsLat - Hidden - NoFilter</t>
  </si>
  <si>
    <t>MapsLong - Hidden - NoFilter</t>
  </si>
  <si>
    <t>131.196.246.11</t>
  </si>
  <si>
    <t>Izamal</t>
  </si>
  <si>
    <t>190.97.41.216</t>
  </si>
  <si>
    <t>Buenos Aires</t>
  </si>
  <si>
    <t>200.68.170.62</t>
  </si>
  <si>
    <t>Xalapa-Enríquez</t>
  </si>
  <si>
    <t>146.70.230.100</t>
  </si>
  <si>
    <t>Los Angeles</t>
  </si>
  <si>
    <t>152.169.149.17</t>
  </si>
  <si>
    <t>Paraná</t>
  </si>
  <si>
    <t>181.209.75.155</t>
  </si>
  <si>
    <t>185.45.15.46</t>
  </si>
  <si>
    <t>București</t>
  </si>
  <si>
    <t>190.2.153.227</t>
  </si>
  <si>
    <t>181.228.18.26</t>
  </si>
  <si>
    <t>181.228.31.186</t>
  </si>
  <si>
    <t>185.107.56.212</t>
  </si>
  <si>
    <t>Sluiskil</t>
  </si>
  <si>
    <t>189.156.229.92</t>
  </si>
  <si>
    <t>San Matías Tlalancaleca</t>
  </si>
  <si>
    <t>186.109.138.93</t>
  </si>
  <si>
    <t>146.70.230.118</t>
  </si>
  <si>
    <t>146.70.230.116</t>
  </si>
  <si>
    <t>undefined</t>
  </si>
  <si>
    <t>45.14.71.21</t>
  </si>
  <si>
    <t>Osaka</t>
  </si>
  <si>
    <t>138.199.52.196</t>
  </si>
  <si>
    <t>Las Vegas</t>
  </si>
  <si>
    <t>190.153.85.174</t>
  </si>
  <si>
    <t>148.255.17.189</t>
  </si>
  <si>
    <t>149.40.62.18</t>
  </si>
  <si>
    <t>Sierksdorf</t>
  </si>
  <si>
    <t>152.169.140.137</t>
  </si>
  <si>
    <t>200.63.41.15</t>
  </si>
  <si>
    <t>186.127.128.21</t>
  </si>
  <si>
    <t>152.169.142.76</t>
  </si>
  <si>
    <t>89.39.107.199</t>
  </si>
  <si>
    <t>177.227.50.136</t>
  </si>
  <si>
    <t>Puebla</t>
  </si>
  <si>
    <t>149.40.62.32</t>
  </si>
  <si>
    <t>146.70.230.150</t>
  </si>
  <si>
    <t>190.15.219.130</t>
  </si>
  <si>
    <t>San José</t>
  </si>
  <si>
    <t>200.68.170.85</t>
  </si>
  <si>
    <t>37.19.221.226</t>
  </si>
  <si>
    <t>38.248.160.148</t>
  </si>
  <si>
    <t>Santa Juana</t>
  </si>
  <si>
    <t>187.246.7.55</t>
  </si>
  <si>
    <t>37.19.221.230</t>
  </si>
  <si>
    <t>City not found</t>
  </si>
  <si>
    <t>149.102.224.53</t>
  </si>
  <si>
    <t>200.68.153.80</t>
  </si>
  <si>
    <t>187.156.84.136</t>
  </si>
  <si>
    <t>La Nogalera</t>
  </si>
  <si>
    <t>146.70.147.101</t>
  </si>
  <si>
    <t>177.93.0.78</t>
  </si>
  <si>
    <t>45.178.72.113</t>
  </si>
  <si>
    <t>Cancún</t>
  </si>
  <si>
    <t>187.161.118.102</t>
  </si>
  <si>
    <t>201.191.254.73</t>
  </si>
  <si>
    <t>Miramar</t>
  </si>
  <si>
    <t>149.22.84.146</t>
  </si>
  <si>
    <t>146.70.230.132</t>
  </si>
  <si>
    <t>190.1.58.134</t>
  </si>
  <si>
    <t>185.177.125.174</t>
  </si>
  <si>
    <t>212.102.51.45</t>
  </si>
  <si>
    <t>89.39.107.200</t>
  </si>
  <si>
    <t>212.102.51.32</t>
  </si>
  <si>
    <t>Chiyoda City</t>
  </si>
  <si>
    <t>138.199.50.102</t>
  </si>
  <si>
    <t>148.222.203.174</t>
  </si>
  <si>
    <t>179.6.146.113</t>
  </si>
  <si>
    <t>Ccescca</t>
  </si>
  <si>
    <t>148.222.203.93</t>
  </si>
  <si>
    <t>190.247.173.94</t>
  </si>
  <si>
    <t>149.88.18.233</t>
  </si>
  <si>
    <t>37.19.199.152</t>
  </si>
  <si>
    <t>187.190.167.106</t>
  </si>
  <si>
    <t>Ciudad Nezahualcóyotl</t>
  </si>
  <si>
    <t>link</t>
  </si>
  <si>
    <t>132.184.129.154</t>
  </si>
  <si>
    <t>Nombre completo</t>
  </si>
  <si>
    <t>Tel√©fono contacto</t>
  </si>
  <si>
    <t>Email</t>
  </si>
  <si>
    <t>IN CRM</t>
  </si>
  <si>
    <t>Name</t>
  </si>
  <si>
    <t>Single line</t>
  </si>
  <si>
    <t>Page Name</t>
  </si>
  <si>
    <t>Created Date</t>
  </si>
  <si>
    <t>Traffic Source</t>
  </si>
  <si>
    <t>UTM Campaign</t>
  </si>
  <si>
    <t>UTM Content</t>
  </si>
  <si>
    <t>UTM Medium</t>
  </si>
  <si>
    <t>UTM Source</t>
  </si>
  <si>
    <t>UTM Term</t>
  </si>
  <si>
    <t>GCLID</t>
  </si>
  <si>
    <t>Ana Lopez Mendoza</t>
  </si>
  <si>
    <t>lopezmendozaana7@gmail.com</t>
  </si>
  <si>
    <t>-</t>
  </si>
  <si>
    <t>Proyectos_inmobiliarios</t>
  </si>
  <si>
    <t>google ads</t>
  </si>
  <si>
    <t>GG_LEADWEB_AON</t>
  </si>
  <si>
    <t>INMOBILIARIA</t>
  </si>
  <si>
    <t>proyectos inmobiliarios</t>
  </si>
  <si>
    <t>EAIaIQobChMIhY_tr-HtiwMVvCzUAR0qXQvlEAAYASAAEgJxVvD_BwE</t>
  </si>
  <si>
    <t>Jose</t>
  </si>
  <si>
    <t>elenaalexandraalvarez2015@gmail.comr</t>
  </si>
  <si>
    <t>inversion inmobiliaria mexico</t>
  </si>
  <si>
    <t>EAIaIQobChMI8vDG27XtiwMVJnF_AB0OSiP9EAAYASAAEgItZvD_BwE</t>
  </si>
  <si>
    <t>joseluisalvarezberna26@gmail.com</t>
  </si>
  <si>
    <t>Loury Garvia</t>
  </si>
  <si>
    <t>loury.carmen@gmail.com</t>
  </si>
  <si>
    <t>facebook ads</t>
  </si>
  <si>
    <t>FB_LEADWEB_AON_MOD</t>
  </si>
  <si>
    <t>LAL_BOLA_NIEVE_VIDEO_V2</t>
  </si>
  <si>
    <t>LAL_BOLA_NIEVE</t>
  </si>
  <si>
    <t>facebook</t>
  </si>
  <si>
    <t>Melany flores</t>
  </si>
  <si>
    <t>okiii.uiikjj@gghhhh.com</t>
  </si>
  <si>
    <t>Cj0KCQiAoJC-BhCSARIsAPhdfSifFP0BOS3JLjZW1rZoP5ihQAdxYavj8tIUXqoNJVbqkh90MGp4y0IaAiSPEALw_wcB</t>
  </si>
  <si>
    <t>Francisco Gomez</t>
  </si>
  <si>
    <t>franciscogomez3961@gmail.com</t>
  </si>
  <si>
    <t>EAIaIQobChMIqpTD__zsiwMVh0p_AB0AHTeAEAAYASAAEgKJvvD_BwE</t>
  </si>
  <si>
    <t>Francisco de Jes√∫s G√≥mez Navarro</t>
  </si>
  <si>
    <t>Joel Salazar bae</t>
  </si>
  <si>
    <t>salazarbaezjoel@gmail.com</t>
  </si>
  <si>
    <t>BIENES_RAICES</t>
  </si>
  <si>
    <t>invertir bienes raices</t>
  </si>
  <si>
    <t>EAIaIQobChMIm5-SgPzsiwMVWiNECB3F0xYFEAAYASAAEgItb_D_BwE</t>
  </si>
  <si>
    <t>Marisol elizeth rivera marin</t>
  </si>
  <si>
    <t>riveramarinelizeth412@gmail.com</t>
  </si>
  <si>
    <t>EAIaIQobChMIzZuBxt3siwMV1VN_AB0l-i49EAAYASAAEgJZEvD_BwE</t>
  </si>
  <si>
    <t>Hiram</t>
  </si>
  <si>
    <t>52 618 164 8557</t>
  </si>
  <si>
    <t>hiram@gmail.com</t>
  </si>
  <si>
    <t>EAIaIQobChMI_NSh667siwMVAD9ECB1KywS9EAAYAyAAEgJTSfD_BwE</t>
  </si>
  <si>
    <t>Lilia Ch√°vez garcia</t>
  </si>
  <si>
    <t>lcg240769@gmail.com</t>
  </si>
  <si>
    <t>CROWDFUNDING</t>
  </si>
  <si>
    <t>crowdfunding bienes raices</t>
  </si>
  <si>
    <t>EAIaIQobChMIvOWs0azsiwMVSEZ_AB2kywlcEAAYASAAEgI23PD_BwE</t>
  </si>
  <si>
    <t>Raymundo ruiz</t>
  </si>
  <si>
    <t>raymundoruizalvarez@gmail.com</t>
  </si>
  <si>
    <t>EAIaIQobChMIx5bE9IPsiwMVgQ2tBh25AAGzEAAYASAAEgLjYfD_BwE</t>
  </si>
  <si>
    <t>Alexander S√°nchez</t>
  </si>
  <si>
    <t>alexxxiqu12@gmail.com</t>
  </si>
  <si>
    <t>inversion inmobiliaria</t>
  </si>
  <si>
    <t>EAIaIQobChMItMqloP_riwMVHyZECB0XyDU9EAAYASAAEgKSLvD_BwE</t>
  </si>
  <si>
    <t>Juan Marin</t>
  </si>
  <si>
    <t>juanmarin249923@gmail.com</t>
  </si>
  <si>
    <t>LAL_BOLA_NIEVE_FIJO_V1</t>
  </si>
  <si>
    <t>Juan Mar√≠n</t>
  </si>
  <si>
    <t>Rosa Migdalia Villanueva Zazueta</t>
  </si>
  <si>
    <t>66-3328-9508</t>
  </si>
  <si>
    <t>mortinmora.c@gmail.com</t>
  </si>
  <si>
    <t>EAIaIQobChMImfSa_eTriwMV4TOtBh2eYAEXEAAYASAAEgKfhfD_BwE</t>
  </si>
  <si>
    <t>Christian De Guadalupe Calvillo Gar</t>
  </si>
  <si>
    <t>cristiandeguadalupe@gmail.commn</t>
  </si>
  <si>
    <t>INV</t>
  </si>
  <si>
    <t>financiamiento para proyectos inmobiliarios</t>
  </si>
  <si>
    <t>Cj0KCQiAoJC-BhCSARIsAPhdfShlYZn07GVPWaDy_0ur4ssyKWaRaRIIpwVYoLu2DW1tFy7EHJKbtOcaAmYtEALw_wcB</t>
  </si>
  <si>
    <t>Galdina Gallina</t>
  </si>
  <si>
    <t>443 127 3161</t>
  </si>
  <si>
    <t>galdinagallina1998@gmail.com</t>
  </si>
  <si>
    <t>desarrolladora inmobiliaria</t>
  </si>
  <si>
    <t>Cj0KCQiA_Yq-BhC9ARIsAA6fbAgx_UOiq1nvjbqD4wa-oBYKl6dW42HycE4DJADJZ8Z4WOsLb9XebMkaArnsEALw_wcB</t>
  </si>
  <si>
    <t>Liliana Mu√±oz</t>
  </si>
  <si>
    <t>munozcuevasl@gmail.com</t>
  </si>
  <si>
    <t>EAIaIQobChMIisaphu3qiwMV1SrUAR01ThnxEAAYASAAEgLMv_D_BwE</t>
  </si>
  <si>
    <t>Lucia</t>
  </si>
  <si>
    <t>lucydvm495@gmail.com</t>
  </si>
  <si>
    <t>EAIaIQobChMI8vqYmdnqiwMVsnR_AB2aDQwXEAAYASAAEgK7CvD_BwE</t>
  </si>
  <si>
    <t>David Lara</t>
  </si>
  <si>
    <t>dalarabienesraices8@gmail.com</t>
  </si>
  <si>
    <t>Cj0KCQiA_Yq-BhC9ARIsAA6fbAidj4aWx0tYx-herQmXqGozGcY6SAq1Z9lYv3LPM--DzXGZNjyZEjsaAgN2EALw_wcB</t>
  </si>
  <si>
    <t>Tatiana lucero tom√°s Nicol√°s</t>
  </si>
  <si>
    <t>lucerotomasnicolas15@gmail.com</t>
  </si>
  <si>
    <t>EAIaIQobChMI5OOPnNHqiwMVAaNaBR2Y4TBUEAAYASAAEgI0PPD_BwE</t>
  </si>
  <si>
    <t>Nancy Mendoza</t>
  </si>
  <si>
    <t>nan78h9@gmail.com</t>
  </si>
  <si>
    <t>EAIaIQobChMI-Y2rqdDqiwMVOy3UAR2EvwIKEAAYASAAEgJTxvD_BwE</t>
  </si>
  <si>
    <t>Brenda gallegos Cumplido</t>
  </si>
  <si>
    <t>gallegosbrenda89@gmail.com</t>
  </si>
  <si>
    <t>EAIaIQobChMIye-1hM_qiwMVvnJ_AB1cRwJCEAAYASAAEgKH0_D_BwE</t>
  </si>
  <si>
    <t>Karla Garcia</t>
  </si>
  <si>
    <t>kargarsil@icloud.com</t>
  </si>
  <si>
    <t>EAIaIQobChMIoLiC8svqiwMVDFN_AB1rkROQEAAYASAAEgJpj_D_BwE</t>
  </si>
  <si>
    <t>Vanesa robles barajas</t>
  </si>
  <si>
    <t>vanesaroblesbarajas@gmail.com</t>
  </si>
  <si>
    <t>EAIaIQobChMIq729uLzqiwMViyJECB0QtDE5EAAYASAAEgIIsvD_BwE</t>
  </si>
  <si>
    <t>Maria Isabel Rodr√≠guez</t>
  </si>
  <si>
    <t>isabelrodrig88@gmail.com</t>
  </si>
  <si>
    <t>EAIaIQobChMItfjeqq_qiwMVGyzUAR19CDwIEAAYASAAEgLJj_D_BwE</t>
  </si>
  <si>
    <t>Maria de los Angeles Barrientos</t>
  </si>
  <si>
    <t>222 524 8559</t>
  </si>
  <si>
    <t>mentafita@gmail.com</t>
  </si>
  <si>
    <t>EAIaIQobChMI_uz70Z_qiwMVkynUAR3uJDa8EAAYASAAEgJvzvD_BwE</t>
  </si>
  <si>
    <t>Valent√≠n P√©rez vargas</t>
  </si>
  <si>
    <t>vp6348817@gmail.com</t>
  </si>
  <si>
    <t>EAIaIQobChMI2ejDrZzqiwMVyl1_AB2ueAMfEAAYASAAEgLh-_D_BwE</t>
  </si>
  <si>
    <t>Jose Hernandez P√©rez</t>
  </si>
  <si>
    <t>chema0123z@gmail.com</t>
  </si>
  <si>
    <t>EAIaIQobChMI4Yiyp5jqiwMVE5paBR0VngGqEAAYASAAEgKK1PD_BwE</t>
  </si>
  <si>
    <t>Cecilia Munguia Ruiz</t>
  </si>
  <si>
    <t>ceciliamunguiaruiz98@gmail.com</t>
  </si>
  <si>
    <t>EAIaIQobChMI_pGjiJLqiwMVn9LCBB2R3RypEAAYASAAEgJSp_D_BwE</t>
  </si>
  <si>
    <t>MARIANA ALVAREZ AVI√ëA</t>
  </si>
  <si>
    <t>663-301-5367</t>
  </si>
  <si>
    <t>marianaalvarezavina@gmail.com</t>
  </si>
  <si>
    <t>EAIaIQobChMIxfiygpLqiwMVoQqtBh3JoRfQEAAYASAAEgLISfD_BwE</t>
  </si>
  <si>
    <t>Mar√≠a Isabel Canales Hern√°ndez</t>
  </si>
  <si>
    <t>canalesisabel146@gmail.com</t>
  </si>
  <si>
    <t>EAIaIQobChMI3uTBw4vqiwMVQzHUAR0aNDmMEAAYASAAEgJtI_D_BwE</t>
  </si>
  <si>
    <t>Juan Carlos Uribe Padilla</t>
  </si>
  <si>
    <t>uribepadilla31@gmail.com</t>
  </si>
  <si>
    <t>LAL_BOLA_NIEVE_VIDEO_V1</t>
  </si>
  <si>
    <t>Juan Carlos Padilla</t>
  </si>
  <si>
    <t>55 6464 9161</t>
  </si>
  <si>
    <t>Eduardo Hern√°ndez</t>
  </si>
  <si>
    <t>laisito.14@gmail.com</t>
  </si>
  <si>
    <t>EAIaIQobChMIxebCspnpiwMVeFx_AB0XJhhyEAAYASAAEgJTKfD_BwE</t>
  </si>
  <si>
    <t>Brenda Berenice C√°zares del Toro Cazares</t>
  </si>
  <si>
    <t>bren.cazto@gmail.com</t>
  </si>
  <si>
    <t>EAIaIQobChMIvYCEmI_piwMVhzXUAR0d1iYREAAYASAAEgLni_D_BwE</t>
  </si>
  <si>
    <t>Brandon S√°nchez Mac√≠as</t>
  </si>
  <si>
    <t>vane_yeso3ne@gmail.com</t>
  </si>
  <si>
    <t>28/02/25</t>
  </si>
  <si>
    <t>Cj0KCQiA2oW-BhC2ARIsADSIAWqMT-jUjoZ1_ayD8Z6T4DHLUgDH8pE-HCpZElsQaPAY9fgJzj5k4mcaArK7EALw_wcB</t>
  </si>
  <si>
    <t>data.Owner.name</t>
  </si>
  <si>
    <t>data.Owner.id</t>
  </si>
  <si>
    <t>data.Owner.email</t>
  </si>
  <si>
    <t>data.Edad</t>
  </si>
  <si>
    <t>data.Toques_de_Contactaci_n</t>
  </si>
  <si>
    <t>data.Platform</t>
  </si>
  <si>
    <t>data.$field_states</t>
  </si>
  <si>
    <t>data.Ad_Campaign</t>
  </si>
  <si>
    <t>data.Qui_n_te_atendi_en_nuestro_stand</t>
  </si>
  <si>
    <t>data.Actividad_o_giro_empresarial</t>
  </si>
  <si>
    <t>data.Has_invertido_alguna_vez.1</t>
  </si>
  <si>
    <t>data.$state</t>
  </si>
  <si>
    <t>data.Resides_en_el_Extranjero</t>
  </si>
  <si>
    <t>data.$process_flow</t>
  </si>
  <si>
    <t>data.Tienes_ahorros.1</t>
  </si>
  <si>
    <t>data.Registro_Fiscal</t>
  </si>
  <si>
    <t>data.id</t>
  </si>
  <si>
    <t>data.Fecha_de_primer_toque</t>
  </si>
  <si>
    <t>data.Status</t>
  </si>
  <si>
    <t>data.$approval.delegate</t>
  </si>
  <si>
    <t>data.$approval.takeover</t>
  </si>
  <si>
    <t>data.$approval.approve</t>
  </si>
  <si>
    <t>data.$approval.reject</t>
  </si>
  <si>
    <t>data.$approval.resubmit</t>
  </si>
  <si>
    <t>data.Producto_para_el_que_perfila</t>
  </si>
  <si>
    <t>data.Tipo_de_Seguimiento</t>
  </si>
  <si>
    <t>data.Created_Time</t>
  </si>
  <si>
    <t>data.Cu_l_es_tu_necesidad_puntual</t>
  </si>
  <si>
    <t>data.De_qu_proyecto_te_interesa_recibir_m_s_informaci</t>
  </si>
  <si>
    <t>data.Tienes_presupuesto_asignado_para_este_proyecto_e</t>
  </si>
  <si>
    <t>data.C_mo_te_gustar_a_que_nos_comuniquemos_contigo.1</t>
  </si>
  <si>
    <t>data.Country</t>
  </si>
  <si>
    <t>data.Created_By.name</t>
  </si>
  <si>
    <t>data.Created_By.id</t>
  </si>
  <si>
    <t>data.Created_By.email</t>
  </si>
  <si>
    <t>data.Cual_es_tu_objetivo_de_inversi_n</t>
  </si>
  <si>
    <t>data.GCLID_Codigo</t>
  </si>
  <si>
    <t>data.UTM_Medium</t>
  </si>
  <si>
    <t>data.Ad</t>
  </si>
  <si>
    <t>data.Ponderaci_n1</t>
  </si>
  <si>
    <t>data.Entendi_la_informaci_n_de_Marketing</t>
  </si>
  <si>
    <t>data.Facebook_Page</t>
  </si>
  <si>
    <t>data.Status_del_Seguimiento</t>
  </si>
  <si>
    <t>data.$review_process.approve</t>
  </si>
  <si>
    <t>data.$review_process.reject</t>
  </si>
  <si>
    <t>data.$review_process.resubmit</t>
  </si>
  <si>
    <t>data.Objetivo_de_inversi_n</t>
  </si>
  <si>
    <t>data.Salutation</t>
  </si>
  <si>
    <t>data.Lead_Status</t>
  </si>
  <si>
    <t>data.Full_Name</t>
  </si>
  <si>
    <t>data.En_qu_toque_va</t>
  </si>
  <si>
    <t>data.El_perfil_del_prospecto_es_el_adecuado</t>
  </si>
  <si>
    <t>data.Representante_Legal</t>
  </si>
  <si>
    <t>data.Ad_ID</t>
  </si>
  <si>
    <t>data.Lead_Type</t>
  </si>
  <si>
    <t>data.En_qu_deseas_invertir</t>
  </si>
  <si>
    <t>data.Notas</t>
  </si>
  <si>
    <t>data.Qu_tipo_de_retorno_esperas_de_tu_inversi_n.1</t>
  </si>
  <si>
    <t>data.Horario_contacto1</t>
  </si>
  <si>
    <t>data.Mobile</t>
  </si>
  <si>
    <t>data.$orchestration</t>
  </si>
  <si>
    <t>data.Toques_de_Seguimiento</t>
  </si>
  <si>
    <t>data.Te_interesa_aprender_sobre_inversiones.1</t>
  </si>
  <si>
    <t>data.Locked__s</t>
  </si>
  <si>
    <t>data.Puntuaci_n_Ponderaci_n</t>
  </si>
  <si>
    <t>data.Lead_Source</t>
  </si>
  <si>
    <t>data.Tag.1</t>
  </si>
  <si>
    <t>data.Tag.1.name</t>
  </si>
  <si>
    <t>data.Tag.1.id</t>
  </si>
  <si>
    <t>data.Tag.2.name</t>
  </si>
  <si>
    <t>data.Tag.2.id</t>
  </si>
  <si>
    <t>data.Tag.3.name</t>
  </si>
  <si>
    <t>data.Tag.3.id</t>
  </si>
  <si>
    <t>data.Lead_Form_ID</t>
  </si>
  <si>
    <t>data.Ad_Account_ID</t>
  </si>
  <si>
    <t>data.Company</t>
  </si>
  <si>
    <t>data.Fuente_de_Ingresos.1</t>
  </si>
  <si>
    <t>data.Email</t>
  </si>
  <si>
    <t>data.Fecha_y_Hora_de_Asignaci_n</t>
  </si>
  <si>
    <t>data.$currency_symbol</t>
  </si>
  <si>
    <t>data.Lead_ID</t>
  </si>
  <si>
    <t>data.Ad_Campaign_ID</t>
  </si>
  <si>
    <t>data.Vendedor_Asignado_para_Seguimiento</t>
  </si>
  <si>
    <t>data.Has_invertido_anteriormente_por_tu_cuenta_o_a_tra</t>
  </si>
  <si>
    <t>data.UTM_Term</t>
  </si>
  <si>
    <t>data.Last_Activity_Time</t>
  </si>
  <si>
    <t>data.Unsubscribed_Mode</t>
  </si>
  <si>
    <t>data.$converted</t>
  </si>
  <si>
    <t>data.Fecha_de_nacimiento</t>
  </si>
  <si>
    <t>data.Motivo_descarte</t>
  </si>
  <si>
    <t>data.Mostr_Inter_s_genuino</t>
  </si>
  <si>
    <t>data.Ad_Set_ID</t>
  </si>
  <si>
    <t>data.$locked_for_me</t>
  </si>
  <si>
    <t>data.Cuanto_puedes_invertir_mensualmente.1</t>
  </si>
  <si>
    <t>data.$approved</t>
  </si>
  <si>
    <t>data.C_mo_te_gustar_a_ser_contactado.1</t>
  </si>
  <si>
    <t>data.Lead_Form</t>
  </si>
  <si>
    <t>data.Necesitas_tocar_base_con_algui_n_para_decidir_la</t>
  </si>
  <si>
    <t>data.Estado_civil</t>
  </si>
  <si>
    <t>data.$editable</t>
  </si>
  <si>
    <t>data.Calidad_de_contacto</t>
  </si>
  <si>
    <t>data.Facebook_Page_ID</t>
  </si>
  <si>
    <t>data.Cual_es_tu_objetivo_financiero_hoy.1</t>
  </si>
  <si>
    <t>data.UTM_Content</t>
  </si>
  <si>
    <t>data.State</t>
  </si>
  <si>
    <t>data.$zia_owner_assignment</t>
  </si>
  <si>
    <t>data.Que_edad_tienes.1</t>
  </si>
  <si>
    <t>data.UTM_Campaign</t>
  </si>
  <si>
    <t>data.$layout_id.name</t>
  </si>
  <si>
    <t>data.$layout_id.id</t>
  </si>
  <si>
    <t>data.Qu_monto_est_s_considerando_invertir.1</t>
  </si>
  <si>
    <t>data.Cu_nto</t>
  </si>
  <si>
    <t>data.First_Name</t>
  </si>
  <si>
    <t>data.Modified_By.name</t>
  </si>
  <si>
    <t>data.Modified_By.id</t>
  </si>
  <si>
    <t>data.Modified_By.email</t>
  </si>
  <si>
    <t>data.$review</t>
  </si>
  <si>
    <t>data.Phone</t>
  </si>
  <si>
    <t>data.Cu_l_es_tu_principal_inter_s_en_St_Austin_Medica</t>
  </si>
  <si>
    <t>data.Genero.1</t>
  </si>
  <si>
    <t>data.Ad_Set</t>
  </si>
  <si>
    <t>data.Raz_n_de_p_rdida</t>
  </si>
  <si>
    <t>data.Modified_Time</t>
  </si>
  <si>
    <t>data.Unsubscribed_Time</t>
  </si>
  <si>
    <t>data.Ad_Account</t>
  </si>
  <si>
    <t>data.facebookadvertmanager__Facebook_Ad</t>
  </si>
  <si>
    <t>data.Last_Name</t>
  </si>
  <si>
    <t>data.$in_merge</t>
  </si>
  <si>
    <t>data.Score_General</t>
  </si>
  <si>
    <t>data.UTM_Source</t>
  </si>
  <si>
    <t>data.$approval_state</t>
  </si>
  <si>
    <t>info.per_page</t>
  </si>
  <si>
    <t>info.count</t>
  </si>
  <si>
    <t>info.page</t>
  </si>
  <si>
    <t>info.sort_by</t>
  </si>
  <si>
    <t>info.sort_order</t>
  </si>
  <si>
    <t>info.more_records</t>
  </si>
  <si>
    <t>Silvia Villanueva Perez</t>
  </si>
  <si>
    <t>5754647000012478001</t>
  </si>
  <si>
    <t>ainver4@vivediam.mx</t>
  </si>
  <si>
    <t>save</t>
  </si>
  <si>
    <t>5754647000048937048</t>
  </si>
  <si>
    <t>2025-03-10T19:01:01-05:00</t>
  </si>
  <si>
    <t>Sprint</t>
  </si>
  <si>
    <t>No Apto</t>
  </si>
  <si>
    <t>Nuevo Lead</t>
  </si>
  <si>
    <t>IZRAEL MENDOZA SANTOS</t>
  </si>
  <si>
    <t>+5215526897976</t>
  </si>
  <si>
    <t>Feria Internacional de Franquicias</t>
  </si>
  <si>
    <t>izraelsincorreo@gmail.com</t>
  </si>
  <si>
    <t>2025-03-10T19:01:56-05:00</t>
  </si>
  <si>
    <t>owner_recommendation_unavailable</t>
  </si>
  <si>
    <t>Standard</t>
  </si>
  <si>
    <t>5754647000000091055</t>
  </si>
  <si>
    <t>IZRAEL</t>
  </si>
  <si>
    <t>Montserrat Martínez</t>
  </si>
  <si>
    <t>5754647000000415001</t>
  </si>
  <si>
    <t>auxiliar@vivediam.mx</t>
  </si>
  <si>
    <t>Masculino</t>
  </si>
  <si>
    <t>2025-03-10T19:01:02-05:00</t>
  </si>
  <si>
    <t>MENDOZA SANTOS</t>
  </si>
  <si>
    <t>approved</t>
  </si>
  <si>
    <t>id</t>
  </si>
  <si>
    <t>desc</t>
  </si>
  <si>
    <t>Gabriela Bernal Saldivar</t>
  </si>
  <si>
    <t>5754647000001030001</t>
  </si>
  <si>
    <t>ainver2@vivediam.mx</t>
  </si>
  <si>
    <t>5754647000048923100</t>
  </si>
  <si>
    <t>2025-03-10T18:37:01-05:00</t>
  </si>
  <si>
    <t>Gustavo Jesús Muñoz Abundez</t>
  </si>
  <si>
    <t>St. Austin</t>
  </si>
  <si>
    <t>+5215539569373</t>
  </si>
  <si>
    <t>munozabundezgj@gmail.com</t>
  </si>
  <si>
    <t>2025-03-10T18:37:03-05:00</t>
  </si>
  <si>
    <t>Gustavo Jesús</t>
  </si>
  <si>
    <t>Obtener más información sobre el modelo de pool de rentas.</t>
  </si>
  <si>
    <t>Muñoz Abundez</t>
  </si>
  <si>
    <t>5754647000048923047</t>
  </si>
  <si>
    <t>2025-03-10T18:31:31-05:00</t>
  </si>
  <si>
    <t>Andrés Esquivel</t>
  </si>
  <si>
    <t>+5217223148705</t>
  </si>
  <si>
    <t>esquivelandres@hotmail.com</t>
  </si>
  <si>
    <t>2025-03-10T18:31:32-05:00</t>
  </si>
  <si>
    <t>Andrés</t>
  </si>
  <si>
    <t>Esquivel</t>
  </si>
  <si>
    <t>5754647000048899954</t>
  </si>
  <si>
    <t>2025-03-10T17:14:37-05:00</t>
  </si>
  <si>
    <t>Dra.</t>
  </si>
  <si>
    <t>Dra. Fatima Zapata</t>
  </si>
  <si>
    <t>+5215590346733</t>
  </si>
  <si>
    <t>Fatima Zapata</t>
  </si>
  <si>
    <t>dra.fatimazc@gmail.com</t>
  </si>
  <si>
    <t>2025-03-10T17:16:41-05:00</t>
  </si>
  <si>
    <t>Fatima</t>
  </si>
  <si>
    <t>Zapata</t>
  </si>
  <si>
    <t>5754647000048899891</t>
  </si>
  <si>
    <t>2025-03-10T17:11:49-05:00</t>
  </si>
  <si>
    <t>Sr.</t>
  </si>
  <si>
    <t>Sr. Juan Luis Sanchéz</t>
  </si>
  <si>
    <t>+5215521068474</t>
  </si>
  <si>
    <t>Juan Luis Sanchéz</t>
  </si>
  <si>
    <t>jluissanchez@gmail.com</t>
  </si>
  <si>
    <t>2025-03-10T17:11:50-05:00</t>
  </si>
  <si>
    <t>Juan Luis</t>
  </si>
  <si>
    <t>Sanchéz</t>
  </si>
  <si>
    <t>5754647000048899804</t>
  </si>
  <si>
    <t>2025-03-10T16:42:45-05:00</t>
  </si>
  <si>
    <t>Sr. Oscar Manriquez</t>
  </si>
  <si>
    <t>+5215528190046</t>
  </si>
  <si>
    <t>Oscar Manriquez</t>
  </si>
  <si>
    <t>oscarmm@hotmail.com</t>
  </si>
  <si>
    <t>2025-03-10T16:42:47-05:00</t>
  </si>
  <si>
    <t>Oscar</t>
  </si>
  <si>
    <t>Manriquez</t>
  </si>
  <si>
    <t>5754647000048899753</t>
  </si>
  <si>
    <t>2025-03-10T16:39:45-05:00</t>
  </si>
  <si>
    <t>Sr. Jorge Alvarado Galicia</t>
  </si>
  <si>
    <t>+5215568698116</t>
  </si>
  <si>
    <t>Jorge Alvarado Galicia</t>
  </si>
  <si>
    <t>alvaradogaliciaj@gmail.com</t>
  </si>
  <si>
    <t>2025-03-10T16:39:46-05:00</t>
  </si>
  <si>
    <t>Jorge</t>
  </si>
  <si>
    <t>Alvarado Galicia</t>
  </si>
  <si>
    <t>5754647000048899712</t>
  </si>
  <si>
    <t>2025-03-10T16:32:26-05:00</t>
  </si>
  <si>
    <t>Jesús Hérnandez</t>
  </si>
  <si>
    <t>+5218331000330</t>
  </si>
  <si>
    <t>jhernandez@yahoo.com</t>
  </si>
  <si>
    <t>2025-03-10T16:51:25-05:00</t>
  </si>
  <si>
    <t>Jesús</t>
  </si>
  <si>
    <t>2025-03-10T16:32:30-05:00</t>
  </si>
  <si>
    <t>Hérnandez</t>
  </si>
  <si>
    <t>5754647000048899671</t>
  </si>
  <si>
    <t>2025-03-10T16:28:06-05:00</t>
  </si>
  <si>
    <t>William Osona</t>
  </si>
  <si>
    <t>+5213317631318</t>
  </si>
  <si>
    <t>osonawi90@gmail.com</t>
  </si>
  <si>
    <t>2025-03-10T16:28:12-05:00</t>
  </si>
  <si>
    <t>William</t>
  </si>
  <si>
    <t>Osona</t>
  </si>
  <si>
    <t>5754647000048899620</t>
  </si>
  <si>
    <t>2025-03-10T16:26:08-05:00</t>
  </si>
  <si>
    <t>Noel Vega Vargas</t>
  </si>
  <si>
    <t>+5215534758912</t>
  </si>
  <si>
    <t>tapankovipgdl@gmail.com</t>
  </si>
  <si>
    <t>2025-03-10T16:26:09-05:00</t>
  </si>
  <si>
    <t>Noel</t>
  </si>
  <si>
    <t>Vega Vargas</t>
  </si>
  <si>
    <t>5754647000048899579</t>
  </si>
  <si>
    <t>2025-03-10T16:24:12-05:00</t>
  </si>
  <si>
    <t>Valeria Alanis</t>
  </si>
  <si>
    <t>+5214925837789</t>
  </si>
  <si>
    <t>valeria345@gmail.com</t>
  </si>
  <si>
    <t>2025-03-10T16:24:13-05:00</t>
  </si>
  <si>
    <t>Valeria</t>
  </si>
  <si>
    <t>Alanis</t>
  </si>
  <si>
    <t>5754647000048899528</t>
  </si>
  <si>
    <t>2025-03-10T16:21:35-05:00</t>
  </si>
  <si>
    <t>Sr. Isidro Ortega</t>
  </si>
  <si>
    <t>+5215534238696</t>
  </si>
  <si>
    <t>Isidro Ortega</t>
  </si>
  <si>
    <t>ortegaisidro867@gmail.com</t>
  </si>
  <si>
    <t>2025-03-10T16:21:37-05:00</t>
  </si>
  <si>
    <t>Isidro</t>
  </si>
  <si>
    <t>Ortega</t>
  </si>
  <si>
    <t>5754647000048899487</t>
  </si>
  <si>
    <t>2025-03-10T16:19:19-05:00</t>
  </si>
  <si>
    <t>Sr. Felipe López</t>
  </si>
  <si>
    <t>+5213340133608</t>
  </si>
  <si>
    <t>Felipe López</t>
  </si>
  <si>
    <t>felipelopez@gmail.com</t>
  </si>
  <si>
    <t>2025-03-10T16:19:21-05:00</t>
  </si>
  <si>
    <t>Felipe</t>
  </si>
  <si>
    <t>López</t>
  </si>
  <si>
    <t>5754647000048899436</t>
  </si>
  <si>
    <t>2025-03-10T15:40:45-05:00</t>
  </si>
  <si>
    <t>Sr. Max Najera</t>
  </si>
  <si>
    <t>+5215536461660</t>
  </si>
  <si>
    <t>Max Najera</t>
  </si>
  <si>
    <t>maxnajera@yahoo.com</t>
  </si>
  <si>
    <t>2025-03-10T15:40:46-05:00</t>
  </si>
  <si>
    <t>Max</t>
  </si>
  <si>
    <t>Adquirir un consultorio médico.</t>
  </si>
  <si>
    <t>Najera</t>
  </si>
  <si>
    <t>5754647000048899395</t>
  </si>
  <si>
    <t>2025-03-10T15:38:31-05:00</t>
  </si>
  <si>
    <t>Sr. Juan Carlos Espinosa</t>
  </si>
  <si>
    <t>+5217226704868</t>
  </si>
  <si>
    <t>Juan Carlos Espinosa</t>
  </si>
  <si>
    <t>espinosajc67@gmail.com</t>
  </si>
  <si>
    <t>2025-03-10T15:38:32-05:00</t>
  </si>
  <si>
    <t>Juan Carlos</t>
  </si>
  <si>
    <t>Espinosa</t>
  </si>
  <si>
    <t>5754647000048899344</t>
  </si>
  <si>
    <t>2025-03-10T15:36:25-05:00</t>
  </si>
  <si>
    <t>Sr. José Luis León López</t>
  </si>
  <si>
    <t>+5215539975380</t>
  </si>
  <si>
    <t>José Luis León López</t>
  </si>
  <si>
    <t>jlleon@hotmail.com</t>
  </si>
  <si>
    <t>2025-03-10T15:36:26-05:00</t>
  </si>
  <si>
    <t>José Luis</t>
  </si>
  <si>
    <t>León López</t>
  </si>
  <si>
    <t>5754647000048899293</t>
  </si>
  <si>
    <t>2025-03-10T15:32:43-05:00</t>
  </si>
  <si>
    <t>Sr. Luis López</t>
  </si>
  <si>
    <t>+5215543841896</t>
  </si>
  <si>
    <t>Luis López</t>
  </si>
  <si>
    <t>lopezmedinal@gmail.com</t>
  </si>
  <si>
    <t>2025-03-10T15:32:44-05:00</t>
  </si>
  <si>
    <t>Luis</t>
  </si>
  <si>
    <t>5754647000048899242</t>
  </si>
  <si>
    <t>2025-03-10T15:28:36-05:00</t>
  </si>
  <si>
    <t>Sr. Humberto Rodríguez</t>
  </si>
  <si>
    <t>Me comentó que se tarde en contestar los correos</t>
  </si>
  <si>
    <t>+5215559533956</t>
  </si>
  <si>
    <t>Humberto Rodríguez</t>
  </si>
  <si>
    <t>rodriguezh23@gmail.com</t>
  </si>
  <si>
    <t>2025-03-10T15:28:38-05:00</t>
  </si>
  <si>
    <t>Humberto</t>
  </si>
  <si>
    <t>Rodríguez</t>
  </si>
  <si>
    <t>5754647000048899201</t>
  </si>
  <si>
    <t>2025-03-10T15:14:29-05:00</t>
  </si>
  <si>
    <t>Sr. Sebastián Tramer</t>
  </si>
  <si>
    <t>+5215638846826</t>
  </si>
  <si>
    <t>Sebastián Tramer</t>
  </si>
  <si>
    <t>tramers11@yahoo.com</t>
  </si>
  <si>
    <t>2025-03-10T15:14:38-05:00</t>
  </si>
  <si>
    <t>Sebastián</t>
  </si>
  <si>
    <t>Tramer</t>
  </si>
  <si>
    <t>5754647000048899160</t>
  </si>
  <si>
    <t>2025-03-10T15:07:18-05:00</t>
  </si>
  <si>
    <t>Sr. Juan José Delgado Corro</t>
  </si>
  <si>
    <t>+50766715372</t>
  </si>
  <si>
    <t>Juan José Delgado Corro</t>
  </si>
  <si>
    <t>josedelgadoc@gmail.com</t>
  </si>
  <si>
    <t>2025-03-10T15:07:20-05:00</t>
  </si>
  <si>
    <t>Juan José</t>
  </si>
  <si>
    <t>Delgado Corro</t>
  </si>
  <si>
    <t>5754647000048899105</t>
  </si>
  <si>
    <t>2025-03-10T15:01:54-05:00</t>
  </si>
  <si>
    <t>Guillermo Preciado</t>
  </si>
  <si>
    <t>+5215537344552</t>
  </si>
  <si>
    <t>guillermop@hotmail.com</t>
  </si>
  <si>
    <t>2025-03-10T15:01:56-05:00</t>
  </si>
  <si>
    <t>Guillermo</t>
  </si>
  <si>
    <t>Preciado</t>
  </si>
  <si>
    <t>5754647000048899054</t>
  </si>
  <si>
    <t>2025-03-10T14:57:43-05:00</t>
  </si>
  <si>
    <t>Luis Villa</t>
  </si>
  <si>
    <t>+5215529661660</t>
  </si>
  <si>
    <t>luis.villa@iptsolutions.net</t>
  </si>
  <si>
    <t>2025-03-10T14:57:44-05:00</t>
  </si>
  <si>
    <t>Villa</t>
  </si>
  <si>
    <t>Nadie</t>
  </si>
  <si>
    <t>5754647000048899013</t>
  </si>
  <si>
    <t>2025-03-10T14:45:38-05:00</t>
  </si>
  <si>
    <t>Diego Armando Pineda</t>
  </si>
  <si>
    <t>+573203336811</t>
  </si>
  <si>
    <t>diegoa@gmail.com</t>
  </si>
  <si>
    <t>2025-03-10T14:45:43-05:00</t>
  </si>
  <si>
    <t>Diego Armando</t>
  </si>
  <si>
    <t>Adquirir locales comerciales</t>
  </si>
  <si>
    <t>Pineda</t>
  </si>
  <si>
    <t>Edson Alberto Hernandez Padilla</t>
  </si>
  <si>
    <t>5754647000001020001</t>
  </si>
  <si>
    <t>afin@vivediam.mx</t>
  </si>
  <si>
    <t>5754647000048897449</t>
  </si>
  <si>
    <t>2025-03-10T13:21:24-05:00</t>
  </si>
  <si>
    <t>Intento de contacto</t>
  </si>
  <si>
    <t>LUIS GRINON</t>
  </si>
  <si>
    <t>+5215559659314</t>
  </si>
  <si>
    <t>nodiocorreo10@gmail.com</t>
  </si>
  <si>
    <t>2025-03-10T13:21:30-05:00</t>
  </si>
  <si>
    <t>LUIS</t>
  </si>
  <si>
    <t>GRINON</t>
  </si>
  <si>
    <t>5754647000048897376</t>
  </si>
  <si>
    <t>2025-03-10T13:06:31-05:00</t>
  </si>
  <si>
    <t>EFRAIN VILLAFANA</t>
  </si>
  <si>
    <t>+5215562554195</t>
  </si>
  <si>
    <t>no7diocorreo@gmail.com</t>
  </si>
  <si>
    <t>2025-03-10T13:07:35-05:00</t>
  </si>
  <si>
    <t>EFRAIN</t>
  </si>
  <si>
    <t>VILLAFANA</t>
  </si>
  <si>
    <t>5754647000048897312</t>
  </si>
  <si>
    <t>2025-03-10T13:05:34-05:00</t>
  </si>
  <si>
    <t>AARON ESPINOSA</t>
  </si>
  <si>
    <t>+5212454504052</t>
  </si>
  <si>
    <t>nod6iocorreo@gmail.com</t>
  </si>
  <si>
    <t>2025-03-10T13:05:39-05:00</t>
  </si>
  <si>
    <t>AARON</t>
  </si>
  <si>
    <t>ESPINOSA</t>
  </si>
  <si>
    <t>5754647000048897239</t>
  </si>
  <si>
    <t>2025-03-10T13:02:46-05:00</t>
  </si>
  <si>
    <t>ORLANDO SANCHEZ HERNANDEZ</t>
  </si>
  <si>
    <t>+5215544425509</t>
  </si>
  <si>
    <t>n1odiocorreo@gmail.com</t>
  </si>
  <si>
    <t>2025-03-10T13:04:18-05:00</t>
  </si>
  <si>
    <t>ORLANDO</t>
  </si>
  <si>
    <t>SANCHEZ HERNANDEZ</t>
  </si>
  <si>
    <t>5754647000048897166</t>
  </si>
  <si>
    <t>2025-03-10T13:01:43-05:00</t>
  </si>
  <si>
    <t>ERICK ALCARAZ</t>
  </si>
  <si>
    <t>+5215514144424</t>
  </si>
  <si>
    <t>nodi7ocorreo@gmail.com</t>
  </si>
  <si>
    <t>2025-03-10T13:01:50-05:00</t>
  </si>
  <si>
    <t>ERICK</t>
  </si>
  <si>
    <t>ALCARAZ</t>
  </si>
  <si>
    <t>5754647000048897115</t>
  </si>
  <si>
    <t>2025-03-10T13:00:47-05:00</t>
  </si>
  <si>
    <t>ALEJANDRO LOAIZA</t>
  </si>
  <si>
    <t>+5215528469656</t>
  </si>
  <si>
    <t>nodio6correo@gmail.com</t>
  </si>
  <si>
    <t>2025-03-10T13:00:48-05:00</t>
  </si>
  <si>
    <t>ALEJANDRO</t>
  </si>
  <si>
    <t>LOAIZA</t>
  </si>
  <si>
    <t>5754647000048897064</t>
  </si>
  <si>
    <t>2025-03-10T12:59:38-05:00</t>
  </si>
  <si>
    <t>JULIO CESAR CABRERA</t>
  </si>
  <si>
    <t>+5215543891710</t>
  </si>
  <si>
    <t>nodioc3orreo@gmail.com</t>
  </si>
  <si>
    <t>2025-03-10T12:59:39-05:00</t>
  </si>
  <si>
    <t>JULIO CESAR</t>
  </si>
  <si>
    <t>CABRERA</t>
  </si>
  <si>
    <t>Erendira Van Scoit Fernandez</t>
  </si>
  <si>
    <t>5754647000012338001</t>
  </si>
  <si>
    <t>ainver1@vivediam.mx</t>
  </si>
  <si>
    <t>Erendira Van Scoit</t>
  </si>
  <si>
    <t>5754647000048894403</t>
  </si>
  <si>
    <t>2025-03-10T13:08:37-05:00</t>
  </si>
  <si>
    <t>Efrain Ramirez</t>
  </si>
  <si>
    <t>+521559384016300</t>
  </si>
  <si>
    <t>nosesuposucorreo@gmail.com</t>
  </si>
  <si>
    <t>2025-03-10T13:08:38-05:00</t>
  </si>
  <si>
    <t>Efrain</t>
  </si>
  <si>
    <t>Ramirez</t>
  </si>
  <si>
    <t>5754647000048894362</t>
  </si>
  <si>
    <t>2025-03-10T13:06:16-05:00</t>
  </si>
  <si>
    <t>Alejandro Franco</t>
  </si>
  <si>
    <t>+5215614711370</t>
  </si>
  <si>
    <t>afm0489@gmail.com</t>
  </si>
  <si>
    <t>2025-03-10T13:06:18-05:00</t>
  </si>
  <si>
    <t>Alejandro</t>
  </si>
  <si>
    <t>Franco</t>
  </si>
  <si>
    <t>5754647000048894321</t>
  </si>
  <si>
    <t>2025-03-10T13:04:48-05:00</t>
  </si>
  <si>
    <t>Sergio Alejandro Corona</t>
  </si>
  <si>
    <t>+5215646446329</t>
  </si>
  <si>
    <t>sergiosangron@gamil.com</t>
  </si>
  <si>
    <t>2025-03-10T13:04:50-05:00</t>
  </si>
  <si>
    <t>Sergio Alejandro</t>
  </si>
  <si>
    <t>Corona</t>
  </si>
  <si>
    <t>5754647000048894280</t>
  </si>
  <si>
    <t>2025-03-10T13:03:01-05:00</t>
  </si>
  <si>
    <t>Fabian Campuzano</t>
  </si>
  <si>
    <t>+5217221601681</t>
  </si>
  <si>
    <t>ef_aereo@hotmail.com</t>
  </si>
  <si>
    <t>2025-03-10T13:03:02-05:00</t>
  </si>
  <si>
    <t>Fabian</t>
  </si>
  <si>
    <t>Campuzano</t>
  </si>
  <si>
    <t>5754647000048894229</t>
  </si>
  <si>
    <t>2025-03-10T13:01:22-05:00</t>
  </si>
  <si>
    <t>Jose Luis Cañares</t>
  </si>
  <si>
    <t>+5215521340796</t>
  </si>
  <si>
    <t>Eltampocotiene@gmail.com</t>
  </si>
  <si>
    <t>2025-03-10T13:01:23-05:00</t>
  </si>
  <si>
    <t>Jose Luis</t>
  </si>
  <si>
    <t>Cañares</t>
  </si>
  <si>
    <t>5754647000048894178</t>
  </si>
  <si>
    <t>2025-03-10T13:00:23-05:00</t>
  </si>
  <si>
    <t>Alfonso Linares</t>
  </si>
  <si>
    <t>+5215525028382</t>
  </si>
  <si>
    <t>alfonsonotiene@gmail.com</t>
  </si>
  <si>
    <t>2025-03-10T13:00:24-05:00</t>
  </si>
  <si>
    <t>Alfonso</t>
  </si>
  <si>
    <t>Linares</t>
  </si>
  <si>
    <t>5754647000048894127</t>
  </si>
  <si>
    <t>2025-03-10T12:58:56-05:00</t>
  </si>
  <si>
    <t>Miguel Chavez Salas</t>
  </si>
  <si>
    <t>+5215514861719</t>
  </si>
  <si>
    <t>miguelchavez@gmail.com</t>
  </si>
  <si>
    <t>2025-03-10T12:58:58-05:00</t>
  </si>
  <si>
    <t>Miguel</t>
  </si>
  <si>
    <t>Chavez Salas</t>
  </si>
  <si>
    <t>5754647000048894076</t>
  </si>
  <si>
    <t>2025-03-10T12:57:23-05:00</t>
  </si>
  <si>
    <t>Bola de Nieve</t>
  </si>
  <si>
    <t>Angel Cruz</t>
  </si>
  <si>
    <t>Bola de nieve</t>
  </si>
  <si>
    <t>Agente de ventas y quiere comercializar</t>
  </si>
  <si>
    <t>+5215573823914</t>
  </si>
  <si>
    <t>nohubotiempo@gmail.com</t>
  </si>
  <si>
    <t>2025-03-10T12:57:25-05:00</t>
  </si>
  <si>
    <t>Angel</t>
  </si>
  <si>
    <t>Cruz</t>
  </si>
  <si>
    <t>5754647000048894025</t>
  </si>
  <si>
    <t>2025-03-10T12:55:11-05:00</t>
  </si>
  <si>
    <t>Sergio Pulido</t>
  </si>
  <si>
    <t>+5215533031572</t>
  </si>
  <si>
    <t>sergiopulido17@gmail.com</t>
  </si>
  <si>
    <t>2025-03-10T12:55:15-05:00</t>
  </si>
  <si>
    <t>Sergio</t>
  </si>
  <si>
    <t>Pulido</t>
  </si>
  <si>
    <t>5754647000048887991</t>
  </si>
  <si>
    <t>2025-03-10T12:58:40-05:00</t>
  </si>
  <si>
    <t>ESTEFANIA HERNANDEZ</t>
  </si>
  <si>
    <t>+5215546767330</t>
  </si>
  <si>
    <t>nodio1correo@gmail.com</t>
  </si>
  <si>
    <t>2025-03-10T12:58:45-05:00</t>
  </si>
  <si>
    <t>ESTEFANIA</t>
  </si>
  <si>
    <t>HERNANDEZ</t>
  </si>
  <si>
    <t>5754647000048887918</t>
  </si>
  <si>
    <t>2025-03-10T12:57:21-05:00</t>
  </si>
  <si>
    <t>EDURDO GORDILLO</t>
  </si>
  <si>
    <t>+5215562570207</t>
  </si>
  <si>
    <t>no3diocorreo@gmail.com</t>
  </si>
  <si>
    <t>2025-03-10T12:57:26-05:00</t>
  </si>
  <si>
    <t>EDURDO</t>
  </si>
  <si>
    <t>GORDILLO</t>
  </si>
  <si>
    <t>5754647000048887843</t>
  </si>
  <si>
    <t>2025-03-10T12:55:49-05:00</t>
  </si>
  <si>
    <t>ARTURO GARCIA</t>
  </si>
  <si>
    <t>+5215549965596</t>
  </si>
  <si>
    <t>arturogarciapina@gmail.com</t>
  </si>
  <si>
    <t>2025-03-10T12:55:54-05:00</t>
  </si>
  <si>
    <t>ARTURO</t>
  </si>
  <si>
    <t>GARCIA</t>
  </si>
  <si>
    <t>5754647000048887752</t>
  </si>
  <si>
    <t>2025-03-10T12:54:30-05:00</t>
  </si>
  <si>
    <t>ALEJANDRO OLVERA</t>
  </si>
  <si>
    <t>+5215548119042</t>
  </si>
  <si>
    <t>a.olveravazquez@gmail.com</t>
  </si>
  <si>
    <t>2025-03-10T12:54:57-05:00</t>
  </si>
  <si>
    <t>OLVERA</t>
  </si>
  <si>
    <t>5754647000048887688</t>
  </si>
  <si>
    <t>2025-03-10T12:53:11-05:00</t>
  </si>
  <si>
    <t>NAYELI ANGELES</t>
  </si>
  <si>
    <t>+5215611715431</t>
  </si>
  <si>
    <t>no1diocorreo@gmail.com</t>
  </si>
  <si>
    <t>2025-03-10T12:53:16-05:00</t>
  </si>
  <si>
    <t>NAYELI</t>
  </si>
  <si>
    <t>ANGELES</t>
  </si>
  <si>
    <t>5754647000048887615</t>
  </si>
  <si>
    <t>2025-03-10T12:52:16-05:00</t>
  </si>
  <si>
    <t>ERNESTO SANCHEZ</t>
  </si>
  <si>
    <t>+5215554012908</t>
  </si>
  <si>
    <t>nodiocorreo9@gmail.com</t>
  </si>
  <si>
    <t>2025-03-10T12:52:23-05:00</t>
  </si>
  <si>
    <t>ERNESTO</t>
  </si>
  <si>
    <t>SANCHEZ</t>
  </si>
  <si>
    <t>5754647000048887541</t>
  </si>
  <si>
    <t>2025-03-10T12:50:01-05:00</t>
  </si>
  <si>
    <t>CESAR AUGUSTO ANGUIANO</t>
  </si>
  <si>
    <t>+5215532461039</t>
  </si>
  <si>
    <t>nodiocorreo8@gmail.com</t>
  </si>
  <si>
    <t>2025-03-10T12:50:07-05:00</t>
  </si>
  <si>
    <t>CESAR AUGUSTO</t>
  </si>
  <si>
    <t>ANGUIANO</t>
  </si>
  <si>
    <t>5754647000048887477</t>
  </si>
  <si>
    <t>2025-03-10T12:49:05-05:00</t>
  </si>
  <si>
    <t>GUILLERMO N</t>
  </si>
  <si>
    <t>+52116309367103</t>
  </si>
  <si>
    <t>nodiocorreo7@gmail.com</t>
  </si>
  <si>
    <t>2025-03-10T12:49:11-05:00</t>
  </si>
  <si>
    <t>GUILLERMO</t>
  </si>
  <si>
    <t>N</t>
  </si>
  <si>
    <t>5754647000048887404</t>
  </si>
  <si>
    <t>2025-03-10T12:47:33-05:00</t>
  </si>
  <si>
    <t>JOSE GALVAN</t>
  </si>
  <si>
    <t>+5215591973201</t>
  </si>
  <si>
    <t>nodiocorreo6@gmail.com</t>
  </si>
  <si>
    <t>2025-03-10T12:47:38-05:00</t>
  </si>
  <si>
    <t>JOSE</t>
  </si>
  <si>
    <t>GALVAN</t>
  </si>
  <si>
    <t>5754647000048887294</t>
  </si>
  <si>
    <t>2025-03-10T12:46:08-05:00</t>
  </si>
  <si>
    <t>LUIS FERNANDO</t>
  </si>
  <si>
    <t>+5219993157591</t>
  </si>
  <si>
    <t>nodiocorreo5@gmail.com</t>
  </si>
  <si>
    <t>2025-03-10T12:46:45-05:00</t>
  </si>
  <si>
    <t>2025-03-10T12:46:33-05:00</t>
  </si>
  <si>
    <t>FERNANDO</t>
  </si>
  <si>
    <t>5754647000048887253</t>
  </si>
  <si>
    <t>2025-03-10T12:43:51-05:00</t>
  </si>
  <si>
    <t>URIEL DURAZNO</t>
  </si>
  <si>
    <t>+5214772662564</t>
  </si>
  <si>
    <t>nodiocorreo4@gmail.com</t>
  </si>
  <si>
    <t>2025-03-10T12:46:15-05:00</t>
  </si>
  <si>
    <t>URIEL</t>
  </si>
  <si>
    <t>DURAZNO</t>
  </si>
  <si>
    <t>5754647000048887212</t>
  </si>
  <si>
    <t>2025-03-10T12:40:33-05:00</t>
  </si>
  <si>
    <t>JAIME CARMONA</t>
  </si>
  <si>
    <t>+5217293322007</t>
  </si>
  <si>
    <t>nodiocorreo3@gmail.com</t>
  </si>
  <si>
    <t>2025-03-10T12:46:21-05:00</t>
  </si>
  <si>
    <t>JAIME</t>
  </si>
  <si>
    <t>CARMONA</t>
  </si>
  <si>
    <t>5754647000048887147</t>
  </si>
  <si>
    <t>2025-03-10T12:39:19-05:00</t>
  </si>
  <si>
    <t>JAIME FIGUEROA</t>
  </si>
  <si>
    <t>+5215610653739</t>
  </si>
  <si>
    <t>nodiocorreo2@gmail.com</t>
  </si>
  <si>
    <t>2025-03-10T12:39:31-05:00</t>
  </si>
  <si>
    <t>FIGUEROA</t>
  </si>
  <si>
    <t>5754647000048887052</t>
  </si>
  <si>
    <t>2025-03-10T12:36:37-05:00</t>
  </si>
  <si>
    <t>HUGO CURTIDOR CASTELLANOS</t>
  </si>
  <si>
    <t>+5215513720590</t>
  </si>
  <si>
    <t>nodiocorreo1@gmail.com</t>
  </si>
  <si>
    <t>2025-03-10T12:37:27-05:00</t>
  </si>
  <si>
    <t>HUGO</t>
  </si>
  <si>
    <t>CURTIDOR CASTELLANOS</t>
  </si>
  <si>
    <t>5754647000048887001</t>
  </si>
  <si>
    <t>2025-03-10T12:35:10-05:00</t>
  </si>
  <si>
    <t>EUGENIO N</t>
  </si>
  <si>
    <t>+5215539138413</t>
  </si>
  <si>
    <t>nodiocorreo@gmail.com</t>
  </si>
  <si>
    <t>2025-03-10T12:37:25-05:00</t>
  </si>
  <si>
    <t>EUGENIO</t>
  </si>
  <si>
    <t>5754647000048849974</t>
  </si>
  <si>
    <t>2025-03-10T12:53:56-05:00</t>
  </si>
  <si>
    <t>Roger Gomez</t>
  </si>
  <si>
    <t>+5215559890019</t>
  </si>
  <si>
    <t>rogerfalso@gmail.com</t>
  </si>
  <si>
    <t>2025-03-10T12:54:02-05:00</t>
  </si>
  <si>
    <t>Roger</t>
  </si>
  <si>
    <t>Gomez</t>
  </si>
  <si>
    <t>5754647000048849932</t>
  </si>
  <si>
    <t>2025-03-10T12:51:43-05:00</t>
  </si>
  <si>
    <t>Edith Alatriste</t>
  </si>
  <si>
    <t>+5215635888551</t>
  </si>
  <si>
    <t>jeymy.alatriste@gmail.com</t>
  </si>
  <si>
    <t>2025-03-10T12:51:44-05:00</t>
  </si>
  <si>
    <t>Edith</t>
  </si>
  <si>
    <t>Femenino</t>
  </si>
  <si>
    <t>Alatriste</t>
  </si>
  <si>
    <t>5754647000048849728</t>
  </si>
  <si>
    <t>2025-03-10T12:42:54-05:00</t>
  </si>
  <si>
    <t>Julio Cesar Madrigal</t>
  </si>
  <si>
    <t>+5219932054647</t>
  </si>
  <si>
    <t>tampocotienecorreo@gmail.com</t>
  </si>
  <si>
    <t>2025-03-10T12:42:56-05:00</t>
  </si>
  <si>
    <t>Julio Cesar</t>
  </si>
  <si>
    <t>Madrigal</t>
  </si>
  <si>
    <t>5754647000048849677</t>
  </si>
  <si>
    <t>2025-03-10T12:41:38-05:00</t>
  </si>
  <si>
    <t>Pablo Noval</t>
  </si>
  <si>
    <t>+5215551222324</t>
  </si>
  <si>
    <t>gruporpgnoval@gmail.com</t>
  </si>
  <si>
    <t>2025-03-10T12:41:39-05:00</t>
  </si>
  <si>
    <t>Pablo</t>
  </si>
  <si>
    <t>Noval</t>
  </si>
  <si>
    <t>5754647000048849636</t>
  </si>
  <si>
    <t>2025-03-10T12:40:14-05:00</t>
  </si>
  <si>
    <t>Wendy Cahuana</t>
  </si>
  <si>
    <t>+5219384016300</t>
  </si>
  <si>
    <t>wendynotienecorreo@gmail.com</t>
  </si>
  <si>
    <t>2025-03-10T12:40:16-05:00</t>
  </si>
  <si>
    <t>Wendy</t>
  </si>
  <si>
    <t>Cahuana</t>
  </si>
  <si>
    <t>5754647000048849585</t>
  </si>
  <si>
    <t>2025-03-10T12:38:48-05:00</t>
  </si>
  <si>
    <t>Paola Corona</t>
  </si>
  <si>
    <t>+5215591899270</t>
  </si>
  <si>
    <t>paolac2908@gmail.com</t>
  </si>
  <si>
    <t>2025-03-10T12:38:50-05:00</t>
  </si>
  <si>
    <t>Paola</t>
  </si>
  <si>
    <t>5754647000048849534</t>
  </si>
  <si>
    <t>2025-03-10T12:37:19-05:00</t>
  </si>
  <si>
    <t>Jesus Ascencio</t>
  </si>
  <si>
    <t>+5215539286022</t>
  </si>
  <si>
    <t>jesusfascencio@gmail.com</t>
  </si>
  <si>
    <t>2025-03-10T12:37:20-05:00</t>
  </si>
  <si>
    <t>Jesus</t>
  </si>
  <si>
    <t>Ascencio</t>
  </si>
  <si>
    <t>5754647000048849493</t>
  </si>
  <si>
    <t>2025-03-10T12:35:21-05:00</t>
  </si>
  <si>
    <t>Karen Ordoñez</t>
  </si>
  <si>
    <t>Consultoria</t>
  </si>
  <si>
    <t>+5214772662918</t>
  </si>
  <si>
    <t>eg.inesliang@gmail.com</t>
  </si>
  <si>
    <t>2025-03-10T12:48:15-05:00</t>
  </si>
  <si>
    <t>Karen</t>
  </si>
  <si>
    <t>Ordoñez</t>
  </si>
  <si>
    <t>5754647000048849452</t>
  </si>
  <si>
    <t>2025-03-10T12:32:09-05:00</t>
  </si>
  <si>
    <t>Carlois Israel Gutierrez</t>
  </si>
  <si>
    <t>Enviar catalogo todos los productos</t>
  </si>
  <si>
    <t>+5212461357313</t>
  </si>
  <si>
    <t>gerenciageneral@plusmedic.mx</t>
  </si>
  <si>
    <t>2025-03-10T12:47:00-05:00</t>
  </si>
  <si>
    <t>Carlois Israel</t>
  </si>
  <si>
    <t>Gutierrez</t>
  </si>
  <si>
    <t>5754647000048849401</t>
  </si>
  <si>
    <t>2025-03-10T12:30:32-05:00</t>
  </si>
  <si>
    <t>Jorge Huidobro</t>
  </si>
  <si>
    <t>+5215554051305</t>
  </si>
  <si>
    <t>jorgetampoco@gmail.com</t>
  </si>
  <si>
    <t>2025-03-10T12:46:27-05:00</t>
  </si>
  <si>
    <t>Huidobro</t>
  </si>
  <si>
    <t>5754647000048849350</t>
  </si>
  <si>
    <t>2025-03-10T12:29:02-05:00</t>
  </si>
  <si>
    <t>Eduardo Diaz</t>
  </si>
  <si>
    <t>+5215518297930</t>
  </si>
  <si>
    <t>eduardonodio@gmail.com</t>
  </si>
  <si>
    <t>2025-03-10T12:45:52-05:00</t>
  </si>
  <si>
    <t>Eduardo</t>
  </si>
  <si>
    <t>Diaz</t>
  </si>
  <si>
    <t>5754647000048849299</t>
  </si>
  <si>
    <t>2025-03-10T12:27:56-05:00</t>
  </si>
  <si>
    <t>Yamile Sors</t>
  </si>
  <si>
    <t>+521553472989</t>
  </si>
  <si>
    <t>inventado2@gmail.com</t>
  </si>
  <si>
    <t>2025-03-10T12:45:18-05:00</t>
  </si>
  <si>
    <t>Yamile</t>
  </si>
  <si>
    <t>Sors</t>
  </si>
  <si>
    <t>5754647000048849248</t>
  </si>
  <si>
    <t>2025-03-10T12:26:30-05:00</t>
  </si>
  <si>
    <t>Juan Ramos</t>
  </si>
  <si>
    <t>+5215532985669</t>
  </si>
  <si>
    <t>juanramosinventado@gmail.com</t>
  </si>
  <si>
    <t>2025-03-10T12:44:53-05:00</t>
  </si>
  <si>
    <t>Juan</t>
  </si>
  <si>
    <t>Ramos</t>
  </si>
  <si>
    <t>5754647000048849207</t>
  </si>
  <si>
    <t>2025-03-10T12:25:00-05:00</t>
  </si>
  <si>
    <t>Oscar Pedroza</t>
  </si>
  <si>
    <t>Enviar todos los productos</t>
  </si>
  <si>
    <t>+5215152535455</t>
  </si>
  <si>
    <t>oscarfp@urbanus.com.mx</t>
  </si>
  <si>
    <t>2025-03-10T12:44:25-05:00</t>
  </si>
  <si>
    <t>Pedroza</t>
  </si>
  <si>
    <t>5754647000048849156</t>
  </si>
  <si>
    <t>2025-03-10T12:22:50-05:00</t>
  </si>
  <si>
    <t>Michel Miguel Merchan Mayorga</t>
  </si>
  <si>
    <t>Quiere comercializar.</t>
  </si>
  <si>
    <t>+5215581015715</t>
  </si>
  <si>
    <t>michmerchan@gmail.com</t>
  </si>
  <si>
    <t>2025-03-10T12:22:51-05:00</t>
  </si>
  <si>
    <t>Michel Miguel</t>
  </si>
  <si>
    <t>Merchan Mayorga</t>
  </si>
  <si>
    <t>5754647000048849105</t>
  </si>
  <si>
    <t>2025-03-10T12:19:38-05:00</t>
  </si>
  <si>
    <t>Jose Luis Islas</t>
  </si>
  <si>
    <t>+5215537760781</t>
  </si>
  <si>
    <t>Joseluiserror@gmail.com</t>
  </si>
  <si>
    <t>2025-03-10T12:19:42-05:00</t>
  </si>
  <si>
    <t>Islas</t>
  </si>
  <si>
    <t>5754647000048849054</t>
  </si>
  <si>
    <t>2025-03-10T12:17:42-05:00</t>
  </si>
  <si>
    <t>Moises Nalo</t>
  </si>
  <si>
    <t>+5215555013350</t>
  </si>
  <si>
    <t>moisesnalo@gmail.com</t>
  </si>
  <si>
    <t>2025-03-10T12:17:43-05:00</t>
  </si>
  <si>
    <t>Moises</t>
  </si>
  <si>
    <t>Nalo</t>
  </si>
  <si>
    <t>5754647000048849003</t>
  </si>
  <si>
    <t>2025-03-10T12:16:10-05:00</t>
  </si>
  <si>
    <t>Alma Arzaluz</t>
  </si>
  <si>
    <t>+5215518372203</t>
  </si>
  <si>
    <t>almaarzaluz@hotmail.com</t>
  </si>
  <si>
    <t>2025-03-10T12:16:11-05:00</t>
  </si>
  <si>
    <t>Alma</t>
  </si>
  <si>
    <t>Arzaluz</t>
  </si>
  <si>
    <t>Silvia Villanueva</t>
  </si>
  <si>
    <t>5754647000048848997</t>
  </si>
  <si>
    <t>2025-03-10T18:27:14-05:00</t>
  </si>
  <si>
    <t>ISMAEL LEMUS</t>
  </si>
  <si>
    <t>+5215515744322</t>
  </si>
  <si>
    <t>lemussincorreo@gmail.com</t>
  </si>
  <si>
    <t>2025-03-10T18:27:36-05:00</t>
  </si>
  <si>
    <t>ISMAEL</t>
  </si>
  <si>
    <t>2025-03-10T18:27:16-05:00</t>
  </si>
  <si>
    <t>LEMUS</t>
  </si>
  <si>
    <t>5754647000048848946</t>
  </si>
  <si>
    <t>2025-03-10T14:37:46-05:00</t>
  </si>
  <si>
    <t>CARLOS JAIR LOPEZ NAVA</t>
  </si>
  <si>
    <t>+5215585616319</t>
  </si>
  <si>
    <t>jairlopezsincorreo@hotmail.com</t>
  </si>
  <si>
    <t>2025-03-10T18:24:09-05:00</t>
  </si>
  <si>
    <t>CARLOS JAIR</t>
  </si>
  <si>
    <t>2025-03-10T14:37:47-05:00</t>
  </si>
  <si>
    <t>LOPEZ NAVA</t>
  </si>
  <si>
    <t>5754647000048848895</t>
  </si>
  <si>
    <t>2025-03-10T14:33:48-05:00</t>
  </si>
  <si>
    <t>FRANCISCO CAMARENA</t>
  </si>
  <si>
    <t>+5215555004526</t>
  </si>
  <si>
    <t>franciscosincorreo@gmail.com</t>
  </si>
  <si>
    <t>2025-03-10T14:35:52-05:00</t>
  </si>
  <si>
    <t>FRANCISCO</t>
  </si>
  <si>
    <t>2025-03-10T14:33:50-05:00</t>
  </si>
  <si>
    <t>CAMARENA</t>
  </si>
  <si>
    <t>5754647000048848854</t>
  </si>
  <si>
    <t>2025-03-10T14:25:36-05:00</t>
  </si>
  <si>
    <t>CARMEN HERNÁNDEZ</t>
  </si>
  <si>
    <t>+5217721621617</t>
  </si>
  <si>
    <t>chernandezsincorreo@gmail.com</t>
  </si>
  <si>
    <t>2025-03-10T14:40:27-05:00</t>
  </si>
  <si>
    <t>CARMEN</t>
  </si>
  <si>
    <t>2025-03-10T14:25:37-05:00</t>
  </si>
  <si>
    <t>HERNÁNDEZ</t>
  </si>
  <si>
    <t>5754647000048848813</t>
  </si>
  <si>
    <t>2025-03-10T14:22:41-05:00</t>
  </si>
  <si>
    <t>IVONNE ALANIS</t>
  </si>
  <si>
    <t>+5214925837201</t>
  </si>
  <si>
    <t>ivonnealanis@gmail.com</t>
  </si>
  <si>
    <t>2025-03-10T14:23:50-05:00</t>
  </si>
  <si>
    <t>IVONNE</t>
  </si>
  <si>
    <t>2025-03-10T14:22:42-05:00</t>
  </si>
  <si>
    <t>ALANIS</t>
  </si>
  <si>
    <t>5754647000048848772</t>
  </si>
  <si>
    <t>2025-03-10T14:18:07-05:00</t>
  </si>
  <si>
    <t>LEONARDO CONDE CONDE</t>
  </si>
  <si>
    <t>+5212224024620</t>
  </si>
  <si>
    <t>condecondesincorreo@gmail.com</t>
  </si>
  <si>
    <t>2025-03-10T14:20:57-05:00</t>
  </si>
  <si>
    <t>LEONARDO</t>
  </si>
  <si>
    <t>2025-03-10T14:18:08-05:00</t>
  </si>
  <si>
    <t>CONDE CONDE</t>
  </si>
  <si>
    <t>5754647000048848731</t>
  </si>
  <si>
    <t>2025-03-10T14:12:54-05:00</t>
  </si>
  <si>
    <t>CHRISTOPHER MONTELLANO</t>
  </si>
  <si>
    <t>+5217291002714</t>
  </si>
  <si>
    <t>Cmontellano@gmail.com</t>
  </si>
  <si>
    <t>2025-03-10T14:16:28-05:00</t>
  </si>
  <si>
    <t>CHRISTOPHER</t>
  </si>
  <si>
    <t>2025-03-10T14:12:55-05:00</t>
  </si>
  <si>
    <t>MONTELLANO</t>
  </si>
  <si>
    <t>5754647000048848690</t>
  </si>
  <si>
    <t>2025-03-10T14:09:46-05:00</t>
  </si>
  <si>
    <t>Montecristo</t>
  </si>
  <si>
    <t>CANDY NALLELI HERRERA (FIF)</t>
  </si>
  <si>
    <t>+5219986506085</t>
  </si>
  <si>
    <t>candysincorreo@gmail.com</t>
  </si>
  <si>
    <t>2025-03-10T14:10:49-05:00</t>
  </si>
  <si>
    <t>CANDY NALLELI</t>
  </si>
  <si>
    <t>2025-03-10T14:09:48-05:00</t>
  </si>
  <si>
    <t>HERRERA (FIF)</t>
  </si>
  <si>
    <t>5754647000048848649</t>
  </si>
  <si>
    <t>2025-03-10T13:58:32-05:00</t>
  </si>
  <si>
    <t>ALDO ORTA</t>
  </si>
  <si>
    <t>+5216624307599</t>
  </si>
  <si>
    <t>aldosincorreo@gmail.com</t>
  </si>
  <si>
    <t>2025-03-10T14:00:36-05:00</t>
  </si>
  <si>
    <t>ALDO</t>
  </si>
  <si>
    <t>2025-03-10T13:58:35-05:00</t>
  </si>
  <si>
    <t>ORTA</t>
  </si>
  <si>
    <t>5754647000048848608</t>
  </si>
  <si>
    <t>2025-03-10T13:45:33-05:00</t>
  </si>
  <si>
    <t>M JUAN BERNARDO CIA</t>
  </si>
  <si>
    <t>+5214424058949</t>
  </si>
  <si>
    <t>sincorreojuanbernardo@gmail.com</t>
  </si>
  <si>
    <t>2025-03-10T13:56:27-05:00</t>
  </si>
  <si>
    <t>M JUAN</t>
  </si>
  <si>
    <t>2025-03-10T13:45:35-05:00</t>
  </si>
  <si>
    <t>BERNARDO CIA</t>
  </si>
  <si>
    <t>5754647000048848557</t>
  </si>
  <si>
    <t>2025-03-10T13:39:17-05:00</t>
  </si>
  <si>
    <t>ALEXIS SAMUEL ESPINOSA</t>
  </si>
  <si>
    <t>+5215542738033</t>
  </si>
  <si>
    <t>alexissamuelsincorreo@gmail.com</t>
  </si>
  <si>
    <t>2025-03-10T13:43:34-05:00</t>
  </si>
  <si>
    <t>ALEXIS SAMUEL</t>
  </si>
  <si>
    <t>2025-03-10T13:39:19-05:00</t>
  </si>
  <si>
    <t>5754647000048848506</t>
  </si>
  <si>
    <t>2025-03-10T13:35:26-05:00</t>
  </si>
  <si>
    <t>GERARDO BIAGI</t>
  </si>
  <si>
    <t>gbiagiq@gmail.com</t>
  </si>
  <si>
    <t>2025-03-10T13:36:08-05:00</t>
  </si>
  <si>
    <t>GERARDO</t>
  </si>
  <si>
    <t>2025-03-10T13:35:28-05:00</t>
  </si>
  <si>
    <t>BIAGI</t>
  </si>
  <si>
    <t>5754647000048848455</t>
  </si>
  <si>
    <t>2025-03-10T13:20:42-05:00</t>
  </si>
  <si>
    <t>MANUEL MUÑOS</t>
  </si>
  <si>
    <t>+5215569095890</t>
  </si>
  <si>
    <t>manuelmunozsincorreo@gmail.com</t>
  </si>
  <si>
    <t>2025-03-10T13:25:17-05:00</t>
  </si>
  <si>
    <t>MANUEL</t>
  </si>
  <si>
    <t>2025-03-10T13:20:44-05:00</t>
  </si>
  <si>
    <t>MUÑOS</t>
  </si>
  <si>
    <t>5754647000048848414</t>
  </si>
  <si>
    <t>2025-03-10T13:13:55-05:00</t>
  </si>
  <si>
    <t>ERICK INFANTE</t>
  </si>
  <si>
    <t>+5219981000700</t>
  </si>
  <si>
    <t>erickinfante@gmail.com</t>
  </si>
  <si>
    <t>2025-03-10T13:15:24-05:00</t>
  </si>
  <si>
    <t>2025-03-10T13:13:57-05:00</t>
  </si>
  <si>
    <t>INFANTE</t>
  </si>
  <si>
    <t>5754647000048848363</t>
  </si>
  <si>
    <t>2025-03-10T13:08:13-05:00</t>
  </si>
  <si>
    <t>ABNER PORTILLO</t>
  </si>
  <si>
    <t>+5215582336902</t>
  </si>
  <si>
    <t>abnerportillosincorreo@gmail.com</t>
  </si>
  <si>
    <t>2025-03-10T13:08:14-05:00</t>
  </si>
  <si>
    <t>ABNER</t>
  </si>
  <si>
    <t>PORTILLO</t>
  </si>
  <si>
    <t>5754647000048848322</t>
  </si>
  <si>
    <t>2025-03-10T13:06:35-05:00</t>
  </si>
  <si>
    <t>RAFAEL ROJAS CRAVIOTO</t>
  </si>
  <si>
    <t>+5217717121142</t>
  </si>
  <si>
    <t>rafaelrojas@gmail.com</t>
  </si>
  <si>
    <t>2025-03-10T13:06:52-05:00</t>
  </si>
  <si>
    <t>RAFAEL</t>
  </si>
  <si>
    <t>2025-03-10T13:06:36-05:00</t>
  </si>
  <si>
    <t>ROJAS CRAVIOTO</t>
  </si>
  <si>
    <t>5754647000048848281</t>
  </si>
  <si>
    <t>2025-03-10T13:03:08-05:00</t>
  </si>
  <si>
    <t>JOSE SIMÓN QUINTANA</t>
  </si>
  <si>
    <t>+5214423942627</t>
  </si>
  <si>
    <t>josesimonquintana@outlook.com</t>
  </si>
  <si>
    <t>2025-03-10T13:03:38-05:00</t>
  </si>
  <si>
    <t>JOSE SIMÓN</t>
  </si>
  <si>
    <t>2025-03-10T13:03:09-05:00</t>
  </si>
  <si>
    <t>QUINTANA</t>
  </si>
  <si>
    <t>5754647000048848230</t>
  </si>
  <si>
    <t>2025-03-10T12:52:39-05:00</t>
  </si>
  <si>
    <t>MARCO SALAS</t>
  </si>
  <si>
    <t>+5215552175010</t>
  </si>
  <si>
    <t>salasmarcossincorreo@gmail.com</t>
  </si>
  <si>
    <t>2025-03-10T12:53:35-05:00</t>
  </si>
  <si>
    <t>MARCO</t>
  </si>
  <si>
    <t>2025-03-10T12:52:40-05:00</t>
  </si>
  <si>
    <t>SALAS</t>
  </si>
  <si>
    <t>5754647000048848189</t>
  </si>
  <si>
    <t>LUIS ANDRES MENDEZ</t>
  </si>
  <si>
    <t>+5212491134332</t>
  </si>
  <si>
    <t>luisandressincorreo@outlook.com</t>
  </si>
  <si>
    <t>2025-03-10T12:50:24-05:00</t>
  </si>
  <si>
    <t>LUIS ANDRES</t>
  </si>
  <si>
    <t>2025-03-10T12:50:02-05:00</t>
  </si>
  <si>
    <t>MENDEZ</t>
  </si>
  <si>
    <t>5754647000048848138</t>
  </si>
  <si>
    <t>2025-03-10T12:47:07-05:00</t>
  </si>
  <si>
    <t>JUAN GREGORIO SALINAS</t>
  </si>
  <si>
    <t>+5215510789810</t>
  </si>
  <si>
    <t>juansincorreo@gmail.com</t>
  </si>
  <si>
    <t>2025-03-10T12:47:34-05:00</t>
  </si>
  <si>
    <t>JUAN GREGORIO</t>
  </si>
  <si>
    <t>2025-03-10T12:47:09-05:00</t>
  </si>
  <si>
    <t>SALINAS</t>
  </si>
  <si>
    <t>5754647000048848087</t>
  </si>
  <si>
    <t>2025-03-10T12:38:43-05:00</t>
  </si>
  <si>
    <t>ALDO BARRAGÁN</t>
  </si>
  <si>
    <t>+5215574657812</t>
  </si>
  <si>
    <t>nohaycorreo@gmail.com</t>
  </si>
  <si>
    <t>2025-03-10T12:45:33-05:00</t>
  </si>
  <si>
    <t>2025-03-10T12:38:45-05:00</t>
  </si>
  <si>
    <t>BARRAGÁN</t>
  </si>
  <si>
    <t>5754647000048848046</t>
  </si>
  <si>
    <t>2025-03-10T12:32:56-05:00</t>
  </si>
  <si>
    <t>SARAI ROMAN</t>
  </si>
  <si>
    <t>+5214921031401</t>
  </si>
  <si>
    <t>nodejocorreo@gmail.com</t>
  </si>
  <si>
    <t>2025-03-10T12:33:24-05:00</t>
  </si>
  <si>
    <t>SARAI</t>
  </si>
  <si>
    <t>2025-03-10T12:32:58-05:00</t>
  </si>
  <si>
    <t>ROMAN</t>
  </si>
  <si>
    <t>5754647000048848003</t>
  </si>
  <si>
    <t>2025-03-10T12:27:45-05:00</t>
  </si>
  <si>
    <t>Agustin Huerta</t>
  </si>
  <si>
    <t>+5217491031401</t>
  </si>
  <si>
    <t>sincorreoaun@gmail.com</t>
  </si>
  <si>
    <t>2025-03-10T12:30:00-05:00</t>
  </si>
  <si>
    <t>Agustin</t>
  </si>
  <si>
    <t>2025-03-10T12:27:47-05:00</t>
  </si>
  <si>
    <t>Huerta</t>
  </si>
  <si>
    <t>Swat Squad</t>
  </si>
  <si>
    <t>5754647000044217001</t>
  </si>
  <si>
    <t>swat@vivediam.mx</t>
  </si>
  <si>
    <t>5754647000048817219</t>
  </si>
  <si>
    <t>2025-03-10T19:33:02-05:00</t>
  </si>
  <si>
    <t>LAL_PROYECTOS</t>
  </si>
  <si>
    <t>Beatriz Juarez Juarez</t>
  </si>
  <si>
    <t>beatrizjuarez1278@gmail.com</t>
  </si>
  <si>
    <t>LAL_PROYECTOS_VIDEO_V2</t>
  </si>
  <si>
    <t>Beatriz</t>
  </si>
  <si>
    <t>Juarez Juarez</t>
  </si>
  <si>
    <t>5754647000048817218</t>
  </si>
  <si>
    <t>CjwKCAiAw5W-BhAhEiwApv4goOlJuO4iL5B2VPZDAScepUpB7O2rCZqlBRJyYlo8WAr67171ZyccoxoCydMQAvD_BwE</t>
  </si>
  <si>
    <t>Catalina Llerena Ålvarez</t>
  </si>
  <si>
    <t>catalina.llerena@yahoo.com.mx</t>
  </si>
  <si>
    <t>Catalina</t>
  </si>
  <si>
    <t>Llerena Ålvarez</t>
  </si>
  <si>
    <t>5754647000048817217</t>
  </si>
  <si>
    <t>EAIaIQobChMIm-Tl27PviwMVMi7UAR0E5SVVEAAYASAAEgKPHfD_BwE</t>
  </si>
  <si>
    <t>Erasmo gomora medina</t>
  </si>
  <si>
    <t>erasmogomora598@gmail.com</t>
  </si>
  <si>
    <t>Erasmo</t>
  </si>
  <si>
    <t>gomora medina</t>
  </si>
  <si>
    <t>5754647000048817216</t>
  </si>
  <si>
    <t>INT_EMPRESARIO</t>
  </si>
  <si>
    <t>Juan Perez Contreras</t>
  </si>
  <si>
    <t>juanito7402@gmail.com</t>
  </si>
  <si>
    <t>INT_EMPRESARIO_FIJO_V1</t>
  </si>
  <si>
    <t>Perez Contreras</t>
  </si>
  <si>
    <t>5754647000048817215</t>
  </si>
  <si>
    <t>EAIaIQobChMIhMqDpr3viwMVzFt_AB3RDAYSEAAYASAAEgJ-8vD_BwE</t>
  </si>
  <si>
    <t>Karla perez</t>
  </si>
  <si>
    <t>karlapatriciapr87@gmil.com</t>
  </si>
  <si>
    <t>Karla</t>
  </si>
  <si>
    <t>perez</t>
  </si>
  <si>
    <t>5754647000048817214</t>
  </si>
  <si>
    <t>EAIaIQobChMIoaLW_sXviwMVvDjUAR04-QLdEAAYASAAEgK_cvD_BwE</t>
  </si>
  <si>
    <t>Berenice Ramirez Lopez</t>
  </si>
  <si>
    <t>berelobere590@gmail.com</t>
  </si>
  <si>
    <t>Berenice</t>
  </si>
  <si>
    <t>Ramirez Lopez</t>
  </si>
  <si>
    <t>5754647000048817213</t>
  </si>
  <si>
    <t>EAIaIQobChMI9PTxiNLviwMVuVJ_AB3TfhlFEAAYASAAEgJLvfD_BwE</t>
  </si>
  <si>
    <t>karla montane flores</t>
  </si>
  <si>
    <t>montaneerika7@gmail.com</t>
  </si>
  <si>
    <t>karla</t>
  </si>
  <si>
    <t>montane flores</t>
  </si>
  <si>
    <t>5754647000048817212</t>
  </si>
  <si>
    <t>EAIaIQobChMIoPbS8tXviwMVEFN_AB13jwBDEAAYASAAEgJGBvD_BwE</t>
  </si>
  <si>
    <t>Juan Luis Valdivia rosas</t>
  </si>
  <si>
    <t>larissaroxhita@gmail.com</t>
  </si>
  <si>
    <t>Valdivia rosas</t>
  </si>
  <si>
    <t>5754647000048817211</t>
  </si>
  <si>
    <t>EAIaIQobChMIjsjG4dfviwMVhyfUAR3ClhrVEAAYASAAEgIUa_D_BwE</t>
  </si>
  <si>
    <t>Lizbeth morami almorzar luna</t>
  </si>
  <si>
    <t>moramiluna@gmail.com</t>
  </si>
  <si>
    <t>Lizbeth morami</t>
  </si>
  <si>
    <t>almorzar luna</t>
  </si>
  <si>
    <t>5754647000048817210</t>
  </si>
  <si>
    <t>EAIaIQobChMIppqCjNnviwMVhEh_AB0GbwsVEAAYASAAEgIPsvD_BwE</t>
  </si>
  <si>
    <t>Karina belmont</t>
  </si>
  <si>
    <t>karinabelmont52@gmail.com</t>
  </si>
  <si>
    <t>Karina</t>
  </si>
  <si>
    <t>belmont</t>
  </si>
  <si>
    <t>5754647000048817209</t>
  </si>
  <si>
    <t>Melannie Cristina Jimenez Vargas</t>
  </si>
  <si>
    <t>cv0422983@gmail.com</t>
  </si>
  <si>
    <t>Melannie Cristina</t>
  </si>
  <si>
    <t>Jimenez Vargas</t>
  </si>
  <si>
    <t>5754647000048817208</t>
  </si>
  <si>
    <t>EAIaIQobChMI6OrLqdvviwMVQlR_AB1RJgwaEAAYASAAEgIAXvD_BwE</t>
  </si>
  <si>
    <t>Hernandez Hernandez</t>
  </si>
  <si>
    <t>hdezelena2502@gotmail.com</t>
  </si>
  <si>
    <t>Hernandez</t>
  </si>
  <si>
    <t>5754647000048817207</t>
  </si>
  <si>
    <t>EAIaIQobChMI1uyYgt_viwMVZFN_AB3veDpEEAAYASAAEgJa4fD_BwE</t>
  </si>
  <si>
    <t>Celis Garcia jesica</t>
  </si>
  <si>
    <t>jesguacelgar@gmail.com</t>
  </si>
  <si>
    <t>Celis</t>
  </si>
  <si>
    <t>Garcia jesica</t>
  </si>
  <si>
    <t>5754647000048817206</t>
  </si>
  <si>
    <t>EAIaIQobChMI_NXVsfzviwMVCm5_AB3FuwpFEAAYASAAEgLH_PD_BwE</t>
  </si>
  <si>
    <t>MORONI Issai Gonzalez Verduzco</t>
  </si>
  <si>
    <t>angelaruby0166@gmail.com</t>
  </si>
  <si>
    <t>MORONI Issai</t>
  </si>
  <si>
    <t>Gonzalez Verduzco</t>
  </si>
  <si>
    <t>5754647000048817205</t>
  </si>
  <si>
    <t>EAIaIQobChMI5bLX66PwiwMVBlN_AB035A9NEAAYASAAEgJ3WfD_BwE</t>
  </si>
  <si>
    <t>Maria de los angeles Rodriguez Velazquez</t>
  </si>
  <si>
    <t>angelesvalazquez22@gmail.com</t>
  </si>
  <si>
    <t>Maria de los angeles</t>
  </si>
  <si>
    <t>Rodriguez Velazquez</t>
  </si>
  <si>
    <t>5754647000048817204</t>
  </si>
  <si>
    <t>EAIaIQobChMImbDRsrjwiwMVMi7UAR0WtjPuEAAYASAAEgLUq_D_BwE</t>
  </si>
  <si>
    <t>Martha Elizabeth ramos</t>
  </si>
  <si>
    <t>marelyramos750@gmail.com</t>
  </si>
  <si>
    <t>Martha Elizabeth</t>
  </si>
  <si>
    <t>ramos</t>
  </si>
  <si>
    <t>5754647000048817203</t>
  </si>
  <si>
    <t>CjwKCAiA5pq-BhBuEiwAvkzVZUuClLXfvcnJ9Xza87vnK0-gh0ZBIrpmOPuPWqhNCL_pDXl-QmXJABoCtXEQAvD_BwE</t>
  </si>
  <si>
    <t>Luis Alejandro Villanueva laguna</t>
  </si>
  <si>
    <t>villanuevalagunaluisalejandro@gmail.com</t>
  </si>
  <si>
    <t>Luis Alejandro</t>
  </si>
  <si>
    <t>Villanueva laguna</t>
  </si>
  <si>
    <t>5754647000048817202</t>
  </si>
  <si>
    <t>EAIaIQobChMIzYWYzdDwiwMV33F_AB0IVwewEAAYASAAEgKY1vD_BwE</t>
  </si>
  <si>
    <t>M.A de los Angeles Olivares vazquez</t>
  </si>
  <si>
    <t>angelesolivaresvazquez@gmail.com</t>
  </si>
  <si>
    <t>M.A de los Angeles</t>
  </si>
  <si>
    <t>Olivares vazquez</t>
  </si>
  <si>
    <t>5754647000048817201</t>
  </si>
  <si>
    <t>Jose ignacio len presenda</t>
  </si>
  <si>
    <t>leonpresendajoseignacio@gmail.com</t>
  </si>
  <si>
    <t>Jose ignacio</t>
  </si>
  <si>
    <t>len presenda</t>
  </si>
  <si>
    <t>5754647000048817200</t>
  </si>
  <si>
    <t>EAIaIQobChMI_OzWvazxiwMVLzzUAR0Mpyl3EAAYASAAEgKMtfD_BwE</t>
  </si>
  <si>
    <t>Pamela Enciso Ortiz</t>
  </si>
  <si>
    <t>pamelaenciso1224@gmail.com</t>
  </si>
  <si>
    <t>Pamela</t>
  </si>
  <si>
    <t>Enciso Ortiz</t>
  </si>
  <si>
    <t>5754647000048817199</t>
  </si>
  <si>
    <t>CjwKCAiAiaC-BhBEEiwAjY99qAw5w9KDvfpOqNlo1qKIRs6C43pN1CLiCOMITi2PmlNEl7SgiR9eiBoCNgwQAvD_BwE</t>
  </si>
  <si>
    <t>INT_MODERADO</t>
  </si>
  <si>
    <t>Maricela Maricela</t>
  </si>
  <si>
    <t>maricelajarezm90@gmail.com</t>
  </si>
  <si>
    <t>YT_LEADWEB_AON</t>
  </si>
  <si>
    <t>Maricela</t>
  </si>
  <si>
    <t>5754647000048817198</t>
  </si>
  <si>
    <t>EAIaIQobChMIqOSQt6PziwMVRjrUAR0HYQgNEAAYASAAEgJlyfD_BwE</t>
  </si>
  <si>
    <t>Rocio segura Gonzalez</t>
  </si>
  <si>
    <t>eduardojuarezmejia17@gmail.com</t>
  </si>
  <si>
    <t>Rocio</t>
  </si>
  <si>
    <t>segura Gonzalez</t>
  </si>
  <si>
    <t>5754647000048817197</t>
  </si>
  <si>
    <t>Guillermo Ivan Cazares tena</t>
  </si>
  <si>
    <t>mestik2431@outlook.es</t>
  </si>
  <si>
    <t>Guillermo Ivan</t>
  </si>
  <si>
    <t>Cazares tena</t>
  </si>
  <si>
    <t>5754647000048817196</t>
  </si>
  <si>
    <t>Rox Angel</t>
  </si>
  <si>
    <t>roxangel336@gmail.com</t>
  </si>
  <si>
    <t>INT_MODERADO_VIDEO_V1</t>
  </si>
  <si>
    <t>Rox</t>
  </si>
  <si>
    <t>5754647000048817195</t>
  </si>
  <si>
    <t>CjwKCAiArKW-BhAzEiwAZhWsIJj5QYQuykqiPG4iWvI2eVhfzKNTFPUV1YTfiuP5n1htE_q7g-pRwhoCWtkQAvD_BwE</t>
  </si>
  <si>
    <t>Hugo Alejandro Garcia Morales</t>
  </si>
  <si>
    <t>alegah555@gmail.com</t>
  </si>
  <si>
    <t>crowdfunding invertir</t>
  </si>
  <si>
    <t>Hugo Alejandro</t>
  </si>
  <si>
    <t>Garcia Morales</t>
  </si>
  <si>
    <t>5754647000048817194</t>
  </si>
  <si>
    <t>Fernando Fernando</t>
  </si>
  <si>
    <t>ferpintow@gmail.com</t>
  </si>
  <si>
    <t>INT_EMPRESARIO_VIDEO_V1</t>
  </si>
  <si>
    <t>Fernando</t>
  </si>
  <si>
    <t>5754647000048817193</t>
  </si>
  <si>
    <t>Raul Gomez Merino</t>
  </si>
  <si>
    <t>gomezmerinor@gmail.com</t>
  </si>
  <si>
    <t>Raul</t>
  </si>
  <si>
    <t>Gomez Merino</t>
  </si>
  <si>
    <t>5754647000048817192</t>
  </si>
  <si>
    <t>EAIaIQobChMI15vY79r2iwMVEC3UAR3DLDsSEAAYASAAEgKpcvD_BwE</t>
  </si>
  <si>
    <t>Jorge Victoria Gomez</t>
  </si>
  <si>
    <t>Jorge96victoria@gmail.com</t>
  </si>
  <si>
    <t>Victoria Gomez</t>
  </si>
  <si>
    <t>5754647000048817191</t>
  </si>
  <si>
    <t>Monse jimenez</t>
  </si>
  <si>
    <t>Monsemonnn@hotmail.com</t>
  </si>
  <si>
    <t>Monse</t>
  </si>
  <si>
    <t>jimenez</t>
  </si>
  <si>
    <t>5754647000048817190</t>
  </si>
  <si>
    <t>Gerardo Ramirez</t>
  </si>
  <si>
    <t>gramire@portasi.com</t>
  </si>
  <si>
    <t>Gerardo</t>
  </si>
  <si>
    <t>5754647000048817189</t>
  </si>
  <si>
    <t>EAIaIQobChMIxdr_iIT3iwMVYXV_AB2R6hwZEAAYASAAEgJXG_D_BwE</t>
  </si>
  <si>
    <t>Tomas carrillo morales</t>
  </si>
  <si>
    <t>tomas.carrillo.marles@gmail.com</t>
  </si>
  <si>
    <t>Tomas</t>
  </si>
  <si>
    <t>carrillo morales</t>
  </si>
  <si>
    <t>5754647000048817188</t>
  </si>
  <si>
    <t>Cornelio bautista cruz</t>
  </si>
  <si>
    <t>bautistacruzcornelio@gmail.com</t>
  </si>
  <si>
    <t>LAL_PROYECTOS_FIJO_V1</t>
  </si>
  <si>
    <t>Cornelio</t>
  </si>
  <si>
    <t>bautista cruz</t>
  </si>
  <si>
    <t>5754647000048817187</t>
  </si>
  <si>
    <t>Uriel Omar Hernandez larrazolo</t>
  </si>
  <si>
    <t>omarlarrazolo35@gmail.com</t>
  </si>
  <si>
    <t>Uriel Omar</t>
  </si>
  <si>
    <t>Hernandez larrazolo</t>
  </si>
  <si>
    <t>5754647000048817186</t>
  </si>
  <si>
    <t>EAIaIQobChMIltLDuKT3iwMVpXJ_AB118DJGEAAYASAAEgKYfPD_BwE</t>
  </si>
  <si>
    <t>Bertha aracely Grimaldo Hernandez</t>
  </si>
  <si>
    <t>aracelygrimaldohdz71@gmail.com</t>
  </si>
  <si>
    <t>Bertha aracely</t>
  </si>
  <si>
    <t>Grimaldo Hernandez</t>
  </si>
  <si>
    <t>5754647000048817185</t>
  </si>
  <si>
    <t>CjwKCAiArKW-BhAzEiwAZhWsIAQnVqkrWJKC3xqQxpPGzaauE775gLF1Zagx-b4MSfNQhpDcDdF9kRoC4R4QAvD_BwE</t>
  </si>
  <si>
    <t>Carlos Antonio Esser Garcia</t>
  </si>
  <si>
    <t>carlosesser29@gmail.com</t>
  </si>
  <si>
    <t>Carlos Antonio</t>
  </si>
  <si>
    <t>Esser Garcia</t>
  </si>
  <si>
    <t>5754647000048817184</t>
  </si>
  <si>
    <t>Alberto ortiz patiño</t>
  </si>
  <si>
    <t>albertoortizpatino01@gmail.com</t>
  </si>
  <si>
    <t>Alberto</t>
  </si>
  <si>
    <t>ortiz patiño</t>
  </si>
  <si>
    <t>5754647000048817183</t>
  </si>
  <si>
    <t>Cj0KCQiAz6q-BhCfARIsAOezPxmtY67nXZD7I9kh8GYGBXOWANktnSoutwPC2WY1hVV8-owPP-uupe4aAtrZEALw_wcB</t>
  </si>
  <si>
    <t>Lazaro Lazaro</t>
  </si>
  <si>
    <t>suazoasher@gmail.com</t>
  </si>
  <si>
    <t>crowdfunding de inversion</t>
  </si>
  <si>
    <t>Lazaro</t>
  </si>
  <si>
    <t>5754647000048817182</t>
  </si>
  <si>
    <t>PATRICIA Gutierrez</t>
  </si>
  <si>
    <t>pm24820432@gmail.com</t>
  </si>
  <si>
    <t>PATRICIA</t>
  </si>
  <si>
    <t>5754647000048817181</t>
  </si>
  <si>
    <t>EAIaIQobChMI-ZaQ6a74iwMVeivUAR0TShzBEAAYASAAEgLTk_D_BwE</t>
  </si>
  <si>
    <t>Jose miguel Melendez avalos</t>
  </si>
  <si>
    <t>jmelendezavalos123@gmail.com</t>
  </si>
  <si>
    <t>Jose miguel</t>
  </si>
  <si>
    <t>Melendez avalos</t>
  </si>
  <si>
    <t>5754647000048817180</t>
  </si>
  <si>
    <t>Cj0KCQiAz6q-BhCfARIsAOezPxmpFYkPCU-y_xVjslxcnlvEc5MRHwrYTfkAYZsoBCE7FaP81i2Ki9AaAjW_EALw_wcB</t>
  </si>
  <si>
    <t>Sergio Arturo Muñoz Valdivia</t>
  </si>
  <si>
    <t>Sergiomu1@outlook.com</t>
  </si>
  <si>
    <t>Sergio Arturo</t>
  </si>
  <si>
    <t>Muñoz Valdivia</t>
  </si>
  <si>
    <t>5754647000048817179</t>
  </si>
  <si>
    <t>Cj0KCQiAz6q-BhCfARIsAOezPxmlwQBNho7XOz-VKbI_OO-mHABiZSyiKdG9pNVZw4WqT93jfGMjsDkaAuBqEALw_wcB</t>
  </si>
  <si>
    <t>Sandra Morales Cruz</t>
  </si>
  <si>
    <t>Samocruz83@GMAIL.COM</t>
  </si>
  <si>
    <t>Sandra</t>
  </si>
  <si>
    <t>Morales Cruz</t>
  </si>
  <si>
    <t>5754647000048817178</t>
  </si>
  <si>
    <t>EAIaIQobChMIvJiO1oL5iwMVryzUAR1l7CkSEAAYASAAEgJgg_D_BwE</t>
  </si>
  <si>
    <t>Raquel MB</t>
  </si>
  <si>
    <t>33 3378 3639</t>
  </si>
  <si>
    <t>kellymedrano23@gmail.com</t>
  </si>
  <si>
    <t>Raquel</t>
  </si>
  <si>
    <t>MB</t>
  </si>
  <si>
    <t>5754647000048817177</t>
  </si>
  <si>
    <t>Cj0KCQiAz6q-BhCfARIsAOezPxldgAl8oHvKn1moJ0zsW7fbrWpHyXfbBxdwkLqQFhSPMOcMogvjk2kaApjXEALw_wcB</t>
  </si>
  <si>
    <t>Antonio de Jesus Vazquez Ibarra</t>
  </si>
  <si>
    <t>avazquezibarra96@gmail.com</t>
  </si>
  <si>
    <t>Antonio de Jesus</t>
  </si>
  <si>
    <t>Vazquez Ibarra</t>
  </si>
  <si>
    <t>5754647000048817176</t>
  </si>
  <si>
    <t>EAIaIQobChMI8ZSoz7f5iwMVtTHUAR3gFy4FEAAYASAAEgJSp_D_BwE</t>
  </si>
  <si>
    <t>Reyna oralia Medina tineo</t>
  </si>
  <si>
    <t>reynamedinatineo2@gmail.com</t>
  </si>
  <si>
    <t>Reyna oralia</t>
  </si>
  <si>
    <t>Medina tineo</t>
  </si>
  <si>
    <t>5754647000048817175</t>
  </si>
  <si>
    <t>Ismael Arias</t>
  </si>
  <si>
    <t>ismael.1430w@gmail.com</t>
  </si>
  <si>
    <t>Ismael</t>
  </si>
  <si>
    <t>Arias</t>
  </si>
  <si>
    <t>5754647000048817174</t>
  </si>
  <si>
    <t>PATRICIA ACOSTA CORONA</t>
  </si>
  <si>
    <t>5584407276pa@gmail.com</t>
  </si>
  <si>
    <t>INT_MODERADO_VIDEO_V2</t>
  </si>
  <si>
    <t>ACOSTA CORONA</t>
  </si>
  <si>
    <t>5754647000048817173</t>
  </si>
  <si>
    <t>EAIaIQobChMIpOWlh-35iwMV3B-tBh2NsQ1yEAAYASAAEgK_-_D_BwE</t>
  </si>
  <si>
    <t>Jesus Alberto martinez Lopez</t>
  </si>
  <si>
    <t>666albertomtz@gmail.com</t>
  </si>
  <si>
    <t>Jesus Alberto</t>
  </si>
  <si>
    <t>martinez Lopez</t>
  </si>
  <si>
    <t>5754647000048817172</t>
  </si>
  <si>
    <t>EAIaIQobChMIyqLmrsf6iwMV9TfUAR174SOfEAAYASAAEgJarfD_BwE</t>
  </si>
  <si>
    <t>Estela Rodriguez</t>
  </si>
  <si>
    <t>estrellarod05@hotmail.com</t>
  </si>
  <si>
    <t>vivir de rentas</t>
  </si>
  <si>
    <t>Estela</t>
  </si>
  <si>
    <t>Rodriguez</t>
  </si>
  <si>
    <t>5754647000048817171</t>
  </si>
  <si>
    <t>EAIaIQobChMIkKuC2tf6iwMVMXF_AB06rzxmEAAYASAAEgIl-PD_BwE</t>
  </si>
  <si>
    <t>Alejandra Bolaños Casimiro</t>
  </si>
  <si>
    <t>abolanoscasmiro@gmail.com</t>
  </si>
  <si>
    <t>Alejandra</t>
  </si>
  <si>
    <t>Bolaños Casimiro</t>
  </si>
  <si>
    <t>5754647000048817170</t>
  </si>
  <si>
    <t>Rosa Maria Gonzalez Cortez</t>
  </si>
  <si>
    <t>rosamariagonzalezcortez702@gmail.com</t>
  </si>
  <si>
    <t>Rosa Maria</t>
  </si>
  <si>
    <t>Gonzalez Cortez</t>
  </si>
  <si>
    <t>5754647000048817169</t>
  </si>
  <si>
    <t>Francisco javier torrano garcia</t>
  </si>
  <si>
    <t>javiertorrano2022@gmmail.com</t>
  </si>
  <si>
    <t>Francisco javier</t>
  </si>
  <si>
    <t>torrano garcia</t>
  </si>
  <si>
    <t>5754647000048817168</t>
  </si>
  <si>
    <t>Ernesto Ortiz Castrejon</t>
  </si>
  <si>
    <t>castrejonernesto524@gmail.com</t>
  </si>
  <si>
    <t>Ernesto</t>
  </si>
  <si>
    <t>Ortiz Castrejon</t>
  </si>
  <si>
    <t>5754647000048817167</t>
  </si>
  <si>
    <t>Victor Manuel Espinoza raya</t>
  </si>
  <si>
    <t>espinozarayavictormanuel47@gmail.com</t>
  </si>
  <si>
    <t>Victor Manuel</t>
  </si>
  <si>
    <t>Espinoza raya</t>
  </si>
  <si>
    <t>5754647000048817166</t>
  </si>
  <si>
    <t>Gerardo Ricardo</t>
  </si>
  <si>
    <t>gerardoricardofernandezurdez@gmail.com</t>
  </si>
  <si>
    <t>Ricardo</t>
  </si>
  <si>
    <t>5754647000048817165</t>
  </si>
  <si>
    <t>Mayra Flores Lopez</t>
  </si>
  <si>
    <t>floreslopezmayra973@gmail.com</t>
  </si>
  <si>
    <t>Mayra</t>
  </si>
  <si>
    <t>Flores Lopez</t>
  </si>
  <si>
    <t>5754647000048817164</t>
  </si>
  <si>
    <t>EAIaIQobChMI8qPx-5j8iwMVnC7UAR0l_hNEEAAYASAAEgJ__vD_BwE</t>
  </si>
  <si>
    <t>Esteban Campos</t>
  </si>
  <si>
    <t>estebancampos94080@gmeail.com</t>
  </si>
  <si>
    <t>Esteban</t>
  </si>
  <si>
    <t>Campos</t>
  </si>
  <si>
    <t>5754647000048817163</t>
  </si>
  <si>
    <t>EAIaIQobChMIstfLv5n8iwMV8CfUAR3s2jazEAAYASAAEgKSqvD_BwE</t>
  </si>
  <si>
    <t>Emelia Emelia</t>
  </si>
  <si>
    <t>emeliaguillen543@mail.con.mx</t>
  </si>
  <si>
    <t>Emelia</t>
  </si>
  <si>
    <t>5754647000048817162</t>
  </si>
  <si>
    <t>EAIaIQobChMInbG1srP8iwMVfy7UAR1FEzjkEAAYASAAEgJcB_D_BwE</t>
  </si>
  <si>
    <t>Hernandez Sanchez</t>
  </si>
  <si>
    <t>hernandezsanchezmonica11@gmail.com</t>
  </si>
  <si>
    <t>Sanchez</t>
  </si>
  <si>
    <t>5754647000048817161</t>
  </si>
  <si>
    <t>EAIaIQobChMIpO7W5rP8iwMVEznUAR0oLislEAAYASAAEgLtmfD_BwE</t>
  </si>
  <si>
    <t>Vania Cebada</t>
  </si>
  <si>
    <t>lizvanstar@gmail.com</t>
  </si>
  <si>
    <t>departamentos para inversion</t>
  </si>
  <si>
    <t>Vania</t>
  </si>
  <si>
    <t>Cebada</t>
  </si>
  <si>
    <t>5754647000048817160</t>
  </si>
  <si>
    <t>EAIaIQobChMIp72a2sP8iwMVTCzUAR02ZBVxEAAYASAAEgIlVPD_BwE</t>
  </si>
  <si>
    <t>TIPOS_INV</t>
  </si>
  <si>
    <t>Ramses ali Salinas Marcial</t>
  </si>
  <si>
    <t>ramsesalisalinas6@gmail.com</t>
  </si>
  <si>
    <t>mejor forma de invertir dinero</t>
  </si>
  <si>
    <t>Ramses ali</t>
  </si>
  <si>
    <t>Salinas Marcial</t>
  </si>
  <si>
    <t>5754647000048817159</t>
  </si>
  <si>
    <t>EAIaIQobChMIiY2E_9D8iwMVrjLUAR2KlgxyEAAYASAAEgLbK_D_BwE</t>
  </si>
  <si>
    <t>Rosalia Patraca Becerril</t>
  </si>
  <si>
    <t>rosaliapatracabecerril759@gmail.com</t>
  </si>
  <si>
    <t>Rosalia</t>
  </si>
  <si>
    <t>Patraca Becerril</t>
  </si>
  <si>
    <t>5754647000048817158</t>
  </si>
  <si>
    <t>Angel Padilla Campos</t>
  </si>
  <si>
    <t>angelpadilla3802@gmail.com</t>
  </si>
  <si>
    <t>INT_MODERADO_FIJO_V2</t>
  </si>
  <si>
    <t>Padilla Campos</t>
  </si>
  <si>
    <t>5754647000048817157</t>
  </si>
  <si>
    <t>EAIaIQobChMImonUzYD9iwMVuTbUAR1tIxHoEAAYASAAEgJvr_D_BwE</t>
  </si>
  <si>
    <t>Olivier Gutierrez Gutierrez Claudia Erika</t>
  </si>
  <si>
    <t>oliviererika0@gmail.com</t>
  </si>
  <si>
    <t>Olivier Gutierrez</t>
  </si>
  <si>
    <t>Gutierrez Claudia Erika</t>
  </si>
  <si>
    <t>5754647000048817156</t>
  </si>
  <si>
    <t>EAIaIQobChMIkLW985n9iwMVdCzUAR3MoyMqEAAYASAAEgJ30fD_BwE</t>
  </si>
  <si>
    <t>Sandibel torres zavala</t>
  </si>
  <si>
    <t>Sandi313stz@gmail.com</t>
  </si>
  <si>
    <t>Sandibel</t>
  </si>
  <si>
    <t>torres zavala</t>
  </si>
  <si>
    <t>5754647000048817155</t>
  </si>
  <si>
    <t>EAIaIQobChMIzfiaoK79iwMVPDWtBh0i8BI_EAAYASAAEgI6W_D_BwE</t>
  </si>
  <si>
    <t>Cristo Contreras</t>
  </si>
  <si>
    <t>contrerasarmendariz1676@gmail.com.com</t>
  </si>
  <si>
    <t>Cristo</t>
  </si>
  <si>
    <t>Contreras</t>
  </si>
  <si>
    <t>5754647000048817154</t>
  </si>
  <si>
    <t>EAIaIQobChMIwfyYurL9iwMVxi7UAR2fXR8gEAAYASAAEgKLsfD_BwE</t>
  </si>
  <si>
    <t>Maria Santiago Lopez</t>
  </si>
  <si>
    <t>adellajisa305@gmail.com</t>
  </si>
  <si>
    <t>Maria</t>
  </si>
  <si>
    <t>Santiago Lopez</t>
  </si>
  <si>
    <t>5754647000048817153</t>
  </si>
  <si>
    <t>Simion cazares Rubio</t>
  </si>
  <si>
    <t>simioncazaresrubino@gmail.com</t>
  </si>
  <si>
    <t>Simion</t>
  </si>
  <si>
    <t>cazares Rubio</t>
  </si>
  <si>
    <t>5754647000048817152</t>
  </si>
  <si>
    <t>EAIaIQobChMIwpzWjNL9iwMV-1R_AB2Ejh9yEAAYASAAEgKT4_D_BwE</t>
  </si>
  <si>
    <t>Enrique Ruiz</t>
  </si>
  <si>
    <t>enriqueruiz1962@yahoo.com.mx</t>
  </si>
  <si>
    <t>Enrique</t>
  </si>
  <si>
    <t>Ruiz</t>
  </si>
  <si>
    <t>5754647000048817151</t>
  </si>
  <si>
    <t>EAIaIQobChMIlan0str9iwMVb3R_AB2RYysiEAAYASAAEgJeTPD_BwE</t>
  </si>
  <si>
    <t>Jose Eduardo Eduardo Cruz nevarez</t>
  </si>
  <si>
    <t>elm217067@gmail.com</t>
  </si>
  <si>
    <t>Jose Eduardo</t>
  </si>
  <si>
    <t>Eduardo Cruz nevarez</t>
  </si>
  <si>
    <t>5754647000048817150</t>
  </si>
  <si>
    <t>Cj0KCQiAlbW-BhCMARIsADnwasrWsC0FXSs5-C3ia55cs4y1RNKXKWncOKV09d3ZxLbZkqqeP80l57caAvh4EALw_wcB</t>
  </si>
  <si>
    <t>Smith Johnnson</t>
  </si>
  <si>
    <t>smithjohnnson40@gmail.com</t>
  </si>
  <si>
    <t>inmuebles para invertir</t>
  </si>
  <si>
    <t>Smith</t>
  </si>
  <si>
    <t>Johnnson</t>
  </si>
  <si>
    <t>5754647000048817149</t>
  </si>
  <si>
    <t>EAIaIQobChMIsb_Yx-z9iwMVeDjUAR0b2A0nEAAYASAAEgKLV_D_BwE</t>
  </si>
  <si>
    <t>Enrique Ruiz Morales</t>
  </si>
  <si>
    <t>enriqueruiz50922@gmail.com</t>
  </si>
  <si>
    <t>Ruiz Morales</t>
  </si>
  <si>
    <t>5754647000048817148</t>
  </si>
  <si>
    <t>EAIaIQobChMIz7yTwO39iwMVDZxaBR2DFQhbEAAYASAAEgJFm_D_BwE</t>
  </si>
  <si>
    <t>Maria cristina martinez moreno</t>
  </si>
  <si>
    <t>mamz170787@gmail.com</t>
  </si>
  <si>
    <t>Maria cristina</t>
  </si>
  <si>
    <t>martinez moreno</t>
  </si>
  <si>
    <t>5754647000048817147</t>
  </si>
  <si>
    <t>EAIaIQobChMItdXy9u39iwMVszStBh25VhatEAAYASAAEgLBffD_BwE</t>
  </si>
  <si>
    <t>Almanza Almanza</t>
  </si>
  <si>
    <t>almanzae081@gmail.com</t>
  </si>
  <si>
    <t>Almanza</t>
  </si>
  <si>
    <t>5754647000048817146</t>
  </si>
  <si>
    <t>EAIaIQobChMIsomvk_T9iwMV8lV_AB0WlTegEAAYASAAEgIcdvD_BwE</t>
  </si>
  <si>
    <t>David de Jesus Ornelas</t>
  </si>
  <si>
    <t>crawwasp@hotmail.es</t>
  </si>
  <si>
    <t>David de Jesus</t>
  </si>
  <si>
    <t>Ornelas</t>
  </si>
  <si>
    <t>5754647000048817145</t>
  </si>
  <si>
    <t>Fidencio Francisco Valencia cortes</t>
  </si>
  <si>
    <t>fidenciovcn@gmail.com</t>
  </si>
  <si>
    <t>Fidencio Francisco</t>
  </si>
  <si>
    <t>Valencia cortes</t>
  </si>
  <si>
    <t>5754647000048817144</t>
  </si>
  <si>
    <t>Ernesto Bermudez</t>
  </si>
  <si>
    <t>ernesberflores@gmail.com</t>
  </si>
  <si>
    <t>Bermudez</t>
  </si>
  <si>
    <t>5754647000048817143</t>
  </si>
  <si>
    <t>Deyvi Argenis Garcia lopez</t>
  </si>
  <si>
    <t>sarade9306@gmail.com</t>
  </si>
  <si>
    <t>Deyvi Argenis</t>
  </si>
  <si>
    <t>Garcia lopez</t>
  </si>
  <si>
    <t>5754647000048817142</t>
  </si>
  <si>
    <t>Hector Eduardo</t>
  </si>
  <si>
    <t>hectoreduardo30382@gmail.com</t>
  </si>
  <si>
    <t>LAL_PROYECTOS_FIJO_V2</t>
  </si>
  <si>
    <t>Hector</t>
  </si>
  <si>
    <t>5754647000048817141</t>
  </si>
  <si>
    <t>EAIaIQobChMIucLGpoX_iwMVMXF_AB3HEQfEEAAYASAAEgKSofD_BwE</t>
  </si>
  <si>
    <t>Wenceslao Rodriguez Marcelino</t>
  </si>
  <si>
    <t>55 5194 3794</t>
  </si>
  <si>
    <t>wencesrm7428@gmail.com</t>
  </si>
  <si>
    <t>Wenceslao</t>
  </si>
  <si>
    <t>Rodriguez Marcelino</t>
  </si>
  <si>
    <t>5754647000048817140</t>
  </si>
  <si>
    <t>EAIaIQobChMIq_aB8Yr_iwMVEznUAR1TFzidEAAYAiAAEgJdB_D_BwE</t>
  </si>
  <si>
    <t>Emiliano martinez</t>
  </si>
  <si>
    <t>Emilora100@hotmail.com</t>
  </si>
  <si>
    <t>Emiliano</t>
  </si>
  <si>
    <t>martinez</t>
  </si>
  <si>
    <t>5754647000048817139</t>
  </si>
  <si>
    <t>EAIaIQobChMI9MSXupv_iwMVZi3UAR0pYClZEAAYASAAEgIWu_D_BwE</t>
  </si>
  <si>
    <t>Jose Roberto Navarro Sanchez</t>
  </si>
  <si>
    <t>r1985ns@gmail.com</t>
  </si>
  <si>
    <t>Jose Roberto</t>
  </si>
  <si>
    <t>Navarro Sanchez</t>
  </si>
  <si>
    <t>5754647000048736001</t>
  </si>
  <si>
    <t>2025-03-07T15:15:55-05:00</t>
  </si>
  <si>
    <t>No contesta</t>
  </si>
  <si>
    <t>GUATAVO PEREZ MATA</t>
  </si>
  <si>
    <t>+525519623534</t>
  </si>
  <si>
    <t>Toque 3</t>
  </si>
  <si>
    <t>marqgustavo@yahoo.com.mx</t>
  </si>
  <si>
    <t>2025-03-10T15:12:14-05:00</t>
  </si>
  <si>
    <t>Correcto</t>
  </si>
  <si>
    <t>GUATAVO</t>
  </si>
  <si>
    <t>2025-03-10T14:55:15-05:00</t>
  </si>
  <si>
    <t>PEREZ MATA</t>
  </si>
  <si>
    <t>5754647000048579001</t>
  </si>
  <si>
    <t>2025-03-06T16:33:55-05:00</t>
  </si>
  <si>
    <t>Mariela Muñuz</t>
  </si>
  <si>
    <t>+524492854251</t>
  </si>
  <si>
    <t>Marielamunoz@gmail.com</t>
  </si>
  <si>
    <t>2025-03-10T15:15:19-05:00</t>
  </si>
  <si>
    <t>Mariela</t>
  </si>
  <si>
    <t>2025-03-10T14:56:17-05:00</t>
  </si>
  <si>
    <t>Muñuz</t>
  </si>
  <si>
    <t>Veronica Canales Hernandez</t>
  </si>
  <si>
    <t>5754647000001014011</t>
  </si>
  <si>
    <t>ventas@vivediam.mx</t>
  </si>
  <si>
    <t>5754647000048340042</t>
  </si>
  <si>
    <t>2025-03-05T13:29:04-05:00</t>
  </si>
  <si>
    <t>LIZBETH Pérez</t>
  </si>
  <si>
    <t>CARTERA PROPIA VERONICA CANALES</t>
  </si>
  <si>
    <t>+5215512660042</t>
  </si>
  <si>
    <t>Cartera Propia</t>
  </si>
  <si>
    <t>liz.sofiem@gmail.com</t>
  </si>
  <si>
    <t>2025-03-05T13:31:56-05:00</t>
  </si>
  <si>
    <t>LIZBETH</t>
  </si>
  <si>
    <t>Pérez</t>
  </si>
  <si>
    <t>5754647000048340001</t>
  </si>
  <si>
    <t>2025-03-05T13:23:05-05:00</t>
  </si>
  <si>
    <t>CLISERIO Villaseñor</t>
  </si>
  <si>
    <t>+5214461364850</t>
  </si>
  <si>
    <t>clis_589@live.com.mx</t>
  </si>
  <si>
    <t>2025-03-05T13:35:46-05:00</t>
  </si>
  <si>
    <t>CLISERIO</t>
  </si>
  <si>
    <t>Villaseñor</t>
  </si>
  <si>
    <t>Hiram Paz Maldonado</t>
  </si>
  <si>
    <t>5754647000001016006</t>
  </si>
  <si>
    <t>lider@vivediam.mx</t>
  </si>
  <si>
    <t>5754647000048132007</t>
  </si>
  <si>
    <t>Diálogo Completo</t>
  </si>
  <si>
    <t>2025-03-03T17:47:42-05:00</t>
  </si>
  <si>
    <t>Quiere ser proveedor</t>
  </si>
  <si>
    <t>Diversificación de inversiones</t>
  </si>
  <si>
    <t>Si</t>
  </si>
  <si>
    <t>Revisando Información</t>
  </si>
  <si>
    <t>Quiero diversificar mis fuentes de ingreso</t>
  </si>
  <si>
    <t>Seguimiento</t>
  </si>
  <si>
    <t>Leticia Jaimes</t>
  </si>
  <si>
    <t>+525554124417</t>
  </si>
  <si>
    <t>SEGUIMIENTO</t>
  </si>
  <si>
    <t>5754647000036896198</t>
  </si>
  <si>
    <t>Pase a ventas</t>
  </si>
  <si>
    <t>5754647000046275023</t>
  </si>
  <si>
    <t>Agendado</t>
  </si>
  <si>
    <t>5754647000030066001</t>
  </si>
  <si>
    <t>letyjacz@yahoo.com.mx</t>
  </si>
  <si>
    <t>2025-03-04T18:54:42-05:00</t>
  </si>
  <si>
    <t>CDMX</t>
  </si>
  <si>
    <t>Leticia</t>
  </si>
  <si>
    <t>Jaimes</t>
  </si>
  <si>
    <t>5754647000048054124</t>
  </si>
  <si>
    <t>2025-03-03T14:50:53-05:00</t>
  </si>
  <si>
    <t>Brandon Sanchez Macias</t>
  </si>
  <si>
    <t>Toque 1</t>
  </si>
  <si>
    <t>2025-03-04T13:23:07-05:00</t>
  </si>
  <si>
    <t>Brandon</t>
  </si>
  <si>
    <t>2025-03-04T12:56:58-05:00</t>
  </si>
  <si>
    <t>Sanchez Macias</t>
  </si>
  <si>
    <t>5754647000048054123</t>
  </si>
  <si>
    <t>No</t>
  </si>
  <si>
    <t>Brenda Berenice Cazares del Toro Cazares</t>
  </si>
  <si>
    <t>Descartado</t>
  </si>
  <si>
    <t>5754647000031156039</t>
  </si>
  <si>
    <t>2025-03-10T15:21:33-05:00</t>
  </si>
  <si>
    <t>Brenda Berenice</t>
  </si>
  <si>
    <t>Cazares del Toro Cazares</t>
  </si>
  <si>
    <t>5754647000048054122</t>
  </si>
  <si>
    <t>Eduardo Hernandez</t>
  </si>
  <si>
    <t>2025-03-04T13:26:53-05:00</t>
  </si>
  <si>
    <t>2025-03-04T13:01:12-05:00</t>
  </si>
  <si>
    <t>5754647000048054121</t>
  </si>
  <si>
    <t>2025-03-10T15:25:34-05:00</t>
  </si>
  <si>
    <t>2025-03-10T15:03:50-05:00</t>
  </si>
  <si>
    <t>Uribe Padilla</t>
  </si>
  <si>
    <t>5754647000048054120</t>
  </si>
  <si>
    <t>Maria Isabel Canales Hernandez</t>
  </si>
  <si>
    <t>2025-03-10T15:26:06-05:00</t>
  </si>
  <si>
    <t>Maria Isabel</t>
  </si>
  <si>
    <t>2025-03-04T13:05:52-05:00</t>
  </si>
  <si>
    <t>Canales Hernandez</t>
  </si>
  <si>
    <t>5754647000048054119</t>
  </si>
  <si>
    <t>MARIANA ALVAREZ AVILA</t>
  </si>
  <si>
    <t>2025-03-10T15:47:25-05:00</t>
  </si>
  <si>
    <t>MARIANA</t>
  </si>
  <si>
    <t>2025-03-10T15:25:21-05:00</t>
  </si>
  <si>
    <t>ALVAREZ AVILA</t>
  </si>
  <si>
    <t>5754647000048054118</t>
  </si>
  <si>
    <t>2025-03-10T15:48:20-05:00</t>
  </si>
  <si>
    <t>Cecilia</t>
  </si>
  <si>
    <t>2025-03-10T15:26:17-05:00</t>
  </si>
  <si>
    <t>Munguia Ruiz</t>
  </si>
  <si>
    <t>5754647000048054117</t>
  </si>
  <si>
    <t>Jose Hernandez Perez</t>
  </si>
  <si>
    <t>2025-03-10T15:51:33-05:00</t>
  </si>
  <si>
    <t>2025-03-10T15:30:23-05:00</t>
  </si>
  <si>
    <t>Hernandez Perez</t>
  </si>
  <si>
    <t>5754647000048054116</t>
  </si>
  <si>
    <t>Valentinn Perez vargas</t>
  </si>
  <si>
    <t>2025-03-10T15:52:02-05:00</t>
  </si>
  <si>
    <t>Valentinn</t>
  </si>
  <si>
    <t>2025-03-10T15:30:00-05:00</t>
  </si>
  <si>
    <t>Perez vargas</t>
  </si>
  <si>
    <t>5754647000048054115</t>
  </si>
  <si>
    <t>2025-03-10T16:23:31-05:00</t>
  </si>
  <si>
    <t>Maria de los Angeles</t>
  </si>
  <si>
    <t>2025-03-10T15:32:50-05:00</t>
  </si>
  <si>
    <t>Barrientos</t>
  </si>
  <si>
    <t>5754647000048054114</t>
  </si>
  <si>
    <t>Maria Isabel Rodriguez</t>
  </si>
  <si>
    <t>2025-03-10T16:23:32-05:00</t>
  </si>
  <si>
    <t>2025-03-10T15:36:49-05:00</t>
  </si>
  <si>
    <t>5754647000048054113</t>
  </si>
  <si>
    <t>2025-03-10T16:23:33-05:00</t>
  </si>
  <si>
    <t>Vanesa</t>
  </si>
  <si>
    <t>2025-03-10T15:37:48-05:00</t>
  </si>
  <si>
    <t>robles barajas</t>
  </si>
  <si>
    <t>5754647000048054112</t>
  </si>
  <si>
    <t>Contesta y Cuelga</t>
  </si>
  <si>
    <t>2025-03-10T15:39:56-05:00</t>
  </si>
  <si>
    <t>Garcia</t>
  </si>
  <si>
    <t>5754647000048054111</t>
  </si>
  <si>
    <t>2025-03-10T16:10:35-05:00</t>
  </si>
  <si>
    <t>Brenda</t>
  </si>
  <si>
    <t>2025-03-10T15:53:16-05:00</t>
  </si>
  <si>
    <t>gallegos Cumplido</t>
  </si>
  <si>
    <t>5754647000048054110</t>
  </si>
  <si>
    <t>2025-03-10T16:26:37-05:00</t>
  </si>
  <si>
    <t>Nancy</t>
  </si>
  <si>
    <t>2025-03-10T16:07:48-05:00</t>
  </si>
  <si>
    <t>Mendoza</t>
  </si>
  <si>
    <t>5754647000048054109</t>
  </si>
  <si>
    <t>Tatiana lucero tomas Nicolas</t>
  </si>
  <si>
    <t>2025-03-10T16:26:50-05:00</t>
  </si>
  <si>
    <t>Tatiana lucero</t>
  </si>
  <si>
    <t>2025-03-10T16:08:36-05:00</t>
  </si>
  <si>
    <t>tomas Nicolas</t>
  </si>
  <si>
    <t>5754647000048054108</t>
  </si>
  <si>
    <t>2025-03-10T16:32:24-05:00</t>
  </si>
  <si>
    <t>David</t>
  </si>
  <si>
    <t>2025-03-10T16:14:27-05:00</t>
  </si>
  <si>
    <t>Lara</t>
  </si>
  <si>
    <t>5754647000048054107</t>
  </si>
  <si>
    <t>Intermitente</t>
  </si>
  <si>
    <t>Lucia Lucia</t>
  </si>
  <si>
    <t>2025-03-10T16:35:21-05:00</t>
  </si>
  <si>
    <t>2025-03-10T16:17:55-05:00</t>
  </si>
  <si>
    <t>5754647000048054106</t>
  </si>
  <si>
    <t>Liliana Muñoz</t>
  </si>
  <si>
    <t>2025-03-10T16:36:07-05:00</t>
  </si>
  <si>
    <t>Liliana</t>
  </si>
  <si>
    <t>2025-03-10T16:18:36-05:00</t>
  </si>
  <si>
    <t>Muñoz</t>
  </si>
  <si>
    <t>data.Folio_de_Identificacion</t>
  </si>
  <si>
    <t>data.Other_State</t>
  </si>
  <si>
    <t>data.Medio_contacto_preferencia</t>
  </si>
  <si>
    <t>data.Other_Country</t>
  </si>
  <si>
    <t>data.Colonia_para_correspondencia</t>
  </si>
  <si>
    <t>data.Denominacion</t>
  </si>
  <si>
    <t>data.Regimen_Matrimonial</t>
  </si>
  <si>
    <t>data.Calidad_migratoria</t>
  </si>
  <si>
    <t>data.Lugar_de_nacimiento</t>
  </si>
  <si>
    <t>data.Other_City</t>
  </si>
  <si>
    <t>data.Constitucion</t>
  </si>
  <si>
    <t>data.Profesiones</t>
  </si>
  <si>
    <t>data.Clave_de_elector</t>
  </si>
  <si>
    <t>data.Nacionalidad</t>
  </si>
  <si>
    <t>data.G_nero</t>
  </si>
  <si>
    <t>data.$is_duplicate</t>
  </si>
  <si>
    <t>data.Fecha_Escritura</t>
  </si>
  <si>
    <t>data.Other_Zip</t>
  </si>
  <si>
    <t>data.Creado_por_Importacion</t>
  </si>
  <si>
    <t>data.$layout_id</t>
  </si>
  <si>
    <t>data.Nombre_Conyuge</t>
  </si>
  <si>
    <t>data.Estatus_del_Cliente</t>
  </si>
  <si>
    <t>data.Account_Name.name</t>
  </si>
  <si>
    <t>data.Account_Name.id</t>
  </si>
  <si>
    <t>data.Numero_Notaria</t>
  </si>
  <si>
    <t>data.C_digo_Postal</t>
  </si>
  <si>
    <t>data.Pa_s</t>
  </si>
  <si>
    <t>data.Date_of_Birth</t>
  </si>
  <si>
    <t>data.Escritura_Publica</t>
  </si>
  <si>
    <t>data.Delegacion_o_Municipio</t>
  </si>
  <si>
    <t>data.Vigencia_de_la_identificaci_n</t>
  </si>
  <si>
    <t>data.Other_Street</t>
  </si>
  <si>
    <t>data.Notario</t>
  </si>
  <si>
    <t>data.Tipo_de_Identificacion</t>
  </si>
  <si>
    <t>data.Apellido_Paterno</t>
  </si>
  <si>
    <t>data.Ocupacion</t>
  </si>
  <si>
    <t>data.Calle</t>
  </si>
  <si>
    <t>data.Autoridad_que_la_Emite</t>
  </si>
  <si>
    <t>data.Ciudad_o_Estado</t>
  </si>
  <si>
    <t>data.Apellido_Materno</t>
  </si>
  <si>
    <t>Zaira Pamela Delgadillo Sanchez</t>
  </si>
  <si>
    <t>5754647000029223001</t>
  </si>
  <si>
    <t>cap2@vivediam.mx</t>
  </si>
  <si>
    <t>ingridencoapa@gmail.com</t>
  </si>
  <si>
    <t>2025-05-02T15:11:04-06:00</t>
  </si>
  <si>
    <t>Unidad El Rosario</t>
  </si>
  <si>
    <t>5754647000056406198</t>
  </si>
  <si>
    <t>2025-05-02T14:57:45-06:00</t>
  </si>
  <si>
    <t>Soltero</t>
  </si>
  <si>
    <t>HRGTIN86063009M400</t>
  </si>
  <si>
    <t>Mexicana</t>
  </si>
  <si>
    <t>5754647000000091033</t>
  </si>
  <si>
    <t>Ingrid Guadalupe</t>
  </si>
  <si>
    <t>Ingrid Guadalupe Hernandez Gutierrez</t>
  </si>
  <si>
    <t>Activo</t>
  </si>
  <si>
    <t>5754647000056406216</t>
  </si>
  <si>
    <t>2025-05-02T15:00:27-06:00</t>
  </si>
  <si>
    <t>Azcapotzalco</t>
  </si>
  <si>
    <t>INE</t>
  </si>
  <si>
    <t>Hernandez Gutierrez</t>
  </si>
  <si>
    <t>Asalariado</t>
  </si>
  <si>
    <t>Cibernetica 9</t>
  </si>
  <si>
    <t>Instituto Nacional Electoral</t>
  </si>
  <si>
    <t>Ciudad de México</t>
  </si>
  <si>
    <t>lesliedeyta15@gmail.com</t>
  </si>
  <si>
    <t>2025-05-02T13:24:11-06:00</t>
  </si>
  <si>
    <t>Del Carmen</t>
  </si>
  <si>
    <t>5754647000056304685</t>
  </si>
  <si>
    <t>Ciudad de Mexico</t>
  </si>
  <si>
    <t>2025-04-30T18:51:36-06:00</t>
  </si>
  <si>
    <t>Asesor/a financiero</t>
  </si>
  <si>
    <t>VLYTLS86121509M900</t>
  </si>
  <si>
    <t>Leslie Maria del Carmen</t>
  </si>
  <si>
    <t>Leslie Maria del Carmen Valdez De Yta</t>
  </si>
  <si>
    <t>Leslie Maria Del Carmen Valdez De Yta</t>
  </si>
  <si>
    <t>5754647000056304709</t>
  </si>
  <si>
    <t>2025-05-02T10:29:54-06:00</t>
  </si>
  <si>
    <t>Benito Juarez</t>
  </si>
  <si>
    <t>Valdez De Yta</t>
  </si>
  <si>
    <t>Valdez</t>
  </si>
  <si>
    <t>Servicios de consultoría en administración</t>
  </si>
  <si>
    <t>Orinoco 27 Int 203</t>
  </si>
  <si>
    <t>De Yta</t>
  </si>
  <si>
    <t>2025-04-28T08:29:38-06:00</t>
  </si>
  <si>
    <t>Lomas de Tecamachalco</t>
  </si>
  <si>
    <t>5754647000055479022</t>
  </si>
  <si>
    <t>2025-04-24T10:42:40-06:00</t>
  </si>
  <si>
    <t>JMCRLT68050109M900</t>
  </si>
  <si>
    <t>Leticia Jaimes de la Cruz</t>
  </si>
  <si>
    <t>Roberto Blancas Martinez</t>
  </si>
  <si>
    <t>5754647000029135094</t>
  </si>
  <si>
    <t>cap1@vivediam.mx</t>
  </si>
  <si>
    <t>Leticia Jaimes De La Cruz</t>
  </si>
  <si>
    <t>5754647000055479096</t>
  </si>
  <si>
    <t>2025-04-24T18:58:09-06:00</t>
  </si>
  <si>
    <t>Naucalpan</t>
  </si>
  <si>
    <t>Jaimes de la Cruz</t>
  </si>
  <si>
    <t>Alquiler de Oficinas y locales comerciales</t>
  </si>
  <si>
    <t>Fuente de Tivoli 16</t>
  </si>
  <si>
    <t>Estado de Mexico</t>
  </si>
  <si>
    <t>De La Cruz</t>
  </si>
  <si>
    <t>gc834410@gmail.com</t>
  </si>
  <si>
    <t>2025-04-23T12:49:44-06:00</t>
  </si>
  <si>
    <t>5754647000055376035</t>
  </si>
  <si>
    <t>Busco aprender de más modelos de inversión</t>
  </si>
  <si>
    <t>Guadalupe.</t>
  </si>
  <si>
    <t>Guadalupe. Castro Jimenez.</t>
  </si>
  <si>
    <t>Calificado</t>
  </si>
  <si>
    <t>5754647000055376032</t>
  </si>
  <si>
    <t>+524771991846</t>
  </si>
  <si>
    <t>Castro Jimenez.</t>
  </si>
  <si>
    <t>Swat Squad FONDO</t>
  </si>
  <si>
    <t>aurea.martinez@gmail.com</t>
  </si>
  <si>
    <t>2025-05-01T17:58:09-06:00</t>
  </si>
  <si>
    <t>Altavista</t>
  </si>
  <si>
    <t>Separación de Bienes</t>
  </si>
  <si>
    <t>Residente Permanente</t>
  </si>
  <si>
    <t>5754647000055112215</t>
  </si>
  <si>
    <t>España</t>
  </si>
  <si>
    <t>2025-04-22T17:37:58-06:00</t>
  </si>
  <si>
    <t>Casado</t>
  </si>
  <si>
    <t>Eden Morales Narvaez</t>
  </si>
  <si>
    <t>Aurea María</t>
  </si>
  <si>
    <t>Aurea María Martínez Alonso</t>
  </si>
  <si>
    <t>477 393 7565</t>
  </si>
  <si>
    <t>5754647000055112212</t>
  </si>
  <si>
    <t>2025-04-30T16:17:26-06:00</t>
  </si>
  <si>
    <t>Juriquilla</t>
  </si>
  <si>
    <t>Pasaporte</t>
  </si>
  <si>
    <t>Martínez Alonso</t>
  </si>
  <si>
    <t>Martinez</t>
  </si>
  <si>
    <t>Ama de casa</t>
  </si>
  <si>
    <t>Av Jurica San Juan 1050-A INT 101</t>
  </si>
  <si>
    <t>Instituto Nacional de Migración</t>
  </si>
  <si>
    <t>Queretaro</t>
  </si>
  <si>
    <t>Alonso</t>
  </si>
  <si>
    <t>rdexposers@gmail.com</t>
  </si>
  <si>
    <t>2025-04-23T11:59:10-06:00</t>
  </si>
  <si>
    <t>5754647000055036021</t>
  </si>
  <si>
    <t>2025-04-22T13:12:01-06:00</t>
  </si>
  <si>
    <t>Rubén</t>
  </si>
  <si>
    <t>Rubén García</t>
  </si>
  <si>
    <t>5754647000055036018</t>
  </si>
  <si>
    <t>+523317403048</t>
  </si>
  <si>
    <t>García</t>
  </si>
  <si>
    <t>vrojas.asuene@gmail.com</t>
  </si>
  <si>
    <t>2025-04-24T15:59:43-06:00</t>
  </si>
  <si>
    <t>Ciudad Galaxia, Los Reyes</t>
  </si>
  <si>
    <t>5754647000054438216</t>
  </si>
  <si>
    <t>2025-04-16T14:13:30-06:00</t>
  </si>
  <si>
    <t>RJLRVL01080309M700</t>
  </si>
  <si>
    <t>Valeria Paola</t>
  </si>
  <si>
    <t>Valeria Paola Rojas Lorenzo</t>
  </si>
  <si>
    <t>5754647000018276820</t>
  </si>
  <si>
    <t>2025-04-23T13:44:58-06:00</t>
  </si>
  <si>
    <t>Chicoloapan</t>
  </si>
  <si>
    <t>Rojas Lorenzo</t>
  </si>
  <si>
    <t>Rojas</t>
  </si>
  <si>
    <t>Instalaciones eléctricas en construcciones</t>
  </si>
  <si>
    <t>Referido de inversionista</t>
  </si>
  <si>
    <t>Roca Mz 57 Lt 3</t>
  </si>
  <si>
    <t>Estado de México</t>
  </si>
  <si>
    <t>Lorenzo</t>
  </si>
  <si>
    <t>poncemartha580@gmail.com</t>
  </si>
  <si>
    <t>2025-04-16T13:13:19-06:00</t>
  </si>
  <si>
    <t>Residencial Leones</t>
  </si>
  <si>
    <t>Bienes Mancomunados</t>
  </si>
  <si>
    <t>5754647000054086533</t>
  </si>
  <si>
    <t>2025-04-14T16:29:39-06:00</t>
  </si>
  <si>
    <t>SLGRMR65060408M800</t>
  </si>
  <si>
    <t>Ramon Alfredo Ponce Huerta</t>
  </si>
  <si>
    <t>Martha Elena</t>
  </si>
  <si>
    <t>Martha Elena Silva Gurrola</t>
  </si>
  <si>
    <t>303 859 4172</t>
  </si>
  <si>
    <t>5754647000054086577</t>
  </si>
  <si>
    <t>2025-04-14T16:32:31-06:00</t>
  </si>
  <si>
    <t>El porvenir</t>
  </si>
  <si>
    <t>Silva Gurrola</t>
  </si>
  <si>
    <t>Silva</t>
  </si>
  <si>
    <t>Sin obligaciones fiscales</t>
  </si>
  <si>
    <t>Bismart 512</t>
  </si>
  <si>
    <t>Chihuahua</t>
  </si>
  <si>
    <t>Gurrola</t>
  </si>
  <si>
    <t>N14197997</t>
  </si>
  <si>
    <t>teresa.molina.acevedo@gmail.com</t>
  </si>
  <si>
    <t>2025-04-26T08:24:58-06:00</t>
  </si>
  <si>
    <t>Mina</t>
  </si>
  <si>
    <t>5754647000054084181</t>
  </si>
  <si>
    <t>Minatitlán, Veracruz</t>
  </si>
  <si>
    <t>2025-04-14T14:25:04-06:00</t>
  </si>
  <si>
    <t>No lo tiene claro</t>
  </si>
  <si>
    <t>Teresa</t>
  </si>
  <si>
    <t>Teresa Molina Acevedo</t>
  </si>
  <si>
    <t>5754647000054084178</t>
  </si>
  <si>
    <t>2025-04-14T16:00:20-06:00</t>
  </si>
  <si>
    <t>Minatitlán</t>
  </si>
  <si>
    <t>Molina Acevedo</t>
  </si>
  <si>
    <t>Molina</t>
  </si>
  <si>
    <t>Servicio de entrega de alimentos preparados a través de Internet, aplicaciones informáticas y similares</t>
  </si>
  <si>
    <t>Coatepec 10</t>
  </si>
  <si>
    <t>Secretaria de Relaciones Exteriores</t>
  </si>
  <si>
    <t>Veracruz</t>
  </si>
  <si>
    <t>Acevedo</t>
  </si>
  <si>
    <t>carlosb@xtrategas.com</t>
  </si>
  <si>
    <t>2025-04-11T16:25:37-06:00</t>
  </si>
  <si>
    <t>Fracc Condado de Sayavedra</t>
  </si>
  <si>
    <t>5754647000053005162</t>
  </si>
  <si>
    <t>Miguel Hidalgo, Ciudad de Mexico</t>
  </si>
  <si>
    <t>2025-04-07T21:26:54-06:00</t>
  </si>
  <si>
    <t>BRNMCR72041409H300</t>
  </si>
  <si>
    <t>Linda Veronica Del Castillo Novelo</t>
  </si>
  <si>
    <t>Carlos</t>
  </si>
  <si>
    <t>Carlos Barragan Name</t>
  </si>
  <si>
    <t>Johan Reyes Perez</t>
  </si>
  <si>
    <t>5754647000008783001</t>
  </si>
  <si>
    <t>aoperaciones@vivediam.mx</t>
  </si>
  <si>
    <t>5754647000053005159</t>
  </si>
  <si>
    <t>2025-04-08T11:16:17-06:00</t>
  </si>
  <si>
    <t>Atizapan de Zaragoza</t>
  </si>
  <si>
    <t>Barragan Name</t>
  </si>
  <si>
    <t>Barragan</t>
  </si>
  <si>
    <t>Servicios de apoyo para efectuar trámites legales</t>
  </si>
  <si>
    <t>Condado de Sayavedra Mz 104 Lt 30</t>
  </si>
  <si>
    <t>2025-04-15T08:24:17-06:00</t>
  </si>
  <si>
    <t>Vallejo</t>
  </si>
  <si>
    <t>5754647000052498164</t>
  </si>
  <si>
    <t>Cuernavaca, Morelos</t>
  </si>
  <si>
    <t>2025-04-03T10:48:34-06:00</t>
  </si>
  <si>
    <t>2365448964556GHKK</t>
  </si>
  <si>
    <t>Johan Prueba</t>
  </si>
  <si>
    <t>Johan Prueba Reyes P</t>
  </si>
  <si>
    <t>5754647000042719234</t>
  </si>
  <si>
    <t>2025-04-03T10:58:30-06:00</t>
  </si>
  <si>
    <t>Gustavo A. Madero</t>
  </si>
  <si>
    <t>+5215583790354</t>
  </si>
  <si>
    <t>Reyes P</t>
  </si>
  <si>
    <t>Rada 95</t>
  </si>
  <si>
    <t>emilio.nogues@gmail.com</t>
  </si>
  <si>
    <t>2025-04-07T18:55:18-06:00</t>
  </si>
  <si>
    <t>VILLAS DEL MESON</t>
  </si>
  <si>
    <t>5754647000052381097</t>
  </si>
  <si>
    <t>2025-04-02T19:30:42-06:00</t>
  </si>
  <si>
    <t>NGCSEM63120915H400</t>
  </si>
  <si>
    <t>Emilio</t>
  </si>
  <si>
    <t>Emilio Nogues Castillo</t>
  </si>
  <si>
    <t>EMILIO NOGUES CASTILLO</t>
  </si>
  <si>
    <t>5754647000052381094</t>
  </si>
  <si>
    <t>MEXICO</t>
  </si>
  <si>
    <t>2025-04-07T12:20:55-06:00</t>
  </si>
  <si>
    <t>QUERETARO</t>
  </si>
  <si>
    <t>+5214461469524</t>
  </si>
  <si>
    <t>Nogues Castillo</t>
  </si>
  <si>
    <t>Nogues</t>
  </si>
  <si>
    <t>EMPLEADO</t>
  </si>
  <si>
    <t>AV. JURIQUILLA 209</t>
  </si>
  <si>
    <t>Castillo</t>
  </si>
  <si>
    <t>12345PRUEB</t>
  </si>
  <si>
    <t>prueba@prueba2mail.com</t>
  </si>
  <si>
    <t>Servicios</t>
  </si>
  <si>
    <t>2025-04-02T12:58:14-06:00</t>
  </si>
  <si>
    <t>San Jose Insurgentes</t>
  </si>
  <si>
    <t>5754647000051739213</t>
  </si>
  <si>
    <t>2025-03-31T13:31:05-06:00</t>
  </si>
  <si>
    <t>PRUEBA123435</t>
  </si>
  <si>
    <t>Quiero asegurar mi futuro financiero y jubilación</t>
  </si>
  <si>
    <t>Marco Prueba</t>
  </si>
  <si>
    <t>Sr. Marco Prueba Perez Perez</t>
  </si>
  <si>
    <t>Marco Prueba Perez Perez</t>
  </si>
  <si>
    <t>5754647000051739210</t>
  </si>
  <si>
    <t>2025-03-31T13:41:28-06:00</t>
  </si>
  <si>
    <t>+5215545954595</t>
  </si>
  <si>
    <t>Perez Perez</t>
  </si>
  <si>
    <t>Jose Maria Ibarraran 84</t>
  </si>
  <si>
    <t>Carolina Solis Patricio</t>
  </si>
  <si>
    <t>5754647000001023001</t>
  </si>
  <si>
    <t>ainver3@vivediam.mx</t>
  </si>
  <si>
    <t>EUGENIA.BERLO@GMAIL.COM</t>
  </si>
  <si>
    <t>Comercial</t>
  </si>
  <si>
    <t>2025-03-28T13:29:54-06:00</t>
  </si>
  <si>
    <t>5754647000051462149</t>
  </si>
  <si>
    <t>Sra.</t>
  </si>
  <si>
    <t>Eugenia</t>
  </si>
  <si>
    <t>Sra. Eugenia Bernal</t>
  </si>
  <si>
    <t>Eugenia Bernal</t>
  </si>
  <si>
    <t>5754647000051462146</t>
  </si>
  <si>
    <t>+5215511738538</t>
  </si>
  <si>
    <t>Bernal</t>
  </si>
  <si>
    <t>khrstin@yahoo.com</t>
  </si>
  <si>
    <t>WhatsApp (mensaje)</t>
  </si>
  <si>
    <t>2025-04-15T12:22:45-06:00</t>
  </si>
  <si>
    <t>Residencial Lomas punta del este</t>
  </si>
  <si>
    <t>5754647000051438123</t>
  </si>
  <si>
    <t>Coahuila de Zaragoza</t>
  </si>
  <si>
    <t>2025-03-28T11:55:43-06:00</t>
  </si>
  <si>
    <t>SLGLLR74092005M900</t>
  </si>
  <si>
    <t>Gerardo Samaniego Rodriguez</t>
  </si>
  <si>
    <t>Laura Cristina</t>
  </si>
  <si>
    <t>Laura Cristina Salinas Galan</t>
  </si>
  <si>
    <t>477 646 8493</t>
  </si>
  <si>
    <t>5754647000051438120</t>
  </si>
  <si>
    <t>2025-04-11T14:20:19-06:00</t>
  </si>
  <si>
    <t>Leon</t>
  </si>
  <si>
    <t>Salinas Galan</t>
  </si>
  <si>
    <t>Salinas</t>
  </si>
  <si>
    <t>Empleada</t>
  </si>
  <si>
    <t>Promoción Masterclass 22 marzo</t>
  </si>
  <si>
    <t>Circuito punta arrecife</t>
  </si>
  <si>
    <t>Guanajuato</t>
  </si>
  <si>
    <t>Galan</t>
  </si>
  <si>
    <t>inge.oswaldol@gmail.com</t>
  </si>
  <si>
    <t>2025-04-10T12:17:52-06:00</t>
  </si>
  <si>
    <t>FRACCIONAMIENTO GEOVILLAS LOS OLIVOS</t>
  </si>
  <si>
    <t>5754647000051102147</t>
  </si>
  <si>
    <t>2025-03-26T20:04:58-06:00</t>
  </si>
  <si>
    <t>LPGMOS92052014H900</t>
  </si>
  <si>
    <t>Oswaldo</t>
  </si>
  <si>
    <t>Oswaldo Lopez Gomez</t>
  </si>
  <si>
    <t>OSWALDO LOPEZ GOMEZ</t>
  </si>
  <si>
    <t>5754647000051102129</t>
  </si>
  <si>
    <t>2025-04-07T13:13:51-06:00</t>
  </si>
  <si>
    <t>SAN PEDRO TLAQUEPAQUE</t>
  </si>
  <si>
    <t>Lopez Gomez</t>
  </si>
  <si>
    <t>Lopez</t>
  </si>
  <si>
    <t>Recomendación externa</t>
  </si>
  <si>
    <t>ARROYO SECO 1400 82</t>
  </si>
  <si>
    <t>JALISCO</t>
  </si>
  <si>
    <t>sony091976@gmail.com</t>
  </si>
  <si>
    <t>2025-04-09T18:17:15-06:00</t>
  </si>
  <si>
    <t>LAURELES</t>
  </si>
  <si>
    <t>5754647000051102047</t>
  </si>
  <si>
    <t>2025-03-26T19:36:31-06:00</t>
  </si>
  <si>
    <t>Sonia Liliana</t>
  </si>
  <si>
    <t>Sonia Liliana Rodriguez</t>
  </si>
  <si>
    <t>SONIA LILIANA RODRIGUEZ</t>
  </si>
  <si>
    <t>5754647000051102029</t>
  </si>
  <si>
    <t>2025-04-07T13:24:37-06:00</t>
  </si>
  <si>
    <t>CELAYA GUANAJUATO</t>
  </si>
  <si>
    <t>Seminario interno</t>
  </si>
  <si>
    <t>CALLE CEDRO 143</t>
  </si>
  <si>
    <t>mdelamora1808@gmail.com</t>
  </si>
  <si>
    <t>2025-04-23T08:14:29-06:00</t>
  </si>
  <si>
    <t>Santa María Coronango</t>
  </si>
  <si>
    <t>5754647000051002226</t>
  </si>
  <si>
    <t>2025-03-26T15:41:37-06:00</t>
  </si>
  <si>
    <t>CRMRMG910817M100</t>
  </si>
  <si>
    <t>Maggie</t>
  </si>
  <si>
    <t>Maggie Cruz de la Mora Moreno</t>
  </si>
  <si>
    <t>777336-0285</t>
  </si>
  <si>
    <t>MAGGIE CRUZ DE LA MORA MORENO</t>
  </si>
  <si>
    <t>5754647000051002223</t>
  </si>
  <si>
    <t>2025-04-07T12:48:12-06:00</t>
  </si>
  <si>
    <t>San Francisco Ocotlan</t>
  </si>
  <si>
    <t>Cruz de la Mora Moreno</t>
  </si>
  <si>
    <t>De La Mora</t>
  </si>
  <si>
    <t>Magnolia 38B</t>
  </si>
  <si>
    <t>Moreno</t>
  </si>
  <si>
    <t>sandram.pabonr@icloud.com</t>
  </si>
  <si>
    <t>2025-04-10T09:13:22-06:00</t>
  </si>
  <si>
    <t>Santa Cruz Atoyac</t>
  </si>
  <si>
    <t>Residente Temporal</t>
  </si>
  <si>
    <t>5754647000050958155</t>
  </si>
  <si>
    <t>2025-03-26T11:07:32-06:00</t>
  </si>
  <si>
    <t>Sandra Milena</t>
  </si>
  <si>
    <t>Sandra Milena Pabon Ramos</t>
  </si>
  <si>
    <t>5754647000050958220</t>
  </si>
  <si>
    <t>2025-04-07T13:23:01-06:00</t>
  </si>
  <si>
    <t>13/06/2025</t>
  </si>
  <si>
    <t>+5215569322595</t>
  </si>
  <si>
    <t>Pabon Ramos</t>
  </si>
  <si>
    <t>Pabon</t>
  </si>
  <si>
    <t>servicios</t>
  </si>
  <si>
    <t>Division del Norte 2005 Depto 502</t>
  </si>
  <si>
    <t>instituto Nacional de Migración</t>
  </si>
  <si>
    <t>chava_171288@yahoo.com.mx</t>
  </si>
  <si>
    <t>2025-05-01T00:31:05-06:00</t>
  </si>
  <si>
    <t>EJIDAL</t>
  </si>
  <si>
    <t>5754647000050914150</t>
  </si>
  <si>
    <t>2025-03-25T15:07:57-06:00</t>
  </si>
  <si>
    <t>LPPRSL62062714H700</t>
  </si>
  <si>
    <t>Salvador</t>
  </si>
  <si>
    <t>Salvador Lopez Porras</t>
  </si>
  <si>
    <t>SALVADOR LOPEZ PORRAS</t>
  </si>
  <si>
    <t>5754647000050914125</t>
  </si>
  <si>
    <t>2025-04-07T13:21:15-06:00</t>
  </si>
  <si>
    <t>LA BARCA</t>
  </si>
  <si>
    <t>Lopez Porras</t>
  </si>
  <si>
    <t>JOSE MA MUNGUIA 242</t>
  </si>
  <si>
    <t>Jalisco</t>
  </si>
  <si>
    <t>Porras</t>
  </si>
  <si>
    <t>juarca6110@gmail.com</t>
  </si>
  <si>
    <t>2025-04-09T17:55:16-06:00</t>
  </si>
  <si>
    <t>Nombre de dios</t>
  </si>
  <si>
    <t>5754647000050912170</t>
  </si>
  <si>
    <t>2025-03-25T19:17:23-06:00</t>
  </si>
  <si>
    <t>ARCRJN61021708H1000</t>
  </si>
  <si>
    <t>Juan Carlos Ares Cardenas</t>
  </si>
  <si>
    <t>5754647000050912167</t>
  </si>
  <si>
    <t>2025-04-02T12:21:22-06:00</t>
  </si>
  <si>
    <t>Ares Cardenas</t>
  </si>
  <si>
    <t>Jubilado</t>
  </si>
  <si>
    <t>Pablo Baunet 311</t>
  </si>
  <si>
    <t>sonialiliana@gmail.com</t>
  </si>
  <si>
    <t>2025-04-02T13:11:35-06:00</t>
  </si>
  <si>
    <t>5754647000050889132</t>
  </si>
  <si>
    <t>2025-03-25T11:26:38-06:00</t>
  </si>
  <si>
    <t>Sonia</t>
  </si>
  <si>
    <t>Sonia Liliana Rodríguez</t>
  </si>
  <si>
    <t>5754647000050889129</t>
  </si>
  <si>
    <t>+524611861245</t>
  </si>
  <si>
    <t>Liliana Rodríguez</t>
  </si>
  <si>
    <t>pendiente1@gmail.com</t>
  </si>
  <si>
    <t>2025-03-24T22:42:54-06:00</t>
  </si>
  <si>
    <t>5754647000050683162</t>
  </si>
  <si>
    <t>2025-03-24T22:42:53-06:00</t>
  </si>
  <si>
    <t>Busco generar rendimientos financieros a largo plazo</t>
  </si>
  <si>
    <t>ALEJANDRO MARTINEZ</t>
  </si>
  <si>
    <t>Alejandro Martínez Lugo</t>
  </si>
  <si>
    <t>5754647000028023010</t>
  </si>
  <si>
    <t>+5215528881082</t>
  </si>
  <si>
    <t>MARTINEZ</t>
  </si>
  <si>
    <t>maribelbs@yahoo.com</t>
  </si>
  <si>
    <t>2025-03-03T18:19:06-06:00</t>
  </si>
  <si>
    <t>5754647000048143198</t>
  </si>
  <si>
    <t>Maribel</t>
  </si>
  <si>
    <t>Maribel Bernal</t>
  </si>
  <si>
    <t>5754647000048143195</t>
  </si>
  <si>
    <t>+5215544048444</t>
  </si>
  <si>
    <t>cdmx</t>
  </si>
  <si>
    <t>caol.camposortega@gmail.com</t>
  </si>
  <si>
    <t>2025-03-26T17:51:51-06:00</t>
  </si>
  <si>
    <t>Proviencia</t>
  </si>
  <si>
    <t>5754647000047297188</t>
  </si>
  <si>
    <t>2025-02-25T12:59:00-06:00</t>
  </si>
  <si>
    <t>CMORLT78040209M100</t>
  </si>
  <si>
    <t>Leticia Campos Ortega</t>
  </si>
  <si>
    <t>555418-2194</t>
  </si>
  <si>
    <t>5754647000047297185</t>
  </si>
  <si>
    <t>2025-03-18T17:24:09-06:00</t>
  </si>
  <si>
    <t>Gustavo A Madero</t>
  </si>
  <si>
    <t>Campos Ortega</t>
  </si>
  <si>
    <t>Asalariada</t>
  </si>
  <si>
    <t>Estado de Sonora 41</t>
  </si>
  <si>
    <t>monncampos.odc@gmail.com</t>
  </si>
  <si>
    <t>2025-03-26T17:54:42-06:00</t>
  </si>
  <si>
    <t>Providenca</t>
  </si>
  <si>
    <t>5754647000047151016</t>
  </si>
  <si>
    <t>2025-02-24T18:25:42-06:00</t>
  </si>
  <si>
    <t>CMORMN72051109M901</t>
  </si>
  <si>
    <t>Marco Antonio Delgado Lezama</t>
  </si>
  <si>
    <t>5754647000009567376</t>
  </si>
  <si>
    <t>comercial@vivediam.mx</t>
  </si>
  <si>
    <t>Monica</t>
  </si>
  <si>
    <t>Monica Campos Ortega</t>
  </si>
  <si>
    <t>55 54182194</t>
  </si>
  <si>
    <t>Contactado</t>
  </si>
  <si>
    <t>5754647000047151013</t>
  </si>
  <si>
    <t>2025-03-18T17:23:59-06:00</t>
  </si>
  <si>
    <t>sophies_ly@live.com.mx</t>
  </si>
  <si>
    <t>2025-03-26T17:53:24-06:00</t>
  </si>
  <si>
    <t>Providecia</t>
  </si>
  <si>
    <t>5754647000047125368</t>
  </si>
  <si>
    <t>2025-02-24T18:57:57-06:00</t>
  </si>
  <si>
    <t>CMORSF75092909M900</t>
  </si>
  <si>
    <t>Sofia</t>
  </si>
  <si>
    <t>Sofia Campos Ortega</t>
  </si>
  <si>
    <t>SOFIA CAMPOS ORTEGA</t>
  </si>
  <si>
    <t>5754647000047125365</t>
  </si>
  <si>
    <t>2025-03-18T17:23:41-06:00</t>
  </si>
  <si>
    <t>omarglezt@gmail.com</t>
  </si>
  <si>
    <t>Entretenimiento</t>
  </si>
  <si>
    <t>2025-05-01T00:31:12-06:00</t>
  </si>
  <si>
    <t>Tepeximilpa la Paz</t>
  </si>
  <si>
    <t>5754647000045804142</t>
  </si>
  <si>
    <t>Alvaro, Obregon, Ciudad de Mexico</t>
  </si>
  <si>
    <t>2025-02-12T14:41:53-06:00</t>
  </si>
  <si>
    <t>GNTROM88101409H200</t>
  </si>
  <si>
    <t>Omar</t>
  </si>
  <si>
    <t>Omar Gonzalez Trinidad</t>
  </si>
  <si>
    <t>56 1049 7551</t>
  </si>
  <si>
    <t>5754647000045804139</t>
  </si>
  <si>
    <t>2025-04-07T13:10:05-06:00</t>
  </si>
  <si>
    <t>TLALPAN</t>
  </si>
  <si>
    <t>Gonzalez Trinidad</t>
  </si>
  <si>
    <t>Gonzalez</t>
  </si>
  <si>
    <t>Empleado</t>
  </si>
  <si>
    <t>Brillante MZ6 LT13</t>
  </si>
  <si>
    <t>Trinidad</t>
  </si>
  <si>
    <t>lfsarahiolvera@gmail.com</t>
  </si>
  <si>
    <t>2025-03-30T09:05:30-06:00</t>
  </si>
  <si>
    <t>Santa Julia</t>
  </si>
  <si>
    <t>5754647000045501138</t>
  </si>
  <si>
    <t>Pachuca de Soto. Hidalgo</t>
  </si>
  <si>
    <t>2025-02-10T11:03:51-06:00</t>
  </si>
  <si>
    <t>OLHRSR90092613M600</t>
  </si>
  <si>
    <t>Sarahi</t>
  </si>
  <si>
    <t>Sarahi Olvera Hernandez</t>
  </si>
  <si>
    <t>77 1683 7000</t>
  </si>
  <si>
    <t>SARAHI OLVERA HERNANDEZ</t>
  </si>
  <si>
    <t>5754647000045501196</t>
  </si>
  <si>
    <t>2025-03-21T11:40:37-06:00</t>
  </si>
  <si>
    <t>Pachuca de Soto</t>
  </si>
  <si>
    <t>Olvera Hernandez</t>
  </si>
  <si>
    <t>20 de noviembre 402</t>
  </si>
  <si>
    <t>Hidalgo</t>
  </si>
  <si>
    <t>cdfloresv@gmail.com</t>
  </si>
  <si>
    <t>2025-03-19T11:12:33-06:00</t>
  </si>
  <si>
    <t>Vergel de coyoacan</t>
  </si>
  <si>
    <t>5754647000045300148</t>
  </si>
  <si>
    <t>La villa, Gustavo A Madero</t>
  </si>
  <si>
    <t>2025-02-07T11:01:07-06:00</t>
  </si>
  <si>
    <t>FLVLCR93012409H100</t>
  </si>
  <si>
    <t>Carlos Daniel</t>
  </si>
  <si>
    <t>Carlos Daniel Flores Villanueva</t>
  </si>
  <si>
    <t>5754647000045300145</t>
  </si>
  <si>
    <t>2025-03-18T11:11:02-06:00</t>
  </si>
  <si>
    <t>Tlalpan</t>
  </si>
  <si>
    <t>Flores Villanueva</t>
  </si>
  <si>
    <t>DESPACHO</t>
  </si>
  <si>
    <t>Referido de dirección</t>
  </si>
  <si>
    <t>Atenco 17</t>
  </si>
  <si>
    <t>manavidad13@gmail.com</t>
  </si>
  <si>
    <t>2025-03-27T11:28:40-06:00</t>
  </si>
  <si>
    <t>Moctezuma 2Da Seccion</t>
  </si>
  <si>
    <t>5754647000043048079</t>
  </si>
  <si>
    <t>2024-04-18T14:10:23-06:00</t>
  </si>
  <si>
    <t>Casada</t>
  </si>
  <si>
    <t>GNNVAN57021309M900</t>
  </si>
  <si>
    <t>Jaime Lopez</t>
  </si>
  <si>
    <t>Maria de los Angeles Gonzalez Navidad</t>
  </si>
  <si>
    <t>5754647000043048076</t>
  </si>
  <si>
    <t>2025-03-19T18:48:02-06:00</t>
  </si>
  <si>
    <t>Venustiano Carranza</t>
  </si>
  <si>
    <t>Gonzalez Navidad</t>
  </si>
  <si>
    <t>Jubilada</t>
  </si>
  <si>
    <t>Alberto Digital</t>
  </si>
  <si>
    <t>Norte 29</t>
  </si>
  <si>
    <t>reyesperez.johan@yahoo.com</t>
  </si>
  <si>
    <t>2025-04-02T14:55:37-06:00</t>
  </si>
  <si>
    <t>La Patera</t>
  </si>
  <si>
    <t>5754647000042719237</t>
  </si>
  <si>
    <t>Cuernavaca</t>
  </si>
  <si>
    <t>2025-01-16T17:38:35-06:00</t>
  </si>
  <si>
    <t>GAHNS123456789</t>
  </si>
  <si>
    <t>2025-03-13T10:57:30-06:00</t>
  </si>
  <si>
    <t>+5215610113272</t>
  </si>
  <si>
    <t>Ingeniero</t>
  </si>
  <si>
    <t>Rada</t>
  </si>
  <si>
    <t>k.pedroza@uabcs.mx</t>
  </si>
  <si>
    <t>2025-03-19T13:18:06-06:00</t>
  </si>
  <si>
    <t>8 de Octubre Seccion 2A</t>
  </si>
  <si>
    <t>5754647000042603230</t>
  </si>
  <si>
    <t>2025-01-15T13:25:25-06:00</t>
  </si>
  <si>
    <t>VLPDKR82061209M500</t>
  </si>
  <si>
    <t>Karen Velazquez Pedroza</t>
  </si>
  <si>
    <t>5754647000042603227</t>
  </si>
  <si>
    <t>2025-02-17T17:52:31-06:00</t>
  </si>
  <si>
    <t>La Paz BS</t>
  </si>
  <si>
    <t>Velazquez Pedroza</t>
  </si>
  <si>
    <t>Sierra la Giganta 101 Mza 17</t>
  </si>
  <si>
    <t>LA PAZ BAJA CALIFORNIA SUR</t>
  </si>
  <si>
    <t>kalancano10@gmail.com</t>
  </si>
  <si>
    <t>2025-04-21T05:27:13-06:00</t>
  </si>
  <si>
    <t>Santa Anita</t>
  </si>
  <si>
    <t>5754647000042467047</t>
  </si>
  <si>
    <t>2025-01-14T18:33:59-06:00</t>
  </si>
  <si>
    <t>CNLPRF73090609H900</t>
  </si>
  <si>
    <t>Mónica Lara Pérez</t>
  </si>
  <si>
    <t>Rafael Edgar</t>
  </si>
  <si>
    <t>Rafael Edgar Cano Lopez</t>
  </si>
  <si>
    <t>Rafael Edgar Cano López</t>
  </si>
  <si>
    <t>5754647000042467024</t>
  </si>
  <si>
    <t>2025-03-20T18:02:04-06:00</t>
  </si>
  <si>
    <t>Iztacalco</t>
  </si>
  <si>
    <t>Cano Lopez</t>
  </si>
  <si>
    <t>Calle Alvaro Obregón 149</t>
  </si>
  <si>
    <t>acastillo19871@gmail.com</t>
  </si>
  <si>
    <t>2025-03-23T09:19:57-06:00</t>
  </si>
  <si>
    <t>Lomas de San Angel Inn</t>
  </si>
  <si>
    <t>5754647000041914138</t>
  </si>
  <si>
    <t>Villa Hermosa Centro de Tabasco</t>
  </si>
  <si>
    <t>2025-01-09T14:38:00-06:00</t>
  </si>
  <si>
    <t>RMCSAR87011927M300</t>
  </si>
  <si>
    <t>Aura Conchita</t>
  </si>
  <si>
    <t>Aura Conchita Romero Castillo</t>
  </si>
  <si>
    <t>5754647000041914135</t>
  </si>
  <si>
    <t>2025-03-13T10:57:25-06:00</t>
  </si>
  <si>
    <t>Alvaro Obregon</t>
  </si>
  <si>
    <t>Romero Castillo</t>
  </si>
  <si>
    <t>Otros servicios de apoyo a los negocios</t>
  </si>
  <si>
    <t>Blv. Lopez Mateos 2509 D 202</t>
  </si>
  <si>
    <t>nancycruzglz2123@gmail.com</t>
  </si>
  <si>
    <t>2025-04-07T13:09:02-06:00</t>
  </si>
  <si>
    <t>CENTRO</t>
  </si>
  <si>
    <t>5754647000040956117</t>
  </si>
  <si>
    <t>TAMAULIPAS</t>
  </si>
  <si>
    <t>2024-12-27T00:39:14-06:00</t>
  </si>
  <si>
    <t>CRGNNN80062528M700</t>
  </si>
  <si>
    <t>EDGAR GUADALUPE CRUZ VELAZCO</t>
  </si>
  <si>
    <t>Nancy Cruz Gonzalez</t>
  </si>
  <si>
    <t>833 231 0546</t>
  </si>
  <si>
    <t>5754647000040956090</t>
  </si>
  <si>
    <t>2025-04-07T13:08:59-06:00</t>
  </si>
  <si>
    <t>PUEBLO VIEJO</t>
  </si>
  <si>
    <t>Cruz Gonzalez</t>
  </si>
  <si>
    <t>EMPLEADA</t>
  </si>
  <si>
    <t>Socio de seminarios</t>
  </si>
  <si>
    <t>CALLE BRASIL 1</t>
  </si>
  <si>
    <t>CD MADERO TAMAULIPAS</t>
  </si>
  <si>
    <t>alfredo_jo@gmail.com</t>
  </si>
  <si>
    <t>2025-04-07T18:02:05-06:00</t>
  </si>
  <si>
    <t>Granjas Coapa</t>
  </si>
  <si>
    <t>5754647000040710465</t>
  </si>
  <si>
    <t>2024-12-23T18:47:58-06:00</t>
  </si>
  <si>
    <t>GNOCAL71112015H600</t>
  </si>
  <si>
    <t>Matilde Gonzalez Pozos</t>
  </si>
  <si>
    <t>José Alfredo</t>
  </si>
  <si>
    <t>José Alfredo Gonzalez Ocampo</t>
  </si>
  <si>
    <t>Jose Alfredo Gonzalez Ocampo</t>
  </si>
  <si>
    <t>5754647000040710462</t>
  </si>
  <si>
    <t>2025-04-07T13:27:56-06:00</t>
  </si>
  <si>
    <t>Gonzalez Ocampo</t>
  </si>
  <si>
    <t>Pendiente de Aclaracion</t>
  </si>
  <si>
    <t>Av Cafetales 318, Torre B, Depto. 601</t>
  </si>
  <si>
    <t>Ocampo</t>
  </si>
  <si>
    <t>luiant86@hotmail.com</t>
  </si>
  <si>
    <t>Turismo</t>
  </si>
  <si>
    <t>2025-05-01T00:31:29-06:00</t>
  </si>
  <si>
    <t>Misión Sn Carlos 1 Secc</t>
  </si>
  <si>
    <t>5754647000040485152</t>
  </si>
  <si>
    <t>2024-12-19T12:36:58-06:00</t>
  </si>
  <si>
    <t>ESBLLS60012909H601</t>
  </si>
  <si>
    <t>Silvia Perez Garduño</t>
  </si>
  <si>
    <t>Luis Antonio</t>
  </si>
  <si>
    <t>Luis Antonio Esquivel Bolaños</t>
  </si>
  <si>
    <t>5754647000040485149</t>
  </si>
  <si>
    <t>2025-03-19T16:47:11-06:00</t>
  </si>
  <si>
    <t>Villa Corregidora</t>
  </si>
  <si>
    <t>Esquivel Bolaños</t>
  </si>
  <si>
    <t>Servicios de casetas telefónicas</t>
  </si>
  <si>
    <t>Franciscanos 5</t>
  </si>
  <si>
    <t>Querétaro</t>
  </si>
  <si>
    <t>a.l.a.gmz.mtz@gmail.com</t>
  </si>
  <si>
    <t>2025-05-01T00:31:31-06:00</t>
  </si>
  <si>
    <t>Loc Zimbrones</t>
  </si>
  <si>
    <t>5754647000039821004</t>
  </si>
  <si>
    <t>2024-12-16T14:16:51-06:00</t>
  </si>
  <si>
    <t>GMMRAL81112612H000</t>
  </si>
  <si>
    <t>Enrique Gonzalez Martinez</t>
  </si>
  <si>
    <t>5754647000003655001</t>
  </si>
  <si>
    <t>operaciones@vivediam.mx</t>
  </si>
  <si>
    <t>Josefina Leonides Jaimes</t>
  </si>
  <si>
    <t>Alejandro Luis Alberto</t>
  </si>
  <si>
    <t>Alejandro Luis Alberto Gómez Martínez</t>
  </si>
  <si>
    <t>He Establecido Contacto</t>
  </si>
  <si>
    <t>5754647000039821001</t>
  </si>
  <si>
    <t>2025-03-12T16:14:36-06:00</t>
  </si>
  <si>
    <t>Zinacantepec</t>
  </si>
  <si>
    <t>Gómez Martínez</t>
  </si>
  <si>
    <t>Asesoría en Inversiones</t>
  </si>
  <si>
    <t>Priv Lazaro Cardenas S/N</t>
  </si>
  <si>
    <t>leonidesjosefina1@gmail.com</t>
  </si>
  <si>
    <t>2025-04-04T13:01:59-06:00</t>
  </si>
  <si>
    <t>Zimbron</t>
  </si>
  <si>
    <t>5754647000039819405</t>
  </si>
  <si>
    <t>Tejupilco, Estado de México</t>
  </si>
  <si>
    <t>2024-12-16T16:29:43-06:00</t>
  </si>
  <si>
    <t>LNJMJS88031615M800</t>
  </si>
  <si>
    <t>Josefina</t>
  </si>
  <si>
    <t>5754647000039819402</t>
  </si>
  <si>
    <t>2025-03-19T11:46:54-06:00</t>
  </si>
  <si>
    <t>Zinacantepec, Toluca</t>
  </si>
  <si>
    <t>Leonides Jaimes</t>
  </si>
  <si>
    <t>gregorioolguin@gmail.com</t>
  </si>
  <si>
    <t>2025-05-02T19:53:33-06:00</t>
  </si>
  <si>
    <t>Fundadores</t>
  </si>
  <si>
    <t>5754647000039799146</t>
  </si>
  <si>
    <t>Tlahuelipan. Hidalgo</t>
  </si>
  <si>
    <t>2024-12-16T16:38:07-06:00</t>
  </si>
  <si>
    <t>OLALGR79032413H400</t>
  </si>
  <si>
    <t>Amelia veronica Mendoza escamilla</t>
  </si>
  <si>
    <t>Gregorio</t>
  </si>
  <si>
    <t>Sr. Gregorio Olguin Alvarez</t>
  </si>
  <si>
    <t>Gregorio Olguin Alvarez</t>
  </si>
  <si>
    <t>5754647000039799143</t>
  </si>
  <si>
    <t>2025-03-18T16:30:08-06:00</t>
  </si>
  <si>
    <t>Suburbano</t>
  </si>
  <si>
    <t>Olguin Alvarez</t>
  </si>
  <si>
    <t>Parque Santiago 1660</t>
  </si>
  <si>
    <t>suconstel33@yahoo.com.mx</t>
  </si>
  <si>
    <t>2025-03-28T09:01:15-06:00</t>
  </si>
  <si>
    <t>San Miguel Teotongo</t>
  </si>
  <si>
    <t>5754647000038575055</t>
  </si>
  <si>
    <t>2024-12-04T15:49:47-06:00</t>
  </si>
  <si>
    <t>BRVLSS67061609M100</t>
  </si>
  <si>
    <t>Susana</t>
  </si>
  <si>
    <t>Susana Bravo Velazquez</t>
  </si>
  <si>
    <t>5754647000038575032</t>
  </si>
  <si>
    <t>2025-02-18T11:02:42-06:00</t>
  </si>
  <si>
    <t>Iztapalapa</t>
  </si>
  <si>
    <t>Bravo Velazquez</t>
  </si>
  <si>
    <t>Hermanos Flores Magón Mz 143 Int Lt2</t>
  </si>
  <si>
    <t>klanderos28@gmail.com</t>
  </si>
  <si>
    <t>2025-04-29T17:21:48-06:00</t>
  </si>
  <si>
    <t>El Olivo VMC</t>
  </si>
  <si>
    <t>5754647000037818367</t>
  </si>
  <si>
    <t>2024-11-29T10:38:01-06:00</t>
  </si>
  <si>
    <t>LNRMAN94051209M000</t>
  </si>
  <si>
    <t>Ana Karen</t>
  </si>
  <si>
    <t>Ana Karen Landeros Ramos</t>
  </si>
  <si>
    <t>5754647000019195003</t>
  </si>
  <si>
    <t>2025-02-17T18:48:30-06:00</t>
  </si>
  <si>
    <t>Landeros Ramos</t>
  </si>
  <si>
    <t>Ignacio Zaragoza 17A</t>
  </si>
  <si>
    <t>G35535404</t>
  </si>
  <si>
    <t>veronat10@yahoo.com.mx</t>
  </si>
  <si>
    <t>2025-05-01T00:31:13-06:00</t>
  </si>
  <si>
    <t>Santa Monica Colc</t>
  </si>
  <si>
    <t>5754647000035592001</t>
  </si>
  <si>
    <t>2024-11-12T16:52:13-06:00</t>
  </si>
  <si>
    <t>Veronica</t>
  </si>
  <si>
    <t>Veronica Aguilera Taylor</t>
  </si>
  <si>
    <t>5754647000018276420</t>
  </si>
  <si>
    <t>2025-03-20T16:07:44-06:00</t>
  </si>
  <si>
    <t>Uruapan</t>
  </si>
  <si>
    <t>Aguilera Taylor</t>
  </si>
  <si>
    <t>Hogar</t>
  </si>
  <si>
    <t>Santa honoria 5</t>
  </si>
  <si>
    <t>Michoacán</t>
  </si>
  <si>
    <t>leomichaus@gmail.com</t>
  </si>
  <si>
    <t>2025-03-31T23:48:32-06:00</t>
  </si>
  <si>
    <t>Anahuac</t>
  </si>
  <si>
    <t>5754647000035144055</t>
  </si>
  <si>
    <t>Azcapotzalco, Ciudad de Mexico</t>
  </si>
  <si>
    <t>2024-11-08T12:06:59-06:00</t>
  </si>
  <si>
    <t>FLORLN94070909H300</t>
  </si>
  <si>
    <t>Leonardo Daniel</t>
  </si>
  <si>
    <t>Leonardo Daniel Flores Ortiz</t>
  </si>
  <si>
    <t>5754647000035144052</t>
  </si>
  <si>
    <t>2025-02-04T13:15:53-06:00</t>
  </si>
  <si>
    <t>Miguel Hidalgo</t>
  </si>
  <si>
    <t>Flores Ortiz</t>
  </si>
  <si>
    <t>Laguna de Terminos 135</t>
  </si>
  <si>
    <t>goretti_cardona@yahoo.com</t>
  </si>
  <si>
    <t>2025-04-28T17:31:26-06:00</t>
  </si>
  <si>
    <t>Tepopote</t>
  </si>
  <si>
    <t>5754647000035098185</t>
  </si>
  <si>
    <t>Guadalajara, Jalisco</t>
  </si>
  <si>
    <t>2024-11-08T14:08:06-06:00</t>
  </si>
  <si>
    <t>HRCRGR95040314M600</t>
  </si>
  <si>
    <t>Goretti Alejandra</t>
  </si>
  <si>
    <t>Goretti Alejandra Hernández Cardona</t>
  </si>
  <si>
    <t>Goretti Alejandra Hernandez Cardona</t>
  </si>
  <si>
    <t>5754647000019174008</t>
  </si>
  <si>
    <t>2025-02-04T13:12:22-06:00</t>
  </si>
  <si>
    <t>Guadalajara</t>
  </si>
  <si>
    <t>Hernández Cardona</t>
  </si>
  <si>
    <t>Sin información</t>
  </si>
  <si>
    <t>Gaviota 1377</t>
  </si>
  <si>
    <t>anaisabella69@gmail.com</t>
  </si>
  <si>
    <t>2025-04-09T16:07:46-06:00</t>
  </si>
  <si>
    <t>San Miguel de Huentitan</t>
  </si>
  <si>
    <t>5754647000034190710</t>
  </si>
  <si>
    <t>2024-10-31T12:01:21-06:00</t>
  </si>
  <si>
    <t>IBGTAN69022714M600</t>
  </si>
  <si>
    <t>Carolina Madrigal Galicia</t>
  </si>
  <si>
    <t>5754647000002358001</t>
  </si>
  <si>
    <t>atc2@vivediam.mx</t>
  </si>
  <si>
    <t>Ana Isabel</t>
  </si>
  <si>
    <t>Ana Isabel Ibarra Gutierrez</t>
  </si>
  <si>
    <t>5754647000019250016</t>
  </si>
  <si>
    <t>2025-02-17T18:48:03-06:00</t>
  </si>
  <si>
    <t>(333) 955-5439</t>
  </si>
  <si>
    <t>Ibarra Gutierrez</t>
  </si>
  <si>
    <t>Av Artesanos 3659</t>
  </si>
  <si>
    <t>uga_ll51@hotmail.com</t>
  </si>
  <si>
    <t>2025-05-01T00:31:58-06:00</t>
  </si>
  <si>
    <t>5754647000033642048</t>
  </si>
  <si>
    <t>Durango, Mexico</t>
  </si>
  <si>
    <t>2024-10-24T17:30:33-06:00</t>
  </si>
  <si>
    <t>GRLNLS94082010H000</t>
  </si>
  <si>
    <t>Adriana Itzel Licerio Martinez</t>
  </si>
  <si>
    <t>Luis Donaldo</t>
  </si>
  <si>
    <t>Luis Donaldo Garcia de Leon</t>
  </si>
  <si>
    <t>5754647000033642045</t>
  </si>
  <si>
    <t>2025-02-17T18:15:40-06:00</t>
  </si>
  <si>
    <t>Torreon</t>
  </si>
  <si>
    <t>Garcia de Leon</t>
  </si>
  <si>
    <t>Reyes Espindola 54</t>
  </si>
  <si>
    <t>Coahuila</t>
  </si>
  <si>
    <t>xy01carlos28097501@gmail.com</t>
  </si>
  <si>
    <t>Médico</t>
  </si>
  <si>
    <t>2025-04-21T08:10:06-06:00</t>
  </si>
  <si>
    <t>Fracc Valle del Sol</t>
  </si>
  <si>
    <t>5754647000029345135</t>
  </si>
  <si>
    <t>2024-09-03T18:35:43-06:00</t>
  </si>
  <si>
    <t>HRDMCR75092809H800</t>
  </si>
  <si>
    <t>Laura Hernández Gonzalez</t>
  </si>
  <si>
    <t>Carlos Hernández Domínguez</t>
  </si>
  <si>
    <t>5754647000043943135</t>
  </si>
  <si>
    <t>2025-04-07T12:16:37-06:00</t>
  </si>
  <si>
    <t>Hernández Domínguez</t>
  </si>
  <si>
    <t>Hernández</t>
  </si>
  <si>
    <t>Cartera DIAM</t>
  </si>
  <si>
    <t>Valle de las Flores 118</t>
  </si>
  <si>
    <t>Dominguez</t>
  </si>
  <si>
    <t>ana.victorica@yahoo.com</t>
  </si>
  <si>
    <t>2025-05-01T00:32:17-06:00</t>
  </si>
  <si>
    <t>Fracc Los Frailes</t>
  </si>
  <si>
    <t>5754647000029090218</t>
  </si>
  <si>
    <t>2024-09-02T11:40:42-06:00</t>
  </si>
  <si>
    <t>VCCRAN70010609M400</t>
  </si>
  <si>
    <t>Ana Ivonne</t>
  </si>
  <si>
    <t>Ana Ivonne Victorica Carcasses</t>
  </si>
  <si>
    <t>5754647000029090215</t>
  </si>
  <si>
    <t>2025-02-04T17:39:55-06:00</t>
  </si>
  <si>
    <t>San Miguel de Allende</t>
  </si>
  <si>
    <t>Victorica Carcasses</t>
  </si>
  <si>
    <t>Arrendataria</t>
  </si>
  <si>
    <t>DNA Masterclass</t>
  </si>
  <si>
    <t>Le adores 4</t>
  </si>
  <si>
    <t>betty.chocoza1@gmail.com</t>
  </si>
  <si>
    <t>2025-05-04T08:17:17-06:00</t>
  </si>
  <si>
    <t>Hacienda del Rio</t>
  </si>
  <si>
    <t>5754647000029076040</t>
  </si>
  <si>
    <t>Sonora, Mexico</t>
  </si>
  <si>
    <t>2024-08-30T10:58:59-06:00</t>
  </si>
  <si>
    <t>CHTRAL56041026M600</t>
  </si>
  <si>
    <t>Albertina</t>
  </si>
  <si>
    <t>Albertina Chocoza Torua</t>
  </si>
  <si>
    <t>68 6100 3643</t>
  </si>
  <si>
    <t>5754647000029076037</t>
  </si>
  <si>
    <t>2025-02-17T18:32:18-06:00</t>
  </si>
  <si>
    <t>Mexicalli</t>
  </si>
  <si>
    <t>Chocoza Torua</t>
  </si>
  <si>
    <t>Ola Verde 448</t>
  </si>
  <si>
    <t>Baja California Norte</t>
  </si>
  <si>
    <t>xaribadillo12@gmail.com</t>
  </si>
  <si>
    <t>Ciudad De Mexico</t>
  </si>
  <si>
    <t>2025-05-01T08:43:17-06:00</t>
  </si>
  <si>
    <t>El Mirador</t>
  </si>
  <si>
    <t>5754647000029019059</t>
  </si>
  <si>
    <t>Mexico City</t>
  </si>
  <si>
    <t>2024-04-18T14:09:55-06:00</t>
  </si>
  <si>
    <t>MRBDXC00031209M700</t>
  </si>
  <si>
    <t>Xochitl Ariadna</t>
  </si>
  <si>
    <t>Xochitl Ariadna Martinez Badillo</t>
  </si>
  <si>
    <t>Xochitl Ariadna Martínez Badillo</t>
  </si>
  <si>
    <t>5754647000018278047</t>
  </si>
  <si>
    <t>2025-02-10T12:30:55-06:00</t>
  </si>
  <si>
    <t>Martinez Badillo</t>
  </si>
  <si>
    <t>Comerciante</t>
  </si>
  <si>
    <t>De La Luz 107</t>
  </si>
  <si>
    <t>bronikk@hotmail.com</t>
  </si>
  <si>
    <t>2025-05-03T08:14:58-06:00</t>
  </si>
  <si>
    <t>Parque Santiago</t>
  </si>
  <si>
    <t>5754647000028887094</t>
  </si>
  <si>
    <t>Tezontepec de Aldama, Hidalgo</t>
  </si>
  <si>
    <t>2024-08-27T16:54:47-06:00</t>
  </si>
  <si>
    <t>MNESAM79010513M101</t>
  </si>
  <si>
    <t>Amelia Veronica</t>
  </si>
  <si>
    <t>Amelia Veronica Mendoza Escamilla</t>
  </si>
  <si>
    <t>56 1008 3225</t>
  </si>
  <si>
    <t>5754647000028887091</t>
  </si>
  <si>
    <t>2025-02-17T18:46:52-06:00</t>
  </si>
  <si>
    <t>Santiago de Queretaro</t>
  </si>
  <si>
    <t>Mendoza Escamilla</t>
  </si>
  <si>
    <t>Propietario de fotomatones</t>
  </si>
  <si>
    <t>Av. Parque Santiago 1660</t>
  </si>
  <si>
    <t>flakito_229@hotmail.com</t>
  </si>
  <si>
    <t>2025-04-29T17:57:32-06:00</t>
  </si>
  <si>
    <t>las aguilas</t>
  </si>
  <si>
    <t>5754647000028887001</t>
  </si>
  <si>
    <t>LPOLLS84032709H300</t>
  </si>
  <si>
    <t>Nallely Cuautla Rosales</t>
  </si>
  <si>
    <t>Luis Valente</t>
  </si>
  <si>
    <t>Luis Valente López Olandes</t>
  </si>
  <si>
    <t>Liquidado</t>
  </si>
  <si>
    <t>5754647000018277064</t>
  </si>
  <si>
    <t>2025-02-10T13:11:34-06:00</t>
  </si>
  <si>
    <t>nezahulacoyotl</t>
  </si>
  <si>
    <t>López Olandes</t>
  </si>
  <si>
    <t>Domicilio	C29223 Col. Ampl Las águilas Nezahualcóyotl, México CP 57900</t>
  </si>
  <si>
    <t>cartagena_009@hotmail.com</t>
  </si>
  <si>
    <t>fb</t>
  </si>
  <si>
    <t>120201133470870084</t>
  </si>
  <si>
    <t>Leads Endor - Inversionistas - (Calibración) Nov 2023</t>
  </si>
  <si>
    <t>2025-04-15T16:35:08-06:00</t>
  </si>
  <si>
    <t>Cofradia</t>
  </si>
  <si>
    <t>120201133471200084</t>
  </si>
  <si>
    <t>5754647000028023013</t>
  </si>
  <si>
    <t>Inversionistas_Endor 2023-II</t>
  </si>
  <si>
    <t>2024-08-14T11:15:02-06:00</t>
  </si>
  <si>
    <t>MRCRAL62011121H100</t>
  </si>
  <si>
    <t>Video: No es inversión inmobiliaria si...</t>
  </si>
  <si>
    <t>120201133471260084</t>
  </si>
  <si>
    <t>Paid</t>
  </si>
  <si>
    <t>Prospecto para inversión (calibración)</t>
  </si>
  <si>
    <t>2025-04-07T12:11:12-06:00</t>
  </si>
  <si>
    <t>Cuautitlán Izcalli</t>
  </si>
  <si>
    <t>Martínez Lugo</t>
  </si>
  <si>
    <t>Martínez</t>
  </si>
  <si>
    <t>Facebook Ads</t>
  </si>
  <si>
    <t>Cam Águilas Mz 30 Lte. 6 D</t>
  </si>
  <si>
    <t>1378406916137849</t>
  </si>
  <si>
    <t>Lugo</t>
  </si>
  <si>
    <t>matty.gonzalez140369@gmail.com</t>
  </si>
  <si>
    <t>2025-04-23T08:14:28-06:00</t>
  </si>
  <si>
    <t>5754647000028022223</t>
  </si>
  <si>
    <t>Jerecuaro, Guanajuato</t>
  </si>
  <si>
    <t>2024-04-18T14:10:25-06:00</t>
  </si>
  <si>
    <t>GNPSMT69031411M800</t>
  </si>
  <si>
    <t>José Alfredo González Ocampo</t>
  </si>
  <si>
    <t>Matilde</t>
  </si>
  <si>
    <t>Matilde Gonzalez Posos</t>
  </si>
  <si>
    <t>55 4135 3748</t>
  </si>
  <si>
    <t>Matilde González Posos</t>
  </si>
  <si>
    <t>5754647000028022220</t>
  </si>
  <si>
    <t>2025-04-08T16:55:46-06:00</t>
  </si>
  <si>
    <t>55 3710 7839</t>
  </si>
  <si>
    <t>Gonzalez Posos</t>
  </si>
  <si>
    <t>Gestor de tienda online</t>
  </si>
  <si>
    <t>Posos</t>
  </si>
  <si>
    <t>2025-03-12T15:37:47-06:00</t>
  </si>
  <si>
    <t>5754647000027943004</t>
  </si>
  <si>
    <t>2024-08-13T13:01:06-06:00</t>
  </si>
  <si>
    <t>Pedro</t>
  </si>
  <si>
    <t>Pedro Vazquez Casas</t>
  </si>
  <si>
    <t>PEDRO VAZQUEZ CASAS ----------------</t>
  </si>
  <si>
    <t>5754647000027943001</t>
  </si>
  <si>
    <t>2025-02-19T16:47:07-06:00</t>
  </si>
  <si>
    <t>l</t>
  </si>
  <si>
    <t>Vazquez Casas</t>
  </si>
  <si>
    <t>ASALARIADO</t>
  </si>
  <si>
    <t>rockcut19@gmail.com</t>
  </si>
  <si>
    <t>2025-05-02T11:37:32-06:00</t>
  </si>
  <si>
    <t>Lomas de San Mateo</t>
  </si>
  <si>
    <t>5754647000027912154</t>
  </si>
  <si>
    <t>Naucalpan , Estado de Mexico</t>
  </si>
  <si>
    <t>2024-08-13T14:32:54-06:00</t>
  </si>
  <si>
    <t>CRGNRD97071915H500</t>
  </si>
  <si>
    <t>Rodrigo</t>
  </si>
  <si>
    <t>Rodrigo Corte Gonzalez</t>
  </si>
  <si>
    <t>5754647000027912151</t>
  </si>
  <si>
    <t>2025-02-05T18:17:40-06:00</t>
  </si>
  <si>
    <t>Naucalpan de Juarez</t>
  </si>
  <si>
    <t>Corte Gonzalez</t>
  </si>
  <si>
    <t>Aviso</t>
  </si>
  <si>
    <t>Casta OS 115 Casa 28</t>
  </si>
  <si>
    <t>karmemazcanio57@gmail.com</t>
  </si>
  <si>
    <t>2025-04-28T11:40:32-06:00</t>
  </si>
  <si>
    <t>Izcalli Ecatepec</t>
  </si>
  <si>
    <t>5754647000027838127</t>
  </si>
  <si>
    <t>Macuspana, Tabasco</t>
  </si>
  <si>
    <t>2024-08-12T10:41:10-06:00</t>
  </si>
  <si>
    <t>MRAZCR57101927M700</t>
  </si>
  <si>
    <t>Carlos Alberto Grajales Gutierrez</t>
  </si>
  <si>
    <t>Maria del Carmen</t>
  </si>
  <si>
    <t>Maria del Carmen Marquez Azcanio</t>
  </si>
  <si>
    <t>Maria Del Carmen Marquez Azcanio</t>
  </si>
  <si>
    <t>5754647000019177015</t>
  </si>
  <si>
    <t>2025-04-07T12:57:11-06:00</t>
  </si>
  <si>
    <t>Ecatepec de Morelos</t>
  </si>
  <si>
    <t>Marquez Azcanio</t>
  </si>
  <si>
    <t>Marquez</t>
  </si>
  <si>
    <t>Sin Informacion</t>
  </si>
  <si>
    <t>Lirios10 MZ 15 LT 52</t>
  </si>
  <si>
    <t>Azcanio</t>
  </si>
  <si>
    <t>lukini07@hotmail.com</t>
  </si>
  <si>
    <t>2025-03-12T15:37:56-06:00</t>
  </si>
  <si>
    <t>5754647000027523024</t>
  </si>
  <si>
    <t>2024-08-07T13:07:25-06:00</t>
  </si>
  <si>
    <t>Oscar Lukini</t>
  </si>
  <si>
    <t>5754647000027523021</t>
  </si>
  <si>
    <t>2025-02-12T12:24:54-06:00</t>
  </si>
  <si>
    <t>Lukini</t>
  </si>
  <si>
    <t>LP St.Austin</t>
  </si>
  <si>
    <t>citsa123@yahoo.com.mx</t>
  </si>
  <si>
    <t>2025-03-12T15:37:58-06:00</t>
  </si>
  <si>
    <t>c</t>
  </si>
  <si>
    <t>5754647000027254130</t>
  </si>
  <si>
    <t>2024-08-05T12:41:59-06:00</t>
  </si>
  <si>
    <t>Ángeles</t>
  </si>
  <si>
    <t>Ángeles Diaz Vega</t>
  </si>
  <si>
    <t>5754647000027254127</t>
  </si>
  <si>
    <t>2025-02-19T17:03:56-06:00</t>
  </si>
  <si>
    <t>Diaz Vega</t>
  </si>
  <si>
    <t>amri.castillito@gmail.com</t>
  </si>
  <si>
    <t>2025-05-01T00:32:23-06:00</t>
  </si>
  <si>
    <t>Fraccionamiento Paseos Kabah</t>
  </si>
  <si>
    <t>5754647000027197024</t>
  </si>
  <si>
    <t>Peto, Yucatán</t>
  </si>
  <si>
    <t>2024-08-02T12:58:10-06:00</t>
  </si>
  <si>
    <t>CSESIR59111331M900</t>
  </si>
  <si>
    <t>Juan Ariel Laynes Gongora</t>
  </si>
  <si>
    <t>Irma</t>
  </si>
  <si>
    <t>Irma Castillo Estrada</t>
  </si>
  <si>
    <t>5754647000027197001</t>
  </si>
  <si>
    <t>2025-04-07T12:27:46-06:00</t>
  </si>
  <si>
    <t>Avenida Cecilio Chi Mza 3, Lte 9 N13, Supmza 223,</t>
  </si>
  <si>
    <t>Castillo Estrada</t>
  </si>
  <si>
    <t>Quintana Roo</t>
  </si>
  <si>
    <t>Estrada</t>
  </si>
  <si>
    <t>salutopasha@gmail.com</t>
  </si>
  <si>
    <t>2025-04-07T05:11:39-06:00</t>
  </si>
  <si>
    <t>San Juan Xalpa</t>
  </si>
  <si>
    <t>5754647000026695048</t>
  </si>
  <si>
    <t>Cuauhtémoc, Ciudad de Mexico</t>
  </si>
  <si>
    <t>2024-07-22T13:15:54-06:00</t>
  </si>
  <si>
    <t>JMLRSL98112209M000</t>
  </si>
  <si>
    <t>Salma Patricia</t>
  </si>
  <si>
    <t>Salma Patricia Jimenez Lira</t>
  </si>
  <si>
    <t>5754647000026695045</t>
  </si>
  <si>
    <t>2025-02-04T13:04:49-06:00</t>
  </si>
  <si>
    <t>Jimenez Lira</t>
  </si>
  <si>
    <t>Sabadell 30</t>
  </si>
  <si>
    <t>imsago@yahoo.com</t>
  </si>
  <si>
    <t>2025-04-28T18:24:35-06:00</t>
  </si>
  <si>
    <t>Gobernacion Federal</t>
  </si>
  <si>
    <t>5754647000024771420</t>
  </si>
  <si>
    <t>2024-06-26T17:42:00-06:00</t>
  </si>
  <si>
    <t>Trabajador/a social</t>
  </si>
  <si>
    <t>SLGNIM62062809M300</t>
  </si>
  <si>
    <t>Maria Imelda</t>
  </si>
  <si>
    <t>Maria Imelda Saldaña Gonzalez</t>
  </si>
  <si>
    <t>5754647000019185009</t>
  </si>
  <si>
    <t>2025-04-07T13:02:13-06:00</t>
  </si>
  <si>
    <t>Saldaña Gonzalez</t>
  </si>
  <si>
    <t>Saldaña</t>
  </si>
  <si>
    <t>Asistente Social</t>
  </si>
  <si>
    <t>Suprema Corte 1-D</t>
  </si>
  <si>
    <t>kalidarmentagalvan@gmail.com</t>
  </si>
  <si>
    <t>ig</t>
  </si>
  <si>
    <t>120210276033920084</t>
  </si>
  <si>
    <t>Campaña Video DIAM Junio 2024 Namolu Lerma - Tailored leads campaign - Copia</t>
  </si>
  <si>
    <t>2025-03-12T15:38:10-06:00</t>
  </si>
  <si>
    <t>120210276033950084</t>
  </si>
  <si>
    <t>5754647000024436784</t>
  </si>
  <si>
    <t>(2) Facebook_Lerma_Junio_2024_Video</t>
  </si>
  <si>
    <t>2024-06-25T12:42:47-06:00</t>
  </si>
  <si>
    <t>Deniss Rodriguez Gonzalez</t>
  </si>
  <si>
    <t>5754647000013780001</t>
  </si>
  <si>
    <t>ainver5@vivediam.mx</t>
  </si>
  <si>
    <t>(1)Facebook_Lerma_Junio_2024_Video</t>
  </si>
  <si>
    <t>DIAM Proyectos de Inversión</t>
  </si>
  <si>
    <t>Kalid</t>
  </si>
  <si>
    <t>Kalid Armenta Galvan</t>
  </si>
  <si>
    <t>120210276033980084</t>
  </si>
  <si>
    <t>5754647000024436781</t>
  </si>
  <si>
    <t>2025-02-18T14:58:22-06:00</t>
  </si>
  <si>
    <t>n</t>
  </si>
  <si>
    <t>Armenta Galvan</t>
  </si>
  <si>
    <t>k</t>
  </si>
  <si>
    <t>lacirugiadecolumna@gmail.com</t>
  </si>
  <si>
    <t>1897505364042909</t>
  </si>
  <si>
    <t>120210276033940084</t>
  </si>
  <si>
    <t>Campaña Video DIAM Junio 2024 (2) St Austin - Tailored leads campaign - Copia</t>
  </si>
  <si>
    <t>2025-03-12T15:38:12-06:00</t>
  </si>
  <si>
    <t>120210276033900084</t>
  </si>
  <si>
    <t>5754647000023700472</t>
  </si>
  <si>
    <t>(2)Facebook_StAustin_Junio_2024_Video</t>
  </si>
  <si>
    <t>2024-06-19T13:40:17-06:00</t>
  </si>
  <si>
    <t>Jorge Merlano Merlano</t>
  </si>
  <si>
    <t>120210276033990084</t>
  </si>
  <si>
    <t>5754647000023700469</t>
  </si>
  <si>
    <t>.</t>
  </si>
  <si>
    <t>2025-02-18T17:34:16-06:00</t>
  </si>
  <si>
    <t>Merlano Merlano</t>
  </si>
  <si>
    <t>soteross1972@gmail.com</t>
  </si>
  <si>
    <t>3141016606033503</t>
  </si>
  <si>
    <t>120210276033890084</t>
  </si>
  <si>
    <t>Campaña Video DIAM Junio 2024 (1) St Andrews - Tailored leads campaign - Copia</t>
  </si>
  <si>
    <t>2025-03-12T15:38:18-06:00</t>
  </si>
  <si>
    <t>120210276033930084</t>
  </si>
  <si>
    <t>5754647000022814133</t>
  </si>
  <si>
    <t>(1) Facebook_StAndrews_Junio_2024</t>
  </si>
  <si>
    <t>2024-06-12T17:35:52-06:00</t>
  </si>
  <si>
    <t>(1)Facebook_StAndrews_Junio_2024_Video</t>
  </si>
  <si>
    <t>Sotero</t>
  </si>
  <si>
    <t>Sotero Santiago Santiago</t>
  </si>
  <si>
    <t>120210276034010084</t>
  </si>
  <si>
    <t>5754647000022814130</t>
  </si>
  <si>
    <t>2025-02-18T17:47:15-06:00</t>
  </si>
  <si>
    <t>Santiago Santiago</t>
  </si>
  <si>
    <t>regar.fernanda@gmail.com</t>
  </si>
  <si>
    <t>120209355591960084</t>
  </si>
  <si>
    <t>Campaña DIAM Mayo 2024 Namolu Lerma</t>
  </si>
  <si>
    <t>2025-03-12T15:38:32-06:00</t>
  </si>
  <si>
    <t>120209355592290084</t>
  </si>
  <si>
    <t>5754647000022273363</t>
  </si>
  <si>
    <t>Facebook_AM_Lerma_Mayo_2024</t>
  </si>
  <si>
    <t>2024-06-07T12:46:05-06:00</t>
  </si>
  <si>
    <t>Valeria Cavadas Marin</t>
  </si>
  <si>
    <t>5754647000001027006</t>
  </si>
  <si>
    <t>af@vivediam.mx</t>
  </si>
  <si>
    <t>(1)Facebook_Lerma_Mayo_2024</t>
  </si>
  <si>
    <t>Fernanda</t>
  </si>
  <si>
    <t>Fernanda Reyes Reyes</t>
  </si>
  <si>
    <t>120209355699740084</t>
  </si>
  <si>
    <t>5754647000022273360</t>
  </si>
  <si>
    <t>2025-02-18T18:46:18-06:00</t>
  </si>
  <si>
    <t>Reyes Reyes</t>
  </si>
  <si>
    <t>antoniocg7782@gmail.com</t>
  </si>
  <si>
    <t>1500717174160303</t>
  </si>
  <si>
    <t>120209355440770084</t>
  </si>
  <si>
    <t>Campaña DIAM Mayo 2024 (1) AM St Andrews</t>
  </si>
  <si>
    <t>2025-03-12T15:38:35-06:00</t>
  </si>
  <si>
    <t>120209392719020084</t>
  </si>
  <si>
    <t>5754647000022273021</t>
  </si>
  <si>
    <t>Facebook_AM_StAndrews_Mayo_2024</t>
  </si>
  <si>
    <t>2024-06-07T11:35:40-06:00</t>
  </si>
  <si>
    <t>(1) Facebook_AM_StAndrews_Mayo_2024</t>
  </si>
  <si>
    <t>Antonio</t>
  </si>
  <si>
    <t>Antonio Carbajal Carbajal</t>
  </si>
  <si>
    <t>120209392744600084</t>
  </si>
  <si>
    <t>5754647000022273018</t>
  </si>
  <si>
    <t>2025-02-18T18:55:13-06:00</t>
  </si>
  <si>
    <t>Carbajal Carbajal</t>
  </si>
  <si>
    <t>Promesa</t>
  </si>
  <si>
    <t>5754647000022273006</t>
  </si>
  <si>
    <t>1120369442527656</t>
  </si>
  <si>
    <t>karla.grajales@hotmail.com</t>
  </si>
  <si>
    <t>2025-05-01T00:31:18-06:00</t>
  </si>
  <si>
    <t>5754647000022098037</t>
  </si>
  <si>
    <t>2024-05-06T14:42:38-06:00</t>
  </si>
  <si>
    <t>GRMRKR87022209M900</t>
  </si>
  <si>
    <t>Karla Viridiana</t>
  </si>
  <si>
    <t>Karla Viridiana Grajales Marquez</t>
  </si>
  <si>
    <t>Karla Viridiana Grajales Márquez</t>
  </si>
  <si>
    <t>5754647000018276069</t>
  </si>
  <si>
    <t>2025-03-19T13:20:33-06:00</t>
  </si>
  <si>
    <t>(551) 396-1808</t>
  </si>
  <si>
    <t>Grajales Marquez</t>
  </si>
  <si>
    <t>Otros servicios de apoyo a negocios</t>
  </si>
  <si>
    <t>Lirios 10 Mz 15 Lt 52</t>
  </si>
  <si>
    <t>icarrilloalvarez1971@gmail.com</t>
  </si>
  <si>
    <t>2025-05-03T08:14:59-06:00</t>
  </si>
  <si>
    <t>Villa de las Flores</t>
  </si>
  <si>
    <t>5754647000019195091</t>
  </si>
  <si>
    <t>2024-05-06T14:44:00-06:00</t>
  </si>
  <si>
    <t>CRALIL71040309M700</t>
  </si>
  <si>
    <t>Iliana</t>
  </si>
  <si>
    <t>Iliana Carrillo Alvarez</t>
  </si>
  <si>
    <t>5754647000019173090</t>
  </si>
  <si>
    <t>2025-04-15T16:42:40-06:00</t>
  </si>
  <si>
    <t>Coacalco de Berriozabal</t>
  </si>
  <si>
    <t>(551) 686-1479</t>
  </si>
  <si>
    <t>Carrillo Alvarez</t>
  </si>
  <si>
    <t>Carrillo</t>
  </si>
  <si>
    <t>Ingeniero Químico</t>
  </si>
  <si>
    <t>Trébol 207 M 204 L 10</t>
  </si>
  <si>
    <t>Alvarez</t>
  </si>
  <si>
    <t>lasal1504@gmail.com</t>
  </si>
  <si>
    <t>2025-03-12T15:39:04-06:00</t>
  </si>
  <si>
    <t>La Libertad 2 XAB</t>
  </si>
  <si>
    <t>5754647000019195072</t>
  </si>
  <si>
    <t>Villa de Arriaga, San Luis Potosí</t>
  </si>
  <si>
    <t>2024-05-06T14:43:39-06:00</t>
  </si>
  <si>
    <t>CRDLMA43050724M200</t>
  </si>
  <si>
    <t>Ma del Rosario</t>
  </si>
  <si>
    <t>Ma del Rosario Córdova Delgadillo</t>
  </si>
  <si>
    <t>Ma del Rosario Cordova Delgadillo</t>
  </si>
  <si>
    <t>5754647000019185126</t>
  </si>
  <si>
    <t>2025-02-04T11:51:01-06:00</t>
  </si>
  <si>
    <t>San Luis Potosí</t>
  </si>
  <si>
    <t>Córdova Delgadillo</t>
  </si>
  <si>
    <t>Av Santa Martha 160</t>
  </si>
  <si>
    <t>pairsupe@gmail.com</t>
  </si>
  <si>
    <t>2025-04-24T15:53:50-06:00</t>
  </si>
  <si>
    <t>Hacienda El Dorado</t>
  </si>
  <si>
    <t>5754647000019195045</t>
  </si>
  <si>
    <t>Seye, Yucatan</t>
  </si>
  <si>
    <t>2024-05-06T14:43:03-06:00</t>
  </si>
  <si>
    <t>SLPCPT74021131M300</t>
  </si>
  <si>
    <t>Patricia Irene</t>
  </si>
  <si>
    <t>Patricia Irene Sulub Pech</t>
  </si>
  <si>
    <t>5754647000019195040</t>
  </si>
  <si>
    <t>2025-04-07T13:14:34-06:00</t>
  </si>
  <si>
    <t>Sulub Pech</t>
  </si>
  <si>
    <t>Sulub</t>
  </si>
  <si>
    <t>REG 200 MZ 70 LT 1585 B</t>
  </si>
  <si>
    <t>Pech</t>
  </si>
  <si>
    <t>cruvam1@yahoo.com.mx</t>
  </si>
  <si>
    <t>2025-05-01T00:32:51-06:00</t>
  </si>
  <si>
    <t>Fracc Rosas de Castilla</t>
  </si>
  <si>
    <t>5754647000019185164</t>
  </si>
  <si>
    <t>Salvatierra,Guanajuato</t>
  </si>
  <si>
    <t>2024-05-06T14:44:23-06:00</t>
  </si>
  <si>
    <t>RVMSCC67082311M000</t>
  </si>
  <si>
    <t>Cecilia Ruvalcaba Mosqueda</t>
  </si>
  <si>
    <t>5754647000019249094</t>
  </si>
  <si>
    <t>2025-02-04T12:06:42-06:00</t>
  </si>
  <si>
    <t>Salvatierra</t>
  </si>
  <si>
    <t>Ruvalcaba Mosqueda</t>
  </si>
  <si>
    <t>Ave del Paraíso 113</t>
  </si>
  <si>
    <t>zoilaastrain@gmail.com</t>
  </si>
  <si>
    <t>2025-03-12T15:40:06-06:00</t>
  </si>
  <si>
    <t>los Helechos</t>
  </si>
  <si>
    <t>5754647000019185112</t>
  </si>
  <si>
    <t>2024-05-06T14:43:20-06:00</t>
  </si>
  <si>
    <t>ASFRZL75022225M700</t>
  </si>
  <si>
    <t>Maria Zoila</t>
  </si>
  <si>
    <t>Maria Zoila Astrain Fraire</t>
  </si>
  <si>
    <t>María Zoila Astraín Fraire</t>
  </si>
  <si>
    <t>5754647000018931005</t>
  </si>
  <si>
    <t>2025-02-21T15:37:21-06:00</t>
  </si>
  <si>
    <t>Culiacan</t>
  </si>
  <si>
    <t>Astrain Fraire</t>
  </si>
  <si>
    <t>Los Alamos 7112</t>
  </si>
  <si>
    <t>Sinaloa</t>
  </si>
  <si>
    <t>mauordonez13@gmail.com</t>
  </si>
  <si>
    <t>2025-05-01T00:31:22-06:00</t>
  </si>
  <si>
    <t>San Jerónimo Lídice</t>
  </si>
  <si>
    <t>5754647000019185085</t>
  </si>
  <si>
    <t>2024-05-06T14:43:11-06:00</t>
  </si>
  <si>
    <t>ORMRMR76030409H400</t>
  </si>
  <si>
    <t>Mauricio Jose</t>
  </si>
  <si>
    <t>Mauricio Jose Ordoñez Moreno</t>
  </si>
  <si>
    <t>Mauricio José Ordoñez Moreno</t>
  </si>
  <si>
    <t>5754647000019250041</t>
  </si>
  <si>
    <t>2025-02-17T18:12:59-06:00</t>
  </si>
  <si>
    <t>Olivar DF</t>
  </si>
  <si>
    <t>(552) 918-4570</t>
  </si>
  <si>
    <t>Ordoñez Moreno</t>
  </si>
  <si>
    <t>Recaudador privado de fondos</t>
  </si>
  <si>
    <t>Lerdo de Tejada 376 Casa 9</t>
  </si>
  <si>
    <t>sflores9704@yahoo.com.mx</t>
  </si>
  <si>
    <t>2025-04-29T17:18:47-06:00</t>
  </si>
  <si>
    <t>5754647000019177037</t>
  </si>
  <si>
    <t>2024-04-18T14:11:39-06:00</t>
  </si>
  <si>
    <t>FLGMSR69010709H300</t>
  </si>
  <si>
    <t>Sergio Flores Gómez</t>
  </si>
  <si>
    <t>Sergio Flores Gomez</t>
  </si>
  <si>
    <t>5754647000018276465</t>
  </si>
  <si>
    <t>2025-02-18T11:08:12-06:00</t>
  </si>
  <si>
    <t>Flores Gómez</t>
  </si>
  <si>
    <t>Laguna deTerminos 135</t>
  </si>
  <si>
    <t>marinamarpez61@gmail.com</t>
  </si>
  <si>
    <t>2025-05-01T00:32:42-06:00</t>
  </si>
  <si>
    <t>Vallarta Villas</t>
  </si>
  <si>
    <t>5754647000019175036</t>
  </si>
  <si>
    <t>Chapala,Jalisco</t>
  </si>
  <si>
    <t>2024-05-06T14:43:14-06:00</t>
  </si>
  <si>
    <t>XXLPMR61021214M000</t>
  </si>
  <si>
    <t>Marina</t>
  </si>
  <si>
    <t>Marina Lopez</t>
  </si>
  <si>
    <t>Marina López</t>
  </si>
  <si>
    <t>5754647000019195052</t>
  </si>
  <si>
    <t>2025-02-04T12:12:07-06:00</t>
  </si>
  <si>
    <t>Puerto Vallarta</t>
  </si>
  <si>
    <t>Circuito Interior Capricornio 585</t>
  </si>
  <si>
    <t>normanmoreno@hotmail.com</t>
  </si>
  <si>
    <t>2025-05-01T00:32:45-06:00</t>
  </si>
  <si>
    <t>Burocratas Federales</t>
  </si>
  <si>
    <t>5754647000019175029</t>
  </si>
  <si>
    <t>Nuevo Leon, Mexico</t>
  </si>
  <si>
    <t>2024-05-06T14:43:06-06:00</t>
  </si>
  <si>
    <t>MRRDNR76121819M000</t>
  </si>
  <si>
    <t>Jesús Enrique Núñez Meza</t>
  </si>
  <si>
    <t>Norma Nelly</t>
  </si>
  <si>
    <t>Norma Nelly Moreno Rodriguez</t>
  </si>
  <si>
    <t>5754647000019250036</t>
  </si>
  <si>
    <t>2025-02-04T16:02:32-06:00</t>
  </si>
  <si>
    <t>Monterrey</t>
  </si>
  <si>
    <t>Moreno Rodriguez</t>
  </si>
  <si>
    <t>Retorno 12544</t>
  </si>
  <si>
    <t>Nuevo Leon</t>
  </si>
  <si>
    <t>roxio.raga99@gmail.com</t>
  </si>
  <si>
    <t>2025-04-07T13:19:23-06:00</t>
  </si>
  <si>
    <t>Hornos Moctezuma Residencial</t>
  </si>
  <si>
    <t>5754647000019175022</t>
  </si>
  <si>
    <t>Cuidad de México</t>
  </si>
  <si>
    <t>2024-05-06T14:42:55-06:00</t>
  </si>
  <si>
    <t>RMGRRC72011309M900</t>
  </si>
  <si>
    <t>Rocio Ramirez García</t>
  </si>
  <si>
    <t>rocio ramirez garcía</t>
  </si>
  <si>
    <t>5754647000018931003</t>
  </si>
  <si>
    <t>2025-04-07T13:19:17-06:00</t>
  </si>
  <si>
    <t>Zapopan</t>
  </si>
  <si>
    <t>(331) 323-1354</t>
  </si>
  <si>
    <t>Ramirez García</t>
  </si>
  <si>
    <t>Hospitales generales del sector público</t>
  </si>
  <si>
    <t>Playa del Tesoro 5607</t>
  </si>
  <si>
    <t>Chavela.ruth@gmail.com</t>
  </si>
  <si>
    <t>2025-04-27T08:27:17-06:00</t>
  </si>
  <si>
    <t>El Mollejon</t>
  </si>
  <si>
    <t>5754647000019173014</t>
  </si>
  <si>
    <t>2024-05-06T14:42:50-06:00</t>
  </si>
  <si>
    <t>CHSLRT82011230M900</t>
  </si>
  <si>
    <t>Ruth</t>
  </si>
  <si>
    <t>Ruth Chavela Solís</t>
  </si>
  <si>
    <t>5754647000019173009</t>
  </si>
  <si>
    <t>2025-04-07T13:20:04-06:00</t>
  </si>
  <si>
    <t>Poza Rica de Hidalgo</t>
  </si>
  <si>
    <t>(782) 114-2618</t>
  </si>
  <si>
    <t>Chavela Solís</t>
  </si>
  <si>
    <t>Chavela</t>
  </si>
  <si>
    <t>Uxpanapa Mzna 11 L 15</t>
  </si>
  <si>
    <t>Solis</t>
  </si>
  <si>
    <t>enedina_mtz_montejo@hotmail.es</t>
  </si>
  <si>
    <t>2025-03-19T11:12:34-06:00</t>
  </si>
  <si>
    <t>Villas de Fresno</t>
  </si>
  <si>
    <t>5754647000019171496</t>
  </si>
  <si>
    <t>Jaltenco</t>
  </si>
  <si>
    <t>2024-05-06T12:13:46-06:00</t>
  </si>
  <si>
    <t>MRMNER83111513M000</t>
  </si>
  <si>
    <t>Erika Enedina</t>
  </si>
  <si>
    <t>Erika Enedina Martinez Montejo</t>
  </si>
  <si>
    <t>Erika Enedina Martínez Montejo</t>
  </si>
  <si>
    <t>5754647000019173124</t>
  </si>
  <si>
    <t>2025-03-13T18:09:49-06:00</t>
  </si>
  <si>
    <t>Melchor Ocampo</t>
  </si>
  <si>
    <t>Ret 1 Estero Mz A Lt 4 B, Unidad Jaltenco Zona II Villa de las Flores</t>
  </si>
  <si>
    <t>Martinez Montejo</t>
  </si>
  <si>
    <t>Sierra Nevada Mz7 lt 5</t>
  </si>
  <si>
    <t>abdaelsantiago.garcia@gmail.com</t>
  </si>
  <si>
    <t>2025-05-02T12:50:58-06:00</t>
  </si>
  <si>
    <t>Represa del Carmen</t>
  </si>
  <si>
    <t>5754647000019171478</t>
  </si>
  <si>
    <t>Villa Talea de Castro, Oaxaca</t>
  </si>
  <si>
    <t>SNGRAB71102620H600</t>
  </si>
  <si>
    <t>Abdael</t>
  </si>
  <si>
    <t>Abdael Santiago Garcia</t>
  </si>
  <si>
    <t>Abdael Santiago García</t>
  </si>
  <si>
    <t>5754647000019177025</t>
  </si>
  <si>
    <t>2025-02-17T18:27:52-06:00</t>
  </si>
  <si>
    <t>Xalapa</t>
  </si>
  <si>
    <t>Santiago Garcia</t>
  </si>
  <si>
    <t>Chat</t>
  </si>
  <si>
    <t>Ana Maria Martinez 55</t>
  </si>
  <si>
    <t>karengaor@prodigy.net.mx</t>
  </si>
  <si>
    <t>2025-05-01T00:35:23-06:00</t>
  </si>
  <si>
    <t>Fracc Jardines en la Montaña</t>
  </si>
  <si>
    <t>5754647000019171326</t>
  </si>
  <si>
    <t>Tlalpan, Ciudad de Mexico</t>
  </si>
  <si>
    <t>2024-04-18T14:09:31-06:00</t>
  </si>
  <si>
    <t>GLORKR63112109M000</t>
  </si>
  <si>
    <t>Raúl Efraín González Álvarez</t>
  </si>
  <si>
    <t>Karen Gallardo Oropeza</t>
  </si>
  <si>
    <t>5754647000032641002</t>
  </si>
  <si>
    <t>2025-04-07T12:41:41-06:00</t>
  </si>
  <si>
    <t>Gallardo Oropeza</t>
  </si>
  <si>
    <t>Gallardo</t>
  </si>
  <si>
    <t>Pico de Verapaz 473 Dep. 902</t>
  </si>
  <si>
    <t>Oropeza</t>
  </si>
  <si>
    <t>leo_hm22@hotmail.com</t>
  </si>
  <si>
    <t>2025-03-13T09:17:38-06:00</t>
  </si>
  <si>
    <t>Residencial Italia</t>
  </si>
  <si>
    <t>5754647000019171259</t>
  </si>
  <si>
    <t>2024-05-06T12:13:43-06:00</t>
  </si>
  <si>
    <t>HRMNLB69011809H300</t>
  </si>
  <si>
    <t>Cecilia Orezza de la Mora</t>
  </si>
  <si>
    <t>Leobardo Alfredo</t>
  </si>
  <si>
    <t>Leobardo Alfredo Hernández Monroy</t>
  </si>
  <si>
    <t>Leobardo Alfredo Hernandez Monroy</t>
  </si>
  <si>
    <t>5754647000018278092</t>
  </si>
  <si>
    <t>2025-02-04T11:33:39-06:00</t>
  </si>
  <si>
    <t>Hernández Monroy</t>
  </si>
  <si>
    <t>Carrara 216</t>
  </si>
  <si>
    <t>2025-04-30T18:53:54-06:00</t>
  </si>
  <si>
    <t>5 de Mayo</t>
  </si>
  <si>
    <t>5754647000018489254</t>
  </si>
  <si>
    <t>2024-04-18T14:17:12-06:00</t>
  </si>
  <si>
    <t>GNESMR84071014M300</t>
  </si>
  <si>
    <t>Miriam Jocelin</t>
  </si>
  <si>
    <t>Miriam Jocelin Gonzalez Espinosa</t>
  </si>
  <si>
    <t>Miriam Jocelin González Espinosa</t>
  </si>
  <si>
    <t>5754647000018275050</t>
  </si>
  <si>
    <t>2025-04-30T18:53:30-06:00</t>
  </si>
  <si>
    <t>Gonzalez Espinosa</t>
  </si>
  <si>
    <t>Calle Jose Alcala 654-A</t>
  </si>
  <si>
    <t>sanabria0512@hotmail.com</t>
  </si>
  <si>
    <t>2025-03-19T11:12:55-06:00</t>
  </si>
  <si>
    <t>Villa Hidalgo (Centro)</t>
  </si>
  <si>
    <t>5754647000018489226</t>
  </si>
  <si>
    <t>2024-04-18T14:12:14-06:00</t>
  </si>
  <si>
    <t>SNVLHC72121614H201</t>
  </si>
  <si>
    <t>Laura González Aceves</t>
  </si>
  <si>
    <t>Héctor Cornelio</t>
  </si>
  <si>
    <t>Héctor Cornelio Sanabria Villegas</t>
  </si>
  <si>
    <t>5754647000019173102</t>
  </si>
  <si>
    <t>2025-02-18T16:04:48-06:00</t>
  </si>
  <si>
    <t>Villa Hidalgo</t>
  </si>
  <si>
    <t>Sanabria Villegas</t>
  </si>
  <si>
    <t>Agricultor</t>
  </si>
  <si>
    <t>Art 123 243</t>
  </si>
  <si>
    <t>Nayarit</t>
  </si>
  <si>
    <t>2025-03-12T17:24:51-06:00</t>
  </si>
  <si>
    <t>5754647000018489198</t>
  </si>
  <si>
    <t>2024-04-18T14:11:12-06:00</t>
  </si>
  <si>
    <t>Fatima Guadalupe</t>
  </si>
  <si>
    <t>Fatima Guadalupe Velasco Alvarado</t>
  </si>
  <si>
    <t>5754647000018276830</t>
  </si>
  <si>
    <t>2025-02-18T16:45:45-06:00</t>
  </si>
  <si>
    <t>Velasco Alvarado</t>
  </si>
  <si>
    <t>leticialoria27@gmail.com</t>
  </si>
  <si>
    <t>2025-04-29T12:49:13-06:00</t>
  </si>
  <si>
    <t>Supermanzana 73</t>
  </si>
  <si>
    <t>5754647000018489170</t>
  </si>
  <si>
    <t>2024-04-18T14:10:16-06:00</t>
  </si>
  <si>
    <t>LRFRAN78072631M300</t>
  </si>
  <si>
    <t>Jose Trinidad Gomez Encalada</t>
  </si>
  <si>
    <t>Ana Leticia</t>
  </si>
  <si>
    <t>Ana Leticia Loria Fernandez</t>
  </si>
  <si>
    <t>5754647000018277084</t>
  </si>
  <si>
    <t>2025-02-17T18:49:12-06:00</t>
  </si>
  <si>
    <t>Zona Urbana</t>
  </si>
  <si>
    <t>Loria Fernandez</t>
  </si>
  <si>
    <t>Comercio de alimento</t>
  </si>
  <si>
    <t>28 ext 367 Mz 2 Lt 32</t>
  </si>
  <si>
    <t>aencinasa@hotmail.com</t>
  </si>
  <si>
    <t>2025-05-01T00:33:22-06:00</t>
  </si>
  <si>
    <t>Adolfo de La Huerta</t>
  </si>
  <si>
    <t>5754647000018488298</t>
  </si>
  <si>
    <t>Hermosillo, Sonora</t>
  </si>
  <si>
    <t>2024-04-18T14:16:17-06:00</t>
  </si>
  <si>
    <t>Soltera</t>
  </si>
  <si>
    <t>ENARAL67112526M500</t>
  </si>
  <si>
    <t>Alma Refugio</t>
  </si>
  <si>
    <t>Alma Refugio Encinas Arreola</t>
  </si>
  <si>
    <t>5754647000018276017</t>
  </si>
  <si>
    <t>2025-03-12T16:46:25-06:00</t>
  </si>
  <si>
    <t>Hermosillo</t>
  </si>
  <si>
    <t>Encinas Arreola</t>
  </si>
  <si>
    <t>Evanista 9</t>
  </si>
  <si>
    <t>Sonora</t>
  </si>
  <si>
    <t>jlucianog100@hotmail.com</t>
  </si>
  <si>
    <t>2025-04-30T18:19:38-06:00</t>
  </si>
  <si>
    <t>Vistas del Angel</t>
  </si>
  <si>
    <t>5754647000018488291</t>
  </si>
  <si>
    <t>2024-04-18T14:12:15-06:00</t>
  </si>
  <si>
    <t>GRNLLC51010721H900</t>
  </si>
  <si>
    <t>Maria de la Luz Guarneros Contreras</t>
  </si>
  <si>
    <t>Jose Luciano</t>
  </si>
  <si>
    <t>Jose Luciano Garcia Nolasco</t>
  </si>
  <si>
    <t>5754647000018276038</t>
  </si>
  <si>
    <t>2025-04-30T16:38:51-06:00</t>
  </si>
  <si>
    <t>San Andres Cholula</t>
  </si>
  <si>
    <t>Garcia Nolasco</t>
  </si>
  <si>
    <t>Fabricación o Ensamble de Camiones</t>
  </si>
  <si>
    <t>Vista de Anahuac 19-A</t>
  </si>
  <si>
    <t>Nolasco</t>
  </si>
  <si>
    <t>klaudiamia67@gmail.com</t>
  </si>
  <si>
    <t>2025-04-24T15:51:12-06:00</t>
  </si>
  <si>
    <t>Barrio Hojalateros</t>
  </si>
  <si>
    <t>5754647000018488284</t>
  </si>
  <si>
    <t>2024-04-18T14:12:13-06:00</t>
  </si>
  <si>
    <t>TRMRCL85100909M800</t>
  </si>
  <si>
    <t>Claudia</t>
  </si>
  <si>
    <t>Claudia Torres Miranda</t>
  </si>
  <si>
    <t>5754647000018276045</t>
  </si>
  <si>
    <t>2025-04-10T15:56:07-06:00</t>
  </si>
  <si>
    <t>Chimalhuacan</t>
  </si>
  <si>
    <t>Torres Miranda</t>
  </si>
  <si>
    <t>Torres</t>
  </si>
  <si>
    <t>Tecatl mza 163 lt 23</t>
  </si>
  <si>
    <t>Miranda</t>
  </si>
  <si>
    <t>lolissesma@hotmail.com</t>
  </si>
  <si>
    <t>2025-05-02T08:12:41-06:00</t>
  </si>
  <si>
    <t>Benito Juarez La Aurora</t>
  </si>
  <si>
    <t>5754647000018488249</t>
  </si>
  <si>
    <t>2024-04-18T14:11:48-06:00</t>
  </si>
  <si>
    <t>Pedagogo/a</t>
  </si>
  <si>
    <t>SSTRDL60040809M300</t>
  </si>
  <si>
    <t>Maria Dolores</t>
  </si>
  <si>
    <t>Maria Dolores Sesma Torres</t>
  </si>
  <si>
    <t>5754647000018276439</t>
  </si>
  <si>
    <t>2025-02-17T18:14:38-06:00</t>
  </si>
  <si>
    <t>Nezahualcóyotl</t>
  </si>
  <si>
    <t>general Anaya</t>
  </si>
  <si>
    <t>55 4809 8521</t>
  </si>
  <si>
    <t>Sesma Torres</t>
  </si>
  <si>
    <t>Maestra</t>
  </si>
  <si>
    <t>Guerrilera 217</t>
  </si>
  <si>
    <t>1971mopa@gmail.com</t>
  </si>
  <si>
    <t>2025-04-30T11:52:57-06:00</t>
  </si>
  <si>
    <t>Fracc Torres Del Sur</t>
  </si>
  <si>
    <t>5754647000018488242</t>
  </si>
  <si>
    <t>2024-04-18T14:11:44-06:00</t>
  </si>
  <si>
    <t>SLGRGD71033008M900</t>
  </si>
  <si>
    <t>Guadalupe</t>
  </si>
  <si>
    <t>Guadalupe Silva Gurrola</t>
  </si>
  <si>
    <t>656 363 2245</t>
  </si>
  <si>
    <t>5754647000018276451</t>
  </si>
  <si>
    <t>2025-04-30T11:45:29-06:00</t>
  </si>
  <si>
    <t>Juarez</t>
  </si>
  <si>
    <t>Palacio de Moltealban 1771 - 22</t>
  </si>
  <si>
    <t>americaleticia@msn.com</t>
  </si>
  <si>
    <t>2025-05-01T00:33:46-06:00</t>
  </si>
  <si>
    <t>5754647000018488228</t>
  </si>
  <si>
    <t>2024-04-18T14:11:41-06:00</t>
  </si>
  <si>
    <t>QNGNAM56011528M400</t>
  </si>
  <si>
    <t>America Leticia</t>
  </si>
  <si>
    <t>America Leticia Quintanilla Gonzalez</t>
  </si>
  <si>
    <t>5754647000018276459</t>
  </si>
  <si>
    <t>2025-02-21T14:06:14-06:00</t>
  </si>
  <si>
    <t>Nuevo Laredo</t>
  </si>
  <si>
    <t>Quintanilla Gonzalez</t>
  </si>
  <si>
    <t>Comercio al por menor bisutería y accesorios de vestir, como pañoletas, mascadas,etc</t>
  </si>
  <si>
    <t>Obregon 2546</t>
  </si>
  <si>
    <t>Tamaulipas</t>
  </si>
  <si>
    <t>ealvarado97@hotmail.com</t>
  </si>
  <si>
    <t>2025-05-01T00:31:36-06:00</t>
  </si>
  <si>
    <t>20 de Noviembre</t>
  </si>
  <si>
    <t>5754647000018488221</t>
  </si>
  <si>
    <t>Tampico, Tamaulipas</t>
  </si>
  <si>
    <t>2024-04-18T14:11:36-06:00</t>
  </si>
  <si>
    <t>ALCSER67110728H200</t>
  </si>
  <si>
    <t>Mariana Ramírez Ovando</t>
  </si>
  <si>
    <t>Ernesto Alvarado Castañeda</t>
  </si>
  <si>
    <t>87 1308 2281</t>
  </si>
  <si>
    <t>5754647000018276480</t>
  </si>
  <si>
    <t>2025-03-18T14:47:19-06:00</t>
  </si>
  <si>
    <t>Lerdo</t>
  </si>
  <si>
    <t>Alvarado Castañeda</t>
  </si>
  <si>
    <t>Comercio al por menor en tiendas departamentales</t>
  </si>
  <si>
    <t>Av. Francisco I Madero 1083</t>
  </si>
  <si>
    <t>Durango</t>
  </si>
  <si>
    <t>2025-03-12T17:18:58-06:00</t>
  </si>
  <si>
    <t>5754647000018488214</t>
  </si>
  <si>
    <t>2024-04-18T14:11:09-06:00</t>
  </si>
  <si>
    <t>Alejandra Acosta Ramos</t>
  </si>
  <si>
    <t>5754647000018276835</t>
  </si>
  <si>
    <t>2025-02-18T16:34:39-06:00</t>
  </si>
  <si>
    <t>Acosta Ramos</t>
  </si>
  <si>
    <t>Lluvia 512</t>
  </si>
  <si>
    <t>shestter666@gmail.com</t>
  </si>
  <si>
    <t>2025-04-08T14:32:06-06:00</t>
  </si>
  <si>
    <t>Lerdo Juárez</t>
  </si>
  <si>
    <t>5754647000018488200</t>
  </si>
  <si>
    <t>Chiapas, Mexico</t>
  </si>
  <si>
    <t>2024-04-18T14:10:33-06:00</t>
  </si>
  <si>
    <t>VRSNLS65022007H201</t>
  </si>
  <si>
    <t>Margarita Villafaña Arroyo</t>
  </si>
  <si>
    <t>Lester</t>
  </si>
  <si>
    <t>Lester Vargas Santos</t>
  </si>
  <si>
    <t>5754647000018277031</t>
  </si>
  <si>
    <t>2025-02-18T12:39:05-06:00</t>
  </si>
  <si>
    <t>Centro Acuña</t>
  </si>
  <si>
    <t>Vargas Santos</t>
  </si>
  <si>
    <t>Melchor Ocampo 260</t>
  </si>
  <si>
    <t>gerardo.2.samaniego@gmail.com</t>
  </si>
  <si>
    <t>2025-05-01T00:32:15-06:00</t>
  </si>
  <si>
    <t>Fracc. Lomas Punta Del Este</t>
  </si>
  <si>
    <t>5754647000018487318</t>
  </si>
  <si>
    <t>2024-04-18T14:16:49-06:00</t>
  </si>
  <si>
    <t>SMRDGR70090105H700</t>
  </si>
  <si>
    <t>Laura Cristina Salinas Galán</t>
  </si>
  <si>
    <t>Gerardo Samaniego Rodríguez</t>
  </si>
  <si>
    <t>5754647000018275435</t>
  </si>
  <si>
    <t>2025-04-07T12:25:32-06:00</t>
  </si>
  <si>
    <t>León</t>
  </si>
  <si>
    <t>(477) 654-6898</t>
  </si>
  <si>
    <t>Samaniego Rodríguez</t>
  </si>
  <si>
    <t>Samaniego</t>
  </si>
  <si>
    <t>Punta Arrecife 260</t>
  </si>
  <si>
    <t>laurazozaya2002@yahoo.com.mx</t>
  </si>
  <si>
    <t>2025-03-12T17:21:47-06:00</t>
  </si>
  <si>
    <t>Paseos del Bosque</t>
  </si>
  <si>
    <t>5754647000018487304</t>
  </si>
  <si>
    <t>2024-04-18T14:16:45-06:00</t>
  </si>
  <si>
    <t>MCPRLR63102609M100</t>
  </si>
  <si>
    <t>Laura</t>
  </si>
  <si>
    <t>Laura Mac Gregor Pérez Duarte</t>
  </si>
  <si>
    <t>5754647000018275452</t>
  </si>
  <si>
    <t>2025-02-18T16:37:12-06:00</t>
  </si>
  <si>
    <t>Mac Gregor Pérez Duarte</t>
  </si>
  <si>
    <t>Acueducto puente grande 76</t>
  </si>
  <si>
    <t>amoreno66@live.com</t>
  </si>
  <si>
    <t>2025-04-24T15:54:46-06:00</t>
  </si>
  <si>
    <t>Estrella Del Sur</t>
  </si>
  <si>
    <t>5754647000018487290</t>
  </si>
  <si>
    <t>2024-04-18T14:16:27-06:00</t>
  </si>
  <si>
    <t>MRVLAR66040509H900</t>
  </si>
  <si>
    <t>Claudia Cano Hernandez</t>
  </si>
  <si>
    <t>Arturo</t>
  </si>
  <si>
    <t>Arturo Moreno Valente</t>
  </si>
  <si>
    <t>5754647000018275503</t>
  </si>
  <si>
    <t>2025-04-10T18:21:25-06:00</t>
  </si>
  <si>
    <t>Moreno Valente</t>
  </si>
  <si>
    <t>Cjon Citlali Mz32 Lt4</t>
  </si>
  <si>
    <t>Valente</t>
  </si>
  <si>
    <t>adrifrancob@hotmail.com</t>
  </si>
  <si>
    <t>2025-04-26T08:24:57-06:00</t>
  </si>
  <si>
    <t>Valle de Aragon 1Ra Seccion</t>
  </si>
  <si>
    <t>5754647000018487269</t>
  </si>
  <si>
    <t>2024-04-18T14:12:11-06:00</t>
  </si>
  <si>
    <t>Ingeniero/a en telecomunicaciones</t>
  </si>
  <si>
    <t>FRBRAD78010309M500</t>
  </si>
  <si>
    <t>Adriana Genoveva Ramona</t>
  </si>
  <si>
    <t>Adriana Genoveva Ramona Franco Barrios</t>
  </si>
  <si>
    <t>5754647000018276051</t>
  </si>
  <si>
    <t>2025-04-14T10:46:11-06:00</t>
  </si>
  <si>
    <t>Nezahualcoyotl</t>
  </si>
  <si>
    <t>Franco Barrios</t>
  </si>
  <si>
    <t>Otros servicios de telecomunicaciones</t>
  </si>
  <si>
    <t>Valle de Arriba 263</t>
  </si>
  <si>
    <t>Barrios</t>
  </si>
  <si>
    <t>lorenawilsa@gmail.com</t>
  </si>
  <si>
    <t>2025-05-01T00:35:12-06:00</t>
  </si>
  <si>
    <t>Lomas Verdes Altena III</t>
  </si>
  <si>
    <t>5754647000018487255</t>
  </si>
  <si>
    <t>2024-04-18T14:11:59-06:00</t>
  </si>
  <si>
    <t>SRCRLR69121409M800</t>
  </si>
  <si>
    <t>Sergio Altamirano Garcia</t>
  </si>
  <si>
    <t>Lorena del Carmen</t>
  </si>
  <si>
    <t>Lorena del Carmen Sierra Cardenas</t>
  </si>
  <si>
    <t>Lorena Del Carmen Sierra Cárdenas</t>
  </si>
  <si>
    <t>5754647000018276100</t>
  </si>
  <si>
    <t>2025-04-07T12:43:56-06:00</t>
  </si>
  <si>
    <t>Sierra Cardenas</t>
  </si>
  <si>
    <t>Sierra</t>
  </si>
  <si>
    <t>Paseo de la Paz 6</t>
  </si>
  <si>
    <t>Cardenas</t>
  </si>
  <si>
    <t>ninfavt67@gmail.com</t>
  </si>
  <si>
    <t>2025-04-23T10:52:00-06:00</t>
  </si>
  <si>
    <t>Proterritorio Fraccionamiento</t>
  </si>
  <si>
    <t>5754647000018487234</t>
  </si>
  <si>
    <t>2024-04-18T14:11:51-06:00</t>
  </si>
  <si>
    <t>VVTDNN67012030M300</t>
  </si>
  <si>
    <t>Ninfa</t>
  </si>
  <si>
    <t>Ninfa Viveros Tadeo</t>
  </si>
  <si>
    <t>5754647000018276430</t>
  </si>
  <si>
    <t>2025-04-22T18:38:42-06:00</t>
  </si>
  <si>
    <t>Chetumal</t>
  </si>
  <si>
    <t>Viveros Tadeo</t>
  </si>
  <si>
    <t>Viveros</t>
  </si>
  <si>
    <t>jubilada</t>
  </si>
  <si>
    <t>Subte Lopez 11 M40</t>
  </si>
  <si>
    <t>Tadeo</t>
  </si>
  <si>
    <t>nreyna3006@gmail.com</t>
  </si>
  <si>
    <t>2025-03-13T09:13:07-06:00</t>
  </si>
  <si>
    <t>Valle la Rioja</t>
  </si>
  <si>
    <t>5754647000018487227</t>
  </si>
  <si>
    <t>Nuevo León</t>
  </si>
  <si>
    <t>2024-04-18T14:11:38-06:00</t>
  </si>
  <si>
    <t>RYRSNN69053019M300</t>
  </si>
  <si>
    <t>Nancy Elizabeth</t>
  </si>
  <si>
    <t>Nancy Elizabeth Reyna Ríos</t>
  </si>
  <si>
    <t>5754647000018276469</t>
  </si>
  <si>
    <t>2025-02-18T16:31:24-06:00</t>
  </si>
  <si>
    <t>Apodaca</t>
  </si>
  <si>
    <t>Reyna Ríos</t>
  </si>
  <si>
    <t>Trabajador</t>
  </si>
  <si>
    <t>Vella 207</t>
  </si>
  <si>
    <t>sschara@gmail.com</t>
  </si>
  <si>
    <t>2025-04-16T21:23:00-06:00</t>
  </si>
  <si>
    <t>La Herradura</t>
  </si>
  <si>
    <t>5754647000018487213</t>
  </si>
  <si>
    <t>2024-04-18T14:10:09-06:00</t>
  </si>
  <si>
    <t>SCICSR64040409M600</t>
  </si>
  <si>
    <t>Sara</t>
  </si>
  <si>
    <t>Sara Schara Ickowicz</t>
  </si>
  <si>
    <t>5754647000018278008</t>
  </si>
  <si>
    <t>2025-04-08T12:08:57-06:00</t>
  </si>
  <si>
    <t>Huixquilucan</t>
  </si>
  <si>
    <t>Schara Ickowicz</t>
  </si>
  <si>
    <t>Schara</t>
  </si>
  <si>
    <t>Bosque de Marcos 4</t>
  </si>
  <si>
    <t>Ickowicz</t>
  </si>
  <si>
    <t>cuatitalinda910@hotmail.com</t>
  </si>
  <si>
    <t>2025-05-01T00:32:49-06:00</t>
  </si>
  <si>
    <t>Plan de Ayala</t>
  </si>
  <si>
    <t>5754647000018487199</t>
  </si>
  <si>
    <t>San Cristóbal de las Casas, Chiapas</t>
  </si>
  <si>
    <t>VLTRGD68120907M201</t>
  </si>
  <si>
    <t>Martín Alfredo Gordillo Guillen</t>
  </si>
  <si>
    <t>Maria Guadalupe</t>
  </si>
  <si>
    <t>Maria Guadalupe Villafuerte Trujillo</t>
  </si>
  <si>
    <t>maria guadalupe villafuerte trujillo</t>
  </si>
  <si>
    <t>5754647000018278050</t>
  </si>
  <si>
    <t>2025-04-07T13:00:48-06:00</t>
  </si>
  <si>
    <t>Tuxtla Gutiérrez</t>
  </si>
  <si>
    <t>Villafuerte Trujillo</t>
  </si>
  <si>
    <t>Villafuerte</t>
  </si>
  <si>
    <t>Profesora</t>
  </si>
  <si>
    <t>Pr Coahuila 1608</t>
  </si>
  <si>
    <t>Chiapas</t>
  </si>
  <si>
    <t>Trujillo</t>
  </si>
  <si>
    <t>mjosec@live.com.mx</t>
  </si>
  <si>
    <t>2025-03-12T17:27:54-06:00</t>
  </si>
  <si>
    <t>Cuatro Caminos</t>
  </si>
  <si>
    <t>5754647000018486369</t>
  </si>
  <si>
    <t>Agua Dulce, Veracruz</t>
  </si>
  <si>
    <t>2024-04-18T14:17:10-06:00</t>
  </si>
  <si>
    <t>soltera</t>
  </si>
  <si>
    <t>CRMLJS72052430M600</t>
  </si>
  <si>
    <t>Maria Josefa</t>
  </si>
  <si>
    <t>Maria Josefa Carrizales Molina</t>
  </si>
  <si>
    <t>Baja</t>
  </si>
  <si>
    <t>5754647000018275056</t>
  </si>
  <si>
    <t>2025-02-21T11:17:59-06:00</t>
  </si>
  <si>
    <t>Agua Dulce</t>
  </si>
  <si>
    <t>Carrizales Molina</t>
  </si>
  <si>
    <t>Francita 111</t>
  </si>
  <si>
    <t>abarrosogarcia@gmail.com</t>
  </si>
  <si>
    <t>2025-05-01T00:31:52-06:00</t>
  </si>
  <si>
    <t>San Jorge Pueblo Nuevo</t>
  </si>
  <si>
    <t>5754647000018486348</t>
  </si>
  <si>
    <t>2024-04-18T14:16:59-06:00</t>
  </si>
  <si>
    <t>BRGRAL73062709H200</t>
  </si>
  <si>
    <t>Arlete Graciela Alvarez Quiñonez</t>
  </si>
  <si>
    <t>Alejandro Barroso Garcia</t>
  </si>
  <si>
    <t>(333) 662-6045</t>
  </si>
  <si>
    <t>Alejandro Barroso García</t>
  </si>
  <si>
    <t>5754647000036505474</t>
  </si>
  <si>
    <t>2025-04-07T12:10:10-06:00</t>
  </si>
  <si>
    <t>Metepec</t>
  </si>
  <si>
    <t>Barroso Garcia</t>
  </si>
  <si>
    <t>Barroso</t>
  </si>
  <si>
    <t>Comercio al por menor de artículos de papelería</t>
  </si>
  <si>
    <t>Av Las Palmas Pte 116</t>
  </si>
  <si>
    <t>melanyluceroml@gmail.com</t>
  </si>
  <si>
    <t>2025-04-28T15:55:59-06:00</t>
  </si>
  <si>
    <t>Torreon Nuevo</t>
  </si>
  <si>
    <t>5754647000018486341</t>
  </si>
  <si>
    <t>2024-04-18T14:16:54-06:00</t>
  </si>
  <si>
    <t>GRGRLC94081516M500</t>
  </si>
  <si>
    <t>Maria Lucero</t>
  </si>
  <si>
    <t>Maria Lucero Garfias Garcia</t>
  </si>
  <si>
    <t>5754647000018275417</t>
  </si>
  <si>
    <t>2025-04-28T13:56:46-06:00</t>
  </si>
  <si>
    <t>Morelia</t>
  </si>
  <si>
    <t>Garfias Garcia</t>
  </si>
  <si>
    <t>Garfias</t>
  </si>
  <si>
    <t>Ave del paraiso 73</t>
  </si>
  <si>
    <t>magdalenagutierrezordonez@gmail.com</t>
  </si>
  <si>
    <t>2025-04-08T18:42:43-06:00</t>
  </si>
  <si>
    <t>Paseos de Tasqueña</t>
  </si>
  <si>
    <t>5754647000018486285</t>
  </si>
  <si>
    <t>2024-04-18T14:12:07-06:00</t>
  </si>
  <si>
    <t>GTORMG47053109M500</t>
  </si>
  <si>
    <t>Magdalena</t>
  </si>
  <si>
    <t>Magdalena Gutierrez Ordoñez</t>
  </si>
  <si>
    <t>5754647000018276066</t>
  </si>
  <si>
    <t>2025-04-08T18:42:40-06:00</t>
  </si>
  <si>
    <t>Coyoacán</t>
  </si>
  <si>
    <t>Gutierrez Ordoñez</t>
  </si>
  <si>
    <t>Calzada Taxqueña 1818 Mz C Casa 21</t>
  </si>
  <si>
    <t>aleydatostadocazares@gmail.com</t>
  </si>
  <si>
    <t>2025-04-29T13:14:26-06:00</t>
  </si>
  <si>
    <t>Libertad de Expresion</t>
  </si>
  <si>
    <t>5754647000018486271</t>
  </si>
  <si>
    <t>2024-04-18T14:11:25-06:00</t>
  </si>
  <si>
    <t>TSCZAL00012525M000</t>
  </si>
  <si>
    <t>Aleyda Elizabeth</t>
  </si>
  <si>
    <t>Aleyda Elizabeth Tostado Cazares</t>
  </si>
  <si>
    <t>Aleyda Elizabeth Tostado Cázares</t>
  </si>
  <si>
    <t>5754647000018276807</t>
  </si>
  <si>
    <t>2025-02-17T18:34:45-06:00</t>
  </si>
  <si>
    <t>Mazatlan</t>
  </si>
  <si>
    <t>Tostado Cazares</t>
  </si>
  <si>
    <t>Adriana Torres 20</t>
  </si>
  <si>
    <t>angelreyes821209@gmail.com</t>
  </si>
  <si>
    <t>Puerta Navarra</t>
  </si>
  <si>
    <t>5754647000018486264</t>
  </si>
  <si>
    <t>Querétaro Mexico</t>
  </si>
  <si>
    <t>2024-04-18T14:10:36-06:00</t>
  </si>
  <si>
    <t>RYGZMG82120911H200</t>
  </si>
  <si>
    <t>Nallely Zuzuki Mungui Gallardo</t>
  </si>
  <si>
    <t>Miguel Angel</t>
  </si>
  <si>
    <t>Miguel Angel Reyes Guzmán</t>
  </si>
  <si>
    <t>5754647000018277022</t>
  </si>
  <si>
    <t>2025-02-18T16:42:10-06:00</t>
  </si>
  <si>
    <t>Reyes Guzmán</t>
  </si>
  <si>
    <t>Puente de la Reyna 2032 #86</t>
  </si>
  <si>
    <t>blashernandezrodriguez@gmail.com</t>
  </si>
  <si>
    <t>2025-05-01T00:31:11-06:00</t>
  </si>
  <si>
    <t>Platon Sanchez</t>
  </si>
  <si>
    <t>5754647000018486257</t>
  </si>
  <si>
    <t>Hidalgo, Pachuca</t>
  </si>
  <si>
    <t>2024-04-18T14:10:29-06:00</t>
  </si>
  <si>
    <t>HRRDBL71020313H100</t>
  </si>
  <si>
    <t>Karla Mariel Zaragoza Hernandez</t>
  </si>
  <si>
    <t>Blas</t>
  </si>
  <si>
    <t>Blas Hernández Rodríguez</t>
  </si>
  <si>
    <t>5754647000018277043</t>
  </si>
  <si>
    <t>2025-04-07T12:15:15-06:00</t>
  </si>
  <si>
    <t>Hernández Rodríguez</t>
  </si>
  <si>
    <t>Sor Juana I de La Cruz SN</t>
  </si>
  <si>
    <t>judith.mendoza.cruz@gmail.com</t>
  </si>
  <si>
    <t>2025-05-02T12:55:45-06:00</t>
  </si>
  <si>
    <t>Paseos de Taxqueña</t>
  </si>
  <si>
    <t>5754647000018485279</t>
  </si>
  <si>
    <t>Cuajinicuilapa, Guerrero</t>
  </si>
  <si>
    <t>2024-04-18T14:17:08-06:00</t>
  </si>
  <si>
    <t>MNCRJD83092712M000</t>
  </si>
  <si>
    <t>Juan De Dios Vasquez Moya</t>
  </si>
  <si>
    <t>Judith Guadalupe</t>
  </si>
  <si>
    <t>Judith Guadalupe Mendoza Cruz</t>
  </si>
  <si>
    <t>5754647000018275062</t>
  </si>
  <si>
    <t>2025-04-28T11:53:14-06:00</t>
  </si>
  <si>
    <t>Coyoacan</t>
  </si>
  <si>
    <t>Mendoza Cruz</t>
  </si>
  <si>
    <t>Paseo Ahuehuetes 48</t>
  </si>
  <si>
    <t>alicia_ramp@hotmail.com</t>
  </si>
  <si>
    <t>2025-03-19T11:12:28-06:00</t>
  </si>
  <si>
    <t>Fracc Las Alamedas</t>
  </si>
  <si>
    <t>5754647000018485272</t>
  </si>
  <si>
    <t>2024-04-18T14:17:03-06:00</t>
  </si>
  <si>
    <t>RMPTAL76062318M900</t>
  </si>
  <si>
    <t>Jesus Hector Israel Garcia Fajardo</t>
  </si>
  <si>
    <t>Alicia</t>
  </si>
  <si>
    <t>Alicia Ramirez Patiño</t>
  </si>
  <si>
    <t>Alicia Ramírez Patiño</t>
  </si>
  <si>
    <t>5754647000018275082</t>
  </si>
  <si>
    <t>2025-02-17T18:35:06-06:00</t>
  </si>
  <si>
    <t>Ramirez Patiño</t>
  </si>
  <si>
    <t>Empleada sector privado</t>
  </si>
  <si>
    <t>Nido de Gorrion Mz 5 Lt 9 int 18</t>
  </si>
  <si>
    <t>ene201008@gmail.com</t>
  </si>
  <si>
    <t>2025-04-22T18:41:54-06:00</t>
  </si>
  <si>
    <t>5754647000018485265</t>
  </si>
  <si>
    <t>NVAGEG56070309M800</t>
  </si>
  <si>
    <t>Maria Eugenia</t>
  </si>
  <si>
    <t>Maria Eugenia Novoa Aguilar</t>
  </si>
  <si>
    <t>5754647000018275419</t>
  </si>
  <si>
    <t>2025-03-20T12:41:21-06:00</t>
  </si>
  <si>
    <t>Novoa Aguilar</t>
  </si>
  <si>
    <t>Tenayuca 224</t>
  </si>
  <si>
    <t>afiserco.tlax@gmail.com</t>
  </si>
  <si>
    <t>2025-04-28T13:07:18-06:00</t>
  </si>
  <si>
    <t>Apizaco Jesus</t>
  </si>
  <si>
    <t>5754647000018485237</t>
  </si>
  <si>
    <t>Tlaxcala, Mexico</t>
  </si>
  <si>
    <t>2024-04-18T14:11:19-06:00</t>
  </si>
  <si>
    <t>Administrador/a de empresas</t>
  </si>
  <si>
    <t>CTSNRG77120329H600</t>
  </si>
  <si>
    <t>Rogelio</t>
  </si>
  <si>
    <t>Rogelio Cuateta Sanchez</t>
  </si>
  <si>
    <t>5754647000018276817</t>
  </si>
  <si>
    <t>2025-04-21T11:50:53-06:00</t>
  </si>
  <si>
    <t>Apizaco</t>
  </si>
  <si>
    <t>Cuateta Sanchez</t>
  </si>
  <si>
    <t>Contador</t>
  </si>
  <si>
    <t>Libertad Sur 1105</t>
  </si>
  <si>
    <t>Tlaxcala</t>
  </si>
  <si>
    <t>mont.bat.sal@gmail.com</t>
  </si>
  <si>
    <t>2025-05-01T00:34:42-06:00</t>
  </si>
  <si>
    <t>Marfil</t>
  </si>
  <si>
    <t>5754647000018485223</t>
  </si>
  <si>
    <t>2024-04-18T14:10:14-06:00</t>
  </si>
  <si>
    <t>BTSLMN58040509M901</t>
  </si>
  <si>
    <t>José Carlos Olvera Aguirre</t>
  </si>
  <si>
    <t>Montserrat</t>
  </si>
  <si>
    <t>Montserrat Bataller Sala</t>
  </si>
  <si>
    <t>5754647000018277091</t>
  </si>
  <si>
    <t>2025-04-07T13:04:48-06:00</t>
  </si>
  <si>
    <t>Bataller Sala</t>
  </si>
  <si>
    <t>Bataller</t>
  </si>
  <si>
    <t>Privada flor de un dia #4</t>
  </si>
  <si>
    <t>Sala</t>
  </si>
  <si>
    <t>irenejhs7@gmail.com</t>
  </si>
  <si>
    <t>2025-04-26T02:03:06-06:00</t>
  </si>
  <si>
    <t>El Paraiso</t>
  </si>
  <si>
    <t>5754647000018485209</t>
  </si>
  <si>
    <t>2024-04-18T14:09:50-06:00</t>
  </si>
  <si>
    <t>CVRDIR87050512M200</t>
  </si>
  <si>
    <t>Irene</t>
  </si>
  <si>
    <t>Irene Cuevas Rodriguez</t>
  </si>
  <si>
    <t>Irene Cuevas Rodríguez</t>
  </si>
  <si>
    <t>5754647000018278061</t>
  </si>
  <si>
    <t>2025-02-05T15:34:06-06:00</t>
  </si>
  <si>
    <t>Jiutepec</t>
  </si>
  <si>
    <t>Cuevas Rodriguez</t>
  </si>
  <si>
    <t>Sin informacion</t>
  </si>
  <si>
    <t>Calle Vergel 8</t>
  </si>
  <si>
    <t>Morelos</t>
  </si>
  <si>
    <t>gabo20137@gmail.com</t>
  </si>
  <si>
    <t>2025-04-29T18:52:19-06:00</t>
  </si>
  <si>
    <t>Xaltipac</t>
  </si>
  <si>
    <t>5754647000018484228</t>
  </si>
  <si>
    <t>2024-04-18T14:21:35-06:00</t>
  </si>
  <si>
    <t>JRFLGB84092921H000</t>
  </si>
  <si>
    <t>Gabriel</t>
  </si>
  <si>
    <t>Gabriel Juarez Flores</t>
  </si>
  <si>
    <t>5754647000018275029</t>
  </si>
  <si>
    <t>2025-04-29T17:03:21-06:00</t>
  </si>
  <si>
    <t>Xaltipac Zacapoaxtla</t>
  </si>
  <si>
    <t>Juarez Flores</t>
  </si>
  <si>
    <t>Barranca Ateno S/N</t>
  </si>
  <si>
    <t>Flores</t>
  </si>
  <si>
    <t>chavy.aragon115@gmail.com</t>
  </si>
  <si>
    <t>2025-03-26T12:21:15-06:00</t>
  </si>
  <si>
    <t>Los Fresnos</t>
  </si>
  <si>
    <t>5754647000018484221</t>
  </si>
  <si>
    <t>Pueblo Nuevo, Durango</t>
  </si>
  <si>
    <t>2024-04-18T14:17:14-06:00</t>
  </si>
  <si>
    <t>PRARRS79042910M600</t>
  </si>
  <si>
    <t>Rosalbina</t>
  </si>
  <si>
    <t>Rosalbina Perez Aragon</t>
  </si>
  <si>
    <t>Rosalbina Pérez Aragón</t>
  </si>
  <si>
    <t>5754647000018275046</t>
  </si>
  <si>
    <t>2025-02-04T11:17:33-06:00</t>
  </si>
  <si>
    <t>(867) 183-6758</t>
  </si>
  <si>
    <t>Perez Aragon</t>
  </si>
  <si>
    <t>Estilista</t>
  </si>
  <si>
    <t>Belgrado 541</t>
  </si>
  <si>
    <t>julia.gonzalez2261@gmail.com</t>
  </si>
  <si>
    <t>2025-05-01T00:33:15-06:00</t>
  </si>
  <si>
    <t>5754647000018484207</t>
  </si>
  <si>
    <t>2024-04-18T14:16:52-06:00</t>
  </si>
  <si>
    <t>GNPZMX61020211M100</t>
  </si>
  <si>
    <t>M Julia</t>
  </si>
  <si>
    <t>M Julia Gonzalez Pozos</t>
  </si>
  <si>
    <t>5754647000018275425</t>
  </si>
  <si>
    <t>2025-04-09T11:28:06-06:00</t>
  </si>
  <si>
    <t>Gonzalez Pozos</t>
  </si>
  <si>
    <t>Castaños 115 casa 28</t>
  </si>
  <si>
    <t>Pozos</t>
  </si>
  <si>
    <t>elisandyzu@gmail.com</t>
  </si>
  <si>
    <t>2025-05-02T11:42:39-06:00</t>
  </si>
  <si>
    <t>La Perla</t>
  </si>
  <si>
    <t>5754647000018484186</t>
  </si>
  <si>
    <t>2024-04-18T14:16:11-06:00</t>
  </si>
  <si>
    <t>ZBHRSN82012209M500</t>
  </si>
  <si>
    <t>Sandra Elizabeth</t>
  </si>
  <si>
    <t>Sandra Elizabeth Zubieta Hernandez</t>
  </si>
  <si>
    <t>Sandra Elizabeth Zubieta Hernández</t>
  </si>
  <si>
    <t>5754647000018276024</t>
  </si>
  <si>
    <t>2025-04-28T16:47:52-06:00</t>
  </si>
  <si>
    <t>Zubieta Hernandez</t>
  </si>
  <si>
    <t>Zubieta</t>
  </si>
  <si>
    <t>Poniente 26 423</t>
  </si>
  <si>
    <t>jlsanjuan10@hotmail.com</t>
  </si>
  <si>
    <t>2025-05-04T08:17:16-06:00</t>
  </si>
  <si>
    <t>Paseos de Churubusco</t>
  </si>
  <si>
    <t>5754647000018484172</t>
  </si>
  <si>
    <t>2024-04-18T14:11:37-06:00</t>
  </si>
  <si>
    <t>LPSNJL69100920M000</t>
  </si>
  <si>
    <t>Julieta</t>
  </si>
  <si>
    <t>Julieta Lopez Sanjuan</t>
  </si>
  <si>
    <t>Julieta López Sanjuán</t>
  </si>
  <si>
    <t>5754647000018276474</t>
  </si>
  <si>
    <t>2025-04-07T12:41:10-06:00</t>
  </si>
  <si>
    <t>Lopez Sanjuan</t>
  </si>
  <si>
    <t>Circuito Rio Parral 21</t>
  </si>
  <si>
    <t>Sanjuan</t>
  </si>
  <si>
    <t>erika74_sg@hotmail.com</t>
  </si>
  <si>
    <t>2025-04-09T18:48:50-06:00</t>
  </si>
  <si>
    <t>Libertad LA</t>
  </si>
  <si>
    <t>5754647000018484158</t>
  </si>
  <si>
    <t>puebla. puebla</t>
  </si>
  <si>
    <t>2024-04-18T14:11:35-06:00</t>
  </si>
  <si>
    <t>SRGMER74111221M500</t>
  </si>
  <si>
    <t>Alejandro Castillo Ibañez</t>
  </si>
  <si>
    <t>Erika</t>
  </si>
  <si>
    <t>Erika Soriano Gómez</t>
  </si>
  <si>
    <t>5754647000018276481</t>
  </si>
  <si>
    <t>2025-04-07T12:22:49-06:00</t>
  </si>
  <si>
    <t>Soriano Gómez</t>
  </si>
  <si>
    <t>Soriano</t>
  </si>
  <si>
    <t>Ayuntamiento 4</t>
  </si>
  <si>
    <t>Gómez</t>
  </si>
  <si>
    <t>nallitomtzg@gmail.com</t>
  </si>
  <si>
    <t>2025-05-01T06:13:46-06:00</t>
  </si>
  <si>
    <t>Fracc. Villa Santa Ana</t>
  </si>
  <si>
    <t>5754647000018484130</t>
  </si>
  <si>
    <t>Campeche, Campeche</t>
  </si>
  <si>
    <t>2024-04-18T14:09:40-06:00</t>
  </si>
  <si>
    <t>MRGRNL86112904M900</t>
  </si>
  <si>
    <t>Juan Carlos Cordova Martinez</t>
  </si>
  <si>
    <t>Nalleli del Socorro</t>
  </si>
  <si>
    <t>Nalleli del Socorro Martinez Garcia</t>
  </si>
  <si>
    <t>938 159 0948</t>
  </si>
  <si>
    <t>Nalleli Del Socorro Martínez García</t>
  </si>
  <si>
    <t>5754647000018278079</t>
  </si>
  <si>
    <t>2025-04-07T13:05:18-06:00</t>
  </si>
  <si>
    <t>Ciudad del Carmen</t>
  </si>
  <si>
    <t>Martinez Garcia</t>
  </si>
  <si>
    <t>Cda Santa Sofía 44 MZ.147</t>
  </si>
  <si>
    <t>Campeche</t>
  </si>
  <si>
    <t>agusorta38@gmail.com</t>
  </si>
  <si>
    <t>2025-04-24T16:21:20-06:00</t>
  </si>
  <si>
    <t>San Lorenzo Ometepec</t>
  </si>
  <si>
    <t>5754647000018483266</t>
  </si>
  <si>
    <t>2024-04-18T14:16:15-06:00</t>
  </si>
  <si>
    <t>ORSRAG79090621M200</t>
  </si>
  <si>
    <t>Agustina</t>
  </si>
  <si>
    <t>Agustina Orta Suarez</t>
  </si>
  <si>
    <t>Agustina Orta Suárez</t>
  </si>
  <si>
    <t>5754647000018276020</t>
  </si>
  <si>
    <t>2025-04-08T13:52:15-06:00</t>
  </si>
  <si>
    <t>Orta Suarez</t>
  </si>
  <si>
    <t>Orta</t>
  </si>
  <si>
    <t>La Redonda SN</t>
  </si>
  <si>
    <t>Suarez</t>
  </si>
  <si>
    <t>egonzalez@syscom.mx</t>
  </si>
  <si>
    <t>2025-04-10T05:15:40-06:00</t>
  </si>
  <si>
    <t>Campesina</t>
  </si>
  <si>
    <t>5754647000018483245</t>
  </si>
  <si>
    <t>Juárez, Chihuahua</t>
  </si>
  <si>
    <t>GNMLES65112408M700</t>
  </si>
  <si>
    <t>Rubén Carreón Carrillo</t>
  </si>
  <si>
    <t>Maria Estela</t>
  </si>
  <si>
    <t>Maria Estela González Meléndez</t>
  </si>
  <si>
    <t>5754647000018276438</t>
  </si>
  <si>
    <t>2025-02-17T18:25:05-06:00</t>
  </si>
  <si>
    <t>González Meléndez</t>
  </si>
  <si>
    <t>Servicio de telecomunicaciones</t>
  </si>
  <si>
    <t>Narcisos 900</t>
  </si>
  <si>
    <t>adsali23@yahoo.com.mx</t>
  </si>
  <si>
    <t>2025-04-09T12:35:41-06:00</t>
  </si>
  <si>
    <t>El Ocotal</t>
  </si>
  <si>
    <t>5754647000018483238</t>
  </si>
  <si>
    <t>2024-04-18T14:11:32-06:00</t>
  </si>
  <si>
    <t>SLLNAD81021909H000</t>
  </si>
  <si>
    <t>Adan</t>
  </si>
  <si>
    <t>Adan Salazar Linares</t>
  </si>
  <si>
    <t>5754647000018276488</t>
  </si>
  <si>
    <t>2025-02-17T18:29:23-06:00</t>
  </si>
  <si>
    <t>Magdalena Contreras</t>
  </si>
  <si>
    <t>Salazar Linares</t>
  </si>
  <si>
    <t>Andador Ojo de Agua 4</t>
  </si>
  <si>
    <t>lacitashakira@hotmail.com</t>
  </si>
  <si>
    <t>2025-04-29T17:30:08-06:00</t>
  </si>
  <si>
    <t>Cerradas del Parque</t>
  </si>
  <si>
    <t>5754647000018483217</t>
  </si>
  <si>
    <t>2024-04-18T14:09:38-06:00</t>
  </si>
  <si>
    <t>RSPRMR76120530M000</t>
  </si>
  <si>
    <t>Maribella</t>
  </si>
  <si>
    <t>Maribella Rosas Perez</t>
  </si>
  <si>
    <t>5754647000018278083</t>
  </si>
  <si>
    <t>2025-04-29T17:30:04-06:00</t>
  </si>
  <si>
    <t>Sauzal</t>
  </si>
  <si>
    <t>Rosas Perez</t>
  </si>
  <si>
    <t>Rosas</t>
  </si>
  <si>
    <t>Montes de León 3521</t>
  </si>
  <si>
    <t>Perez</t>
  </si>
  <si>
    <t>maqui030507@yahoo.com</t>
  </si>
  <si>
    <t>2025-03-12T17:25:01-06:00</t>
  </si>
  <si>
    <t>5754647000018483210</t>
  </si>
  <si>
    <t>2024-04-18T14:08:11-06:00</t>
  </si>
  <si>
    <t>Carlos Francisco</t>
  </si>
  <si>
    <t>Carlos Francisco Martínez Moreno</t>
  </si>
  <si>
    <t>5754647000018278100</t>
  </si>
  <si>
    <t>2025-02-18T16:47:43-06:00</t>
  </si>
  <si>
    <t>Martínez Moreno</t>
  </si>
  <si>
    <t>sophie_goop33@hotmail.com</t>
  </si>
  <si>
    <t>2025-04-07T13:15:15-06:00</t>
  </si>
  <si>
    <t>Plazas de la Colina</t>
  </si>
  <si>
    <t>5754647000018482317</t>
  </si>
  <si>
    <t>Benito Juárez, Ciudad de Mexico</t>
  </si>
  <si>
    <t>2024-04-18T14:16:56-06:00</t>
  </si>
  <si>
    <t>GNORPT78032509M000</t>
  </si>
  <si>
    <t>Mauricio Miranda Avila</t>
  </si>
  <si>
    <t>Patricia Sofia</t>
  </si>
  <si>
    <t>Patricia Sofia Gonzalez Orozco</t>
  </si>
  <si>
    <t>5754647000018275412</t>
  </si>
  <si>
    <t>2025-04-07T13:15:12-06:00</t>
  </si>
  <si>
    <t>Tlalnepantla de Baz</t>
  </si>
  <si>
    <t>Gonzalez Orozco</t>
  </si>
  <si>
    <t>Viv. de la Colina 10 Dep 201</t>
  </si>
  <si>
    <t>Orozco</t>
  </si>
  <si>
    <t>drasusanasonrisa@gmail.com</t>
  </si>
  <si>
    <t>2025-05-01T00:35:14-06:00</t>
  </si>
  <si>
    <t>El Moral</t>
  </si>
  <si>
    <t>5754647000018482303</t>
  </si>
  <si>
    <t>2024-04-18T14:16:39-06:00</t>
  </si>
  <si>
    <t>Odontólogo/</t>
  </si>
  <si>
    <t>ESGRSS73052421M100</t>
  </si>
  <si>
    <t>Carlos Enrique Morales Lazcano</t>
  </si>
  <si>
    <t>Susana Espinosa Garcia</t>
  </si>
  <si>
    <t>Susana Espinosa García</t>
  </si>
  <si>
    <t>5754647000018275472</t>
  </si>
  <si>
    <t>2025-04-07T13:25:12-06:00</t>
  </si>
  <si>
    <t>Espinosa Garcia</t>
  </si>
  <si>
    <t>Dentista</t>
  </si>
  <si>
    <t>Benito Juarez S/N</t>
  </si>
  <si>
    <t>johngarcia789@hotmail.com</t>
  </si>
  <si>
    <t>2025-05-01T00:35:06-06:00</t>
  </si>
  <si>
    <t>Inmigrante</t>
  </si>
  <si>
    <t>5754647000018482275</t>
  </si>
  <si>
    <t>2024-04-18T14:16:22-06:00</t>
  </si>
  <si>
    <t>John Edicson</t>
  </si>
  <si>
    <t>John Edicson Garcia Ramos</t>
  </si>
  <si>
    <t>5754647000018276007</t>
  </si>
  <si>
    <t>2025-04-07T13:27:26-06:00</t>
  </si>
  <si>
    <t>Benito Juárez</t>
  </si>
  <si>
    <t>Garcia Ramos</t>
  </si>
  <si>
    <t>Salones y clinicas de belleza</t>
  </si>
  <si>
    <t>Av División del Norte 2005</t>
  </si>
  <si>
    <t>juangm_23@hotmail.com</t>
  </si>
  <si>
    <t>2025-04-29T13:51:54-06:00</t>
  </si>
  <si>
    <t>El Sol</t>
  </si>
  <si>
    <t>5754647000018482261</t>
  </si>
  <si>
    <t>Nezahualcóyotl, Estado de México</t>
  </si>
  <si>
    <t>GRMRJN77011415H400</t>
  </si>
  <si>
    <t>Maribel Bautista Garcia</t>
  </si>
  <si>
    <t>Juan Garcia Moreno</t>
  </si>
  <si>
    <t>Juan García Moreno</t>
  </si>
  <si>
    <t>5754647000018276475</t>
  </si>
  <si>
    <t>2025-02-17T17:58:11-06:00</t>
  </si>
  <si>
    <t>Garcia Moreno</t>
  </si>
  <si>
    <t>Administración de negocios</t>
  </si>
  <si>
    <t>Calle 4 #15</t>
  </si>
  <si>
    <t>bermudezarreola@yahoo.com.mx</t>
  </si>
  <si>
    <t>2025-05-02T05:14:28-06:00</t>
  </si>
  <si>
    <t>Josefa Ortiz de Dominguez</t>
  </si>
  <si>
    <t>5754647000018481360</t>
  </si>
  <si>
    <t>2024-04-18T14:21:38-06:00</t>
  </si>
  <si>
    <t>BRARJS72080909H900</t>
  </si>
  <si>
    <t>Carolina Sanchez Morales</t>
  </si>
  <si>
    <t>Jesus Bermudez Arreola</t>
  </si>
  <si>
    <t>Jesús Bermúdez Arreola</t>
  </si>
  <si>
    <t>5754647000018275024</t>
  </si>
  <si>
    <t>2025-04-07T13:26:42-06:00</t>
  </si>
  <si>
    <t>Bermudez Arreola</t>
  </si>
  <si>
    <t>Generacion y Transmision Electrica</t>
  </si>
  <si>
    <t>Arreola</t>
  </si>
  <si>
    <t>herminiagarciai@hotmail.com</t>
  </si>
  <si>
    <t>2025-05-01T00:31:27-06:00</t>
  </si>
  <si>
    <t>Olimpica Oriente</t>
  </si>
  <si>
    <t>5754647000018481332</t>
  </si>
  <si>
    <t>Parras, Coahuila</t>
  </si>
  <si>
    <t>2024-04-18T14:16:50-06:00</t>
  </si>
  <si>
    <t>SOLTERA</t>
  </si>
  <si>
    <t>GRIDHR71041605M201</t>
  </si>
  <si>
    <t>Herminia</t>
  </si>
  <si>
    <t>Herminia Garcia Iduñate</t>
  </si>
  <si>
    <t>5754647000018275431</t>
  </si>
  <si>
    <t>2025-03-18T17:20:16-06:00</t>
  </si>
  <si>
    <t>Saltillo</t>
  </si>
  <si>
    <t>Garcia Iduñate</t>
  </si>
  <si>
    <t>Blvd V Carranza 4036 38</t>
  </si>
  <si>
    <t>saeo.aje@gmail.com</t>
  </si>
  <si>
    <t>2025-05-02T11:50:22-06:00</t>
  </si>
  <si>
    <t>5754647000018481325</t>
  </si>
  <si>
    <t>2024-04-18T14:16:47-06:00</t>
  </si>
  <si>
    <t>ESOTSN80021609M600</t>
  </si>
  <si>
    <t>Sandra Adriana</t>
  </si>
  <si>
    <t>Sandra Adriana Estrada Oñate</t>
  </si>
  <si>
    <t>5754647000018275444</t>
  </si>
  <si>
    <t>2025-04-16T11:21:37-06:00</t>
  </si>
  <si>
    <t>Estrada Oñate</t>
  </si>
  <si>
    <t>Emilio Carranza 42 #5</t>
  </si>
  <si>
    <t>Oñate</t>
  </si>
  <si>
    <t>lujanlourdes920@gmail.com</t>
  </si>
  <si>
    <t>2025-05-01T00:31:35-06:00</t>
  </si>
  <si>
    <t>Barranca Del Refugio</t>
  </si>
  <si>
    <t>5754647000018481318</t>
  </si>
  <si>
    <t>Xiutetelco, Puebla</t>
  </si>
  <si>
    <t>2024-04-18T14:16:46-06:00</t>
  </si>
  <si>
    <t>HRHRLR83020721M700</t>
  </si>
  <si>
    <t>Maria de Lourdes</t>
  </si>
  <si>
    <t>Maria de Lourdes Hernandez Hernandez</t>
  </si>
  <si>
    <t>5754647000018275449</t>
  </si>
  <si>
    <t>2025-03-20T11:09:12-06:00</t>
  </si>
  <si>
    <t>barranca agua marina no.108</t>
  </si>
  <si>
    <t>silviabr06@gmail.com</t>
  </si>
  <si>
    <t>2025-05-04T11:21:46-06:00</t>
  </si>
  <si>
    <t>Los Picos de Iztacalco</t>
  </si>
  <si>
    <t>5754647000018481290</t>
  </si>
  <si>
    <t>BCRSSL70040609M100</t>
  </si>
  <si>
    <t>Silvia</t>
  </si>
  <si>
    <t>Silvia Becerra Rosete</t>
  </si>
  <si>
    <t>5754647000018276052</t>
  </si>
  <si>
    <t>2025-03-20T18:53:54-06:00</t>
  </si>
  <si>
    <t>Becerra Rosete</t>
  </si>
  <si>
    <t>Picos 2A mz15 lt 19</t>
  </si>
  <si>
    <t>betymor4@gmail.com</t>
  </si>
  <si>
    <t>2025-04-24T15:58:07-06:00</t>
  </si>
  <si>
    <t>Catemaco Centro</t>
  </si>
  <si>
    <t>5754647000018481269</t>
  </si>
  <si>
    <t>Catemaco, Veracruz</t>
  </si>
  <si>
    <t>2024-04-18T14:12:02-06:00</t>
  </si>
  <si>
    <t>MRVLBR70081730M500</t>
  </si>
  <si>
    <t>Jorge Rosas Hernandez</t>
  </si>
  <si>
    <t>Bertha Cristina</t>
  </si>
  <si>
    <t>Bertha Cristina Moreno Villegas</t>
  </si>
  <si>
    <t>5754647000018276084</t>
  </si>
  <si>
    <t>2025-04-23T10:44:09-06:00</t>
  </si>
  <si>
    <t>Catemaco</t>
  </si>
  <si>
    <t>Moreno Villegas</t>
  </si>
  <si>
    <t>Ama de Casa</t>
  </si>
  <si>
    <t>Cuauhtemoc S/N esq Abasolo</t>
  </si>
  <si>
    <t>Villegas</t>
  </si>
  <si>
    <t>inversioneshermanasobregon@gmail.com</t>
  </si>
  <si>
    <t>2025-03-26T16:33:26-06:00</t>
  </si>
  <si>
    <t>Real Del Valle</t>
  </si>
  <si>
    <t>5754647000018481262</t>
  </si>
  <si>
    <t>OBGRMR64030409M100</t>
  </si>
  <si>
    <t>Martha</t>
  </si>
  <si>
    <t>Martha Obregon Garduño</t>
  </si>
  <si>
    <t>5754647000018276096</t>
  </si>
  <si>
    <t>2025-02-25T18:41:57-06:00</t>
  </si>
  <si>
    <t>Tlajomulco de Zuñiga</t>
  </si>
  <si>
    <t>Obregon Garduño</t>
  </si>
  <si>
    <t>Valle de San Martin 1091</t>
  </si>
  <si>
    <t>inge-castaneda@outlook.com</t>
  </si>
  <si>
    <t>Fracc Fov Severiano OCE</t>
  </si>
  <si>
    <t>5754647000018481248</t>
  </si>
  <si>
    <t>2024-04-18T14:11:54-06:00</t>
  </si>
  <si>
    <t>CSOLAL92070387M800</t>
  </si>
  <si>
    <t>Isidro Yair Nieves Rafael</t>
  </si>
  <si>
    <t>Alondra Magdalena</t>
  </si>
  <si>
    <t>Alondra Magdalena Castañeda Olivera</t>
  </si>
  <si>
    <t>5754647000018276418</t>
  </si>
  <si>
    <t>2025-04-24T12:07:26-06:00</t>
  </si>
  <si>
    <t>Tepic</t>
  </si>
  <si>
    <t>Castañeda Olivera</t>
  </si>
  <si>
    <t>Castañeda</t>
  </si>
  <si>
    <t>Alamares 30 Edif Leon Depto 3</t>
  </si>
  <si>
    <t>Olivera</t>
  </si>
  <si>
    <t>sotinyal@hotmail.es</t>
  </si>
  <si>
    <t>2025-04-24T16:47:12-06:00</t>
  </si>
  <si>
    <t>Fracc Paseos Kabah</t>
  </si>
  <si>
    <t>5754647000018481227</t>
  </si>
  <si>
    <t>2024-04-18T14:11:29-06:00</t>
  </si>
  <si>
    <t>LYGNJN59080831H600</t>
  </si>
  <si>
    <t>Juan Ariel</t>
  </si>
  <si>
    <t>5754647000018276497</t>
  </si>
  <si>
    <t>2025-04-03T18:44:52-06:00</t>
  </si>
  <si>
    <t>Laynes Gongora</t>
  </si>
  <si>
    <t>Laynes</t>
  </si>
  <si>
    <t>Servicios de Arquitectura</t>
  </si>
  <si>
    <t>Cecilio Chi 3</t>
  </si>
  <si>
    <t>Gongora</t>
  </si>
  <si>
    <t>ajcontre1@gmail.com</t>
  </si>
  <si>
    <t>2025-05-01T00:34:24-06:00</t>
  </si>
  <si>
    <t>Antonio J Bermudez</t>
  </si>
  <si>
    <t>5754647000018481220</t>
  </si>
  <si>
    <t>Reynosa, Tamaulipas</t>
  </si>
  <si>
    <t>2024-04-18T14:11:21-06:00</t>
  </si>
  <si>
    <t>CNGNAN63090328H800</t>
  </si>
  <si>
    <t>Diana Gabriela Medellin Martínez</t>
  </si>
  <si>
    <t>Angel Javier</t>
  </si>
  <si>
    <t>Angel Javier Contreras Gonzalez</t>
  </si>
  <si>
    <t>Angel Javier Contreras González</t>
  </si>
  <si>
    <t>5754647000018276816</t>
  </si>
  <si>
    <t>2025-04-07T12:12:10-06:00</t>
  </si>
  <si>
    <t>Reynosa</t>
  </si>
  <si>
    <t>Contreras Gonzalez</t>
  </si>
  <si>
    <t>Paseo de Los Ahuehuetes 320 623</t>
  </si>
  <si>
    <t>luan08an@hotmail.com</t>
  </si>
  <si>
    <t>2025-05-01T05:27:40-06:00</t>
  </si>
  <si>
    <t>Agricola Metropolitana</t>
  </si>
  <si>
    <t>5754647000018480328</t>
  </si>
  <si>
    <t>2024-04-18T14:17:04-06:00</t>
  </si>
  <si>
    <t>HRSNAN67113009H500</t>
  </si>
  <si>
    <t>Maria Ludivina Reyes Castro</t>
  </si>
  <si>
    <t>Andres</t>
  </si>
  <si>
    <t>Andres Hernandez Santos</t>
  </si>
  <si>
    <t>5754647000018275079</t>
  </si>
  <si>
    <t>2025-03-12T18:26:15-06:00</t>
  </si>
  <si>
    <t>Tláhuac</t>
  </si>
  <si>
    <t>Hernandez Santos</t>
  </si>
  <si>
    <t>Aida L4 Mz 21</t>
  </si>
  <si>
    <t>veroclkas_93@yahoo.com</t>
  </si>
  <si>
    <t>2025-05-01T05:27:35-06:00</t>
  </si>
  <si>
    <t>Dm Nacional</t>
  </si>
  <si>
    <t>5754647000018480321</t>
  </si>
  <si>
    <t>CASADA</t>
  </si>
  <si>
    <t>CLCSNR72041309M700</t>
  </si>
  <si>
    <t>Jesus Ricardo Flores Jimenez</t>
  </si>
  <si>
    <t>Norma Veronica</t>
  </si>
  <si>
    <t>Norma Veronica Colin Casasola</t>
  </si>
  <si>
    <t>Norma Veronica Colín Casasola</t>
  </si>
  <si>
    <t>5754647000018275447</t>
  </si>
  <si>
    <t>2025-03-20T17:37:21-06:00</t>
  </si>
  <si>
    <t>Colin Casasola</t>
  </si>
  <si>
    <t>Chofer</t>
  </si>
  <si>
    <t>San Juan de Aragon 439 f301A</t>
  </si>
  <si>
    <t>monroy.dg@outlook.com</t>
  </si>
  <si>
    <t>2025-04-29T19:31:41-06:00</t>
  </si>
  <si>
    <t>Mixquiahuala</t>
  </si>
  <si>
    <t>5754647000018480314</t>
  </si>
  <si>
    <t>2024-04-18T14:16:41-06:00</t>
  </si>
  <si>
    <t>GNMNDV81111213H600</t>
  </si>
  <si>
    <t>Citlalli Santillan Calva</t>
  </si>
  <si>
    <t>David Gonzalez Monroy</t>
  </si>
  <si>
    <t>David González Monroy</t>
  </si>
  <si>
    <t>5754647000018275463</t>
  </si>
  <si>
    <t>2025-04-24T11:41:16-06:00</t>
  </si>
  <si>
    <t>Gonzalez Monroy</t>
  </si>
  <si>
    <t>Juan de la Barrera 41</t>
  </si>
  <si>
    <t>Monroy</t>
  </si>
  <si>
    <t>pclopezz17@gmail.com</t>
  </si>
  <si>
    <t>2025-03-12T15:40:59-06:00</t>
  </si>
  <si>
    <t>5754647000018480293</t>
  </si>
  <si>
    <t>2024-04-18T14:12:01-06:00</t>
  </si>
  <si>
    <t>Pascuala</t>
  </si>
  <si>
    <t>Pascuala Chávez López</t>
  </si>
  <si>
    <t>5754647000018276089</t>
  </si>
  <si>
    <t>2025-02-18T16:19:44-06:00</t>
  </si>
  <si>
    <t>Chávez López</t>
  </si>
  <si>
    <t>mcamposortega@outlook.com</t>
  </si>
  <si>
    <t>2025-05-01T00:34:49-06:00</t>
  </si>
  <si>
    <t>Roma Norte</t>
  </si>
  <si>
    <t>5754647000018480286</t>
  </si>
  <si>
    <t>2024-04-18T14:11:46-06:00</t>
  </si>
  <si>
    <t>CMORMR73092809M401</t>
  </si>
  <si>
    <t>Margarita</t>
  </si>
  <si>
    <t>Margarita Campos Ortega</t>
  </si>
  <si>
    <t>5754647000018276442</t>
  </si>
  <si>
    <t>2025-04-07T12:48:45-06:00</t>
  </si>
  <si>
    <t>Cuahutemoc</t>
  </si>
  <si>
    <t>Inversionista</t>
  </si>
  <si>
    <t>Sinaloa 193</t>
  </si>
  <si>
    <t>diana_alba02@hotmail.com</t>
  </si>
  <si>
    <t>2025-04-16T18:24:15-06:00</t>
  </si>
  <si>
    <t>Chalma de Guadalupe</t>
  </si>
  <si>
    <t>5754647000018480272</t>
  </si>
  <si>
    <t>2024-04-18T14:10:30-06:00</t>
  </si>
  <si>
    <t>BRALDN79120211M600</t>
  </si>
  <si>
    <t>Diana</t>
  </si>
  <si>
    <t>Diana Barrera Albarran</t>
  </si>
  <si>
    <t>5754647000018277041</t>
  </si>
  <si>
    <t>2025-02-18T11:58:33-06:00</t>
  </si>
  <si>
    <t>Barrera Albarran</t>
  </si>
  <si>
    <t>Quintana Roo MZ 115 LT 20</t>
  </si>
  <si>
    <t>biati.full7@gmail.com</t>
  </si>
  <si>
    <t>2025-04-30T02:35:46-06:00</t>
  </si>
  <si>
    <t>Aztecas</t>
  </si>
  <si>
    <t>5754647000018480258</t>
  </si>
  <si>
    <t>2024-04-18T14:10:02-06:00</t>
  </si>
  <si>
    <t>GRPREL54072920M300</t>
  </si>
  <si>
    <t>Elena Beatriz</t>
  </si>
  <si>
    <t>Elena Beatriz Garcia Perez</t>
  </si>
  <si>
    <t>Elena Beatriz García Perez</t>
  </si>
  <si>
    <t>5754647000018278029</t>
  </si>
  <si>
    <t>2025-04-07T12:04:03-06:00</t>
  </si>
  <si>
    <t>San Jacinto Amilpas</t>
  </si>
  <si>
    <t>Garcia Perez</t>
  </si>
  <si>
    <t>Quetzalcoatl 18</t>
  </si>
  <si>
    <t>Oaxaca</t>
  </si>
  <si>
    <t>margalvan29@gmail.com</t>
  </si>
  <si>
    <t>2025-04-15T20:44:08-06:00</t>
  </si>
  <si>
    <t>La Casita</t>
  </si>
  <si>
    <t>5754647000018480230</t>
  </si>
  <si>
    <t>2024-04-18T14:09:34-06:00</t>
  </si>
  <si>
    <t>GLARMA57072716M700</t>
  </si>
  <si>
    <t>Ma. Rosa</t>
  </si>
  <si>
    <t>Ma. Rosa Galvan Arteaga</t>
  </si>
  <si>
    <t>33 1026 0185</t>
  </si>
  <si>
    <t>5754647000018278089</t>
  </si>
  <si>
    <t>2025-04-07T12:46:57-06:00</t>
  </si>
  <si>
    <t>Galvan Arteaga</t>
  </si>
  <si>
    <t>Galvan</t>
  </si>
  <si>
    <t>Calle Violetas 770</t>
  </si>
  <si>
    <t>Arteaga</t>
  </si>
  <si>
    <t>maricelagarcmati82@gmail.com</t>
  </si>
  <si>
    <t>2025-05-02T13:36:03-06:00</t>
  </si>
  <si>
    <t>Xoco</t>
  </si>
  <si>
    <t>5754647000018479241</t>
  </si>
  <si>
    <t>GRMRMR82042714M101</t>
  </si>
  <si>
    <t>Maricela Garcia Martin</t>
  </si>
  <si>
    <t>5754647000022193300</t>
  </si>
  <si>
    <t>2025-04-07T13:03:25-06:00</t>
  </si>
  <si>
    <t>Garcia Martin</t>
  </si>
  <si>
    <t>Francisco Villa 3853</t>
  </si>
  <si>
    <t>Martín</t>
  </si>
  <si>
    <t>chimalpopoca_seaf@yahoo.com.mx</t>
  </si>
  <si>
    <t>2025-03-19T11:12:41-06:00</t>
  </si>
  <si>
    <t>Fracc Real Del Sol</t>
  </si>
  <si>
    <t>5754647000018479213</t>
  </si>
  <si>
    <t>2024-04-18T14:11:40-06:00</t>
  </si>
  <si>
    <t>ARFRSL56110309M500</t>
  </si>
  <si>
    <t>Silvia Elena</t>
  </si>
  <si>
    <t>Silvia Elena Arriaga Franco</t>
  </si>
  <si>
    <t>5754647000018276464</t>
  </si>
  <si>
    <t>2025-02-04T13:31:37-06:00</t>
  </si>
  <si>
    <t>Tecamac</t>
  </si>
  <si>
    <t>Arriaga Franco</t>
  </si>
  <si>
    <t>Privada Titania casa 11, Mz 16 Lt 2</t>
  </si>
  <si>
    <t>isrrael.moreno.ortega@gmail.com</t>
  </si>
  <si>
    <t>2025-04-14T18:35:38-06:00</t>
  </si>
  <si>
    <t>Indeco</t>
  </si>
  <si>
    <t>5754647000018479206</t>
  </si>
  <si>
    <t>MRORIS76090429H100</t>
  </si>
  <si>
    <t>Isrrael</t>
  </si>
  <si>
    <t>Isrrael Moreno Ortega</t>
  </si>
  <si>
    <t>5754647000018276477</t>
  </si>
  <si>
    <t>2025-03-18T18:22:17-06:00</t>
  </si>
  <si>
    <t>Moreno Ortega</t>
  </si>
  <si>
    <t>Blvd La Libertad 105</t>
  </si>
  <si>
    <t>pacomilgar2@gmail.com</t>
  </si>
  <si>
    <t>Casa Blanca Resindencial</t>
  </si>
  <si>
    <t>5754647000018479185</t>
  </si>
  <si>
    <t>2024-04-18T14:10:41-06:00</t>
  </si>
  <si>
    <t>MLGRFR72110815H700</t>
  </si>
  <si>
    <t>Rosa Maria Guzman Cuarto</t>
  </si>
  <si>
    <t>Francisco</t>
  </si>
  <si>
    <t>Francisco Millan Garcia</t>
  </si>
  <si>
    <t>5754647000018277004</t>
  </si>
  <si>
    <t>2025-04-09T10:28:10-06:00</t>
  </si>
  <si>
    <t>Toluca</t>
  </si>
  <si>
    <t>Millan Garcia</t>
  </si>
  <si>
    <t>Millan</t>
  </si>
  <si>
    <t>Priv de Pino Suarez 12</t>
  </si>
  <si>
    <t>viviana.molina.llanos@gmail.com</t>
  </si>
  <si>
    <t>Harmoni</t>
  </si>
  <si>
    <t>N o Inmigrante</t>
  </si>
  <si>
    <t>5754647000018478302</t>
  </si>
  <si>
    <t>2024-04-18T14:21:46-06:00</t>
  </si>
  <si>
    <t>Francisco Javier Solis Hernandez</t>
  </si>
  <si>
    <t>Viviana</t>
  </si>
  <si>
    <t>Viviana Molina Llanos</t>
  </si>
  <si>
    <t>5754647000018275003</t>
  </si>
  <si>
    <t>2025-03-20T18:01:44-06:00</t>
  </si>
  <si>
    <t>Ciudad Juárez</t>
  </si>
  <si>
    <t>+19152826484</t>
  </si>
  <si>
    <t>Molina Llanos</t>
  </si>
  <si>
    <t>Via Forto 8526</t>
  </si>
  <si>
    <t>tinitajc28@gmail.com</t>
  </si>
  <si>
    <t>2025-05-03T18:06:13-06:00</t>
  </si>
  <si>
    <t>19 de Septiembre</t>
  </si>
  <si>
    <t>5754647000018478267</t>
  </si>
  <si>
    <t>JVCRAG62072830M700</t>
  </si>
  <si>
    <t>Augusta</t>
  </si>
  <si>
    <t>Augusta Javier Cruz</t>
  </si>
  <si>
    <t>5754647000018275078</t>
  </si>
  <si>
    <t>2025-05-02T10:50:32-06:00</t>
  </si>
  <si>
    <t>Ecatepec</t>
  </si>
  <si>
    <t>Javier Cruz</t>
  </si>
  <si>
    <t>Javier</t>
  </si>
  <si>
    <t>Orquidea Mz10 Lt10</t>
  </si>
  <si>
    <t>taliabpm@gmail.com</t>
  </si>
  <si>
    <t>2025-03-12T17:21:51-06:00</t>
  </si>
  <si>
    <t>La Loma (S REF)</t>
  </si>
  <si>
    <t>5754647000018478260</t>
  </si>
  <si>
    <t>PDMRTL80020514M100</t>
  </si>
  <si>
    <t>Talia Berenice</t>
  </si>
  <si>
    <t>Talia Berenice Padilla Mireles</t>
  </si>
  <si>
    <t>5754647000018275471</t>
  </si>
  <si>
    <t>2025-02-18T16:01:52-06:00</t>
  </si>
  <si>
    <t>Padilla Mireles</t>
  </si>
  <si>
    <t>López Velarde 476 P Mexicano Artes</t>
  </si>
  <si>
    <t>elsa.rom.jai@gmail.com</t>
  </si>
  <si>
    <t>2025-03-13T09:13:34-06:00</t>
  </si>
  <si>
    <t>San Buenaventura</t>
  </si>
  <si>
    <t>5754647000018478246</t>
  </si>
  <si>
    <t>2024-04-18T14:12:03-06:00</t>
  </si>
  <si>
    <t>RMJMEL64073009M800</t>
  </si>
  <si>
    <t>Elsa Natividad</t>
  </si>
  <si>
    <t>Elsa Natividad Romero Jaimes</t>
  </si>
  <si>
    <t>5754647000018276081</t>
  </si>
  <si>
    <t>2025-02-18T15:59:26-06:00</t>
  </si>
  <si>
    <t>Ixtapaluca</t>
  </si>
  <si>
    <t>Romero Jaimes</t>
  </si>
  <si>
    <t>Pasesos del Puente 102 M66 L201A</t>
  </si>
  <si>
    <t>angyamor@hotmail.com</t>
  </si>
  <si>
    <t>2025-04-19T05:25:22-06:00</t>
  </si>
  <si>
    <t>Hda Santa Clara</t>
  </si>
  <si>
    <t>5754647000018478218</t>
  </si>
  <si>
    <t>2024-04-18T14:11:30-06:00</t>
  </si>
  <si>
    <t>FLZRAN66081508M301</t>
  </si>
  <si>
    <t>Jesus Carreon Coronado</t>
  </si>
  <si>
    <t>Maria Angelica</t>
  </si>
  <si>
    <t>Maria Angelica Flores Zaragoza</t>
  </si>
  <si>
    <t>Maria Angélica Flores Zaragoza</t>
  </si>
  <si>
    <t>5754647000018276494</t>
  </si>
  <si>
    <t>2025-04-07T12:50:24-06:00</t>
  </si>
  <si>
    <t>Flores Zaragoza</t>
  </si>
  <si>
    <t>Pendiente de aclaracion</t>
  </si>
  <si>
    <t>Ciudad de Teurel 6618</t>
  </si>
  <si>
    <t>Zaragoza</t>
  </si>
  <si>
    <t>2025-03-12T15:41:22-06:00</t>
  </si>
  <si>
    <t>5754647000018478211</t>
  </si>
  <si>
    <t>Vicente Omar</t>
  </si>
  <si>
    <t>Vicente Omar Galvez Torres</t>
  </si>
  <si>
    <t>5754647000018276818</t>
  </si>
  <si>
    <t>2025-02-18T16:24:45-06:00</t>
  </si>
  <si>
    <t>Galvez Torres</t>
  </si>
  <si>
    <t>erimay0707@gmail.com</t>
  </si>
  <si>
    <t>2025-03-19T11:12:52-06:00</t>
  </si>
  <si>
    <t>5754647000018478204</t>
  </si>
  <si>
    <t>2024-04-16T12:08:50-06:00</t>
  </si>
  <si>
    <t>RMRMER80070709M400</t>
  </si>
  <si>
    <t>Erika Mayela</t>
  </si>
  <si>
    <t>Erika Mayela Ramírez Ramírez</t>
  </si>
  <si>
    <t>5754647000018276832</t>
  </si>
  <si>
    <t>2025-02-19T16:56:53-06:00</t>
  </si>
  <si>
    <t>Valle de Chalco</t>
  </si>
  <si>
    <t>(551) 677-7641</t>
  </si>
  <si>
    <t>Ramírez Ramírez</t>
  </si>
  <si>
    <t>Consultorios de optometría</t>
  </si>
  <si>
    <t>Norte 34 Mz 1396 Lt 7</t>
  </si>
  <si>
    <t>carmen_ha_ppy@hotmail.com</t>
  </si>
  <si>
    <t>San Buenaventura Ixtapaluca</t>
  </si>
  <si>
    <t>5754647000018478155</t>
  </si>
  <si>
    <t>2024-04-18T14:09:53-06:00</t>
  </si>
  <si>
    <t>TPGNMA60111409M100</t>
  </si>
  <si>
    <t>Ma. del Carmen</t>
  </si>
  <si>
    <t>Ma. del Carmen Tapia Gonzalez</t>
  </si>
  <si>
    <t>Ma. Del Carmen Tapia González</t>
  </si>
  <si>
    <t>5754647000018278054</t>
  </si>
  <si>
    <t>2025-03-19T18:04:23-06:00</t>
  </si>
  <si>
    <t>Tapia Gonzalez</t>
  </si>
  <si>
    <t>Colinas De Balbuena Mz 2 Lt 185</t>
  </si>
  <si>
    <t>isabel.arana53@gmail.com</t>
  </si>
  <si>
    <t>2025-05-01T00:31:55-06:00</t>
  </si>
  <si>
    <t>Und. Hab. Ruiz Cortinez</t>
  </si>
  <si>
    <t>5754647000018477263</t>
  </si>
  <si>
    <t>2024-04-18T14:21:42-06:00</t>
  </si>
  <si>
    <t>casada</t>
  </si>
  <si>
    <t>ARMJIS53080330M000</t>
  </si>
  <si>
    <t>Alvaro Priego Casanova</t>
  </si>
  <si>
    <t>Maria Isabel Arana Mijangos</t>
  </si>
  <si>
    <t>María Isabel Arana Mijangos</t>
  </si>
  <si>
    <t>5754647000018275014</t>
  </si>
  <si>
    <t>2025-02-17T18:17:52-06:00</t>
  </si>
  <si>
    <t>Arana Mijangos</t>
  </si>
  <si>
    <t>Orquídeas 92</t>
  </si>
  <si>
    <t>alopezg@gmail.com</t>
  </si>
  <si>
    <t>2025-05-01T00:34:38-06:00</t>
  </si>
  <si>
    <t>Santa María Nonoalco</t>
  </si>
  <si>
    <t>5754647000018477235</t>
  </si>
  <si>
    <t>2024-04-18T14:16:48-06:00</t>
  </si>
  <si>
    <t>LPGTAL79041409H800</t>
  </si>
  <si>
    <t>Miriam Guadalupe Fonseca Serrano</t>
  </si>
  <si>
    <t>Alberto Lopez Gutierrez</t>
  </si>
  <si>
    <t>5754647000018275441</t>
  </si>
  <si>
    <t>2025-04-07T12:09:41-06:00</t>
  </si>
  <si>
    <t>Lopez Gutierrez</t>
  </si>
  <si>
    <t>Vendedor de tecnología</t>
  </si>
  <si>
    <t>Miguel Angel 64 Depto A203</t>
  </si>
  <si>
    <t>jeydij4@gmail.com</t>
  </si>
  <si>
    <t>2025-04-30T05:08:46-06:00</t>
  </si>
  <si>
    <t>Union Hidalgo</t>
  </si>
  <si>
    <t>5754647000018477221</t>
  </si>
  <si>
    <t>2024-04-18T14:12:05-06:00</t>
  </si>
  <si>
    <t>JMMRJD91110720M700</t>
  </si>
  <si>
    <t>Jedilia</t>
  </si>
  <si>
    <t>Jedilia Jimenez Martinez</t>
  </si>
  <si>
    <t>Jedilia Jimenez Martínez</t>
  </si>
  <si>
    <t>5754647000018276076</t>
  </si>
  <si>
    <t>2025-04-24T18:21:02-06:00</t>
  </si>
  <si>
    <t>Jimenez Martinez</t>
  </si>
  <si>
    <t>Jimenez</t>
  </si>
  <si>
    <t>Cerca escuela niños Heroes SN</t>
  </si>
  <si>
    <t>arcadiorojasmtz@gmail.com</t>
  </si>
  <si>
    <t>2025-04-30T03:26:38-06:00</t>
  </si>
  <si>
    <t>Fraccionamiento Galaxia Los Reyes</t>
  </si>
  <si>
    <t>5754647000018477214</t>
  </si>
  <si>
    <t>2024-04-18T14:11:42-06:00</t>
  </si>
  <si>
    <t>RJMRAR72011620H900</t>
  </si>
  <si>
    <t>Margarita Lorenzo Cruz</t>
  </si>
  <si>
    <t>Arcadio</t>
  </si>
  <si>
    <t>Arcadio Rojas Martinez</t>
  </si>
  <si>
    <t>5754647000018276458</t>
  </si>
  <si>
    <t>2025-04-11T13:56:08-06:00</t>
  </si>
  <si>
    <t>Chicoloapan de Juárez</t>
  </si>
  <si>
    <t>Rojas Martinez</t>
  </si>
  <si>
    <t>Roc Casa 8 Mz 57 Lt 3</t>
  </si>
  <si>
    <t>anai.dionicio0403@outlook.es</t>
  </si>
  <si>
    <t>2025-05-01T00:31:43-06:00</t>
  </si>
  <si>
    <t>San Jerónimo Tianguis</t>
  </si>
  <si>
    <t>5754647000018477207</t>
  </si>
  <si>
    <t>Atexcal, Puebla</t>
  </si>
  <si>
    <t>2024-04-18T14:11:26-06:00</t>
  </si>
  <si>
    <t>DNJSAN83030421M900</t>
  </si>
  <si>
    <t>Anai</t>
  </si>
  <si>
    <t>Anai Dionicio de Jesus</t>
  </si>
  <si>
    <t>5754647000018276805</t>
  </si>
  <si>
    <t>2025-03-12T18:08:37-06:00</t>
  </si>
  <si>
    <t>San Jeronimo Tianguismanalco</t>
  </si>
  <si>
    <t>(248) 115-1832</t>
  </si>
  <si>
    <t>Dionicio de Jesus</t>
  </si>
  <si>
    <t>Enfermera</t>
  </si>
  <si>
    <t>PV Nva Reforma 6</t>
  </si>
  <si>
    <t>2025-03-12T15:41:09-06:00</t>
  </si>
  <si>
    <t>5754647000018477200</t>
  </si>
  <si>
    <t>2024-04-18T14:11:17-06:00</t>
  </si>
  <si>
    <t>Nayeli Guadalupe</t>
  </si>
  <si>
    <t>Nayeli Guadalupe Pech Caamal</t>
  </si>
  <si>
    <t>5754647000018276821</t>
  </si>
  <si>
    <t>2025-02-18T16:23:11-06:00</t>
  </si>
  <si>
    <t>Pech Caamal</t>
  </si>
  <si>
    <t>mamortru@hotmail.com</t>
  </si>
  <si>
    <t>2025-04-29T17:32:23-06:00</t>
  </si>
  <si>
    <t>Paseo Nuevo Nogales</t>
  </si>
  <si>
    <t>5754647000018476269</t>
  </si>
  <si>
    <t>2024-04-18T14:12:08-06:00</t>
  </si>
  <si>
    <t>MRTRMG71111021H700</t>
  </si>
  <si>
    <t>Miguel Angel Moreno Trujillo</t>
  </si>
  <si>
    <t>5754647000018276060</t>
  </si>
  <si>
    <t>2025-02-18T11:52:49-06:00</t>
  </si>
  <si>
    <t>Ojo Zarco</t>
  </si>
  <si>
    <t>Moreno Trujillo</t>
  </si>
  <si>
    <t>Benito Juarez 18</t>
  </si>
  <si>
    <t>jjhcalvario@gmail.com</t>
  </si>
  <si>
    <t>2025-03-12T15:41:06-06:00</t>
  </si>
  <si>
    <t>Centro</t>
  </si>
  <si>
    <t>5754647000018476262</t>
  </si>
  <si>
    <t>Jalisco , Mexico</t>
  </si>
  <si>
    <t>HRCLJS82080914H600</t>
  </si>
  <si>
    <t>Laura Meza Silva</t>
  </si>
  <si>
    <t>Jose De Jesús</t>
  </si>
  <si>
    <t>Jose De Jesús Hernández Calvario</t>
  </si>
  <si>
    <t>5754647000018276074</t>
  </si>
  <si>
    <t>2025-02-18T16:22:20-06:00</t>
  </si>
  <si>
    <t>Ciudad Guzman</t>
  </si>
  <si>
    <t>Hernández Calvario</t>
  </si>
  <si>
    <t>Administración publica federal en general</t>
  </si>
  <si>
    <t>San Benjamín 45</t>
  </si>
  <si>
    <t>mancillarosana04@gmail.com</t>
  </si>
  <si>
    <t>2025-05-01T00:31:17-06:00</t>
  </si>
  <si>
    <t>Loc Tapeixtle</t>
  </si>
  <si>
    <t>5754647000018476248</t>
  </si>
  <si>
    <t>Tepeixtles, Colima</t>
  </si>
  <si>
    <t>2024-04-18T14:11:53-06:00</t>
  </si>
  <si>
    <t>MNMJRS62043006M600</t>
  </si>
  <si>
    <t>Rosana</t>
  </si>
  <si>
    <t>Rosana Mancilla Mejia</t>
  </si>
  <si>
    <t>Rosana Mancilla Mejía</t>
  </si>
  <si>
    <t>5754647000018276423</t>
  </si>
  <si>
    <t>2025-03-21T11:04:33-06:00</t>
  </si>
  <si>
    <t>Manzanillo</t>
  </si>
  <si>
    <t>Mancilla Mejia</t>
  </si>
  <si>
    <t>Asistente social</t>
  </si>
  <si>
    <t>Gral Lazaro Cardenas 32</t>
  </si>
  <si>
    <t>Colima</t>
  </si>
  <si>
    <t>ale.hernandez.1705@hotmail.com</t>
  </si>
  <si>
    <t>2025-03-19T11:12:45-06:00</t>
  </si>
  <si>
    <t>Pueblo San Pedro Martir</t>
  </si>
  <si>
    <t>5754647000018476227</t>
  </si>
  <si>
    <t>2024-04-18T14:10:34-06:00</t>
  </si>
  <si>
    <t>HRRSAL55051709M600</t>
  </si>
  <si>
    <t>Maria Alejandra</t>
  </si>
  <si>
    <t>Maria Alejandra Hernandez Resendiz</t>
  </si>
  <si>
    <t>55 2962 7755</t>
  </si>
  <si>
    <t>5754647000018277029</t>
  </si>
  <si>
    <t>2025-03-04T18:08:45-06:00</t>
  </si>
  <si>
    <t>Hernandez Resendiz</t>
  </si>
  <si>
    <t>Diligencias 28</t>
  </si>
  <si>
    <t>joluga_ll51@hotmail.com</t>
  </si>
  <si>
    <t>2025-05-02T13:11:31-06:00</t>
  </si>
  <si>
    <t>5754647000018476213</t>
  </si>
  <si>
    <t>Escuinapa, Sinaloa</t>
  </si>
  <si>
    <t>2024-04-18T14:10:11-06:00</t>
  </si>
  <si>
    <t>GRLLLS51111725H900</t>
  </si>
  <si>
    <t>Rosa Delia de Leon Hernandez</t>
  </si>
  <si>
    <t>Jose Luis Garcia Llamas</t>
  </si>
  <si>
    <t>Jose Luis García Llamas</t>
  </si>
  <si>
    <t>5754647000018278003</t>
  </si>
  <si>
    <t>2025-04-07T12:29:52-06:00</t>
  </si>
  <si>
    <t>Garcia Llamas</t>
  </si>
  <si>
    <t>Luis Reyes Espindola 54</t>
  </si>
  <si>
    <t>Llamas</t>
  </si>
  <si>
    <t>vjmontes@yahoo.com</t>
  </si>
  <si>
    <t>2025-05-02T17:00:54-06:00</t>
  </si>
  <si>
    <t>Fraccionamiento Los Murales</t>
  </si>
  <si>
    <t>5754647000018476206</t>
  </si>
  <si>
    <t>2024-04-18T14:09:58-06:00</t>
  </si>
  <si>
    <t>MNZVVC53102209H201</t>
  </si>
  <si>
    <t>Victor Jaime</t>
  </si>
  <si>
    <t>Victor Jaime Montes Zavala</t>
  </si>
  <si>
    <t>5754647000018278040</t>
  </si>
  <si>
    <t>2025-03-20T15:36:02-06:00</t>
  </si>
  <si>
    <t>Montes Zavala</t>
  </si>
  <si>
    <t>Juan O Gorman 142</t>
  </si>
  <si>
    <t>mhinojosamontero@gmail.com</t>
  </si>
  <si>
    <t>2025-05-02T05:14:23-06:00</t>
  </si>
  <si>
    <t>Fracc Residencial Lago</t>
  </si>
  <si>
    <t>5754647000018476192</t>
  </si>
  <si>
    <t>Poza Rica, Veracruz</t>
  </si>
  <si>
    <t>2024-04-18T14:09:35-06:00</t>
  </si>
  <si>
    <t>HNMNMN74091030H000</t>
  </si>
  <si>
    <t>Claudia Lorena Lince Aviles</t>
  </si>
  <si>
    <t>Manuel</t>
  </si>
  <si>
    <t>Manuel Hinojosa Montero</t>
  </si>
  <si>
    <t>5754647000018278088</t>
  </si>
  <si>
    <t>2025-02-05T13:39:00-06:00</t>
  </si>
  <si>
    <t>Hinojosa Montero</t>
  </si>
  <si>
    <t>Alvaro Artiñano 41 P alta</t>
  </si>
  <si>
    <t>griseldavasquez75@yahoo.com.mx</t>
  </si>
  <si>
    <t>Tijuana</t>
  </si>
  <si>
    <t>2025-05-03T05:15:27-06:00</t>
  </si>
  <si>
    <t>Anexa Sanchez Taboada</t>
  </si>
  <si>
    <t>5754647000018475333</t>
  </si>
  <si>
    <t>Durango, Durango</t>
  </si>
  <si>
    <t>2024-04-18T14:21:37-06:00</t>
  </si>
  <si>
    <t>VSCRGR75051010M200</t>
  </si>
  <si>
    <t>Griselda Leonor</t>
  </si>
  <si>
    <t>Griselda Leonor Vasquez de la Cruz</t>
  </si>
  <si>
    <t>Griselda Leonor Vasquez De La Cruz</t>
  </si>
  <si>
    <t>5754647000018275025</t>
  </si>
  <si>
    <t>2025-04-07T12:27:16-06:00</t>
  </si>
  <si>
    <t>Pso del Pacifico 10480 202 E 18,Fracc Paseos del Pacifico</t>
  </si>
  <si>
    <t>Vasquez de la Cruz</t>
  </si>
  <si>
    <t>Vasquez</t>
  </si>
  <si>
    <t>Av. Xicoténcatl Leyva 15396</t>
  </si>
  <si>
    <t>sergioazocar19591@gmail.com</t>
  </si>
  <si>
    <t>2025-05-01T00:33:57-06:00</t>
  </si>
  <si>
    <t>Fracc Santa Elena</t>
  </si>
  <si>
    <t>5754647000018475319</t>
  </si>
  <si>
    <t>MNAZLS59091109H500</t>
  </si>
  <si>
    <t>Crauza Beatriz Hernandez Resendiz</t>
  </si>
  <si>
    <t>Jose Luis Sergio</t>
  </si>
  <si>
    <t>Jose Luis Sergio Mendoza Azocar</t>
  </si>
  <si>
    <t>José Luis Sergio Mendoza Azocar</t>
  </si>
  <si>
    <t>5754647000018275065</t>
  </si>
  <si>
    <t>2025-04-07T12:31:07-06:00</t>
  </si>
  <si>
    <t>Mendoza Azocar</t>
  </si>
  <si>
    <t>Carretera QRO Tlacote 1001-B 152</t>
  </si>
  <si>
    <t>Azocar</t>
  </si>
  <si>
    <t>jeanette.pamela.rojas@gmail.com</t>
  </si>
  <si>
    <t>2025-03-12T17:22:10-06:00</t>
  </si>
  <si>
    <t>Ampl Villahermosa</t>
  </si>
  <si>
    <t>5754647000018475298</t>
  </si>
  <si>
    <t>2024-04-18T14:16:31-06:00</t>
  </si>
  <si>
    <t>RJMJJN92082409M500</t>
  </si>
  <si>
    <t>Jeanette Pamela</t>
  </si>
  <si>
    <t>Jeanette Pamela Rojas Mejía</t>
  </si>
  <si>
    <t>5754647000018275493</t>
  </si>
  <si>
    <t>2025-02-18T16:41:46-06:00</t>
  </si>
  <si>
    <t>Rojas Mejía</t>
  </si>
  <si>
    <t>Agencia de compra de medios a peticion del cliente</t>
  </si>
  <si>
    <t>C Norte 72-B 10030</t>
  </si>
  <si>
    <t>yiyabadillo@hotmail.com</t>
  </si>
  <si>
    <t>2025-04-23T21:39:11-06:00</t>
  </si>
  <si>
    <t>Pedregal de Santa Ursula</t>
  </si>
  <si>
    <t>5754647000018475277</t>
  </si>
  <si>
    <t>2024-04-18T14:16:16-06:00</t>
  </si>
  <si>
    <t>BDGDAD55010221M200</t>
  </si>
  <si>
    <t>Aida</t>
  </si>
  <si>
    <t>Aida Badillo Godinez</t>
  </si>
  <si>
    <t>5754647000018276019</t>
  </si>
  <si>
    <t>2025-03-12T11:28:50-06:00</t>
  </si>
  <si>
    <t>Badillo Godinez</t>
  </si>
  <si>
    <t>San Alejandro Mza 664 Lt 19</t>
  </si>
  <si>
    <t>beatrizruma@gmail.com</t>
  </si>
  <si>
    <t>Del Pueblo</t>
  </si>
  <si>
    <t>5754647000018475270</t>
  </si>
  <si>
    <t>Coahuila,Mexico</t>
  </si>
  <si>
    <t>2024-04-18T14:12:12-06:00</t>
  </si>
  <si>
    <t>RZMRBT71070805M500</t>
  </si>
  <si>
    <t>Gabriel Rodriguez Muñoz</t>
  </si>
  <si>
    <t>Beatriz Evangelina</t>
  </si>
  <si>
    <t>Beatriz Evangelina Ruiz Martinez</t>
  </si>
  <si>
    <t>(811) 527-8944</t>
  </si>
  <si>
    <t>5754647000018276049</t>
  </si>
  <si>
    <t>2025-02-18T16:40:37-06:00</t>
  </si>
  <si>
    <t>Monclova</t>
  </si>
  <si>
    <t>Ruiz Martinez</t>
  </si>
  <si>
    <t>Jesús Muñoz 332</t>
  </si>
  <si>
    <t>aliciasifuentes204@gmail.com</t>
  </si>
  <si>
    <t>2025-05-01T00:31:39-06:00</t>
  </si>
  <si>
    <t>5754647000018475242</t>
  </si>
  <si>
    <t>Coahuila, México</t>
  </si>
  <si>
    <t>2024-04-18T14:11:31-06:00</t>
  </si>
  <si>
    <t>SFGRNR73061205M001</t>
  </si>
  <si>
    <t>Rodolfo Godínez Carrillo</t>
  </si>
  <si>
    <t>Norma Alicia</t>
  </si>
  <si>
    <t>Norma Alicia Sifuentes Guerra</t>
  </si>
  <si>
    <t>5754647000018276492</t>
  </si>
  <si>
    <t>2025-04-07T13:09:37-06:00</t>
  </si>
  <si>
    <t>Sifuentes Guerra</t>
  </si>
  <si>
    <t>Sifuentes</t>
  </si>
  <si>
    <t>Calle 3 Manzana 4 Lote 24</t>
  </si>
  <si>
    <t>Guerra</t>
  </si>
  <si>
    <t>macrina746@gmail.com</t>
  </si>
  <si>
    <t>2025-04-09T12:46:54-06:00</t>
  </si>
  <si>
    <t>El Mangal</t>
  </si>
  <si>
    <t>5754647000018475214</t>
  </si>
  <si>
    <t>Acapulco de Juarez, Guerrero</t>
  </si>
  <si>
    <t>2024-04-18T14:09:54-06:00</t>
  </si>
  <si>
    <t>ALCRMC57011412M901</t>
  </si>
  <si>
    <t>Macrina</t>
  </si>
  <si>
    <t>Macrina Alvarez Cordero</t>
  </si>
  <si>
    <t>Macrina Álvarez Cordero</t>
  </si>
  <si>
    <t>5754647000018278053</t>
  </si>
  <si>
    <t>2025-02-04T13:31:16-06:00</t>
  </si>
  <si>
    <t>Pitillal</t>
  </si>
  <si>
    <t>Alvarez Cordero</t>
  </si>
  <si>
    <t>Av Federación 478</t>
  </si>
  <si>
    <t>fequinma@yahoo.com.mx</t>
  </si>
  <si>
    <t>2025-05-02T12:08:52-06:00</t>
  </si>
  <si>
    <t>Centro 4</t>
  </si>
  <si>
    <t>5754647000018475200</t>
  </si>
  <si>
    <t>2024-04-18T14:09:49-06:00</t>
  </si>
  <si>
    <t>QNMRFD65062309H500</t>
  </si>
  <si>
    <t>Federico</t>
  </si>
  <si>
    <t>Federico Quintero Martínez</t>
  </si>
  <si>
    <t>5754647000018278063</t>
  </si>
  <si>
    <t>2025-02-18T16:51:03-06:00</t>
  </si>
  <si>
    <t>CD Guzman</t>
  </si>
  <si>
    <t>Quintero Martínez</t>
  </si>
  <si>
    <t>Otros intermediarios de comercio al por mayor</t>
  </si>
  <si>
    <t>Av CD Guzman 74</t>
  </si>
  <si>
    <t>soluciones.monk@gmail.com</t>
  </si>
  <si>
    <t>2025-05-01T00:32:30-06:00</t>
  </si>
  <si>
    <t>La Herradura Sección 1</t>
  </si>
  <si>
    <t>5754647000018474249</t>
  </si>
  <si>
    <t>Cuernavaca,Morelos</t>
  </si>
  <si>
    <t>2024-04-18T14:17:06-06:00</t>
  </si>
  <si>
    <t>ICSZGL42112917M100</t>
  </si>
  <si>
    <t>Gloria</t>
  </si>
  <si>
    <t>Gloria Ickowicz Sztabinska</t>
  </si>
  <si>
    <t>5754647000018275069</t>
  </si>
  <si>
    <t>2025-02-18T12:09:32-06:00</t>
  </si>
  <si>
    <t>(555) 431-5713</t>
  </si>
  <si>
    <t>Ickowicz Sztabinska</t>
  </si>
  <si>
    <t>B San Marcos 4</t>
  </si>
  <si>
    <t>antonioguillermo1958@gmail.com</t>
  </si>
  <si>
    <t>2025-04-30T05:08:49-06:00</t>
  </si>
  <si>
    <t>Nueva Santa Maria</t>
  </si>
  <si>
    <t>5754647000018474214</t>
  </si>
  <si>
    <t>Queretaro, Mexico</t>
  </si>
  <si>
    <t>AMLRAN58021022H501</t>
  </si>
  <si>
    <t>Jose Antonio Guillermo</t>
  </si>
  <si>
    <t>Jose Antonio Guillermo Amador Lara</t>
  </si>
  <si>
    <t>5754647000018275492</t>
  </si>
  <si>
    <t>2025-04-07T12:28:46-06:00</t>
  </si>
  <si>
    <t>Amador Lara</t>
  </si>
  <si>
    <t>Amador</t>
  </si>
  <si>
    <t>apoyo a negocios</t>
  </si>
  <si>
    <t>La Vid 185</t>
  </si>
  <si>
    <t>ryck_moba@hotmail.com</t>
  </si>
  <si>
    <t>2025-04-14T05:20:15-06:00</t>
  </si>
  <si>
    <t>Pueblo La Candelaria</t>
  </si>
  <si>
    <t>5754647000018474207</t>
  </si>
  <si>
    <t>MNBDAN57080209H100</t>
  </si>
  <si>
    <t>Rosa Margarita Pacheco Ramírez</t>
  </si>
  <si>
    <t>Angel Ricardo</t>
  </si>
  <si>
    <t>Angel Ricardo Montoya Badillo</t>
  </si>
  <si>
    <t>5754647000018276416</t>
  </si>
  <si>
    <t>2025-02-17T18:58:28-06:00</t>
  </si>
  <si>
    <t>Montoya Badillo</t>
  </si>
  <si>
    <t>Cjon Cerrito 33</t>
  </si>
  <si>
    <t>amada.batalla13@gmail.com</t>
  </si>
  <si>
    <t>2025-04-24T13:48:24-06:00</t>
  </si>
  <si>
    <t>Fuentes de Aragon</t>
  </si>
  <si>
    <t>5754647000018474200</t>
  </si>
  <si>
    <t>BTRJAM57091309M200</t>
  </si>
  <si>
    <t>Amada Guadalupe</t>
  </si>
  <si>
    <t>Amada Guadalupe Batalla Rojas</t>
  </si>
  <si>
    <t>55 1687 4245</t>
  </si>
  <si>
    <t>5754647000018276417</t>
  </si>
  <si>
    <t>2025-04-24T13:29:57-06:00</t>
  </si>
  <si>
    <t>Batalla Rojas</t>
  </si>
  <si>
    <t>Batalla</t>
  </si>
  <si>
    <t>ama de casa</t>
  </si>
  <si>
    <t>Zempoala Mz 43 Lt 20</t>
  </si>
  <si>
    <t>arensa-85@hotmail.com</t>
  </si>
  <si>
    <t>2025-05-01T00:33:43-06:00</t>
  </si>
  <si>
    <t>Javier Rojo Gomez</t>
  </si>
  <si>
    <t>5754647000018474193</t>
  </si>
  <si>
    <t>ARRSSN85051113M100</t>
  </si>
  <si>
    <t>Sandra Armenta Rosales</t>
  </si>
  <si>
    <t>5754647000018276422</t>
  </si>
  <si>
    <t>2025-04-07T13:22:34-06:00</t>
  </si>
  <si>
    <t>Tulancingo de Bravo</t>
  </si>
  <si>
    <t>Armenta Rosales</t>
  </si>
  <si>
    <t>Armenta</t>
  </si>
  <si>
    <t>Lazaro Cardenas</t>
  </si>
  <si>
    <t>Rosales</t>
  </si>
  <si>
    <t>heal30@hotmail.com</t>
  </si>
  <si>
    <t>2025-04-30T05:08:42-06:00</t>
  </si>
  <si>
    <t>Federal Adolfo Lopez Mateos</t>
  </si>
  <si>
    <t>5754647000018473297</t>
  </si>
  <si>
    <t>Toluca, Estado de México</t>
  </si>
  <si>
    <t>2024-04-18T14:16:43-06:00</t>
  </si>
  <si>
    <t>ALLPHG75092615H700</t>
  </si>
  <si>
    <t>Juana Elizabeth Hinojosa Becerril</t>
  </si>
  <si>
    <t>Hugo Erik</t>
  </si>
  <si>
    <t>Hugo Erik Alvarado Lopez</t>
  </si>
  <si>
    <t>5754647000018275459</t>
  </si>
  <si>
    <t>2025-03-20T11:44:37-06:00</t>
  </si>
  <si>
    <t>(722) 289-8683</t>
  </si>
  <si>
    <t>Alvarado Lopez</t>
  </si>
  <si>
    <t>Medico</t>
  </si>
  <si>
    <t>Eulalia Penaloza 132</t>
  </si>
  <si>
    <t>eyag6804@hotmail.com</t>
  </si>
  <si>
    <t>2025-05-01T00:33:18-06:00</t>
  </si>
  <si>
    <t>Atlanta</t>
  </si>
  <si>
    <t>5754647000018473276</t>
  </si>
  <si>
    <t>2024-04-18T14:11:56-06:00</t>
  </si>
  <si>
    <t>ASGNEL68042809M900</t>
  </si>
  <si>
    <t>Elba Yolanda</t>
  </si>
  <si>
    <t>Elba Yolanda Ascencion Gonzalez</t>
  </si>
  <si>
    <t>Elba Yolanda Ascención Gonzalez</t>
  </si>
  <si>
    <t>5754647000018276410</t>
  </si>
  <si>
    <t>2025-04-28T12:24:03-06:00</t>
  </si>
  <si>
    <t>Cuatitlan Izcalli</t>
  </si>
  <si>
    <t>Ascencion Gonzalez</t>
  </si>
  <si>
    <t>Ascencion</t>
  </si>
  <si>
    <t>Comercio al por menor de productos naturistas y de complementos alimenticios sinincluir botanas, productos de confitería, chocolates y demás productos derivados delcacao, dulces de frutas y hortalizas, cremas de cacahuate y avellanas</t>
  </si>
  <si>
    <t>Valle 58 MZ 83-A LT 33 DTTO H-22</t>
  </si>
  <si>
    <t>heva77@gmail.com</t>
  </si>
  <si>
    <t>2025-04-11T05:16:43-06:00</t>
  </si>
  <si>
    <t>Cuauhtemoc</t>
  </si>
  <si>
    <t>5754647000018473269</t>
  </si>
  <si>
    <t>HRVLAB77051811M900</t>
  </si>
  <si>
    <t>Abigail</t>
  </si>
  <si>
    <t>Abigail Hernandez Velazquez</t>
  </si>
  <si>
    <t>Abigail Hernández Velázquez</t>
  </si>
  <si>
    <t>5754647000018276419</t>
  </si>
  <si>
    <t>2025-02-17T18:28:55-06:00</t>
  </si>
  <si>
    <t>Comonfort</t>
  </si>
  <si>
    <t>Hernandez Velazquez</t>
  </si>
  <si>
    <t>Ingeniera en sistemas</t>
  </si>
  <si>
    <t>Vasco de Quiroga 12</t>
  </si>
  <si>
    <t>academia.flota@gmail.com</t>
  </si>
  <si>
    <t>2025-04-28T07:07:38-06:00</t>
  </si>
  <si>
    <t>5754647000018473262</t>
  </si>
  <si>
    <t>2024-04-18T14:11:22-06:00</t>
  </si>
  <si>
    <t>FLENEL84072731H400</t>
  </si>
  <si>
    <t>Lorena Elizabeth Vargas Torres</t>
  </si>
  <si>
    <t>Elder</t>
  </si>
  <si>
    <t>Elder Flota Encalada</t>
  </si>
  <si>
    <t>5754647000018276813</t>
  </si>
  <si>
    <t>2025-04-22T11:05:48-06:00</t>
  </si>
  <si>
    <t>Flota Encalada</t>
  </si>
  <si>
    <t>Flota</t>
  </si>
  <si>
    <t>23 X 28 Y 30 297</t>
  </si>
  <si>
    <t>Yucatán</t>
  </si>
  <si>
    <t>Encalada</t>
  </si>
  <si>
    <t>dalindag@yahoo.com.mx</t>
  </si>
  <si>
    <t>2025-04-24T16:46:50-06:00</t>
  </si>
  <si>
    <t>Ampliación Alpes</t>
  </si>
  <si>
    <t>5754647000018473248</t>
  </si>
  <si>
    <t>2024-04-18T14:10:39-06:00</t>
  </si>
  <si>
    <t>GRVYDL65021609M101</t>
  </si>
  <si>
    <t>Dalinda</t>
  </si>
  <si>
    <t>Dalinda Garcia Vieyra</t>
  </si>
  <si>
    <t>Dalinda García Vieyra</t>
  </si>
  <si>
    <t>5754647000018277010</t>
  </si>
  <si>
    <t>2025-03-11T16:33:21-06:00</t>
  </si>
  <si>
    <t>Garcia Vieyra</t>
  </si>
  <si>
    <t>Embocadura 148</t>
  </si>
  <si>
    <t>iksr80@gmail.com</t>
  </si>
  <si>
    <t>2025-05-02T12:42:37-06:00</t>
  </si>
  <si>
    <t>San Miguel Chapultepec</t>
  </si>
  <si>
    <t>5754647000018473234</t>
  </si>
  <si>
    <t>2024-04-18T14:10:32-06:00</t>
  </si>
  <si>
    <t>SLRJIR85052009M900</t>
  </si>
  <si>
    <t>Irazema Karol</t>
  </si>
  <si>
    <t>Irazema Karol Silva Rojas</t>
  </si>
  <si>
    <t>5754647000018277035</t>
  </si>
  <si>
    <t>2025-02-18T12:35:25-06:00</t>
  </si>
  <si>
    <t>Silva Rojas</t>
  </si>
  <si>
    <t>Protasio Tagle 121 int 4</t>
  </si>
  <si>
    <t>gcast.h@gmail.com</t>
  </si>
  <si>
    <t>Fraccionamiento Lomas de San Mateo</t>
  </si>
  <si>
    <t>5754647000018473227</t>
  </si>
  <si>
    <t>2024-04-18T14:10:31-06:00</t>
  </si>
  <si>
    <t>CSHTGB68120809M900</t>
  </si>
  <si>
    <t>Gabriela</t>
  </si>
  <si>
    <t>Gabriela Castañeda Huitron</t>
  </si>
  <si>
    <t>5754647000018277036</t>
  </si>
  <si>
    <t>2025-02-18T11:25:17-06:00</t>
  </si>
  <si>
    <t>Castañeda Huitron</t>
  </si>
  <si>
    <t>Almendros 60</t>
  </si>
  <si>
    <t>alexiara1988@gmail.com</t>
  </si>
  <si>
    <t>2025-04-23T17:34:42-06:00</t>
  </si>
  <si>
    <t>Jardines Del Pedregal</t>
  </si>
  <si>
    <t>5754647000018473213</t>
  </si>
  <si>
    <t>2024-04-18T14:10:26-06:00</t>
  </si>
  <si>
    <t>CMPSPL88051809M000</t>
  </si>
  <si>
    <t>Paola Alexiara</t>
  </si>
  <si>
    <t>Paola Alexiara Camargo Posada</t>
  </si>
  <si>
    <t>5754647000018277053</t>
  </si>
  <si>
    <t>2025-04-23T17:33:49-06:00</t>
  </si>
  <si>
    <t>Camargo Posada</t>
  </si>
  <si>
    <t>Sin/info</t>
  </si>
  <si>
    <t>Sin Calle</t>
  </si>
  <si>
    <t>pagePath</t>
  </si>
  <si>
    <t>date</t>
  </si>
  <si>
    <t>firstUserSource</t>
  </si>
  <si>
    <t>engagementRate</t>
  </si>
  <si>
    <t>totalUsers</t>
  </si>
  <si>
    <t>rowCount</t>
  </si>
  <si>
    <t>metadata.currencyCode</t>
  </si>
  <si>
    <t>metadata.timeZone</t>
  </si>
  <si>
    <t>kind</t>
  </si>
  <si>
    <t>/</t>
  </si>
  <si>
    <t>baker-studios.com</t>
  </si>
  <si>
    <t>USD</t>
  </si>
  <si>
    <t>America/New_York</t>
  </si>
  <si>
    <t>analyticsData#runReport</t>
  </si>
  <si>
    <t>chatgpt.com</t>
  </si>
  <si>
    <t>manage.10times.com</t>
  </si>
  <si>
    <t>sniec.net</t>
  </si>
  <si>
    <t>storylandstudios.com</t>
  </si>
  <si>
    <t>tourismmanifesto.eu</t>
  </si>
  <si>
    <t>arcfec.com</t>
  </si>
  <si>
    <t>chajda.me</t>
  </si>
  <si>
    <t>elaut.com</t>
  </si>
  <si>
    <t>en.m.wikipedia.org</t>
  </si>
  <si>
    <t>iaapa.rewardgateway.com</t>
  </si>
  <si>
    <t>linkedin</t>
  </si>
  <si>
    <t>maritimefun.com</t>
  </si>
  <si>
    <t>s15.a2zinc.net</t>
  </si>
  <si>
    <t>teams.microsoft.com</t>
  </si>
  <si>
    <t>themedentertainmentjobs.com</t>
  </si>
  <si>
    <t>thetradeshowcalendar.com</t>
  </si>
  <si>
    <t>waza.org</t>
  </si>
  <si>
    <t>yandex.ru</t>
  </si>
  <si>
    <t>baidu</t>
  </si>
  <si>
    <t>cn.bing.com</t>
  </si>
  <si>
    <t>katapult.co.uk</t>
  </si>
  <si>
    <t>l.facebook.com</t>
  </si>
  <si>
    <t>michael-linkedin</t>
  </si>
  <si>
    <t>recmanagement.com</t>
  </si>
  <si>
    <t>so.com</t>
  </si>
  <si>
    <t>brightestsearch.com</t>
  </si>
  <si>
    <t>gemini.google.com</t>
  </si>
  <si>
    <t>iaapa-adestra</t>
  </si>
  <si>
    <t>iaapa.atlassian.net</t>
  </si>
  <si>
    <t>linkedin.com</t>
  </si>
  <si>
    <t>naver</t>
  </si>
  <si>
    <t>www2.smartbrief.com</t>
  </si>
  <si>
    <t>duckduckgo</t>
  </si>
  <si>
    <t>flyingsquirrelsports.ca</t>
  </si>
  <si>
    <t>iaapa.secure-platform.com</t>
  </si>
  <si>
    <t>skylineattractions.com</t>
  </si>
  <si>
    <t>foundations.com</t>
  </si>
  <si>
    <t>m.facebook.com</t>
  </si>
  <si>
    <t>sgdgolf.com</t>
  </si>
  <si>
    <t>cnet.org.mx</t>
  </si>
  <si>
    <t>org62.lightning.force.com</t>
  </si>
  <si>
    <t>statics.teams.cdn.office.net</t>
  </si>
  <si>
    <t>hbleisure.com</t>
  </si>
  <si>
    <t>mailing</t>
  </si>
  <si>
    <t>replay</t>
  </si>
  <si>
    <t>s.pointerpro.com</t>
  </si>
  <si>
    <t>social-media-lac</t>
  </si>
  <si>
    <t>whitewaterwest.com</t>
  </si>
  <si>
    <t>yahoo</t>
  </si>
  <si>
    <t>ITPS Leisure News</t>
  </si>
  <si>
    <t>iaapa.learningcart.com</t>
  </si>
  <si>
    <t>l.instagram.com</t>
  </si>
  <si>
    <t>mail.google.com</t>
  </si>
  <si>
    <t>pregelamerica.com</t>
  </si>
  <si>
    <t>surveys.explori.com</t>
  </si>
  <si>
    <t>yourguides.net</t>
  </si>
  <si>
    <t>banff.lightning.force.com</t>
  </si>
  <si>
    <t>bing</t>
  </si>
  <si>
    <t>epiclandhk.com</t>
  </si>
  <si>
    <t>falconsocial.lightning.force.com</t>
  </si>
  <si>
    <t>instagram-lac</t>
  </si>
  <si>
    <t>ppprojects.com</t>
  </si>
  <si>
    <t>waysofcreativelife.com</t>
  </si>
  <si>
    <t>MCI</t>
  </si>
  <si>
    <t>app.nearpod.com</t>
  </si>
  <si>
    <t>discoverycube.org</t>
  </si>
  <si>
    <t>fabbrigroup.com</t>
  </si>
  <si>
    <t>iaapaexpoeurope25.mapyourshow.com</t>
  </si>
  <si>
    <t>kernstudios.com</t>
  </si>
  <si>
    <t>newsletter</t>
  </si>
  <si>
    <t>yandex.by</t>
  </si>
  <si>
    <t>ads</t>
  </si>
  <si>
    <t>liftblog.com</t>
  </si>
  <si>
    <t>lnkd.in</t>
  </si>
  <si>
    <t>ru.cantonfair.net</t>
  </si>
  <si>
    <t>yandex.com.tr</t>
  </si>
  <si>
    <t>email</t>
  </si>
  <si>
    <t>hk.search.yahoo.com</t>
  </si>
  <si>
    <t>i.snoball.it</t>
  </si>
  <si>
    <t>newsletter.smartbrief.com</t>
  </si>
  <si>
    <t>purdue.brightspace.com</t>
  </si>
  <si>
    <t>sfmc</t>
  </si>
  <si>
    <t>vanaqua.org</t>
  </si>
  <si>
    <t>app.cvent.com</t>
  </si>
  <si>
    <t>en.wikipedia.org</t>
  </si>
  <si>
    <t>jobmonkey.com</t>
  </si>
  <si>
    <t>ko.cantonfair.net</t>
  </si>
  <si>
    <t>m.baidu.com</t>
  </si>
  <si>
    <t>perplexity</t>
  </si>
  <si>
    <t>ecosia.org</t>
  </si>
  <si>
    <t>firabarcelona.com</t>
  </si>
  <si>
    <t>freemanco.com</t>
  </si>
  <si>
    <t>knowledge.gatewayticketing.com</t>
  </si>
  <si>
    <t>linkedin-lac</t>
  </si>
  <si>
    <t>replaymag.com</t>
  </si>
  <si>
    <t>uk.search.yahoo.com</t>
  </si>
  <si>
    <t>wittingslowamusements.com.au</t>
  </si>
  <si>
    <t>adestra</t>
  </si>
  <si>
    <t>ca.search.yahoo.com</t>
  </si>
  <si>
    <t>cls-led.com</t>
  </si>
  <si>
    <t>doppelmayr.com</t>
  </si>
  <si>
    <t>greenheartexchange.org</t>
  </si>
  <si>
    <t>bookingkit.com</t>
  </si>
  <si>
    <t>causeiq.com</t>
  </si>
  <si>
    <t>iaapaexpo25.mapyourshow.com</t>
  </si>
  <si>
    <t>app.meltwater.com</t>
  </si>
  <si>
    <t>hamptoncreative.com</t>
  </si>
  <si>
    <t>iaapa.mcievents.com</t>
  </si>
  <si>
    <t>link.edgepilot.com</t>
  </si>
  <si>
    <t>perplexity.ai</t>
  </si>
  <si>
    <t>ph.search.yahoo.com</t>
  </si>
  <si>
    <t>magicjump.com</t>
  </si>
  <si>
    <t>mcgowanallied.com</t>
  </si>
  <si>
    <t>museum.industry411.com</t>
  </si>
  <si>
    <t>translate.google.com</t>
  </si>
  <si>
    <t>cadroncreekplay.com</t>
  </si>
  <si>
    <t>iaapaexpoasia.com</t>
  </si>
  <si>
    <t>linktr.ee</t>
  </si>
  <si>
    <t>mail.qq.com</t>
  </si>
  <si>
    <t>nl.search.yahoo.com</t>
  </si>
  <si>
    <t>terms.naver.com</t>
  </si>
  <si>
    <t>coasterforce.com</t>
  </si>
  <si>
    <t>corpusexperience.nl</t>
  </si>
  <si>
    <t>iaapaexpoeurope25.exh.mapyourshow.com</t>
  </si>
  <si>
    <t>parafait.com</t>
  </si>
  <si>
    <t>segaarcade.com</t>
  </si>
  <si>
    <t>Dynamics 365 Customer Insights - Journeys</t>
  </si>
  <si>
    <t>arenaderwunder.ch</t>
  </si>
  <si>
    <t>intamin.com</t>
  </si>
  <si>
    <t>tradeshowexecutive.com</t>
  </si>
  <si>
    <t>facebook.com</t>
  </si>
  <si>
    <t>ordering.ges.com</t>
  </si>
  <si>
    <t>fox-originals.com</t>
  </si>
  <si>
    <t>oceanhero.today</t>
  </si>
  <si>
    <t>okta.lightning.force.com</t>
  </si>
  <si>
    <t>themeparX resortX (referral traffic that cannot be traced back to us will show as Direct and SEO traffic as google.com)</t>
  </si>
  <si>
    <t>youtube.com</t>
  </si>
  <si>
    <t>centaman.com</t>
  </si>
  <si>
    <t>lgapi-us.libapps.com</t>
  </si>
  <si>
    <t>pe.search.yahoo.com</t>
  </si>
  <si>
    <t>urlsand.esvalabs.com</t>
  </si>
  <si>
    <t>app.asana.com</t>
  </si>
  <si>
    <t>iaapaexpo25.exh.mapyourshow.com</t>
  </si>
  <si>
    <t>myfair.co</t>
  </si>
  <si>
    <t>themeparx.com</t>
  </si>
  <si>
    <t>atlantics.de</t>
  </si>
  <si>
    <t>mx.search.yahoo.com</t>
  </si>
  <si>
    <t>iaapa.org</t>
  </si>
  <si>
    <t>airtrackfactory.com</t>
  </si>
  <si>
    <t>(direct)</t>
  </si>
  <si>
    <t>/ 2025</t>
  </si>
  <si>
    <t>/2020-iaapa-awards-announced</t>
  </si>
  <si>
    <t>/2020AnnualReport</t>
  </si>
  <si>
    <t>/2020IAAPAAnnualReportDIGITAL/</t>
  </si>
  <si>
    <t>/2021-iaapa-hall-fame-induction</t>
  </si>
  <si>
    <t>/2023AnnualReport</t>
  </si>
  <si>
    <t>tentandtable.net</t>
  </si>
  <si>
    <t>iem26.mapyourshow.com</t>
  </si>
  <si>
    <t>/AccountCompletions.aspx</t>
  </si>
  <si>
    <t>/AccountFiles.aspx</t>
  </si>
  <si>
    <t>urlisolation.com</t>
  </si>
  <si>
    <t>/AccountFilesDetails.aspx</t>
  </si>
  <si>
    <t>/AccountLogin.aspx</t>
  </si>
  <si>
    <t>/AccountProgress.aspx</t>
  </si>
  <si>
    <t>/AccountRegCodes.aspx</t>
  </si>
  <si>
    <t>/BBQ</t>
  </si>
  <si>
    <t>/BGVEC20FINAL/</t>
  </si>
  <si>
    <t>/Badges.aspx</t>
  </si>
  <si>
    <t>/Bengtsons</t>
  </si>
  <si>
    <t>/CPEclipse</t>
  </si>
  <si>
    <t>/Calendar.aspx</t>
  </si>
  <si>
    <t>/Cart.aspx</t>
  </si>
  <si>
    <t>/CartEmpty.aspx</t>
  </si>
  <si>
    <t>/CartPayment.aspx</t>
  </si>
  <si>
    <t>/Catalog.aspx</t>
  </si>
  <si>
    <t>bit.ly</t>
  </si>
  <si>
    <t>app.adestra.com</t>
  </si>
  <si>
    <t>articulateusercontent.com</t>
  </si>
  <si>
    <t>/CatchError.aspx</t>
  </si>
  <si>
    <t>/ChristmasEvent</t>
  </si>
  <si>
    <t>/DownloadFile.aspx</t>
  </si>
  <si>
    <t>/EMEA-Christmas-Summit</t>
  </si>
  <si>
    <t>/EMEAExhibitSales</t>
  </si>
  <si>
    <t>/EMEAPublications</t>
  </si>
  <si>
    <t>/ExpoInvocie24</t>
  </si>
  <si>
    <t>/ExpoMap25</t>
  </si>
  <si>
    <t>/ExpooInvoice24</t>
  </si>
  <si>
    <t>/FUNWORLDIAAPA100ISSUE/</t>
  </si>
  <si>
    <t>/FW2008DIGITAL/</t>
  </si>
  <si>
    <t>/FW2010DIGITAL/</t>
  </si>
  <si>
    <t>/FW2011DIGITAL/</t>
  </si>
  <si>
    <t>torontomu.ca</t>
  </si>
  <si>
    <t>/FW210304DIGITAL/</t>
  </si>
  <si>
    <t>/FW210708DIGITAL/</t>
  </si>
  <si>
    <t>/FW210910DIGITAL/</t>
  </si>
  <si>
    <t>/FW211112DIGITAL/</t>
  </si>
  <si>
    <t>/FW220506DIGITAL/</t>
  </si>
  <si>
    <t>/FW220506DIGITAL/index_20/</t>
  </si>
  <si>
    <t>/FW220708DIGITAL/</t>
  </si>
  <si>
    <t>aboutthemeparks.fun</t>
  </si>
  <si>
    <t>/FW221112DIGITAL/</t>
  </si>
  <si>
    <t>/FW230102DIGITAL/</t>
  </si>
  <si>
    <t>bgsu.edu</t>
  </si>
  <si>
    <t>/FW230506DIGITAL/</t>
  </si>
  <si>
    <t>/Fiaes</t>
  </si>
  <si>
    <t>/Form.aspx</t>
  </si>
  <si>
    <t>/GKTWVirtual5K</t>
  </si>
  <si>
    <t xml:space="preserve">/IAAPAExpo </t>
  </si>
  <si>
    <t>/IAAPAHonors2024</t>
  </si>
  <si>
    <t>/J1best</t>
  </si>
  <si>
    <t>/LACSummit</t>
  </si>
  <si>
    <t>/MyAccount.aspx</t>
  </si>
  <si>
    <t>/NDU</t>
  </si>
  <si>
    <t>/NotFound.aspx</t>
  </si>
  <si>
    <t>/OrderDetails.aspx</t>
  </si>
  <si>
    <t>/Orders.aspx</t>
  </si>
  <si>
    <t>/ProductDetails.aspx</t>
  </si>
  <si>
    <t>/ProductSubCats.aspx</t>
  </si>
  <si>
    <t>/SFEclipse</t>
  </si>
  <si>
    <t>/SUFBUEFFeH</t>
  </si>
  <si>
    <t>/ServiceStories</t>
  </si>
  <si>
    <t>/Sinha</t>
  </si>
  <si>
    <t>t.co</t>
  </si>
  <si>
    <t>/SummitLAC2023</t>
  </si>
  <si>
    <t>/Upload.aspx</t>
  </si>
  <si>
    <t>/UserInfo.aspx</t>
  </si>
  <si>
    <t>/Userinfo.aspx</t>
  </si>
  <si>
    <t>/ValleyfairDrill</t>
  </si>
  <si>
    <t>/WaterParksWeek</t>
  </si>
  <si>
    <t>/Ym9hcmRvZm</t>
  </si>
  <si>
    <t>/about-iaapa</t>
  </si>
  <si>
    <t>speaker.innovationwomen.com</t>
  </si>
  <si>
    <t>showsbee.com</t>
  </si>
  <si>
    <t>illumix.com</t>
  </si>
  <si>
    <t>Supplieremail</t>
  </si>
  <si>
    <t>acct141724.app.netsuite.com</t>
  </si>
  <si>
    <t>/about-iaapa/aWFhcGEtbW</t>
  </si>
  <si>
    <t>/about-iaapa/awards/best-exhibit-award</t>
  </si>
  <si>
    <t>/about-iaapa/awards/best-new-product-award</t>
  </si>
  <si>
    <t>/about-iaapa/awards/iaapa-brass-ring-awards</t>
  </si>
  <si>
    <t>barcelonaconventionbureau.com</t>
  </si>
  <si>
    <t>/about-iaapa/board-directors</t>
  </si>
  <si>
    <t>/about-iaapa/careers-iaapa</t>
  </si>
  <si>
    <t>iaapa.diwutu.com</t>
  </si>
  <si>
    <t>shop.thetoyfactory.biz</t>
  </si>
  <si>
    <t>/about-iaapa/committees/application-committee-volunteer</t>
  </si>
  <si>
    <t>/about-iaapa/contact-aarti-maharaj</t>
  </si>
  <si>
    <t>/about-iaapa/contact-alfred-kua</t>
  </si>
  <si>
    <t>/about-iaapa/contact-alissa-demeglio</t>
  </si>
  <si>
    <t>/about-iaapa/contact-cherry-mo</t>
  </si>
  <si>
    <t>/about-iaapa/contact-dayana-arzumanova</t>
  </si>
  <si>
    <t>/about-iaapa/contact-dennis-roehrich</t>
  </si>
  <si>
    <t>/about-iaapa/contact-eryka-washington-perry</t>
  </si>
  <si>
    <t>/about-iaapa/contact-ewa-kwolek-mazur</t>
  </si>
  <si>
    <t>/about-iaapa/contact-fernanda-casas</t>
  </si>
  <si>
    <t>/about-iaapa/contact-gabriela-gelbert</t>
  </si>
  <si>
    <t>/about-iaapa/contact-gillian-berry</t>
  </si>
  <si>
    <t>/about-iaapa/contact-hani-haraty</t>
  </si>
  <si>
    <t>/about-iaapa/contact-ivan-zhang</t>
  </si>
  <si>
    <t>/about-iaapa/contact-jess-thompson</t>
  </si>
  <si>
    <t>/about-iaapa/contact-jt-thomas</t>
  </si>
  <si>
    <t>/about-iaapa/contact-laura-domet</t>
  </si>
  <si>
    <t>/about-iaapa/contact-marissa-berardi</t>
  </si>
  <si>
    <t>/about-iaapa/contact-michael-giraldo</t>
  </si>
  <si>
    <t>/about-iaapa/contact-monica-bejarano</t>
  </si>
  <si>
    <t>/about-iaapa/contact-moritz-bartosch</t>
  </si>
  <si>
    <t>/about-iaapa/contact-natoli-barbera</t>
  </si>
  <si>
    <t>/about-iaapa/contact-naydi-hayes</t>
  </si>
  <si>
    <t>/about-iaapa/contact-omar-rivera</t>
  </si>
  <si>
    <t>/about-iaapa/contact-pierre-van-der-wijst</t>
  </si>
  <si>
    <t>/about-iaapa/contact-ray-russo</t>
  </si>
  <si>
    <t>/about-iaapa/contact-roberto-baez</t>
  </si>
  <si>
    <t>/about-iaapa/contact-sameera-dalal</t>
  </si>
  <si>
    <t>/about-iaapa/contact-santina-wong</t>
  </si>
  <si>
    <t>/about-iaapa/contact-thomas-ransome</t>
  </si>
  <si>
    <t>/about-iaapa/contact-torrie-munday</t>
  </si>
  <si>
    <t>/about-iaapa/contact-valeria-sanchez</t>
  </si>
  <si>
    <t>/about-iaapa/danielle-snyder-contact-form</t>
  </si>
  <si>
    <t>/about-iaapa/give-kids-world</t>
  </si>
  <si>
    <t>/about-iaapa/iaapa-awards</t>
  </si>
  <si>
    <t>/about-iaapa/iaapa-awards/iaapa-brass-ring-awards/2015BrassRingAwards/2018-iaapa-brass-ring-awards-finalists</t>
  </si>
  <si>
    <t>/about-iaapa/iaapa-committees-and-task-forces-applications</t>
  </si>
  <si>
    <t>/about-iaapa/iaapa-foundation</t>
  </si>
  <si>
    <t>calstate.edu</t>
  </si>
  <si>
    <t>attregconfirmation</t>
  </si>
  <si>
    <t>/about-iaapa/iaapa-foundation/sponsor-scholarship</t>
  </si>
  <si>
    <t>/about-iaapa/iaapa-hall-fame-videos</t>
  </si>
  <si>
    <t>/about-iaapa/iaapa-history</t>
  </si>
  <si>
    <t>/about-iaapa/iaapa-member-code-conduct</t>
  </si>
  <si>
    <t>/about-iaapa/iaapa-purpose-mission-vision-and-core-values</t>
  </si>
  <si>
    <t>/about-iaapa/iaapa-team-members</t>
  </si>
  <si>
    <t>/about-iaapa/individual-achievement-awards</t>
  </si>
  <si>
    <t>/about-iaapa/julianna-ruiz-reyes</t>
  </si>
  <si>
    <t>/about-iaapa/privacy-policy/privacy-policy</t>
  </si>
  <si>
    <t>selfserve.decipherinc.com</t>
  </si>
  <si>
    <t>/about-iaapa/regional-advisory-boards</t>
  </si>
  <si>
    <t>/about-iaapa/volunteer-iaapa/asia-pacific-regional-advisory-board</t>
  </si>
  <si>
    <t>/about-iaapa/volunteer-iaapa/awards-committees</t>
  </si>
  <si>
    <t>/about-iaapa/volunteer-iaapa/board-committees</t>
  </si>
  <si>
    <t>/about-iaapa/volunteer-iaapa/committee-member-listing</t>
  </si>
  <si>
    <t>/about-iaapa/volunteer-iaapa/constituency-committees</t>
  </si>
  <si>
    <t>/about-iaapa/volunteer-iaapa/emea-regional-advisory-board</t>
  </si>
  <si>
    <t>/about-iaapa/volunteer-iaapa/global-strategic-committees</t>
  </si>
  <si>
    <t>/about-iaapa/volunteer-iaapa/latin-america-regional-advisory-board</t>
  </si>
  <si>
    <t>/about-iaapa/volunteer-iaapa/north-america-regional-committees</t>
  </si>
  <si>
    <t>/about-iaapa/volunteer-iaapa/volunteer-iaapa</t>
  </si>
  <si>
    <t>news.asu.edu</t>
  </si>
  <si>
    <t>/about-iaapa/who-we-are/committees/EMEA</t>
  </si>
  <si>
    <t>/about-iaapa/who-we-are/committees/Global</t>
  </si>
  <si>
    <t>/about-iaapa/who-we-are/committees/LAC</t>
  </si>
  <si>
    <t>/about-iaapa/who-we-are/committees/M&amp;S</t>
  </si>
  <si>
    <t>/about-iaapa/who-we-are/committees/NA</t>
  </si>
  <si>
    <t>/about-iaapa/who-we-are/committees/apac</t>
  </si>
  <si>
    <t>/about-iaapa/who-we-are/committees/c3ViY29tbW</t>
  </si>
  <si>
    <t>/access-denied</t>
  </si>
  <si>
    <t>/accessibility</t>
  </si>
  <si>
    <t>/actualités/monde-amusant/appliquer-des-attractions-d'intelligence-artificielle</t>
  </si>
  <si>
    <t>/adding-splash-mothers-day</t>
  </si>
  <si>
    <t>/advertise-iaapa</t>
  </si>
  <si>
    <t>/advocacy</t>
  </si>
  <si>
    <t>/amusement-ride-safety/amusement-ride-safety-tips</t>
  </si>
  <si>
    <t>bauerentertainmentmarketing.com</t>
  </si>
  <si>
    <t>iaapatsme25.mapyourshow.com</t>
  </si>
  <si>
    <t>/amusement-ride-safety/astm-standards</t>
  </si>
  <si>
    <t>/amusement-ride-safety/design-techology</t>
  </si>
  <si>
    <t>/amusement-ride-safety/g-forces</t>
  </si>
  <si>
    <t>hs_email</t>
  </si>
  <si>
    <t>/amusement-ride-safety/regulations-standards</t>
  </si>
  <si>
    <t>technicalpark.com</t>
  </si>
  <si>
    <t>in.search.yahoo.com</t>
  </si>
  <si>
    <t>socialtables.com</t>
  </si>
  <si>
    <t>/amusement-ride-safety/ride-operators</t>
  </si>
  <si>
    <t>/amusement-ride-safety/ride-restraints</t>
  </si>
  <si>
    <t>/andy-alligators-and-altitude-1291-use-social-media-stay-connected-guests</t>
  </si>
  <si>
    <t>/angi-puigferrat-contact-form</t>
  </si>
  <si>
    <t>/ar/</t>
  </si>
  <si>
    <t>/ar/about-iaapa/careers-iaapa</t>
  </si>
  <si>
    <t>/ar/connections</t>
  </si>
  <si>
    <t>/ar/connections/family-entertainment-centers</t>
  </si>
  <si>
    <t>/ar/connections/iaapa-job-board</t>
  </si>
  <si>
    <t>/ar/education/iaapa-certification</t>
  </si>
  <si>
    <t>/ar/education/iaapa-institute-programs</t>
  </si>
  <si>
    <t>/ar/events-calendar</t>
  </si>
  <si>
    <t>/ar/events/connections/2025-01/iaapa-fec-summit-2025</t>
  </si>
  <si>
    <t>/ar/events/connections/2025-02/iaapa-middle-east-trade-summit-2025</t>
  </si>
  <si>
    <t>/ar/events/education/2025-02/iaapa-institute-attractions-professionals-iap</t>
  </si>
  <si>
    <t>/ar/events/iaapa-expos/webinar-handy-tips-and-how-tos-first-time-exhibitors-iaapa-expo-europe-2023</t>
  </si>
  <si>
    <t>/ar/expos/iaapa-expo-asia/coming-soon-iaapa-expo-asia-2025</t>
  </si>
  <si>
    <t>/ar/expos/iaapa-expo-europe/iaapa-expo-europe-speaker-resource-center</t>
  </si>
  <si>
    <t>/ar/expos/iaapa-expo-europe/media/press/influencers</t>
  </si>
  <si>
    <t>/ar/master-calendar/list</t>
  </si>
  <si>
    <t>/ar/membership</t>
  </si>
  <si>
    <t>/ar/membership/membership-benefits</t>
  </si>
  <si>
    <t>/ar/news/funworld/safety-and-security-striving-success</t>
  </si>
  <si>
    <t>/ar/news/iaapa-press-room/iaapa-welcomes-jessi-quillen-vice-president-digital-strategy-orlando-office</t>
  </si>
  <si>
    <t>/ar/welcome-iaapa</t>
  </si>
  <si>
    <t>/ar/أحداث/التعليم/2023-10/ندوة-عبر-الإنترنت-التواصل-الاستباقي</t>
  </si>
  <si>
    <t>/ar/أحداث/التعليم/ندوة-عبر-الإنترنت-القيادة-الذهنية-السيطرة-على-التوتر</t>
  </si>
  <si>
    <t>/ar/أحداث/الشؤون-العامة/iaapa-أوروبا-الشرق-الأوسط-وأفريقيا-الشؤون-العامة</t>
  </si>
  <si>
    <t>/ar/أحداث/علاقات/2025-02/قمة-التجارة-في-الشرق-الأوسط-IAAPA-2025</t>
  </si>
  <si>
    <t>/ar/أحداث/يستكشف/2025-01/يستكشف-iaapa-ces</t>
  </si>
  <si>
    <t>/ar/أخبار</t>
  </si>
  <si>
    <t>/ar/أخبار/أخبار-المعرض/ثلاث-رؤى-رئيسية-محترفو-المسرح-الغامرون</t>
  </si>
  <si>
    <t>/ar/أخبار/السلامة-والأمن</t>
  </si>
  <si>
    <t>/ar/أخبار/تحديث-أفضل-ممارسات-الإسعافات-الأولية</t>
  </si>
  <si>
    <t>/ar/أخبار/تعزيز-سلامة-الثقافة</t>
  </si>
  <si>
    <t>/ar/أخبار/عالم-المرح/2021-ركوب-الخيل-جديد-جولة-السفينة-الدوارة</t>
  </si>
  <si>
    <t>/ar/أخبار/عالم-المرح/6-مناطق-جذب-تقدم-مأكولات-راقية-وتجارب-طعام-راقية</t>
  </si>
  <si>
    <t>/ar/أخبار/عالم-المرح/أفضل-الممارسات-للتعامل-مع-شكاوى-النزلاء</t>
  </si>
  <si>
    <t>/ar/أخبار/عالم-المرح/ألعاب-ترفيهية-جديدة-في-funworlds-2024،-جولات-مائية</t>
  </si>
  <si>
    <t>/ar/أخبار/عالم-المرح/إبداع-البوابات:-كيف-يجلب-مواء-الذئب-الواقع-الترفيهي-البديل</t>
  </si>
  <si>
    <t>/ar/أخبار/عالم-المرح/الإبحار-نحو-الاستدامة</t>
  </si>
  <si>
    <t>/ar/أخبار/عالم-المرح/الاستفادة-من-عوامل-الجذب-للذكاء-الاصطناعي</t>
  </si>
  <si>
    <t>/ar/أخبار/عالم-المرح/السلامة-والأمن-السعي-لتحقيق-النجاح</t>
  </si>
  <si>
    <t>/ar/أخبار/عالم-المرح/تخطيط-جيل-ألفا</t>
  </si>
  <si>
    <t>/ar/أخبار/عالم-المرح/خطوط-مضغوطة-فوق-ميامي-وينمو-منتزه-سموكي-ماونتين</t>
  </si>
  <si>
    <t>/ar/أخبار/عالم-المرح/رحلة-سبونج-بوب-المجنونة-في-الكرنفال-تظهر-لأول-مرة</t>
  </si>
  <si>
    <t>/ar/أخبار/عالم-المرح/ركن-السلامة-IAAPA-يدعم-السلامة</t>
  </si>
  <si>
    <t>/ar/أخبار/عالم-المرح/ستة-أعلام-تفتح-السفينة-الدوارة-المائية-الجديدة</t>
  </si>
  <si>
    <t>/ar/أخبار/عالم-المرح/قياس-عمليات-جذب-المخاطر</t>
  </si>
  <si>
    <t>/ar/أخبار/عالم-المرح/كيف-تقوم-مناطق-الجذب-بإحياء-مراكز-التسوق</t>
  </si>
  <si>
    <t>/ar/أخبار/عالم-المرح/موجات-الإثارة-حديقة-المحيط-هونغ-كونغ-الحديقة-المائية-الجديدة</t>
  </si>
  <si>
    <t>/ar/أخبار/عالم-المرح/مونيكا-والأصدقاء-يذهبون</t>
  </si>
  <si>
    <t>/ar/أخبار/عالم-المرح/نجوم-سان-أنطونيو-تبدو-داخل-10-براز-ولاية-النجم-الوحيد</t>
  </si>
  <si>
    <t>/ar/أخبار/عالم-المرح/يتحول-التوسع-إلى-حديقة-أتلانتس-المائية-الضخمة</t>
  </si>
  <si>
    <t>/ar/أخبار/عالم-المرح/يشكل-النمو-المستدام-مناطق-جذب-رائعة-في-النمسا</t>
  </si>
  <si>
    <t>/ar/أخبار/عالم-سوبر-نينتندو-يدفع-حدود-المنتزهات-الترفيهية</t>
  </si>
  <si>
    <t>/ar/أخبار/غرفة-الصحافة-iaapa/iaapa-أسماء-البرسيم-الشريك-الرسمي</t>
  </si>
  <si>
    <t>/ar/أخبار/غرفة-الصحافة-iaapa/iaapa-ترحب-بمدير-عالمي-جديد-للصحة-والسلامة-والأمن</t>
  </si>
  <si>
    <t>/ar/أخبار/غرفة-الصحافة-iaapa/تطلق-شركة-iaapa-معاينة-سنوية-لألعاب-الركوب-وأماكن-الجذب-الجديدة-المتوقع-افتتاحها</t>
  </si>
  <si>
    <t>/ar/اتصل-بنا</t>
  </si>
  <si>
    <t>/ar/استضافت-iaapa-برنامج-المشتري</t>
  </si>
  <si>
    <t>/ar/الأمن-iaapa/سلسلة-الدورات-التدريبية</t>
  </si>
  <si>
    <t>/ar/البتولا-الحوض-scripps-مؤسسة-علم-المحيطات</t>
  </si>
  <si>
    <t>/ar/التعليم</t>
  </si>
  <si>
    <t>/ar/التعليم/برامج-التدريب-على-الأطعمة-والمشروبات</t>
  </si>
  <si>
    <t>/ar/التعليم/شهادة-iaapa</t>
  </si>
  <si>
    <t>/ar/الشؤون-العامة/طائرات-بدون-طيار</t>
  </si>
  <si>
    <t>/ar/العقدة/30731</t>
  </si>
  <si>
    <t>/ar/المعارض-a/معرض-iaapa</t>
  </si>
  <si>
    <t>/ar/المعارض-a/معرض-iaapa-Expo-2024/دورات/معرض-الطائرات-بدون-طيار-iaapa-برعاية-عناصر-السماء-0</t>
  </si>
  <si>
    <t>/ar/المعارض-a/معرض-iaapa-expo-أوروبا</t>
  </si>
  <si>
    <t>/ar/المعارض-a/معرض-iaapa-expo-أوروبا/التعليم-iaapa-اكسبو-أوروبا</t>
  </si>
  <si>
    <t>/ar/المعارض-a/معرض-iaapa-expo-أوروبا/الراعي-والإعلان-عن-معرض-iaapa-expo-europe</t>
  </si>
  <si>
    <t>/ar/المعارض-a/معرض-iaapa-expo-أوروبا/معلومات-موقع-اكسبو-أوروبا</t>
  </si>
  <si>
    <t>/ar/المعارض-a/معرض-iaapa/صحافة/وسائل-الإعلام/معايير-المؤثر</t>
  </si>
  <si>
    <t>/ar/المعارض-a/معرض-إيابا-آسيا</t>
  </si>
  <si>
    <t>/ar/المعارض-a/معرض-إيابا-آسيا/iaapa-expo-مركز-موارد-المتحدثين-في-آسيا</t>
  </si>
  <si>
    <t>/ar/المعارض-a/معرض-ايابابا-الشرق-الاوسط</t>
  </si>
  <si>
    <t>/ar/المعارض-a/مكبرات-الصوت/جوش-ليبمان</t>
  </si>
  <si>
    <t>/ar/المعارض-a/مكبرات-الصوت/محمد-عبدالله-الزعابي</t>
  </si>
  <si>
    <t>/ar/المناطق/المحيط-الآسيوي</t>
  </si>
  <si>
    <t>/ar/النموذج-المرفق/اتصل-براين-سكيبتون-1</t>
  </si>
  <si>
    <t>/ar/حول-iaapa</t>
  </si>
  <si>
    <t>/ar/حول-iaapa/أعضاء-فريق-iaapa</t>
  </si>
  <si>
    <t>/ar/حول-iaapa/أعضاء-مجلس-الإدارة</t>
  </si>
  <si>
    <t>/ar/حول-iaapa/اتصل-بإيريكا-واشنطن-بيري</t>
  </si>
  <si>
    <t>bulletin-1</t>
  </si>
  <si>
    <t>/ar/حول-iaapa/الجوائز/جائزة-أفضل-منتج-جديد</t>
  </si>
  <si>
    <t>/ar/حول-iaapa/هدف-iaapa-رؤية-مهمة-والقيم-الأساسية</t>
  </si>
  <si>
    <t>/ar/حول-iaapa/وظائف-iaapa</t>
  </si>
  <si>
    <t>/ar/شهادات-المعرض</t>
  </si>
  <si>
    <t>/ar/عالم-المرح/مسائل/funworlds-يناير/إصدار-فبراير-2023</t>
  </si>
  <si>
    <t>/ar/عضوية</t>
  </si>
  <si>
    <t>/ar/عضوية/مزايا-العضوية</t>
  </si>
  <si>
    <t>/ar/علاقات</t>
  </si>
  <si>
    <t>/ar/علاقات/أحداث</t>
  </si>
  <si>
    <t>/ar/علاقات/المنتجعات-المائية/نصائح-السلامة-للملاهي-المائية</t>
  </si>
  <si>
    <t>/ar/علاقات/الموردين-المصنعين</t>
  </si>
  <si>
    <t>/ar/علاقات/مجلس-العمل-iaapa</t>
  </si>
  <si>
    <t>/ar/قاعة-الشهرة-إيابا-برنارد-هاريسون</t>
  </si>
  <si>
    <t>/ar/محتوى-الدليل/أخذ-عينات-المشروبات-الغذائية-وتوزيعها</t>
  </si>
  <si>
    <t>/ar/محتوى-الدليل/إرشادات-عرض-تصميم-الكابينة</t>
  </si>
  <si>
    <t>/ar/محتوى-الدليل/تبدأ-هنا-معلومات-العرض-الرئيسية</t>
  </si>
  <si>
    <t>/ar/محتوى-الدليل/شكل-تخطيط-الكشك-0</t>
  </si>
  <si>
    <t>/ar/محتوى-الدليل/قواعد-وإرشادات-غرفة-اجتماعات-معرض-أوروبا</t>
  </si>
  <si>
    <t>/ar/محتوى-الدليل/معرض-أوروبا-للتحميل-والتفريغ-راي-أمستردام</t>
  </si>
  <si>
    <t>/ar/محتوى-الدليل/نشرات-العارضين-في-معرض-أوروبا</t>
  </si>
  <si>
    <t>/ar/مشروع-التاريخ-الشفوي-iaapa</t>
  </si>
  <si>
    <t>/ar/معارض-iaapa</t>
  </si>
  <si>
    <t>/ar/مواصفات-عرض-كشك</t>
  </si>
  <si>
    <t>/asiapacific</t>
  </si>
  <si>
    <t>/aspire-higher</t>
  </si>
  <si>
    <t>/awards/about-iaapa/award-of-the-year</t>
  </si>
  <si>
    <t>/awards/about-iaapa/hall-of-fame-awards</t>
  </si>
  <si>
    <t>/awards/about-iaapa/service-awards</t>
  </si>
  <si>
    <t>/badges/exhibitor-registration-info</t>
  </si>
  <si>
    <t>/base/AccountFilesDetails.aspx</t>
  </si>
  <si>
    <t>/base/AccountRegCodes.aspx</t>
  </si>
  <si>
    <t>/base/Catalog.aspx</t>
  </si>
  <si>
    <t>/base/NotFound.aspx</t>
  </si>
  <si>
    <t>/base/catalog.aspx</t>
  </si>
  <si>
    <t>/block/add</t>
  </si>
  <si>
    <t>/block/add/basic</t>
  </si>
  <si>
    <t>/blog-were-ready-iaapa-expo-europe</t>
  </si>
  <si>
    <t>/booth-display-specifications</t>
  </si>
  <si>
    <t>l.feathr.co</t>
  </si>
  <si>
    <t>/booth-display-specifications/booth-display-specifications</t>
  </si>
  <si>
    <t>/booth-display-specifications/expos/iaapa-expo/premium-space-allocation</t>
  </si>
  <si>
    <t>/brand-guide</t>
  </si>
  <si>
    <t>/c/iaapa</t>
  </si>
  <si>
    <t>/calendar.aspx</t>
  </si>
  <si>
    <t>/call-presentations-iaapa-latin-america-caribbean</t>
  </si>
  <si>
    <t>/career-slam-sold-out</t>
  </si>
  <si>
    <t>/cart.aspx</t>
  </si>
  <si>
    <t>yandex.kz</t>
  </si>
  <si>
    <t>weixin110.qq.com</t>
  </si>
  <si>
    <t>mail.bpbltd.com</t>
  </si>
  <si>
    <t>/cdsemea/s/</t>
  </si>
  <si>
    <t>iaapastage.prod.acquia-sites.com</t>
  </si>
  <si>
    <t>internationalassociationofamuseme2.my.salesforce.com</t>
  </si>
  <si>
    <t>meta</t>
  </si>
  <si>
    <t>/cdsemea/s/CPBase__custom_login</t>
  </si>
  <si>
    <t>/cdsemea/s/detail/a1LRl000002cmAXMAY</t>
  </si>
  <si>
    <t>/cdsemea/s/detail/a1MRl000006unxA</t>
  </si>
  <si>
    <t>/cdsemea/s/events</t>
  </si>
  <si>
    <t>outlook.live.com</t>
  </si>
  <si>
    <t>/cdsemea/s/group/CollaborationGroup/00B5e00000KimctEAB</t>
  </si>
  <si>
    <t>/cdsemea/s/login/</t>
  </si>
  <si>
    <t>fkfev.de</t>
  </si>
  <si>
    <t>exmail.qq.com</t>
  </si>
  <si>
    <t>/cdsemea/s/login/CheckPasswordResetEmail</t>
  </si>
  <si>
    <t>/cdsemea/s/login/ForgotPassword</t>
  </si>
  <si>
    <t>/cdsemea/s/login/SelfRegister</t>
  </si>
  <si>
    <t>usc-excel.officeapps.live.com</t>
  </si>
  <si>
    <t>/cdsemea/s/login/error</t>
  </si>
  <si>
    <t>/cdsemea/s/store</t>
  </si>
  <si>
    <t>/cdsemea/user</t>
  </si>
  <si>
    <t>/changing-guest-demographics-pandemic-world</t>
  </si>
  <si>
    <t>/clear-communication-and-preparedness-qa-monterey-bay-aquariums-kenneth-maguire</t>
  </si>
  <si>
    <t>/clients/employers</t>
  </si>
  <si>
    <t>/code-conduct-complaint-review-procedures</t>
  </si>
  <si>
    <t>/connections</t>
  </si>
  <si>
    <t>indoorplaygroundsinternational.com</t>
  </si>
  <si>
    <t>bec-robotics.com</t>
  </si>
  <si>
    <t>/connections-0</t>
  </si>
  <si>
    <t>/connections/amusement-parks-attractions</t>
  </si>
  <si>
    <t>one-team.lightning.force.com</t>
  </si>
  <si>
    <t>/connections/connection/networking-events/2019-wraps-look-back-stellar-year</t>
  </si>
  <si>
    <t>/connections/events</t>
  </si>
  <si>
    <t>/connections/family-entertainment-centers</t>
  </si>
  <si>
    <t>valomotion.com</t>
  </si>
  <si>
    <t>email-june-reg-open</t>
  </si>
  <si>
    <t>/connections/family-entertainment-centers/4-ways-refresh-and-renovate-your-family-entertainment</t>
  </si>
  <si>
    <t>/connections/family-entertainment-centers/fec-insurance-program</t>
  </si>
  <si>
    <t>/connections/family-entertainment-centers/fun-extra</t>
  </si>
  <si>
    <t>/connections/find-attraction</t>
  </si>
  <si>
    <t>/connections/iaapa-job-board</t>
  </si>
  <si>
    <t>/connections/iaapa-job-boardhttps:/jobs.iaapa.org/employer/login/</t>
  </si>
  <si>
    <t>/connections/iaapa-young-professional-qualifications</t>
  </si>
  <si>
    <t>/connections/iaapa-young-professional-year-award-old</t>
  </si>
  <si>
    <t>/connections/manufacturers-suppliers</t>
  </si>
  <si>
    <t>coastalamusements.com</t>
  </si>
  <si>
    <t>/connections/manufacturers-suppliers/changes-tariff-classification-attractions-equipment-worldwide</t>
  </si>
  <si>
    <t>/connections/manufacturers-suppliers/manufacturers-suppliers-committee</t>
  </si>
  <si>
    <t>/connections/manufacturers-suppliers/ms-spotlight-meet-simon-nicholson-haystack-dryers</t>
  </si>
  <si>
    <t>/connections/museums-science-centers</t>
  </si>
  <si>
    <t>/connections/panels-test</t>
  </si>
  <si>
    <t>/connections/show-ambassador-program</t>
  </si>
  <si>
    <t>/connections/tools-and-resources</t>
  </si>
  <si>
    <t>/connections/water-parks-and-resorts</t>
  </si>
  <si>
    <t>/connections/water-parks-resorts/water-park-safety-tips</t>
  </si>
  <si>
    <t>/connections/young-professionals</t>
  </si>
  <si>
    <t>/connections/young-professionals/mentor-interest-form</t>
  </si>
  <si>
    <t>/connections/zoos-and-aquariums/zoos-aquariums</t>
  </si>
  <si>
    <t>/connectplus</t>
  </si>
  <si>
    <t>/considerations-designing-costumes-hot-weather</t>
  </si>
  <si>
    <t>/contact-ana-karen-pena</t>
  </si>
  <si>
    <t>/contact-angela-foster</t>
  </si>
  <si>
    <t>/contact-ariana-feller</t>
  </si>
  <si>
    <t>/contact-ashley-delgado</t>
  </si>
  <si>
    <t>/contact-avery-matteo</t>
  </si>
  <si>
    <t>/contact-brian-tierney</t>
  </si>
  <si>
    <t>/contact-cheryl-sulock</t>
  </si>
  <si>
    <t>/contact-christy-spahn</t>
  </si>
  <si>
    <t>/contact-cyan-tsang</t>
  </si>
  <si>
    <t>/contact-derrick-nandsaram</t>
  </si>
  <si>
    <t>/contact-destiny-taylor</t>
  </si>
  <si>
    <t>eventsinamerica.com</t>
  </si>
  <si>
    <t>/contact-europe-middle-east-and-africa</t>
  </si>
  <si>
    <t>/contact-gabrielle-hernandez</t>
  </si>
  <si>
    <t>/contact-giulio-mazzella</t>
  </si>
  <si>
    <t>/contact-helen-he</t>
  </si>
  <si>
    <t>/contact-ignace-woinin</t>
  </si>
  <si>
    <t>/contact-jack-chan</t>
  </si>
  <si>
    <t>/contact-jason-sims</t>
  </si>
  <si>
    <t>/contact-june-ko-1</t>
  </si>
  <si>
    <t>/contact-justin-selga</t>
  </si>
  <si>
    <t>/contact-katia-malnati</t>
  </si>
  <si>
    <t>/contact-kelly-repass</t>
  </si>
  <si>
    <t>/contact-lane-vento</t>
  </si>
  <si>
    <t>/contact-lewys-brown</t>
  </si>
  <si>
    <t>/contact-lindsey-druien</t>
  </si>
  <si>
    <t>/contact-lorena-zamora</t>
  </si>
  <si>
    <t>/contact-lucille-datta</t>
  </si>
  <si>
    <t>/contact-matthew-ackerman</t>
  </si>
  <si>
    <t>/contact-max-glorit</t>
  </si>
  <si>
    <t>/contact-patricia-mansur</t>
  </si>
  <si>
    <t>/contact-peter-van-der-schans</t>
  </si>
  <si>
    <t>/contact-sean-bonner</t>
  </si>
  <si>
    <t>/contact-stephanie-serago</t>
  </si>
  <si>
    <t>/contact-storm-tussey</t>
  </si>
  <si>
    <t>/contact-sydney-tefft</t>
  </si>
  <si>
    <t>/contact-tom-van-liefferinge</t>
  </si>
  <si>
    <t>/contact-us</t>
  </si>
  <si>
    <t>gamic.me</t>
  </si>
  <si>
    <t>/contact-virginia-arjoon</t>
  </si>
  <si>
    <t>/contact-wendy-garay</t>
  </si>
  <si>
    <t>/contact-will-randle</t>
  </si>
  <si>
    <t>/contact-zachary-stokes</t>
  </si>
  <si>
    <t>/contact-zhihan-huang</t>
  </si>
  <si>
    <t>/content/Attractions-Industry-Training.aspx</t>
  </si>
  <si>
    <t>/content/Coronavirus-Free-Content.aspx</t>
  </si>
  <si>
    <t>/content/Default-New.aspx</t>
  </si>
  <si>
    <t>/content/Default.aspx</t>
  </si>
  <si>
    <t>iaapaprod.prod.acquia-sites.com</t>
  </si>
  <si>
    <t>/content/EDUSessions.aspx</t>
  </si>
  <si>
    <t>/content/Education-Disclaimer.aspx</t>
  </si>
  <si>
    <t>/content/FAQs.aspx</t>
  </si>
  <si>
    <t>/content/Free-Member-Training.aspx</t>
  </si>
  <si>
    <t>/content/IAAPA-Certifications.aspx</t>
  </si>
  <si>
    <t>/content/IAAPA-Webinars.aspx</t>
  </si>
  <si>
    <t>deref-gmx.net</t>
  </si>
  <si>
    <t>/content/Iaapa-test-page-2.aspx</t>
  </si>
  <si>
    <t>/content/Menu-page-test.aspx</t>
  </si>
  <si>
    <t>/content/New-IAAPA-learning-page-1.aspx</t>
  </si>
  <si>
    <t>/content/New-IAAPA-learning-page-3.aspx</t>
  </si>
  <si>
    <t>/content/Professional-Development-Courses.aspx</t>
  </si>
  <si>
    <t>/content/Template-with-Safety.aspx</t>
  </si>
  <si>
    <t>/convince-your-boss-attend-iaapa-expo-2023</t>
  </si>
  <si>
    <t>/convince-your-boss-attend-iaapa-north-america-summit</t>
  </si>
  <si>
    <t>/cost-containment</t>
  </si>
  <si>
    <t>/covid-19-north-american-resources</t>
  </si>
  <si>
    <t>/covid-19-resources-asia-pacific</t>
  </si>
  <si>
    <t>/creeping-halloween-events</t>
  </si>
  <si>
    <t>/custom/</t>
  </si>
  <si>
    <t>/data-snapshot</t>
  </si>
  <si>
    <t>/de/</t>
  </si>
  <si>
    <t>/de/100-Jahr-Jubiläumsausgabe-der-iaapa</t>
  </si>
  <si>
    <t>/de/Ausbildung</t>
  </si>
  <si>
    <t>/de/Ausbildung/Von-der-IAAP-vorab-genehmigtes-Register-für-Schulungsanbieter</t>
  </si>
  <si>
    <t>/de/Ausbildung/Webinare</t>
  </si>
  <si>
    <t>/de/Ausbildung/iaapa-Online-Lernen</t>
  </si>
  <si>
    <t>/de/Ausbildung/iaapa-Zertifizierung</t>
  </si>
  <si>
    <t>/de/Branchenveranstaltungen/2024-03/China-Beijing-Attractions-Expo-2024</t>
  </si>
  <si>
    <t>/de/Einrichtungsmitglieder-a/Alle/lg</t>
  </si>
  <si>
    <t>/de/Einrichtungsmitglieder-a/Alle/reg</t>
  </si>
  <si>
    <t>/de/Emea/Einrichtungsmitglieder</t>
  </si>
  <si>
    <t>/de/Ereignisse-ein/Ausbildung/2025-01/Webinar-2025-Branchentrends-Bericht-Was-ist-im-Jahr-zu-erwarten</t>
  </si>
  <si>
    <t>/de/Ereignisse-ein/Ausbildung/2025-02/Webinar-„Beyond-Pop-–-Pay-One-Price“:-Wie-Freizeitparks-neue-Einnahmequellen-schaffen</t>
  </si>
  <si>
    <t>/de/Ereignisse-ein/Verbindungen/2025-01/IAAP-Treffen-Neujahr-Brüssel</t>
  </si>
  <si>
    <t>/de/Ereignisse-ein/Verbindungen/2025-01/iaapa-fec-gipfel-2025</t>
  </si>
  <si>
    <t>/de/Ereignisse-ein/Verbindungen/2025-02/IAAP-Nahost-Handelsgipfel-2025</t>
  </si>
  <si>
    <t>/de/Ereignisse-ein/Verbindungen/2025-03/IAAP-Gipfel-Lateinamerika-Karibik-2025</t>
  </si>
  <si>
    <t>/de/Ereignisse-ein/Verbindungen/2025-03/IAAP-Nordamerika-Gipfel-2025</t>
  </si>
  <si>
    <t>/de/Ereignisse-ein/Verbindungen/2025-04/iaapa-ehrt-2025</t>
  </si>
  <si>
    <t>/de/Ereignisse-ein/Verbindungen/Gipfel/iaapa-Handelsgipfel-im-Nahen-Osten-2023</t>
  </si>
  <si>
    <t>/de/Ereignisse-ein/fbtrends/Karten/buc-ees</t>
  </si>
  <si>
    <t>/de/Ereignisse-ein/öffentliche-Angelegenheiten/iaapa-europa-naher-osten-afrika-öffentliche-angelegenheiten</t>
  </si>
  <si>
    <t>/de/Etikett/Wasserparks-Resorts-0</t>
  </si>
  <si>
    <t>/de/Formular/Kontakt-zum-Ausstellungsverkauf-</t>
  </si>
  <si>
    <t>/de/Formular/Vicki-Evans-Kontaktformular</t>
  </si>
  <si>
    <t>/de/Formular/Zertifizierungshandbuch-herunterladen</t>
  </si>
  <si>
    <t>/de/Forschung</t>
  </si>
  <si>
    <t>/de/Forschungsressourcen/Krisenkommunikationsunterstützung</t>
  </si>
  <si>
    <t>/de/Funworld-Archiv</t>
  </si>
  <si>
    <t>/de/Grupo-Xcarets-Xibalba,-ein-naturbasierter-Themenpark-mit-der-Leitung-von-Yucatan</t>
  </si>
  <si>
    <t>/de/Hauptkalender/Gitter</t>
  </si>
  <si>
    <t>/de/Hauptkalender/Liste</t>
  </si>
  <si>
    <t>/de/Hauptkalender/Monat</t>
  </si>
  <si>
    <t>/de/IAAPAHonors2024</t>
  </si>
  <si>
    <t>/de/Iaapa-Oral-History-John-Collins</t>
  </si>
  <si>
    <t>/de/Knoten/30651</t>
  </si>
  <si>
    <t>/de/Kodex-zur-Durchführung-von-Verfahren-zur-Überprüfung-von-Beschwerden</t>
  </si>
  <si>
    <t>/de/Kommende-Veranstaltungen</t>
  </si>
  <si>
    <t>/de/Kontaktieren-Sie-uns</t>
  </si>
  <si>
    <t>/de/Lateinamerika-nimmt-die-Karibik-schnell-auf,-der-brasilianische-Zoo-nimmt-Sittiche-unter-seine-Fittiche,-Themenparks-geben</t>
  </si>
  <si>
    <t>/de/Leitfaden-Inhalt/Aussteller-Gästeprogramm-Laden-Sie-Ihre-Kunden-ein</t>
  </si>
  <si>
    <t>/de/Leitfaden-Inhalt/Aussteller-Webinare-0</t>
  </si>
  <si>
    <t>/de/Leitfaden-Inhalt/Aussteller-Zeitplan</t>
  </si>
  <si>
    <t>/de/Leitfaden-Inhalt/Der-Raum-steht-nur-vor-Vorschriften</t>
  </si>
  <si>
    <t>/de/Leitfaden-Inhalt/Die-wichtigsten-Informationen-zur-Show-finden-Sie-hier</t>
  </si>
  <si>
    <t>/de/Leitfaden-Inhalt/Expo-Europe-Access-Policy-Rai-Amsterdam</t>
  </si>
  <si>
    <t>/de/Leitfaden-Inhalt/Expo-Europe-Be--und-Entladen-Rai-Amsterdam</t>
  </si>
  <si>
    <t>/de/Leitfaden-Inhalt/Messingring-Ausstellerpreise</t>
  </si>
  <si>
    <t>/de/Leitfaden-Inhalt/Sponsorenregistrierung-und-Tickets</t>
  </si>
  <si>
    <t>/de/Leitfaden-Inhalt/immer-messe-wien</t>
  </si>
  <si>
    <t>/de/Leitfaden-Inhalt/wichtige-Showinformationen</t>
  </si>
  <si>
    <t>/de/Mitgliedschaft</t>
  </si>
  <si>
    <t>/de/Mitgliedschaft/Erneuerungen-der-iaapa-Mitgliedschaft</t>
  </si>
  <si>
    <t>/de/Mitgliedschaft/Vorteile-einer-Mitgliedschaft</t>
  </si>
  <si>
    <t>/de/Mitgliedschaft/Vorteile-einer-Mitgliedschaft/Laden-Sie-das-offizielle-iaapa-Mitgliederlogo-herunter</t>
  </si>
  <si>
    <t>/de/Mitgliedschaft/Vorteile-einer-Mitgliedschaft/Meeting-oder-Event-buchen-iaapa-hq</t>
  </si>
  <si>
    <t>/de/Mitgliedschaft/Vorteile-einer-Mitgliedschaft/Offizielle-Partner-der-iaapa</t>
  </si>
  <si>
    <t>/de/Mystery-Shopper-geben-Feedback-zum-Gästeerlebnis</t>
  </si>
  <si>
    <t>/de/News</t>
  </si>
  <si>
    <t>/de/News/Erhöhungsspiel</t>
  </si>
  <si>
    <t>/de/News/Jahrhundert-Disney-feiern</t>
  </si>
  <si>
    <t>/de/News/Messe-Neuigkeiten/drei-wichtige-einblicke-für-immersive-theaterprofis</t>
  </si>
  <si>
    <t>/de/News/Nostalgie-einlösen</t>
  </si>
  <si>
    <t>/de/News/Ride-Happiness-Tomorrowland,-lustige-Fakten</t>
  </si>
  <si>
    <t>/de/News/Sicherheit-und-Schutz</t>
  </si>
  <si>
    <t>/de/News/Spaßwelt</t>
  </si>
  <si>
    <t>/de/News/Spaßwelt/4-wichtige-Erkenntnisse-zu-Zoo--und-Aquarientrends</t>
  </si>
  <si>
    <t>/de/News/Spaßwelt/Alte-Geister,-neue-Tricks,-Thorpe-Park</t>
  </si>
  <si>
    <t>/de/News/Spaßwelt/Aquatica-San-Antonio-stellt-Duellrutschen-vor-und-Legoland-Kalifornien-baut-Modell-Sofi</t>
  </si>
  <si>
    <t>/de/News/Spaßwelt/Attraktionen-Big-Easy-New-Orleans-Familienunterhaltungszentren</t>
  </si>
  <si>
    <t>/de/News/Spaßwelt/Barbara-Bouza-wird-Präsidentin-von-Walt-Disney-Imagineering</t>
  </si>
  <si>
    <t>/de/News/Spaßwelt/Boden-DoF-Robotik</t>
  </si>
  <si>
    <t>/de/News/Spaßwelt/Boden-Minigolf</t>
  </si>
  <si>
    <t>/de/News/Spaßwelt/Cedar-Point-plant-neue-420-Fuß-hohe-Achterbahn</t>
  </si>
  <si>
    <t>pxl-games.com</t>
  </si>
  <si>
    <t>/de/News/Spaßwelt/Dark-Rides-jetzt-Wow-und-Ehrfurcht-Erlebnisse</t>
  </si>
  <si>
    <t>/de/News/Spaßwelt/Das-revitalisierte-Besucherzentrum-eröffnet-den-Vulkan-Poas-in-Costa-Rica</t>
  </si>
  <si>
    <t>/de/News/Spaßwelt/Der-Skypark-Santas-Village-zeichnet-sich-durch-kulinarische-Kreationen-aus</t>
  </si>
  <si>
    <t>/de/News/Spaßwelt/Der-Umzug-einer-Achterbahn-erfordert-sorgfältige-Überlegungen</t>
  </si>
  <si>
    <t>/de/News/Spaßwelt/Der-brasilianische-Seilparkpark-würdigt-die-Geschichte-und-die-lokale-Ökologie-seiner-Mitarbeiter</t>
  </si>
  <si>
    <t>/de/News/Spaßwelt/Disneys-neuer-Wunsch</t>
  </si>
  <si>
    <t>/de/News/Spaßwelt/Drohnen-treiben-den-Edna-Forschungszoo-Zürich-an</t>
  </si>
  <si>
    <t>/de/News/Spaßwelt/Einblicke-Gröna-Lund</t>
  </si>
  <si>
    <t>/de/News/Spaßwelt/Empowermenter-Massimiliano-Freddi-eröffnet-Funworld</t>
  </si>
  <si>
    <t>/de/News/Spaßwelt/Entdecken-Sie-das-großartige-Thailand-und-seine-blühenden-Attraktionen</t>
  </si>
  <si>
    <t>/de/News/Spaßwelt/Entwicklung-der-Disney100-Ausstellung</t>
  </si>
  <si>
    <t>/de/News/Spaßwelt/Erster-Blick-auf-das-Flanieren-und-Schweben-über-der-Ferrari-Welt</t>
  </si>
  <si>
    <t>/de/News/Spaßwelt/Erweiterungshorizont-Futuroskop</t>
  </si>
  <si>
    <t>/de/News/Spaßwelt/Ferrari-World-stellt-Rennfahrerinnen-ins-Rampenlicht</t>
  </si>
  <si>
    <t>/de/News/Spaßwelt/Fischerei-finanziert-Zoos-und-Aquarien</t>
  </si>
  <si>
    <t>/de/News/Spaßwelt/Funworld-schreiben</t>
  </si>
  <si>
    <t>/de/News/Spaßwelt/Georgia-Aquarium-bringt-neue-Hai-Erlebnisse-auf-den-Markt</t>
  </si>
  <si>
    <t>/de/News/Spaßwelt/Guardians-Galaxy-Cosmic-Rewind-startet-Epcot</t>
  </si>
  <si>
    <t>/de/News/Spaßwelt/Hagrids-magische-Kreaturen-Motorradabenteuer</t>
  </si>
  <si>
    <t>/de/News/Spaßwelt/IAAP-Expo-Europe-erweitert-Weiterbildungsmöglichkeiten-für-Führungskräfte</t>
  </si>
  <si>
    <t>/de/News/Spaßwelt/Inside-Rulantica-Europa-Parks-epischer-neuer-Indoor-Wasserpark</t>
  </si>
  <si>
    <t>/de/News/Spaßwelt/Jakob-Wahl-zum-Executive-Vice-President-und-Chief-Operating-Officer-von-iaapa-ernannt</t>
  </si>
  <si>
    <t>/de/News/Spaßwelt/Lego-Ferrari-bauen-spielen-Legoland-Floridas-neueste-Ergänzung</t>
  </si>
  <si>
    <t>/de/News/Spaßwelt/Life-3D-Hologramme-machen-einen-Schritt-nach-vorne</t>
  </si>
  <si>
    <t>/de/News/Spaßwelt/Liseberg-findet-leichte-Widrigkeiten</t>
  </si>
  <si>
    <t>/de/News/Spaßwelt/Live-Updates-zur-iaapa-expo-2023</t>
  </si>
  <si>
    <t>/de/News/Spaßwelt/Maßnahmen-ergreifen,-um-Wasserrutschen-grüner-zu-machen</t>
  </si>
  <si>
    <t>/de/News/Spaßwelt/Museen-Kunstattraktionen</t>
  </si>
  <si>
    <t>/de/News/Spaßwelt/Nachhaltiges-Wachstum-prägt-Österreichs-großartige-Attraktionen</t>
  </si>
  <si>
    <t>/de/News/Spaßwelt/Nachhaltigkeit-Wie-Efteling-neue-Meilensteine-​​erreicht</t>
  </si>
  <si>
    <t>/de/News/Spaßwelt/Neues-Mitglied-im-Rampenlicht-Allianz-Parque</t>
  </si>
  <si>
    <t>/de/News/Spaßwelt/Neues-Märchenkönigreich-Südkorea-und-schildkrötenförmiges-Aquarium-eröffnet-Vietnam</t>
  </si>
  <si>
    <t>/de/News/Spaßwelt/Nordamerika-Quick-Takes-Universal-Orlando-eröffnet-Bourne-Stuntacular</t>
  </si>
  <si>
    <t>/de/News/Spaßwelt/Nutzung-künstlicher-Intelligenz-Attraktionen</t>
  </si>
  <si>
    <t>/de/News/Spaßwelt/Nutzung-von-Power-Influencer-Marketing</t>
  </si>
  <si>
    <t>/de/News/Spaßwelt/Parque-Bondinho-Pao-de-Acucar-inspiriert-seine-nachhaltigen-Praktiken</t>
  </si>
  <si>
    <t>/de/News/Spaßwelt/Priorisierung-barrierefreier-Erlebnisse-in-der-Freizeitparkbranche</t>
  </si>
  <si>
    <t>/de/News/Spaßwelt/Pumpen-von-Nachhaltigkeitsbemühungen-Wasserparks</t>
  </si>
  <si>
    <t>/de/News/Spaßwelt/Rekordverdächtige-IAAP-Expo-Europe-geht-zu-Ende</t>
  </si>
  <si>
    <t>/de/News/Spaßwelt/Revolutionshöhe</t>
  </si>
  <si>
    <t>/de/News/Spaßwelt/Risiken-und-Chancen-Einblick-Europäische-Attraktionsführer</t>
  </si>
  <si>
    <t>/de/News/Spaßwelt/Seaworld-Abu-Dhabi-schimmert</t>
  </si>
  <si>
    <t>/de/News/Spaßwelt/Shanghai-Disney-Resorts-neuer-Ansatz-Warteschlangen</t>
  </si>
  <si>
    <t>/de/News/Spaßwelt/Sicherheit-und-Sicherheit-beim-Scannen</t>
  </si>
  <si>
    <t>/de/News/Spaßwelt/Sun-World-bringt-die-erste-Holzachterbahn-Vietnams-und-Sentosa-Island-stellt-die-erste-Carbon-Achterbahn-vor</t>
  </si>
  <si>
    <t>/de/News/Spaßwelt/Tabacon-startet-Wellness-Programm-und-Katmandu-Park-Punta-Cana-eröffnet-im-Herbst</t>
  </si>
  <si>
    <t>/de/News/Spaßwelt/Tianas-Bayou-Abenteuer-eröffnet-Walt-Disney-Worlds-Magic-Kingdom</t>
  </si>
  <si>
    <t>/de/News/Spaßwelt/Tims-verwandeln-Essensschlachten-und-Spaß-in-Liseberg</t>
  </si>
  <si>
    <t>/de/News/Spaßwelt/Uncharted-Enigma-Penitence-bringt-Portaventura-World-auf-die-nächste-Stufe</t>
  </si>
  <si>
    <t>/de/News/Spaßwelt/Universal-enthüllt-das-Epic-Universe-Preview-Center-0</t>
  </si>
  <si>
    <t>/de/News/Spaßwelt/Was-funktioniert,-Wissenschaft-wartet-mal</t>
  </si>
  <si>
    <t>/de/News/Spaßwelt/Wellen-machen</t>
  </si>
  <si>
    <t>/de/News/Spaßwelt/Wettlauf-um-barrierefreie-Attraktionen</t>
  </si>
  <si>
    <t>/de/News/Spaßwelt/Wie-der-Wasserpark-in-den-feuchten-Bergen-trotz-Covid-19-eröffnet-wurde</t>
  </si>
  <si>
    <t>/de/News/Spaßwelt/Yukon-Stürmer</t>
  </si>
  <si>
    <t>/de/News/Spaßwelt/Zeit-vergeht</t>
  </si>
  <si>
    <t>/de/News/Spaßwelt/Zootopia-Land-eröffnet-sein-Disney-Resort-in-Shanghai</t>
  </si>
  <si>
    <t>/de/News/Spaßwelt/Zukünftige-unterhaltsame,-nachhaltige-Attraktionen-umfassen-umweltfreundliche-Veränderungen</t>
  </si>
  <si>
    <t>/de/News/Spaßwelt/asien-pazifik-nimmt-schnell-kann/Juni-2021</t>
  </si>
  <si>
    <t>/de/News/Spaßwelt/bemerkenswertes-rookburgh</t>
  </si>
  <si>
    <t>/de/News/Spaßwelt/das-ist-einzelhandel</t>
  </si>
  <si>
    <t>/de/News/Spaßwelt/efteling-geschäftsführer-fons-jurgens-erklärt,-wie-man-kunstvolle-vorübergehende-anziehungskräfte-schafft</t>
  </si>
  <si>
    <t>/de/News/Spaßwelt/erhebendes-Efteling</t>
  </si>
  <si>
    <t>/de/News/Spaßwelt/essen</t>
  </si>
  <si>
    <t>/de/News/Spaßwelt/funworlds-2024-neue-Attraktionen-rund-um-Museen,-Aquarien-und-Zoos</t>
  </si>
  <si>
    <t>/de/News/Spaßwelt/funworlds-2024-neue-Attraktionen-rund-um-Wasserbahnen</t>
  </si>
  <si>
    <t>/de/News/Spaßwelt/ganz-neues-Spielfutter-und-Käse</t>
  </si>
  <si>
    <t>/de/News/Spaßwelt/gut-arbeiten</t>
  </si>
  <si>
    <t>/de/News/Spaßwelt/hakon-lund-gestaltet-die-zukunft-der-iaapa-emeas-mit</t>
  </si>
  <si>
    <t>/de/News/Spaßwelt/iaapa-expo-europa-startet</t>
  </si>
  <si>
    <t>/de/News/Spaßwelt/iaapa-kündigt-prestigeträchtige-Ehrungen-für-die-Jahre-2024-bis-2025-an</t>
  </si>
  <si>
    <t>/de/News/Spaßwelt/iaapa-zukunftsorientiertes-Utah</t>
  </si>
  <si>
    <t>/de/News/Spaßwelt/in-dubais-neuem-real-madrid-fußball-freizeitpark</t>
  </si>
  <si>
    <t>/de/News/Spaßwelt/rulantica-macht-Splash-zur-virtuellen-Realität</t>
  </si>
  <si>
    <t>/de/News/Spaßwelt/sterne-richten-puerto-rico-und-punta-canas-new-park-aus</t>
  </si>
  <si>
    <t>/de/News/Spaßwelt/vertraue-deinem-Instinkt,-erkenne-Gefahren</t>
  </si>
  <si>
    <t>/de/News/Spaßwelt/von-innen-nach-außen-en-13814</t>
  </si>
  <si>
    <t>/de/News/Spaßwelt/woof-it-hundefreundliche-Wasserparks-und-Gemeinschaftspools-sorgen-für-Furore</t>
  </si>
  <si>
    <t>/de/News/Super-Nintendo-World-sprengt-die-Grenzen-des-Themenparks</t>
  </si>
  <si>
    <t>/de/News/Temperatur-Screening-Saisons-neueste-Attraktion</t>
  </si>
  <si>
    <t>/de/News/dynamische-Preisgestaltung-begünstigt-Attraktionen</t>
  </si>
  <si>
    <t>/de/News/iaapa-Nachrichten-täglich/Dollywood-positioniert-Big-Bear-Mountain-Drive-Sommerbesuch</t>
  </si>
  <si>
    <t>/de/News/iaapa-Presseraum</t>
  </si>
  <si>
    <t>/de/News/iaapa-Presseraum/Der-Vergnügungspark-Bommelwereld-wird-2025-seine-Pforten-öffnen</t>
  </si>
  <si>
    <t>/de/News/iaapa-Presseraum/Die-IAAP-ernennt-Massimiliano-Freddi-zum-zweiten-stellvertretenden-Vorsitzenden-und-wählt-die-Vorstandsmitglieder-für-2023</t>
  </si>
  <si>
    <t>/de/News/iaapa-Presseraum/Die-Iaapa-Expo-Europe-2024-wird-Amsterdam-begeistern</t>
  </si>
  <si>
    <t>/de/News/iaapa-Presseraum/Die-Iaapa-Expo-Europe-endet-in-Wien</t>
  </si>
  <si>
    <t>/de/News/iaapa-Presseraum/IAAP-Expo-2024-endet-in-Orlando-mit-Rekordbesucherzahlen-und-Enthüllung</t>
  </si>
  <si>
    <t>/de/News/iaapa-Presseraum/IAAP-Expo-2024-startet-in-Orlando</t>
  </si>
  <si>
    <t>/de/News/iaapa-Presseraum/IAAP-gibt-Hall-Fame-Neuzugänge-für-2024-bekannt</t>
  </si>
  <si>
    <t>/de/News/iaapa-Presseraum/IAAPA-enthüllt-spannendes-dreitägiges-Programm-für-Presseveranstaltungen-IAAPA-Expo-3</t>
  </si>
  <si>
    <t>/de/News/iaapa-Presseraum/IAAPA-kündigt-erste-IAAPA-Expo-Middle-East-Abu-Dhabi-an</t>
  </si>
  <si>
    <t>/de/News/iaapa-Presseraum/Redner-kündigten-Legenden-2024-an-Panel-Legenden,-die-ihre-Geheimnisse-teilen</t>
  </si>
  <si>
    <t>/de/News/iaapa-Presseraum/iaapa-ernennt-jakob-wahl-zum-präsidenten-und-ceo</t>
  </si>
  <si>
    <t>/de/News/neuesten-Nachrichten</t>
  </si>
  <si>
    <t>/de/Region/iaapa-global</t>
  </si>
  <si>
    <t>news-daily</t>
  </si>
  <si>
    <t>/de/Regionen/Europa-Mittlerer-Osten-Afrika</t>
  </si>
  <si>
    <t>/de/Regionen/Lateinamerika-Karibik</t>
  </si>
  <si>
    <t>/de/Regionen/Lateinamerika-Karibik/IAAP-Gipfel-Lateinamerika-Karibik-2025</t>
  </si>
  <si>
    <t>/de/Regionen/Nordamerika</t>
  </si>
  <si>
    <t>/de/Rulantica-Zahlen</t>
  </si>
  <si>
    <t>/de/Sicherheit</t>
  </si>
  <si>
    <t>/de/Sicherheit-bei-Fahrgeschäften/ASTM-Standards</t>
  </si>
  <si>
    <t>/de/Sicherheit-bei-Fahrgeschäften/Fahrgeschäftsbetreiber</t>
  </si>
  <si>
    <t>/de/Sicherheit-bei-Fahrgeschäften/Sicherheitstipps-für-Fahrgeschäfte</t>
  </si>
  <si>
    <t>/de/Sicherheit-bei-Fahrgeschäften/g-Kräfte</t>
  </si>
  <si>
    <t>/de/Sicherheit/iaapa-sicherheitsinstitut</t>
  </si>
  <si>
    <t>/de/Spaßwelt/Probleme/Funworlds-Juli/Ausgabe-August-2024</t>
  </si>
  <si>
    <t>/de/Spaßwelt/Probleme/Funworlds-November/Ausgabe-Dezember-2023</t>
  </si>
  <si>
    <t>/de/Spaßwelt/Probleme/Funworlds-November/Ausgabe-Dezember-2024</t>
  </si>
  <si>
    <t>/de/Spaßwelt/Probleme/Funworlds-September/Ausgabe-Oktober-2024</t>
  </si>
  <si>
    <t>/de/Spaßwelt/Probleme/Funworlds-können/Ausgabe-Juni-2024</t>
  </si>
  <si>
    <t>/de/Spaßwelt/Probleme/funworlds-januar/Ausgabe-Februar-2024</t>
  </si>
  <si>
    <t>/de/Spaßwelt/Probleme/funworlds-januar/Ausgabe-Februar-2025</t>
  </si>
  <si>
    <t>/de/Spaßwelt/Probleme/funworlds-lesen-mai/Juniausgabe-hier-0</t>
  </si>
  <si>
    <t>/de/Startseite-a</t>
  </si>
  <si>
    <t>/de/Suche-nach-iaapa</t>
  </si>
  <si>
    <t>/de/Trends-im-Indoor-Wasserpark-Tauchen</t>
  </si>
  <si>
    <t>salagiochiusati.com</t>
  </si>
  <si>
    <t>/de/Umleitung-Januar/Februar-2025-Funworld</t>
  </si>
  <si>
    <t>/de/Veranstaltungskalender</t>
  </si>
  <si>
    <t>/de/Verbindungen</t>
  </si>
  <si>
    <t>/de/Verbindungen/Ereignisse-ein</t>
  </si>
  <si>
    <t>/de/Verbindungen/Hersteller-Lieferanten</t>
  </si>
  <si>
    <t>/de/Verbindungen/Unterhaltungszentren-für-Familien</t>
  </si>
  <si>
    <t>/de/Verbindungen/Wasserparks-und-Resorts</t>
  </si>
  <si>
    <t>/de/Verbindungen/iaapa-Jobbörse</t>
  </si>
  <si>
    <t>/de/Verbindungen/iaapa-Young-Professional-Qualifizierung</t>
  </si>
  <si>
    <t>/de/Verbindungen/vergnügungsparks-attraktionen</t>
  </si>
  <si>
    <t>/de/Weiterleitung-November/Dezember-2024-Funworld</t>
  </si>
  <si>
    <t>/de/Wutraum-Checkliste-für-neue-Betreiber</t>
  </si>
  <si>
    <t>/de/about-iaapa</t>
  </si>
  <si>
    <t>/de/about-iaapa/board-directors</t>
  </si>
  <si>
    <t>/de/about-iaapa/careers-iaapa</t>
  </si>
  <si>
    <t>/de/about-iaapa/iaapa-team-members</t>
  </si>
  <si>
    <t>/de/about-iaapa/volunteer-iaapa/global-strategic-committees</t>
  </si>
  <si>
    <t>/de/connections/amusement-parks-attractions</t>
  </si>
  <si>
    <t>/de/education/iaapa-certification/5-steps-iaapa-certification</t>
  </si>
  <si>
    <t>/de/education/iaapa-institute-programs</t>
  </si>
  <si>
    <t>/de/education/webinars/english-webinar-archive</t>
  </si>
  <si>
    <t>/de/emea/facility-members</t>
  </si>
  <si>
    <t>/de/events-calendar</t>
  </si>
  <si>
    <t>/de/events/connections/2025-02/iaapa-middle-east-trade-summit-2025</t>
  </si>
  <si>
    <t>/de/events/connections/summit/iaapa-middle-east-summit-2022</t>
  </si>
  <si>
    <t>/de/events/education/2025-02/webinar-beyond-pop-pay-one-price-how-theme-parks-innovate-revenue-streams</t>
  </si>
  <si>
    <t>/de/events/public-affairs/iaapa-europe-middle-east-africa-public-affairs</t>
  </si>
  <si>
    <t>/de/expos/IAAP-Expo-Mittlerer-Osten</t>
  </si>
  <si>
    <t>/de/expos/IAAP-Expo-Mittlerer-Osten/2026-Raumauswahl</t>
  </si>
  <si>
    <t>/de/expos/IAAPA-Expo-2024/Sessions</t>
  </si>
  <si>
    <t>/de/expos/IAAPA-Expo-2024/Sessions/Brasilianisches-Frühstück/Café-da-Manha-Brasileiro</t>
  </si>
  <si>
    <t>/de/expos/IAAPA-Expo-2024/Sessions/Feierliche-Veranstaltung-zur-Legenden-Hall-Fame</t>
  </si>
  <si>
    <t>/de/expos/IAAPA-Expo-2024/Sessions/Neue-Trends-Techniken-und-Technologien-Erlebnisorientiertes-Design</t>
  </si>
  <si>
    <t>/de/expos/IAAPA-Expo-2024/Sessions/Wirtschaftsausblick-2025-und-IAAP-Forschungsupdate</t>
  </si>
  <si>
    <t>/de/expos/IAAPA-Expo-2024/Sessions/brogent-technologies-inc-neu-definiertes-fliegendes-theater-neue-erde-des-fliegens</t>
  </si>
  <si>
    <t>/de/expos/IAAPA-Expo-2024/Sessions/erzählen-Geschichten,-die-die-Leute-hören-wollen-innovative-Ansätze-erfahrungsorientiert</t>
  </si>
  <si>
    <t>/de/expos/Lautsprecher-a/Christine-Buhr-ICAE</t>
  </si>
  <si>
    <t>/de/expos/Lautsprecher-a/Jakob-Wahl</t>
  </si>
  <si>
    <t>/de/expos/Lautsprecher-a/Leah-Koch</t>
  </si>
  <si>
    <t>/de/expos/Lautsprecher-a/Lukas-Metzger</t>
  </si>
  <si>
    <t>/de/expos/Lautsprecher-a/Ross-McAuley</t>
  </si>
  <si>
    <t>/de/expos/Lautsprecher-a/Sarah-Drees</t>
  </si>
  <si>
    <t>/de/expos/Lautsprecher-a/Scott-Oneil</t>
  </si>
  <si>
    <t>/de/expos/iaapa-expo</t>
  </si>
  <si>
    <t>/de/expos/iaapa-expo-asia</t>
  </si>
  <si>
    <t>/de/expos/iaapa-expo-asien</t>
  </si>
  <si>
    <t>/de/expos/iaapa-expo-asien/Demnächst-findet-die-iaapa-expo-asia-2025-statt</t>
  </si>
  <si>
    <t>/de/expos/iaapa-expo-asien/gebühr</t>
  </si>
  <si>
    <t>/de/expos/iaapa-expo-europa</t>
  </si>
  <si>
    <t>/de/expos/iaapa-expo-europa-2024/Sessions/nachhaltiger-Spaß-Reduzierung-des-CO2-Fußabdrucks-Freizeitparks</t>
  </si>
  <si>
    <t>/de/expos/iaapa-expo-europa/Ausstellung-auf-der-Iaapa-Expo-Europe-2021-in-Barcelona</t>
  </si>
  <si>
    <t>/de/expos/iaapa-expo-europa/Ausstellungsservice-Guide-2024</t>
  </si>
  <si>
    <t>/de/expos/iaapa-expo-europa/Ausstellungssponsor-und-Werbung-für-die-Iaapa-Expo-Europe</t>
  </si>
  <si>
    <t>/de/expos/iaapa-expo-europa/Auswahl-des-Dienstaltersplatzes</t>
  </si>
  <si>
    <t>/de/expos/iaapa-expo-europa/Bildung-IAAP-Expo-Barcelona-2025</t>
  </si>
  <si>
    <t>/de/expos/iaapa-expo-europa/CEO-Gespräch</t>
  </si>
  <si>
    <t>/de/expos/iaapa-expo-europa/Eröffnungsrede</t>
  </si>
  <si>
    <t>/de/expos/iaapa-expo-europa/Etage-zeigen</t>
  </si>
  <si>
    <t>/de/expos/iaapa-expo-europa/Expo-Europe-Regeln-und-Verstöße</t>
  </si>
  <si>
    <t>/de/expos/iaapa-expo-europa/Informationen-zur-Expo-Europe-Website</t>
  </si>
  <si>
    <t>/de/expos/iaapa-expo-europa/Medien/Presse/Meinungsmacher</t>
  </si>
  <si>
    <t>/de/expos/iaapa-expo-europa/Preise-für-Besucher-der-Expo-Europe</t>
  </si>
  <si>
    <t>/de/expos/iaapa-expo-europa/Ressourcen-für-Aussteller-der-Iaapa-Expo-Europe</t>
  </si>
  <si>
    <t>/de/expos/iaapa-expo-europa/expo-europa-reise</t>
  </si>
  <si>
    <t>/de/expos/iaapa-expo-europe</t>
  </si>
  <si>
    <t>/de/expos/iaapa-expo-europe-2024/sessions/showmen-and-funfair-reception</t>
  </si>
  <si>
    <t>/de/expos/iaapa-expo-europe-2024/sessions/tech-forum-breda-university-applied-sciences</t>
  </si>
  <si>
    <t>/de/expos/iaapa-expo-europe/exhibit-service-guide-2025</t>
  </si>
  <si>
    <t>/de/expos/iaapa-expo-europe/exhibit-sponsor-and-advertise-iaapa-expo-europe</t>
  </si>
  <si>
    <t>/de/expos/iaapa-expo-europe/expo-europe-site-info</t>
  </si>
  <si>
    <t>/de/expos/iaapa-expo-europe/expo-europe-travel</t>
  </si>
  <si>
    <t>/de/expos/iaapa-expo-europe/media/press/influencers</t>
  </si>
  <si>
    <t>/de/expos/iaapa-expo-europe/show-floor</t>
  </si>
  <si>
    <t>/de/expos/iaapa-expo/Messereisen</t>
  </si>
  <si>
    <t>/de/expos/iaapa-expo/Neue-Gerstlauer-Coaster-Premieren-in-Cotaland</t>
  </si>
  <si>
    <t>/de/expos/iaapa-expo/Online-Standprofil</t>
  </si>
  <si>
    <t>/de/expos/iaapa-expo/bildung-iaapa-expo</t>
  </si>
  <si>
    <t>/de/expos/iaapa-expo/expo-services-guide</t>
  </si>
  <si>
    <t>/de/expos/iaapa-expo/faq</t>
  </si>
  <si>
    <t>/de/expos/iaapa-expo/iaapa-Ausstellungsflächenzuteilung</t>
  </si>
  <si>
    <t>/de/expos/iaapa-expo/iaapa-expo-Logo-Richtlinien</t>
  </si>
  <si>
    <t>/de/expos/iaapa-expo/iaapa-expo-exhibitor-resources</t>
  </si>
  <si>
    <t>/de/expos/iaapa-expo/speaker-resource-center</t>
  </si>
  <si>
    <t>/de/expos/iaapa-expo/trade-show-floor</t>
  </si>
  <si>
    <t>/de/expos/iaapa-expo/was-gibt-es-Neues-auf-der-IAAP-Expo</t>
  </si>
  <si>
    <t>/de/expos/iaapa-expos</t>
  </si>
  <si>
    <t>/de/form/contact-Michael-Costello</t>
  </si>
  <si>
    <t>/de/form/contact-exhibit-sales-/confirmation</t>
  </si>
  <si>
    <t>/de/form/contact-jakob-wahl-1</t>
  </si>
  <si>
    <t>/de/form/contact-josh-powers-1</t>
  </si>
  <si>
    <t>/de/funworld/issues/funworlds-january/february-2025-issue</t>
  </si>
  <si>
    <t>/de/iaapa-Ausstellung</t>
  </si>
  <si>
    <t>/de/iaapa-Hosted-Buyer-Programm</t>
  </si>
  <si>
    <t>/de/iaapa-Oral-History-Matthias-Li</t>
  </si>
  <si>
    <t>/de/iaapa-emea-frühlingsgipfel-2023</t>
  </si>
  <si>
    <t>/de/iaapa-expos</t>
  </si>
  <si>
    <t>/de/iaapa-sicherheit/Schulungsreihe</t>
  </si>
  <si>
    <t>/de/master-calendar/grid</t>
  </si>
  <si>
    <t>/de/master-calendar/list</t>
  </si>
  <si>
    <t>/de/master-calendar/month</t>
  </si>
  <si>
    <t>/de/membership</t>
  </si>
  <si>
    <t>/de/membership/iaapa-membership-renewals</t>
  </si>
  <si>
    <t>/de/membership/membership-benefits</t>
  </si>
  <si>
    <t>/de/news</t>
  </si>
  <si>
    <t>/de/news/expo-news/preparing-site-emergencies</t>
  </si>
  <si>
    <t>/de/news/funworld</t>
  </si>
  <si>
    <t>/de/news/funworld/all-grown-rise-adult-focused-fecs</t>
  </si>
  <si>
    <t>/de/news/funworld/anticipation-builds-iaapa-fec-summit-2024</t>
  </si>
  <si>
    <t>/de/news/funworld/disneys-new-lighthouse-point-shine-bahamas</t>
  </si>
  <si>
    <t>/de/news/funworld/how-host-successful-holiday-event-2021</t>
  </si>
  <si>
    <t>/de/news/funworld/safety-and-security-scanning-safety</t>
  </si>
  <si>
    <t>/de/news/funworld/scream-break-takes-over-six-flags</t>
  </si>
  <si>
    <t>/de/news/funworld/shooting-stars</t>
  </si>
  <si>
    <t>/de/news/funworld/support-give-kids-world-through-outdoor-fun</t>
  </si>
  <si>
    <t>/de/news/funworld/tims-turn-snapshots-joy</t>
  </si>
  <si>
    <t>/de/news/funworld/video-surveillance-tech-offers-wealth-capabilities</t>
  </si>
  <si>
    <t>/de/news/iaapa-press-room/iaapa-expo-2024-concludes-orlando-celebrating-record-attendance-and-unveiling</t>
  </si>
  <si>
    <t>/de/news/iaapa-press-room/iaapa-expo-2024-kicks-orlando</t>
  </si>
  <si>
    <t>/de/news/social-media-strategies-era-covid-19</t>
  </si>
  <si>
    <t>/de/news/updates-first-aid-best-practices</t>
  </si>
  <si>
    <t>/de/regions/asia-pacific</t>
  </si>
  <si>
    <t>/de/regions/europe-middle-east-africa/iaapa-emea-publications</t>
  </si>
  <si>
    <t>/de/safety-security/iaapa-safety-institute</t>
  </si>
  <si>
    <t>/de/search-iaapa</t>
  </si>
  <si>
    <t>/de/welcome-iaapa</t>
  </si>
  <si>
    <t>/de/werben-für-iaapa</t>
  </si>
  <si>
    <t>/de/öffentliche-Angelegenheiten</t>
  </si>
  <si>
    <t>/de/öffentliche-Angelegenheiten/Drohnen</t>
  </si>
  <si>
    <t>/de/öffentliche-Angelegenheiten/regionale-Angelegenheiten/iaapa-asien-pazifische-öffentliche-angelegenheiten</t>
  </si>
  <si>
    <t>/de/öffentliche-Angelegenheiten/vorausschauende-Planung</t>
  </si>
  <si>
    <t>/de/über-iaapa</t>
  </si>
  <si>
    <t>/de/über-iaapa/Auszeichnungen/iaapa-messingring-auszeichnungen</t>
  </si>
  <si>
    <t>/de/über-iaapa/Danielle-Snyder-Kontaktformular</t>
  </si>
  <si>
    <t>/de/über-iaapa/Freiwilliger-iaapa/EMEA-Regionalbeirat</t>
  </si>
  <si>
    <t>/de/über-iaapa/Freiwilliger-iaapa/Liste-der-Ausschussmitglieder</t>
  </si>
  <si>
    <t>/de/über-iaapa/Freiwilliger-iaapa/Wahlkreisausschüsse</t>
  </si>
  <si>
    <t>/de/über-iaapa/Geben-Sie-Kindern-Welt</t>
  </si>
  <si>
    <t>/de/über-iaapa/iaapa-Auszeichnungen</t>
  </si>
  <si>
    <t>/de/über-iaapa/iaapa-Geschichte</t>
  </si>
  <si>
    <t>/de/über-iaapa/iaapa-Teammitglieder</t>
  </si>
  <si>
    <t>/de/über-iaapa/iaapa-Zweck,-Mission,-Vision-und-Grundwerte</t>
  </si>
  <si>
    <t>/deal-days/deal-days-games-and-play-equipment</t>
  </si>
  <si>
    <t>/deal-days/deal-days-iaapa-products-and-services</t>
  </si>
  <si>
    <t>/deal-days/deal-days-inflatables</t>
  </si>
  <si>
    <t>/deal-days/deal-days-rides</t>
  </si>
  <si>
    <t>/disney-hotel-new-york</t>
  </si>
  <si>
    <t>/diving-indoor-water-park-trends</t>
  </si>
  <si>
    <t>/docs/certification-docs/2013-icam-ical-acceptance-form-fillable.pdf</t>
  </si>
  <si>
    <t>/docs/default-source/Advertising/funworld-media-kit.pdf</t>
  </si>
  <si>
    <t>/docs/default-source/iae-18-exhibit/iae18-booth-upgrade.pdf</t>
  </si>
  <si>
    <t>/document/26956</t>
  </si>
  <si>
    <t>/drone-show</t>
  </si>
  <si>
    <t>/education</t>
  </si>
  <si>
    <t>/education-events</t>
  </si>
  <si>
    <t>/education/credit-hours-estimator</t>
  </si>
  <si>
    <t>/education/food-and-beverage-training-programs</t>
  </si>
  <si>
    <t>/education/iaapa-attractions-industry-skills-assessment</t>
  </si>
  <si>
    <t>/education/iaapa-attractions-industry-skills-assessment-0</t>
  </si>
  <si>
    <t>/education/iaapa-certification</t>
  </si>
  <si>
    <t>/education/iaapa-certification-calculadora-de-horas</t>
  </si>
  <si>
    <t>/education/iaapa-certification/5-steps-iaapa-certification</t>
  </si>
  <si>
    <t>/education/iaapa-certification/explore-iaapa-certification-and-how-you-can-apply</t>
  </si>
  <si>
    <t>/education/iaapa-certification/iaapa-pre-approved-provider-program</t>
  </si>
  <si>
    <t>/education/iaapa-certification/new-ways-get-iaapa-certification</t>
  </si>
  <si>
    <t>/education/iaapa-education-partnerships</t>
  </si>
  <si>
    <t>/education/iaapa-institute-attraction-managers</t>
  </si>
  <si>
    <t>/education/iaapa-institute-attractions-executives</t>
  </si>
  <si>
    <t>/education/iaapa-institute-attractions-professionals</t>
  </si>
  <si>
    <t>/education/iaapa-institute-programs</t>
  </si>
  <si>
    <t>/education/iaapa-online-learning</t>
  </si>
  <si>
    <t>licensinginternational.org</t>
  </si>
  <si>
    <t>/education/iaapa-pre-approved-training-provider-registry</t>
  </si>
  <si>
    <t>/education/iaapa-rookies-fec-101</t>
  </si>
  <si>
    <t>/education/iaapa-safety-institute</t>
  </si>
  <si>
    <t>/education/webinars</t>
  </si>
  <si>
    <t>/education/webinars/english-webinar-archive</t>
  </si>
  <si>
    <t>/education/webinars/past-webinars-arabic</t>
  </si>
  <si>
    <t>/education/webinars/past-webinars-spanish-and-portuguese</t>
  </si>
  <si>
    <t>/education/webinars/webinar-disclaimer</t>
  </si>
  <si>
    <t>/effective-disinfection-procedures-water-parks</t>
  </si>
  <si>
    <t>/elevating-guest-experience</t>
  </si>
  <si>
    <t>/embed/15311</t>
  </si>
  <si>
    <t>/embed/341406</t>
  </si>
  <si>
    <t>/embed/36796</t>
  </si>
  <si>
    <t>/embed/37206</t>
  </si>
  <si>
    <t>/embed/389701</t>
  </si>
  <si>
    <t>/embed/45026</t>
  </si>
  <si>
    <t>/emea/facility-members</t>
  </si>
  <si>
    <t>/entity-browser/iframe/image_browser</t>
  </si>
  <si>
    <t>/entity-browser/iframe/media_browser</t>
  </si>
  <si>
    <t>haa36.wildapricot.org</t>
  </si>
  <si>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</si>
  <si>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</si>
  <si>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</si>
  <si>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</si>
  <si>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</si>
  <si>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</si>
  <si>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</si>
  <si>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total_count</t>
  </si>
  <si>
    <t>29/05/25</t>
  </si>
  <si>
    <t>PageView</t>
  </si>
  <si>
    <t>30/05/25</t>
  </si>
  <si>
    <t>31/05/25</t>
  </si>
  <si>
    <t>13/06/25</t>
  </si>
  <si>
    <t>14/06/25</t>
  </si>
  <si>
    <t>15/06/25</t>
  </si>
  <si>
    <t>16/06/25</t>
  </si>
  <si>
    <t>17/06/25</t>
  </si>
  <si>
    <t>18/06/25</t>
  </si>
  <si>
    <t>19/06/25</t>
  </si>
  <si>
    <t>20/06/25</t>
  </si>
  <si>
    <t>21/06/25</t>
  </si>
  <si>
    <t>22/06/25</t>
  </si>
  <si>
    <t>23/06/25</t>
  </si>
  <si>
    <t>24/06/25</t>
  </si>
  <si>
    <t>25/06/25</t>
  </si>
  <si>
    <t>26/06/25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</si>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</sst>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mmm&quot; &quot;d&quot;, &quot;yyyy"/>
    <numFmt numFmtId="165" formatCode="&quot;$&quot;#,##0"/>
    <numFmt numFmtId="166" formatCode="M/d/yyyy"/>
    <numFmt numFmtId="167" formatCode="0.0%"/>
    <numFmt numFmtId="168" formatCode="&quot;$&quot;#,##0.00"/>
    <numFmt numFmtId="169" formatCode="###0"/>
    <numFmt numFmtId="170" formatCode="0.0"/>
    <numFmt numFmtId="171" formatCode="m/d/yyyy"/>
    <numFmt numFmtId="172" formatCode="mm/dd/yyyy"/>
    <numFmt numFmtId="173" formatCode="#,##0.0"/>
    <numFmt numFmtId="174" formatCode="mmm"/>
    <numFmt numFmtId="175" formatCode="yyyy-mm-dd"/>
    <numFmt numFmtId="176" formatCode="mmm&quot;,&quot;yy"/>
    <numFmt numFmtId="177" formatCode="d&quot;,&quot;mmm"/>
    <numFmt numFmtId="178" formatCode="h:mm am/pm"/>
    <numFmt numFmtId="179" formatCode="m-d-yyyy"/>
  </numFmts>
  <fonts count="151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rgb="FF000000"/>
      <name val="Arial"/>
      <scheme val="minor"/>
    </font>
    <font>
      <b/>
      <sz val="9.0"/>
      <color rgb="FFFFFFFF"/>
      <name val="Arial"/>
    </font>
    <font>
      <b/>
      <sz val="9.0"/>
      <color rgb="FFFFFFFF"/>
      <name val="Arial"/>
      <scheme val="minor"/>
    </font>
    <font>
      <b/>
      <i/>
      <sz val="9.0"/>
      <color rgb="FFFFFFFF"/>
      <name val="Arial"/>
      <scheme val="minor"/>
    </font>
    <font>
      <b/>
      <sz val="9.0"/>
      <color theme="1"/>
      <name val="Arial"/>
    </font>
    <font>
      <b/>
      <i/>
      <sz val="9.0"/>
      <color rgb="FFFFFFFF"/>
      <name val="Arial"/>
    </font>
    <font>
      <b/>
      <strike/>
      <sz val="9.0"/>
      <color rgb="FFFFFFFF"/>
      <name val="Arial"/>
      <scheme val="minor"/>
    </font>
    <font>
      <b/>
      <sz val="9.0"/>
      <color rgb="FF999999"/>
      <name val="Arial"/>
      <scheme val="minor"/>
    </font>
    <font>
      <b/>
      <i/>
      <sz val="9.0"/>
      <color theme="1"/>
      <name val="Arial"/>
    </font>
    <font>
      <b/>
      <sz val="9.0"/>
      <color rgb="FFF3F3F3"/>
      <name val="Arial"/>
      <scheme val="minor"/>
    </font>
    <font>
      <b/>
      <sz val="9.0"/>
      <color rgb="FF000000"/>
      <name val="Arial"/>
    </font>
    <font>
      <b/>
      <i/>
      <sz val="9.0"/>
      <color rgb="FF0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b/>
      <color theme="1"/>
      <name val="Arial"/>
    </font>
    <font>
      <b/>
      <color rgb="FFFFFFFF"/>
      <name val="Arial"/>
    </font>
    <font>
      <i/>
      <sz val="8.0"/>
      <color rgb="FFFFFFFF"/>
      <name val="Arial"/>
      <scheme val="minor"/>
    </font>
    <font>
      <color theme="1"/>
      <name val="Arial"/>
    </font>
    <font>
      <i/>
      <sz val="9.0"/>
      <color rgb="FFFFFFFF"/>
      <name val="Arial"/>
    </font>
    <font>
      <strike/>
      <sz val="9.0"/>
      <color rgb="FFFFFFFF"/>
      <name val="Arial"/>
      <scheme val="minor"/>
    </font>
    <font>
      <color rgb="FFFFFFFF"/>
      <name val="Arial"/>
      <scheme val="minor"/>
    </font>
    <font>
      <sz val="9.0"/>
      <color rgb="FFFFFFFF"/>
      <name val="Arial"/>
    </font>
    <font>
      <color rgb="FFFFFFFF"/>
      <name val="Arial"/>
    </font>
    <font>
      <sz val="9.0"/>
      <color rgb="FF000000"/>
      <name val="Arial"/>
      <scheme val="minor"/>
    </font>
    <font>
      <i/>
      <sz val="9.0"/>
      <color rgb="FFFFFFFF"/>
      <name val="Arial"/>
      <scheme val="minor"/>
    </font>
    <font>
      <color theme="1"/>
      <name val="Arial"/>
      <scheme val="minor"/>
    </font>
    <font>
      <i/>
      <sz val="8.0"/>
      <color theme="1"/>
      <name val="Arial"/>
    </font>
    <font>
      <i/>
      <sz val="8.0"/>
      <color theme="1"/>
      <name val="Arial"/>
      <scheme val="minor"/>
    </font>
    <font>
      <sz val="9.0"/>
      <color theme="1"/>
      <name val="Arial"/>
    </font>
    <font>
      <i/>
      <sz val="9.0"/>
      <color rgb="FF000000"/>
      <name val="Arial"/>
    </font>
    <font>
      <b/>
      <sz val="10.0"/>
      <color theme="1"/>
      <name val="Arial"/>
      <scheme val="minor"/>
    </font>
    <font>
      <sz val="10.0"/>
      <color rgb="FF31A6FF"/>
      <name val="Russo One"/>
    </font>
    <font>
      <b/>
      <sz val="10.0"/>
      <color rgb="FF000000"/>
      <name val="Arial"/>
      <scheme val="minor"/>
    </font>
    <font>
      <sz val="10.0"/>
      <color rgb="FF185994"/>
      <name val="Russo One"/>
    </font>
    <font>
      <b/>
      <sz val="10.0"/>
      <color rgb="FFFFFFFF"/>
      <name val="Arial"/>
      <scheme val="minor"/>
    </font>
    <font>
      <sz val="10.0"/>
      <color rgb="FF141D24"/>
      <name val="Russo One"/>
    </font>
    <font>
      <sz val="10.0"/>
      <color rgb="FF000000"/>
      <name val="Russo One"/>
    </font>
    <font>
      <b/>
      <sz val="10.0"/>
      <color rgb="FFFFFFFF"/>
      <name val="Arial"/>
    </font>
    <font>
      <sz val="10.0"/>
      <color rgb="FF006BAD"/>
      <name val="Roboto Mono"/>
    </font>
    <font>
      <i/>
      <sz val="10.0"/>
      <color rgb="FF141D24"/>
      <name val="Russo One"/>
    </font>
    <font>
      <sz val="10.0"/>
      <color theme="1"/>
      <name val="Roboto Mono"/>
    </font>
    <font>
      <sz val="10.0"/>
      <color rgb="FF141D24"/>
      <name val="Roboto Mono"/>
    </font>
    <font>
      <sz val="10.0"/>
      <color rgb="FFFFFFFF"/>
      <name val="Roboto Mono"/>
    </font>
    <font>
      <sz val="10.0"/>
      <color theme="1"/>
      <name val="Arial"/>
      <scheme val="minor"/>
    </font>
    <font>
      <i/>
      <sz val="10.0"/>
      <color rgb="FF006BAD"/>
      <name val="Roboto Mono"/>
    </font>
    <font>
      <sz val="10.0"/>
      <color rgb="FFFFFFFF"/>
      <name val="Arial"/>
      <scheme val="minor"/>
    </font>
    <font>
      <sz val="7.0"/>
      <color theme="1"/>
      <name val="Arial"/>
      <scheme val="minor"/>
    </font>
    <font>
      <sz val="10.0"/>
      <color rgb="FF000000"/>
      <name val="Roboto Mono"/>
    </font>
    <font>
      <sz val="10.0"/>
      <color theme="1"/>
      <name val="Arial"/>
    </font>
    <font>
      <sz val="10.0"/>
      <color rgb="FF006BAD"/>
      <name val="Arial"/>
      <scheme val="minor"/>
    </font>
    <font>
      <i/>
      <sz val="10.0"/>
      <color rgb="FF141D24"/>
      <name val="Roboto Mono"/>
    </font>
    <font>
      <sz val="10.0"/>
      <color rgb="FF999999"/>
      <name val="Roboto Mono"/>
    </font>
    <font>
      <sz val="10.0"/>
      <color rgb="FFFFFFFF"/>
      <name val="Roboto"/>
    </font>
    <font>
      <sz val="10.0"/>
      <color rgb="FF141D24"/>
      <name val="Roboto"/>
    </font>
    <font>
      <i/>
      <sz val="10.0"/>
      <color rgb="FF141D24"/>
      <name val="Roboto"/>
    </font>
    <font>
      <b/>
      <sz val="10.0"/>
      <color theme="1"/>
      <name val="Roboto"/>
    </font>
    <font>
      <b/>
      <sz val="10.0"/>
      <color rgb="FFFFFFFF"/>
      <name val="Roboto"/>
    </font>
    <font>
      <b/>
      <sz val="10.0"/>
      <color rgb="FF141D24"/>
      <name val="Arial"/>
      <scheme val="minor"/>
    </font>
    <font>
      <b/>
      <sz val="10.0"/>
      <color rgb="FF141D24"/>
      <name val="Russo One"/>
    </font>
    <font>
      <i/>
      <sz val="10.0"/>
      <color rgb="FFFFFFFF"/>
      <name val="Roboto Mono"/>
    </font>
    <font>
      <b/>
      <i/>
      <sz val="10.0"/>
      <color rgb="FFFFFFFF"/>
      <name val="Roboto"/>
    </font>
    <font>
      <b/>
      <sz val="10.0"/>
      <color rgb="FF00090A"/>
      <name val="Arial"/>
      <scheme val="minor"/>
    </font>
    <font>
      <b/>
      <sz val="10.0"/>
      <color rgb="FF00090A"/>
      <name val="Russo One"/>
    </font>
    <font>
      <sz val="10.0"/>
      <color theme="0"/>
      <name val="Roboto Mono"/>
    </font>
    <font>
      <i/>
      <sz val="10.0"/>
      <color theme="0"/>
      <name val="Roboto Mono"/>
    </font>
    <font>
      <i/>
      <sz val="10.0"/>
      <color theme="1"/>
      <name val="Roboto Mono"/>
    </font>
    <font>
      <b/>
      <sz val="10.0"/>
      <color theme="1"/>
      <name val="Roboto Mono"/>
    </font>
    <font>
      <b/>
      <sz val="10.0"/>
      <color theme="0"/>
      <name val="Roboto Mono"/>
    </font>
    <font>
      <b/>
      <sz val="10.0"/>
      <color rgb="FFFFFFFF"/>
      <name val="Roboto Mono"/>
    </font>
    <font>
      <b/>
      <sz val="10.0"/>
      <color theme="1"/>
      <name val="Russo One"/>
    </font>
    <font>
      <b/>
      <sz val="10.0"/>
      <color rgb="FFF3F3F3"/>
      <name val="Arial"/>
      <scheme val="minor"/>
    </font>
    <font>
      <b/>
      <i/>
      <sz val="10.0"/>
      <color rgb="FFFFFFFF"/>
      <name val="Arial"/>
    </font>
    <font>
      <b/>
      <sz val="10.0"/>
      <color rgb="FF000000"/>
      <name val="Arial"/>
    </font>
    <font>
      <b/>
      <i/>
      <sz val="10.0"/>
      <color rgb="FF000000"/>
      <name val="Arial"/>
    </font>
    <font>
      <b/>
      <sz val="10.0"/>
      <color theme="1"/>
      <name val="Arial"/>
    </font>
    <font>
      <sz val="10.0"/>
      <color rgb="FF00090A"/>
      <name val="Russo One"/>
    </font>
    <font>
      <sz val="10.0"/>
      <color rgb="FF185994"/>
      <name val="Roboto Mono"/>
    </font>
    <font>
      <i/>
      <sz val="10.0"/>
      <color rgb="FF00090A"/>
      <name val="Russo One"/>
    </font>
    <font>
      <sz val="10.0"/>
      <color rgb="FFFFFFFF"/>
      <name val="Russo One"/>
    </font>
    <font>
      <sz val="10.0"/>
      <color theme="1"/>
      <name val="Roboto"/>
    </font>
    <font>
      <sz val="10.0"/>
      <color rgb="FF006BAD"/>
      <name val="Roboto"/>
    </font>
    <font>
      <sz val="7.0"/>
      <color theme="1"/>
      <name val="Roboto"/>
    </font>
    <font>
      <i/>
      <sz val="10.0"/>
      <color rgb="FF000000"/>
      <name val="Roboto Mono"/>
    </font>
    <font>
      <sz val="10.0"/>
      <color rgb="FF006BAD"/>
      <name val="Arial"/>
    </font>
    <font>
      <i/>
      <sz val="10.0"/>
      <color rgb="FFFFFFFF"/>
      <name val="Roboto"/>
    </font>
    <font>
      <color rgb="FF006BAD"/>
      <name val="Roboto Mono"/>
    </font>
    <font>
      <b/>
      <sz val="10.0"/>
      <color rgb="FF141D24"/>
      <name val="Roboto Mono"/>
    </font>
    <font>
      <b/>
      <i/>
      <sz val="10.0"/>
      <color rgb="FF141D24"/>
      <name val="Roboto Mono"/>
    </font>
    <font>
      <b/>
      <sz val="10.0"/>
      <color rgb="FF999999"/>
      <name val="Roboto Mono"/>
    </font>
    <font>
      <b/>
      <sz val="10.0"/>
      <color rgb="FF000000"/>
      <name val="Roboto Mono"/>
    </font>
    <font>
      <color rgb="FF000000"/>
      <name val="Arial"/>
    </font>
    <font>
      <color rgb="FF141D24"/>
      <name val="Russo One"/>
    </font>
    <font>
      <b/>
      <color rgb="FF141D24"/>
      <name val="Arial"/>
    </font>
    <font>
      <b/>
      <color rgb="FF006BAD"/>
      <name val="Russo One"/>
    </font>
    <font>
      <color rgb="FF185994"/>
      <name val="Roboto Mono"/>
    </font>
    <font>
      <color rgb="FF000000"/>
      <name val="Arial"/>
      <scheme val="minor"/>
    </font>
    <font>
      <color rgb="FF185994"/>
      <name val="Arial"/>
    </font>
    <font>
      <color theme="1"/>
      <name val="Roboto Mono"/>
    </font>
    <font>
      <color rgb="FFFFFFFF"/>
      <name val="Roboto Mono"/>
    </font>
    <font>
      <color rgb="FFFFFFFF"/>
      <name val="Russo One"/>
    </font>
    <font>
      <i/>
      <sz val="8.0"/>
      <color rgb="FFFFFFFF"/>
      <name val="Russo One"/>
    </font>
    <font>
      <color theme="1"/>
      <name val="Russo One"/>
    </font>
    <font>
      <sz val="8.0"/>
      <color rgb="FF141D24"/>
      <name val="Russo One"/>
    </font>
    <font>
      <b/>
      <color rgb="FF141D24"/>
      <name val="Russo One"/>
    </font>
    <font>
      <b/>
      <color rgb="FF00090A"/>
      <name val="Russo One"/>
    </font>
    <font>
      <i/>
      <sz val="8.0"/>
      <color rgb="FF00090A"/>
      <name val="Russo One"/>
    </font>
    <font>
      <i/>
      <sz val="8.0"/>
      <color rgb="FF141D24"/>
      <name val="Russo One"/>
    </font>
    <font>
      <color rgb="FF185994"/>
      <name val="Russo One"/>
    </font>
    <font>
      <sz val="9.0"/>
      <color rgb="FFFFFFFF"/>
      <name val="Russo One"/>
    </font>
    <font>
      <i/>
      <sz val="10.0"/>
      <color rgb="FFFFFFFF"/>
      <name val="Russo One"/>
    </font>
    <font>
      <sz val="10.0"/>
      <color theme="1"/>
      <name val="Russo One"/>
    </font>
    <font>
      <i/>
      <color rgb="FF006BAD"/>
      <name val="Roboto Mono"/>
    </font>
    <font>
      <sz val="7.0"/>
      <color theme="1"/>
      <name val="Russo One"/>
    </font>
    <font>
      <i/>
      <color rgb="FFFFFFFF"/>
      <name val="Russo One"/>
    </font>
    <font>
      <b/>
      <color rgb="FFFFFFFF"/>
      <name val="Roboto Mono"/>
    </font>
    <font/>
    <font>
      <i/>
      <color rgb="FFFFFFFF"/>
      <name val="Roboto Mono"/>
    </font>
    <font>
      <b/>
      <color theme="1"/>
      <name val="Roboto Mono"/>
    </font>
    <font>
      <b/>
      <i/>
      <color rgb="FF000000"/>
      <name val="Roboto Mono"/>
    </font>
    <font>
      <b/>
      <i/>
      <color rgb="FFFFFFFF"/>
      <name val="Roboto Mono"/>
    </font>
    <font>
      <color rgb="FF000000"/>
      <name val="Roboto Mono"/>
    </font>
    <font>
      <sz val="6.0"/>
      <color theme="1"/>
      <name val="Russo One"/>
    </font>
    <font>
      <i/>
      <color rgb="FF185994"/>
      <name val="Roboto Mono"/>
    </font>
    <font>
      <color rgb="FF000000"/>
      <name val="Russo One"/>
    </font>
    <font>
      <b/>
      <sz val="9.0"/>
      <color rgb="FF141D24"/>
      <name val="Russo One"/>
    </font>
    <font>
      <sz val="9.0"/>
      <color rgb="FF141D24"/>
      <name val="Russo One"/>
    </font>
    <font>
      <b/>
      <sz val="9.0"/>
      <color rgb="FFFFFFFF"/>
      <name val="Roboto Mono"/>
    </font>
    <font>
      <i/>
      <sz val="9.0"/>
      <color rgb="FFFFFFFF"/>
      <name val="Roboto Mono"/>
    </font>
    <font>
      <sz val="9.0"/>
      <color rgb="FFFFFFFF"/>
      <name val="Roboto Mono"/>
    </font>
    <font>
      <b/>
      <sz val="9.0"/>
      <color theme="1"/>
      <name val="Roboto Mono"/>
    </font>
    <font>
      <color rgb="FF185994"/>
      <name val="Arial"/>
      <scheme val="minor"/>
    </font>
    <font>
      <b/>
      <color rgb="FFFFFFFF"/>
      <name val="Arial"/>
      <scheme val="minor"/>
    </font>
    <font>
      <color rgb="FF006BAD"/>
      <name val="Arial"/>
    </font>
    <font>
      <color rgb="FF00090A"/>
      <name val="Russo One"/>
    </font>
    <font>
      <color rgb="FF141D24"/>
      <name val="Roboto Mono"/>
    </font>
    <font>
      <i/>
      <color rgb="FF00090A"/>
      <name val="Russo One"/>
    </font>
    <font>
      <b/>
      <sz val="9.0"/>
      <color rgb="FF006BAD"/>
      <name val="Roboto Mono"/>
    </font>
    <font>
      <i/>
      <sz val="9.0"/>
      <color rgb="FF006BAD"/>
      <name val="Roboto Mono"/>
    </font>
    <font>
      <color rgb="FF141D24"/>
      <name val="Arial"/>
    </font>
    <font>
      <sz val="9.0"/>
      <color rgb="FF141D24"/>
      <name val="Roboto Mono"/>
    </font>
    <font>
      <b/>
      <color rgb="FF141D24"/>
      <name val="Roboto Mono"/>
    </font>
    <font>
      <color theme="0"/>
      <name val="Roboto Mono"/>
    </font>
    <font>
      <sz val="12.0"/>
      <color rgb="FF000000"/>
      <name val="&quot;Aptos Narrow&quot;"/>
    </font>
    <font>
      <sz val="12.0"/>
      <color rgb="FF000000"/>
      <name val="Arial"/>
    </font>
    <font>
      <b/>
      <u/>
      <color rgb="FF0000FF"/>
    </font>
    <font>
      <b/>
      <color theme="1"/>
      <name val="Arial"/>
      <scheme val="minor"/>
    </font>
    <font>
      <u/>
      <color rgb="FF0000FF"/>
    </font>
    <font>
      <b/>
      <sz val="11.0"/>
      <color rgb="FF000000"/>
      <name val="Calibri"/>
    </font>
    <font>
      <sz val="11.0"/>
      <color rgb="FF0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34A853"/>
        <bgColor rgb="FF34A853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C2C3C4"/>
        <bgColor rgb="FFC2C3C4"/>
      </patternFill>
    </fill>
    <fill>
      <patternFill patternType="solid">
        <fgColor theme="1"/>
        <bgColor theme="1"/>
      </patternFill>
    </fill>
    <fill>
      <patternFill patternType="solid">
        <fgColor rgb="FF00F2FD"/>
        <bgColor rgb="FF00F2FD"/>
      </patternFill>
    </fill>
    <fill>
      <patternFill patternType="solid">
        <fgColor rgb="FF00E1EB"/>
        <bgColor rgb="FF00E1EB"/>
      </patternFill>
    </fill>
    <fill>
      <patternFill patternType="solid">
        <fgColor rgb="FFF0F9FF"/>
        <bgColor rgb="FFF0F9FF"/>
      </patternFill>
    </fill>
    <fill>
      <patternFill patternType="solid">
        <fgColor rgb="FFF7F7F7"/>
        <bgColor rgb="FFF7F7F7"/>
      </patternFill>
    </fill>
    <fill>
      <patternFill patternType="solid">
        <fgColor rgb="FF304757"/>
        <bgColor rgb="FF304757"/>
      </patternFill>
    </fill>
    <fill>
      <patternFill patternType="solid">
        <fgColor rgb="FF31A6FF"/>
        <bgColor rgb="FF31A6FF"/>
      </patternFill>
    </fill>
    <fill>
      <patternFill patternType="solid">
        <fgColor rgb="FF54B5FF"/>
        <bgColor rgb="FF54B5FF"/>
      </patternFill>
    </fill>
    <fill>
      <patternFill patternType="solid">
        <fgColor rgb="FFB8CFDF"/>
        <bgColor rgb="FFB8CFDF"/>
      </patternFill>
    </fill>
    <fill>
      <patternFill patternType="solid">
        <fgColor rgb="FFCEDCE4"/>
        <bgColor rgb="FFCEDCE4"/>
      </patternFill>
    </fill>
    <fill>
      <patternFill patternType="solid">
        <fgColor rgb="FF185994"/>
        <bgColor rgb="FF185994"/>
      </patternFill>
    </fill>
    <fill>
      <patternFill patternType="solid">
        <fgColor rgb="FFD9D9D9"/>
        <bgColor rgb="FFD9D9D9"/>
      </patternFill>
    </fill>
    <fill>
      <patternFill patternType="solid">
        <fgColor rgb="FFC5C5C5"/>
        <bgColor rgb="FFC5C5C5"/>
      </patternFill>
    </fill>
    <fill>
      <patternFill patternType="solid">
        <fgColor theme="0"/>
        <bgColor theme="0"/>
      </patternFill>
    </fill>
    <fill>
      <patternFill patternType="solid">
        <fgColor rgb="FFABE1FF"/>
        <bgColor rgb="FFABE1FF"/>
      </patternFill>
    </fill>
    <fill>
      <patternFill patternType="solid">
        <fgColor rgb="FF00090A"/>
        <bgColor rgb="FF00090A"/>
      </patternFill>
    </fill>
  </fills>
  <borders count="22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medium">
        <color rgb="FF006BAD"/>
      </bottom>
    </border>
    <border>
      <left style="thin">
        <color rgb="FFF3F3F3"/>
      </left>
    </border>
    <border>
      <right style="thin">
        <color rgb="FFF3F3F3"/>
      </right>
    </border>
    <border>
      <left style="thin">
        <color rgb="FFF3F3F3"/>
      </left>
      <bottom style="thin">
        <color rgb="FFF3F3F3"/>
      </bottom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185994"/>
      </left>
      <right style="thin">
        <color rgb="FF185994"/>
      </right>
      <top style="thin">
        <color rgb="FF185994"/>
      </top>
      <bottom style="thin">
        <color rgb="FF185994"/>
      </bottom>
    </border>
    <border>
      <bottom style="thin">
        <color rgb="FFF3F3F3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0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9" xfId="0" applyAlignment="1" applyFont="1" applyNumberFormat="1">
      <alignment vertical="center"/>
    </xf>
    <xf borderId="0" fillId="0" fontId="2" numFmtId="9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right" vertical="center"/>
    </xf>
    <xf borderId="0" fillId="0" fontId="2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2" fontId="3" numFmtId="164" xfId="0" applyAlignment="1" applyFill="1" applyFont="1" applyNumberFormat="1">
      <alignment horizontal="right"/>
    </xf>
    <xf borderId="0" fillId="0" fontId="4" numFmtId="0" xfId="0" applyAlignment="1" applyFont="1">
      <alignment vertical="center"/>
    </xf>
    <xf borderId="0" fillId="2" fontId="3" numFmtId="164" xfId="0" applyAlignment="1" applyFont="1" applyNumberFormat="1">
      <alignment horizontal="center" readingOrder="0"/>
    </xf>
    <xf borderId="1" fillId="0" fontId="4" numFmtId="9" xfId="0" applyAlignment="1" applyBorder="1" applyFont="1" applyNumberFormat="1">
      <alignment vertical="center"/>
    </xf>
    <xf borderId="1" fillId="0" fontId="4" numFmtId="9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vertical="center"/>
    </xf>
    <xf borderId="2" fillId="0" fontId="1" numFmtId="0" xfId="0" applyAlignment="1" applyBorder="1" applyFont="1">
      <alignment vertical="center"/>
    </xf>
    <xf borderId="3" fillId="3" fontId="4" numFmtId="165" xfId="0" applyAlignment="1" applyBorder="1" applyFill="1" applyFont="1" applyNumberFormat="1">
      <alignment horizontal="center" readingOrder="0" shrinkToFit="0" vertical="center" wrapText="1"/>
    </xf>
    <xf borderId="3" fillId="3" fontId="4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3" fillId="4" fontId="1" numFmtId="165" xfId="0" applyAlignment="1" applyBorder="1" applyFill="1" applyFont="1" applyNumberFormat="1">
      <alignment vertical="center"/>
    </xf>
    <xf borderId="3" fillId="5" fontId="3" numFmtId="3" xfId="0" applyAlignment="1" applyBorder="1" applyFill="1" applyFont="1" applyNumberFormat="1">
      <alignment horizontal="center"/>
    </xf>
    <xf borderId="3" fillId="5" fontId="6" numFmtId="9" xfId="0" applyBorder="1" applyFont="1" applyNumberFormat="1"/>
    <xf borderId="3" fillId="5" fontId="3" numFmtId="9" xfId="0" applyAlignment="1" applyBorder="1" applyFont="1" applyNumberFormat="1">
      <alignment horizontal="center"/>
    </xf>
    <xf borderId="0" fillId="0" fontId="4" numFmtId="0" xfId="0" applyAlignment="1" applyFont="1">
      <alignment readingOrder="0" vertical="center"/>
    </xf>
    <xf borderId="3" fillId="5" fontId="6" numFmtId="9" xfId="0" applyAlignment="1" applyBorder="1" applyFont="1" applyNumberFormat="1">
      <alignment horizontal="center"/>
    </xf>
    <xf borderId="3" fillId="0" fontId="6" numFmtId="0" xfId="0" applyAlignment="1" applyBorder="1" applyFont="1">
      <alignment vertical="bottom"/>
    </xf>
    <xf borderId="3" fillId="6" fontId="3" numFmtId="0" xfId="0" applyAlignment="1" applyBorder="1" applyFill="1" applyFont="1">
      <alignment horizontal="center"/>
    </xf>
    <xf borderId="3" fillId="6" fontId="7" numFmtId="9" xfId="0" applyAlignment="1" applyBorder="1" applyFont="1" applyNumberFormat="1">
      <alignment horizontal="center"/>
    </xf>
    <xf borderId="3" fillId="0" fontId="1" numFmtId="0" xfId="0" applyAlignment="1" applyBorder="1" applyFont="1">
      <alignment readingOrder="0" vertical="center"/>
    </xf>
    <xf borderId="3" fillId="6" fontId="3" numFmtId="0" xfId="0" applyAlignment="1" applyBorder="1" applyFont="1">
      <alignment horizontal="center"/>
    </xf>
    <xf borderId="3" fillId="4" fontId="1" numFmtId="165" xfId="0" applyAlignment="1" applyBorder="1" applyFont="1" applyNumberFormat="1">
      <alignment readingOrder="0" vertical="center"/>
    </xf>
    <xf borderId="3" fillId="5" fontId="7" numFmtId="9" xfId="0" applyAlignment="1" applyBorder="1" applyFont="1" applyNumberFormat="1">
      <alignment horizontal="center"/>
    </xf>
    <xf borderId="0" fillId="2" fontId="8" numFmtId="0" xfId="0" applyAlignment="1" applyFont="1">
      <alignment readingOrder="0" vertical="center"/>
    </xf>
    <xf borderId="5" fillId="2" fontId="6" numFmtId="0" xfId="0" applyAlignment="1" applyBorder="1" applyFont="1">
      <alignment vertical="center"/>
    </xf>
    <xf borderId="3" fillId="6" fontId="3" numFmtId="3" xfId="0" applyAlignment="1" applyBorder="1" applyFont="1" applyNumberFormat="1">
      <alignment horizontal="center"/>
    </xf>
    <xf borderId="0" fillId="0" fontId="2" numFmtId="10" xfId="0" applyAlignment="1" applyFont="1" applyNumberFormat="1">
      <alignment readingOrder="0" vertical="center"/>
    </xf>
    <xf borderId="3" fillId="6" fontId="3" numFmtId="0" xfId="0" applyAlignment="1" applyBorder="1" applyFont="1">
      <alignment horizontal="center" readingOrder="0"/>
    </xf>
    <xf borderId="5" fillId="2" fontId="6" numFmtId="0" xfId="0" applyAlignment="1" applyBorder="1" applyFont="1">
      <alignment readingOrder="0" vertical="center"/>
    </xf>
    <xf borderId="5" fillId="4" fontId="6" numFmtId="166" xfId="0" applyAlignment="1" applyBorder="1" applyFont="1" applyNumberFormat="1">
      <alignment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3" fillId="5" fontId="3" numFmtId="3" xfId="0" applyAlignment="1" applyBorder="1" applyFont="1" applyNumberFormat="1">
      <alignment horizontal="center" vertical="bottom"/>
    </xf>
    <xf borderId="5" fillId="7" fontId="6" numFmtId="0" xfId="0" applyAlignment="1" applyBorder="1" applyFill="1" applyFont="1">
      <alignment vertical="center"/>
    </xf>
    <xf borderId="5" fillId="4" fontId="6" numFmtId="0" xfId="0" applyAlignment="1" applyBorder="1" applyFont="1">
      <alignment vertical="center"/>
    </xf>
    <xf borderId="3" fillId="5" fontId="3" numFmtId="0" xfId="0" applyAlignment="1" applyBorder="1" applyFont="1">
      <alignment horizontal="center"/>
    </xf>
    <xf borderId="0" fillId="0" fontId="6" numFmtId="0" xfId="0" applyFont="1"/>
    <xf borderId="2" fillId="0" fontId="6" numFmtId="0" xfId="0" applyAlignment="1" applyBorder="1" applyFont="1">
      <alignment readingOrder="0"/>
    </xf>
    <xf borderId="5" fillId="2" fontId="6" numFmtId="0" xfId="0" applyBorder="1" applyFont="1"/>
    <xf borderId="3" fillId="6" fontId="3" numFmtId="3" xfId="0" applyAlignment="1" applyBorder="1" applyFont="1" applyNumberFormat="1">
      <alignment horizontal="center" vertical="bottom"/>
    </xf>
    <xf borderId="3" fillId="6" fontId="7" numFmtId="9" xfId="0" applyAlignment="1" applyBorder="1" applyFont="1" applyNumberFormat="1">
      <alignment horizontal="center" vertical="bottom"/>
    </xf>
    <xf borderId="5" fillId="7" fontId="6" numFmtId="0" xfId="0" applyAlignment="1" applyBorder="1" applyFont="1">
      <alignment readingOrder="0" vertical="center"/>
    </xf>
    <xf borderId="0" fillId="0" fontId="9" numFmtId="10" xfId="0" applyAlignment="1" applyFont="1" applyNumberFormat="1">
      <alignment horizontal="center" readingOrder="0" vertical="center"/>
    </xf>
    <xf borderId="3" fillId="5" fontId="7" numFmtId="9" xfId="0" applyAlignment="1" applyBorder="1" applyFont="1" applyNumberFormat="1">
      <alignment horizontal="center" vertical="bottom"/>
    </xf>
    <xf borderId="3" fillId="5" fontId="6" numFmtId="9" xfId="0" applyAlignment="1" applyBorder="1" applyFont="1" applyNumberFormat="1">
      <alignment vertical="bottom"/>
    </xf>
    <xf borderId="2" fillId="2" fontId="4" numFmtId="0" xfId="0" applyAlignment="1" applyBorder="1" applyFont="1">
      <alignment vertical="center"/>
    </xf>
    <xf borderId="5" fillId="8" fontId="6" numFmtId="0" xfId="0" applyAlignment="1" applyBorder="1" applyFill="1" applyFont="1">
      <alignment readingOrder="0" vertical="center"/>
    </xf>
    <xf borderId="3" fillId="9" fontId="3" numFmtId="3" xfId="0" applyAlignment="1" applyBorder="1" applyFill="1" applyFont="1" applyNumberFormat="1">
      <alignment horizontal="center" vertical="bottom"/>
    </xf>
    <xf borderId="3" fillId="9" fontId="3" numFmtId="9" xfId="0" applyAlignment="1" applyBorder="1" applyFont="1" applyNumberFormat="1">
      <alignment horizontal="center"/>
    </xf>
    <xf borderId="3" fillId="9" fontId="3" numFmtId="3" xfId="0" applyAlignment="1" applyBorder="1" applyFont="1" applyNumberFormat="1">
      <alignment horizontal="center" readingOrder="0"/>
    </xf>
    <xf borderId="3" fillId="9" fontId="3" numFmtId="3" xfId="0" applyAlignment="1" applyBorder="1" applyFont="1" applyNumberFormat="1">
      <alignment horizontal="center"/>
    </xf>
    <xf borderId="2" fillId="2" fontId="4" numFmtId="0" xfId="0" applyAlignment="1" applyBorder="1" applyFont="1">
      <alignment readingOrder="0" vertical="center"/>
    </xf>
    <xf borderId="6" fillId="6" fontId="3" numFmtId="165" xfId="0" applyAlignment="1" applyBorder="1" applyFont="1" applyNumberFormat="1">
      <alignment horizontal="center"/>
    </xf>
    <xf borderId="6" fillId="6" fontId="3" numFmtId="0" xfId="0" applyAlignment="1" applyBorder="1" applyFont="1">
      <alignment horizontal="center"/>
    </xf>
    <xf borderId="3" fillId="4" fontId="6" numFmtId="165" xfId="0" applyBorder="1" applyFont="1" applyNumberFormat="1"/>
    <xf borderId="3" fillId="9" fontId="3" numFmtId="165" xfId="0" applyAlignment="1" applyBorder="1" applyFont="1" applyNumberFormat="1">
      <alignment horizontal="center" readingOrder="0"/>
    </xf>
    <xf borderId="3" fillId="9" fontId="3" numFmtId="0" xfId="0" applyAlignment="1" applyBorder="1" applyFont="1">
      <alignment horizontal="center" readingOrder="0"/>
    </xf>
    <xf borderId="3" fillId="9" fontId="3" numFmtId="165" xfId="0" applyAlignment="1" applyBorder="1" applyFont="1" applyNumberFormat="1">
      <alignment horizontal="center"/>
    </xf>
    <xf borderId="3" fillId="5" fontId="3" numFmtId="165" xfId="0" applyAlignment="1" applyBorder="1" applyFont="1" applyNumberFormat="1">
      <alignment horizontal="center"/>
    </xf>
    <xf borderId="3" fillId="5" fontId="3" numFmtId="3" xfId="0" applyAlignment="1" applyBorder="1" applyFont="1" applyNumberFormat="1">
      <alignment horizontal="center" readingOrder="0"/>
    </xf>
    <xf borderId="0" fillId="2" fontId="4" numFmtId="0" xfId="0" applyAlignment="1" applyFont="1">
      <alignment vertical="center"/>
    </xf>
    <xf borderId="3" fillId="6" fontId="3" numFmtId="9" xfId="0" applyAlignment="1" applyBorder="1" applyFont="1" applyNumberFormat="1">
      <alignment horizontal="center"/>
    </xf>
    <xf borderId="3" fillId="4" fontId="6" numFmtId="165" xfId="0" applyAlignment="1" applyBorder="1" applyFont="1" applyNumberFormat="1">
      <alignment readingOrder="0"/>
    </xf>
    <xf borderId="3" fillId="6" fontId="3" numFmtId="165" xfId="0" applyAlignment="1" applyBorder="1" applyFont="1" applyNumberFormat="1">
      <alignment horizontal="center"/>
    </xf>
    <xf borderId="3" fillId="5" fontId="3" numFmtId="165" xfId="0" applyAlignment="1" applyBorder="1" applyFont="1" applyNumberFormat="1">
      <alignment horizontal="center" readingOrder="0"/>
    </xf>
    <xf borderId="0" fillId="0" fontId="6" numFmtId="9" xfId="0" applyFont="1" applyNumberFormat="1"/>
    <xf borderId="0" fillId="0" fontId="6" numFmtId="9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3" fillId="3" fontId="4" numFmtId="0" xfId="0" applyAlignment="1" applyBorder="1" applyFont="1">
      <alignment horizontal="center" vertical="center"/>
    </xf>
    <xf borderId="3" fillId="3" fontId="3" numFmtId="9" xfId="0" applyAlignment="1" applyBorder="1" applyFont="1" applyNumberFormat="1">
      <alignment horizontal="center"/>
    </xf>
    <xf borderId="3" fillId="3" fontId="3" numFmtId="0" xfId="0" applyAlignment="1" applyBorder="1" applyFont="1">
      <alignment horizontal="center"/>
    </xf>
    <xf borderId="0" fillId="0" fontId="1" numFmtId="3" xfId="0" applyAlignment="1" applyFont="1" applyNumberFormat="1">
      <alignment vertical="center"/>
    </xf>
    <xf borderId="3" fillId="3" fontId="4" numFmtId="0" xfId="0" applyAlignment="1" applyBorder="1" applyFont="1">
      <alignment horizontal="center" readingOrder="0" shrinkToFit="0" vertical="center" wrapText="1"/>
    </xf>
    <xf borderId="3" fillId="3" fontId="4" numFmtId="3" xfId="0" applyAlignment="1" applyBorder="1" applyFont="1" applyNumberFormat="1">
      <alignment horizontal="center" vertical="center"/>
    </xf>
    <xf borderId="4" fillId="3" fontId="6" numFmtId="0" xfId="0" applyBorder="1" applyFont="1"/>
    <xf borderId="4" fillId="3" fontId="6" numFmtId="0" xfId="0" applyAlignment="1" applyBorder="1" applyFont="1">
      <alignment horizontal="center"/>
    </xf>
    <xf borderId="3" fillId="6" fontId="4" numFmtId="3" xfId="0" applyAlignment="1" applyBorder="1" applyFont="1" applyNumberFormat="1">
      <alignment horizontal="center" vertical="center"/>
    </xf>
    <xf borderId="3" fillId="6" fontId="6" numFmtId="0" xfId="0" applyBorder="1" applyFont="1"/>
    <xf borderId="3" fillId="6" fontId="6" numFmtId="0" xfId="0" applyAlignment="1" applyBorder="1" applyFont="1">
      <alignment horizontal="center"/>
    </xf>
    <xf borderId="3" fillId="3" fontId="3" numFmtId="166" xfId="0" applyAlignment="1" applyBorder="1" applyFont="1" applyNumberFormat="1">
      <alignment horizontal="center" shrinkToFit="0" vertical="center" wrapText="1"/>
    </xf>
    <xf borderId="4" fillId="3" fontId="3" numFmtId="3" xfId="0" applyAlignment="1" applyBorder="1" applyFont="1" applyNumberFormat="1">
      <alignment horizontal="center" vertical="center"/>
    </xf>
    <xf borderId="4" fillId="3" fontId="3" numFmtId="3" xfId="0" applyAlignment="1" applyBorder="1" applyFont="1" applyNumberFormat="1">
      <alignment horizontal="center"/>
    </xf>
    <xf borderId="3" fillId="0" fontId="6" numFmtId="0" xfId="0" applyAlignment="1" applyBorder="1" applyFont="1">
      <alignment vertical="bottom"/>
    </xf>
    <xf borderId="3" fillId="10" fontId="1" numFmtId="3" xfId="0" applyAlignment="1" applyBorder="1" applyFill="1" applyFont="1" applyNumberFormat="1">
      <alignment horizontal="center" vertical="center"/>
    </xf>
    <xf borderId="3" fillId="10" fontId="10" numFmtId="9" xfId="0" applyAlignment="1" applyBorder="1" applyFont="1" applyNumberFormat="1">
      <alignment horizontal="center"/>
    </xf>
    <xf borderId="3" fillId="10" fontId="6" numFmtId="3" xfId="0" applyAlignment="1" applyBorder="1" applyFont="1" applyNumberFormat="1">
      <alignment horizontal="center"/>
    </xf>
    <xf borderId="3" fillId="0" fontId="6" numFmtId="165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center"/>
    </xf>
    <xf borderId="3" fillId="0" fontId="6" numFmtId="3" xfId="0" applyAlignment="1" applyBorder="1" applyFont="1" applyNumberFormat="1">
      <alignment vertical="bottom"/>
    </xf>
    <xf borderId="1" fillId="0" fontId="6" numFmtId="0" xfId="0" applyAlignment="1" applyBorder="1" applyFont="1">
      <alignment vertical="center"/>
    </xf>
    <xf borderId="1" fillId="0" fontId="6" numFmtId="3" xfId="0" applyAlignment="1" applyBorder="1" applyFont="1" applyNumberFormat="1">
      <alignment vertical="center"/>
    </xf>
    <xf borderId="1" fillId="0" fontId="6" numFmtId="9" xfId="0" applyBorder="1" applyFont="1" applyNumberFormat="1"/>
    <xf borderId="1" fillId="0" fontId="6" numFmtId="9" xfId="0" applyAlignment="1" applyBorder="1" applyFont="1" applyNumberFormat="1">
      <alignment horizontal="center"/>
    </xf>
    <xf borderId="4" fillId="3" fontId="3" numFmtId="3" xfId="0" applyAlignment="1" applyBorder="1" applyFont="1" applyNumberFormat="1">
      <alignment horizontal="center" shrinkToFit="0" wrapText="1"/>
    </xf>
    <xf borderId="5" fillId="11" fontId="1" numFmtId="3" xfId="0" applyAlignment="1" applyBorder="1" applyFill="1" applyFont="1" applyNumberFormat="1">
      <alignment horizontal="center" vertical="center"/>
    </xf>
    <xf borderId="5" fillId="12" fontId="10" numFmtId="9" xfId="0" applyAlignment="1" applyBorder="1" applyFill="1" applyFont="1" applyNumberFormat="1">
      <alignment horizontal="center"/>
    </xf>
    <xf borderId="5" fillId="12" fontId="6" numFmtId="3" xfId="0" applyAlignment="1" applyBorder="1" applyFont="1" applyNumberFormat="1">
      <alignment horizontal="center"/>
    </xf>
    <xf borderId="3" fillId="0" fontId="6" numFmtId="0" xfId="0" applyAlignment="1" applyBorder="1" applyFont="1">
      <alignment vertical="center"/>
    </xf>
    <xf borderId="5" fillId="12" fontId="6" numFmtId="9" xfId="0" applyBorder="1" applyFont="1" applyNumberFormat="1"/>
    <xf borderId="5" fillId="12" fontId="6" numFmtId="9" xfId="0" applyAlignment="1" applyBorder="1" applyFont="1" applyNumberFormat="1">
      <alignment horizontal="center"/>
    </xf>
    <xf borderId="5" fillId="12" fontId="6" numFmtId="3" xfId="0" applyBorder="1" applyFont="1" applyNumberFormat="1"/>
    <xf borderId="5" fillId="0" fontId="6" numFmtId="0" xfId="0" applyAlignment="1" applyBorder="1" applyFont="1">
      <alignment vertical="center"/>
    </xf>
    <xf borderId="1" fillId="0" fontId="6" numFmtId="3" xfId="0" applyBorder="1" applyFont="1" applyNumberFormat="1"/>
    <xf borderId="1" fillId="0" fontId="6" numFmtId="3" xfId="0" applyAlignment="1" applyBorder="1" applyFont="1" applyNumberFormat="1">
      <alignment horizontal="center"/>
    </xf>
    <xf borderId="5" fillId="0" fontId="6" numFmtId="0" xfId="0" applyAlignment="1" applyBorder="1" applyFont="1">
      <alignment readingOrder="0" vertical="center"/>
    </xf>
    <xf borderId="5" fillId="13" fontId="1" numFmtId="3" xfId="0" applyAlignment="1" applyBorder="1" applyFill="1" applyFont="1" applyNumberFormat="1">
      <alignment horizontal="center" vertical="center"/>
    </xf>
    <xf borderId="5" fillId="13" fontId="10" numFmtId="9" xfId="0" applyAlignment="1" applyBorder="1" applyFont="1" applyNumberFormat="1">
      <alignment horizontal="center"/>
    </xf>
    <xf borderId="5" fillId="13" fontId="6" numFmtId="3" xfId="0" applyAlignment="1" applyBorder="1" applyFont="1" applyNumberFormat="1">
      <alignment horizontal="center"/>
    </xf>
    <xf borderId="3" fillId="13" fontId="1" numFmtId="3" xfId="0" applyAlignment="1" applyBorder="1" applyFont="1" applyNumberFormat="1">
      <alignment horizontal="center" vertical="center"/>
    </xf>
    <xf borderId="5" fillId="13" fontId="6" numFmtId="9" xfId="0" applyBorder="1" applyFont="1" applyNumberFormat="1"/>
    <xf borderId="5" fillId="13" fontId="6" numFmtId="9" xfId="0" applyAlignment="1" applyBorder="1" applyFont="1" applyNumberFormat="1">
      <alignment horizontal="center"/>
    </xf>
    <xf borderId="5" fillId="13" fontId="6" numFmtId="3" xfId="0" applyBorder="1" applyFont="1" applyNumberFormat="1"/>
    <xf borderId="3" fillId="3" fontId="4" numFmtId="0" xfId="0" applyAlignment="1" applyBorder="1" applyFont="1">
      <alignment horizontal="center" shrinkToFit="0" vertical="center" wrapText="1"/>
    </xf>
    <xf borderId="3" fillId="3" fontId="4" numFmtId="3" xfId="0" applyAlignment="1" applyBorder="1" applyFont="1" applyNumberFormat="1">
      <alignment horizontal="center" shrinkToFit="0" vertical="center" wrapText="1"/>
    </xf>
    <xf borderId="3" fillId="3" fontId="3" numFmtId="9" xfId="0" applyAlignment="1" applyBorder="1" applyFont="1" applyNumberFormat="1">
      <alignment horizontal="center" shrinkToFit="0" wrapText="1"/>
    </xf>
    <xf borderId="3" fillId="3" fontId="3" numFmtId="3" xfId="0" applyAlignment="1" applyBorder="1" applyFont="1" applyNumberFormat="1">
      <alignment horizontal="center" shrinkToFit="0" wrapText="1"/>
    </xf>
    <xf borderId="0" fillId="2" fontId="1" numFmtId="0" xfId="0" applyAlignment="1" applyFont="1">
      <alignment vertical="center"/>
    </xf>
    <xf borderId="0" fillId="2" fontId="11" numFmtId="0" xfId="0" applyAlignment="1" applyFont="1">
      <alignment horizontal="center" vertical="center"/>
    </xf>
    <xf borderId="0" fillId="2" fontId="3" numFmtId="3" xfId="0" applyAlignment="1" applyFont="1" applyNumberFormat="1">
      <alignment horizontal="center"/>
    </xf>
    <xf borderId="0" fillId="2" fontId="7" numFmtId="9" xfId="0" applyAlignment="1" applyFont="1" applyNumberFormat="1">
      <alignment horizontal="center"/>
    </xf>
    <xf borderId="5" fillId="3" fontId="11" numFmtId="0" xfId="0" applyAlignment="1" applyBorder="1" applyFont="1">
      <alignment horizontal="center" readingOrder="0" vertical="center"/>
    </xf>
    <xf borderId="5" fillId="3" fontId="12" numFmtId="3" xfId="0" applyAlignment="1" applyBorder="1" applyFont="1" applyNumberFormat="1">
      <alignment horizontal="center"/>
    </xf>
    <xf borderId="5" fillId="3" fontId="13" numFmtId="9" xfId="0" applyAlignment="1" applyBorder="1" applyFont="1" applyNumberFormat="1">
      <alignment horizontal="center"/>
    </xf>
    <xf borderId="5" fillId="6" fontId="3" numFmtId="3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vertical="center"/>
    </xf>
    <xf borderId="3" fillId="0" fontId="1" numFmtId="3" xfId="0" applyAlignment="1" applyBorder="1" applyFont="1" applyNumberFormat="1">
      <alignment vertical="center"/>
    </xf>
    <xf borderId="3" fillId="0" fontId="1" numFmtId="3" xfId="0" applyAlignment="1" applyBorder="1" applyFont="1" applyNumberFormat="1">
      <alignment readingOrder="0" vertical="center"/>
    </xf>
    <xf borderId="0" fillId="2" fontId="1" numFmtId="165" xfId="0" applyAlignment="1" applyFont="1" applyNumberFormat="1">
      <alignment vertical="center"/>
    </xf>
    <xf borderId="0" fillId="2" fontId="6" numFmtId="165" xfId="0" applyAlignment="1" applyFont="1" applyNumberFormat="1">
      <alignment vertical="center"/>
    </xf>
    <xf borderId="0" fillId="2" fontId="1" numFmtId="9" xfId="0" applyAlignment="1" applyFont="1" applyNumberFormat="1">
      <alignment horizontal="center" vertical="center"/>
    </xf>
    <xf borderId="0" fillId="2" fontId="6" numFmtId="165" xfId="0" applyAlignment="1" applyFont="1" applyNumberFormat="1">
      <alignment readingOrder="0" vertical="center"/>
    </xf>
    <xf borderId="0" fillId="2" fontId="6" numFmtId="9" xfId="0" applyAlignment="1" applyFont="1" applyNumberFormat="1">
      <alignment horizontal="center" vertical="center"/>
    </xf>
    <xf borderId="0" fillId="2" fontId="3" numFmtId="3" xfId="0" applyAlignment="1" applyFont="1" applyNumberFormat="1">
      <alignment vertical="center"/>
    </xf>
    <xf borderId="0" fillId="2" fontId="1" numFmtId="3" xfId="0" applyAlignment="1" applyFont="1" applyNumberFormat="1">
      <alignment vertical="center"/>
    </xf>
    <xf borderId="0" fillId="2" fontId="3" numFmtId="9" xfId="0" applyAlignment="1" applyFont="1" applyNumberFormat="1">
      <alignment vertical="center"/>
    </xf>
    <xf borderId="0" fillId="2" fontId="1" numFmtId="167" xfId="0" applyAlignment="1" applyFont="1" applyNumberFormat="1">
      <alignment vertical="center"/>
    </xf>
    <xf borderId="0" fillId="2" fontId="3" numFmtId="165" xfId="0" applyAlignment="1" applyFont="1" applyNumberFormat="1">
      <alignment vertical="center"/>
    </xf>
    <xf borderId="0" fillId="2" fontId="6" numFmtId="3" xfId="0" applyAlignment="1" applyFont="1" applyNumberFormat="1">
      <alignment vertical="center"/>
    </xf>
    <xf borderId="0" fillId="2" fontId="6" numFmtId="0" xfId="0" applyAlignment="1" applyFont="1">
      <alignment vertical="bottom"/>
    </xf>
    <xf borderId="0" fillId="2" fontId="3" numFmtId="9" xfId="0" applyAlignment="1" applyFont="1" applyNumberFormat="1">
      <alignment horizontal="center"/>
    </xf>
    <xf borderId="0" fillId="2" fontId="1" numFmtId="0" xfId="0" applyAlignment="1" applyFont="1">
      <alignment horizontal="center" vertical="center"/>
    </xf>
    <xf borderId="0" fillId="2" fontId="1" numFmtId="0" xfId="0" applyFont="1"/>
    <xf borderId="0" fillId="0" fontId="1" numFmtId="0" xfId="0" applyFont="1"/>
    <xf borderId="0" fillId="0" fontId="1" numFmtId="9" xfId="0" applyAlignment="1" applyFont="1" applyNumberFormat="1">
      <alignment horizontal="center" vertical="center"/>
    </xf>
    <xf borderId="0" fillId="0" fontId="1" numFmtId="9" xfId="0" applyAlignment="1" applyFont="1" applyNumberFormat="1">
      <alignment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14" numFmtId="9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14" numFmtId="3" xfId="0" applyAlignment="1" applyFont="1" applyNumberFormat="1">
      <alignment vertical="center"/>
    </xf>
    <xf borderId="0" fillId="14" fontId="16" numFmtId="164" xfId="0" applyAlignment="1" applyFill="1" applyFont="1" applyNumberFormat="1">
      <alignment horizontal="center" readingOrder="0"/>
    </xf>
    <xf borderId="0" fillId="0" fontId="1" numFmtId="0" xfId="0" applyAlignment="1" applyFont="1">
      <alignment horizontal="right" readingOrder="0" vertical="center"/>
    </xf>
    <xf borderId="0" fillId="2" fontId="17" numFmtId="164" xfId="0" applyAlignment="1" applyFont="1" applyNumberFormat="1">
      <alignment horizontal="center" readingOrder="0"/>
    </xf>
    <xf borderId="1" fillId="0" fontId="14" numFmtId="9" xfId="0" applyAlignment="1" applyBorder="1" applyFont="1" applyNumberFormat="1">
      <alignment vertical="center"/>
    </xf>
    <xf borderId="0" fillId="0" fontId="14" numFmtId="3" xfId="0" applyAlignment="1" applyFont="1" applyNumberFormat="1">
      <alignment readingOrder="0" vertical="center"/>
    </xf>
    <xf borderId="2" fillId="0" fontId="14" numFmtId="0" xfId="0" applyAlignment="1" applyBorder="1" applyFont="1">
      <alignment vertical="center"/>
    </xf>
    <xf borderId="4" fillId="3" fontId="18" numFmtId="0" xfId="0" applyAlignment="1" applyBorder="1" applyFont="1">
      <alignment horizontal="center" readingOrder="0" shrinkToFit="0" vertical="center" wrapText="1"/>
    </xf>
    <xf borderId="4" fillId="3" fontId="18" numFmtId="9" xfId="0" applyAlignment="1" applyBorder="1" applyFont="1" applyNumberFormat="1">
      <alignment horizontal="center" readingOrder="0" shrinkToFit="0" vertical="center" wrapText="1"/>
    </xf>
    <xf borderId="2" fillId="15" fontId="14" numFmtId="0" xfId="0" applyAlignment="1" applyBorder="1" applyFill="1" applyFont="1">
      <alignment readingOrder="0" vertical="center"/>
    </xf>
    <xf borderId="3" fillId="5" fontId="19" numFmtId="9" xfId="0" applyBorder="1" applyFont="1" applyNumberFormat="1"/>
    <xf borderId="0" fillId="0" fontId="15" numFmtId="0" xfId="0" applyAlignment="1" applyFont="1">
      <alignment readingOrder="0" vertical="center"/>
    </xf>
    <xf borderId="2" fillId="0" fontId="14" numFmtId="0" xfId="0" applyAlignment="1" applyBorder="1" applyFont="1">
      <alignment readingOrder="0" vertical="center"/>
    </xf>
    <xf borderId="3" fillId="6" fontId="20" numFmtId="9" xfId="0" applyAlignment="1" applyBorder="1" applyFont="1" applyNumberFormat="1">
      <alignment horizontal="center"/>
    </xf>
    <xf borderId="3" fillId="5" fontId="20" numFmtId="9" xfId="0" applyAlignment="1" applyBorder="1" applyFont="1" applyNumberFormat="1">
      <alignment horizontal="center"/>
    </xf>
    <xf borderId="0" fillId="2" fontId="21" numFmtId="0" xfId="0" applyAlignment="1" applyFont="1">
      <alignment readingOrder="0" vertical="center"/>
    </xf>
    <xf borderId="0" fillId="0" fontId="14" numFmtId="10" xfId="0" applyAlignment="1" applyFont="1" applyNumberFormat="1">
      <alignment vertical="center"/>
    </xf>
    <xf borderId="0" fillId="0" fontId="19" numFmtId="3" xfId="0" applyAlignment="1" applyFont="1" applyNumberFormat="1">
      <alignment vertical="bottom"/>
    </xf>
    <xf borderId="0" fillId="0" fontId="15" numFmtId="0" xfId="0" applyAlignment="1" applyFont="1">
      <alignment horizontal="left" readingOrder="0" vertical="center"/>
    </xf>
    <xf borderId="0" fillId="0" fontId="22" numFmtId="0" xfId="0" applyAlignment="1" applyFont="1">
      <alignment readingOrder="0"/>
    </xf>
    <xf borderId="0" fillId="0" fontId="15" numFmtId="0" xfId="0" applyAlignment="1" applyFont="1">
      <alignment horizontal="center" readingOrder="0" vertical="center"/>
    </xf>
    <xf borderId="0" fillId="0" fontId="19" numFmtId="0" xfId="0" applyFont="1"/>
    <xf borderId="2" fillId="0" fontId="19" numFmtId="0" xfId="0" applyAlignment="1" applyBorder="1" applyFont="1">
      <alignment readingOrder="0"/>
    </xf>
    <xf borderId="3" fillId="6" fontId="20" numFmtId="9" xfId="0" applyAlignment="1" applyBorder="1" applyFont="1" applyNumberFormat="1">
      <alignment horizontal="center" vertical="bottom"/>
    </xf>
    <xf borderId="5" fillId="6" fontId="3" numFmtId="9" xfId="0" applyAlignment="1" applyBorder="1" applyFont="1" applyNumberFormat="1">
      <alignment horizontal="center" vertical="bottom"/>
    </xf>
    <xf borderId="3" fillId="9" fontId="23" numFmtId="9" xfId="0" applyAlignment="1" applyBorder="1" applyFont="1" applyNumberFormat="1">
      <alignment horizontal="center"/>
    </xf>
    <xf borderId="3" fillId="9" fontId="24" numFmtId="3" xfId="0" applyAlignment="1" applyBorder="1" applyFont="1" applyNumberFormat="1">
      <alignment horizontal="center" readingOrder="0"/>
    </xf>
    <xf borderId="3" fillId="9" fontId="24" numFmtId="3" xfId="0" applyAlignment="1" applyBorder="1" applyFont="1" applyNumberFormat="1">
      <alignment horizontal="center"/>
    </xf>
    <xf borderId="3" fillId="6" fontId="24" numFmtId="3" xfId="0" applyAlignment="1" applyBorder="1" applyFont="1" applyNumberFormat="1">
      <alignment horizontal="center"/>
    </xf>
    <xf borderId="6" fillId="6" fontId="24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3" fillId="16" fontId="1" numFmtId="165" xfId="0" applyAlignment="1" applyBorder="1" applyFill="1" applyFont="1" applyNumberFormat="1">
      <alignment vertical="center"/>
    </xf>
    <xf borderId="3" fillId="9" fontId="24" numFmtId="9" xfId="0" applyAlignment="1" applyBorder="1" applyFont="1" applyNumberFormat="1">
      <alignment horizontal="center"/>
    </xf>
    <xf borderId="3" fillId="5" fontId="24" numFmtId="3" xfId="0" applyAlignment="1" applyBorder="1" applyFont="1" applyNumberFormat="1">
      <alignment horizontal="center"/>
    </xf>
    <xf borderId="3" fillId="5" fontId="24" numFmtId="165" xfId="0" applyAlignment="1" applyBorder="1" applyFont="1" applyNumberFormat="1">
      <alignment horizontal="center"/>
    </xf>
    <xf borderId="3" fillId="5" fontId="24" numFmtId="9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readingOrder="0" vertical="center"/>
    </xf>
    <xf borderId="3" fillId="6" fontId="23" numFmtId="9" xfId="0" applyAlignment="1" applyBorder="1" applyFont="1" applyNumberFormat="1">
      <alignment horizontal="center"/>
    </xf>
    <xf borderId="3" fillId="4" fontId="1" numFmtId="3" xfId="0" applyAlignment="1" applyBorder="1" applyFont="1" applyNumberFormat="1">
      <alignment readingOrder="0" vertical="center"/>
    </xf>
    <xf borderId="5" fillId="5" fontId="3" numFmtId="9" xfId="0" applyAlignment="1" applyBorder="1" applyFont="1" applyNumberFormat="1">
      <alignment horizontal="center"/>
    </xf>
    <xf borderId="3" fillId="6" fontId="24" numFmtId="165" xfId="0" applyAlignment="1" applyBorder="1" applyFont="1" applyNumberFormat="1">
      <alignment horizontal="center"/>
    </xf>
    <xf borderId="2" fillId="0" fontId="14" numFmtId="165" xfId="0" applyAlignment="1" applyBorder="1" applyFont="1" applyNumberFormat="1">
      <alignment readingOrder="0" vertical="center"/>
    </xf>
    <xf borderId="3" fillId="17" fontId="1" numFmtId="165" xfId="0" applyAlignment="1" applyBorder="1" applyFill="1" applyFont="1" applyNumberFormat="1">
      <alignment readingOrder="0" vertical="center"/>
    </xf>
    <xf borderId="3" fillId="6" fontId="24" numFmtId="168" xfId="0" applyAlignment="1" applyBorder="1" applyFont="1" applyNumberFormat="1">
      <alignment horizontal="center"/>
    </xf>
    <xf borderId="0" fillId="0" fontId="14" numFmtId="165" xfId="0" applyAlignment="1" applyFont="1" applyNumberFormat="1">
      <alignment readingOrder="0" vertical="center"/>
    </xf>
    <xf borderId="3" fillId="16" fontId="1" numFmtId="0" xfId="0" applyAlignment="1" applyBorder="1" applyFont="1">
      <alignment readingOrder="0" vertical="center"/>
    </xf>
    <xf borderId="3" fillId="9" fontId="24" numFmtId="165" xfId="0" applyAlignment="1" applyBorder="1" applyFont="1" applyNumberFormat="1">
      <alignment horizontal="center"/>
    </xf>
    <xf borderId="2" fillId="0" fontId="14" numFmtId="165" xfId="0" applyAlignment="1" applyBorder="1" applyFont="1" applyNumberFormat="1">
      <alignment vertical="center"/>
    </xf>
    <xf borderId="3" fillId="16" fontId="1" numFmtId="165" xfId="0" applyAlignment="1" applyBorder="1" applyFont="1" applyNumberFormat="1">
      <alignment readingOrder="0" vertical="center"/>
    </xf>
    <xf borderId="3" fillId="9" fontId="24" numFmtId="10" xfId="0" applyAlignment="1" applyBorder="1" applyFont="1" applyNumberFormat="1">
      <alignment horizontal="center"/>
    </xf>
    <xf borderId="2" fillId="0" fontId="14" numFmtId="167" xfId="0" applyAlignment="1" applyBorder="1" applyFont="1" applyNumberFormat="1">
      <alignment vertical="center"/>
    </xf>
    <xf borderId="3" fillId="5" fontId="24" numFmtId="168" xfId="0" applyAlignment="1" applyBorder="1" applyFont="1" applyNumberFormat="1">
      <alignment horizontal="center" readingOrder="0"/>
    </xf>
    <xf borderId="0" fillId="0" fontId="25" numFmtId="165" xfId="0" applyAlignment="1" applyFont="1" applyNumberFormat="1">
      <alignment horizontal="center" readingOrder="0" vertical="center"/>
    </xf>
    <xf borderId="3" fillId="5" fontId="24" numFmtId="0" xfId="0" applyAlignment="1" applyBorder="1" applyFont="1">
      <alignment horizontal="center" readingOrder="0"/>
    </xf>
    <xf borderId="3" fillId="5" fontId="20" numFmtId="9" xfId="0" applyAlignment="1" applyBorder="1" applyFont="1" applyNumberFormat="1">
      <alignment horizontal="center" vertical="bottom"/>
    </xf>
    <xf borderId="0" fillId="0" fontId="19" numFmtId="9" xfId="0" applyFont="1" applyNumberFormat="1"/>
    <xf borderId="0" fillId="0" fontId="19" numFmtId="0" xfId="0" applyAlignment="1" applyFont="1">
      <alignment horizontal="center"/>
    </xf>
    <xf borderId="0" fillId="0" fontId="14" numFmtId="0" xfId="0" applyAlignment="1" applyFont="1">
      <alignment horizontal="center" vertical="center"/>
    </xf>
    <xf borderId="3" fillId="3" fontId="23" numFmtId="9" xfId="0" applyAlignment="1" applyBorder="1" applyFont="1" applyNumberFormat="1">
      <alignment horizontal="center"/>
    </xf>
    <xf borderId="3" fillId="3" fontId="15" numFmtId="9" xfId="0" applyAlignment="1" applyBorder="1" applyFont="1" applyNumberFormat="1">
      <alignment horizontal="center" vertical="center"/>
    </xf>
    <xf borderId="3" fillId="0" fontId="19" numFmtId="0" xfId="0" applyAlignment="1" applyBorder="1" applyFont="1">
      <alignment vertical="bottom"/>
    </xf>
    <xf borderId="0" fillId="0" fontId="26" numFmtId="9" xfId="0" applyAlignment="1" applyFont="1" applyNumberFormat="1">
      <alignment horizontal="center" vertical="center"/>
    </xf>
    <xf borderId="0" fillId="0" fontId="27" numFmtId="0" xfId="0" applyAlignment="1" applyFont="1">
      <alignment vertical="center"/>
    </xf>
    <xf borderId="0" fillId="0" fontId="27" numFmtId="9" xfId="0" applyAlignment="1" applyFont="1" applyNumberFormat="1">
      <alignment vertical="center"/>
    </xf>
    <xf borderId="4" fillId="3" fontId="19" numFmtId="0" xfId="0" applyBorder="1" applyFont="1"/>
    <xf borderId="3" fillId="0" fontId="14" numFmtId="0" xfId="0" applyAlignment="1" applyBorder="1" applyFont="1">
      <alignment readingOrder="0" vertical="center"/>
    </xf>
    <xf borderId="3" fillId="6" fontId="26" numFmtId="9" xfId="0" applyAlignment="1" applyBorder="1" applyFont="1" applyNumberFormat="1">
      <alignment horizontal="center" vertical="center"/>
    </xf>
    <xf borderId="3" fillId="6" fontId="19" numFmtId="0" xfId="0" applyBorder="1" applyFont="1"/>
    <xf borderId="4" fillId="3" fontId="23" numFmtId="3" xfId="0" applyAlignment="1" applyBorder="1" applyFont="1" applyNumberFormat="1">
      <alignment horizontal="center" vertical="center"/>
    </xf>
    <xf borderId="4" fillId="3" fontId="23" numFmtId="3" xfId="0" applyAlignment="1" applyBorder="1" applyFont="1" applyNumberFormat="1">
      <alignment horizontal="center"/>
    </xf>
    <xf borderId="3" fillId="0" fontId="19" numFmtId="0" xfId="0" applyAlignment="1" applyBorder="1" applyFont="1">
      <alignment vertical="bottom"/>
    </xf>
    <xf borderId="3" fillId="10" fontId="14" numFmtId="3" xfId="0" applyAlignment="1" applyBorder="1" applyFont="1" applyNumberFormat="1">
      <alignment horizontal="center" vertical="center"/>
    </xf>
    <xf borderId="3" fillId="10" fontId="28" numFmtId="9" xfId="0" applyAlignment="1" applyBorder="1" applyFont="1" applyNumberFormat="1">
      <alignment horizontal="center"/>
    </xf>
    <xf borderId="3" fillId="10" fontId="29" numFmtId="9" xfId="0" applyAlignment="1" applyBorder="1" applyFont="1" applyNumberFormat="1">
      <alignment horizontal="center" vertical="center"/>
    </xf>
    <xf borderId="3" fillId="10" fontId="30" numFmtId="3" xfId="0" applyAlignment="1" applyBorder="1" applyFont="1" applyNumberFormat="1">
      <alignment horizontal="center"/>
    </xf>
    <xf borderId="3" fillId="0" fontId="19" numFmtId="165" xfId="0" applyAlignment="1" applyBorder="1" applyFont="1" applyNumberFormat="1">
      <alignment vertical="bottom"/>
    </xf>
    <xf borderId="0" fillId="0" fontId="14" numFmtId="165" xfId="0" applyAlignment="1" applyFont="1" applyNumberFormat="1">
      <alignment horizontal="center" vertical="center"/>
    </xf>
    <xf borderId="0" fillId="0" fontId="14" numFmtId="165" xfId="0" applyAlignment="1" applyFont="1" applyNumberFormat="1">
      <alignment vertical="center"/>
    </xf>
    <xf borderId="3" fillId="0" fontId="19" numFmtId="3" xfId="0" applyAlignment="1" applyBorder="1" applyFont="1" applyNumberFormat="1">
      <alignment vertical="bottom"/>
    </xf>
    <xf borderId="1" fillId="0" fontId="19" numFmtId="0" xfId="0" applyAlignment="1" applyBorder="1" applyFont="1">
      <alignment vertical="center"/>
    </xf>
    <xf borderId="1" fillId="0" fontId="19" numFmtId="3" xfId="0" applyAlignment="1" applyBorder="1" applyFont="1" applyNumberFormat="1">
      <alignment vertical="center"/>
    </xf>
    <xf borderId="1" fillId="0" fontId="19" numFmtId="9" xfId="0" applyBorder="1" applyFont="1" applyNumberFormat="1"/>
    <xf borderId="1" fillId="0" fontId="19" numFmtId="9" xfId="0" applyAlignment="1" applyBorder="1" applyFont="1" applyNumberFormat="1">
      <alignment vertical="center"/>
    </xf>
    <xf borderId="5" fillId="11" fontId="14" numFmtId="3" xfId="0" applyAlignment="1" applyBorder="1" applyFont="1" applyNumberFormat="1">
      <alignment horizontal="center" vertical="center"/>
    </xf>
    <xf borderId="5" fillId="12" fontId="28" numFmtId="9" xfId="0" applyAlignment="1" applyBorder="1" applyFont="1" applyNumberFormat="1">
      <alignment horizontal="center"/>
    </xf>
    <xf borderId="5" fillId="11" fontId="29" numFmtId="9" xfId="0" applyAlignment="1" applyBorder="1" applyFont="1" applyNumberFormat="1">
      <alignment horizontal="center" vertical="center"/>
    </xf>
    <xf borderId="5" fillId="12" fontId="30" numFmtId="3" xfId="0" applyAlignment="1" applyBorder="1" applyFont="1" applyNumberFormat="1">
      <alignment horizontal="center"/>
    </xf>
    <xf borderId="3" fillId="0" fontId="30" numFmtId="0" xfId="0" applyAlignment="1" applyBorder="1" applyFont="1">
      <alignment vertical="center"/>
    </xf>
    <xf borderId="5" fillId="12" fontId="19" numFmtId="9" xfId="0" applyBorder="1" applyFont="1" applyNumberFormat="1"/>
    <xf borderId="5" fillId="12" fontId="19" numFmtId="3" xfId="0" applyBorder="1" applyFont="1" applyNumberFormat="1"/>
    <xf borderId="5" fillId="0" fontId="30" numFmtId="0" xfId="0" applyAlignment="1" applyBorder="1" applyFont="1">
      <alignment vertical="center"/>
    </xf>
    <xf borderId="1" fillId="0" fontId="19" numFmtId="3" xfId="0" applyBorder="1" applyFont="1" applyNumberFormat="1"/>
    <xf borderId="5" fillId="0" fontId="30" numFmtId="0" xfId="0" applyAlignment="1" applyBorder="1" applyFont="1">
      <alignment readingOrder="0" vertical="center"/>
    </xf>
    <xf borderId="5" fillId="13" fontId="14" numFmtId="3" xfId="0" applyAlignment="1" applyBorder="1" applyFont="1" applyNumberFormat="1">
      <alignment horizontal="center" vertical="center"/>
    </xf>
    <xf borderId="5" fillId="13" fontId="28" numFmtId="9" xfId="0" applyAlignment="1" applyBorder="1" applyFont="1" applyNumberFormat="1">
      <alignment horizontal="center"/>
    </xf>
    <xf borderId="5" fillId="13" fontId="29" numFmtId="9" xfId="0" applyAlignment="1" applyBorder="1" applyFont="1" applyNumberFormat="1">
      <alignment horizontal="center" vertical="center"/>
    </xf>
    <xf borderId="5" fillId="13" fontId="30" numFmtId="3" xfId="0" applyAlignment="1" applyBorder="1" applyFont="1" applyNumberFormat="1">
      <alignment horizontal="center"/>
    </xf>
    <xf borderId="3" fillId="13" fontId="14" numFmtId="3" xfId="0" applyAlignment="1" applyBorder="1" applyFont="1" applyNumberFormat="1">
      <alignment horizontal="center" vertical="center"/>
    </xf>
    <xf borderId="5" fillId="13" fontId="19" numFmtId="9" xfId="0" applyBorder="1" applyFont="1" applyNumberFormat="1"/>
    <xf borderId="5" fillId="13" fontId="19" numFmtId="3" xfId="0" applyBorder="1" applyFont="1" applyNumberFormat="1"/>
    <xf borderId="3" fillId="3" fontId="15" numFmtId="3" xfId="0" applyAlignment="1" applyBorder="1" applyFont="1" applyNumberFormat="1">
      <alignment horizontal="center" shrinkToFit="0" vertical="center" wrapText="1"/>
    </xf>
    <xf borderId="3" fillId="3" fontId="23" numFmtId="9" xfId="0" applyAlignment="1" applyBorder="1" applyFont="1" applyNumberFormat="1">
      <alignment horizontal="center" shrinkToFit="0" wrapText="1"/>
    </xf>
    <xf borderId="3" fillId="3" fontId="15" numFmtId="9" xfId="0" applyAlignment="1" applyBorder="1" applyFont="1" applyNumberFormat="1">
      <alignment horizontal="center" shrinkToFit="0" vertical="center" wrapText="1"/>
    </xf>
    <xf borderId="3" fillId="3" fontId="23" numFmtId="3" xfId="0" applyAlignment="1" applyBorder="1" applyFont="1" applyNumberFormat="1">
      <alignment horizontal="center" shrinkToFit="0" wrapText="1"/>
    </xf>
    <xf borderId="0" fillId="2" fontId="14" numFmtId="0" xfId="0" applyAlignment="1" applyFont="1">
      <alignment vertical="center"/>
    </xf>
    <xf borderId="0" fillId="2" fontId="20" numFmtId="9" xfId="0" applyAlignment="1" applyFont="1" applyNumberFormat="1">
      <alignment horizontal="center"/>
    </xf>
    <xf borderId="0" fillId="2" fontId="15" numFmtId="9" xfId="0" applyAlignment="1" applyFont="1" applyNumberFormat="1">
      <alignment horizontal="center" shrinkToFit="0" vertical="center" wrapText="1"/>
    </xf>
    <xf borderId="0" fillId="2" fontId="15" numFmtId="0" xfId="0" applyAlignment="1" applyFont="1">
      <alignment vertical="center"/>
    </xf>
    <xf borderId="5" fillId="3" fontId="31" numFmtId="9" xfId="0" applyAlignment="1" applyBorder="1" applyFont="1" applyNumberFormat="1">
      <alignment horizontal="center"/>
    </xf>
    <xf borderId="7" fillId="3" fontId="15" numFmtId="9" xfId="0" applyAlignment="1" applyBorder="1" applyFont="1" applyNumberFormat="1">
      <alignment horizontal="center" shrinkToFit="0" vertical="center" wrapText="1"/>
    </xf>
    <xf borderId="3" fillId="0" fontId="14" numFmtId="165" xfId="0" applyAlignment="1" applyBorder="1" applyFont="1" applyNumberFormat="1">
      <alignment vertical="center"/>
    </xf>
    <xf borderId="3" fillId="0" fontId="14" numFmtId="3" xfId="0" applyAlignment="1" applyBorder="1" applyFont="1" applyNumberFormat="1">
      <alignment vertical="center"/>
    </xf>
    <xf borderId="3" fillId="0" fontId="14" numFmtId="3" xfId="0" applyAlignment="1" applyBorder="1" applyFont="1" applyNumberFormat="1">
      <alignment readingOrder="0" vertical="center"/>
    </xf>
    <xf borderId="8" fillId="6" fontId="3" numFmtId="3" xfId="0" applyAlignment="1" applyBorder="1" applyFont="1" applyNumberFormat="1">
      <alignment horizontal="center"/>
    </xf>
    <xf borderId="0" fillId="2" fontId="14" numFmtId="165" xfId="0" applyAlignment="1" applyFont="1" applyNumberFormat="1">
      <alignment vertical="center"/>
    </xf>
    <xf borderId="0" fillId="2" fontId="14" numFmtId="9" xfId="0" applyAlignment="1" applyFont="1" applyNumberFormat="1">
      <alignment vertical="center"/>
    </xf>
    <xf borderId="0" fillId="2" fontId="19" numFmtId="165" xfId="0" applyAlignment="1" applyFont="1" applyNumberFormat="1">
      <alignment readingOrder="0" vertical="center"/>
    </xf>
    <xf borderId="0" fillId="2" fontId="19" numFmtId="9" xfId="0" applyAlignment="1" applyFont="1" applyNumberFormat="1">
      <alignment vertical="center"/>
    </xf>
    <xf borderId="0" fillId="2" fontId="24" numFmtId="3" xfId="0" applyAlignment="1" applyFont="1" applyNumberFormat="1">
      <alignment vertical="center"/>
    </xf>
    <xf borderId="0" fillId="2" fontId="14" numFmtId="3" xfId="0" applyAlignment="1" applyFont="1" applyNumberFormat="1">
      <alignment vertical="center"/>
    </xf>
    <xf borderId="0" fillId="2" fontId="24" numFmtId="9" xfId="0" applyAlignment="1" applyFont="1" applyNumberFormat="1">
      <alignment vertical="center"/>
    </xf>
    <xf borderId="0" fillId="2" fontId="14" numFmtId="167" xfId="0" applyAlignment="1" applyFont="1" applyNumberFormat="1">
      <alignment vertical="center"/>
    </xf>
    <xf borderId="0" fillId="2" fontId="19" numFmtId="165" xfId="0" applyAlignment="1" applyFont="1" applyNumberFormat="1">
      <alignment vertical="center"/>
    </xf>
    <xf borderId="0" fillId="2" fontId="24" numFmtId="165" xfId="0" applyAlignment="1" applyFont="1" applyNumberFormat="1">
      <alignment vertical="center"/>
    </xf>
    <xf borderId="0" fillId="2" fontId="19" numFmtId="3" xfId="0" applyAlignment="1" applyFont="1" applyNumberFormat="1">
      <alignment vertical="center"/>
    </xf>
    <xf borderId="0" fillId="2" fontId="19" numFmtId="0" xfId="0" applyAlignment="1" applyFont="1">
      <alignment vertical="bottom"/>
    </xf>
    <xf borderId="0" fillId="2" fontId="27" numFmtId="0" xfId="0" applyAlignment="1" applyFont="1">
      <alignment vertical="center"/>
    </xf>
    <xf borderId="0" fillId="2" fontId="27" numFmtId="9" xfId="0" applyAlignment="1" applyFont="1" applyNumberFormat="1">
      <alignment vertical="center"/>
    </xf>
    <xf borderId="0" fillId="2" fontId="27" numFmtId="0" xfId="0" applyFont="1"/>
    <xf borderId="0" fillId="2" fontId="22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32" numFmtId="0" xfId="0" applyAlignment="1" applyFont="1">
      <alignment readingOrder="0" vertical="center"/>
    </xf>
    <xf borderId="0" fillId="18" fontId="32" numFmtId="0" xfId="0" applyAlignment="1" applyFill="1" applyFont="1">
      <alignment vertical="center"/>
    </xf>
    <xf borderId="0" fillId="0" fontId="33" numFmtId="0" xfId="0" applyAlignment="1" applyFont="1">
      <alignment horizontal="center" readingOrder="0" vertical="center"/>
    </xf>
    <xf borderId="0" fillId="0" fontId="32" numFmtId="9" xfId="0" applyAlignment="1" applyFont="1" applyNumberFormat="1">
      <alignment horizontal="center" vertical="center"/>
    </xf>
    <xf borderId="0" fillId="0" fontId="34" numFmtId="0" xfId="0" applyAlignment="1" applyFont="1">
      <alignment vertical="center"/>
    </xf>
    <xf borderId="0" fillId="0" fontId="32" numFmtId="3" xfId="0" applyAlignment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0" fillId="19" fontId="32" numFmtId="0" xfId="0" applyAlignment="1" applyFill="1" applyFont="1">
      <alignment vertical="center"/>
    </xf>
    <xf borderId="0" fillId="0" fontId="35" numFmtId="0" xfId="0" applyAlignment="1" applyFont="1">
      <alignment horizontal="left" readingOrder="0" vertical="center"/>
    </xf>
    <xf borderId="0" fillId="0" fontId="33" numFmtId="0" xfId="0" applyAlignment="1" applyFont="1">
      <alignment horizontal="left" readingOrder="0" vertical="center"/>
    </xf>
    <xf borderId="0" fillId="0" fontId="34" numFmtId="0" xfId="0" applyAlignment="1" applyFont="1">
      <alignment readingOrder="0" vertical="center"/>
    </xf>
    <xf borderId="0" fillId="2" fontId="36" numFmtId="3" xfId="0" applyAlignment="1" applyFont="1" applyNumberFormat="1">
      <alignment horizontal="center" vertical="center"/>
    </xf>
    <xf borderId="0" fillId="2" fontId="36" numFmtId="0" xfId="0" applyAlignment="1" applyFont="1">
      <alignment horizontal="center" vertical="center"/>
    </xf>
    <xf borderId="0" fillId="2" fontId="34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36" numFmtId="0" xfId="0" applyAlignment="1" applyFont="1">
      <alignment vertical="center"/>
    </xf>
    <xf borderId="9" fillId="20" fontId="37" numFmtId="0" xfId="0" applyAlignment="1" applyBorder="1" applyFill="1" applyFont="1">
      <alignment horizontal="left" readingOrder="0" vertical="center"/>
    </xf>
    <xf borderId="9" fillId="21" fontId="37" numFmtId="0" xfId="0" applyAlignment="1" applyBorder="1" applyFill="1" applyFont="1">
      <alignment horizontal="left" readingOrder="0" vertical="center"/>
    </xf>
    <xf borderId="0" fillId="2" fontId="38" numFmtId="0" xfId="0" applyAlignment="1" applyFont="1">
      <alignment horizontal="center" readingOrder="0" vertical="center"/>
    </xf>
    <xf borderId="0" fillId="2" fontId="39" numFmtId="0" xfId="0" applyAlignment="1" applyFont="1">
      <alignment horizontal="center" readingOrder="0"/>
    </xf>
    <xf borderId="0" fillId="0" fontId="32" numFmtId="10" xfId="0" applyAlignment="1" applyFont="1" applyNumberFormat="1">
      <alignment horizontal="center" readingOrder="0" vertical="center"/>
    </xf>
    <xf borderId="0" fillId="0" fontId="36" numFmtId="0" xfId="0" applyAlignment="1" applyFont="1">
      <alignment readingOrder="0" vertical="center"/>
    </xf>
    <xf borderId="0" fillId="22" fontId="40" numFmtId="164" xfId="0" applyAlignment="1" applyFill="1" applyFont="1" applyNumberFormat="1">
      <alignment horizontal="left" readingOrder="0" vertical="center"/>
    </xf>
    <xf borderId="0" fillId="23" fontId="40" numFmtId="164" xfId="0" applyAlignment="1" applyFill="1" applyFont="1" applyNumberFormat="1">
      <alignment horizontal="left" readingOrder="0" vertical="center"/>
    </xf>
    <xf borderId="0" fillId="2" fontId="39" numFmtId="164" xfId="0" applyAlignment="1" applyFont="1" applyNumberFormat="1">
      <alignment horizontal="center" readingOrder="0"/>
    </xf>
    <xf borderId="0" fillId="2" fontId="34" numFmtId="0" xfId="0" applyAlignment="1" applyFont="1">
      <alignment horizontal="center" vertical="center"/>
    </xf>
    <xf borderId="0" fillId="0" fontId="34" numFmtId="10" xfId="0" applyAlignment="1" applyFont="1" applyNumberFormat="1">
      <alignment vertical="center"/>
    </xf>
    <xf borderId="0" fillId="0" fontId="36" numFmtId="9" xfId="0" applyAlignment="1" applyFont="1" applyNumberFormat="1">
      <alignment horizontal="center" vertical="center"/>
    </xf>
    <xf borderId="0" fillId="0" fontId="34" numFmtId="10" xfId="0" applyAlignment="1" applyFont="1" applyNumberForma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36" numFmtId="3" xfId="0" applyAlignment="1" applyFont="1" applyNumberFormat="1">
      <alignment horizontal="center" vertical="center"/>
    </xf>
    <xf borderId="0" fillId="0" fontId="37" numFmtId="0" xfId="0" applyAlignment="1" applyFont="1">
      <alignment horizontal="center" vertical="center"/>
    </xf>
    <xf borderId="9" fillId="20" fontId="37" numFmtId="0" xfId="0" applyAlignment="1" applyBorder="1" applyFont="1">
      <alignment horizontal="center" readingOrder="0" vertical="center"/>
    </xf>
    <xf borderId="9" fillId="21" fontId="37" numFmtId="0" xfId="0" applyAlignment="1" applyBorder="1" applyFont="1">
      <alignment horizontal="center" vertical="center"/>
    </xf>
    <xf borderId="9" fillId="20" fontId="41" numFmtId="0" xfId="0" applyAlignment="1" applyBorder="1" applyFont="1">
      <alignment horizontal="center" readingOrder="0" shrinkToFit="0" vertical="center" wrapText="1"/>
    </xf>
    <xf borderId="0" fillId="24" fontId="41" numFmtId="0" xfId="0" applyAlignment="1" applyFill="1" applyFont="1">
      <alignment horizontal="center" readingOrder="0" shrinkToFit="0" vertical="center" wrapText="1"/>
    </xf>
    <xf borderId="9" fillId="21" fontId="41" numFmtId="0" xfId="0" applyAlignment="1" applyBorder="1" applyFont="1">
      <alignment horizontal="center" readingOrder="0" shrinkToFit="0" vertical="center" wrapText="1"/>
    </xf>
    <xf borderId="9" fillId="20" fontId="37" numFmtId="0" xfId="0" applyAlignment="1" applyBorder="1" applyFont="1">
      <alignment horizontal="center" vertical="center"/>
    </xf>
    <xf borderId="0" fillId="0" fontId="37" numFmtId="0" xfId="0" applyAlignment="1" applyFont="1">
      <alignment horizontal="center" readingOrder="0" vertical="center"/>
    </xf>
    <xf borderId="0" fillId="25" fontId="42" numFmtId="165" xfId="0" applyAlignment="1" applyFill="1" applyFont="1" applyNumberFormat="1">
      <alignment vertical="center"/>
    </xf>
    <xf borderId="0" fillId="26" fontId="43" numFmtId="3" xfId="0" applyAlignment="1" applyFill="1" applyFont="1" applyNumberFormat="1">
      <alignment horizontal="center" readingOrder="0" vertical="center"/>
    </xf>
    <xf borderId="0" fillId="26" fontId="43" numFmtId="9" xfId="0" applyAlignment="1" applyFont="1" applyNumberFormat="1">
      <alignment horizontal="center" vertical="center"/>
    </xf>
    <xf borderId="0" fillId="0" fontId="44" numFmtId="0" xfId="0" applyAlignment="1" applyFont="1">
      <alignment readingOrder="0" vertical="center"/>
    </xf>
    <xf borderId="0" fillId="26" fontId="43" numFmtId="3" xfId="0" applyAlignment="1" applyFont="1" applyNumberFormat="1">
      <alignment horizontal="center" vertical="center"/>
    </xf>
    <xf borderId="0" fillId="0" fontId="45" numFmtId="0" xfId="0" applyAlignment="1" applyFont="1">
      <alignment vertical="center"/>
    </xf>
    <xf borderId="0" fillId="22" fontId="40" numFmtId="0" xfId="0" applyAlignment="1" applyFont="1">
      <alignment vertical="center"/>
    </xf>
    <xf borderId="0" fillId="0" fontId="40" numFmtId="0" xfId="0" applyAlignment="1" applyFont="1">
      <alignment horizontal="center" vertical="center"/>
    </xf>
    <xf borderId="0" fillId="0" fontId="46" numFmtId="9" xfId="0" applyAlignment="1" applyFont="1" applyNumberFormat="1">
      <alignment horizontal="center" vertical="center"/>
    </xf>
    <xf borderId="0" fillId="0" fontId="40" numFmtId="0" xfId="0" applyAlignment="1" applyFont="1">
      <alignment readingOrder="0" vertical="center"/>
    </xf>
    <xf borderId="0" fillId="0" fontId="47" numFmtId="0" xfId="0" applyAlignment="1" applyFont="1">
      <alignment vertical="center"/>
    </xf>
    <xf borderId="0" fillId="0" fontId="45" numFmtId="0" xfId="0" applyAlignment="1" applyFont="1">
      <alignment readingOrder="0" vertical="center"/>
    </xf>
    <xf borderId="0" fillId="22" fontId="40" numFmtId="0" xfId="0" applyAlignment="1" applyFont="1">
      <alignment readingOrder="0" vertical="center"/>
    </xf>
    <xf borderId="0" fillId="0" fontId="40" numFmtId="0" xfId="0" applyAlignment="1" applyFont="1">
      <alignment horizontal="center" vertical="center"/>
    </xf>
    <xf borderId="0" fillId="0" fontId="48" numFmtId="0" xfId="0" applyAlignment="1" applyFont="1">
      <alignment readingOrder="0" vertical="center"/>
    </xf>
    <xf borderId="0" fillId="22" fontId="40" numFmtId="0" xfId="0" applyAlignment="1" applyFont="1">
      <alignment vertical="center"/>
    </xf>
    <xf borderId="0" fillId="0" fontId="40" numFmtId="3" xfId="0" applyAlignment="1" applyFont="1" applyNumberFormat="1">
      <alignment horizontal="center" vertical="center"/>
    </xf>
    <xf borderId="0" fillId="0" fontId="40" numFmtId="0" xfId="0" applyAlignment="1" applyFont="1">
      <alignment horizontal="center" readingOrder="0" vertical="center"/>
    </xf>
    <xf borderId="0" fillId="25" fontId="43" numFmtId="3" xfId="0" applyAlignment="1" applyFont="1" applyNumberFormat="1">
      <alignment horizontal="center" vertical="center"/>
    </xf>
    <xf borderId="0" fillId="25" fontId="43" numFmtId="9" xfId="0" applyAlignment="1" applyFont="1" applyNumberFormat="1">
      <alignment horizontal="center" vertical="center"/>
    </xf>
    <xf borderId="0" fillId="25" fontId="49" numFmtId="9" xfId="0" applyAlignment="1" applyFont="1" applyNumberFormat="1">
      <alignment horizontal="center" vertical="center"/>
    </xf>
    <xf borderId="0" fillId="25" fontId="43" numFmtId="3" xfId="0" applyAlignment="1" applyFont="1" applyNumberFormat="1">
      <alignment horizontal="center" readingOrder="0" vertical="center"/>
    </xf>
    <xf borderId="0" fillId="7" fontId="40" numFmtId="0" xfId="0" applyAlignment="1" applyFont="1">
      <alignment vertical="center"/>
    </xf>
    <xf borderId="0" fillId="0" fontId="50" numFmtId="0" xfId="0" applyAlignment="1" applyFont="1">
      <alignment vertical="center"/>
    </xf>
    <xf borderId="0" fillId="0" fontId="50" numFmtId="0" xfId="0" applyAlignment="1" applyFont="1">
      <alignment readingOrder="0" vertical="center"/>
    </xf>
    <xf borderId="0" fillId="0" fontId="51" numFmtId="0" xfId="0" applyAlignment="1" applyFont="1">
      <alignment vertical="center"/>
    </xf>
    <xf borderId="0" fillId="0" fontId="51" numFmtId="0" xfId="0" applyAlignment="1" applyFont="1">
      <alignment readingOrder="0" vertical="center"/>
    </xf>
    <xf borderId="0" fillId="7" fontId="40" numFmtId="0" xfId="0" applyAlignment="1" applyFont="1">
      <alignment readingOrder="0" vertical="center"/>
    </xf>
    <xf borderId="0" fillId="7" fontId="40" numFmtId="3" xfId="0" applyAlignment="1" applyFont="1" applyNumberFormat="1">
      <alignment horizontal="center" vertical="center"/>
    </xf>
    <xf borderId="0" fillId="7" fontId="46" numFmtId="9" xfId="0" applyAlignment="1" applyFont="1" applyNumberFormat="1">
      <alignment horizontal="center" vertical="center"/>
    </xf>
    <xf borderId="0" fillId="2" fontId="32" numFmtId="0" xfId="0" applyAlignment="1" applyFont="1">
      <alignment vertical="center"/>
    </xf>
    <xf borderId="0" fillId="2" fontId="32" numFmtId="0" xfId="0" applyAlignment="1" applyFont="1">
      <alignment readingOrder="0" vertical="center"/>
    </xf>
    <xf borderId="0" fillId="27" fontId="42" numFmtId="165" xfId="0" applyAlignment="1" applyFill="1" applyFont="1" applyNumberFormat="1">
      <alignment readingOrder="0" vertical="center"/>
    </xf>
    <xf borderId="0" fillId="28" fontId="43" numFmtId="165" xfId="0" applyAlignment="1" applyFill="1" applyFont="1" applyNumberFormat="1">
      <alignment horizontal="center" vertical="center"/>
    </xf>
    <xf borderId="0" fillId="28" fontId="52" numFmtId="9" xfId="0" applyAlignment="1" applyFont="1" applyNumberFormat="1">
      <alignment horizontal="center" vertical="center"/>
    </xf>
    <xf borderId="0" fillId="0" fontId="53" numFmtId="0" xfId="0" applyAlignment="1" applyFont="1">
      <alignment horizontal="center" readingOrder="0" vertical="center"/>
    </xf>
    <xf borderId="0" fillId="28" fontId="43" numFmtId="3" xfId="0" applyAlignment="1" applyFont="1" applyNumberFormat="1">
      <alignment horizontal="center" vertical="center"/>
    </xf>
    <xf borderId="0" fillId="2" fontId="36" numFmtId="0" xfId="0" applyAlignment="1" applyFont="1">
      <alignment vertical="center"/>
    </xf>
    <xf borderId="0" fillId="28" fontId="43" numFmtId="168" xfId="0" applyAlignment="1" applyFont="1" applyNumberFormat="1">
      <alignment horizontal="center" readingOrder="0" vertical="center"/>
    </xf>
    <xf borderId="0" fillId="0" fontId="53" numFmtId="10" xfId="0" applyAlignment="1" applyFont="1" applyNumberFormat="1">
      <alignment horizontal="center" readingOrder="0" vertical="center"/>
    </xf>
    <xf borderId="0" fillId="28" fontId="43" numFmtId="168" xfId="0" applyAlignment="1" applyFont="1" applyNumberFormat="1">
      <alignment horizontal="center" vertical="center"/>
    </xf>
    <xf borderId="0" fillId="2" fontId="51" numFmtId="0" xfId="0" applyAlignment="1" applyFont="1">
      <alignment vertical="center"/>
    </xf>
    <xf borderId="0" fillId="2" fontId="51" numFmtId="0" xfId="0" applyAlignment="1" applyFont="1">
      <alignment readingOrder="0" vertical="center"/>
    </xf>
    <xf borderId="0" fillId="2" fontId="45" numFmtId="0" xfId="0" applyAlignment="1" applyFont="1">
      <alignment vertical="center"/>
    </xf>
    <xf borderId="0" fillId="2" fontId="47" numFmtId="0" xfId="0" applyAlignment="1" applyFont="1">
      <alignment readingOrder="0" vertical="center"/>
    </xf>
    <xf borderId="0" fillId="28" fontId="43" numFmtId="168" xfId="0" applyAlignment="1" applyFont="1" applyNumberFormat="1">
      <alignment horizontal="center" vertical="center"/>
    </xf>
    <xf borderId="0" fillId="2" fontId="45" numFmtId="0" xfId="0" applyAlignment="1" applyFont="1">
      <alignment readingOrder="0" vertical="center"/>
    </xf>
    <xf borderId="0" fillId="0" fontId="42" numFmtId="0" xfId="0" applyAlignment="1" applyFont="1">
      <alignment readingOrder="0" vertical="center"/>
    </xf>
    <xf borderId="0" fillId="0" fontId="43" numFmtId="0" xfId="0" applyAlignment="1" applyFont="1">
      <alignment horizontal="center" vertical="center"/>
    </xf>
    <xf borderId="0" fillId="0" fontId="52" numFmtId="9" xfId="0" applyAlignment="1" applyFont="1" applyNumberForma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2" fontId="47" numFmtId="0" xfId="0" applyAlignment="1" applyFont="1">
      <alignment vertical="center"/>
    </xf>
    <xf borderId="0" fillId="0" fontId="46" numFmtId="3" xfId="0" applyAlignment="1" applyFont="1" applyNumberFormat="1">
      <alignment horizontal="center" vertical="center"/>
    </xf>
    <xf borderId="0" fillId="2" fontId="36" numFmtId="0" xfId="0" applyAlignment="1" applyFont="1">
      <alignment readingOrder="0" vertical="center"/>
    </xf>
    <xf borderId="0" fillId="22" fontId="40" numFmtId="0" xfId="0" applyAlignment="1" applyFont="1">
      <alignment readingOrder="0" shrinkToFit="0" vertical="center" wrapText="1"/>
    </xf>
    <xf borderId="0" fillId="0" fontId="40" numFmtId="169" xfId="0" applyAlignment="1" applyFont="1" applyNumberFormat="1">
      <alignment horizontal="center" vertical="center"/>
    </xf>
    <xf borderId="0" fillId="28" fontId="43" numFmtId="4" xfId="0" applyAlignment="1" applyFont="1" applyNumberFormat="1">
      <alignment horizontal="center" vertical="center"/>
    </xf>
    <xf borderId="0" fillId="29" fontId="44" numFmtId="165" xfId="0" applyAlignment="1" applyFill="1" applyFont="1" applyNumberFormat="1">
      <alignment readingOrder="0" vertical="center"/>
    </xf>
    <xf borderId="0" fillId="26" fontId="43" numFmtId="168" xfId="0" applyAlignment="1" applyFont="1" applyNumberFormat="1">
      <alignment horizontal="center" vertical="center"/>
    </xf>
    <xf borderId="0" fillId="26" fontId="52" numFmtId="9" xfId="0" applyAlignment="1" applyFont="1" applyNumberFormat="1">
      <alignment horizontal="center" vertical="center"/>
    </xf>
    <xf borderId="0" fillId="0" fontId="44" numFmtId="0" xfId="0" applyAlignment="1" applyFont="1">
      <alignment horizontal="center" vertical="center"/>
    </xf>
    <xf borderId="0" fillId="26" fontId="43" numFmtId="165" xfId="0" applyAlignment="1" applyFont="1" applyNumberFormat="1">
      <alignment horizontal="center" vertical="center"/>
    </xf>
    <xf borderId="2" fillId="2" fontId="47" numFmtId="0" xfId="0" applyAlignment="1" applyBorder="1" applyFont="1">
      <alignment vertical="center"/>
    </xf>
    <xf borderId="5" fillId="29" fontId="54" numFmtId="165" xfId="0" applyAlignment="1" applyBorder="1" applyFont="1" applyNumberFormat="1">
      <alignment readingOrder="0" vertical="center"/>
    </xf>
    <xf borderId="5" fillId="26" fontId="55" numFmtId="165" xfId="0" applyAlignment="1" applyBorder="1" applyFont="1" applyNumberFormat="1">
      <alignment horizontal="center" vertical="center"/>
    </xf>
    <xf borderId="5" fillId="26" fontId="56" numFmtId="9" xfId="0" applyAlignment="1" applyBorder="1" applyFont="1" applyNumberFormat="1">
      <alignment horizontal="center" vertical="center"/>
    </xf>
    <xf borderId="0" fillId="0" fontId="54" numFmtId="0" xfId="0" applyAlignment="1" applyFont="1">
      <alignment horizontal="center" vertical="center"/>
    </xf>
    <xf borderId="3" fillId="29" fontId="54" numFmtId="165" xfId="0" applyAlignment="1" applyBorder="1" applyFont="1" applyNumberFormat="1">
      <alignment readingOrder="0" vertical="center"/>
    </xf>
    <xf borderId="3" fillId="26" fontId="55" numFmtId="165" xfId="0" applyAlignment="1" applyBorder="1" applyFont="1" applyNumberFormat="1">
      <alignment horizontal="center" vertical="center"/>
    </xf>
    <xf borderId="3" fillId="26" fontId="56" numFmtId="9" xfId="0" applyAlignment="1" applyBorder="1" applyFont="1" applyNumberFormat="1">
      <alignment horizontal="center" vertical="center"/>
    </xf>
    <xf borderId="2" fillId="2" fontId="47" numFmtId="0" xfId="0" applyAlignment="1" applyBorder="1" applyFont="1">
      <alignment readingOrder="0" vertical="center"/>
    </xf>
    <xf borderId="0" fillId="0" fontId="57" numFmtId="0" xfId="0" applyAlignment="1" applyFont="1">
      <alignment vertical="center"/>
    </xf>
    <xf borderId="0" fillId="0" fontId="57" numFmtId="9" xfId="0" applyAlignment="1" applyFont="1" applyNumberFormat="1">
      <alignment horizontal="center" vertical="center"/>
    </xf>
    <xf borderId="0" fillId="0" fontId="58" numFmtId="0" xfId="0" applyAlignment="1" applyFont="1">
      <alignment readingOrder="0" vertical="center"/>
    </xf>
    <xf borderId="0" fillId="0" fontId="57" numFmtId="0" xfId="0" applyAlignment="1" applyFont="1">
      <alignment horizontal="center" vertical="center"/>
    </xf>
    <xf borderId="0" fillId="2" fontId="59" numFmtId="0" xfId="0" applyAlignment="1" applyFont="1">
      <alignment vertical="center"/>
    </xf>
    <xf borderId="9" fillId="20" fontId="60" numFmtId="0" xfId="0" applyAlignment="1" applyBorder="1" applyFont="1">
      <alignment horizontal="center" vertical="center"/>
    </xf>
    <xf borderId="9" fillId="21" fontId="60" numFmtId="0" xfId="0" applyAlignment="1" applyBorder="1" applyFont="1">
      <alignment horizontal="center" vertical="center"/>
    </xf>
    <xf borderId="9" fillId="20" fontId="60" numFmtId="9" xfId="0" applyAlignment="1" applyBorder="1" applyFont="1" applyNumberFormat="1">
      <alignment horizontal="center" vertical="center"/>
    </xf>
    <xf borderId="0" fillId="3" fontId="60" numFmtId="9" xfId="0" applyAlignment="1" applyFont="1" applyNumberFormat="1">
      <alignment horizontal="center" vertical="center"/>
    </xf>
    <xf borderId="0" fillId="0" fontId="60" numFmtId="0" xfId="0" applyAlignment="1" applyFont="1">
      <alignment readingOrder="0" vertical="center"/>
    </xf>
    <xf borderId="9" fillId="21" fontId="60" numFmtId="0" xfId="0" applyAlignment="1" applyBorder="1" applyFont="1">
      <alignment horizontal="center" vertical="center"/>
    </xf>
    <xf borderId="9" fillId="21" fontId="60" numFmtId="9" xfId="0" applyAlignment="1" applyBorder="1" applyFont="1" applyNumberFormat="1">
      <alignment horizontal="center" vertical="center"/>
    </xf>
    <xf borderId="9" fillId="20" fontId="60" numFmtId="0" xfId="0" applyAlignment="1" applyBorder="1" applyFont="1">
      <alignment horizontal="center" vertical="center"/>
    </xf>
    <xf borderId="0" fillId="0" fontId="59" numFmtId="0" xfId="0" applyAlignment="1" applyFont="1">
      <alignment vertical="center"/>
    </xf>
    <xf borderId="0" fillId="6" fontId="44" numFmtId="0" xfId="0" applyAlignment="1" applyFont="1">
      <alignment horizontal="center" vertical="center"/>
    </xf>
    <xf borderId="0" fillId="6" fontId="61" numFmtId="9" xfId="0" applyAlignment="1" applyFont="1" applyNumberFormat="1">
      <alignment horizontal="center" vertical="center"/>
    </xf>
    <xf borderId="0" fillId="0" fontId="44" numFmtId="0" xfId="0" applyAlignment="1" applyFont="1">
      <alignment vertical="center"/>
    </xf>
    <xf borderId="0" fillId="6" fontId="44" numFmtId="0" xfId="0" applyAlignment="1" applyFont="1">
      <alignment horizontal="center" vertical="center"/>
    </xf>
    <xf borderId="0" fillId="0" fontId="57" numFmtId="3" xfId="0" applyAlignment="1" applyFont="1" applyNumberFormat="1">
      <alignment vertical="center"/>
    </xf>
    <xf borderId="0" fillId="0" fontId="58" numFmtId="0" xfId="0" applyAlignment="1" applyFont="1">
      <alignment vertical="center"/>
    </xf>
    <xf borderId="0" fillId="3" fontId="58" numFmtId="0" xfId="0" applyAlignment="1" applyFont="1">
      <alignment horizontal="center" readingOrder="0" shrinkToFit="0" vertical="center" wrapText="1"/>
    </xf>
    <xf borderId="0" fillId="3" fontId="58" numFmtId="3" xfId="0" applyAlignment="1" applyFont="1" applyNumberFormat="1">
      <alignment horizontal="center" vertical="center"/>
    </xf>
    <xf borderId="0" fillId="3" fontId="58" numFmtId="9" xfId="0" applyAlignment="1" applyFont="1" applyNumberFormat="1">
      <alignment horizontal="center" vertical="center"/>
    </xf>
    <xf borderId="0" fillId="3" fontId="57" numFmtId="0" xfId="0" applyAlignment="1" applyFont="1">
      <alignment horizontal="center" vertical="center"/>
    </xf>
    <xf borderId="0" fillId="0" fontId="57" numFmtId="0" xfId="0" applyAlignment="1" applyFont="1">
      <alignment readingOrder="0" vertical="center"/>
    </xf>
    <xf borderId="0" fillId="6" fontId="58" numFmtId="3" xfId="0" applyAlignment="1" applyFont="1" applyNumberFormat="1">
      <alignment horizontal="center" vertical="center"/>
    </xf>
    <xf borderId="0" fillId="6" fontId="62" numFmtId="9" xfId="0" applyAlignment="1" applyFont="1" applyNumberFormat="1">
      <alignment horizontal="center" vertical="center"/>
    </xf>
    <xf borderId="0" fillId="6" fontId="57" numFmtId="0" xfId="0" applyAlignment="1" applyFont="1">
      <alignment horizontal="center" vertical="center"/>
    </xf>
    <xf borderId="0" fillId="2" fontId="63" numFmtId="0" xfId="0" applyAlignment="1" applyFont="1">
      <alignment vertical="center"/>
    </xf>
    <xf borderId="9" fillId="20" fontId="64" numFmtId="166" xfId="0" applyAlignment="1" applyBorder="1" applyFont="1" applyNumberFormat="1">
      <alignment horizontal="center" shrinkToFit="0" vertical="center" wrapText="1"/>
    </xf>
    <xf borderId="9" fillId="21" fontId="64" numFmtId="3" xfId="0" applyAlignment="1" applyBorder="1" applyFont="1" applyNumberFormat="1">
      <alignment horizontal="center" vertical="center"/>
    </xf>
    <xf borderId="9" fillId="20" fontId="64" numFmtId="9" xfId="0" applyAlignment="1" applyBorder="1" applyFont="1" applyNumberFormat="1">
      <alignment horizontal="center" vertical="center"/>
    </xf>
    <xf borderId="0" fillId="3" fontId="64" numFmtId="9" xfId="0" applyAlignment="1" applyFont="1" applyNumberFormat="1">
      <alignment horizontal="center" vertical="center"/>
    </xf>
    <xf borderId="0" fillId="0" fontId="64" numFmtId="0" xfId="0" applyAlignment="1" applyFont="1">
      <alignment vertical="center"/>
    </xf>
    <xf borderId="9" fillId="21" fontId="64" numFmtId="9" xfId="0" applyAlignment="1" applyBorder="1" applyFont="1" applyNumberFormat="1">
      <alignment horizontal="center" vertical="center"/>
    </xf>
    <xf borderId="9" fillId="20" fontId="64" numFmtId="3" xfId="0" applyAlignment="1" applyBorder="1" applyFont="1" applyNumberFormat="1">
      <alignment horizontal="center" vertical="center"/>
    </xf>
    <xf borderId="0" fillId="0" fontId="63" numFmtId="0" xfId="0" applyAlignment="1" applyFont="1">
      <alignment vertical="center"/>
    </xf>
    <xf borderId="0" fillId="10" fontId="65" numFmtId="3" xfId="0" applyAlignment="1" applyFont="1" applyNumberFormat="1">
      <alignment horizontal="center" vertical="center"/>
    </xf>
    <xf borderId="0" fillId="10" fontId="66" numFmtId="9" xfId="0" applyAlignment="1" applyFont="1" applyNumberFormat="1">
      <alignment horizontal="center" vertical="center"/>
    </xf>
    <xf borderId="0" fillId="10" fontId="67" numFmtId="9" xfId="0" applyAlignment="1" applyFont="1" applyNumberFormat="1">
      <alignment horizontal="center" vertical="center"/>
    </xf>
    <xf borderId="0" fillId="22" fontId="40" numFmtId="165" xfId="0" applyAlignment="1" applyFont="1" applyNumberFormat="1">
      <alignment vertical="center"/>
    </xf>
    <xf borderId="0" fillId="0" fontId="32" numFmtId="165" xfId="0" applyAlignment="1" applyFont="1" applyNumberFormat="1">
      <alignment vertical="center"/>
    </xf>
    <xf borderId="0" fillId="22" fontId="40" numFmtId="3" xfId="0" applyAlignment="1" applyFont="1" applyNumberFormat="1">
      <alignment vertical="center"/>
    </xf>
    <xf borderId="9" fillId="20" fontId="64" numFmtId="3" xfId="0" applyAlignment="1" applyBorder="1" applyFont="1" applyNumberFormat="1">
      <alignment horizontal="center" shrinkToFit="0" vertical="center" wrapText="1"/>
    </xf>
    <xf borderId="9" fillId="21" fontId="64" numFmtId="3" xfId="0" applyAlignment="1" applyBorder="1" applyFont="1" applyNumberFormat="1">
      <alignment horizontal="center" shrinkToFit="0" vertical="center" wrapText="1"/>
    </xf>
    <xf borderId="0" fillId="11" fontId="42" numFmtId="3" xfId="0" applyAlignment="1" applyFont="1" applyNumberFormat="1">
      <alignment horizontal="center" vertical="center"/>
    </xf>
    <xf borderId="0" fillId="12" fontId="67" numFmtId="9" xfId="0" applyAlignment="1" applyFont="1" applyNumberFormat="1">
      <alignment horizontal="center" vertical="center"/>
    </xf>
    <xf borderId="0" fillId="12" fontId="42" numFmtId="3" xfId="0" applyAlignment="1" applyFont="1" applyNumberFormat="1">
      <alignment horizontal="center" vertical="center"/>
    </xf>
    <xf borderId="0" fillId="22" fontId="42" numFmtId="0" xfId="0" applyAlignment="1" applyFont="1">
      <alignment vertical="center"/>
    </xf>
    <xf borderId="0" fillId="12" fontId="42" numFmtId="9" xfId="0" applyAlignment="1" applyFont="1" applyNumberFormat="1">
      <alignment horizontal="center" vertical="center"/>
    </xf>
    <xf borderId="0" fillId="0" fontId="57" numFmtId="3" xfId="0" applyAlignment="1" applyFont="1" applyNumberFormat="1">
      <alignment horizontal="center" vertical="center"/>
    </xf>
    <xf borderId="0" fillId="0" fontId="60" numFmtId="0" xfId="0" applyAlignment="1" applyFont="1">
      <alignment vertical="center"/>
    </xf>
    <xf borderId="9" fillId="20" fontId="60" numFmtId="166" xfId="0" applyAlignment="1" applyBorder="1" applyFont="1" applyNumberFormat="1">
      <alignment horizontal="center" shrinkToFit="0" vertical="center" wrapText="1"/>
    </xf>
    <xf borderId="9" fillId="21" fontId="60" numFmtId="3" xfId="0" applyAlignment="1" applyBorder="1" applyFont="1" applyNumberFormat="1">
      <alignment horizontal="center" vertical="center"/>
    </xf>
    <xf borderId="9" fillId="20" fontId="60" numFmtId="3" xfId="0" applyAlignment="1" applyBorder="1" applyFont="1" applyNumberFormat="1">
      <alignment horizontal="center" shrinkToFit="0" vertical="center" wrapText="1"/>
    </xf>
    <xf borderId="9" fillId="21" fontId="60" numFmtId="3" xfId="0" applyAlignment="1" applyBorder="1" applyFont="1" applyNumberFormat="1">
      <alignment horizontal="center" shrinkToFit="0" vertical="center" wrapText="1"/>
    </xf>
    <xf borderId="0" fillId="13" fontId="65" numFmtId="3" xfId="0" applyAlignment="1" applyFont="1" applyNumberFormat="1">
      <alignment horizontal="center" vertical="center"/>
    </xf>
    <xf borderId="0" fillId="13" fontId="66" numFmtId="9" xfId="0" applyAlignment="1" applyFont="1" applyNumberFormat="1">
      <alignment horizontal="center" vertical="center"/>
    </xf>
    <xf borderId="0" fillId="13" fontId="67" numFmtId="9" xfId="0" applyAlignment="1" applyFont="1" applyNumberFormat="1">
      <alignment horizontal="center" vertical="center"/>
    </xf>
    <xf borderId="0" fillId="22" fontId="68" numFmtId="0" xfId="0" applyAlignment="1" applyFont="1">
      <alignment vertical="center"/>
    </xf>
    <xf borderId="0" fillId="13" fontId="69" numFmtId="3" xfId="0" applyAlignment="1" applyFont="1" applyNumberFormat="1">
      <alignment horizontal="center" vertical="center"/>
    </xf>
    <xf borderId="0" fillId="13" fontId="69" numFmtId="9" xfId="0" applyAlignment="1" applyFont="1" applyNumberFormat="1">
      <alignment horizontal="center" vertical="center"/>
    </xf>
    <xf borderId="0" fillId="13" fontId="68" numFmtId="9" xfId="0" applyAlignment="1" applyFont="1" applyNumberFormat="1">
      <alignment horizontal="center" vertical="center"/>
    </xf>
    <xf borderId="0" fillId="0" fontId="70" numFmtId="0" xfId="0" applyAlignment="1" applyFont="1">
      <alignment vertical="center"/>
    </xf>
    <xf borderId="0" fillId="0" fontId="71" numFmtId="0" xfId="0" applyAlignment="1" applyFont="1">
      <alignment vertical="center"/>
    </xf>
    <xf borderId="9" fillId="20" fontId="60" numFmtId="0" xfId="0" applyAlignment="1" applyBorder="1" applyFont="1">
      <alignment horizontal="center" shrinkToFit="0" vertical="center" wrapText="1"/>
    </xf>
    <xf borderId="9" fillId="20" fontId="60" numFmtId="9" xfId="0" applyAlignment="1" applyBorder="1" applyFont="1" applyNumberFormat="1">
      <alignment horizontal="center" shrinkToFit="0" vertical="center" wrapText="1"/>
    </xf>
    <xf borderId="0" fillId="3" fontId="60" numFmtId="9" xfId="0" applyAlignment="1" applyFont="1" applyNumberFormat="1">
      <alignment horizontal="center" shrinkToFit="0" vertical="center" wrapText="1"/>
    </xf>
    <xf borderId="9" fillId="21" fontId="60" numFmtId="9" xfId="0" applyAlignment="1" applyBorder="1" applyFont="1" applyNumberFormat="1">
      <alignment horizontal="center" shrinkToFit="0" vertical="center" wrapText="1"/>
    </xf>
    <xf borderId="0" fillId="6" fontId="44" numFmtId="3" xfId="0" applyAlignment="1" applyFont="1" applyNumberFormat="1">
      <alignment horizontal="center" vertical="center"/>
    </xf>
    <xf borderId="0" fillId="2" fontId="72" numFmtId="0" xfId="0" applyAlignment="1" applyFont="1">
      <alignment horizontal="center" vertical="center"/>
    </xf>
    <xf borderId="0" fillId="2" fontId="39" numFmtId="3" xfId="0" applyAlignment="1" applyFont="1" applyNumberFormat="1">
      <alignment horizontal="center"/>
    </xf>
    <xf borderId="0" fillId="2" fontId="73" numFmtId="9" xfId="0" applyAlignment="1" applyFont="1" applyNumberFormat="1">
      <alignment horizontal="center"/>
    </xf>
    <xf borderId="5" fillId="3" fontId="72" numFmtId="0" xfId="0" applyAlignment="1" applyBorder="1" applyFont="1">
      <alignment horizontal="center" readingOrder="0" vertical="center"/>
    </xf>
    <xf borderId="5" fillId="3" fontId="74" numFmtId="3" xfId="0" applyAlignment="1" applyBorder="1" applyFont="1" applyNumberFormat="1">
      <alignment horizontal="center"/>
    </xf>
    <xf borderId="5" fillId="3" fontId="75" numFmtId="9" xfId="0" applyAlignment="1" applyBorder="1" applyFont="1" applyNumberFormat="1">
      <alignment horizontal="center"/>
    </xf>
    <xf borderId="5" fillId="6" fontId="39" numFmtId="3" xfId="0" applyAlignment="1" applyBorder="1" applyFont="1" applyNumberFormat="1">
      <alignment horizontal="center"/>
    </xf>
    <xf borderId="2" fillId="0" fontId="32" numFmtId="0" xfId="0" applyAlignment="1" applyBorder="1" applyFont="1">
      <alignment vertical="center"/>
    </xf>
    <xf borderId="3" fillId="0" fontId="32" numFmtId="165" xfId="0" applyAlignment="1" applyBorder="1" applyFont="1" applyNumberFormat="1">
      <alignment vertical="center"/>
    </xf>
    <xf borderId="3" fillId="6" fontId="39" numFmtId="3" xfId="0" applyAlignment="1" applyBorder="1" applyFont="1" applyNumberFormat="1">
      <alignment horizontal="center"/>
    </xf>
    <xf borderId="3" fillId="6" fontId="73" numFmtId="9" xfId="0" applyAlignment="1" applyBorder="1" applyFont="1" applyNumberFormat="1">
      <alignment horizontal="center"/>
    </xf>
    <xf borderId="2" fillId="0" fontId="32" numFmtId="0" xfId="0" applyAlignment="1" applyBorder="1" applyFont="1">
      <alignment readingOrder="0" vertical="center"/>
    </xf>
    <xf borderId="3" fillId="0" fontId="32" numFmtId="3" xfId="0" applyAlignment="1" applyBorder="1" applyFont="1" applyNumberFormat="1">
      <alignment vertical="center"/>
    </xf>
    <xf borderId="3" fillId="0" fontId="32" numFmtId="3" xfId="0" applyAlignment="1" applyBorder="1" applyFont="1" applyNumberFormat="1">
      <alignment readingOrder="0" vertical="center"/>
    </xf>
    <xf borderId="0" fillId="2" fontId="32" numFmtId="165" xfId="0" applyAlignment="1" applyFont="1" applyNumberFormat="1">
      <alignment vertical="center"/>
    </xf>
    <xf borderId="0" fillId="2" fontId="76" numFmtId="165" xfId="0" applyAlignment="1" applyFont="1" applyNumberFormat="1">
      <alignment vertical="center"/>
    </xf>
    <xf borderId="0" fillId="2" fontId="32" numFmtId="9" xfId="0" applyAlignment="1" applyFont="1" applyNumberFormat="1">
      <alignment horizontal="center" vertical="center"/>
    </xf>
    <xf borderId="0" fillId="2" fontId="76" numFmtId="165" xfId="0" applyAlignment="1" applyFont="1" applyNumberFormat="1">
      <alignment readingOrder="0" vertical="center"/>
    </xf>
    <xf borderId="0" fillId="2" fontId="76" numFmtId="9" xfId="0" applyAlignment="1" applyFont="1" applyNumberFormat="1">
      <alignment horizontal="center" vertical="center"/>
    </xf>
    <xf borderId="0" fillId="2" fontId="39" numFmtId="3" xfId="0" applyAlignment="1" applyFont="1" applyNumberFormat="1">
      <alignment vertical="center"/>
    </xf>
    <xf borderId="0" fillId="2" fontId="32" numFmtId="3" xfId="0" applyAlignment="1" applyFont="1" applyNumberFormat="1">
      <alignment vertical="center"/>
    </xf>
    <xf borderId="0" fillId="2" fontId="39" numFmtId="9" xfId="0" applyAlignment="1" applyFont="1" applyNumberFormat="1">
      <alignment vertical="center"/>
    </xf>
    <xf borderId="0" fillId="2" fontId="32" numFmtId="167" xfId="0" applyAlignment="1" applyFont="1" applyNumberFormat="1">
      <alignment vertical="center"/>
    </xf>
    <xf borderId="0" fillId="2" fontId="39" numFmtId="165" xfId="0" applyAlignment="1" applyFont="1" applyNumberFormat="1">
      <alignment vertical="center"/>
    </xf>
    <xf borderId="0" fillId="2" fontId="76" numFmtId="3" xfId="0" applyAlignment="1" applyFont="1" applyNumberFormat="1">
      <alignment vertical="center"/>
    </xf>
    <xf borderId="0" fillId="2" fontId="76" numFmtId="0" xfId="0" applyAlignment="1" applyFont="1">
      <alignment vertical="bottom"/>
    </xf>
    <xf borderId="0" fillId="2" fontId="39" numFmtId="9" xfId="0" applyAlignment="1" applyFont="1" applyNumberFormat="1">
      <alignment horizontal="center"/>
    </xf>
    <xf borderId="0" fillId="2" fontId="32" numFmtId="0" xfId="0" applyAlignment="1" applyFont="1">
      <alignment horizontal="center" vertical="center"/>
    </xf>
    <xf borderId="0" fillId="2" fontId="32" numFmtId="0" xfId="0" applyFont="1"/>
    <xf borderId="0" fillId="0" fontId="32" numFmtId="0" xfId="0" applyFont="1"/>
    <xf borderId="3" fillId="5" fontId="39" numFmtId="3" xfId="0" applyAlignment="1" applyBorder="1" applyFont="1" applyNumberFormat="1">
      <alignment horizontal="center"/>
    </xf>
    <xf borderId="9" fillId="20" fontId="77" numFmtId="0" xfId="0" applyAlignment="1" applyBorder="1" applyFont="1">
      <alignment horizontal="left" readingOrder="0" vertical="center"/>
    </xf>
    <xf borderId="9" fillId="21" fontId="77" numFmtId="0" xfId="0" applyAlignment="1" applyBorder="1" applyFont="1">
      <alignment horizontal="left" readingOrder="0" vertical="center"/>
    </xf>
    <xf borderId="0" fillId="0" fontId="78" numFmtId="164" xfId="0" applyAlignment="1" applyFont="1" applyNumberFormat="1">
      <alignment horizontal="left" readingOrder="0" vertical="center"/>
    </xf>
    <xf borderId="0" fillId="23" fontId="78" numFmtId="164" xfId="0" applyAlignment="1" applyFont="1" applyNumberFormat="1">
      <alignment horizontal="left" readingOrder="0" vertical="center"/>
    </xf>
    <xf borderId="0" fillId="0" fontId="77" numFmtId="0" xfId="0" applyAlignment="1" applyFont="1">
      <alignment horizontal="center" vertical="center"/>
    </xf>
    <xf borderId="9" fillId="20" fontId="77" numFmtId="0" xfId="0" applyAlignment="1" applyBorder="1" applyFont="1">
      <alignment horizontal="center" readingOrder="0" vertical="center"/>
    </xf>
    <xf borderId="9" fillId="21" fontId="77" numFmtId="0" xfId="0" applyAlignment="1" applyBorder="1" applyFont="1">
      <alignment horizontal="center" vertical="center"/>
    </xf>
    <xf borderId="9" fillId="20" fontId="79" numFmtId="0" xfId="0" applyAlignment="1" applyBorder="1" applyFont="1">
      <alignment horizontal="center" readingOrder="0" shrinkToFit="0" vertical="center" wrapText="1"/>
    </xf>
    <xf borderId="9" fillId="21" fontId="79" numFmtId="0" xfId="0" applyAlignment="1" applyBorder="1" applyFont="1">
      <alignment horizontal="center" readingOrder="0" shrinkToFit="0" vertical="center" wrapText="1"/>
    </xf>
    <xf borderId="9" fillId="20" fontId="77" numFmtId="0" xfId="0" applyAlignment="1" applyBorder="1" applyFont="1">
      <alignment horizontal="center" vertical="center"/>
    </xf>
    <xf borderId="0" fillId="0" fontId="80" numFmtId="0" xfId="0" applyAlignment="1" applyFont="1">
      <alignment horizontal="center" readingOrder="0" vertical="center"/>
    </xf>
    <xf borderId="0" fillId="0" fontId="81" numFmtId="0" xfId="0" applyAlignment="1" applyFont="1">
      <alignment readingOrder="0" vertical="center"/>
    </xf>
    <xf borderId="0" fillId="0" fontId="82" numFmtId="0" xfId="0" applyAlignment="1" applyFont="1">
      <alignment vertical="center"/>
    </xf>
    <xf borderId="0" fillId="0" fontId="82" numFmtId="0" xfId="0" applyAlignment="1" applyFont="1">
      <alignment readingOrder="0" vertical="center"/>
    </xf>
    <xf borderId="0" fillId="0" fontId="83" numFmtId="0" xfId="0" applyAlignment="1" applyFont="1">
      <alignment readingOrder="0" vertical="center"/>
    </xf>
    <xf borderId="0" fillId="2" fontId="40" numFmtId="0" xfId="0" applyAlignment="1" applyFont="1">
      <alignment horizontal="center" vertical="center"/>
    </xf>
    <xf borderId="0" fillId="7" fontId="42" numFmtId="0" xfId="0" applyAlignment="1" applyFont="1">
      <alignment vertical="center"/>
    </xf>
    <xf borderId="0" fillId="0" fontId="43" numFmtId="3" xfId="0" applyAlignment="1" applyFont="1" applyNumberFormat="1">
      <alignment horizontal="center" vertical="center"/>
    </xf>
    <xf borderId="0" fillId="7" fontId="49" numFmtId="0" xfId="0" applyAlignment="1" applyFont="1">
      <alignment vertical="center"/>
    </xf>
    <xf borderId="0" fillId="7" fontId="49" numFmtId="3" xfId="0" applyAlignment="1" applyFont="1" applyNumberFormat="1">
      <alignment horizontal="center" vertical="center"/>
    </xf>
    <xf borderId="0" fillId="7" fontId="84" numFmtId="9" xfId="0" applyAlignment="1" applyFont="1" applyNumberFormat="1">
      <alignment horizontal="center" vertical="center"/>
    </xf>
    <xf borderId="0" fillId="30" fontId="49" numFmtId="3" xfId="0" applyAlignment="1" applyFill="1" applyFont="1" applyNumberFormat="1">
      <alignment horizontal="center" vertical="center"/>
    </xf>
    <xf borderId="0" fillId="30" fontId="84" numFmtId="9" xfId="0" applyAlignment="1" applyFont="1" applyNumberFormat="1">
      <alignment horizontal="center" vertical="center"/>
    </xf>
    <xf borderId="0" fillId="0" fontId="85" numFmtId="0" xfId="0" applyAlignment="1" applyFont="1">
      <alignment vertical="center"/>
    </xf>
    <xf borderId="0" fillId="22" fontId="40" numFmtId="3" xfId="0" applyAlignment="1" applyFont="1" applyNumberFormat="1">
      <alignment horizontal="center" vertical="center"/>
    </xf>
    <xf borderId="0" fillId="22" fontId="46" numFmtId="9" xfId="0" applyAlignment="1" applyFont="1" applyNumberFormat="1">
      <alignment horizontal="center" vertical="center"/>
    </xf>
    <xf borderId="0" fillId="22" fontId="44" numFmtId="0" xfId="0" applyAlignment="1" applyFont="1">
      <alignment horizontal="center" readingOrder="0" vertical="center"/>
    </xf>
    <xf borderId="0" fillId="22" fontId="43" numFmtId="3" xfId="0" applyAlignment="1" applyFont="1" applyNumberFormat="1">
      <alignment horizontal="center" vertical="center"/>
    </xf>
    <xf borderId="0" fillId="22" fontId="52" numFmtId="9" xfId="0" applyAlignment="1" applyFont="1" applyNumberFormat="1">
      <alignment horizontal="center" vertical="center"/>
    </xf>
    <xf borderId="0" fillId="2" fontId="81" numFmtId="0" xfId="0" applyAlignment="1" applyFont="1">
      <alignment readingOrder="0" vertical="center"/>
    </xf>
    <xf borderId="0" fillId="2" fontId="54" numFmtId="0" xfId="0" applyAlignment="1" applyFont="1">
      <alignment vertical="center"/>
    </xf>
    <xf borderId="0" fillId="27" fontId="43" numFmtId="168" xfId="0" applyAlignment="1" applyFont="1" applyNumberFormat="1">
      <alignment horizontal="center" vertical="center"/>
    </xf>
    <xf borderId="0" fillId="2" fontId="82" numFmtId="0" xfId="0" applyAlignment="1" applyFont="1">
      <alignment readingOrder="0" vertical="center"/>
    </xf>
    <xf borderId="0" fillId="2" fontId="54" numFmtId="0" xfId="0" applyAlignment="1" applyFont="1">
      <alignment readingOrder="0" vertical="center"/>
    </xf>
    <xf borderId="0" fillId="27" fontId="43" numFmtId="168" xfId="0" applyAlignment="1" applyFont="1" applyNumberFormat="1">
      <alignment horizontal="center" vertical="center"/>
    </xf>
    <xf borderId="0" fillId="2" fontId="81" numFmtId="0" xfId="0" applyAlignment="1" applyFont="1">
      <alignment vertical="center"/>
    </xf>
    <xf borderId="0" fillId="0" fontId="81" numFmtId="0" xfId="0" applyAlignment="1" applyFont="1">
      <alignment vertical="center"/>
    </xf>
    <xf borderId="0" fillId="0" fontId="81" numFmtId="9" xfId="0" applyAlignment="1" applyFont="1" applyNumberFormat="1">
      <alignment horizontal="center" vertical="center"/>
    </xf>
    <xf borderId="0" fillId="0" fontId="54" numFmtId="0" xfId="0" applyAlignment="1" applyFont="1">
      <alignment readingOrder="0" vertical="center"/>
    </xf>
    <xf borderId="0" fillId="0" fontId="81" numFmtId="0" xfId="0" applyAlignment="1" applyFont="1">
      <alignment horizontal="center" vertical="center"/>
    </xf>
    <xf borderId="0" fillId="2" fontId="55" numFmtId="0" xfId="0" applyAlignment="1" applyFont="1">
      <alignment vertical="center"/>
    </xf>
    <xf borderId="9" fillId="20" fontId="37" numFmtId="0" xfId="0" applyAlignment="1" applyBorder="1" applyFont="1">
      <alignment horizontal="center" vertical="center"/>
    </xf>
    <xf borderId="9" fillId="21" fontId="37" numFmtId="0" xfId="0" applyAlignment="1" applyBorder="1" applyFont="1">
      <alignment horizontal="center" vertical="center"/>
    </xf>
    <xf borderId="9" fillId="20" fontId="37" numFmtId="9" xfId="0" applyAlignment="1" applyBorder="1" applyFont="1" applyNumberFormat="1">
      <alignment horizontal="center" vertical="center"/>
    </xf>
    <xf borderId="9" fillId="21" fontId="37" numFmtId="9" xfId="0" applyAlignment="1" applyBorder="1" applyFont="1" applyNumberFormat="1">
      <alignment horizontal="center" vertical="center"/>
    </xf>
    <xf borderId="0" fillId="0" fontId="55" numFmtId="0" xfId="0" applyAlignment="1" applyFont="1">
      <alignment readingOrder="0" vertical="center"/>
    </xf>
    <xf borderId="0" fillId="0" fontId="81" numFmtId="3" xfId="0" applyAlignment="1" applyFont="1" applyNumberFormat="1">
      <alignment vertical="center"/>
    </xf>
    <xf borderId="0" fillId="0" fontId="54" numFmtId="0" xfId="0" applyAlignment="1" applyFont="1">
      <alignment vertical="center"/>
    </xf>
    <xf borderId="0" fillId="3" fontId="54" numFmtId="0" xfId="0" applyAlignment="1" applyFont="1">
      <alignment horizontal="center" readingOrder="0" shrinkToFit="0" vertical="center" wrapText="1"/>
    </xf>
    <xf borderId="0" fillId="3" fontId="54" numFmtId="3" xfId="0" applyAlignment="1" applyFont="1" applyNumberFormat="1">
      <alignment horizontal="center" vertical="center"/>
    </xf>
    <xf borderId="0" fillId="3" fontId="54" numFmtId="9" xfId="0" applyAlignment="1" applyFont="1" applyNumberFormat="1">
      <alignment horizontal="center" vertical="center"/>
    </xf>
    <xf borderId="0" fillId="3" fontId="81" numFmtId="0" xfId="0" applyAlignment="1" applyFont="1">
      <alignment horizontal="center" vertical="center"/>
    </xf>
    <xf borderId="0" fillId="6" fontId="54" numFmtId="3" xfId="0" applyAlignment="1" applyFont="1" applyNumberFormat="1">
      <alignment horizontal="center" vertical="center"/>
    </xf>
    <xf borderId="0" fillId="6" fontId="86" numFmtId="9" xfId="0" applyAlignment="1" applyFont="1" applyNumberFormat="1">
      <alignment horizontal="center" vertical="center"/>
    </xf>
    <xf borderId="0" fillId="6" fontId="81" numFmtId="0" xfId="0" applyAlignment="1" applyFont="1">
      <alignment horizontal="center" vertical="center"/>
    </xf>
    <xf borderId="0" fillId="2" fontId="60" numFmtId="0" xfId="0" applyAlignment="1" applyFont="1">
      <alignment vertical="center"/>
    </xf>
    <xf borderId="0" fillId="2" fontId="37" numFmtId="0" xfId="0" applyAlignment="1" applyFont="1">
      <alignment vertical="center"/>
    </xf>
    <xf borderId="9" fillId="20" fontId="37" numFmtId="166" xfId="0" applyAlignment="1" applyBorder="1" applyFont="1" applyNumberFormat="1">
      <alignment horizontal="center" shrinkToFit="0" vertical="center" wrapText="1"/>
    </xf>
    <xf borderId="9" fillId="21" fontId="37" numFmtId="3" xfId="0" applyAlignment="1" applyBorder="1" applyFont="1" applyNumberFormat="1">
      <alignment horizontal="center" vertical="center"/>
    </xf>
    <xf borderId="0" fillId="0" fontId="37" numFmtId="0" xfId="0" applyAlignment="1" applyFont="1">
      <alignment vertical="center"/>
    </xf>
    <xf borderId="9" fillId="20" fontId="37" numFmtId="3" xfId="0" applyAlignment="1" applyBorder="1" applyFont="1" applyNumberFormat="1">
      <alignment horizontal="center" vertical="center"/>
    </xf>
    <xf borderId="0" fillId="10" fontId="44" numFmtId="3" xfId="0" applyAlignment="1" applyFont="1" applyNumberFormat="1">
      <alignment horizontal="center" vertical="center"/>
    </xf>
    <xf borderId="0" fillId="10" fontId="61" numFmtId="9" xfId="0" applyAlignment="1" applyFont="1" applyNumberFormat="1">
      <alignment horizontal="center" vertical="center"/>
    </xf>
    <xf borderId="0" fillId="10" fontId="44" numFmtId="3" xfId="0" applyAlignment="1" applyFont="1" applyNumberFormat="1">
      <alignment horizontal="center" readingOrder="0" vertical="center"/>
    </xf>
    <xf borderId="9" fillId="20" fontId="37" numFmtId="3" xfId="0" applyAlignment="1" applyBorder="1" applyFont="1" applyNumberFormat="1">
      <alignment horizontal="center" shrinkToFit="0" vertical="center" wrapText="1"/>
    </xf>
    <xf borderId="9" fillId="21" fontId="37" numFmtId="3" xfId="0" applyAlignment="1" applyBorder="1" applyFont="1" applyNumberFormat="1">
      <alignment horizontal="center" shrinkToFit="0" vertical="center" wrapText="1"/>
    </xf>
    <xf borderId="0" fillId="22" fontId="87" numFmtId="0" xfId="0" applyAlignment="1" applyFont="1">
      <alignment vertical="center"/>
    </xf>
    <xf borderId="0" fillId="0" fontId="81" numFmtId="3" xfId="0" applyAlignment="1" applyFont="1" applyNumberFormat="1">
      <alignment horizontal="center" vertical="center"/>
    </xf>
    <xf borderId="0" fillId="0" fontId="77" numFmtId="0" xfId="0" applyAlignment="1" applyFont="1">
      <alignment vertical="center"/>
    </xf>
    <xf borderId="9" fillId="20" fontId="77" numFmtId="166" xfId="0" applyAlignment="1" applyBorder="1" applyFont="1" applyNumberFormat="1">
      <alignment horizontal="center" shrinkToFit="0" vertical="center" wrapText="1"/>
    </xf>
    <xf borderId="9" fillId="21" fontId="77" numFmtId="3" xfId="0" applyAlignment="1" applyBorder="1" applyFont="1" applyNumberFormat="1">
      <alignment horizontal="center" vertical="center"/>
    </xf>
    <xf borderId="9" fillId="20" fontId="77" numFmtId="9" xfId="0" applyAlignment="1" applyBorder="1" applyFont="1" applyNumberFormat="1">
      <alignment horizontal="center" vertical="center"/>
    </xf>
    <xf borderId="9" fillId="21" fontId="77" numFmtId="9" xfId="0" applyAlignment="1" applyBorder="1" applyFont="1" applyNumberFormat="1">
      <alignment horizontal="center" vertical="center"/>
    </xf>
    <xf borderId="9" fillId="20" fontId="77" numFmtId="3" xfId="0" applyAlignment="1" applyBorder="1" applyFont="1" applyNumberFormat="1">
      <alignment horizontal="center" shrinkToFit="0" vertical="center" wrapText="1"/>
    </xf>
    <xf borderId="9" fillId="21" fontId="77" numFmtId="3" xfId="0" applyAlignment="1" applyBorder="1" applyFont="1" applyNumberFormat="1">
      <alignment horizontal="center" shrinkToFit="0" vertical="center" wrapText="1"/>
    </xf>
    <xf borderId="0" fillId="13" fontId="44" numFmtId="3" xfId="0" applyAlignment="1" applyFont="1" applyNumberFormat="1">
      <alignment horizontal="center" vertical="center"/>
    </xf>
    <xf borderId="0" fillId="13" fontId="61" numFmtId="9" xfId="0" applyAlignment="1" applyFont="1" applyNumberFormat="1">
      <alignment horizontal="center" vertical="center"/>
    </xf>
    <xf borderId="0" fillId="13" fontId="44" numFmtId="9" xfId="0" applyAlignment="1" applyFont="1" applyNumberFormat="1">
      <alignment horizontal="center" vertical="center"/>
    </xf>
    <xf borderId="9" fillId="20" fontId="77" numFmtId="0" xfId="0" applyAlignment="1" applyBorder="1" applyFont="1">
      <alignment horizontal="center" shrinkToFit="0" vertical="center" wrapText="1"/>
    </xf>
    <xf borderId="9" fillId="20" fontId="77" numFmtId="9" xfId="0" applyAlignment="1" applyBorder="1" applyFont="1" applyNumberFormat="1">
      <alignment horizontal="center" shrinkToFit="0" vertical="center" wrapText="1"/>
    </xf>
    <xf borderId="9" fillId="21" fontId="77" numFmtId="9" xfId="0" applyAlignment="1" applyBorder="1" applyFont="1" applyNumberFormat="1">
      <alignment horizontal="center" shrinkToFit="0" vertical="center" wrapText="1"/>
    </xf>
    <xf borderId="0" fillId="0" fontId="77" numFmtId="0" xfId="0" applyAlignment="1" applyFont="1">
      <alignment readingOrder="0" vertical="center"/>
    </xf>
    <xf borderId="0" fillId="31" fontId="32" numFmtId="0" xfId="0" applyAlignment="1" applyFill="1" applyFont="1">
      <alignment readingOrder="0" vertical="center"/>
    </xf>
    <xf borderId="0" fillId="31" fontId="32" numFmtId="0" xfId="0" applyAlignment="1" applyFont="1">
      <alignment vertical="center"/>
    </xf>
    <xf borderId="0" fillId="31" fontId="33" numFmtId="0" xfId="0" applyAlignment="1" applyFont="1">
      <alignment horizontal="center" readingOrder="0" vertical="center"/>
    </xf>
    <xf borderId="0" fillId="31" fontId="32" numFmtId="9" xfId="0" applyAlignment="1" applyFont="1" applyNumberFormat="1">
      <alignment horizontal="center" vertical="center"/>
    </xf>
    <xf borderId="0" fillId="31" fontId="36" numFmtId="0" xfId="0" applyAlignment="1" applyFont="1">
      <alignment vertical="center"/>
    </xf>
    <xf borderId="0" fillId="31" fontId="32" numFmtId="3" xfId="0" applyAlignment="1" applyFont="1" applyNumberFormat="1">
      <alignment vertical="center"/>
    </xf>
    <xf borderId="0" fillId="31" fontId="32" numFmtId="0" xfId="0" applyAlignment="1" applyFont="1">
      <alignment horizontal="center" vertical="center"/>
    </xf>
    <xf borderId="0" fillId="3" fontId="32" numFmtId="0" xfId="0" applyAlignment="1" applyFont="1">
      <alignment horizontal="center" vertical="center"/>
    </xf>
    <xf borderId="0" fillId="3" fontId="32" numFmtId="0" xfId="0" applyAlignment="1" applyFont="1">
      <alignment vertical="center"/>
    </xf>
    <xf borderId="0" fillId="2" fontId="36" numFmtId="3" xfId="0" applyAlignment="1" applyFont="1" applyNumberFormat="1">
      <alignment vertical="center"/>
    </xf>
    <xf borderId="0" fillId="0" fontId="34" numFmtId="0" xfId="0" applyAlignment="1" applyFon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2" fontId="80" numFmtId="164" xfId="0" applyAlignment="1" applyFont="1" applyNumberFormat="1">
      <alignment horizontal="center" readingOrder="0" vertical="center"/>
    </xf>
    <xf borderId="0" fillId="0" fontId="34" numFmtId="10" xfId="0" applyAlignment="1" applyFont="1" applyNumberFormat="1">
      <alignment horizontal="center" vertical="center"/>
    </xf>
    <xf borderId="0" fillId="0" fontId="36" numFmtId="0" xfId="0" applyAlignment="1" applyFont="1">
      <alignment horizontal="center" readingOrder="0" vertical="center"/>
    </xf>
    <xf borderId="0" fillId="2" fontId="34" numFmtId="10" xfId="0" applyAlignment="1" applyFont="1" applyNumberFormat="1">
      <alignment horizontal="center" vertical="center"/>
    </xf>
    <xf borderId="0" fillId="0" fontId="36" numFmtId="3" xfId="0" applyAlignment="1" applyFont="1" applyNumberFormat="1">
      <alignment readingOrder="0" vertical="center"/>
    </xf>
    <xf borderId="0" fillId="25" fontId="68" numFmtId="165" xfId="0" applyAlignment="1" applyFont="1" applyNumberFormat="1">
      <alignment vertical="center"/>
    </xf>
    <xf borderId="0" fillId="26" fontId="88" numFmtId="3" xfId="0" applyAlignment="1" applyFont="1" applyNumberFormat="1">
      <alignment horizontal="center" vertical="center"/>
    </xf>
    <xf borderId="0" fillId="26" fontId="88" numFmtId="9" xfId="0" applyAlignment="1" applyFont="1" applyNumberFormat="1">
      <alignment horizontal="center" vertical="center"/>
    </xf>
    <xf borderId="0" fillId="0" fontId="70" numFmtId="0" xfId="0" applyAlignment="1" applyFont="1">
      <alignment readingOrder="0" vertical="center"/>
    </xf>
    <xf borderId="0" fillId="22" fontId="78" numFmtId="0" xfId="0" applyAlignment="1" applyFont="1">
      <alignment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readingOrder="0" vertical="center"/>
    </xf>
    <xf borderId="0" fillId="0" fontId="45" numFmtId="0" xfId="0" applyAlignment="1" applyFont="1">
      <alignment horizontal="center" vertical="center"/>
    </xf>
    <xf borderId="0" fillId="22" fontId="78" numFmtId="0" xfId="0" applyAlignment="1" applyFont="1">
      <alignment readingOrder="0" vertical="center"/>
    </xf>
    <xf borderId="0" fillId="22" fontId="78" numFmtId="0" xfId="0" applyAlignment="1" applyFont="1">
      <alignment vertical="center"/>
    </xf>
    <xf borderId="0" fillId="0" fontId="50" numFmtId="0" xfId="0" applyAlignment="1" applyFont="1">
      <alignment horizontal="center" vertical="center"/>
    </xf>
    <xf borderId="0" fillId="7" fontId="42" numFmtId="0" xfId="0" applyAlignment="1" applyFont="1">
      <alignment readingOrder="0" vertical="center"/>
    </xf>
    <xf borderId="0" fillId="7" fontId="43" numFmtId="3" xfId="0" applyAlignment="1" applyFont="1" applyNumberFormat="1">
      <alignment horizontal="center" vertical="center"/>
    </xf>
    <xf borderId="0" fillId="7" fontId="52" numFmtId="9" xfId="0" applyAlignment="1" applyFont="1" applyNumberFormat="1">
      <alignment horizontal="center" vertical="center"/>
    </xf>
    <xf borderId="0" fillId="0" fontId="44" numFmtId="0" xfId="0" applyAlignment="1" applyFont="1">
      <alignment horizontal="center" readingOrder="0" vertical="center"/>
    </xf>
    <xf borderId="0" fillId="27" fontId="68" numFmtId="165" xfId="0" applyAlignment="1" applyFont="1" applyNumberFormat="1">
      <alignment readingOrder="0" vertical="center"/>
    </xf>
    <xf borderId="0" fillId="28" fontId="88" numFmtId="165" xfId="0" applyAlignment="1" applyFont="1" applyNumberFormat="1">
      <alignment horizontal="center" vertical="center"/>
    </xf>
    <xf borderId="0" fillId="28" fontId="89" numFmtId="9" xfId="0" applyAlignment="1" applyFont="1" applyNumberFormat="1">
      <alignment horizontal="center" vertical="center"/>
    </xf>
    <xf borderId="0" fillId="0" fontId="90" numFmtId="10" xfId="0" applyAlignment="1" applyFont="1" applyNumberFormat="1">
      <alignment horizontal="center" readingOrder="0" vertical="center"/>
    </xf>
    <xf borderId="0" fillId="28" fontId="88" numFmtId="3" xfId="0" applyAlignment="1" applyFont="1" applyNumberFormat="1">
      <alignment horizontal="center" vertical="center"/>
    </xf>
    <xf borderId="0" fillId="28" fontId="88" numFmtId="165" xfId="0" applyAlignment="1" applyFont="1" applyNumberFormat="1">
      <alignment horizontal="center" readingOrder="0" vertical="center"/>
    </xf>
    <xf borderId="0" fillId="0" fontId="52" numFmtId="3" xfId="0" applyAlignment="1" applyFont="1" applyNumberFormat="1">
      <alignment horizontal="center" vertical="center"/>
    </xf>
    <xf borderId="0" fillId="0" fontId="91" numFmtId="0" xfId="0" applyAlignment="1" applyFont="1">
      <alignment readingOrder="0" vertical="center"/>
    </xf>
    <xf borderId="0" fillId="0" fontId="52" numFmtId="169" xfId="0" applyAlignment="1" applyFont="1" applyNumberFormat="1">
      <alignment horizontal="center" vertical="center"/>
    </xf>
    <xf borderId="0" fillId="26" fontId="43" numFmtId="0" xfId="0" applyAlignment="1" applyFont="1">
      <alignment horizontal="center" vertical="center"/>
    </xf>
    <xf borderId="0" fillId="29" fontId="70" numFmtId="165" xfId="0" applyAlignment="1" applyFont="1" applyNumberFormat="1">
      <alignment readingOrder="0" vertical="center"/>
    </xf>
    <xf borderId="0" fillId="26" fontId="88" numFmtId="165" xfId="0" applyAlignment="1" applyFont="1" applyNumberFormat="1">
      <alignment horizontal="center" vertical="center"/>
    </xf>
    <xf borderId="0" fillId="26" fontId="89" numFmtId="9" xfId="0" applyAlignment="1" applyFont="1" applyNumberFormat="1">
      <alignment horizontal="center" vertical="center"/>
    </xf>
    <xf borderId="0" fillId="0" fontId="70" numFmtId="0" xfId="0" applyAlignment="1" applyFont="1">
      <alignment horizontal="center" vertical="center"/>
    </xf>
    <xf borderId="0" fillId="0" fontId="68" numFmtId="0" xfId="0" applyAlignment="1" applyFont="1">
      <alignment vertical="center"/>
    </xf>
    <xf borderId="0" fillId="0" fontId="68" numFmtId="9" xfId="0" applyAlignment="1" applyFont="1" applyNumberFormat="1">
      <alignment horizontal="center" vertical="center"/>
    </xf>
    <xf borderId="0" fillId="0" fontId="68" numFmtId="0" xfId="0" applyAlignment="1" applyFont="1">
      <alignment horizontal="center" vertical="center"/>
    </xf>
    <xf borderId="0" fillId="0" fontId="37" numFmtId="0" xfId="0" applyAlignment="1" applyFont="1">
      <alignment readingOrder="0" vertical="center"/>
    </xf>
    <xf borderId="0" fillId="0" fontId="42" numFmtId="0" xfId="0" applyAlignment="1" applyFont="1">
      <alignment vertical="center"/>
    </xf>
    <xf borderId="0" fillId="0" fontId="42" numFmtId="3" xfId="0" applyAlignment="1" applyFont="1" applyNumberFormat="1">
      <alignment vertical="center"/>
    </xf>
    <xf borderId="0" fillId="0" fontId="42" numFmtId="9" xfId="0" applyAlignment="1" applyFont="1" applyNumberFormat="1">
      <alignment horizontal="center" vertical="center"/>
    </xf>
    <xf borderId="0" fillId="0" fontId="42" numFmtId="0" xfId="0" applyAlignment="1" applyFont="1">
      <alignment horizontal="center" vertical="center"/>
    </xf>
    <xf borderId="9" fillId="20" fontId="37" numFmtId="0" xfId="0" applyAlignment="1" applyBorder="1" applyFont="1">
      <alignment horizontal="center" readingOrder="0" shrinkToFit="0" vertical="center" wrapText="1"/>
    </xf>
    <xf borderId="9" fillId="20" fontId="37" numFmtId="0" xfId="0" applyAlignment="1" applyBorder="1" applyFont="1">
      <alignment vertical="center"/>
    </xf>
    <xf borderId="0" fillId="6" fontId="42" numFmtId="0" xfId="0" applyAlignment="1" applyFont="1">
      <alignment vertical="center"/>
    </xf>
    <xf borderId="0" fillId="6" fontId="42" numFmtId="0" xfId="0" applyAlignment="1" applyFont="1">
      <alignment horizontal="center" vertical="center"/>
    </xf>
    <xf borderId="0" fillId="0" fontId="32" numFmtId="165" xfId="0" applyAlignment="1" applyFont="1" applyNumberFormat="1">
      <alignment horizontal="center" vertical="center"/>
    </xf>
    <xf borderId="0" fillId="22" fontId="42" numFmtId="165" xfId="0" applyAlignment="1" applyFont="1" applyNumberFormat="1">
      <alignment vertical="center"/>
    </xf>
    <xf borderId="0" fillId="22" fontId="42" numFmtId="3" xfId="0" applyAlignment="1" applyFont="1" applyNumberFormat="1">
      <alignment vertical="center"/>
    </xf>
    <xf borderId="0" fillId="12" fontId="42" numFmtId="3" xfId="0" applyAlignment="1" applyFont="1" applyNumberFormat="1">
      <alignment vertical="center"/>
    </xf>
    <xf borderId="0" fillId="0" fontId="42" numFmtId="3" xfId="0" applyAlignment="1" applyFont="1" applyNumberFormat="1">
      <alignment horizontal="center" vertical="center"/>
    </xf>
    <xf borderId="0" fillId="13" fontId="44" numFmtId="3" xfId="0" applyAlignment="1" applyFont="1" applyNumberFormat="1">
      <alignment vertical="center"/>
    </xf>
    <xf borderId="9" fillId="20" fontId="37" numFmtId="0" xfId="0" applyAlignment="1" applyBorder="1" applyFont="1">
      <alignment horizontal="center" shrinkToFit="0" vertical="center" wrapText="1"/>
    </xf>
    <xf borderId="9" fillId="20" fontId="37" numFmtId="9" xfId="0" applyAlignment="1" applyBorder="1" applyFont="1" applyNumberFormat="1">
      <alignment horizontal="center" shrinkToFit="0" vertical="center" wrapText="1"/>
    </xf>
    <xf borderId="9" fillId="21" fontId="37" numFmtId="9" xfId="0" applyAlignment="1" applyBorder="1" applyFont="1" applyNumberFormat="1">
      <alignment horizontal="center" shrinkToFit="0" vertical="center" wrapText="1"/>
    </xf>
    <xf borderId="0" fillId="2" fontId="32" numFmtId="165" xfId="0" applyAlignment="1" applyFont="1" applyNumberFormat="1">
      <alignment horizontal="center" vertical="center"/>
    </xf>
    <xf borderId="0" fillId="2" fontId="32" numFmtId="167" xfId="0" applyAlignment="1" applyFont="1" applyNumberFormat="1">
      <alignment horizontal="center" vertical="center"/>
    </xf>
    <xf borderId="0" fillId="0" fontId="32" numFmtId="3" xfId="0" applyAlignment="1" applyFont="1" applyNumberFormat="1">
      <alignment vertical="center"/>
    </xf>
    <xf borderId="0" fillId="0" fontId="19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92" numFmtId="0" xfId="0" applyAlignment="1" applyFont="1">
      <alignment vertical="center"/>
    </xf>
    <xf borderId="0" fillId="0" fontId="19" numFmtId="10" xfId="0" applyAlignment="1" applyFont="1" applyNumberFormat="1">
      <alignment vertical="center"/>
    </xf>
    <xf borderId="0" fillId="0" fontId="17" numFmtId="0" xfId="0" applyAlignment="1" applyFont="1">
      <alignment horizontal="center" readingOrder="0" vertical="center"/>
    </xf>
    <xf borderId="0" fillId="20" fontId="93" numFmtId="0" xfId="0" applyAlignment="1" applyFont="1">
      <alignment horizontal="left" vertical="center"/>
    </xf>
    <xf borderId="0" fillId="21" fontId="93" numFmtId="0" xfId="0" applyAlignment="1" applyFont="1">
      <alignment horizontal="left" vertical="center"/>
    </xf>
    <xf borderId="0" fillId="0" fontId="92" numFmtId="10" xfId="0" applyAlignment="1" applyFont="1" applyNumberFormat="1">
      <alignment vertical="center"/>
    </xf>
    <xf borderId="0" fillId="20" fontId="94" numFmtId="0" xfId="0" applyAlignment="1" applyFont="1">
      <alignment horizontal="center" readingOrder="0" vertical="center"/>
    </xf>
    <xf borderId="0" fillId="20" fontId="95" numFmtId="0" xfId="0" applyAlignment="1" applyFont="1">
      <alignment horizontal="center" readingOrder="0" vertical="center"/>
    </xf>
    <xf borderId="10" fillId="22" fontId="96" numFmtId="0" xfId="0" applyAlignment="1" applyBorder="1" applyFont="1">
      <alignment horizontal="left" vertical="center"/>
    </xf>
    <xf borderId="11" fillId="22" fontId="96" numFmtId="0" xfId="0" applyAlignment="1" applyBorder="1" applyFont="1">
      <alignment horizontal="left" vertical="center"/>
    </xf>
    <xf borderId="0" fillId="0" fontId="97" numFmtId="0" xfId="0" applyAlignment="1" applyFont="1">
      <alignment vertical="center"/>
    </xf>
    <xf borderId="0" fillId="22" fontId="96" numFmtId="0" xfId="0" applyAlignment="1" applyFont="1">
      <alignment horizontal="center" vertical="center"/>
    </xf>
    <xf borderId="0" fillId="2" fontId="96" numFmtId="0" xfId="0" applyAlignment="1" applyFont="1">
      <alignment horizontal="center" vertical="center"/>
    </xf>
    <xf borderId="0" fillId="22" fontId="98" numFmtId="0" xfId="0" applyAlignment="1" applyFont="1">
      <alignment horizontal="center" vertical="center"/>
    </xf>
    <xf borderId="0" fillId="2" fontId="98" numFmtId="0" xfId="0" applyAlignment="1" applyFont="1">
      <alignment horizontal="center" vertical="center"/>
    </xf>
    <xf borderId="12" fillId="0" fontId="96" numFmtId="164" xfId="0" applyAlignment="1" applyBorder="1" applyFont="1" applyNumberFormat="1">
      <alignment horizontal="left" readingOrder="0" vertical="center"/>
    </xf>
    <xf borderId="13" fillId="0" fontId="96" numFmtId="164" xfId="0" applyAlignment="1" applyBorder="1" applyFont="1" applyNumberFormat="1">
      <alignment horizontal="left" readingOrder="0" vertical="center"/>
    </xf>
    <xf borderId="0" fillId="0" fontId="92" numFmtId="170" xfId="0" applyAlignment="1" applyFont="1" applyNumberFormat="1">
      <alignment vertical="center"/>
    </xf>
    <xf borderId="0" fillId="0" fontId="92" numFmtId="170" xfId="0" applyAlignment="1" applyFont="1" applyNumberFormat="1">
      <alignment readingOrder="0" vertical="center"/>
    </xf>
    <xf borderId="0" fillId="14" fontId="99" numFmtId="164" xfId="0" applyAlignment="1" applyFont="1" applyNumberFormat="1">
      <alignment horizontal="center" readingOrder="0" vertical="center"/>
    </xf>
    <xf borderId="0" fillId="0" fontId="19" numFmtId="3" xfId="0" applyAlignment="1" applyFont="1" applyNumberFormat="1">
      <alignment vertical="center"/>
    </xf>
    <xf borderId="0" fillId="0" fontId="19" numFmtId="170" xfId="0" applyAlignment="1" applyFont="1" applyNumberFormat="1">
      <alignment vertical="center"/>
    </xf>
    <xf borderId="14" fillId="0" fontId="19" numFmtId="0" xfId="0" applyAlignment="1" applyBorder="1" applyFont="1">
      <alignment readingOrder="0" vertical="center"/>
    </xf>
    <xf borderId="15" fillId="29" fontId="100" numFmtId="0" xfId="0" applyAlignment="1" applyBorder="1" applyFont="1">
      <alignment horizontal="center" readingOrder="0" vertical="center"/>
    </xf>
    <xf borderId="15" fillId="23" fontId="96" numFmtId="0" xfId="0" applyAlignment="1" applyBorder="1" applyFont="1">
      <alignment horizontal="center" readingOrder="0" vertical="center"/>
    </xf>
    <xf borderId="15" fillId="0" fontId="19" numFmtId="171" xfId="0" applyAlignment="1" applyBorder="1" applyFont="1" applyNumberFormat="1">
      <alignment horizontal="center" readingOrder="0" vertical="center"/>
    </xf>
    <xf borderId="15" fillId="3" fontId="24" numFmtId="0" xfId="0" applyAlignment="1" applyBorder="1" applyFont="1">
      <alignment horizontal="center" readingOrder="0" vertical="center"/>
    </xf>
    <xf borderId="15" fillId="0" fontId="19" numFmtId="172" xfId="0" applyAlignment="1" applyBorder="1" applyFont="1" applyNumberFormat="1">
      <alignment horizontal="center" readingOrder="0" vertical="center"/>
    </xf>
    <xf borderId="15" fillId="0" fontId="19" numFmtId="0" xfId="0" applyAlignment="1" applyBorder="1" applyFont="1">
      <alignment horizontal="center" vertical="center"/>
    </xf>
    <xf borderId="15" fillId="0" fontId="19" numFmtId="0" xfId="0" applyAlignment="1" applyBorder="1" applyFont="1">
      <alignment vertical="center"/>
    </xf>
    <xf borderId="16" fillId="0" fontId="19" numFmtId="0" xfId="0" applyAlignment="1" applyBorder="1" applyFont="1">
      <alignment vertical="center"/>
    </xf>
    <xf borderId="0" fillId="0" fontId="19" numFmtId="0" xfId="0" applyAlignment="1" applyFont="1">
      <alignment readingOrder="0" vertical="center"/>
    </xf>
    <xf borderId="0" fillId="0" fontId="19" numFmtId="171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20" fontId="93" numFmtId="0" xfId="0" applyAlignment="1" applyFont="1">
      <alignment horizontal="center" readingOrder="0" vertical="center"/>
    </xf>
    <xf borderId="0" fillId="21" fontId="93" numFmtId="0" xfId="0" applyAlignment="1" applyFont="1">
      <alignment horizontal="center" readingOrder="0" vertical="center"/>
    </xf>
    <xf borderId="0" fillId="24" fontId="101" numFmtId="0" xfId="0" applyAlignment="1" applyFont="1">
      <alignment horizontal="center" readingOrder="0" vertical="center"/>
    </xf>
    <xf borderId="0" fillId="24" fontId="102" numFmtId="0" xfId="0" applyAlignment="1" applyFont="1">
      <alignment horizontal="center" shrinkToFit="0" vertical="center" wrapText="1"/>
    </xf>
    <xf borderId="0" fillId="24" fontId="101" numFmtId="0" xfId="0" applyAlignment="1" applyFont="1">
      <alignment horizontal="center" shrinkToFit="0" vertical="center" wrapText="1"/>
    </xf>
    <xf borderId="0" fillId="21" fontId="93" numFmtId="0" xfId="0" applyAlignment="1" applyFont="1">
      <alignment horizontal="center" readingOrder="0" shrinkToFit="0" vertical="center" wrapText="1"/>
    </xf>
    <xf borderId="0" fillId="21" fontId="103" numFmtId="0" xfId="0" applyAlignment="1" applyFont="1">
      <alignment vertical="center"/>
    </xf>
    <xf borderId="0" fillId="20" fontId="104" numFmtId="0" xfId="0" applyAlignment="1" applyFont="1">
      <alignment horizontal="center" readingOrder="0" shrinkToFit="0" vertical="center" wrapText="1"/>
    </xf>
    <xf borderId="0" fillId="21" fontId="104" numFmtId="0" xfId="0" applyAlignment="1" applyFont="1">
      <alignment horizontal="center" readingOrder="0" shrinkToFit="0" vertical="center" wrapText="1"/>
    </xf>
    <xf borderId="0" fillId="20" fontId="103" numFmtId="0" xfId="0" applyAlignment="1" applyFont="1">
      <alignment vertical="center"/>
    </xf>
    <xf borderId="0" fillId="0" fontId="103" numFmtId="0" xfId="0" applyAlignment="1" applyFont="1">
      <alignment vertical="center"/>
    </xf>
    <xf borderId="0" fillId="20" fontId="105" numFmtId="0" xfId="0" applyAlignment="1" applyFont="1">
      <alignment horizontal="center" readingOrder="0" vertical="center"/>
    </xf>
    <xf borderId="0" fillId="21" fontId="106" numFmtId="0" xfId="0" applyAlignment="1" applyFont="1">
      <alignment horizontal="center" readingOrder="0" vertical="center"/>
    </xf>
    <xf borderId="0" fillId="20" fontId="105" numFmtId="0" xfId="0" applyAlignment="1" applyFont="1">
      <alignment horizontal="center" vertical="center"/>
    </xf>
    <xf borderId="0" fillId="21" fontId="106" numFmtId="0" xfId="0" applyAlignment="1" applyFont="1">
      <alignment horizontal="center" vertical="center"/>
    </xf>
    <xf borderId="0" fillId="21" fontId="107" numFmtId="0" xfId="0" applyAlignment="1" applyFont="1">
      <alignment horizontal="center" shrinkToFit="0" vertical="center" wrapText="1"/>
    </xf>
    <xf borderId="0" fillId="20" fontId="105" numFmtId="0" xfId="0" applyAlignment="1" applyFont="1">
      <alignment horizontal="center" shrinkToFit="0" vertical="center" wrapText="1"/>
    </xf>
    <xf borderId="0" fillId="21" fontId="107" numFmtId="0" xfId="0" applyAlignment="1" applyFont="1">
      <alignment horizontal="center" readingOrder="0" shrinkToFit="0" vertical="center" wrapText="1"/>
    </xf>
    <xf borderId="0" fillId="20" fontId="108" numFmtId="0" xfId="0" applyAlignment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0" fillId="22" fontId="109" numFmtId="0" xfId="0" applyAlignment="1" applyFont="1">
      <alignment horizontal="center" readingOrder="0" vertical="center"/>
    </xf>
    <xf borderId="0" fillId="24" fontId="110" numFmtId="0" xfId="0" applyAlignment="1" applyFont="1">
      <alignment horizontal="center" vertical="center"/>
    </xf>
    <xf borderId="0" fillId="24" fontId="110" numFmtId="0" xfId="0" applyAlignment="1" applyFont="1">
      <alignment horizontal="center" readingOrder="0" vertical="center"/>
    </xf>
    <xf borderId="0" fillId="24" fontId="111" numFmtId="9" xfId="0" applyAlignment="1" applyFont="1" applyNumberFormat="1">
      <alignment horizontal="center" vertical="center"/>
    </xf>
    <xf borderId="0" fillId="24" fontId="112" numFmtId="0" xfId="0" applyAlignment="1" applyFont="1">
      <alignment horizontal="center" readingOrder="0" vertical="center"/>
    </xf>
    <xf borderId="0" fillId="0" fontId="87" numFmtId="0" xfId="0" applyAlignment="1" applyFont="1">
      <alignment vertical="center"/>
    </xf>
    <xf borderId="0" fillId="0" fontId="87" numFmtId="165" xfId="0" applyAlignment="1" applyFont="1" applyNumberFormat="1">
      <alignment horizontal="center" vertical="center"/>
    </xf>
    <xf borderId="0" fillId="0" fontId="87" numFmtId="165" xfId="0" applyAlignment="1" applyFont="1" applyNumberFormat="1">
      <alignment horizontal="center" readingOrder="0" vertical="center"/>
    </xf>
    <xf borderId="0" fillId="2" fontId="113" numFmtId="9" xfId="0" applyAlignment="1" applyFont="1" applyNumberFormat="1">
      <alignment horizontal="center" vertical="center"/>
    </xf>
    <xf borderId="0" fillId="0" fontId="113" numFmtId="9" xfId="0" applyAlignment="1" applyFont="1" applyNumberFormat="1">
      <alignment horizontal="center" vertical="center"/>
    </xf>
    <xf borderId="0" fillId="0" fontId="99" numFmtId="0" xfId="0" applyAlignment="1" applyFont="1">
      <alignment vertical="center"/>
    </xf>
    <xf borderId="0" fillId="14" fontId="19" numFmtId="0" xfId="0" applyAlignment="1" applyFont="1">
      <alignment horizontal="center" textRotation="255" vertical="center"/>
    </xf>
    <xf borderId="0" fillId="32" fontId="19" numFmtId="0" xfId="0" applyAlignment="1" applyFill="1" applyFont="1">
      <alignment horizontal="center" textRotation="255" vertical="center"/>
    </xf>
    <xf borderId="0" fillId="0" fontId="114" numFmtId="0" xfId="0" applyAlignment="1" applyFont="1">
      <alignment horizontal="center" readingOrder="0" vertical="center"/>
    </xf>
    <xf borderId="0" fillId="2" fontId="115" numFmtId="9" xfId="0" applyAlignment="1" applyFont="1" applyNumberFormat="1">
      <alignment horizontal="center" vertical="center"/>
    </xf>
    <xf borderId="0" fillId="2" fontId="114" numFmtId="0" xfId="0" applyAlignment="1" applyFont="1">
      <alignment horizontal="center" readingOrder="0" vertical="center"/>
    </xf>
    <xf borderId="0" fillId="0" fontId="103" numFmtId="165" xfId="0" applyAlignment="1" applyFont="1" applyNumberFormat="1">
      <alignment horizontal="center" vertical="center"/>
    </xf>
    <xf borderId="11" fillId="0" fontId="103" numFmtId="0" xfId="0" applyAlignment="1" applyBorder="1" applyFont="1">
      <alignment vertical="center"/>
    </xf>
    <xf borderId="10" fillId="2" fontId="104" numFmtId="0" xfId="0" applyAlignment="1" applyBorder="1" applyFont="1">
      <alignment horizontal="center" readingOrder="0" shrinkToFit="0" vertical="center" wrapText="1"/>
    </xf>
    <xf borderId="11" fillId="2" fontId="104" numFmtId="0" xfId="0" applyAlignment="1" applyBorder="1" applyFont="1">
      <alignment horizontal="center" readingOrder="0" shrinkToFit="0" vertical="center" wrapText="1"/>
    </xf>
    <xf borderId="0" fillId="2" fontId="103" numFmtId="0" xfId="0" applyAlignment="1" applyFont="1">
      <alignment vertical="center"/>
    </xf>
    <xf borderId="0" fillId="14" fontId="103" numFmtId="0" xfId="0" applyAlignment="1" applyFont="1">
      <alignment horizontal="center" textRotation="255" vertical="center"/>
    </xf>
    <xf borderId="0" fillId="29" fontId="116" numFmtId="0" xfId="0" applyAlignment="1" applyFont="1">
      <alignment vertical="center"/>
    </xf>
    <xf borderId="0" fillId="20" fontId="37" numFmtId="0" xfId="0" applyAlignment="1" applyFont="1">
      <alignment horizontal="center" textRotation="90" vertical="center"/>
    </xf>
    <xf borderId="17" fillId="29" fontId="116" numFmtId="165" xfId="0" applyAlignment="1" applyBorder="1" applyFont="1" applyNumberFormat="1">
      <alignment horizontal="center" vertical="center"/>
    </xf>
    <xf borderId="18" fillId="0" fontId="117" numFmtId="0" xfId="0" applyBorder="1" applyFont="1"/>
    <xf borderId="4" fillId="0" fontId="117" numFmtId="0" xfId="0" applyBorder="1" applyFont="1"/>
    <xf borderId="0" fillId="29" fontId="116" numFmtId="165" xfId="0" applyAlignment="1" applyFont="1" applyNumberFormat="1">
      <alignment horizontal="center" vertical="center"/>
    </xf>
    <xf borderId="0" fillId="29" fontId="118" numFmtId="9" xfId="0" applyAlignment="1" applyFont="1" applyNumberFormat="1">
      <alignment horizontal="center" vertical="center"/>
    </xf>
    <xf borderId="3" fillId="29" fontId="116" numFmtId="165" xfId="0" applyAlignment="1" applyBorder="1" applyFont="1" applyNumberFormat="1">
      <alignment horizontal="center" vertical="center"/>
    </xf>
    <xf borderId="3" fillId="29" fontId="116" numFmtId="165" xfId="0" applyAlignment="1" applyBorder="1" applyFont="1" applyNumberFormat="1">
      <alignment horizontal="center" readingOrder="0" vertical="center"/>
    </xf>
    <xf borderId="0" fillId="29" fontId="116" numFmtId="165" xfId="0" applyAlignment="1" applyFont="1" applyNumberFormat="1">
      <alignment horizontal="center" readingOrder="0" vertical="center"/>
    </xf>
    <xf borderId="0" fillId="29" fontId="119" numFmtId="165" xfId="0" applyAlignment="1" applyFont="1" applyNumberFormat="1">
      <alignment horizontal="center" readingOrder="0" vertical="center"/>
    </xf>
    <xf borderId="0" fillId="29" fontId="120" numFmtId="9" xfId="0" applyAlignment="1" applyFont="1" applyNumberFormat="1">
      <alignment horizontal="center" vertical="center"/>
    </xf>
    <xf borderId="0" fillId="29" fontId="119" numFmtId="165" xfId="0" applyAlignment="1" applyFont="1" applyNumberFormat="1">
      <alignment horizontal="center" vertical="center"/>
    </xf>
    <xf borderId="0" fillId="29" fontId="120" numFmtId="10" xfId="0" applyAlignment="1" applyFont="1" applyNumberFormat="1">
      <alignment horizontal="center" vertical="center"/>
    </xf>
    <xf borderId="0" fillId="26" fontId="119" numFmtId="0" xfId="0" applyAlignment="1" applyFont="1">
      <alignment vertical="center"/>
    </xf>
    <xf borderId="17" fillId="26" fontId="99" numFmtId="3" xfId="0" applyAlignment="1" applyBorder="1" applyFont="1" applyNumberFormat="1">
      <alignment horizontal="center" vertical="center"/>
    </xf>
    <xf borderId="0" fillId="26" fontId="99" numFmtId="3" xfId="0" applyAlignment="1" applyFont="1" applyNumberFormat="1">
      <alignment horizontal="center" vertical="center"/>
    </xf>
    <xf borderId="0" fillId="26" fontId="118" numFmtId="9" xfId="0" applyAlignment="1" applyFont="1" applyNumberFormat="1">
      <alignment horizontal="center" vertical="center"/>
    </xf>
    <xf borderId="3" fillId="26" fontId="99" numFmtId="3" xfId="0" applyAlignment="1" applyBorder="1" applyFont="1" applyNumberFormat="1">
      <alignment horizontal="center" vertical="center"/>
    </xf>
    <xf borderId="0" fillId="26" fontId="120" numFmtId="9" xfId="0" applyAlignment="1" applyFont="1" applyNumberFormat="1">
      <alignment horizontal="center" vertical="center"/>
    </xf>
    <xf borderId="0" fillId="26" fontId="120" numFmtId="10" xfId="0" applyAlignment="1" applyFont="1" applyNumberFormat="1">
      <alignment horizontal="center" vertical="center"/>
    </xf>
    <xf borderId="0" fillId="30" fontId="87" numFmtId="0" xfId="0" applyAlignment="1" applyFont="1">
      <alignment vertical="center"/>
    </xf>
    <xf borderId="0" fillId="30" fontId="87" numFmtId="3" xfId="0" applyAlignment="1" applyFont="1" applyNumberFormat="1">
      <alignment horizontal="center" vertical="center"/>
    </xf>
    <xf borderId="0" fillId="30" fontId="87" numFmtId="3" xfId="0" applyAlignment="1" applyFont="1" applyNumberFormat="1">
      <alignment horizontal="center" vertical="center"/>
    </xf>
    <xf borderId="0" fillId="26" fontId="119" numFmtId="0" xfId="0" applyAlignment="1" applyFont="1">
      <alignment readingOrder="0" vertical="center"/>
    </xf>
    <xf borderId="17" fillId="26" fontId="99" numFmtId="165" xfId="0" applyAlignment="1" applyBorder="1" applyFont="1" applyNumberFormat="1">
      <alignment horizontal="center" readingOrder="0" vertical="center"/>
    </xf>
    <xf borderId="0" fillId="26" fontId="99" numFmtId="165" xfId="0" applyAlignment="1" applyFont="1" applyNumberFormat="1">
      <alignment horizontal="center" readingOrder="0" vertical="center"/>
    </xf>
    <xf borderId="3" fillId="26" fontId="99" numFmtId="165" xfId="0" applyAlignment="1" applyBorder="1" applyFont="1" applyNumberFormat="1">
      <alignment horizontal="center" readingOrder="0" vertical="center"/>
    </xf>
    <xf borderId="0" fillId="30" fontId="87" numFmtId="0" xfId="0" applyAlignment="1" applyFont="1">
      <alignment readingOrder="0" vertical="center"/>
    </xf>
    <xf borderId="0" fillId="30" fontId="87" numFmtId="165" xfId="0" applyAlignment="1" applyFont="1" applyNumberFormat="1">
      <alignment horizontal="center" readingOrder="0" vertical="center"/>
    </xf>
    <xf borderId="0" fillId="26" fontId="99" numFmtId="3" xfId="0" applyAlignment="1" applyFont="1" applyNumberFormat="1">
      <alignment horizontal="center" readingOrder="0" vertical="center"/>
    </xf>
    <xf borderId="0" fillId="26" fontId="99" numFmtId="168" xfId="0" applyAlignment="1" applyFont="1" applyNumberFormat="1">
      <alignment horizontal="center" vertical="center"/>
    </xf>
    <xf borderId="3" fillId="26" fontId="99" numFmtId="168" xfId="0" applyAlignment="1" applyBorder="1" applyFont="1" applyNumberFormat="1">
      <alignment horizontal="center" vertical="center"/>
    </xf>
    <xf borderId="0" fillId="30" fontId="87" numFmtId="168" xfId="0" applyAlignment="1" applyFont="1" applyNumberFormat="1">
      <alignment horizontal="center" vertical="center"/>
    </xf>
    <xf borderId="0" fillId="33" fontId="119" numFmtId="0" xfId="0" applyAlignment="1" applyFill="1" applyFont="1">
      <alignment readingOrder="0" vertical="center"/>
    </xf>
    <xf borderId="17" fillId="33" fontId="99" numFmtId="3" xfId="0" applyAlignment="1" applyBorder="1" applyFont="1" applyNumberFormat="1">
      <alignment horizontal="center" vertical="center"/>
    </xf>
    <xf borderId="0" fillId="33" fontId="99" numFmtId="168" xfId="0" applyAlignment="1" applyFont="1" applyNumberFormat="1">
      <alignment horizontal="center" vertical="center"/>
    </xf>
    <xf borderId="0" fillId="33" fontId="99" numFmtId="3" xfId="0" applyAlignment="1" applyFont="1" applyNumberFormat="1">
      <alignment horizontal="center" vertical="center"/>
    </xf>
    <xf borderId="0" fillId="33" fontId="118" numFmtId="9" xfId="0" applyAlignment="1" applyFont="1" applyNumberFormat="1">
      <alignment horizontal="center" vertical="center"/>
    </xf>
    <xf borderId="3" fillId="33" fontId="99" numFmtId="168" xfId="0" applyAlignment="1" applyBorder="1" applyFont="1" applyNumberFormat="1">
      <alignment horizontal="center" vertical="center"/>
    </xf>
    <xf borderId="0" fillId="33" fontId="120" numFmtId="9" xfId="0" applyAlignment="1" applyFont="1" applyNumberFormat="1">
      <alignment horizontal="center" vertical="center"/>
    </xf>
    <xf borderId="0" fillId="33" fontId="120" numFmtId="10" xfId="0" applyAlignment="1" applyFont="1" applyNumberFormat="1">
      <alignment horizontal="center" vertical="center"/>
    </xf>
    <xf borderId="0" fillId="33" fontId="119" numFmtId="0" xfId="0" applyAlignment="1" applyFont="1">
      <alignment vertical="center"/>
    </xf>
    <xf borderId="17" fillId="33" fontId="99" numFmtId="168" xfId="0" applyAlignment="1" applyBorder="1" applyFont="1" applyNumberFormat="1">
      <alignment horizontal="center" vertical="center"/>
    </xf>
    <xf borderId="17" fillId="33" fontId="119" numFmtId="167" xfId="0" applyAlignment="1" applyBorder="1" applyFont="1" applyNumberFormat="1">
      <alignment horizontal="center" vertical="center"/>
    </xf>
    <xf borderId="0" fillId="33" fontId="119" numFmtId="167" xfId="0" applyAlignment="1" applyFont="1" applyNumberFormat="1">
      <alignment horizontal="center" vertical="center"/>
    </xf>
    <xf borderId="0" fillId="33" fontId="119" numFmtId="9" xfId="0" applyAlignment="1" applyFont="1" applyNumberFormat="1">
      <alignment horizontal="center" vertical="center"/>
    </xf>
    <xf borderId="3" fillId="33" fontId="119" numFmtId="167" xfId="0" applyAlignment="1" applyBorder="1" applyFont="1" applyNumberFormat="1">
      <alignment horizontal="center" vertical="center"/>
    </xf>
    <xf borderId="3" fillId="33" fontId="119" numFmtId="9" xfId="0" applyAlignment="1" applyBorder="1" applyFont="1" applyNumberFormat="1">
      <alignment horizontal="center" vertical="center"/>
    </xf>
    <xf borderId="0" fillId="29" fontId="116" numFmtId="10" xfId="0" applyAlignment="1" applyFont="1" applyNumberFormat="1">
      <alignment horizontal="center" vertical="center"/>
    </xf>
    <xf borderId="0" fillId="29" fontId="116" numFmtId="3" xfId="0" applyAlignment="1" applyFont="1" applyNumberFormat="1">
      <alignment horizontal="center" readingOrder="0" vertical="center"/>
    </xf>
    <xf borderId="0" fillId="30" fontId="87" numFmtId="167" xfId="0" applyAlignment="1" applyFont="1" applyNumberFormat="1">
      <alignment horizontal="center" vertical="center"/>
    </xf>
    <xf borderId="0" fillId="2" fontId="113" numFmtId="167" xfId="0" applyAlignment="1" applyFont="1" applyNumberFormat="1">
      <alignment horizontal="center" vertical="center"/>
    </xf>
    <xf borderId="0" fillId="30" fontId="87" numFmtId="9" xfId="0" applyAlignment="1" applyFont="1" applyNumberFormat="1">
      <alignment horizontal="center" vertical="center"/>
    </xf>
    <xf borderId="0" fillId="30" fontId="87" numFmtId="10" xfId="0" applyAlignment="1" applyFont="1" applyNumberFormat="1">
      <alignment horizontal="center" vertical="center"/>
    </xf>
    <xf borderId="17" fillId="33" fontId="119" numFmtId="10" xfId="0" applyAlignment="1" applyBorder="1" applyFont="1" applyNumberFormat="1">
      <alignment horizontal="center" vertical="center"/>
    </xf>
    <xf borderId="0" fillId="33" fontId="119" numFmtId="10" xfId="0" applyAlignment="1" applyFont="1" applyNumberFormat="1">
      <alignment horizontal="center" vertical="center"/>
    </xf>
    <xf borderId="3" fillId="33" fontId="119" numFmtId="10" xfId="0" applyAlignment="1" applyBorder="1" applyFont="1" applyNumberFormat="1">
      <alignment horizontal="center" vertical="center"/>
    </xf>
    <xf borderId="0" fillId="29" fontId="116" numFmtId="9" xfId="0" applyAlignment="1" applyFont="1" applyNumberFormat="1">
      <alignment horizontal="center" readingOrder="0" vertical="center"/>
    </xf>
    <xf borderId="0" fillId="33" fontId="121" numFmtId="10" xfId="0" applyAlignment="1" applyFont="1" applyNumberFormat="1">
      <alignment horizontal="center" vertical="center"/>
    </xf>
    <xf borderId="0" fillId="0" fontId="87" numFmtId="0" xfId="0" applyAlignment="1" applyFont="1">
      <alignment readingOrder="0" vertical="center"/>
    </xf>
    <xf borderId="0" fillId="0" fontId="87" numFmtId="10" xfId="0" applyAlignment="1" applyFont="1" applyNumberFormat="1">
      <alignment horizontal="center" vertical="center"/>
    </xf>
    <xf borderId="0" fillId="0" fontId="87" numFmtId="0" xfId="0" applyAlignment="1" applyFont="1">
      <alignment horizontal="center" vertical="center"/>
    </xf>
    <xf borderId="0" fillId="33" fontId="99" numFmtId="0" xfId="0" applyAlignment="1" applyFont="1">
      <alignment vertical="center"/>
    </xf>
    <xf borderId="17" fillId="33" fontId="122" numFmtId="3" xfId="0" applyAlignment="1" applyBorder="1" applyFont="1" applyNumberFormat="1">
      <alignment horizontal="center" vertical="center"/>
    </xf>
    <xf borderId="17" fillId="33" fontId="100" numFmtId="0" xfId="0" applyAlignment="1" applyBorder="1" applyFont="1">
      <alignment horizontal="center" vertical="center"/>
    </xf>
    <xf borderId="0" fillId="33" fontId="99" numFmtId="0" xfId="0" applyAlignment="1" applyFont="1">
      <alignment horizontal="center" vertical="center"/>
    </xf>
    <xf borderId="0" fillId="33" fontId="100" numFmtId="9" xfId="0" applyAlignment="1" applyFont="1" applyNumberFormat="1">
      <alignment horizontal="center" vertical="center"/>
    </xf>
    <xf borderId="3" fillId="33" fontId="99" numFmtId="0" xfId="0" applyAlignment="1" applyBorder="1" applyFont="1">
      <alignment horizontal="center" vertical="center"/>
    </xf>
    <xf borderId="0" fillId="10" fontId="100" numFmtId="3" xfId="0" applyAlignment="1" applyFont="1" applyNumberFormat="1">
      <alignment horizontal="center" vertical="center"/>
    </xf>
    <xf borderId="0" fillId="29" fontId="100" numFmtId="0" xfId="0" applyAlignment="1" applyFont="1">
      <alignment horizontal="center" readingOrder="0" vertical="center"/>
    </xf>
    <xf borderId="0" fillId="33" fontId="122" numFmtId="9" xfId="0" applyAlignment="1" applyFont="1" applyNumberFormat="1">
      <alignment horizontal="center" vertical="center"/>
    </xf>
    <xf borderId="0" fillId="29" fontId="99" numFmtId="165" xfId="0" applyAlignment="1" applyFont="1" applyNumberFormat="1">
      <alignment horizontal="center" vertical="center"/>
    </xf>
    <xf borderId="0" fillId="33" fontId="100" numFmtId="10" xfId="0" applyAlignment="1" applyFont="1" applyNumberFormat="1">
      <alignment horizontal="center" vertical="center"/>
    </xf>
    <xf borderId="0" fillId="33" fontId="99" numFmtId="0" xfId="0" applyAlignment="1" applyFont="1">
      <alignment readingOrder="0" vertical="center"/>
    </xf>
    <xf borderId="0" fillId="33" fontId="122" numFmtId="165" xfId="0" applyAlignment="1" applyFont="1" applyNumberFormat="1">
      <alignment horizontal="center" vertical="center"/>
    </xf>
    <xf borderId="0" fillId="33" fontId="100" numFmtId="165" xfId="0" applyAlignment="1" applyFont="1" applyNumberFormat="1">
      <alignment horizontal="center" vertical="center"/>
    </xf>
    <xf borderId="3" fillId="33" fontId="122" numFmtId="3" xfId="0" applyAlignment="1" applyBorder="1" applyFont="1" applyNumberFormat="1">
      <alignment horizontal="center" vertical="center"/>
    </xf>
    <xf borderId="0" fillId="29" fontId="100" numFmtId="3" xfId="0" applyAlignment="1" applyFont="1" applyNumberFormat="1">
      <alignment horizontal="center" vertical="center"/>
    </xf>
    <xf borderId="0" fillId="29" fontId="100" numFmtId="165" xfId="0" applyAlignment="1" applyFont="1" applyNumberFormat="1">
      <alignment horizontal="center" readingOrder="0" vertical="center"/>
    </xf>
    <xf borderId="17" fillId="33" fontId="122" numFmtId="165" xfId="0" applyAlignment="1" applyBorder="1" applyFont="1" applyNumberFormat="1">
      <alignment horizontal="center" vertical="center"/>
    </xf>
    <xf borderId="3" fillId="33" fontId="122" numFmtId="165" xfId="0" applyAlignment="1" applyBorder="1" applyFont="1" applyNumberFormat="1">
      <alignment horizontal="center" vertical="center"/>
    </xf>
    <xf borderId="0" fillId="29" fontId="100" numFmtId="165" xfId="0" applyAlignment="1" applyFont="1" applyNumberFormat="1">
      <alignment horizontal="center" vertical="center"/>
    </xf>
    <xf borderId="0" fillId="30" fontId="99" numFmtId="0" xfId="0" applyAlignment="1" applyFont="1">
      <alignment vertical="center"/>
    </xf>
    <xf borderId="0" fillId="21" fontId="37" numFmtId="0" xfId="0" applyAlignment="1" applyFont="1">
      <alignment horizontal="center" textRotation="90" vertical="center"/>
    </xf>
    <xf borderId="17" fillId="30" fontId="99" numFmtId="0" xfId="0" applyAlignment="1" applyBorder="1" applyFont="1">
      <alignment horizontal="center" readingOrder="0" vertical="center"/>
    </xf>
    <xf borderId="0" fillId="30" fontId="99" numFmtId="0" xfId="0" applyAlignment="1" applyFont="1">
      <alignment horizontal="center" readingOrder="0" vertical="center"/>
    </xf>
    <xf borderId="0" fillId="30" fontId="99" numFmtId="0" xfId="0" applyAlignment="1" applyFont="1">
      <alignment horizontal="center" vertical="center"/>
    </xf>
    <xf borderId="0" fillId="30" fontId="100" numFmtId="9" xfId="0" applyAlignment="1" applyFont="1" applyNumberFormat="1">
      <alignment horizontal="center" vertical="center"/>
    </xf>
    <xf borderId="17" fillId="30" fontId="99" numFmtId="0" xfId="0" applyAlignment="1" applyBorder="1" applyFont="1">
      <alignment horizontal="center" vertical="center"/>
    </xf>
    <xf borderId="0" fillId="27" fontId="99" numFmtId="0" xfId="0" applyAlignment="1" applyFont="1">
      <alignment horizontal="center" vertical="center"/>
    </xf>
    <xf borderId="0" fillId="29" fontId="100" numFmtId="3" xfId="0" applyAlignment="1" applyFont="1" applyNumberFormat="1">
      <alignment horizontal="center" readingOrder="0" vertical="center"/>
    </xf>
    <xf borderId="0" fillId="30" fontId="122" numFmtId="9" xfId="0" applyAlignment="1" applyFont="1" applyNumberFormat="1">
      <alignment horizontal="center" vertical="center"/>
    </xf>
    <xf borderId="0" fillId="30" fontId="122" numFmtId="10" xfId="0" applyAlignment="1" applyFont="1" applyNumberFormat="1">
      <alignment horizontal="center" vertical="center"/>
    </xf>
    <xf borderId="0" fillId="14" fontId="123" numFmtId="0" xfId="0" applyAlignment="1" applyFont="1">
      <alignment horizontal="center" textRotation="255" vertical="center"/>
    </xf>
    <xf borderId="0" fillId="2" fontId="118" numFmtId="9" xfId="0" applyAlignment="1" applyFont="1" applyNumberFormat="1">
      <alignment horizontal="center" vertical="center"/>
    </xf>
    <xf borderId="0" fillId="0" fontId="124" numFmtId="9" xfId="0" applyAlignment="1" applyFont="1" applyNumberFormat="1">
      <alignment horizontal="center" vertical="center"/>
    </xf>
    <xf borderId="0" fillId="30" fontId="99" numFmtId="0" xfId="0" applyAlignment="1" applyFont="1">
      <alignment readingOrder="0" vertical="center"/>
    </xf>
    <xf borderId="17" fillId="30" fontId="99" numFmtId="165" xfId="0" applyAlignment="1" applyBorder="1" applyFont="1" applyNumberFormat="1">
      <alignment horizontal="center" vertical="center"/>
    </xf>
    <xf borderId="17" fillId="30" fontId="99" numFmtId="168" xfId="0" applyAlignment="1" applyBorder="1" applyFont="1" applyNumberFormat="1">
      <alignment horizontal="center" vertical="center"/>
    </xf>
    <xf borderId="0" fillId="30" fontId="99" numFmtId="10" xfId="0" applyAlignment="1" applyFont="1" applyNumberFormat="1">
      <alignment horizontal="center" vertical="center"/>
    </xf>
    <xf borderId="3" fillId="30" fontId="99" numFmtId="168" xfId="0" applyAlignment="1" applyBorder="1" applyFont="1" applyNumberFormat="1">
      <alignment horizontal="center" vertical="center"/>
    </xf>
    <xf borderId="3" fillId="30" fontId="99" numFmtId="10" xfId="0" applyAlignment="1" applyBorder="1" applyFont="1" applyNumberFormat="1">
      <alignment horizontal="center" vertical="center"/>
    </xf>
    <xf borderId="0" fillId="27" fontId="99" numFmtId="10" xfId="0" applyAlignment="1" applyFont="1" applyNumberFormat="1">
      <alignment horizontal="center" vertical="center"/>
    </xf>
    <xf borderId="19" fillId="29" fontId="100" numFmtId="168" xfId="0" applyAlignment="1" applyBorder="1" applyFont="1" applyNumberFormat="1">
      <alignment horizontal="center" vertical="center"/>
    </xf>
    <xf borderId="0" fillId="2" fontId="96" numFmtId="10" xfId="0" applyAlignment="1" applyFont="1" applyNumberFormat="1">
      <alignment horizontal="center" vertical="center"/>
    </xf>
    <xf borderId="0" fillId="29" fontId="100" numFmtId="10" xfId="0" applyAlignment="1" applyFont="1" applyNumberFormat="1">
      <alignment horizontal="center" readingOrder="0" vertical="center"/>
    </xf>
    <xf borderId="0" fillId="14" fontId="99" numFmtId="10" xfId="0" applyAlignment="1" applyFont="1" applyNumberFormat="1">
      <alignment horizontal="center" vertical="center"/>
    </xf>
    <xf borderId="17" fillId="30" fontId="99" numFmtId="10" xfId="0" applyAlignment="1" applyBorder="1" applyFont="1" applyNumberFormat="1">
      <alignment horizontal="center" vertical="center"/>
    </xf>
    <xf borderId="0" fillId="29" fontId="100" numFmtId="10" xfId="0" applyAlignment="1" applyFont="1" applyNumberFormat="1">
      <alignment horizontal="center" vertical="center"/>
    </xf>
    <xf borderId="10" fillId="20" fontId="37" numFmtId="0" xfId="0" applyAlignment="1" applyBorder="1" applyFont="1">
      <alignment horizontal="center" readingOrder="0" textRotation="90" vertical="center"/>
    </xf>
    <xf borderId="0" fillId="0" fontId="99" numFmtId="0" xfId="0" applyAlignment="1" applyFont="1">
      <alignment horizontal="center" vertical="center"/>
    </xf>
    <xf borderId="0" fillId="0" fontId="99" numFmtId="9" xfId="0" applyAlignment="1" applyFont="1" applyNumberFormat="1">
      <alignment horizontal="center" vertical="center"/>
    </xf>
    <xf borderId="0" fillId="2" fontId="99" numFmtId="9" xfId="0" applyAlignment="1" applyFont="1" applyNumberFormat="1">
      <alignment horizontal="center" vertical="center"/>
    </xf>
    <xf borderId="0" fillId="2" fontId="122" numFmtId="9" xfId="0" applyAlignment="1" applyFont="1" applyNumberFormat="1">
      <alignment horizontal="center" vertical="center"/>
    </xf>
    <xf borderId="0" fillId="0" fontId="119" numFmtId="0" xfId="0" applyAlignment="1" applyFont="1">
      <alignment vertical="center"/>
    </xf>
    <xf borderId="10" fillId="0" fontId="117" numFmtId="0" xfId="0" applyBorder="1" applyFont="1"/>
    <xf borderId="0" fillId="0" fontId="99" numFmtId="9" xfId="0" applyAlignment="1" applyFont="1" applyNumberFormat="1">
      <alignment vertical="center"/>
    </xf>
    <xf borderId="11" fillId="0" fontId="99" numFmtId="9" xfId="0" applyAlignment="1" applyBorder="1" applyFont="1" applyNumberFormat="1">
      <alignment horizontal="center" vertical="center"/>
    </xf>
    <xf borderId="0" fillId="2" fontId="99" numFmtId="168" xfId="0" applyAlignment="1" applyFont="1" applyNumberFormat="1">
      <alignment horizontal="center" vertical="center"/>
    </xf>
    <xf borderId="0" fillId="0" fontId="119" numFmtId="0" xfId="0" applyAlignment="1" applyFont="1">
      <alignment readingOrder="0" vertical="center"/>
    </xf>
    <xf borderId="0" fillId="0" fontId="99" numFmtId="0" xfId="0" applyAlignment="1" applyFont="1">
      <alignment readingOrder="0" vertical="center"/>
    </xf>
    <xf borderId="0" fillId="0" fontId="99" numFmtId="10" xfId="0" applyAlignment="1" applyFont="1" applyNumberFormat="1">
      <alignment horizontal="center" vertical="center"/>
    </xf>
    <xf borderId="0" fillId="0" fontId="99" numFmtId="165" xfId="0" applyAlignment="1" applyFont="1" applyNumberFormat="1">
      <alignment horizontal="center" vertical="center"/>
    </xf>
    <xf borderId="11" fillId="0" fontId="99" numFmtId="10" xfId="0" applyAlignment="1" applyBorder="1" applyFont="1" applyNumberFormat="1">
      <alignment horizontal="center" vertical="center"/>
    </xf>
    <xf borderId="11" fillId="0" fontId="99" numFmtId="165" xfId="0" applyAlignment="1" applyBorder="1" applyFont="1" applyNumberFormat="1">
      <alignment horizontal="center" vertical="center"/>
    </xf>
    <xf borderId="11" fillId="0" fontId="99" numFmtId="168" xfId="0" applyAlignment="1" applyBorder="1" applyFont="1" applyNumberFormat="1">
      <alignment horizontal="center" vertical="center"/>
    </xf>
    <xf borderId="0" fillId="30" fontId="99" numFmtId="9" xfId="0" applyAlignment="1" applyFont="1" applyNumberFormat="1">
      <alignment horizontal="center" vertical="center"/>
    </xf>
    <xf borderId="0" fillId="30" fontId="99" numFmtId="3" xfId="0" applyAlignment="1" applyFont="1" applyNumberFormat="1">
      <alignment vertical="center"/>
    </xf>
    <xf borderId="0" fillId="30" fontId="119" numFmtId="4" xfId="0" applyAlignment="1" applyFont="1" applyNumberFormat="1">
      <alignment vertical="center"/>
    </xf>
    <xf borderId="12" fillId="0" fontId="117" numFmtId="0" xfId="0" applyBorder="1" applyFont="1"/>
    <xf borderId="20" fillId="24" fontId="100" numFmtId="4" xfId="0" applyAlignment="1" applyBorder="1" applyFont="1" applyNumberFormat="1">
      <alignment vertical="center"/>
    </xf>
    <xf borderId="20" fillId="24" fontId="100" numFmtId="173" xfId="0" applyAlignment="1" applyBorder="1" applyFont="1" applyNumberFormat="1">
      <alignment horizontal="center" vertical="center"/>
    </xf>
    <xf borderId="20" fillId="0" fontId="117" numFmtId="0" xfId="0" applyBorder="1" applyFont="1"/>
    <xf borderId="20" fillId="24" fontId="100" numFmtId="3" xfId="0" applyAlignment="1" applyBorder="1" applyFont="1" applyNumberFormat="1">
      <alignment vertical="center"/>
    </xf>
    <xf borderId="20" fillId="24" fontId="100" numFmtId="9" xfId="0" applyAlignment="1" applyBorder="1" applyFont="1" applyNumberFormat="1">
      <alignment horizontal="center" vertical="center"/>
    </xf>
    <xf borderId="20" fillId="24" fontId="100" numFmtId="3" xfId="0" applyAlignment="1" applyBorder="1" applyFont="1" applyNumberFormat="1">
      <alignment horizontal="center" vertical="center"/>
    </xf>
    <xf borderId="13" fillId="24" fontId="100" numFmtId="3" xfId="0" applyAlignment="1" applyBorder="1" applyFont="1" applyNumberFormat="1">
      <alignment horizontal="center" vertical="center"/>
    </xf>
    <xf borderId="0" fillId="24" fontId="99" numFmtId="9" xfId="0" applyAlignment="1" applyFont="1" applyNumberFormat="1">
      <alignment horizontal="center" vertical="center"/>
    </xf>
    <xf borderId="0" fillId="24" fontId="122" numFmtId="9" xfId="0" applyAlignment="1" applyFont="1" applyNumberFormat="1">
      <alignment horizontal="center" vertical="center"/>
    </xf>
    <xf borderId="0" fillId="30" fontId="16" numFmtId="0" xfId="0" applyAlignment="1" applyFont="1">
      <alignment vertical="center"/>
    </xf>
    <xf borderId="0" fillId="24" fontId="101" numFmtId="0" xfId="0" applyAlignment="1" applyFont="1">
      <alignment vertical="center"/>
    </xf>
    <xf borderId="0" fillId="24" fontId="101" numFmtId="165" xfId="0" applyAlignment="1" applyFont="1" applyNumberFormat="1">
      <alignment horizontal="center" vertical="center"/>
    </xf>
    <xf borderId="0" fillId="24" fontId="101" numFmtId="0" xfId="0" applyAlignment="1" applyFont="1">
      <alignment horizontal="center" vertical="center"/>
    </xf>
    <xf borderId="0" fillId="24" fontId="101" numFmtId="10" xfId="0" applyAlignment="1" applyFont="1" applyNumberFormat="1">
      <alignment horizontal="center" vertical="center"/>
    </xf>
    <xf borderId="0" fillId="24" fontId="103" numFmtId="0" xfId="0" applyAlignment="1" applyFont="1">
      <alignment horizontal="center" vertical="center"/>
    </xf>
    <xf borderId="0" fillId="24" fontId="125" numFmtId="9" xfId="0" applyAlignment="1" applyFont="1" applyNumberFormat="1">
      <alignment horizontal="center" vertical="center"/>
    </xf>
    <xf borderId="0" fillId="24" fontId="103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0" fillId="20" fontId="126" numFmtId="0" xfId="0" applyAlignment="1" applyFont="1">
      <alignment horizontal="center" vertical="center"/>
    </xf>
    <xf borderId="0" fillId="21" fontId="126" numFmtId="0" xfId="0" applyAlignment="1" applyFont="1">
      <alignment horizontal="center" vertical="center"/>
    </xf>
    <xf borderId="0" fillId="20" fontId="127" numFmtId="9" xfId="0" applyAlignment="1" applyFont="1" applyNumberFormat="1">
      <alignment horizontal="center" vertical="center"/>
    </xf>
    <xf borderId="0" fillId="3" fontId="127" numFmtId="9" xfId="0" applyAlignment="1" applyFont="1" applyNumberFormat="1">
      <alignment horizontal="center" vertical="center"/>
    </xf>
    <xf borderId="0" fillId="0" fontId="127" numFmtId="0" xfId="0" applyAlignment="1" applyFont="1">
      <alignment readingOrder="0" vertical="center"/>
    </xf>
    <xf borderId="0" fillId="3" fontId="126" numFmtId="0" xfId="0" applyAlignment="1" applyFont="1">
      <alignment horizontal="center" vertical="center"/>
    </xf>
    <xf borderId="0" fillId="21" fontId="127" numFmtId="9" xfId="0" applyAlignment="1" applyFont="1" applyNumberFormat="1">
      <alignment horizontal="center" vertical="center"/>
    </xf>
    <xf borderId="0" fillId="6" fontId="128" numFmtId="0" xfId="0" applyAlignment="1" applyFont="1">
      <alignment horizontal="center" vertical="center"/>
    </xf>
    <xf borderId="0" fillId="6" fontId="129" numFmtId="3" xfId="0" applyAlignment="1" applyFont="1" applyNumberFormat="1">
      <alignment horizontal="center" vertical="center"/>
    </xf>
    <xf borderId="0" fillId="6" fontId="129" numFmtId="9" xfId="0" applyAlignment="1" applyFont="1" applyNumberFormat="1">
      <alignment horizontal="center" vertical="center"/>
    </xf>
    <xf borderId="0" fillId="0" fontId="130" numFmtId="0" xfId="0" applyAlignment="1" applyFont="1">
      <alignment readingOrder="0" vertical="center"/>
    </xf>
    <xf borderId="0" fillId="6" fontId="128" numFmtId="3" xfId="0" applyAlignment="1" applyFont="1" applyNumberFormat="1">
      <alignment horizontal="center" vertical="center"/>
    </xf>
    <xf borderId="0" fillId="0" fontId="99" numFmtId="0" xfId="0" applyAlignment="1" applyFont="1">
      <alignment vertical="center"/>
    </xf>
    <xf borderId="0" fillId="0" fontId="131" numFmtId="0" xfId="0" applyAlignment="1" applyFont="1">
      <alignment readingOrder="0" vertical="center"/>
    </xf>
    <xf borderId="0" fillId="0" fontId="130" numFmtId="0" xfId="0" applyAlignment="1" applyFont="1">
      <alignment vertical="center"/>
    </xf>
    <xf borderId="0" fillId="6" fontId="128" numFmtId="0" xfId="0" applyAlignment="1" applyFont="1">
      <alignment horizontal="center" vertical="center"/>
    </xf>
    <xf borderId="0" fillId="3" fontId="22" numFmtId="0" xfId="0" applyAlignment="1" applyFont="1">
      <alignment readingOrder="0" vertical="center"/>
    </xf>
    <xf borderId="0" fillId="0" fontId="132" numFmtId="1" xfId="0" applyAlignment="1" applyFont="1" applyNumberFormat="1">
      <alignment horizontal="center" vertical="center"/>
    </xf>
    <xf borderId="0" fillId="0" fontId="22" numFmtId="10" xfId="0" applyAlignment="1" applyFont="1" applyNumberForma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14" fontId="17" numFmtId="164" xfId="0" applyAlignment="1" applyFont="1" applyNumberFormat="1">
      <alignment horizontal="center" vertical="center"/>
    </xf>
    <xf borderId="0" fillId="14" fontId="17" numFmtId="166" xfId="0" applyAlignment="1" applyFont="1" applyNumberFormat="1">
      <alignment horizontal="center" readingOrder="0" vertical="center"/>
    </xf>
    <xf borderId="0" fillId="2" fontId="17" numFmtId="166" xfId="0" applyAlignment="1" applyFont="1" applyNumberFormat="1">
      <alignment horizontal="center" readingOrder="0" vertical="center"/>
    </xf>
    <xf borderId="0" fillId="0" fontId="133" numFmtId="0" xfId="0" applyAlignment="1" applyFont="1">
      <alignment readingOrder="0" vertical="center"/>
    </xf>
    <xf borderId="0" fillId="0" fontId="22" numFmtId="0" xfId="0" applyAlignment="1" applyFont="1">
      <alignment horizontal="center" vertical="center"/>
    </xf>
    <xf borderId="0" fillId="2" fontId="22" numFmtId="0" xfId="0" applyAlignment="1" applyFont="1">
      <alignment horizontal="center" vertical="center"/>
    </xf>
    <xf borderId="0" fillId="3" fontId="17" numFmtId="0" xfId="0" applyAlignment="1" applyFont="1">
      <alignment horizontal="center" vertical="center"/>
    </xf>
    <xf borderId="0" fillId="14" fontId="16" numFmtId="164" xfId="0" applyAlignment="1" applyFont="1" applyNumberFormat="1">
      <alignment horizontal="center" readingOrder="0" vertical="center"/>
    </xf>
    <xf borderId="0" fillId="0" fontId="93" numFmtId="0" xfId="0" applyAlignment="1" applyFont="1">
      <alignment vertical="center"/>
    </xf>
    <xf borderId="0" fillId="21" fontId="93" numFmtId="0" xfId="0" applyAlignment="1" applyFont="1">
      <alignment vertical="center"/>
    </xf>
    <xf borderId="0" fillId="29" fontId="99" numFmtId="0" xfId="0" applyAlignment="1" applyFont="1">
      <alignment vertical="center"/>
    </xf>
    <xf borderId="0" fillId="29" fontId="96" numFmtId="0" xfId="0" applyAlignment="1" applyFont="1">
      <alignment vertical="center"/>
    </xf>
    <xf borderId="0" fillId="0" fontId="99" numFmtId="0" xfId="0" applyAlignment="1" applyFont="1">
      <alignment horizontal="left" vertical="center"/>
    </xf>
    <xf borderId="0" fillId="0" fontId="96" numFmtId="0" xfId="0" applyAlignment="1" applyFont="1">
      <alignment vertical="center"/>
    </xf>
    <xf borderId="0" fillId="0" fontId="27" numFmtId="0" xfId="0" applyAlignment="1" applyFont="1">
      <alignment horizontal="center"/>
    </xf>
    <xf borderId="0" fillId="0" fontId="27" numFmtId="0" xfId="0" applyFont="1"/>
    <xf borderId="0" fillId="0" fontId="27" numFmtId="0" xfId="0" applyFont="1"/>
    <xf borderId="0" fillId="31" fontId="19" numFmtId="0" xfId="0" applyFont="1"/>
    <xf borderId="0" fillId="31" fontId="19" numFmtId="164" xfId="0" applyFont="1" applyNumberFormat="1"/>
    <xf borderId="0" fillId="34" fontId="19" numFmtId="10" xfId="0" applyFill="1" applyFont="1" applyNumberFormat="1"/>
    <xf borderId="0" fillId="34" fontId="19" numFmtId="9" xfId="0" applyFont="1" applyNumberFormat="1"/>
    <xf borderId="0" fillId="34" fontId="19" numFmtId="3" xfId="0" applyFont="1" applyNumberFormat="1"/>
    <xf borderId="0" fillId="34" fontId="19" numFmtId="174" xfId="0" applyFont="1" applyNumberFormat="1"/>
    <xf borderId="0" fillId="34" fontId="19" numFmtId="0" xfId="0" applyFont="1"/>
    <xf borderId="0" fillId="19" fontId="19" numFmtId="0" xfId="0" applyFont="1"/>
    <xf borderId="0" fillId="0" fontId="134" numFmtId="0" xfId="0" applyAlignment="1" applyFont="1">
      <alignment readingOrder="0" vertical="center"/>
    </xf>
    <xf borderId="0" fillId="3" fontId="134" numFmtId="174" xfId="0" applyAlignment="1" applyFont="1" applyNumberFormat="1">
      <alignment horizontal="center" readingOrder="0" vertical="center"/>
    </xf>
    <xf borderId="9" fillId="21" fontId="135" numFmtId="174" xfId="0" applyAlignment="1" applyBorder="1" applyFont="1" applyNumberFormat="1">
      <alignment horizontal="center" readingOrder="0" vertical="center"/>
    </xf>
    <xf borderId="9" fillId="20" fontId="135" numFmtId="174" xfId="0" applyAlignment="1" applyBorder="1" applyFont="1" applyNumberFormat="1">
      <alignment horizontal="center" readingOrder="0" vertical="center"/>
    </xf>
    <xf borderId="0" fillId="0" fontId="134" numFmtId="0" xfId="0" applyAlignment="1" applyFont="1">
      <alignment vertical="center"/>
    </xf>
    <xf borderId="0" fillId="3" fontId="134" numFmtId="171" xfId="0" applyAlignment="1" applyFont="1" applyNumberFormat="1">
      <alignment horizontal="center" readingOrder="0" vertical="center"/>
    </xf>
    <xf borderId="0" fillId="20" fontId="135" numFmtId="0" xfId="0" applyAlignment="1" applyFont="1">
      <alignment vertical="center"/>
    </xf>
    <xf borderId="0" fillId="23" fontId="87" numFmtId="0" xfId="0" applyAlignment="1" applyFont="1">
      <alignment horizontal="center" vertical="center"/>
    </xf>
    <xf borderId="9" fillId="20" fontId="93" numFmtId="0" xfId="0" applyAlignment="1" applyBorder="1" applyFont="1">
      <alignment vertical="center"/>
    </xf>
    <xf borderId="9" fillId="3" fontId="101" numFmtId="174" xfId="0" applyAlignment="1" applyBorder="1" applyFont="1" applyNumberFormat="1">
      <alignment horizontal="center" readingOrder="0" vertical="center"/>
    </xf>
    <xf borderId="9" fillId="21" fontId="93" numFmtId="174" xfId="0" applyAlignment="1" applyBorder="1" applyFont="1" applyNumberFormat="1">
      <alignment horizontal="center" readingOrder="0" vertical="center"/>
    </xf>
    <xf borderId="9" fillId="20" fontId="93" numFmtId="174" xfId="0" applyAlignment="1" applyBorder="1" applyFont="1" applyNumberFormat="1">
      <alignment horizontal="center" readingOrder="0" vertical="center"/>
    </xf>
    <xf borderId="0" fillId="22" fontId="136" numFmtId="0" xfId="0" applyAlignment="1" applyFont="1">
      <alignment vertical="center"/>
    </xf>
    <xf borderId="0" fillId="0" fontId="95" numFmtId="0" xfId="0" applyAlignment="1" applyFont="1">
      <alignment horizontal="right" vertical="center"/>
    </xf>
    <xf borderId="0" fillId="0" fontId="95" numFmtId="164" xfId="0" applyAlignment="1" applyFont="1" applyNumberFormat="1">
      <alignment horizontal="right" vertical="center"/>
    </xf>
    <xf borderId="0" fillId="0" fontId="19" numFmtId="9" xfId="0" applyAlignment="1" applyFont="1" applyNumberFormat="1">
      <alignment vertical="center"/>
    </xf>
    <xf borderId="0" fillId="0" fontId="19" numFmtId="3" xfId="0" applyAlignment="1" applyFont="1" applyNumberFormat="1">
      <alignment vertical="center"/>
    </xf>
    <xf borderId="0" fillId="17" fontId="87" numFmtId="0" xfId="0" applyAlignment="1" applyFont="1">
      <alignment horizontal="center" vertical="center"/>
    </xf>
    <xf borderId="0" fillId="0" fontId="131" numFmtId="164" xfId="0" applyAlignment="1" applyFont="1" applyNumberFormat="1">
      <alignment horizontal="right" vertical="center"/>
    </xf>
    <xf borderId="0" fillId="0" fontId="19" numFmtId="164" xfId="0" applyAlignment="1" applyFont="1" applyNumberFormat="1">
      <alignment vertical="center"/>
    </xf>
    <xf borderId="0" fillId="22" fontId="136" numFmtId="0" xfId="0" applyAlignment="1" applyFont="1">
      <alignment readingOrder="0" vertical="center"/>
    </xf>
    <xf borderId="0" fillId="2" fontId="128" numFmtId="164" xfId="0" applyAlignment="1" applyFont="1" applyNumberFormat="1">
      <alignment horizontal="right" vertical="center"/>
    </xf>
    <xf borderId="0" fillId="2" fontId="19" numFmtId="0" xfId="0" applyAlignment="1" applyFont="1">
      <alignment vertical="center"/>
    </xf>
    <xf borderId="0" fillId="2" fontId="99" numFmtId="10" xfId="0" applyAlignment="1" applyFont="1" applyNumberFormat="1">
      <alignment horizontal="center" vertical="center"/>
    </xf>
    <xf borderId="0" fillId="23" fontId="87" numFmtId="10" xfId="0" applyAlignment="1" applyFont="1" applyNumberFormat="1">
      <alignment horizontal="center" vertical="center"/>
    </xf>
    <xf borderId="0" fillId="2" fontId="87" numFmtId="10" xfId="0" applyAlignment="1" applyFont="1" applyNumberFormat="1">
      <alignment horizontal="center" vertical="center"/>
    </xf>
    <xf borderId="9" fillId="20" fontId="19" numFmtId="165" xfId="0" applyAlignment="1" applyBorder="1" applyFont="1" applyNumberFormat="1">
      <alignment vertical="center"/>
    </xf>
    <xf borderId="9" fillId="21" fontId="135" numFmtId="0" xfId="0" applyAlignment="1" applyBorder="1" applyFont="1">
      <alignment horizontal="center" vertical="center"/>
    </xf>
    <xf borderId="9" fillId="20" fontId="137" numFmtId="0" xfId="0" applyAlignment="1" applyBorder="1" applyFont="1">
      <alignment horizontal="center" shrinkToFit="0" vertical="center" wrapText="1"/>
    </xf>
    <xf borderId="9" fillId="21" fontId="137" numFmtId="0" xfId="0" applyAlignment="1" applyBorder="1" applyFont="1">
      <alignment horizontal="center" shrinkToFit="0" vertical="center" wrapText="1"/>
    </xf>
    <xf borderId="0" fillId="0" fontId="136" numFmtId="0" xfId="0" applyAlignment="1" applyFont="1">
      <alignment vertical="center"/>
    </xf>
    <xf borderId="0" fillId="2" fontId="99" numFmtId="174" xfId="0" applyAlignment="1" applyFont="1" applyNumberFormat="1">
      <alignment vertical="center"/>
    </xf>
    <xf borderId="0" fillId="23" fontId="87" numFmtId="174" xfId="0" applyAlignment="1" applyFont="1" applyNumberFormat="1">
      <alignment vertical="center"/>
    </xf>
    <xf borderId="0" fillId="2" fontId="87" numFmtId="174" xfId="0" applyAlignment="1" applyFont="1" applyNumberFormat="1">
      <alignment vertical="center"/>
    </xf>
    <xf borderId="21" fillId="22" fontId="138" numFmtId="165" xfId="0" applyAlignment="1" applyBorder="1" applyFont="1" applyNumberFormat="1">
      <alignment vertical="center"/>
    </xf>
    <xf borderId="21" fillId="23" fontId="138" numFmtId="3" xfId="0" applyAlignment="1" applyBorder="1" applyFont="1" applyNumberFormat="1">
      <alignment horizontal="center" vertical="center"/>
    </xf>
    <xf borderId="21" fillId="0" fontId="19" numFmtId="9" xfId="0" applyAlignment="1" applyBorder="1" applyFont="1" applyNumberFormat="1">
      <alignment vertical="center"/>
    </xf>
    <xf borderId="21" fillId="23" fontId="19" numFmtId="9" xfId="0" applyAlignment="1" applyBorder="1" applyFont="1" applyNumberFormat="1">
      <alignment vertical="center"/>
    </xf>
    <xf borderId="21" fillId="22" fontId="138" numFmtId="0" xfId="0" applyAlignment="1" applyBorder="1" applyFont="1">
      <alignment vertical="center"/>
    </xf>
    <xf borderId="21" fillId="23" fontId="138" numFmtId="0" xfId="0" applyAlignment="1" applyBorder="1" applyFont="1">
      <alignment horizontal="center" vertical="center"/>
    </xf>
    <xf borderId="21" fillId="0" fontId="139" numFmtId="9" xfId="0" applyAlignment="1" applyBorder="1" applyFont="1" applyNumberFormat="1">
      <alignment horizontal="center" vertical="center"/>
    </xf>
    <xf borderId="0" fillId="2" fontId="140" numFmtId="174" xfId="0" applyAlignment="1" applyFont="1" applyNumberFormat="1">
      <alignment vertical="center"/>
    </xf>
    <xf borderId="0" fillId="2" fontId="19" numFmtId="174" xfId="0" applyAlignment="1" applyFont="1" applyNumberFormat="1">
      <alignment vertical="center"/>
    </xf>
    <xf borderId="9" fillId="3" fontId="101" numFmtId="174" xfId="0" applyAlignment="1" applyBorder="1" applyFont="1" applyNumberFormat="1">
      <alignment horizontal="center" vertical="center"/>
    </xf>
    <xf borderId="9" fillId="21" fontId="93" numFmtId="174" xfId="0" applyAlignment="1" applyBorder="1" applyFont="1" applyNumberFormat="1">
      <alignment horizontal="center" vertical="center"/>
    </xf>
    <xf borderId="9" fillId="20" fontId="93" numFmtId="174" xfId="0" applyAlignment="1" applyBorder="1" applyFont="1" applyNumberFormat="1">
      <alignment horizontal="center" vertical="center"/>
    </xf>
    <xf borderId="0" fillId="22" fontId="141" numFmtId="0" xfId="0" applyAlignment="1" applyFont="1">
      <alignment vertical="center"/>
    </xf>
    <xf borderId="0" fillId="0" fontId="140" numFmtId="0" xfId="0" applyAlignment="1" applyFont="1">
      <alignment vertical="center"/>
    </xf>
    <xf borderId="9" fillId="0" fontId="103" numFmtId="0" xfId="0" applyAlignment="1" applyBorder="1" applyFont="1">
      <alignment vertical="center"/>
    </xf>
    <xf borderId="0" fillId="17" fontId="99" numFmtId="0" xfId="0" applyAlignment="1" applyFont="1">
      <alignment vertical="center"/>
    </xf>
    <xf borderId="0" fillId="3" fontId="24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3" fontId="24" numFmtId="174" xfId="0" applyAlignment="1" applyFont="1" applyNumberFormat="1">
      <alignment horizontal="center" vertical="bottom"/>
    </xf>
    <xf borderId="0" fillId="3" fontId="24" numFmtId="175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27" numFmtId="0" xfId="0" applyAlignment="1" applyFont="1">
      <alignment readingOrder="0"/>
    </xf>
    <xf borderId="0" fillId="3" fontId="22" numFmtId="176" xfId="0" applyAlignment="1" applyFont="1" applyNumberFormat="1">
      <alignment horizontal="center" readingOrder="0"/>
    </xf>
    <xf borderId="0" fillId="34" fontId="22" numFmtId="176" xfId="0" applyAlignment="1" applyFont="1" applyNumberFormat="1">
      <alignment horizontal="center" readingOrder="0"/>
    </xf>
    <xf borderId="0" fillId="34" fontId="27" numFmtId="0" xfId="0" applyFont="1"/>
    <xf borderId="0" fillId="21" fontId="103" numFmtId="0" xfId="0" applyAlignment="1" applyFont="1">
      <alignment readingOrder="0" vertical="center"/>
    </xf>
    <xf borderId="0" fillId="20" fontId="93" numFmtId="176" xfId="0" applyAlignment="1" applyFont="1" applyNumberFormat="1">
      <alignment horizontal="center" readingOrder="0" vertical="center"/>
    </xf>
    <xf borderId="0" fillId="21" fontId="93" numFmtId="176" xfId="0" applyAlignment="1" applyFont="1" applyNumberFormat="1">
      <alignment horizontal="center" readingOrder="0" vertical="center"/>
    </xf>
    <xf borderId="0" fillId="21" fontId="142" numFmtId="0" xfId="0" applyAlignment="1" applyFont="1">
      <alignment readingOrder="0" vertical="center"/>
    </xf>
    <xf borderId="0" fillId="20" fontId="142" numFmtId="171" xfId="0" applyAlignment="1" applyFont="1" applyNumberFormat="1">
      <alignment horizontal="center" readingOrder="0" vertical="center"/>
    </xf>
    <xf borderId="0" fillId="21" fontId="142" numFmtId="171" xfId="0" applyAlignment="1" applyFont="1" applyNumberFormat="1">
      <alignment horizontal="center" readingOrder="0" vertical="center"/>
    </xf>
    <xf borderId="0" fillId="22" fontId="96" numFmtId="0" xfId="0" applyAlignment="1" applyFont="1">
      <alignment vertical="center"/>
    </xf>
    <xf borderId="0" fillId="0" fontId="96" numFmtId="0" xfId="0" applyAlignment="1" applyFont="1">
      <alignment horizontal="center" vertical="center"/>
    </xf>
    <xf borderId="0" fillId="23" fontId="96" numFmtId="0" xfId="0" applyAlignment="1" applyFont="1">
      <alignment horizontal="center" vertical="center"/>
    </xf>
    <xf borderId="0" fillId="0" fontId="96" numFmtId="168" xfId="0" applyAlignment="1" applyFont="1" applyNumberFormat="1">
      <alignment horizontal="center" vertical="center"/>
    </xf>
    <xf borderId="0" fillId="23" fontId="96" numFmtId="168" xfId="0" applyAlignment="1" applyFont="1" applyNumberFormat="1">
      <alignment horizontal="center" vertical="center"/>
    </xf>
    <xf borderId="0" fillId="30" fontId="96" numFmtId="0" xfId="0" applyAlignment="1" applyFont="1">
      <alignment vertical="center"/>
    </xf>
    <xf borderId="0" fillId="23" fontId="96" numFmtId="3" xfId="0" applyAlignment="1" applyFont="1" applyNumberFormat="1">
      <alignment horizontal="center" vertical="center"/>
    </xf>
    <xf borderId="0" fillId="0" fontId="96" numFmtId="3" xfId="0" applyAlignment="1" applyFont="1" applyNumberFormat="1">
      <alignment horizontal="center" vertical="center"/>
    </xf>
    <xf borderId="0" fillId="0" fontId="96" numFmtId="10" xfId="0" applyAlignment="1" applyFont="1" applyNumberFormat="1">
      <alignment horizontal="center" vertical="center"/>
    </xf>
    <xf borderId="0" fillId="23" fontId="96" numFmtId="10" xfId="0" applyAlignment="1" applyFont="1" applyNumberFormat="1">
      <alignment horizontal="center" vertical="center"/>
    </xf>
    <xf borderId="0" fillId="22" fontId="96" numFmtId="0" xfId="0" applyAlignment="1" applyFont="1">
      <alignment readingOrder="0" vertical="center"/>
    </xf>
    <xf borderId="0" fillId="0" fontId="96" numFmtId="9" xfId="0" applyAlignment="1" applyFont="1" applyNumberFormat="1">
      <alignment horizontal="center" vertical="center"/>
    </xf>
    <xf borderId="0" fillId="23" fontId="96" numFmtId="9" xfId="0" applyAlignment="1" applyFont="1" applyNumberFormat="1">
      <alignment horizontal="center" vertical="center"/>
    </xf>
    <xf borderId="0" fillId="30" fontId="96" numFmtId="0" xfId="0" applyAlignment="1" applyFont="1">
      <alignment readingOrder="0" vertical="center"/>
    </xf>
    <xf borderId="0" fillId="23" fontId="96" numFmtId="0" xfId="0" applyAlignment="1" applyFont="1">
      <alignment vertical="center"/>
    </xf>
    <xf borderId="0" fillId="0" fontId="96" numFmtId="1" xfId="0" applyAlignment="1" applyFont="1" applyNumberFormat="1">
      <alignment horizontal="center" vertical="center"/>
    </xf>
    <xf borderId="0" fillId="23" fontId="96" numFmtId="1" xfId="0" applyAlignment="1" applyFont="1" applyNumberFormat="1">
      <alignment horizontal="center" vertical="center"/>
    </xf>
    <xf borderId="0" fillId="20" fontId="103" numFmtId="0" xfId="0" applyAlignment="1" applyFont="1">
      <alignment horizontal="left" vertical="center"/>
    </xf>
    <xf borderId="0" fillId="21" fontId="103" numFmtId="0" xfId="0" applyAlignment="1" applyFont="1">
      <alignment horizontal="left" vertical="center"/>
    </xf>
    <xf borderId="0" fillId="29" fontId="143" numFmtId="0" xfId="0" applyAlignment="1" applyFont="1">
      <alignment horizontal="left" vertical="center"/>
    </xf>
    <xf borderId="0" fillId="0" fontId="96" numFmtId="0" xfId="0" applyAlignment="1" applyFont="1">
      <alignment horizontal="left" vertical="center"/>
    </xf>
    <xf borderId="0" fillId="0" fontId="96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horizontal="right" vertical="bottom"/>
    </xf>
    <xf borderId="3" fillId="6" fontId="3" numFmtId="3" xfId="0" applyAlignment="1" applyBorder="1" applyFont="1" applyNumberFormat="1">
      <alignment horizontal="center" readingOrder="0"/>
    </xf>
    <xf borderId="3" fillId="5" fontId="3" numFmtId="168" xfId="0" applyAlignment="1" applyBorder="1" applyFont="1" applyNumberFormat="1">
      <alignment horizontal="center" readingOrder="0"/>
    </xf>
    <xf borderId="3" fillId="5" fontId="3" numFmtId="168" xfId="0" applyAlignment="1" applyBorder="1" applyFont="1" applyNumberFormat="1">
      <alignment horizontal="center"/>
    </xf>
    <xf borderId="0" fillId="3" fontId="17" numFmtId="0" xfId="0" applyAlignment="1" applyFont="1">
      <alignment horizontal="center" vertical="bottom"/>
    </xf>
    <xf borderId="8" fillId="3" fontId="17" numFmtId="177" xfId="0" applyAlignment="1" applyBorder="1" applyFont="1" applyNumberFormat="1">
      <alignment horizontal="center" vertical="bottom"/>
    </xf>
    <xf borderId="7" fillId="3" fontId="17" numFmtId="177" xfId="0" applyAlignment="1" applyBorder="1" applyFont="1" applyNumberFormat="1">
      <alignment horizontal="center" vertical="bottom"/>
    </xf>
    <xf borderId="0" fillId="3" fontId="17" numFmtId="177" xfId="0" applyAlignment="1" applyFont="1" applyNumberFormat="1">
      <alignment horizontal="center" vertical="bottom"/>
    </xf>
    <xf borderId="7" fillId="2" fontId="16" numFmtId="3" xfId="0" applyAlignment="1" applyBorder="1" applyFont="1" applyNumberFormat="1">
      <alignment horizontal="center" vertical="bottom"/>
    </xf>
    <xf borderId="0" fillId="3" fontId="17" numFmtId="177" xfId="0" applyAlignment="1" applyFont="1" applyNumberFormat="1">
      <alignment horizontal="center" readingOrder="0" vertical="bottom"/>
    </xf>
    <xf borderId="0" fillId="3" fontId="17" numFmtId="0" xfId="0" applyAlignment="1" applyFont="1">
      <alignment horizontal="center" readingOrder="0" vertical="bottom"/>
    </xf>
    <xf borderId="3" fillId="0" fontId="27" numFmtId="3" xfId="0" applyAlignment="1" applyBorder="1" applyFont="1" applyNumberFormat="1">
      <alignment horizontal="center"/>
    </xf>
    <xf borderId="8" fillId="3" fontId="17" numFmtId="177" xfId="0" applyAlignment="1" applyBorder="1" applyFont="1" applyNumberFormat="1">
      <alignment horizontal="center" readingOrder="0" vertical="bottom"/>
    </xf>
    <xf borderId="7" fillId="0" fontId="27" numFmtId="0" xfId="0" applyAlignment="1" applyBorder="1" applyFont="1">
      <alignment horizontal="center"/>
    </xf>
    <xf borderId="5" fillId="0" fontId="27" numFmtId="0" xfId="0" applyAlignment="1" applyBorder="1" applyFont="1">
      <alignment horizontal="center"/>
    </xf>
    <xf borderId="3" fillId="3" fontId="17" numFmtId="0" xfId="0" applyAlignment="1" applyBorder="1" applyFont="1">
      <alignment vertical="bottom"/>
    </xf>
    <xf borderId="0" fillId="0" fontId="19" numFmtId="10" xfId="0" applyAlignment="1" applyFont="1" applyNumberFormat="1">
      <alignment vertical="bottom"/>
    </xf>
    <xf borderId="3" fillId="3" fontId="24" numFmtId="0" xfId="0" applyAlignment="1" applyBorder="1" applyFont="1">
      <alignment vertical="bottom"/>
    </xf>
    <xf borderId="0" fillId="0" fontId="19" numFmtId="1" xfId="0" applyAlignment="1" applyFont="1" applyNumberFormat="1">
      <alignment readingOrder="0" vertical="bottom"/>
    </xf>
    <xf borderId="3" fillId="3" fontId="133" numFmtId="0" xfId="0" applyAlignment="1" applyBorder="1" applyFont="1">
      <alignment readingOrder="0"/>
    </xf>
    <xf borderId="3" fillId="0" fontId="19" numFmtId="1" xfId="0" applyAlignment="1" applyBorder="1" applyFont="1" applyNumberFormat="1">
      <alignment readingOrder="0" vertical="bottom"/>
    </xf>
    <xf borderId="3" fillId="0" fontId="19" numFmtId="10" xfId="0" applyAlignment="1" applyBorder="1" applyFont="1" applyNumberFormat="1">
      <alignment vertical="bottom"/>
    </xf>
    <xf borderId="3" fillId="0" fontId="27" numFmtId="1" xfId="0" applyAlignment="1" applyBorder="1" applyFont="1" applyNumberFormat="1">
      <alignment readingOrder="0"/>
    </xf>
    <xf borderId="0" fillId="0" fontId="19" numFmtId="1" xfId="0" applyAlignment="1" applyFont="1" applyNumberFormat="1">
      <alignment vertical="bottom"/>
    </xf>
    <xf borderId="0" fillId="15" fontId="27" numFmtId="0" xfId="0" applyAlignment="1" applyFont="1">
      <alignment readingOrder="0"/>
    </xf>
    <xf borderId="0" fillId="17" fontId="27" numFmtId="0" xfId="0" applyAlignment="1" applyFont="1">
      <alignment readingOrder="0"/>
    </xf>
    <xf borderId="0" fillId="17" fontId="27" numFmtId="0" xfId="0" applyFont="1"/>
    <xf borderId="0" fillId="0" fontId="144" numFmtId="0" xfId="0" applyAlignment="1" applyFont="1">
      <alignment readingOrder="0" shrinkToFit="0" vertical="bottom" wrapText="0"/>
    </xf>
    <xf borderId="0" fillId="0" fontId="144" numFmtId="1" xfId="0" applyAlignment="1" applyFont="1" applyNumberFormat="1">
      <alignment readingOrder="0" shrinkToFit="0" vertical="bottom" wrapText="0"/>
    </xf>
    <xf borderId="0" fillId="0" fontId="145" numFmtId="0" xfId="0" applyAlignment="1" applyFont="1">
      <alignment readingOrder="0" shrinkToFit="0" vertical="bottom" wrapText="0"/>
    </xf>
    <xf borderId="0" fillId="0" fontId="144" numFmtId="1" xfId="0" applyAlignment="1" applyFont="1" applyNumberFormat="1">
      <alignment horizontal="right" readingOrder="0" shrinkToFit="0" vertical="bottom" wrapText="0"/>
    </xf>
    <xf borderId="0" fillId="0" fontId="144" numFmtId="175" xfId="0" applyAlignment="1" applyFont="1" applyNumberFormat="1">
      <alignment horizontal="right" readingOrder="0" shrinkToFit="0" vertical="bottom" wrapText="0"/>
    </xf>
    <xf borderId="0" fillId="0" fontId="145" numFmtId="1" xfId="0" applyAlignment="1" applyFont="1" applyNumberFormat="1">
      <alignment readingOrder="0" shrinkToFit="0" vertical="bottom" wrapText="0"/>
    </xf>
    <xf borderId="0" fillId="0" fontId="144" numFmtId="0" xfId="0" applyAlignment="1" applyFont="1">
      <alignment horizontal="right" readingOrder="0" shrinkToFit="0" vertical="bottom" wrapText="0"/>
    </xf>
    <xf borderId="0" fillId="0" fontId="146" numFmtId="0" xfId="0" applyAlignment="1" applyFont="1">
      <alignment readingOrder="0" shrinkToFit="0" wrapText="1"/>
    </xf>
    <xf borderId="0" fillId="0" fontId="147" numFmtId="0" xfId="0" applyAlignment="1" applyFont="1">
      <alignment readingOrder="0" shrinkToFit="0" wrapText="1"/>
    </xf>
    <xf borderId="0" fillId="0" fontId="27" numFmtId="175" xfId="0" applyFont="1" applyNumberFormat="1"/>
    <xf quotePrefix="1" borderId="0" fillId="0" fontId="27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7" numFmtId="178" xfId="0" applyFont="1" applyNumberFormat="1"/>
    <xf borderId="0" fillId="0" fontId="27" numFmtId="175" xfId="0" applyAlignment="1" applyFont="1" applyNumberFormat="1">
      <alignment readingOrder="0"/>
    </xf>
    <xf borderId="0" fillId="0" fontId="27" numFmtId="179" xfId="0" applyFont="1" applyNumberFormat="1"/>
    <xf borderId="0" fillId="0" fontId="27" numFmtId="179" xfId="0" applyAlignment="1" applyFont="1" applyNumberFormat="1">
      <alignment readingOrder="0"/>
    </xf>
    <xf borderId="0" fillId="0" fontId="148" numFmtId="0" xfId="0" applyAlignment="1" applyFont="1">
      <alignment readingOrder="0"/>
    </xf>
    <xf borderId="0" fillId="0" fontId="149" numFmtId="166" xfId="0" applyAlignment="1" applyFont="1" applyNumberFormat="1">
      <alignment readingOrder="0" shrinkToFit="0" vertical="bottom" wrapText="0"/>
    </xf>
    <xf borderId="0" fillId="0" fontId="149" numFmtId="0" xfId="0" applyAlignment="1" applyFont="1">
      <alignment readingOrder="0" shrinkToFit="0" vertical="bottom" wrapText="0"/>
    </xf>
    <xf borderId="0" fillId="0" fontId="150" numFmtId="166" xfId="0" applyAlignment="1" applyFont="1" applyNumberFormat="1">
      <alignment horizontal="right" shrinkToFit="0" vertical="bottom" wrapText="0"/>
    </xf>
    <xf borderId="0" fillId="0" fontId="150" numFmtId="0" xfId="0" applyAlignment="1" applyFont="1">
      <alignment readingOrder="0" shrinkToFit="0" vertical="bottom" wrapText="0"/>
    </xf>
    <xf borderId="0" fillId="0" fontId="150" numFmtId="0" xfId="0" applyAlignment="1" applyFont="1">
      <alignment horizontal="right" readingOrder="0" shrinkToFit="0" vertical="bottom" wrapText="0"/>
    </xf>
    <xf borderId="0" fillId="0" fontId="27" numFmtId="166" xfId="0" applyFont="1" applyNumberFormat="1"/>
    <xf borderId="0" fillId="0" fontId="150" numFmtId="166" xfId="0" applyAlignment="1" applyFont="1" applyNumberFormat="1">
      <alignment horizontal="right" readingOrder="0" shrinkToFit="0" vertical="bottom" wrapText="0"/>
    </xf>
    <xf borderId="0" fillId="0" fontId="150" numFmtId="166" xfId="0" applyAlignment="1" applyFont="1" applyNumberFormat="1">
      <alignment readingOrder="0" shrinkToFit="0" vertical="bottom" wrapText="0"/>
    </xf>
    <xf borderId="0" fillId="0" fontId="150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Leads vs. CVR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 LATAM'!$A$5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LATAM'!$B$5:$L$5</c:f>
              <c:numCache/>
            </c:numRef>
          </c:val>
        </c:ser>
        <c:axId val="104736201"/>
        <c:axId val="851608406"/>
      </c:barChart>
      <c:catAx>
        <c:axId val="104736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1608406"/>
      </c:catAx>
      <c:valAx>
        <c:axId val="851608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736201"/>
      </c:valAx>
      <c:lineChart>
        <c:varyColors val="0"/>
        <c:ser>
          <c:idx val="1"/>
          <c:order val="1"/>
          <c:tx>
            <c:strRef>
              <c:f>'P LATAM'!$A$15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LATAM'!$B$15:$L$15</c:f>
              <c:numCache/>
            </c:numRef>
          </c:val>
          <c:smooth val="0"/>
        </c:ser>
        <c:axId val="586061834"/>
        <c:axId val="338246559"/>
      </c:lineChart>
      <c:catAx>
        <c:axId val="5860618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8246559"/>
      </c:catAx>
      <c:valAx>
        <c:axId val="3382465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60618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 vs. Lost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 LATAM'!$A$5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LATAM'!$B$5:$L$5</c:f>
              <c:numCache/>
            </c:numRef>
          </c:val>
        </c:ser>
        <c:axId val="1873939513"/>
        <c:axId val="845941954"/>
      </c:barChart>
      <c:catAx>
        <c:axId val="1873939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941954"/>
      </c:catAx>
      <c:valAx>
        <c:axId val="845941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939513"/>
      </c:valAx>
      <c:lineChart>
        <c:varyColors val="0"/>
        <c:ser>
          <c:idx val="1"/>
          <c:order val="1"/>
          <c:tx>
            <c:strRef>
              <c:f>'P LATAM'!$A$18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LATAM'!$B$18:$L$18</c:f>
              <c:numCache/>
            </c:numRef>
          </c:val>
          <c:smooth val="0"/>
        </c:ser>
        <c:axId val="1875873355"/>
        <c:axId val="772257513"/>
      </c:lineChart>
      <c:catAx>
        <c:axId val="18758733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257513"/>
      </c:catAx>
      <c:valAx>
        <c:axId val="7722575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8733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Lost vs Incontable</a:t>
            </a:r>
          </a:p>
        </c:rich>
      </c:tx>
      <c:layout>
        <c:manualLayout>
          <c:xMode val="edge"/>
          <c:yMode val="edge"/>
          <c:x val="0.013789954337899545"/>
          <c:y val="0.0533112582781457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'P LATAM'!$A$18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LATAM'!$B$18:$L$18</c:f>
              <c:numCache/>
            </c:numRef>
          </c:val>
          <c:smooth val="0"/>
        </c:ser>
        <c:axId val="691994553"/>
        <c:axId val="1193096367"/>
      </c:lineChart>
      <c:catAx>
        <c:axId val="691994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096367"/>
      </c:catAx>
      <c:valAx>
        <c:axId val="1193096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994553"/>
      </c:valAx>
      <c:lineChart>
        <c:varyColors val="0"/>
        <c:ser>
          <c:idx val="1"/>
          <c:order val="1"/>
          <c:tx>
            <c:strRef>
              <c:f>'P LATAM'!$A$17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LATAM'!$B$17:$L$17</c:f>
              <c:numCache/>
            </c:numRef>
          </c:val>
          <c:smooth val="0"/>
        </c:ser>
        <c:axId val="1050616625"/>
        <c:axId val="739734193"/>
      </c:lineChart>
      <c:catAx>
        <c:axId val="10506166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734193"/>
      </c:catAx>
      <c:valAx>
        <c:axId val="7397341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6166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Lost Reasons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 LATAM'!$A$23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LATAM'!$B$23:$M$23</c:f>
              <c:numCache/>
            </c:numRef>
          </c:val>
        </c:ser>
        <c:ser>
          <c:idx val="1"/>
          <c:order val="1"/>
          <c:tx>
            <c:strRef>
              <c:f>'P LATAM'!$A$24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LATAM'!$B$24:$M$24</c:f>
              <c:numCache/>
            </c:numRef>
          </c:val>
        </c:ser>
        <c:ser>
          <c:idx val="2"/>
          <c:order val="2"/>
          <c:tx>
            <c:strRef>
              <c:f>'P LATAM'!$A$25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LATAM'!$B$25:$M$25</c:f>
              <c:numCache/>
            </c:numRef>
          </c:val>
        </c:ser>
        <c:ser>
          <c:idx val="3"/>
          <c:order val="3"/>
          <c:tx>
            <c:strRef>
              <c:f>'P LATAM'!$A$26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LATAM'!$B$26:$M$26</c:f>
              <c:numCache/>
            </c:numRef>
          </c:val>
        </c:ser>
        <c:ser>
          <c:idx val="4"/>
          <c:order val="4"/>
          <c:tx>
            <c:strRef>
              <c:f>'P LATAM'!$A$27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LATAM'!$B$27:$M$27</c:f>
              <c:numCache/>
            </c:numRef>
          </c:val>
        </c:ser>
        <c:ser>
          <c:idx val="5"/>
          <c:order val="5"/>
          <c:tx>
            <c:strRef>
              <c:f>'P LATAM'!$A$28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LATAM'!$B$28:$M$28</c:f>
              <c:numCache/>
            </c:numRef>
          </c:val>
        </c:ser>
        <c:ser>
          <c:idx val="6"/>
          <c:order val="6"/>
          <c:tx>
            <c:strRef>
              <c:f>'P LATAM'!$A$29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LATAM'!$B$29:$M$29</c:f>
              <c:numCache/>
            </c:numRef>
          </c:val>
        </c:ser>
        <c:ser>
          <c:idx val="7"/>
          <c:order val="7"/>
          <c:tx>
            <c:strRef>
              <c:f>'P LATAM'!$A$30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LATAM'!$B$30:$M$30</c:f>
              <c:numCache/>
            </c:numRef>
          </c:val>
        </c:ser>
        <c:ser>
          <c:idx val="8"/>
          <c:order val="8"/>
          <c:tx>
            <c:strRef>
              <c:f>'P LATAM'!$A$31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LATAM'!$B$31:$M$31</c:f>
              <c:numCache/>
            </c:numRef>
          </c:val>
        </c:ser>
        <c:ser>
          <c:idx val="9"/>
          <c:order val="9"/>
          <c:tx>
            <c:strRef>
              <c:f>'P LATAM'!$A$32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LATAM'!$B$32:$M$32</c:f>
              <c:numCache/>
            </c:numRef>
          </c:val>
        </c:ser>
        <c:ser>
          <c:idx val="10"/>
          <c:order val="10"/>
          <c:tx>
            <c:strRef>
              <c:f>'P LATAM'!$A$33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'P LATAM'!$B$22:$M$22</c:f>
            </c:strRef>
          </c:cat>
          <c:val>
            <c:numRef>
              <c:f>'P LATAM'!$B$33:$M$33</c:f>
              <c:numCache/>
            </c:numRef>
          </c:val>
        </c:ser>
        <c:ser>
          <c:idx val="11"/>
          <c:order val="11"/>
          <c:tx>
            <c:strRef>
              <c:f>'P LATAM'!$A$34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LATAM'!$B$34:$M$34</c:f>
              <c:numCache/>
            </c:numRef>
          </c:val>
        </c:ser>
        <c:ser>
          <c:idx val="12"/>
          <c:order val="12"/>
          <c:tx>
            <c:strRef>
              <c:f>'P LATAM'!$A$35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LATAM'!$B$35:$M$35</c:f>
              <c:numCache/>
            </c:numRef>
          </c:val>
        </c:ser>
        <c:ser>
          <c:idx val="13"/>
          <c:order val="13"/>
          <c:tx>
            <c:strRef>
              <c:f>'P LATAM'!$A$36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LATAM'!$B$36:$M$36</c:f>
              <c:numCache/>
            </c:numRef>
          </c:val>
        </c:ser>
        <c:ser>
          <c:idx val="14"/>
          <c:order val="14"/>
          <c:tx>
            <c:strRef>
              <c:f>'P LATAM'!$A$37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 LATAM'!$B$22:$M$22</c:f>
            </c:strRef>
          </c:cat>
          <c:val>
            <c:numRef>
              <c:f>'P LATAM'!$B$37:$M$37</c:f>
              <c:numCache/>
            </c:numRef>
          </c:val>
        </c:ser>
        <c:overlap val="100"/>
        <c:axId val="2131612725"/>
        <c:axId val="1884252122"/>
      </c:barChart>
      <c:catAx>
        <c:axId val="213161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Razón de pérdida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252122"/>
      </c:catAx>
      <c:valAx>
        <c:axId val="1884252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612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Leads vs. Lost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 LATAM'!$A$5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LATAM'!$B$5:$L$5</c:f>
              <c:numCache/>
            </c:numRef>
          </c:val>
        </c:ser>
        <c:axId val="792105407"/>
        <c:axId val="1287305190"/>
      </c:barChart>
      <c:catAx>
        <c:axId val="79210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305190"/>
      </c:catAx>
      <c:valAx>
        <c:axId val="1287305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105407"/>
      </c:valAx>
      <c:lineChart>
        <c:varyColors val="0"/>
        <c:ser>
          <c:idx val="1"/>
          <c:order val="1"/>
          <c:tx>
            <c:strRef>
              <c:f>'P LATAM'!$A$38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 LATAM'!$B$2:$L$2</c:f>
            </c:strRef>
          </c:cat>
          <c:val>
            <c:numRef>
              <c:f>'P LATAM'!$B$38:$L$38</c:f>
              <c:numCache/>
            </c:numRef>
          </c:val>
          <c:smooth val="0"/>
        </c:ser>
        <c:axId val="998345044"/>
        <c:axId val="765316337"/>
      </c:lineChart>
      <c:catAx>
        <c:axId val="9983450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316337"/>
      </c:catAx>
      <c:valAx>
        <c:axId val="7653163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3450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'P LATAM'!$A$51:$E$51</c:f>
            </c:strRef>
          </c:tx>
          <c:cat>
            <c:strRef>
              <c:f>'P LATAM'!$F$50:$M$50</c:f>
            </c:strRef>
          </c:cat>
          <c:val>
            <c:numRef>
              <c:f>'P LATAM'!$F$51:$M$51</c:f>
              <c:numCache/>
            </c:numRef>
          </c:val>
        </c:ser>
        <c:ser>
          <c:idx val="1"/>
          <c:order val="1"/>
          <c:tx>
            <c:strRef>
              <c:f>'P LATAM'!$A$52:$E$52</c:f>
            </c:strRef>
          </c:tx>
          <c:cat>
            <c:strRef>
              <c:f>'P LATAM'!$F$50:$M$50</c:f>
            </c:strRef>
          </c:cat>
          <c:val>
            <c:numRef>
              <c:f>'P LATAM'!$F$52:$M$52</c:f>
              <c:numCache/>
            </c:numRef>
          </c:val>
        </c:ser>
        <c:ser>
          <c:idx val="2"/>
          <c:order val="2"/>
          <c:tx>
            <c:strRef>
              <c:f>'P LATAM'!$A$53:$E$53</c:f>
            </c:strRef>
          </c:tx>
          <c:cat>
            <c:strRef>
              <c:f>'P LATAM'!$F$50:$M$50</c:f>
            </c:strRef>
          </c:cat>
          <c:val>
            <c:numRef>
              <c:f>'P LATAM'!$F$53:$M$53</c:f>
              <c:numCache/>
            </c:numRef>
          </c:val>
        </c:ser>
        <c:ser>
          <c:idx val="3"/>
          <c:order val="3"/>
          <c:tx>
            <c:strRef>
              <c:f>'P LATAM'!$A$54:$E$54</c:f>
            </c:strRef>
          </c:tx>
          <c:cat>
            <c:strRef>
              <c:f>'P LATAM'!$F$50:$M$50</c:f>
            </c:strRef>
          </c:cat>
          <c:val>
            <c:numRef>
              <c:f>'P LATAM'!$F$54:$M$54</c:f>
              <c:numCache/>
            </c:numRef>
          </c:val>
        </c:ser>
        <c:ser>
          <c:idx val="4"/>
          <c:order val="4"/>
          <c:tx>
            <c:strRef>
              <c:f>'P LATAM'!$A$55:$E$55</c:f>
            </c:strRef>
          </c:tx>
          <c:cat>
            <c:strRef>
              <c:f>'P LATAM'!$F$50:$M$50</c:f>
            </c:strRef>
          </c:cat>
          <c:val>
            <c:numRef>
              <c:f>'P LATAM'!$F$55:$M$55</c:f>
              <c:numCache/>
            </c:numRef>
          </c:val>
        </c:ser>
        <c:ser>
          <c:idx val="5"/>
          <c:order val="5"/>
          <c:tx>
            <c:strRef>
              <c:f>'P LATAM'!$A$56:$E$56</c:f>
            </c:strRef>
          </c:tx>
          <c:cat>
            <c:strRef>
              <c:f>'P LATAM'!$F$50:$M$50</c:f>
            </c:strRef>
          </c:cat>
          <c:val>
            <c:numRef>
              <c:f>'P LATAM'!$F$56:$M$56</c:f>
              <c:numCache/>
            </c:numRef>
          </c:val>
        </c:ser>
        <c:ser>
          <c:idx val="6"/>
          <c:order val="6"/>
          <c:tx>
            <c:strRef>
              <c:f>'P LATAM'!$A$57:$E$57</c:f>
            </c:strRef>
          </c:tx>
          <c:cat>
            <c:strRef>
              <c:f>'P LATAM'!$F$50:$M$50</c:f>
            </c:strRef>
          </c:cat>
          <c:val>
            <c:numRef>
              <c:f>'P LATAM'!$F$57:$M$57</c:f>
              <c:numCache/>
            </c:numRef>
          </c:val>
        </c:ser>
        <c:ser>
          <c:idx val="7"/>
          <c:order val="7"/>
          <c:tx>
            <c:strRef>
              <c:f>'P LATAM'!$A$58:$E$58</c:f>
            </c:strRef>
          </c:tx>
          <c:cat>
            <c:strRef>
              <c:f>'P LATAM'!$F$50:$M$50</c:f>
            </c:strRef>
          </c:cat>
          <c:val>
            <c:numRef>
              <c:f>'P LATAM'!$F$58:$M$58</c:f>
              <c:numCache/>
            </c:numRef>
          </c:val>
        </c:ser>
        <c:ser>
          <c:idx val="8"/>
          <c:order val="8"/>
          <c:tx>
            <c:strRef>
              <c:f>'P LATAM'!$A$59:$E$59</c:f>
            </c:strRef>
          </c:tx>
          <c:cat>
            <c:strRef>
              <c:f>'P LATAM'!$F$50:$M$50</c:f>
            </c:strRef>
          </c:cat>
          <c:val>
            <c:numRef>
              <c:f>'P LATAM'!$F$59:$M$59</c:f>
              <c:numCache/>
            </c:numRef>
          </c:val>
        </c:ser>
        <c:ser>
          <c:idx val="9"/>
          <c:order val="9"/>
          <c:tx>
            <c:strRef>
              <c:f>'P LATAM'!$A$60:$E$60</c:f>
            </c:strRef>
          </c:tx>
          <c:cat>
            <c:strRef>
              <c:f>'P LATAM'!$F$50:$M$50</c:f>
            </c:strRef>
          </c:cat>
          <c:val>
            <c:numRef>
              <c:f>'P LATAM'!$F$60:$M$60</c:f>
              <c:numCache/>
            </c:numRef>
          </c:val>
        </c:ser>
        <c:ser>
          <c:idx val="10"/>
          <c:order val="10"/>
          <c:tx>
            <c:strRef>
              <c:f>'P LATAM'!$A$61:$E$61</c:f>
            </c:strRef>
          </c:tx>
          <c:cat>
            <c:strRef>
              <c:f>'P LATAM'!$F$50:$M$50</c:f>
            </c:strRef>
          </c:cat>
          <c:val>
            <c:numRef>
              <c:f>'P LATAM'!$F$61:$M$61</c:f>
              <c:numCache/>
            </c:numRef>
          </c:val>
        </c:ser>
        <c:ser>
          <c:idx val="11"/>
          <c:order val="11"/>
          <c:tx>
            <c:strRef>
              <c:f>'P LATAM'!$A$62:$E$62</c:f>
            </c:strRef>
          </c:tx>
          <c:cat>
            <c:strRef>
              <c:f>'P LATAM'!$F$50:$M$50</c:f>
            </c:strRef>
          </c:cat>
          <c:val>
            <c:numRef>
              <c:f>'P LATAM'!$F$62:$M$62</c:f>
              <c:numCache/>
            </c:numRef>
          </c:val>
        </c:ser>
        <c:ser>
          <c:idx val="12"/>
          <c:order val="12"/>
          <c:tx>
            <c:strRef>
              <c:f>'P LATAM'!$A$63:$E$63</c:f>
            </c:strRef>
          </c:tx>
          <c:cat>
            <c:strRef>
              <c:f>'P LATAM'!$F$50:$M$50</c:f>
            </c:strRef>
          </c:cat>
          <c:val>
            <c:numRef>
              <c:f>'P LATAM'!$F$63:$M$63</c:f>
              <c:numCache/>
            </c:numRef>
          </c:val>
        </c:ser>
        <c:ser>
          <c:idx val="13"/>
          <c:order val="13"/>
          <c:tx>
            <c:strRef>
              <c:f>'P LATAM'!$A$64:$E$64</c:f>
            </c:strRef>
          </c:tx>
          <c:cat>
            <c:strRef>
              <c:f>'P LATAM'!$F$50:$M$50</c:f>
            </c:strRef>
          </c:cat>
          <c:val>
            <c:numRef>
              <c:f>'P LATAM'!$F$64:$M$64</c:f>
              <c:numCache/>
            </c:numRef>
          </c:val>
        </c:ser>
        <c:ser>
          <c:idx val="14"/>
          <c:order val="14"/>
          <c:tx>
            <c:strRef>
              <c:f>'P LATAM'!$A$65:$E$65</c:f>
            </c:strRef>
          </c:tx>
          <c:cat>
            <c:strRef>
              <c:f>'P LATAM'!$F$50:$M$50</c:f>
            </c:strRef>
          </c:cat>
          <c:val>
            <c:numRef>
              <c:f>'P LATAM'!$F$65:$M$65</c:f>
              <c:numCache/>
            </c:numRef>
          </c:val>
        </c:ser>
        <c:ser>
          <c:idx val="15"/>
          <c:order val="15"/>
          <c:tx>
            <c:strRef>
              <c:f>'P LATAM'!$A$66:$E$66</c:f>
            </c:strRef>
          </c:tx>
          <c:cat>
            <c:strRef>
              <c:f>'P LATAM'!$F$50:$M$50</c:f>
            </c:strRef>
          </c:cat>
          <c:val>
            <c:numRef>
              <c:f>'P LATAM'!$F$66:$M$66</c:f>
              <c:numCache/>
            </c:numRef>
          </c:val>
        </c:ser>
        <c:ser>
          <c:idx val="16"/>
          <c:order val="16"/>
          <c:tx>
            <c:strRef>
              <c:f>'P LATAM'!$A$69:$E$69</c:f>
            </c:strRef>
          </c:tx>
          <c:cat>
            <c:strRef>
              <c:f>'P LATAM'!$F$50:$M$50</c:f>
            </c:strRef>
          </c:cat>
          <c:val>
            <c:numRef>
              <c:f>'P LATAM'!$F$69:$M$69</c:f>
              <c:numCache/>
            </c:numRef>
          </c:val>
        </c:ser>
        <c:ser>
          <c:idx val="17"/>
          <c:order val="17"/>
          <c:tx>
            <c:strRef>
              <c:f>'P LATAM'!$A$70:$E$70</c:f>
            </c:strRef>
          </c:tx>
          <c:cat>
            <c:strRef>
              <c:f>'P LATAM'!$F$50:$M$50</c:f>
            </c:strRef>
          </c:cat>
          <c:val>
            <c:numRef>
              <c:f>'P LATAM'!$F$70:$M$70</c:f>
              <c:numCache/>
            </c:numRef>
          </c:val>
        </c:ser>
        <c:ser>
          <c:idx val="18"/>
          <c:order val="18"/>
          <c:tx>
            <c:strRef>
              <c:f>'P LATAM'!$A$71:$E$71</c:f>
            </c:strRef>
          </c:tx>
          <c:cat>
            <c:strRef>
              <c:f>'P LATAM'!$F$50:$M$50</c:f>
            </c:strRef>
          </c:cat>
          <c:val>
            <c:numRef>
              <c:f>'P LATAM'!$F$71:$M$71</c:f>
              <c:numCache/>
            </c:numRef>
          </c:val>
        </c:ser>
        <c:ser>
          <c:idx val="19"/>
          <c:order val="19"/>
          <c:tx>
            <c:strRef>
              <c:f>'P LATAM'!$A$72:$E$72</c:f>
            </c:strRef>
          </c:tx>
          <c:cat>
            <c:strRef>
              <c:f>'P LATAM'!$F$50:$M$50</c:f>
            </c:strRef>
          </c:cat>
          <c:val>
            <c:numRef>
              <c:f>'P LATAM'!$F$72:$M$72</c:f>
              <c:numCache/>
            </c:numRef>
          </c:val>
        </c:ser>
        <c:overlap val="100"/>
        <c:axId val="1371531409"/>
        <c:axId val="685058472"/>
      </c:barChart>
      <c:catAx>
        <c:axId val="1371531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058472"/>
      </c:catAx>
      <c:valAx>
        <c:axId val="6850584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71531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LATAM'!$C$2:$G$2</c:f>
            </c:strRef>
          </c:cat>
          <c:val>
            <c:numRef>
              <c:f>'Monthly LATAM'!$C$10:$G$10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LATAM'!$C$2:$G$2</c:f>
            </c:strRef>
          </c:cat>
          <c:val>
            <c:numRef>
              <c:f>'Monthly LATAM'!$C$15:$G$15</c:f>
              <c:numCache/>
            </c:numRef>
          </c:val>
        </c:ser>
        <c:axId val="1710181126"/>
        <c:axId val="1198241441"/>
      </c:barChart>
      <c:catAx>
        <c:axId val="1710181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241441"/>
      </c:catAx>
      <c:valAx>
        <c:axId val="1198241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181126"/>
      </c:valAx>
      <c:lineChart>
        <c:varyColors val="0"/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LATAM'!$C$2:$G$2</c:f>
            </c:strRef>
          </c:cat>
          <c:val>
            <c:numRef>
              <c:f>'Monthly LATAM'!$C$16:$G$16</c:f>
              <c:numCache/>
            </c:numRef>
          </c:val>
          <c:smooth val="0"/>
        </c:ser>
        <c:axId val="982483448"/>
        <c:axId val="1216772810"/>
      </c:lineChart>
      <c:catAx>
        <c:axId val="982483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772810"/>
      </c:catAx>
      <c:valAx>
        <c:axId val="12167728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4834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0</xdr:row>
      <xdr:rowOff>0</xdr:rowOff>
    </xdr:from>
    <xdr:ext cx="15001875" cy="1990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5001875" cy="1847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5001875" cy="1238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4954250" cy="17430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-19050</xdr:colOff>
      <xdr:row>0</xdr:row>
      <xdr:rowOff>0</xdr:rowOff>
    </xdr:from>
    <xdr:ext cx="15039975" cy="20097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371475</xdr:colOff>
      <xdr:row>1</xdr:row>
      <xdr:rowOff>0</xdr:rowOff>
    </xdr:from>
    <xdr:ext cx="1042987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371475</xdr:colOff>
      <xdr:row>31</xdr:row>
      <xdr:rowOff>133350</xdr:rowOff>
    </xdr:from>
    <xdr:ext cx="10429875" cy="2876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371475</xdr:colOff>
      <xdr:row>46</xdr:row>
      <xdr:rowOff>9525</xdr:rowOff>
    </xdr:from>
    <xdr:ext cx="10429875" cy="2876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371475</xdr:colOff>
      <xdr:row>59</xdr:row>
      <xdr:rowOff>85725</xdr:rowOff>
    </xdr:from>
    <xdr:ext cx="10477500" cy="5572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371475</xdr:colOff>
      <xdr:row>17</xdr:row>
      <xdr:rowOff>76200</xdr:rowOff>
    </xdr:from>
    <xdr:ext cx="10429875" cy="2876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72</xdr:row>
      <xdr:rowOff>133350</xdr:rowOff>
    </xdr:from>
    <xdr:ext cx="10067925" cy="6229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2276475</xdr:colOff>
      <xdr:row>0</xdr:row>
      <xdr:rowOff>0</xdr:rowOff>
    </xdr:from>
    <xdr:ext cx="16430625" cy="200977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71</xdr:row>
      <xdr:rowOff>66675</xdr:rowOff>
    </xdr:from>
    <xdr:ext cx="8058150" cy="49815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5039975" cy="20097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9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://data.tag.3.name" TargetMode="External"/><Relationship Id="rId10" Type="http://schemas.openxmlformats.org/officeDocument/2006/relationships/hyperlink" Target="http://data.tag.2.id" TargetMode="External"/><Relationship Id="rId13" Type="http://schemas.openxmlformats.org/officeDocument/2006/relationships/hyperlink" Target="http://data.modified_by.name" TargetMode="External"/><Relationship Id="rId12" Type="http://schemas.openxmlformats.org/officeDocument/2006/relationships/hyperlink" Target="http://data.tag.3.id" TargetMode="External"/><Relationship Id="rId1" Type="http://schemas.openxmlformats.org/officeDocument/2006/relationships/hyperlink" Target="http://data.owner.name" TargetMode="External"/><Relationship Id="rId2" Type="http://schemas.openxmlformats.org/officeDocument/2006/relationships/hyperlink" Target="http://data.owner.id" TargetMode="External"/><Relationship Id="rId3" Type="http://schemas.openxmlformats.org/officeDocument/2006/relationships/hyperlink" Target="http://data.id" TargetMode="External"/><Relationship Id="rId4" Type="http://schemas.openxmlformats.org/officeDocument/2006/relationships/hyperlink" Target="http://data.created_by.name" TargetMode="External"/><Relationship Id="rId9" Type="http://schemas.openxmlformats.org/officeDocument/2006/relationships/hyperlink" Target="http://data.tag.2.name" TargetMode="External"/><Relationship Id="rId15" Type="http://schemas.openxmlformats.org/officeDocument/2006/relationships/drawing" Target="../drawings/drawing18.xml"/><Relationship Id="rId14" Type="http://schemas.openxmlformats.org/officeDocument/2006/relationships/hyperlink" Target="http://data.modified_by.id" TargetMode="External"/><Relationship Id="rId5" Type="http://schemas.openxmlformats.org/officeDocument/2006/relationships/hyperlink" Target="http://data.created_by.id" TargetMode="External"/><Relationship Id="rId6" Type="http://schemas.openxmlformats.org/officeDocument/2006/relationships/hyperlink" Target="http://data.ad" TargetMode="External"/><Relationship Id="rId7" Type="http://schemas.openxmlformats.org/officeDocument/2006/relationships/hyperlink" Target="http://data.tag.1.name" TargetMode="External"/><Relationship Id="rId8" Type="http://schemas.openxmlformats.org/officeDocument/2006/relationships/hyperlink" Target="http://data.tag.1.id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://data.tag.1.name" TargetMode="External"/><Relationship Id="rId10" Type="http://schemas.openxmlformats.org/officeDocument/2006/relationships/hyperlink" Target="http://data.account_name.id" TargetMode="External"/><Relationship Id="rId13" Type="http://schemas.openxmlformats.org/officeDocument/2006/relationships/drawing" Target="../drawings/drawing19.xml"/><Relationship Id="rId12" Type="http://schemas.openxmlformats.org/officeDocument/2006/relationships/hyperlink" Target="http://data.tag.1.id" TargetMode="External"/><Relationship Id="rId1" Type="http://schemas.openxmlformats.org/officeDocument/2006/relationships/hyperlink" Target="http://data.owner.name" TargetMode="External"/><Relationship Id="rId2" Type="http://schemas.openxmlformats.org/officeDocument/2006/relationships/hyperlink" Target="http://data.owner.id" TargetMode="External"/><Relationship Id="rId3" Type="http://schemas.openxmlformats.org/officeDocument/2006/relationships/hyperlink" Target="http://data.id" TargetMode="External"/><Relationship Id="rId4" Type="http://schemas.openxmlformats.org/officeDocument/2006/relationships/hyperlink" Target="http://data.created_by.name" TargetMode="External"/><Relationship Id="rId9" Type="http://schemas.openxmlformats.org/officeDocument/2006/relationships/hyperlink" Target="http://data.account_name.name" TargetMode="External"/><Relationship Id="rId5" Type="http://schemas.openxmlformats.org/officeDocument/2006/relationships/hyperlink" Target="http://data.created_by.id" TargetMode="External"/><Relationship Id="rId6" Type="http://schemas.openxmlformats.org/officeDocument/2006/relationships/hyperlink" Target="http://data.ad" TargetMode="External"/><Relationship Id="rId7" Type="http://schemas.openxmlformats.org/officeDocument/2006/relationships/hyperlink" Target="http://data.modified_by.name" TargetMode="External"/><Relationship Id="rId8" Type="http://schemas.openxmlformats.org/officeDocument/2006/relationships/hyperlink" Target="http://data.modified_by.id" TargetMode="External"/></Relationships>
</file>

<file path=xl/worksheets/_rels/sheet20.xml.rels><?xml version="1.0" encoding="UTF-8" standalone="yes"?><Relationships xmlns="http://schemas.openxmlformats.org/package/2006/relationships"><Relationship Id="rId392" Type="http://schemas.openxmlformats.org/officeDocument/2006/relationships/hyperlink" Target="http://bit.ly" TargetMode="External"/><Relationship Id="rId391" Type="http://schemas.openxmlformats.org/officeDocument/2006/relationships/hyperlink" Target="http://l.facebook.com" TargetMode="External"/><Relationship Id="rId390" Type="http://schemas.openxmlformats.org/officeDocument/2006/relationships/hyperlink" Target="http://s.pointerpro.com" TargetMode="External"/><Relationship Id="rId1" Type="http://schemas.openxmlformats.org/officeDocument/2006/relationships/hyperlink" Target="http://baker-studios.com" TargetMode="External"/><Relationship Id="rId2" Type="http://schemas.openxmlformats.org/officeDocument/2006/relationships/hyperlink" Target="http://chatgpt.com" TargetMode="External"/><Relationship Id="rId3" Type="http://schemas.openxmlformats.org/officeDocument/2006/relationships/hyperlink" Target="http://manage.10times.com" TargetMode="External"/><Relationship Id="rId4" Type="http://schemas.openxmlformats.org/officeDocument/2006/relationships/hyperlink" Target="http://sniec.net" TargetMode="External"/><Relationship Id="rId9" Type="http://schemas.openxmlformats.org/officeDocument/2006/relationships/hyperlink" Target="http://chatgpt.com" TargetMode="External"/><Relationship Id="rId385" Type="http://schemas.openxmlformats.org/officeDocument/2006/relationships/hyperlink" Target="http://statics.teams.cdn.office.net" TargetMode="External"/><Relationship Id="rId384" Type="http://schemas.openxmlformats.org/officeDocument/2006/relationships/hyperlink" Target="http://chatgpt.com" TargetMode="External"/><Relationship Id="rId383" Type="http://schemas.openxmlformats.org/officeDocument/2006/relationships/hyperlink" Target="http://statics.teams.cdn.office.net" TargetMode="External"/><Relationship Id="rId382" Type="http://schemas.openxmlformats.org/officeDocument/2006/relationships/hyperlink" Target="http://linkedin.com" TargetMode="External"/><Relationship Id="rId5" Type="http://schemas.openxmlformats.org/officeDocument/2006/relationships/hyperlink" Target="http://storylandstudios.com" TargetMode="External"/><Relationship Id="rId389" Type="http://schemas.openxmlformats.org/officeDocument/2006/relationships/hyperlink" Target="http://statics.teams.cdn.office.net" TargetMode="External"/><Relationship Id="rId6" Type="http://schemas.openxmlformats.org/officeDocument/2006/relationships/hyperlink" Target="http://arcfec.com" TargetMode="External"/><Relationship Id="rId388" Type="http://schemas.openxmlformats.org/officeDocument/2006/relationships/hyperlink" Target="http://mail.google.com" TargetMode="External"/><Relationship Id="rId7" Type="http://schemas.openxmlformats.org/officeDocument/2006/relationships/hyperlink" Target="http://baker-studios.com" TargetMode="External"/><Relationship Id="rId387" Type="http://schemas.openxmlformats.org/officeDocument/2006/relationships/hyperlink" Target="http://s.pointerpro.com" TargetMode="External"/><Relationship Id="rId8" Type="http://schemas.openxmlformats.org/officeDocument/2006/relationships/hyperlink" Target="http://chajda.me" TargetMode="External"/><Relationship Id="rId386" Type="http://schemas.openxmlformats.org/officeDocument/2006/relationships/hyperlink" Target="http://s.pointerpro.com" TargetMode="External"/><Relationship Id="rId381" Type="http://schemas.openxmlformats.org/officeDocument/2006/relationships/hyperlink" Target="http://statics.teams.cdn.office.net" TargetMode="External"/><Relationship Id="rId380" Type="http://schemas.openxmlformats.org/officeDocument/2006/relationships/hyperlink" Target="http://newsletter.smartbrief.com" TargetMode="External"/><Relationship Id="rId379" Type="http://schemas.openxmlformats.org/officeDocument/2006/relationships/hyperlink" Target="http://statics.teams.cdn.office.net" TargetMode="External"/><Relationship Id="rId374" Type="http://schemas.openxmlformats.org/officeDocument/2006/relationships/hyperlink" Target="http://s.pointerpro.com" TargetMode="External"/><Relationship Id="rId373" Type="http://schemas.openxmlformats.org/officeDocument/2006/relationships/hyperlink" Target="http://ecosia.org" TargetMode="External"/><Relationship Id="rId372" Type="http://schemas.openxmlformats.org/officeDocument/2006/relationships/hyperlink" Target="http://s.pointerpro.com" TargetMode="External"/><Relationship Id="rId371" Type="http://schemas.openxmlformats.org/officeDocument/2006/relationships/hyperlink" Target="http://iaapa.rewardgateway.com" TargetMode="External"/><Relationship Id="rId378" Type="http://schemas.openxmlformats.org/officeDocument/2006/relationships/hyperlink" Target="http://statics.teams.cdn.office.net" TargetMode="External"/><Relationship Id="rId377" Type="http://schemas.openxmlformats.org/officeDocument/2006/relationships/hyperlink" Target="http://statics.teams.cdn.office.net" TargetMode="External"/><Relationship Id="rId376" Type="http://schemas.openxmlformats.org/officeDocument/2006/relationships/hyperlink" Target="http://statics.teams.cdn.office.net" TargetMode="External"/><Relationship Id="rId375" Type="http://schemas.openxmlformats.org/officeDocument/2006/relationships/hyperlink" Target="http://ecosia.org" TargetMode="External"/><Relationship Id="rId396" Type="http://schemas.openxmlformats.org/officeDocument/2006/relationships/hyperlink" Target="http://newsletter.smartbrief.com" TargetMode="External"/><Relationship Id="rId395" Type="http://schemas.openxmlformats.org/officeDocument/2006/relationships/hyperlink" Target="http://statics.teams.cdn.office.net" TargetMode="External"/><Relationship Id="rId394" Type="http://schemas.openxmlformats.org/officeDocument/2006/relationships/hyperlink" Target="http://newsletter.smartbrief.com" TargetMode="External"/><Relationship Id="rId393" Type="http://schemas.openxmlformats.org/officeDocument/2006/relationships/hyperlink" Target="http://app.adestra.com" TargetMode="External"/><Relationship Id="rId399" Type="http://schemas.openxmlformats.org/officeDocument/2006/relationships/hyperlink" Target="http://articulateusercontent.com" TargetMode="External"/><Relationship Id="rId398" Type="http://schemas.openxmlformats.org/officeDocument/2006/relationships/hyperlink" Target="http://statics.teams.cdn.office.net" TargetMode="External"/><Relationship Id="rId397" Type="http://schemas.openxmlformats.org/officeDocument/2006/relationships/hyperlink" Target="http://linkedin.com" TargetMode="External"/><Relationship Id="rId808" Type="http://schemas.openxmlformats.org/officeDocument/2006/relationships/hyperlink" Target="http://weixin110.qq.com" TargetMode="External"/><Relationship Id="rId807" Type="http://schemas.openxmlformats.org/officeDocument/2006/relationships/hyperlink" Target="http://linkedin.com" TargetMode="External"/><Relationship Id="rId806" Type="http://schemas.openxmlformats.org/officeDocument/2006/relationships/hyperlink" Target="http://iaapa.rewardgateway.com" TargetMode="External"/><Relationship Id="rId805" Type="http://schemas.openxmlformats.org/officeDocument/2006/relationships/hyperlink" Target="http://statics.teams.cdn.office.net" TargetMode="External"/><Relationship Id="rId809" Type="http://schemas.openxmlformats.org/officeDocument/2006/relationships/hyperlink" Target="http://iaapa.rewardgateway.com" TargetMode="External"/><Relationship Id="rId800" Type="http://schemas.openxmlformats.org/officeDocument/2006/relationships/hyperlink" Target="http://chatgpt.com" TargetMode="External"/><Relationship Id="rId804" Type="http://schemas.openxmlformats.org/officeDocument/2006/relationships/hyperlink" Target="http://iaapa.rewardgateway.com" TargetMode="External"/><Relationship Id="rId803" Type="http://schemas.openxmlformats.org/officeDocument/2006/relationships/hyperlink" Target="http://linkedin.com" TargetMode="External"/><Relationship Id="rId802" Type="http://schemas.openxmlformats.org/officeDocument/2006/relationships/hyperlink" Target="http://iaapa.rewardgateway.com" TargetMode="External"/><Relationship Id="rId801" Type="http://schemas.openxmlformats.org/officeDocument/2006/relationships/hyperlink" Target="http://newsletter.smartbrief.com" TargetMode="External"/><Relationship Id="rId40" Type="http://schemas.openxmlformats.org/officeDocument/2006/relationships/hyperlink" Target="http://m.facebook.com" TargetMode="External"/><Relationship Id="rId1334" Type="http://schemas.openxmlformats.org/officeDocument/2006/relationships/hyperlink" Target="http://statics.teams.cdn.office.net" TargetMode="External"/><Relationship Id="rId1335" Type="http://schemas.openxmlformats.org/officeDocument/2006/relationships/hyperlink" Target="http://app.adestra.com" TargetMode="External"/><Relationship Id="rId42" Type="http://schemas.openxmlformats.org/officeDocument/2006/relationships/hyperlink" Target="http://sniec.net" TargetMode="External"/><Relationship Id="rId1336" Type="http://schemas.openxmlformats.org/officeDocument/2006/relationships/hyperlink" Target="http://statics.teams.cdn.office.net" TargetMode="External"/><Relationship Id="rId41" Type="http://schemas.openxmlformats.org/officeDocument/2006/relationships/hyperlink" Target="http://sgdgolf.com" TargetMode="External"/><Relationship Id="rId1337" Type="http://schemas.openxmlformats.org/officeDocument/2006/relationships/hyperlink" Target="http://statics.teams.cdn.office.net" TargetMode="External"/><Relationship Id="rId44" Type="http://schemas.openxmlformats.org/officeDocument/2006/relationships/hyperlink" Target="http://cnet.org.mx" TargetMode="External"/><Relationship Id="rId1338" Type="http://schemas.openxmlformats.org/officeDocument/2006/relationships/hyperlink" Target="http://statics.teams.cdn.office.net" TargetMode="External"/><Relationship Id="rId43" Type="http://schemas.openxmlformats.org/officeDocument/2006/relationships/hyperlink" Target="http://teams.microsoft.com" TargetMode="External"/><Relationship Id="rId1339" Type="http://schemas.openxmlformats.org/officeDocument/2006/relationships/hyperlink" Target="http://statics.teams.cdn.office.net" TargetMode="External"/><Relationship Id="rId46" Type="http://schemas.openxmlformats.org/officeDocument/2006/relationships/hyperlink" Target="http://iaapa.secure-platform.com" TargetMode="External"/><Relationship Id="rId45" Type="http://schemas.openxmlformats.org/officeDocument/2006/relationships/hyperlink" Target="http://iaapa.rewardgateway.com" TargetMode="External"/><Relationship Id="rId745" Type="http://schemas.openxmlformats.org/officeDocument/2006/relationships/hyperlink" Target="http://statics.teams.cdn.office.net" TargetMode="External"/><Relationship Id="rId744" Type="http://schemas.openxmlformats.org/officeDocument/2006/relationships/hyperlink" Target="http://perplexity.ai" TargetMode="External"/><Relationship Id="rId743" Type="http://schemas.openxmlformats.org/officeDocument/2006/relationships/hyperlink" Target="http://chatgpt.com" TargetMode="External"/><Relationship Id="rId742" Type="http://schemas.openxmlformats.org/officeDocument/2006/relationships/hyperlink" Target="http://newsletter.smartbrief.com" TargetMode="External"/><Relationship Id="rId749" Type="http://schemas.openxmlformats.org/officeDocument/2006/relationships/hyperlink" Target="http://statics.teams.cdn.office.net" TargetMode="External"/><Relationship Id="rId748" Type="http://schemas.openxmlformats.org/officeDocument/2006/relationships/hyperlink" Target="http://statics.teams.cdn.office.net" TargetMode="External"/><Relationship Id="rId747" Type="http://schemas.openxmlformats.org/officeDocument/2006/relationships/hyperlink" Target="http://parafait.com" TargetMode="External"/><Relationship Id="rId746" Type="http://schemas.openxmlformats.org/officeDocument/2006/relationships/hyperlink" Target="http://statics.teams.cdn.office.net" TargetMode="External"/><Relationship Id="rId48" Type="http://schemas.openxmlformats.org/officeDocument/2006/relationships/hyperlink" Target="http://s15.a2zinc.net" TargetMode="External"/><Relationship Id="rId47" Type="http://schemas.openxmlformats.org/officeDocument/2006/relationships/hyperlink" Target="http://org62.lightning.force.com" TargetMode="External"/><Relationship Id="rId49" Type="http://schemas.openxmlformats.org/officeDocument/2006/relationships/hyperlink" Target="http://sniec.net" TargetMode="External"/><Relationship Id="rId741" Type="http://schemas.openxmlformats.org/officeDocument/2006/relationships/hyperlink" Target="http://chatgpt.com" TargetMode="External"/><Relationship Id="rId1330" Type="http://schemas.openxmlformats.org/officeDocument/2006/relationships/hyperlink" Target="http://mail.google.com" TargetMode="External"/><Relationship Id="rId740" Type="http://schemas.openxmlformats.org/officeDocument/2006/relationships/hyperlink" Target="http://socialtables.com" TargetMode="External"/><Relationship Id="rId1331" Type="http://schemas.openxmlformats.org/officeDocument/2006/relationships/hyperlink" Target="http://iaapa.diwutu.com" TargetMode="External"/><Relationship Id="rId1332" Type="http://schemas.openxmlformats.org/officeDocument/2006/relationships/hyperlink" Target="http://app.adestra.com" TargetMode="External"/><Relationship Id="rId1333" Type="http://schemas.openxmlformats.org/officeDocument/2006/relationships/hyperlink" Target="http://statics.teams.cdn.office.net" TargetMode="External"/><Relationship Id="rId1323" Type="http://schemas.openxmlformats.org/officeDocument/2006/relationships/hyperlink" Target="http://statics.teams.cdn.office.net" TargetMode="External"/><Relationship Id="rId1324" Type="http://schemas.openxmlformats.org/officeDocument/2006/relationships/hyperlink" Target="http://iaapa.rewardgateway.com" TargetMode="External"/><Relationship Id="rId31" Type="http://schemas.openxmlformats.org/officeDocument/2006/relationships/hyperlink" Target="http://themedentertainmentjobs.com" TargetMode="External"/><Relationship Id="rId1325" Type="http://schemas.openxmlformats.org/officeDocument/2006/relationships/hyperlink" Target="http://app.adestra.com" TargetMode="External"/><Relationship Id="rId30" Type="http://schemas.openxmlformats.org/officeDocument/2006/relationships/hyperlink" Target="http://linkedin.com" TargetMode="External"/><Relationship Id="rId1326" Type="http://schemas.openxmlformats.org/officeDocument/2006/relationships/hyperlink" Target="http://linkedin.com" TargetMode="External"/><Relationship Id="rId33" Type="http://schemas.openxmlformats.org/officeDocument/2006/relationships/hyperlink" Target="http://flyingsquirrelsports.ca" TargetMode="External"/><Relationship Id="rId1327" Type="http://schemas.openxmlformats.org/officeDocument/2006/relationships/hyperlink" Target="http://deref-gmx.net" TargetMode="External"/><Relationship Id="rId32" Type="http://schemas.openxmlformats.org/officeDocument/2006/relationships/hyperlink" Target="http://www2.smartbrief.com" TargetMode="External"/><Relationship Id="rId1328" Type="http://schemas.openxmlformats.org/officeDocument/2006/relationships/hyperlink" Target="http://iaapa.rewardgateway.com" TargetMode="External"/><Relationship Id="rId35" Type="http://schemas.openxmlformats.org/officeDocument/2006/relationships/hyperlink" Target="http://skylineattractions.com" TargetMode="External"/><Relationship Id="rId1329" Type="http://schemas.openxmlformats.org/officeDocument/2006/relationships/hyperlink" Target="http://statics.teams.cdn.office.net" TargetMode="External"/><Relationship Id="rId34" Type="http://schemas.openxmlformats.org/officeDocument/2006/relationships/hyperlink" Target="http://iaapa.secure-platform.com" TargetMode="External"/><Relationship Id="rId739" Type="http://schemas.openxmlformats.org/officeDocument/2006/relationships/hyperlink" Target="http://in.search.yahoo.com" TargetMode="External"/><Relationship Id="rId734" Type="http://schemas.openxmlformats.org/officeDocument/2006/relationships/hyperlink" Target="http://newsletter.smartbrief.com" TargetMode="External"/><Relationship Id="rId733" Type="http://schemas.openxmlformats.org/officeDocument/2006/relationships/hyperlink" Target="http://perplexity.ai" TargetMode="External"/><Relationship Id="rId732" Type="http://schemas.openxmlformats.org/officeDocument/2006/relationships/hyperlink" Target="http://gemini.google.com" TargetMode="External"/><Relationship Id="rId731" Type="http://schemas.openxmlformats.org/officeDocument/2006/relationships/hyperlink" Target="http://technicalpark.com" TargetMode="External"/><Relationship Id="rId738" Type="http://schemas.openxmlformats.org/officeDocument/2006/relationships/hyperlink" Target="http://newsletter.smartbrief.com" TargetMode="External"/><Relationship Id="rId737" Type="http://schemas.openxmlformats.org/officeDocument/2006/relationships/hyperlink" Target="http://linkedin.com" TargetMode="External"/><Relationship Id="rId736" Type="http://schemas.openxmlformats.org/officeDocument/2006/relationships/hyperlink" Target="http://purdue.brightspace.com" TargetMode="External"/><Relationship Id="rId735" Type="http://schemas.openxmlformats.org/officeDocument/2006/relationships/hyperlink" Target="http://link.edgepilot.com" TargetMode="External"/><Relationship Id="rId37" Type="http://schemas.openxmlformats.org/officeDocument/2006/relationships/hyperlink" Target="http://foundations.com" TargetMode="External"/><Relationship Id="rId36" Type="http://schemas.openxmlformats.org/officeDocument/2006/relationships/hyperlink" Target="http://sniec.net" TargetMode="External"/><Relationship Id="rId39" Type="http://schemas.openxmlformats.org/officeDocument/2006/relationships/hyperlink" Target="http://l.facebook.com" TargetMode="External"/><Relationship Id="rId38" Type="http://schemas.openxmlformats.org/officeDocument/2006/relationships/hyperlink" Target="http://iaapa.rewardgateway.com" TargetMode="External"/><Relationship Id="rId730" Type="http://schemas.openxmlformats.org/officeDocument/2006/relationships/hyperlink" Target="http://chatgpt.com" TargetMode="External"/><Relationship Id="rId1320" Type="http://schemas.openxmlformats.org/officeDocument/2006/relationships/hyperlink" Target="http://iaapa.rewardgateway.com" TargetMode="External"/><Relationship Id="rId1321" Type="http://schemas.openxmlformats.org/officeDocument/2006/relationships/hyperlink" Target="http://iaapa.rewardgateway.com" TargetMode="External"/><Relationship Id="rId1322" Type="http://schemas.openxmlformats.org/officeDocument/2006/relationships/hyperlink" Target="http://statics.teams.cdn.office.net" TargetMode="External"/><Relationship Id="rId1356" Type="http://schemas.openxmlformats.org/officeDocument/2006/relationships/hyperlink" Target="http://iaapa.org" TargetMode="External"/><Relationship Id="rId1357" Type="http://schemas.openxmlformats.org/officeDocument/2006/relationships/hyperlink" Target="http://s.pointerpro.com" TargetMode="External"/><Relationship Id="rId20" Type="http://schemas.openxmlformats.org/officeDocument/2006/relationships/hyperlink" Target="http://cn.bing.com" TargetMode="External"/><Relationship Id="rId1358" Type="http://schemas.openxmlformats.org/officeDocument/2006/relationships/hyperlink" Target="http://s.pointerpro.com" TargetMode="External"/><Relationship Id="rId1359" Type="http://schemas.openxmlformats.org/officeDocument/2006/relationships/hyperlink" Target="http://newsletter.smartbrief.com" TargetMode="External"/><Relationship Id="rId22" Type="http://schemas.openxmlformats.org/officeDocument/2006/relationships/hyperlink" Target="http://l.facebook.com" TargetMode="External"/><Relationship Id="rId21" Type="http://schemas.openxmlformats.org/officeDocument/2006/relationships/hyperlink" Target="http://katapult.co.uk" TargetMode="External"/><Relationship Id="rId24" Type="http://schemas.openxmlformats.org/officeDocument/2006/relationships/hyperlink" Target="http://s15.a2zinc.net" TargetMode="External"/><Relationship Id="rId23" Type="http://schemas.openxmlformats.org/officeDocument/2006/relationships/hyperlink" Target="http://recmanagement.com" TargetMode="External"/><Relationship Id="rId767" Type="http://schemas.openxmlformats.org/officeDocument/2006/relationships/hyperlink" Target="http://app.adestra.com" TargetMode="External"/><Relationship Id="rId766" Type="http://schemas.openxmlformats.org/officeDocument/2006/relationships/hyperlink" Target="http://newsletter.smartbrief.com" TargetMode="External"/><Relationship Id="rId765" Type="http://schemas.openxmlformats.org/officeDocument/2006/relationships/hyperlink" Target="http://bit.ly" TargetMode="External"/><Relationship Id="rId764" Type="http://schemas.openxmlformats.org/officeDocument/2006/relationships/hyperlink" Target="http://s.pointerpro.com" TargetMode="External"/><Relationship Id="rId769" Type="http://schemas.openxmlformats.org/officeDocument/2006/relationships/hyperlink" Target="http://statics.teams.cdn.office.net" TargetMode="External"/><Relationship Id="rId768" Type="http://schemas.openxmlformats.org/officeDocument/2006/relationships/hyperlink" Target="http://newsletter.smartbrief.com" TargetMode="External"/><Relationship Id="rId26" Type="http://schemas.openxmlformats.org/officeDocument/2006/relationships/hyperlink" Target="http://teams.microsoft.com" TargetMode="External"/><Relationship Id="rId25" Type="http://schemas.openxmlformats.org/officeDocument/2006/relationships/hyperlink" Target="http://so.com" TargetMode="External"/><Relationship Id="rId28" Type="http://schemas.openxmlformats.org/officeDocument/2006/relationships/hyperlink" Target="http://gemini.google.com" TargetMode="External"/><Relationship Id="rId1350" Type="http://schemas.openxmlformats.org/officeDocument/2006/relationships/hyperlink" Target="http://statics.teams.cdn.office.net" TargetMode="External"/><Relationship Id="rId27" Type="http://schemas.openxmlformats.org/officeDocument/2006/relationships/hyperlink" Target="http://brightestsearch.com" TargetMode="External"/><Relationship Id="rId1351" Type="http://schemas.openxmlformats.org/officeDocument/2006/relationships/hyperlink" Target="http://iaapa.org" TargetMode="External"/><Relationship Id="rId763" Type="http://schemas.openxmlformats.org/officeDocument/2006/relationships/hyperlink" Target="http://chatgpt.com" TargetMode="External"/><Relationship Id="rId1352" Type="http://schemas.openxmlformats.org/officeDocument/2006/relationships/hyperlink" Target="http://iaapa.rewardgateway.com" TargetMode="External"/><Relationship Id="rId29" Type="http://schemas.openxmlformats.org/officeDocument/2006/relationships/hyperlink" Target="http://iaapa.atlassian.net" TargetMode="External"/><Relationship Id="rId762" Type="http://schemas.openxmlformats.org/officeDocument/2006/relationships/hyperlink" Target="http://mail.google.com" TargetMode="External"/><Relationship Id="rId1353" Type="http://schemas.openxmlformats.org/officeDocument/2006/relationships/hyperlink" Target="http://newsletter.smartbrief.com" TargetMode="External"/><Relationship Id="rId761" Type="http://schemas.openxmlformats.org/officeDocument/2006/relationships/hyperlink" Target="http://iaapaexpoeurope25.mapyourshow.com" TargetMode="External"/><Relationship Id="rId1354" Type="http://schemas.openxmlformats.org/officeDocument/2006/relationships/hyperlink" Target="http://iaapa.rewardgateway.com" TargetMode="External"/><Relationship Id="rId760" Type="http://schemas.openxmlformats.org/officeDocument/2006/relationships/hyperlink" Target="http://iaapa.learningcart.com" TargetMode="External"/><Relationship Id="rId1355" Type="http://schemas.openxmlformats.org/officeDocument/2006/relationships/hyperlink" Target="http://newsletter.smartbrief.com" TargetMode="External"/><Relationship Id="rId1345" Type="http://schemas.openxmlformats.org/officeDocument/2006/relationships/hyperlink" Target="http://chatgpt.com" TargetMode="External"/><Relationship Id="rId1346" Type="http://schemas.openxmlformats.org/officeDocument/2006/relationships/hyperlink" Target="http://linkedin.com" TargetMode="External"/><Relationship Id="rId1347" Type="http://schemas.openxmlformats.org/officeDocument/2006/relationships/hyperlink" Target="http://chatgpt.com" TargetMode="External"/><Relationship Id="rId1348" Type="http://schemas.openxmlformats.org/officeDocument/2006/relationships/hyperlink" Target="http://linkedin.com" TargetMode="External"/><Relationship Id="rId11" Type="http://schemas.openxmlformats.org/officeDocument/2006/relationships/hyperlink" Target="http://en.m.wikipedia.org" TargetMode="External"/><Relationship Id="rId1349" Type="http://schemas.openxmlformats.org/officeDocument/2006/relationships/hyperlink" Target="http://s.pointerpro.com" TargetMode="External"/><Relationship Id="rId10" Type="http://schemas.openxmlformats.org/officeDocument/2006/relationships/hyperlink" Target="http://elaut.com" TargetMode="External"/><Relationship Id="rId13" Type="http://schemas.openxmlformats.org/officeDocument/2006/relationships/hyperlink" Target="http://maritimefun.com" TargetMode="External"/><Relationship Id="rId12" Type="http://schemas.openxmlformats.org/officeDocument/2006/relationships/hyperlink" Target="http://iaapa.rewardgateway.com" TargetMode="External"/><Relationship Id="rId756" Type="http://schemas.openxmlformats.org/officeDocument/2006/relationships/hyperlink" Target="http://m.baidu.com" TargetMode="External"/><Relationship Id="rId755" Type="http://schemas.openxmlformats.org/officeDocument/2006/relationships/hyperlink" Target="http://m.baidu.com" TargetMode="External"/><Relationship Id="rId754" Type="http://schemas.openxmlformats.org/officeDocument/2006/relationships/hyperlink" Target="http://m.baidu.com" TargetMode="External"/><Relationship Id="rId753" Type="http://schemas.openxmlformats.org/officeDocument/2006/relationships/hyperlink" Target="http://chatgpt.com" TargetMode="External"/><Relationship Id="rId759" Type="http://schemas.openxmlformats.org/officeDocument/2006/relationships/hyperlink" Target="http://en.wikipedia.org" TargetMode="External"/><Relationship Id="rId758" Type="http://schemas.openxmlformats.org/officeDocument/2006/relationships/hyperlink" Target="http://chatgpt.com" TargetMode="External"/><Relationship Id="rId757" Type="http://schemas.openxmlformats.org/officeDocument/2006/relationships/hyperlink" Target="http://m.baidu.com" TargetMode="External"/><Relationship Id="rId15" Type="http://schemas.openxmlformats.org/officeDocument/2006/relationships/hyperlink" Target="http://teams.microsoft.com" TargetMode="External"/><Relationship Id="rId14" Type="http://schemas.openxmlformats.org/officeDocument/2006/relationships/hyperlink" Target="http://s15.a2zinc.net" TargetMode="External"/><Relationship Id="rId17" Type="http://schemas.openxmlformats.org/officeDocument/2006/relationships/hyperlink" Target="http://thetradeshowcalendar.com" TargetMode="External"/><Relationship Id="rId16" Type="http://schemas.openxmlformats.org/officeDocument/2006/relationships/hyperlink" Target="http://themedentertainmentjobs.com" TargetMode="External"/><Relationship Id="rId1340" Type="http://schemas.openxmlformats.org/officeDocument/2006/relationships/hyperlink" Target="http://newsletter.smartbrief.com" TargetMode="External"/><Relationship Id="rId19" Type="http://schemas.openxmlformats.org/officeDocument/2006/relationships/hyperlink" Target="http://yandex.ru" TargetMode="External"/><Relationship Id="rId752" Type="http://schemas.openxmlformats.org/officeDocument/2006/relationships/hyperlink" Target="http://chatgpt.com" TargetMode="External"/><Relationship Id="rId1341" Type="http://schemas.openxmlformats.org/officeDocument/2006/relationships/hyperlink" Target="http://newsletter.smartbrief.com" TargetMode="External"/><Relationship Id="rId18" Type="http://schemas.openxmlformats.org/officeDocument/2006/relationships/hyperlink" Target="http://waza.org" TargetMode="External"/><Relationship Id="rId751" Type="http://schemas.openxmlformats.org/officeDocument/2006/relationships/hyperlink" Target="http://chatgpt.com" TargetMode="External"/><Relationship Id="rId1342" Type="http://schemas.openxmlformats.org/officeDocument/2006/relationships/hyperlink" Target="http://statics.teams.cdn.office.net" TargetMode="External"/><Relationship Id="rId750" Type="http://schemas.openxmlformats.org/officeDocument/2006/relationships/hyperlink" Target="http://linkedin.com" TargetMode="External"/><Relationship Id="rId1343" Type="http://schemas.openxmlformats.org/officeDocument/2006/relationships/hyperlink" Target="http://statics.teams.cdn.office.net" TargetMode="External"/><Relationship Id="rId1344" Type="http://schemas.openxmlformats.org/officeDocument/2006/relationships/hyperlink" Target="http://newsletter.smartbrief.com" TargetMode="External"/><Relationship Id="rId84" Type="http://schemas.openxmlformats.org/officeDocument/2006/relationships/hyperlink" Target="http://yandex.com.tr" TargetMode="External"/><Relationship Id="rId83" Type="http://schemas.openxmlformats.org/officeDocument/2006/relationships/hyperlink" Target="http://whitewaterwest.com" TargetMode="External"/><Relationship Id="rId86" Type="http://schemas.openxmlformats.org/officeDocument/2006/relationships/hyperlink" Target="http://hk.search.yahoo.com" TargetMode="External"/><Relationship Id="rId85" Type="http://schemas.openxmlformats.org/officeDocument/2006/relationships/hyperlink" Target="http://app.nearpod.com" TargetMode="External"/><Relationship Id="rId88" Type="http://schemas.openxmlformats.org/officeDocument/2006/relationships/hyperlink" Target="http://iaapa.atlassian.net" TargetMode="External"/><Relationship Id="rId87" Type="http://schemas.openxmlformats.org/officeDocument/2006/relationships/hyperlink" Target="http://i.snoball.it" TargetMode="External"/><Relationship Id="rId89" Type="http://schemas.openxmlformats.org/officeDocument/2006/relationships/hyperlink" Target="http://iaapa.rewardgateway.com" TargetMode="External"/><Relationship Id="rId709" Type="http://schemas.openxmlformats.org/officeDocument/2006/relationships/hyperlink" Target="http://linkedin.com" TargetMode="External"/><Relationship Id="rId708" Type="http://schemas.openxmlformats.org/officeDocument/2006/relationships/hyperlink" Target="http://linkedin.com" TargetMode="External"/><Relationship Id="rId707" Type="http://schemas.openxmlformats.org/officeDocument/2006/relationships/hyperlink" Target="http://newsletter.smartbrief.com" TargetMode="External"/><Relationship Id="rId706" Type="http://schemas.openxmlformats.org/officeDocument/2006/relationships/hyperlink" Target="http://news.asu.edu" TargetMode="External"/><Relationship Id="rId80" Type="http://schemas.openxmlformats.org/officeDocument/2006/relationships/hyperlink" Target="http://lnkd.in" TargetMode="External"/><Relationship Id="rId82" Type="http://schemas.openxmlformats.org/officeDocument/2006/relationships/hyperlink" Target="http://waza.org" TargetMode="External"/><Relationship Id="rId81" Type="http://schemas.openxmlformats.org/officeDocument/2006/relationships/hyperlink" Target="http://ru.cantonfair.net" TargetMode="External"/><Relationship Id="rId701" Type="http://schemas.openxmlformats.org/officeDocument/2006/relationships/hyperlink" Target="http://iaapa.rewardgateway.com" TargetMode="External"/><Relationship Id="rId700" Type="http://schemas.openxmlformats.org/officeDocument/2006/relationships/hyperlink" Target="http://brightestsearch.com" TargetMode="External"/><Relationship Id="rId705" Type="http://schemas.openxmlformats.org/officeDocument/2006/relationships/hyperlink" Target="http://newsletter.smartbrief.com" TargetMode="External"/><Relationship Id="rId704" Type="http://schemas.openxmlformats.org/officeDocument/2006/relationships/hyperlink" Target="http://newsletter.smartbrief.com" TargetMode="External"/><Relationship Id="rId703" Type="http://schemas.openxmlformats.org/officeDocument/2006/relationships/hyperlink" Target="http://statics.teams.cdn.office.net" TargetMode="External"/><Relationship Id="rId702" Type="http://schemas.openxmlformats.org/officeDocument/2006/relationships/hyperlink" Target="http://newsletter.smartbrief.com" TargetMode="External"/><Relationship Id="rId73" Type="http://schemas.openxmlformats.org/officeDocument/2006/relationships/hyperlink" Target="http://discoverycube.org" TargetMode="External"/><Relationship Id="rId72" Type="http://schemas.openxmlformats.org/officeDocument/2006/relationships/hyperlink" Target="http://chatgpt.com" TargetMode="External"/><Relationship Id="rId75" Type="http://schemas.openxmlformats.org/officeDocument/2006/relationships/hyperlink" Target="http://iaapaexpoeurope25.mapyourshow.com" TargetMode="External"/><Relationship Id="rId74" Type="http://schemas.openxmlformats.org/officeDocument/2006/relationships/hyperlink" Target="http://fabbrigroup.com" TargetMode="External"/><Relationship Id="rId77" Type="http://schemas.openxmlformats.org/officeDocument/2006/relationships/hyperlink" Target="http://yandex.by" TargetMode="External"/><Relationship Id="rId76" Type="http://schemas.openxmlformats.org/officeDocument/2006/relationships/hyperlink" Target="http://kernstudios.com" TargetMode="External"/><Relationship Id="rId79" Type="http://schemas.openxmlformats.org/officeDocument/2006/relationships/hyperlink" Target="http://liftblog.com" TargetMode="External"/><Relationship Id="rId78" Type="http://schemas.openxmlformats.org/officeDocument/2006/relationships/hyperlink" Target="http://chatgpt.com" TargetMode="External"/><Relationship Id="rId71" Type="http://schemas.openxmlformats.org/officeDocument/2006/relationships/hyperlink" Target="http://app.nearpod.com" TargetMode="External"/><Relationship Id="rId70" Type="http://schemas.openxmlformats.org/officeDocument/2006/relationships/hyperlink" Target="http://waysofcreativelife.com" TargetMode="External"/><Relationship Id="rId62" Type="http://schemas.openxmlformats.org/officeDocument/2006/relationships/hyperlink" Target="http://surveys.explori.com" TargetMode="External"/><Relationship Id="rId1312" Type="http://schemas.openxmlformats.org/officeDocument/2006/relationships/hyperlink" Target="http://lnkd.in" TargetMode="External"/><Relationship Id="rId61" Type="http://schemas.openxmlformats.org/officeDocument/2006/relationships/hyperlink" Target="http://sniec.net" TargetMode="External"/><Relationship Id="rId1313" Type="http://schemas.openxmlformats.org/officeDocument/2006/relationships/hyperlink" Target="http://statics.teams.cdn.office.net" TargetMode="External"/><Relationship Id="rId64" Type="http://schemas.openxmlformats.org/officeDocument/2006/relationships/hyperlink" Target="http://whitewaterwest.com" TargetMode="External"/><Relationship Id="rId1314" Type="http://schemas.openxmlformats.org/officeDocument/2006/relationships/hyperlink" Target="http://iaapa.rewardgateway.com" TargetMode="External"/><Relationship Id="rId63" Type="http://schemas.openxmlformats.org/officeDocument/2006/relationships/hyperlink" Target="http://teams.microsoft.com" TargetMode="External"/><Relationship Id="rId1315" Type="http://schemas.openxmlformats.org/officeDocument/2006/relationships/hyperlink" Target="http://iaapa.rewardgateway.com" TargetMode="External"/><Relationship Id="rId66" Type="http://schemas.openxmlformats.org/officeDocument/2006/relationships/hyperlink" Target="http://banff.lightning.force.com" TargetMode="External"/><Relationship Id="rId1316" Type="http://schemas.openxmlformats.org/officeDocument/2006/relationships/hyperlink" Target="http://statics.teams.cdn.office.net" TargetMode="External"/><Relationship Id="rId65" Type="http://schemas.openxmlformats.org/officeDocument/2006/relationships/hyperlink" Target="http://yourguides.net" TargetMode="External"/><Relationship Id="rId1317" Type="http://schemas.openxmlformats.org/officeDocument/2006/relationships/hyperlink" Target="http://statics.teams.cdn.office.net" TargetMode="External"/><Relationship Id="rId68" Type="http://schemas.openxmlformats.org/officeDocument/2006/relationships/hyperlink" Target="http://falconsocial.lightning.force.com" TargetMode="External"/><Relationship Id="rId1318" Type="http://schemas.openxmlformats.org/officeDocument/2006/relationships/hyperlink" Target="http://linkedin.com" TargetMode="External"/><Relationship Id="rId67" Type="http://schemas.openxmlformats.org/officeDocument/2006/relationships/hyperlink" Target="http://epiclandhk.com" TargetMode="External"/><Relationship Id="rId1319" Type="http://schemas.openxmlformats.org/officeDocument/2006/relationships/hyperlink" Target="http://statics.teams.cdn.office.net" TargetMode="External"/><Relationship Id="rId729" Type="http://schemas.openxmlformats.org/officeDocument/2006/relationships/hyperlink" Target="http://chatgpt.com" TargetMode="External"/><Relationship Id="rId728" Type="http://schemas.openxmlformats.org/officeDocument/2006/relationships/hyperlink" Target="http://statics.teams.cdn.office.net" TargetMode="External"/><Relationship Id="rId60" Type="http://schemas.openxmlformats.org/officeDocument/2006/relationships/hyperlink" Target="http://pregelamerica.com" TargetMode="External"/><Relationship Id="rId723" Type="http://schemas.openxmlformats.org/officeDocument/2006/relationships/hyperlink" Target="http://chatgpt.com" TargetMode="External"/><Relationship Id="rId722" Type="http://schemas.openxmlformats.org/officeDocument/2006/relationships/hyperlink" Target="http://newsletter.smartbrief.com" TargetMode="External"/><Relationship Id="rId721" Type="http://schemas.openxmlformats.org/officeDocument/2006/relationships/hyperlink" Target="http://i.snoball.it" TargetMode="External"/><Relationship Id="rId720" Type="http://schemas.openxmlformats.org/officeDocument/2006/relationships/hyperlink" Target="http://iaapatsme25.mapyourshow.com" TargetMode="External"/><Relationship Id="rId727" Type="http://schemas.openxmlformats.org/officeDocument/2006/relationships/hyperlink" Target="http://newsletter.smartbrief.com" TargetMode="External"/><Relationship Id="rId726" Type="http://schemas.openxmlformats.org/officeDocument/2006/relationships/hyperlink" Target="http://statics.teams.cdn.office.net" TargetMode="External"/><Relationship Id="rId725" Type="http://schemas.openxmlformats.org/officeDocument/2006/relationships/hyperlink" Target="http://youtube.com" TargetMode="External"/><Relationship Id="rId724" Type="http://schemas.openxmlformats.org/officeDocument/2006/relationships/hyperlink" Target="http://chatgpt.com" TargetMode="External"/><Relationship Id="rId69" Type="http://schemas.openxmlformats.org/officeDocument/2006/relationships/hyperlink" Target="http://ppprojects.com" TargetMode="External"/><Relationship Id="rId1310" Type="http://schemas.openxmlformats.org/officeDocument/2006/relationships/hyperlink" Target="http://statics.teams.cdn.office.net" TargetMode="External"/><Relationship Id="rId1311" Type="http://schemas.openxmlformats.org/officeDocument/2006/relationships/hyperlink" Target="http://linkedin.com" TargetMode="External"/><Relationship Id="rId51" Type="http://schemas.openxmlformats.org/officeDocument/2006/relationships/hyperlink" Target="http://hbleisure.com" TargetMode="External"/><Relationship Id="rId1301" Type="http://schemas.openxmlformats.org/officeDocument/2006/relationships/hyperlink" Target="http://yandex.ru" TargetMode="External"/><Relationship Id="rId50" Type="http://schemas.openxmlformats.org/officeDocument/2006/relationships/hyperlink" Target="http://statics.teams.cdn.office.net" TargetMode="External"/><Relationship Id="rId1302" Type="http://schemas.openxmlformats.org/officeDocument/2006/relationships/hyperlink" Target="http://iaapa.rewardgateway.com" TargetMode="External"/><Relationship Id="rId53" Type="http://schemas.openxmlformats.org/officeDocument/2006/relationships/hyperlink" Target="http://org62.lightning.force.com" TargetMode="External"/><Relationship Id="rId1303" Type="http://schemas.openxmlformats.org/officeDocument/2006/relationships/hyperlink" Target="http://chatgpt.com" TargetMode="External"/><Relationship Id="rId52" Type="http://schemas.openxmlformats.org/officeDocument/2006/relationships/hyperlink" Target="http://iaapa.rewardgateway.com" TargetMode="External"/><Relationship Id="rId1304" Type="http://schemas.openxmlformats.org/officeDocument/2006/relationships/hyperlink" Target="http://iaapa.rewardgateway.com" TargetMode="External"/><Relationship Id="rId55" Type="http://schemas.openxmlformats.org/officeDocument/2006/relationships/hyperlink" Target="http://s15.a2zinc.net" TargetMode="External"/><Relationship Id="rId1305" Type="http://schemas.openxmlformats.org/officeDocument/2006/relationships/hyperlink" Target="http://iaapa.rewardgateway.com" TargetMode="External"/><Relationship Id="rId54" Type="http://schemas.openxmlformats.org/officeDocument/2006/relationships/hyperlink" Target="http://s.pointerpro.com" TargetMode="External"/><Relationship Id="rId1306" Type="http://schemas.openxmlformats.org/officeDocument/2006/relationships/hyperlink" Target="http://statics.teams.cdn.office.net" TargetMode="External"/><Relationship Id="rId57" Type="http://schemas.openxmlformats.org/officeDocument/2006/relationships/hyperlink" Target="http://iaapa.learningcart.com" TargetMode="External"/><Relationship Id="rId1307" Type="http://schemas.openxmlformats.org/officeDocument/2006/relationships/hyperlink" Target="http://statics.teams.cdn.office.net" TargetMode="External"/><Relationship Id="rId56" Type="http://schemas.openxmlformats.org/officeDocument/2006/relationships/hyperlink" Target="http://whitewaterwest.com" TargetMode="External"/><Relationship Id="rId1308" Type="http://schemas.openxmlformats.org/officeDocument/2006/relationships/hyperlink" Target="http://s.pointerpro.com" TargetMode="External"/><Relationship Id="rId1309" Type="http://schemas.openxmlformats.org/officeDocument/2006/relationships/hyperlink" Target="http://articulateusercontent.com" TargetMode="External"/><Relationship Id="rId719" Type="http://schemas.openxmlformats.org/officeDocument/2006/relationships/hyperlink" Target="http://bauerentertainmentmarketing.com" TargetMode="External"/><Relationship Id="rId718" Type="http://schemas.openxmlformats.org/officeDocument/2006/relationships/hyperlink" Target="http://statics.teams.cdn.office.net" TargetMode="External"/><Relationship Id="rId717" Type="http://schemas.openxmlformats.org/officeDocument/2006/relationships/hyperlink" Target="http://statics.teams.cdn.office.net" TargetMode="External"/><Relationship Id="rId712" Type="http://schemas.openxmlformats.org/officeDocument/2006/relationships/hyperlink" Target="http://yandex.ru" TargetMode="External"/><Relationship Id="rId711" Type="http://schemas.openxmlformats.org/officeDocument/2006/relationships/hyperlink" Target="http://linkedin.com" TargetMode="External"/><Relationship Id="rId710" Type="http://schemas.openxmlformats.org/officeDocument/2006/relationships/hyperlink" Target="http://linkedin.com" TargetMode="External"/><Relationship Id="rId716" Type="http://schemas.openxmlformats.org/officeDocument/2006/relationships/hyperlink" Target="http://newsletter.smartbrief.com" TargetMode="External"/><Relationship Id="rId715" Type="http://schemas.openxmlformats.org/officeDocument/2006/relationships/hyperlink" Target="http://newsletter.smartbrief.com" TargetMode="External"/><Relationship Id="rId714" Type="http://schemas.openxmlformats.org/officeDocument/2006/relationships/hyperlink" Target="http://teams.microsoft.com" TargetMode="External"/><Relationship Id="rId713" Type="http://schemas.openxmlformats.org/officeDocument/2006/relationships/hyperlink" Target="http://chatgpt.com" TargetMode="External"/><Relationship Id="rId59" Type="http://schemas.openxmlformats.org/officeDocument/2006/relationships/hyperlink" Target="http://mail.google.com" TargetMode="External"/><Relationship Id="rId58" Type="http://schemas.openxmlformats.org/officeDocument/2006/relationships/hyperlink" Target="http://l.instagram.com" TargetMode="External"/><Relationship Id="rId1300" Type="http://schemas.openxmlformats.org/officeDocument/2006/relationships/hyperlink" Target="http://s.pointerpro.com" TargetMode="External"/><Relationship Id="rId349" Type="http://schemas.openxmlformats.org/officeDocument/2006/relationships/hyperlink" Target="http://link.edgepilot.com" TargetMode="External"/><Relationship Id="rId348" Type="http://schemas.openxmlformats.org/officeDocument/2006/relationships/hyperlink" Target="http://statics.teams.cdn.office.net" TargetMode="External"/><Relationship Id="rId347" Type="http://schemas.openxmlformats.org/officeDocument/2006/relationships/hyperlink" Target="http://statics.teams.cdn.office.net" TargetMode="External"/><Relationship Id="rId346" Type="http://schemas.openxmlformats.org/officeDocument/2006/relationships/hyperlink" Target="http://newsletter.smartbrief.com" TargetMode="External"/><Relationship Id="rId341" Type="http://schemas.openxmlformats.org/officeDocument/2006/relationships/hyperlink" Target="http://urlisolation.com" TargetMode="External"/><Relationship Id="rId340" Type="http://schemas.openxmlformats.org/officeDocument/2006/relationships/hyperlink" Target="http://linkedin.com" TargetMode="External"/><Relationship Id="rId345" Type="http://schemas.openxmlformats.org/officeDocument/2006/relationships/hyperlink" Target="http://s.pointerpro.com" TargetMode="External"/><Relationship Id="rId344" Type="http://schemas.openxmlformats.org/officeDocument/2006/relationships/hyperlink" Target="http://s.pointerpro.com" TargetMode="External"/><Relationship Id="rId343" Type="http://schemas.openxmlformats.org/officeDocument/2006/relationships/hyperlink" Target="http://iaapa.rewardgateway.com" TargetMode="External"/><Relationship Id="rId342" Type="http://schemas.openxmlformats.org/officeDocument/2006/relationships/hyperlink" Target="http://mail.google.com" TargetMode="External"/><Relationship Id="rId338" Type="http://schemas.openxmlformats.org/officeDocument/2006/relationships/hyperlink" Target="http://iaapa.rewardgateway.com" TargetMode="External"/><Relationship Id="rId337" Type="http://schemas.openxmlformats.org/officeDocument/2006/relationships/hyperlink" Target="http://mail.google.com" TargetMode="External"/><Relationship Id="rId336" Type="http://schemas.openxmlformats.org/officeDocument/2006/relationships/hyperlink" Target="http://lnkd.in" TargetMode="External"/><Relationship Id="rId335" Type="http://schemas.openxmlformats.org/officeDocument/2006/relationships/hyperlink" Target="http://statics.teams.cdn.office.net" TargetMode="External"/><Relationship Id="rId339" Type="http://schemas.openxmlformats.org/officeDocument/2006/relationships/hyperlink" Target="http://statics.teams.cdn.office.net" TargetMode="External"/><Relationship Id="rId330" Type="http://schemas.openxmlformats.org/officeDocument/2006/relationships/hyperlink" Target="http://statics.teams.cdn.office.net" TargetMode="External"/><Relationship Id="rId334" Type="http://schemas.openxmlformats.org/officeDocument/2006/relationships/hyperlink" Target="http://linkedin.com" TargetMode="External"/><Relationship Id="rId333" Type="http://schemas.openxmlformats.org/officeDocument/2006/relationships/hyperlink" Target="http://statics.teams.cdn.office.net" TargetMode="External"/><Relationship Id="rId332" Type="http://schemas.openxmlformats.org/officeDocument/2006/relationships/hyperlink" Target="http://newsletter.smartbrief.com" TargetMode="External"/><Relationship Id="rId331" Type="http://schemas.openxmlformats.org/officeDocument/2006/relationships/hyperlink" Target="http://statics.teams.cdn.office.net" TargetMode="External"/><Relationship Id="rId370" Type="http://schemas.openxmlformats.org/officeDocument/2006/relationships/hyperlink" Target="http://statics.teams.cdn.office.net" TargetMode="External"/><Relationship Id="rId369" Type="http://schemas.openxmlformats.org/officeDocument/2006/relationships/hyperlink" Target="http://iaapa.rewardgateway.com" TargetMode="External"/><Relationship Id="rId368" Type="http://schemas.openxmlformats.org/officeDocument/2006/relationships/hyperlink" Target="http://linkedin.com" TargetMode="External"/><Relationship Id="rId363" Type="http://schemas.openxmlformats.org/officeDocument/2006/relationships/hyperlink" Target="http://lnkd.in" TargetMode="External"/><Relationship Id="rId362" Type="http://schemas.openxmlformats.org/officeDocument/2006/relationships/hyperlink" Target="http://mail.google.com" TargetMode="External"/><Relationship Id="rId361" Type="http://schemas.openxmlformats.org/officeDocument/2006/relationships/hyperlink" Target="http://statics.teams.cdn.office.net" TargetMode="External"/><Relationship Id="rId360" Type="http://schemas.openxmlformats.org/officeDocument/2006/relationships/hyperlink" Target="http://link.edgepilot.com" TargetMode="External"/><Relationship Id="rId367" Type="http://schemas.openxmlformats.org/officeDocument/2006/relationships/hyperlink" Target="http://iaapa.rewardgateway.com" TargetMode="External"/><Relationship Id="rId366" Type="http://schemas.openxmlformats.org/officeDocument/2006/relationships/hyperlink" Target="http://newsletter.smartbrief.com" TargetMode="External"/><Relationship Id="rId365" Type="http://schemas.openxmlformats.org/officeDocument/2006/relationships/hyperlink" Target="http://chatgpt.com" TargetMode="External"/><Relationship Id="rId364" Type="http://schemas.openxmlformats.org/officeDocument/2006/relationships/hyperlink" Target="http://s.pointerpro.com" TargetMode="External"/><Relationship Id="rId95" Type="http://schemas.openxmlformats.org/officeDocument/2006/relationships/hyperlink" Target="http://app.cvent.com" TargetMode="External"/><Relationship Id="rId94" Type="http://schemas.openxmlformats.org/officeDocument/2006/relationships/hyperlink" Target="http://www2.smartbrief.com" TargetMode="External"/><Relationship Id="rId97" Type="http://schemas.openxmlformats.org/officeDocument/2006/relationships/hyperlink" Target="http://iaapa.atlassian.net" TargetMode="External"/><Relationship Id="rId96" Type="http://schemas.openxmlformats.org/officeDocument/2006/relationships/hyperlink" Target="http://en.wikipedia.org" TargetMode="External"/><Relationship Id="rId99" Type="http://schemas.openxmlformats.org/officeDocument/2006/relationships/hyperlink" Target="http://jobmonkey.com" TargetMode="External"/><Relationship Id="rId98" Type="http://schemas.openxmlformats.org/officeDocument/2006/relationships/hyperlink" Target="http://iaapa.rewardgateway.com" TargetMode="External"/><Relationship Id="rId91" Type="http://schemas.openxmlformats.org/officeDocument/2006/relationships/hyperlink" Target="http://purdue.brightspace.com" TargetMode="External"/><Relationship Id="rId90" Type="http://schemas.openxmlformats.org/officeDocument/2006/relationships/hyperlink" Target="http://newsletter.smartbrief.com" TargetMode="External"/><Relationship Id="rId93" Type="http://schemas.openxmlformats.org/officeDocument/2006/relationships/hyperlink" Target="http://vanaqua.org" TargetMode="External"/><Relationship Id="rId92" Type="http://schemas.openxmlformats.org/officeDocument/2006/relationships/hyperlink" Target="http://statics.teams.cdn.office.net" TargetMode="External"/><Relationship Id="rId359" Type="http://schemas.openxmlformats.org/officeDocument/2006/relationships/hyperlink" Target="http://s.pointerpro.com" TargetMode="External"/><Relationship Id="rId358" Type="http://schemas.openxmlformats.org/officeDocument/2006/relationships/hyperlink" Target="http://statics.teams.cdn.office.net" TargetMode="External"/><Relationship Id="rId357" Type="http://schemas.openxmlformats.org/officeDocument/2006/relationships/hyperlink" Target="http://statics.teams.cdn.office.net" TargetMode="External"/><Relationship Id="rId352" Type="http://schemas.openxmlformats.org/officeDocument/2006/relationships/hyperlink" Target="http://mail.google.com" TargetMode="External"/><Relationship Id="rId351" Type="http://schemas.openxmlformats.org/officeDocument/2006/relationships/hyperlink" Target="http://iaapa.rewardgateway.com" TargetMode="External"/><Relationship Id="rId350" Type="http://schemas.openxmlformats.org/officeDocument/2006/relationships/hyperlink" Target="http://linkedin.com" TargetMode="External"/><Relationship Id="rId356" Type="http://schemas.openxmlformats.org/officeDocument/2006/relationships/hyperlink" Target="http://s.pointerpro.com" TargetMode="External"/><Relationship Id="rId355" Type="http://schemas.openxmlformats.org/officeDocument/2006/relationships/hyperlink" Target="http://chatgpt.com" TargetMode="External"/><Relationship Id="rId354" Type="http://schemas.openxmlformats.org/officeDocument/2006/relationships/hyperlink" Target="http://iaapa.rewardgateway.com" TargetMode="External"/><Relationship Id="rId353" Type="http://schemas.openxmlformats.org/officeDocument/2006/relationships/hyperlink" Target="http://s.pointerpro.com" TargetMode="External"/><Relationship Id="rId1378" Type="http://schemas.openxmlformats.org/officeDocument/2006/relationships/hyperlink" Target="http://m.baidu.com" TargetMode="External"/><Relationship Id="rId1379" Type="http://schemas.openxmlformats.org/officeDocument/2006/relationships/hyperlink" Target="http://en.m.wikipedia.org" TargetMode="External"/><Relationship Id="rId305" Type="http://schemas.openxmlformats.org/officeDocument/2006/relationships/hyperlink" Target="http://iaapa.org" TargetMode="External"/><Relationship Id="rId789" Type="http://schemas.openxmlformats.org/officeDocument/2006/relationships/hyperlink" Target="http://statics.teams.cdn.office.net" TargetMode="External"/><Relationship Id="rId304" Type="http://schemas.openxmlformats.org/officeDocument/2006/relationships/hyperlink" Target="http://newsletter.smartbrief.com" TargetMode="External"/><Relationship Id="rId788" Type="http://schemas.openxmlformats.org/officeDocument/2006/relationships/hyperlink" Target="http://newsletter.smartbrief.com" TargetMode="External"/><Relationship Id="rId303" Type="http://schemas.openxmlformats.org/officeDocument/2006/relationships/hyperlink" Target="http://s.pointerpro.com" TargetMode="External"/><Relationship Id="rId787" Type="http://schemas.openxmlformats.org/officeDocument/2006/relationships/hyperlink" Target="http://yandex.kz" TargetMode="External"/><Relationship Id="rId302" Type="http://schemas.openxmlformats.org/officeDocument/2006/relationships/hyperlink" Target="http://s.pointerpro.com" TargetMode="External"/><Relationship Id="rId786" Type="http://schemas.openxmlformats.org/officeDocument/2006/relationships/hyperlink" Target="http://statics.teams.cdn.office.net" TargetMode="External"/><Relationship Id="rId309" Type="http://schemas.openxmlformats.org/officeDocument/2006/relationships/hyperlink" Target="http://statics.teams.cdn.office.net" TargetMode="External"/><Relationship Id="rId308" Type="http://schemas.openxmlformats.org/officeDocument/2006/relationships/hyperlink" Target="http://iaapa.org" TargetMode="External"/><Relationship Id="rId307" Type="http://schemas.openxmlformats.org/officeDocument/2006/relationships/hyperlink" Target="http://iaapa.org" TargetMode="External"/><Relationship Id="rId306" Type="http://schemas.openxmlformats.org/officeDocument/2006/relationships/hyperlink" Target="http://newsletter.smartbrief.com" TargetMode="External"/><Relationship Id="rId781" Type="http://schemas.openxmlformats.org/officeDocument/2006/relationships/hyperlink" Target="http://iaapaexpo25.exh.mapyourshow.com" TargetMode="External"/><Relationship Id="rId1370" Type="http://schemas.openxmlformats.org/officeDocument/2006/relationships/hyperlink" Target="http://m.baidu.com" TargetMode="External"/><Relationship Id="rId780" Type="http://schemas.openxmlformats.org/officeDocument/2006/relationships/hyperlink" Target="http://iaapaexpo25.exh.mapyourshow.com" TargetMode="External"/><Relationship Id="rId1371" Type="http://schemas.openxmlformats.org/officeDocument/2006/relationships/hyperlink" Target="http://newsletter.smartbrief.com" TargetMode="External"/><Relationship Id="rId1372" Type="http://schemas.openxmlformats.org/officeDocument/2006/relationships/hyperlink" Target="http://chatgpt.com" TargetMode="External"/><Relationship Id="rId1373" Type="http://schemas.openxmlformats.org/officeDocument/2006/relationships/hyperlink" Target="http://linkedin.com" TargetMode="External"/><Relationship Id="rId301" Type="http://schemas.openxmlformats.org/officeDocument/2006/relationships/hyperlink" Target="http://statics.teams.cdn.office.net" TargetMode="External"/><Relationship Id="rId785" Type="http://schemas.openxmlformats.org/officeDocument/2006/relationships/hyperlink" Target="http://link.edgepilot.com" TargetMode="External"/><Relationship Id="rId1374" Type="http://schemas.openxmlformats.org/officeDocument/2006/relationships/hyperlink" Target="http://m.baidu.com" TargetMode="External"/><Relationship Id="rId300" Type="http://schemas.openxmlformats.org/officeDocument/2006/relationships/hyperlink" Target="http://newsletter.smartbrief.com" TargetMode="External"/><Relationship Id="rId784" Type="http://schemas.openxmlformats.org/officeDocument/2006/relationships/hyperlink" Target="http://s.pointerpro.com" TargetMode="External"/><Relationship Id="rId1375" Type="http://schemas.openxmlformats.org/officeDocument/2006/relationships/hyperlink" Target="http://chatgpt.com" TargetMode="External"/><Relationship Id="rId783" Type="http://schemas.openxmlformats.org/officeDocument/2006/relationships/hyperlink" Target="http://bit.ly" TargetMode="External"/><Relationship Id="rId1376" Type="http://schemas.openxmlformats.org/officeDocument/2006/relationships/hyperlink" Target="http://l.facebook.com" TargetMode="External"/><Relationship Id="rId782" Type="http://schemas.openxmlformats.org/officeDocument/2006/relationships/hyperlink" Target="http://s.pointerpro.com" TargetMode="External"/><Relationship Id="rId1377" Type="http://schemas.openxmlformats.org/officeDocument/2006/relationships/hyperlink" Target="http://iaapaexpoeurope25.exh.mapyourshow.com" TargetMode="External"/><Relationship Id="rId1367" Type="http://schemas.openxmlformats.org/officeDocument/2006/relationships/hyperlink" Target="http://arenaderwunder.ch" TargetMode="External"/><Relationship Id="rId1368" Type="http://schemas.openxmlformats.org/officeDocument/2006/relationships/hyperlink" Target="http://atlantics.de" TargetMode="External"/><Relationship Id="rId1369" Type="http://schemas.openxmlformats.org/officeDocument/2006/relationships/hyperlink" Target="http://pxl-games.com" TargetMode="External"/><Relationship Id="rId778" Type="http://schemas.openxmlformats.org/officeDocument/2006/relationships/hyperlink" Target="http://doppelmayr.com" TargetMode="External"/><Relationship Id="rId777" Type="http://schemas.openxmlformats.org/officeDocument/2006/relationships/hyperlink" Target="http://en.wikipedia.org" TargetMode="External"/><Relationship Id="rId776" Type="http://schemas.openxmlformats.org/officeDocument/2006/relationships/hyperlink" Target="http://iaapaexpo25.exh.mapyourshow.com" TargetMode="External"/><Relationship Id="rId775" Type="http://schemas.openxmlformats.org/officeDocument/2006/relationships/hyperlink" Target="http://l.feathr.co" TargetMode="External"/><Relationship Id="rId779" Type="http://schemas.openxmlformats.org/officeDocument/2006/relationships/hyperlink" Target="http://iaapaexpo25.exh.mapyourshow.com" TargetMode="External"/><Relationship Id="rId770" Type="http://schemas.openxmlformats.org/officeDocument/2006/relationships/hyperlink" Target="http://newsletter.smartbrief.com" TargetMode="External"/><Relationship Id="rId1360" Type="http://schemas.openxmlformats.org/officeDocument/2006/relationships/hyperlink" Target="http://newsletter.smartbrief.com" TargetMode="External"/><Relationship Id="rId1361" Type="http://schemas.openxmlformats.org/officeDocument/2006/relationships/hyperlink" Target="http://chatgpt.com" TargetMode="External"/><Relationship Id="rId1362" Type="http://schemas.openxmlformats.org/officeDocument/2006/relationships/hyperlink" Target="http://newsletter.smartbrief.com" TargetMode="External"/><Relationship Id="rId774" Type="http://schemas.openxmlformats.org/officeDocument/2006/relationships/hyperlink" Target="http://newsletter.smartbrief.com" TargetMode="External"/><Relationship Id="rId1363" Type="http://schemas.openxmlformats.org/officeDocument/2006/relationships/hyperlink" Target="http://m.baidu.com" TargetMode="External"/><Relationship Id="rId773" Type="http://schemas.openxmlformats.org/officeDocument/2006/relationships/hyperlink" Target="http://linkedin.com" TargetMode="External"/><Relationship Id="rId1364" Type="http://schemas.openxmlformats.org/officeDocument/2006/relationships/hyperlink" Target="http://firabarcelona.com" TargetMode="External"/><Relationship Id="rId772" Type="http://schemas.openxmlformats.org/officeDocument/2006/relationships/hyperlink" Target="http://articulateusercontent.com" TargetMode="External"/><Relationship Id="rId1365" Type="http://schemas.openxmlformats.org/officeDocument/2006/relationships/hyperlink" Target="http://firabarcelona.com" TargetMode="External"/><Relationship Id="rId771" Type="http://schemas.openxmlformats.org/officeDocument/2006/relationships/hyperlink" Target="http://linkedin.com" TargetMode="External"/><Relationship Id="rId1366" Type="http://schemas.openxmlformats.org/officeDocument/2006/relationships/hyperlink" Target="http://m.baidu.com" TargetMode="External"/><Relationship Id="rId327" Type="http://schemas.openxmlformats.org/officeDocument/2006/relationships/hyperlink" Target="http://statics.teams.cdn.office.net" TargetMode="External"/><Relationship Id="rId326" Type="http://schemas.openxmlformats.org/officeDocument/2006/relationships/hyperlink" Target="http://ecosia.org" TargetMode="External"/><Relationship Id="rId325" Type="http://schemas.openxmlformats.org/officeDocument/2006/relationships/hyperlink" Target="http://s.pointerpro.com" TargetMode="External"/><Relationship Id="rId324" Type="http://schemas.openxmlformats.org/officeDocument/2006/relationships/hyperlink" Target="http://s.pointerpro.com" TargetMode="External"/><Relationship Id="rId329" Type="http://schemas.openxmlformats.org/officeDocument/2006/relationships/hyperlink" Target="http://statics.teams.cdn.office.net" TargetMode="External"/><Relationship Id="rId1390" Type="http://schemas.openxmlformats.org/officeDocument/2006/relationships/hyperlink" Target="http://m.baidu.com" TargetMode="External"/><Relationship Id="rId328" Type="http://schemas.openxmlformats.org/officeDocument/2006/relationships/hyperlink" Target="http://statics.teams.cdn.office.net" TargetMode="External"/><Relationship Id="rId1391" Type="http://schemas.openxmlformats.org/officeDocument/2006/relationships/hyperlink" Target="http://atlantics.de" TargetMode="External"/><Relationship Id="rId1392" Type="http://schemas.openxmlformats.org/officeDocument/2006/relationships/hyperlink" Target="http://salagiochiusati.com" TargetMode="External"/><Relationship Id="rId1393" Type="http://schemas.openxmlformats.org/officeDocument/2006/relationships/hyperlink" Target="http://chatgpt.com" TargetMode="External"/><Relationship Id="rId1394" Type="http://schemas.openxmlformats.org/officeDocument/2006/relationships/hyperlink" Target="http://newsletter.smartbrief.com" TargetMode="External"/><Relationship Id="rId1395" Type="http://schemas.openxmlformats.org/officeDocument/2006/relationships/hyperlink" Target="http://atlantics.de" TargetMode="External"/><Relationship Id="rId323" Type="http://schemas.openxmlformats.org/officeDocument/2006/relationships/hyperlink" Target="http://s.pointerpro.com" TargetMode="External"/><Relationship Id="rId1396" Type="http://schemas.openxmlformats.org/officeDocument/2006/relationships/hyperlink" Target="http://firabarcelona.com" TargetMode="External"/><Relationship Id="rId322" Type="http://schemas.openxmlformats.org/officeDocument/2006/relationships/hyperlink" Target="http://linkedin.com" TargetMode="External"/><Relationship Id="rId1397" Type="http://schemas.openxmlformats.org/officeDocument/2006/relationships/hyperlink" Target="http://m.baidu.com" TargetMode="External"/><Relationship Id="rId321" Type="http://schemas.openxmlformats.org/officeDocument/2006/relationships/hyperlink" Target="http://iaapa.rewardgateway.com" TargetMode="External"/><Relationship Id="rId1398" Type="http://schemas.openxmlformats.org/officeDocument/2006/relationships/hyperlink" Target="http://firabarcelona.com" TargetMode="External"/><Relationship Id="rId320" Type="http://schemas.openxmlformats.org/officeDocument/2006/relationships/hyperlink" Target="http://newsletter.smartbrief.com" TargetMode="External"/><Relationship Id="rId1399" Type="http://schemas.openxmlformats.org/officeDocument/2006/relationships/hyperlink" Target="http://iaapa.secure-platform.com" TargetMode="External"/><Relationship Id="rId1389" Type="http://schemas.openxmlformats.org/officeDocument/2006/relationships/hyperlink" Target="http://newsletter.smartbrief.com" TargetMode="External"/><Relationship Id="rId316" Type="http://schemas.openxmlformats.org/officeDocument/2006/relationships/hyperlink" Target="http://mail.google.com" TargetMode="External"/><Relationship Id="rId315" Type="http://schemas.openxmlformats.org/officeDocument/2006/relationships/hyperlink" Target="http://iaapa.org" TargetMode="External"/><Relationship Id="rId799" Type="http://schemas.openxmlformats.org/officeDocument/2006/relationships/hyperlink" Target="http://newsletter.smartbrief.com" TargetMode="External"/><Relationship Id="rId314" Type="http://schemas.openxmlformats.org/officeDocument/2006/relationships/hyperlink" Target="http://lnkd.in" TargetMode="External"/><Relationship Id="rId798" Type="http://schemas.openxmlformats.org/officeDocument/2006/relationships/hyperlink" Target="http://mail.google.com" TargetMode="External"/><Relationship Id="rId313" Type="http://schemas.openxmlformats.org/officeDocument/2006/relationships/hyperlink" Target="http://linkedin.com" TargetMode="External"/><Relationship Id="rId797" Type="http://schemas.openxmlformats.org/officeDocument/2006/relationships/hyperlink" Target="http://s.pointerpro.com" TargetMode="External"/><Relationship Id="rId319" Type="http://schemas.openxmlformats.org/officeDocument/2006/relationships/hyperlink" Target="http://statics.teams.cdn.office.net" TargetMode="External"/><Relationship Id="rId318" Type="http://schemas.openxmlformats.org/officeDocument/2006/relationships/hyperlink" Target="http://s.pointerpro.com" TargetMode="External"/><Relationship Id="rId317" Type="http://schemas.openxmlformats.org/officeDocument/2006/relationships/hyperlink" Target="http://iaapa.org" TargetMode="External"/><Relationship Id="rId1380" Type="http://schemas.openxmlformats.org/officeDocument/2006/relationships/hyperlink" Target="http://m.baidu.com" TargetMode="External"/><Relationship Id="rId792" Type="http://schemas.openxmlformats.org/officeDocument/2006/relationships/hyperlink" Target="http://perplexity.ai" TargetMode="External"/><Relationship Id="rId1381" Type="http://schemas.openxmlformats.org/officeDocument/2006/relationships/hyperlink" Target="http://en.wikipedia.org" TargetMode="External"/><Relationship Id="rId791" Type="http://schemas.openxmlformats.org/officeDocument/2006/relationships/hyperlink" Target="http://mail.google.com" TargetMode="External"/><Relationship Id="rId1382" Type="http://schemas.openxmlformats.org/officeDocument/2006/relationships/hyperlink" Target="http://i.snoball.it" TargetMode="External"/><Relationship Id="rId790" Type="http://schemas.openxmlformats.org/officeDocument/2006/relationships/hyperlink" Target="http://iaapa.rewardgateway.com" TargetMode="External"/><Relationship Id="rId1383" Type="http://schemas.openxmlformats.org/officeDocument/2006/relationships/hyperlink" Target="http://chatgpt.com" TargetMode="External"/><Relationship Id="rId1384" Type="http://schemas.openxmlformats.org/officeDocument/2006/relationships/hyperlink" Target="http://chatgpt.com" TargetMode="External"/><Relationship Id="rId312" Type="http://schemas.openxmlformats.org/officeDocument/2006/relationships/hyperlink" Target="http://iaapa.org" TargetMode="External"/><Relationship Id="rId796" Type="http://schemas.openxmlformats.org/officeDocument/2006/relationships/hyperlink" Target="http://mail.google.com" TargetMode="External"/><Relationship Id="rId1385" Type="http://schemas.openxmlformats.org/officeDocument/2006/relationships/hyperlink" Target="http://newsletter.smartbrief.com" TargetMode="External"/><Relationship Id="rId311" Type="http://schemas.openxmlformats.org/officeDocument/2006/relationships/hyperlink" Target="http://mail.google.com" TargetMode="External"/><Relationship Id="rId795" Type="http://schemas.openxmlformats.org/officeDocument/2006/relationships/hyperlink" Target="http://mail.google.com" TargetMode="External"/><Relationship Id="rId1386" Type="http://schemas.openxmlformats.org/officeDocument/2006/relationships/hyperlink" Target="http://linkedin.com" TargetMode="External"/><Relationship Id="rId310" Type="http://schemas.openxmlformats.org/officeDocument/2006/relationships/hyperlink" Target="http://iaapa.org" TargetMode="External"/><Relationship Id="rId794" Type="http://schemas.openxmlformats.org/officeDocument/2006/relationships/hyperlink" Target="http://lnkd.in" TargetMode="External"/><Relationship Id="rId1387" Type="http://schemas.openxmlformats.org/officeDocument/2006/relationships/hyperlink" Target="http://newsletter.smartbrief.com" TargetMode="External"/><Relationship Id="rId793" Type="http://schemas.openxmlformats.org/officeDocument/2006/relationships/hyperlink" Target="http://linkedin.com" TargetMode="External"/><Relationship Id="rId1388" Type="http://schemas.openxmlformats.org/officeDocument/2006/relationships/hyperlink" Target="http://ru.cantonfair.net" TargetMode="External"/><Relationship Id="rId297" Type="http://schemas.openxmlformats.org/officeDocument/2006/relationships/hyperlink" Target="http://newsletter.smartbrief.com" TargetMode="External"/><Relationship Id="rId296" Type="http://schemas.openxmlformats.org/officeDocument/2006/relationships/hyperlink" Target="http://statics.teams.cdn.office.net" TargetMode="External"/><Relationship Id="rId295" Type="http://schemas.openxmlformats.org/officeDocument/2006/relationships/hyperlink" Target="http://statics.teams.cdn.office.net" TargetMode="External"/><Relationship Id="rId294" Type="http://schemas.openxmlformats.org/officeDocument/2006/relationships/hyperlink" Target="http://statics.teams.cdn.office.net" TargetMode="External"/><Relationship Id="rId299" Type="http://schemas.openxmlformats.org/officeDocument/2006/relationships/hyperlink" Target="http://statics.teams.cdn.office.net" TargetMode="External"/><Relationship Id="rId298" Type="http://schemas.openxmlformats.org/officeDocument/2006/relationships/hyperlink" Target="http://newsletter.smartbrief.com" TargetMode="External"/><Relationship Id="rId271" Type="http://schemas.openxmlformats.org/officeDocument/2006/relationships/hyperlink" Target="http://s.pointerpro.com" TargetMode="External"/><Relationship Id="rId270" Type="http://schemas.openxmlformats.org/officeDocument/2006/relationships/hyperlink" Target="http://iem26.mapyourshow.com" TargetMode="External"/><Relationship Id="rId269" Type="http://schemas.openxmlformats.org/officeDocument/2006/relationships/hyperlink" Target="http://tentandtable.net" TargetMode="External"/><Relationship Id="rId264" Type="http://schemas.openxmlformats.org/officeDocument/2006/relationships/hyperlink" Target="http://airtrackfactory.com" TargetMode="External"/><Relationship Id="rId263" Type="http://schemas.openxmlformats.org/officeDocument/2006/relationships/hyperlink" Target="http://iaapa.org" TargetMode="External"/><Relationship Id="rId262" Type="http://schemas.openxmlformats.org/officeDocument/2006/relationships/hyperlink" Target="http://statics.teams.cdn.office.net" TargetMode="External"/><Relationship Id="rId261" Type="http://schemas.openxmlformats.org/officeDocument/2006/relationships/hyperlink" Target="http://iaapa.secure-platform.com" TargetMode="External"/><Relationship Id="rId268" Type="http://schemas.openxmlformats.org/officeDocument/2006/relationships/hyperlink" Target="http://facebook.com" TargetMode="External"/><Relationship Id="rId267" Type="http://schemas.openxmlformats.org/officeDocument/2006/relationships/hyperlink" Target="http://linkedin.com" TargetMode="External"/><Relationship Id="rId266" Type="http://schemas.openxmlformats.org/officeDocument/2006/relationships/hyperlink" Target="http://iaapa.org" TargetMode="External"/><Relationship Id="rId265" Type="http://schemas.openxmlformats.org/officeDocument/2006/relationships/hyperlink" Target="http://airtrackfactory.com" TargetMode="External"/><Relationship Id="rId260" Type="http://schemas.openxmlformats.org/officeDocument/2006/relationships/hyperlink" Target="http://statics.teams.cdn.office.net" TargetMode="External"/><Relationship Id="rId259" Type="http://schemas.openxmlformats.org/officeDocument/2006/relationships/hyperlink" Target="http://newsletter.smartbrief.com" TargetMode="External"/><Relationship Id="rId258" Type="http://schemas.openxmlformats.org/officeDocument/2006/relationships/hyperlink" Target="http://iaapa.atlassian.net" TargetMode="External"/><Relationship Id="rId253" Type="http://schemas.openxmlformats.org/officeDocument/2006/relationships/hyperlink" Target="http://mail.google.com" TargetMode="External"/><Relationship Id="rId252" Type="http://schemas.openxmlformats.org/officeDocument/2006/relationships/hyperlink" Target="http://lgapi-us.libapps.com" TargetMode="External"/><Relationship Id="rId251" Type="http://schemas.openxmlformats.org/officeDocument/2006/relationships/hyperlink" Target="http://iaapa.secure-platform.com" TargetMode="External"/><Relationship Id="rId250" Type="http://schemas.openxmlformats.org/officeDocument/2006/relationships/hyperlink" Target="http://chatgpt.com" TargetMode="External"/><Relationship Id="rId257" Type="http://schemas.openxmlformats.org/officeDocument/2006/relationships/hyperlink" Target="http://yandex.ru" TargetMode="External"/><Relationship Id="rId256" Type="http://schemas.openxmlformats.org/officeDocument/2006/relationships/hyperlink" Target="http://statics.teams.cdn.office.net" TargetMode="External"/><Relationship Id="rId255" Type="http://schemas.openxmlformats.org/officeDocument/2006/relationships/hyperlink" Target="http://s15.a2zinc.net" TargetMode="External"/><Relationship Id="rId254" Type="http://schemas.openxmlformats.org/officeDocument/2006/relationships/hyperlink" Target="http://mx.search.yahoo.com" TargetMode="External"/><Relationship Id="rId293" Type="http://schemas.openxmlformats.org/officeDocument/2006/relationships/hyperlink" Target="http://s.pointerpro.com" TargetMode="External"/><Relationship Id="rId292" Type="http://schemas.openxmlformats.org/officeDocument/2006/relationships/hyperlink" Target="http://statics.teams.cdn.office.net" TargetMode="External"/><Relationship Id="rId291" Type="http://schemas.openxmlformats.org/officeDocument/2006/relationships/hyperlink" Target="http://s.pointerpro.com" TargetMode="External"/><Relationship Id="rId290" Type="http://schemas.openxmlformats.org/officeDocument/2006/relationships/hyperlink" Target="http://statics.teams.cdn.office.net" TargetMode="External"/><Relationship Id="rId286" Type="http://schemas.openxmlformats.org/officeDocument/2006/relationships/hyperlink" Target="http://statics.teams.cdn.office.net" TargetMode="External"/><Relationship Id="rId285" Type="http://schemas.openxmlformats.org/officeDocument/2006/relationships/hyperlink" Target="http://linkedin.com" TargetMode="External"/><Relationship Id="rId284" Type="http://schemas.openxmlformats.org/officeDocument/2006/relationships/hyperlink" Target="http://s.pointerpro.com" TargetMode="External"/><Relationship Id="rId283" Type="http://schemas.openxmlformats.org/officeDocument/2006/relationships/hyperlink" Target="http://s.pointerpro.com" TargetMode="External"/><Relationship Id="rId289" Type="http://schemas.openxmlformats.org/officeDocument/2006/relationships/hyperlink" Target="http://linkedin.com" TargetMode="External"/><Relationship Id="rId288" Type="http://schemas.openxmlformats.org/officeDocument/2006/relationships/hyperlink" Target="http://s.pointerpro.com" TargetMode="External"/><Relationship Id="rId287" Type="http://schemas.openxmlformats.org/officeDocument/2006/relationships/hyperlink" Target="http://iaapa.rewardgateway.com" TargetMode="External"/><Relationship Id="rId282" Type="http://schemas.openxmlformats.org/officeDocument/2006/relationships/hyperlink" Target="http://iaapa.org" TargetMode="External"/><Relationship Id="rId281" Type="http://schemas.openxmlformats.org/officeDocument/2006/relationships/hyperlink" Target="http://iaapa.org" TargetMode="External"/><Relationship Id="rId280" Type="http://schemas.openxmlformats.org/officeDocument/2006/relationships/hyperlink" Target="http://iaapa.org" TargetMode="External"/><Relationship Id="rId275" Type="http://schemas.openxmlformats.org/officeDocument/2006/relationships/hyperlink" Target="http://urlisolation.com" TargetMode="External"/><Relationship Id="rId274" Type="http://schemas.openxmlformats.org/officeDocument/2006/relationships/hyperlink" Target="http://iaapa.org" TargetMode="External"/><Relationship Id="rId273" Type="http://schemas.openxmlformats.org/officeDocument/2006/relationships/hyperlink" Target="http://iaapa.org" TargetMode="External"/><Relationship Id="rId272" Type="http://schemas.openxmlformats.org/officeDocument/2006/relationships/hyperlink" Target="http://iaapa.org" TargetMode="External"/><Relationship Id="rId279" Type="http://schemas.openxmlformats.org/officeDocument/2006/relationships/hyperlink" Target="http://iaapa.org" TargetMode="External"/><Relationship Id="rId278" Type="http://schemas.openxmlformats.org/officeDocument/2006/relationships/hyperlink" Target="http://iaapa.org" TargetMode="External"/><Relationship Id="rId277" Type="http://schemas.openxmlformats.org/officeDocument/2006/relationships/hyperlink" Target="http://iaapa.org" TargetMode="External"/><Relationship Id="rId276" Type="http://schemas.openxmlformats.org/officeDocument/2006/relationships/hyperlink" Target="http://iaapa.org" TargetMode="External"/><Relationship Id="rId1455" Type="http://schemas.openxmlformats.org/officeDocument/2006/relationships/hyperlink" Target="http://linkedin.com" TargetMode="External"/><Relationship Id="rId1456" Type="http://schemas.openxmlformats.org/officeDocument/2006/relationships/hyperlink" Target="http://newsletter.smartbrief.com" TargetMode="External"/><Relationship Id="rId1457" Type="http://schemas.openxmlformats.org/officeDocument/2006/relationships/hyperlink" Target="http://whitewaterwest.com" TargetMode="External"/><Relationship Id="rId1458" Type="http://schemas.openxmlformats.org/officeDocument/2006/relationships/hyperlink" Target="http://corpusexperience.nl" TargetMode="External"/><Relationship Id="rId1459" Type="http://schemas.openxmlformats.org/officeDocument/2006/relationships/hyperlink" Target="http://iaapaexpoeurope25.exh.mapyourshow.com" TargetMode="External"/><Relationship Id="rId629" Type="http://schemas.openxmlformats.org/officeDocument/2006/relationships/hyperlink" Target="http://newsletter.smartbrief.com" TargetMode="External"/><Relationship Id="rId624" Type="http://schemas.openxmlformats.org/officeDocument/2006/relationships/hyperlink" Target="http://baker-studios.com" TargetMode="External"/><Relationship Id="rId623" Type="http://schemas.openxmlformats.org/officeDocument/2006/relationships/hyperlink" Target="http://newsletter.smartbrief.com" TargetMode="External"/><Relationship Id="rId622" Type="http://schemas.openxmlformats.org/officeDocument/2006/relationships/hyperlink" Target="http://linkedin.com" TargetMode="External"/><Relationship Id="rId621" Type="http://schemas.openxmlformats.org/officeDocument/2006/relationships/hyperlink" Target="http://app.cvent.com" TargetMode="External"/><Relationship Id="rId628" Type="http://schemas.openxmlformats.org/officeDocument/2006/relationships/hyperlink" Target="http://statics.teams.cdn.office.net" TargetMode="External"/><Relationship Id="rId627" Type="http://schemas.openxmlformats.org/officeDocument/2006/relationships/hyperlink" Target="http://linkedin.com" TargetMode="External"/><Relationship Id="rId626" Type="http://schemas.openxmlformats.org/officeDocument/2006/relationships/hyperlink" Target="http://chatgpt.com" TargetMode="External"/><Relationship Id="rId625" Type="http://schemas.openxmlformats.org/officeDocument/2006/relationships/hyperlink" Target="http://statics.teams.cdn.office.net" TargetMode="External"/><Relationship Id="rId1450" Type="http://schemas.openxmlformats.org/officeDocument/2006/relationships/hyperlink" Target="http://iaapa.learningcart.com" TargetMode="External"/><Relationship Id="rId620" Type="http://schemas.openxmlformats.org/officeDocument/2006/relationships/hyperlink" Target="http://statics.teams.cdn.office.net" TargetMode="External"/><Relationship Id="rId1451" Type="http://schemas.openxmlformats.org/officeDocument/2006/relationships/hyperlink" Target="http://linkedin.com" TargetMode="External"/><Relationship Id="rId1452" Type="http://schemas.openxmlformats.org/officeDocument/2006/relationships/hyperlink" Target="http://linktr.ee" TargetMode="External"/><Relationship Id="rId1453" Type="http://schemas.openxmlformats.org/officeDocument/2006/relationships/hyperlink" Target="http://purdue.brightspace.com" TargetMode="External"/><Relationship Id="rId1454" Type="http://schemas.openxmlformats.org/officeDocument/2006/relationships/hyperlink" Target="http://intamin.com" TargetMode="External"/><Relationship Id="rId1444" Type="http://schemas.openxmlformats.org/officeDocument/2006/relationships/hyperlink" Target="http://iaapa.rewardgateway.com" TargetMode="External"/><Relationship Id="rId1445" Type="http://schemas.openxmlformats.org/officeDocument/2006/relationships/hyperlink" Target="http://linkedin.com" TargetMode="External"/><Relationship Id="rId1446" Type="http://schemas.openxmlformats.org/officeDocument/2006/relationships/hyperlink" Target="http://purdue.brightspace.com" TargetMode="External"/><Relationship Id="rId1447" Type="http://schemas.openxmlformats.org/officeDocument/2006/relationships/hyperlink" Target="http://newsletter.smartbrief.com" TargetMode="External"/><Relationship Id="rId1448" Type="http://schemas.openxmlformats.org/officeDocument/2006/relationships/hyperlink" Target="http://magicjump.com" TargetMode="External"/><Relationship Id="rId1449" Type="http://schemas.openxmlformats.org/officeDocument/2006/relationships/hyperlink" Target="http://newsletter.smartbrief.com" TargetMode="External"/><Relationship Id="rId619" Type="http://schemas.openxmlformats.org/officeDocument/2006/relationships/hyperlink" Target="http://iaapa.atlassian.net" TargetMode="External"/><Relationship Id="rId618" Type="http://schemas.openxmlformats.org/officeDocument/2006/relationships/hyperlink" Target="http://statics.teams.cdn.office.net" TargetMode="External"/><Relationship Id="rId613" Type="http://schemas.openxmlformats.org/officeDocument/2006/relationships/hyperlink" Target="http://linkedin.com" TargetMode="External"/><Relationship Id="rId612" Type="http://schemas.openxmlformats.org/officeDocument/2006/relationships/hyperlink" Target="http://newsletter.smartbrief.com" TargetMode="External"/><Relationship Id="rId611" Type="http://schemas.openxmlformats.org/officeDocument/2006/relationships/hyperlink" Target="http://storylandstudios.com" TargetMode="External"/><Relationship Id="rId610" Type="http://schemas.openxmlformats.org/officeDocument/2006/relationships/hyperlink" Target="http://statics.teams.cdn.office.net" TargetMode="External"/><Relationship Id="rId617" Type="http://schemas.openxmlformats.org/officeDocument/2006/relationships/hyperlink" Target="http://statics.teams.cdn.office.net" TargetMode="External"/><Relationship Id="rId616" Type="http://schemas.openxmlformats.org/officeDocument/2006/relationships/hyperlink" Target="http://newsletter.smartbrief.com" TargetMode="External"/><Relationship Id="rId615" Type="http://schemas.openxmlformats.org/officeDocument/2006/relationships/hyperlink" Target="http://shop.thetoyfactory.biz" TargetMode="External"/><Relationship Id="rId614" Type="http://schemas.openxmlformats.org/officeDocument/2006/relationships/hyperlink" Target="http://newsletter.smartbrief.com" TargetMode="External"/><Relationship Id="rId1440" Type="http://schemas.openxmlformats.org/officeDocument/2006/relationships/hyperlink" Target="http://newsletter.smartbrief.com" TargetMode="External"/><Relationship Id="rId1441" Type="http://schemas.openxmlformats.org/officeDocument/2006/relationships/hyperlink" Target="http://iaapa.rewardgateway.com" TargetMode="External"/><Relationship Id="rId1442" Type="http://schemas.openxmlformats.org/officeDocument/2006/relationships/hyperlink" Target="http://l.facebook.com" TargetMode="External"/><Relationship Id="rId1443" Type="http://schemas.openxmlformats.org/officeDocument/2006/relationships/hyperlink" Target="http://iaapa.learningcart.com" TargetMode="External"/><Relationship Id="rId1477" Type="http://schemas.openxmlformats.org/officeDocument/2006/relationships/hyperlink" Target="http://statics.teams.cdn.office.net" TargetMode="External"/><Relationship Id="rId1478" Type="http://schemas.openxmlformats.org/officeDocument/2006/relationships/hyperlink" Target="http://iaapa.rewardgateway.com" TargetMode="External"/><Relationship Id="rId1479" Type="http://schemas.openxmlformats.org/officeDocument/2006/relationships/hyperlink" Target="http://iaapa.rewardgateway.com" TargetMode="External"/><Relationship Id="rId646" Type="http://schemas.openxmlformats.org/officeDocument/2006/relationships/hyperlink" Target="http://mail.google.com" TargetMode="External"/><Relationship Id="rId645" Type="http://schemas.openxmlformats.org/officeDocument/2006/relationships/hyperlink" Target="http://linkedin.com" TargetMode="External"/><Relationship Id="rId644" Type="http://schemas.openxmlformats.org/officeDocument/2006/relationships/hyperlink" Target="http://linkedin.com" TargetMode="External"/><Relationship Id="rId643" Type="http://schemas.openxmlformats.org/officeDocument/2006/relationships/hyperlink" Target="http://linkedin.com" TargetMode="External"/><Relationship Id="rId649" Type="http://schemas.openxmlformats.org/officeDocument/2006/relationships/hyperlink" Target="http://discoverycube.org" TargetMode="External"/><Relationship Id="rId648" Type="http://schemas.openxmlformats.org/officeDocument/2006/relationships/hyperlink" Target="http://statics.teams.cdn.office.net" TargetMode="External"/><Relationship Id="rId647" Type="http://schemas.openxmlformats.org/officeDocument/2006/relationships/hyperlink" Target="http://newsletter.smartbrief.com" TargetMode="External"/><Relationship Id="rId1470" Type="http://schemas.openxmlformats.org/officeDocument/2006/relationships/hyperlink" Target="http://newsletter.smartbrief.com" TargetMode="External"/><Relationship Id="rId1471" Type="http://schemas.openxmlformats.org/officeDocument/2006/relationships/hyperlink" Target="http://centaman.com" TargetMode="External"/><Relationship Id="rId1472" Type="http://schemas.openxmlformats.org/officeDocument/2006/relationships/hyperlink" Target="http://tradeshowexecutive.com" TargetMode="External"/><Relationship Id="rId642" Type="http://schemas.openxmlformats.org/officeDocument/2006/relationships/hyperlink" Target="http://newsletter.smartbrief.com" TargetMode="External"/><Relationship Id="rId1473" Type="http://schemas.openxmlformats.org/officeDocument/2006/relationships/hyperlink" Target="http://chatgpt.com" TargetMode="External"/><Relationship Id="rId641" Type="http://schemas.openxmlformats.org/officeDocument/2006/relationships/hyperlink" Target="http://statics.teams.cdn.office.net" TargetMode="External"/><Relationship Id="rId1474" Type="http://schemas.openxmlformats.org/officeDocument/2006/relationships/hyperlink" Target="http://iaapa.learningcart.com" TargetMode="External"/><Relationship Id="rId640" Type="http://schemas.openxmlformats.org/officeDocument/2006/relationships/hyperlink" Target="http://statics.teams.cdn.office.net" TargetMode="External"/><Relationship Id="rId1475" Type="http://schemas.openxmlformats.org/officeDocument/2006/relationships/hyperlink" Target="http://iaapa.rewardgateway.com" TargetMode="External"/><Relationship Id="rId1476" Type="http://schemas.openxmlformats.org/officeDocument/2006/relationships/hyperlink" Target="http://newsletter.smartbrief.com" TargetMode="External"/><Relationship Id="rId1466" Type="http://schemas.openxmlformats.org/officeDocument/2006/relationships/hyperlink" Target="http://newsletter.smartbrief.com" TargetMode="External"/><Relationship Id="rId1467" Type="http://schemas.openxmlformats.org/officeDocument/2006/relationships/hyperlink" Target="http://chatgpt.com" TargetMode="External"/><Relationship Id="rId1468" Type="http://schemas.openxmlformats.org/officeDocument/2006/relationships/hyperlink" Target="http://firabarcelona.com" TargetMode="External"/><Relationship Id="rId1469" Type="http://schemas.openxmlformats.org/officeDocument/2006/relationships/hyperlink" Target="http://iaapa.learningcart.com" TargetMode="External"/><Relationship Id="rId635" Type="http://schemas.openxmlformats.org/officeDocument/2006/relationships/hyperlink" Target="http://iaapa.rewardgateway.com" TargetMode="External"/><Relationship Id="rId634" Type="http://schemas.openxmlformats.org/officeDocument/2006/relationships/hyperlink" Target="http://iaapa.atlassian.net" TargetMode="External"/><Relationship Id="rId633" Type="http://schemas.openxmlformats.org/officeDocument/2006/relationships/hyperlink" Target="http://iaapa.rewardgateway.com" TargetMode="External"/><Relationship Id="rId632" Type="http://schemas.openxmlformats.org/officeDocument/2006/relationships/hyperlink" Target="http://iaapa.rewardgateway.com" TargetMode="External"/><Relationship Id="rId639" Type="http://schemas.openxmlformats.org/officeDocument/2006/relationships/hyperlink" Target="http://newsletter.smartbrief.com" TargetMode="External"/><Relationship Id="rId638" Type="http://schemas.openxmlformats.org/officeDocument/2006/relationships/hyperlink" Target="http://mail.google.com" TargetMode="External"/><Relationship Id="rId637" Type="http://schemas.openxmlformats.org/officeDocument/2006/relationships/hyperlink" Target="http://newsletter.smartbrief.com" TargetMode="External"/><Relationship Id="rId636" Type="http://schemas.openxmlformats.org/officeDocument/2006/relationships/hyperlink" Target="http://iaapa.rewardgateway.com" TargetMode="External"/><Relationship Id="rId1460" Type="http://schemas.openxmlformats.org/officeDocument/2006/relationships/hyperlink" Target="http://chatgpt.com" TargetMode="External"/><Relationship Id="rId1461" Type="http://schemas.openxmlformats.org/officeDocument/2006/relationships/hyperlink" Target="http://firabarcelona.com" TargetMode="External"/><Relationship Id="rId631" Type="http://schemas.openxmlformats.org/officeDocument/2006/relationships/hyperlink" Target="http://iaapa.secure-platform.com" TargetMode="External"/><Relationship Id="rId1462" Type="http://schemas.openxmlformats.org/officeDocument/2006/relationships/hyperlink" Target="http://statics.teams.cdn.office.net" TargetMode="External"/><Relationship Id="rId630" Type="http://schemas.openxmlformats.org/officeDocument/2006/relationships/hyperlink" Target="http://linkedin.com" TargetMode="External"/><Relationship Id="rId1463" Type="http://schemas.openxmlformats.org/officeDocument/2006/relationships/hyperlink" Target="http://newsletter.smartbrief.com" TargetMode="External"/><Relationship Id="rId1464" Type="http://schemas.openxmlformats.org/officeDocument/2006/relationships/hyperlink" Target="http://iaapa.learningcart.com" TargetMode="External"/><Relationship Id="rId1465" Type="http://schemas.openxmlformats.org/officeDocument/2006/relationships/hyperlink" Target="http://linkedin.com" TargetMode="External"/><Relationship Id="rId1411" Type="http://schemas.openxmlformats.org/officeDocument/2006/relationships/hyperlink" Target="http://firabarcelona.com" TargetMode="External"/><Relationship Id="rId1412" Type="http://schemas.openxmlformats.org/officeDocument/2006/relationships/hyperlink" Target="http://m.baidu.com" TargetMode="External"/><Relationship Id="rId1413" Type="http://schemas.openxmlformats.org/officeDocument/2006/relationships/hyperlink" Target="http://m.baidu.com" TargetMode="External"/><Relationship Id="rId1414" Type="http://schemas.openxmlformats.org/officeDocument/2006/relationships/hyperlink" Target="http://m.baidu.com" TargetMode="External"/><Relationship Id="rId1415" Type="http://schemas.openxmlformats.org/officeDocument/2006/relationships/hyperlink" Target="http://m.baidu.com" TargetMode="External"/><Relationship Id="rId1416" Type="http://schemas.openxmlformats.org/officeDocument/2006/relationships/hyperlink" Target="http://newsletter.smartbrief.com" TargetMode="External"/><Relationship Id="rId1417" Type="http://schemas.openxmlformats.org/officeDocument/2006/relationships/hyperlink" Target="http://statics.teams.cdn.office.net" TargetMode="External"/><Relationship Id="rId1418" Type="http://schemas.openxmlformats.org/officeDocument/2006/relationships/hyperlink" Target="http://chatgpt.com" TargetMode="External"/><Relationship Id="rId1419" Type="http://schemas.openxmlformats.org/officeDocument/2006/relationships/hyperlink" Target="http://gemini.google.com" TargetMode="External"/><Relationship Id="rId1410" Type="http://schemas.openxmlformats.org/officeDocument/2006/relationships/hyperlink" Target="http://m.baidu.com" TargetMode="External"/><Relationship Id="rId1400" Type="http://schemas.openxmlformats.org/officeDocument/2006/relationships/hyperlink" Target="http://chatgpt.com" TargetMode="External"/><Relationship Id="rId1401" Type="http://schemas.openxmlformats.org/officeDocument/2006/relationships/hyperlink" Target="http://newsletter.smartbrief.com" TargetMode="External"/><Relationship Id="rId1402" Type="http://schemas.openxmlformats.org/officeDocument/2006/relationships/hyperlink" Target="http://newsletter.smartbrief.com" TargetMode="External"/><Relationship Id="rId1403" Type="http://schemas.openxmlformats.org/officeDocument/2006/relationships/hyperlink" Target="http://ru.cantonfair.net" TargetMode="External"/><Relationship Id="rId1404" Type="http://schemas.openxmlformats.org/officeDocument/2006/relationships/hyperlink" Target="http://m.baidu.com" TargetMode="External"/><Relationship Id="rId1405" Type="http://schemas.openxmlformats.org/officeDocument/2006/relationships/hyperlink" Target="http://atlantics.de" TargetMode="External"/><Relationship Id="rId1406" Type="http://schemas.openxmlformats.org/officeDocument/2006/relationships/hyperlink" Target="http://m.baidu.com" TargetMode="External"/><Relationship Id="rId1407" Type="http://schemas.openxmlformats.org/officeDocument/2006/relationships/hyperlink" Target="http://newsletter.smartbrief.com" TargetMode="External"/><Relationship Id="rId1408" Type="http://schemas.openxmlformats.org/officeDocument/2006/relationships/hyperlink" Target="http://m.baidu.com" TargetMode="External"/><Relationship Id="rId1409" Type="http://schemas.openxmlformats.org/officeDocument/2006/relationships/hyperlink" Target="http://www2.smartbrief.com" TargetMode="External"/><Relationship Id="rId1433" Type="http://schemas.openxmlformats.org/officeDocument/2006/relationships/hyperlink" Target="http://linkedin.com" TargetMode="External"/><Relationship Id="rId1434" Type="http://schemas.openxmlformats.org/officeDocument/2006/relationships/hyperlink" Target="http://chatgpt.com" TargetMode="External"/><Relationship Id="rId1435" Type="http://schemas.openxmlformats.org/officeDocument/2006/relationships/hyperlink" Target="http://iaapa.atlassian.net" TargetMode="External"/><Relationship Id="rId1436" Type="http://schemas.openxmlformats.org/officeDocument/2006/relationships/hyperlink" Target="http://iaapa.rewardgateway.com" TargetMode="External"/><Relationship Id="rId1437" Type="http://schemas.openxmlformats.org/officeDocument/2006/relationships/hyperlink" Target="http://iaapa.rewardgateway.com" TargetMode="External"/><Relationship Id="rId1438" Type="http://schemas.openxmlformats.org/officeDocument/2006/relationships/hyperlink" Target="http://iaapa.atlassian.net" TargetMode="External"/><Relationship Id="rId1439" Type="http://schemas.openxmlformats.org/officeDocument/2006/relationships/hyperlink" Target="http://iaapa.rewardgateway.com" TargetMode="External"/><Relationship Id="rId609" Type="http://schemas.openxmlformats.org/officeDocument/2006/relationships/hyperlink" Target="http://linkedin.com" TargetMode="External"/><Relationship Id="rId608" Type="http://schemas.openxmlformats.org/officeDocument/2006/relationships/hyperlink" Target="http://statics.teams.cdn.office.net" TargetMode="External"/><Relationship Id="rId607" Type="http://schemas.openxmlformats.org/officeDocument/2006/relationships/hyperlink" Target="http://newsletter.smartbrief.com" TargetMode="External"/><Relationship Id="rId602" Type="http://schemas.openxmlformats.org/officeDocument/2006/relationships/hyperlink" Target="http://newsletter.smartbrief.com" TargetMode="External"/><Relationship Id="rId601" Type="http://schemas.openxmlformats.org/officeDocument/2006/relationships/hyperlink" Target="http://statics.teams.cdn.office.net" TargetMode="External"/><Relationship Id="rId600" Type="http://schemas.openxmlformats.org/officeDocument/2006/relationships/hyperlink" Target="http://newsletter.smartbrief.com" TargetMode="External"/><Relationship Id="rId606" Type="http://schemas.openxmlformats.org/officeDocument/2006/relationships/hyperlink" Target="http://linkedin.com" TargetMode="External"/><Relationship Id="rId605" Type="http://schemas.openxmlformats.org/officeDocument/2006/relationships/hyperlink" Target="http://museum.industry411.com" TargetMode="External"/><Relationship Id="rId604" Type="http://schemas.openxmlformats.org/officeDocument/2006/relationships/hyperlink" Target="http://iaapa.atlassian.net" TargetMode="External"/><Relationship Id="rId603" Type="http://schemas.openxmlformats.org/officeDocument/2006/relationships/hyperlink" Target="http://linkedin.com" TargetMode="External"/><Relationship Id="rId1430" Type="http://schemas.openxmlformats.org/officeDocument/2006/relationships/hyperlink" Target="http://newsletter.smartbrief.com" TargetMode="External"/><Relationship Id="rId1431" Type="http://schemas.openxmlformats.org/officeDocument/2006/relationships/hyperlink" Target="http://iaapa.learningcart.com" TargetMode="External"/><Relationship Id="rId1432" Type="http://schemas.openxmlformats.org/officeDocument/2006/relationships/hyperlink" Target="http://iaapa.learningcart.com" TargetMode="External"/><Relationship Id="rId1422" Type="http://schemas.openxmlformats.org/officeDocument/2006/relationships/hyperlink" Target="http://iaapa.rewardgateway.com" TargetMode="External"/><Relationship Id="rId1423" Type="http://schemas.openxmlformats.org/officeDocument/2006/relationships/hyperlink" Target="http://newsletter.smartbrief.com" TargetMode="External"/><Relationship Id="rId1424" Type="http://schemas.openxmlformats.org/officeDocument/2006/relationships/hyperlink" Target="http://statics.teams.cdn.office.net" TargetMode="External"/><Relationship Id="rId1425" Type="http://schemas.openxmlformats.org/officeDocument/2006/relationships/hyperlink" Target="http://iaapa.learningcart.com" TargetMode="External"/><Relationship Id="rId1426" Type="http://schemas.openxmlformats.org/officeDocument/2006/relationships/hyperlink" Target="http://l.facebook.com" TargetMode="External"/><Relationship Id="rId1427" Type="http://schemas.openxmlformats.org/officeDocument/2006/relationships/hyperlink" Target="http://chatgpt.com" TargetMode="External"/><Relationship Id="rId1428" Type="http://schemas.openxmlformats.org/officeDocument/2006/relationships/hyperlink" Target="http://skylineattractions.com" TargetMode="External"/><Relationship Id="rId1429" Type="http://schemas.openxmlformats.org/officeDocument/2006/relationships/hyperlink" Target="http://i.snoball.it" TargetMode="External"/><Relationship Id="rId1420" Type="http://schemas.openxmlformats.org/officeDocument/2006/relationships/hyperlink" Target="http://perplexity.ai" TargetMode="External"/><Relationship Id="rId1421" Type="http://schemas.openxmlformats.org/officeDocument/2006/relationships/hyperlink" Target="http://linkedin.com" TargetMode="External"/><Relationship Id="rId1059" Type="http://schemas.openxmlformats.org/officeDocument/2006/relationships/hyperlink" Target="http://jobmonkey.com" TargetMode="External"/><Relationship Id="rId228" Type="http://schemas.openxmlformats.org/officeDocument/2006/relationships/hyperlink" Target="http://chatgpt.com" TargetMode="External"/><Relationship Id="rId227" Type="http://schemas.openxmlformats.org/officeDocument/2006/relationships/hyperlink" Target="http://centaman.com" TargetMode="External"/><Relationship Id="rId226" Type="http://schemas.openxmlformats.org/officeDocument/2006/relationships/hyperlink" Target="http://youtube.com" TargetMode="External"/><Relationship Id="rId225" Type="http://schemas.openxmlformats.org/officeDocument/2006/relationships/hyperlink" Target="http://waza.org" TargetMode="External"/><Relationship Id="rId229" Type="http://schemas.openxmlformats.org/officeDocument/2006/relationships/hyperlink" Target="http://iaapa.rewardgateway.com" TargetMode="External"/><Relationship Id="rId1050" Type="http://schemas.openxmlformats.org/officeDocument/2006/relationships/hyperlink" Target="http://linkedin.com" TargetMode="External"/><Relationship Id="rId220" Type="http://schemas.openxmlformats.org/officeDocument/2006/relationships/hyperlink" Target="http://fox-originals.com" TargetMode="External"/><Relationship Id="rId1051" Type="http://schemas.openxmlformats.org/officeDocument/2006/relationships/hyperlink" Target="http://l.facebook.com" TargetMode="External"/><Relationship Id="rId1052" Type="http://schemas.openxmlformats.org/officeDocument/2006/relationships/hyperlink" Target="http://manage.10times.com" TargetMode="External"/><Relationship Id="rId1053" Type="http://schemas.openxmlformats.org/officeDocument/2006/relationships/hyperlink" Target="http://skylineattractions.com" TargetMode="External"/><Relationship Id="rId1054" Type="http://schemas.openxmlformats.org/officeDocument/2006/relationships/hyperlink" Target="http://newsletter.smartbrief.com" TargetMode="External"/><Relationship Id="rId224" Type="http://schemas.openxmlformats.org/officeDocument/2006/relationships/hyperlink" Target="http://statics.teams.cdn.office.net" TargetMode="External"/><Relationship Id="rId1055" Type="http://schemas.openxmlformats.org/officeDocument/2006/relationships/hyperlink" Target="http://linkedin.com" TargetMode="External"/><Relationship Id="rId223" Type="http://schemas.openxmlformats.org/officeDocument/2006/relationships/hyperlink" Target="http://okta.lightning.force.com" TargetMode="External"/><Relationship Id="rId1056" Type="http://schemas.openxmlformats.org/officeDocument/2006/relationships/hyperlink" Target="http://newsletter.smartbrief.com" TargetMode="External"/><Relationship Id="rId222" Type="http://schemas.openxmlformats.org/officeDocument/2006/relationships/hyperlink" Target="http://linkedin.com" TargetMode="External"/><Relationship Id="rId1057" Type="http://schemas.openxmlformats.org/officeDocument/2006/relationships/hyperlink" Target="http://intamin.com" TargetMode="External"/><Relationship Id="rId221" Type="http://schemas.openxmlformats.org/officeDocument/2006/relationships/hyperlink" Target="http://iaapa.atlassian.net" TargetMode="External"/><Relationship Id="rId1058" Type="http://schemas.openxmlformats.org/officeDocument/2006/relationships/hyperlink" Target="http://linkedin.com" TargetMode="External"/><Relationship Id="rId1048" Type="http://schemas.openxmlformats.org/officeDocument/2006/relationships/hyperlink" Target="http://linkedin.com" TargetMode="External"/><Relationship Id="rId1049" Type="http://schemas.openxmlformats.org/officeDocument/2006/relationships/hyperlink" Target="http://linkedin.com" TargetMode="External"/><Relationship Id="rId217" Type="http://schemas.openxmlformats.org/officeDocument/2006/relationships/hyperlink" Target="http://yandex.ru" TargetMode="External"/><Relationship Id="rId216" Type="http://schemas.openxmlformats.org/officeDocument/2006/relationships/hyperlink" Target="http://surveys.explori.com" TargetMode="External"/><Relationship Id="rId215" Type="http://schemas.openxmlformats.org/officeDocument/2006/relationships/hyperlink" Target="http://ordering.ges.com" TargetMode="External"/><Relationship Id="rId699" Type="http://schemas.openxmlformats.org/officeDocument/2006/relationships/hyperlink" Target="http://mail.google.com" TargetMode="External"/><Relationship Id="rId214" Type="http://schemas.openxmlformats.org/officeDocument/2006/relationships/hyperlink" Target="http://mcgowanallied.com" TargetMode="External"/><Relationship Id="rId698" Type="http://schemas.openxmlformats.org/officeDocument/2006/relationships/hyperlink" Target="http://iaapa.atlassian.net" TargetMode="External"/><Relationship Id="rId219" Type="http://schemas.openxmlformats.org/officeDocument/2006/relationships/hyperlink" Target="http://firabarcelona.com" TargetMode="External"/><Relationship Id="rId218" Type="http://schemas.openxmlformats.org/officeDocument/2006/relationships/hyperlink" Target="http://en.wikipedia.org" TargetMode="External"/><Relationship Id="rId693" Type="http://schemas.openxmlformats.org/officeDocument/2006/relationships/hyperlink" Target="http://newsletter.smartbrief.com" TargetMode="External"/><Relationship Id="rId1040" Type="http://schemas.openxmlformats.org/officeDocument/2006/relationships/hyperlink" Target="http://iaapa.atlassian.net" TargetMode="External"/><Relationship Id="rId692" Type="http://schemas.openxmlformats.org/officeDocument/2006/relationships/hyperlink" Target="http://linkedin.com" TargetMode="External"/><Relationship Id="rId1041" Type="http://schemas.openxmlformats.org/officeDocument/2006/relationships/hyperlink" Target="http://iaapa.atlassian.net" TargetMode="External"/><Relationship Id="rId691" Type="http://schemas.openxmlformats.org/officeDocument/2006/relationships/hyperlink" Target="http://linkedin.com" TargetMode="External"/><Relationship Id="rId1042" Type="http://schemas.openxmlformats.org/officeDocument/2006/relationships/hyperlink" Target="http://news.asu.edu" TargetMode="External"/><Relationship Id="rId690" Type="http://schemas.openxmlformats.org/officeDocument/2006/relationships/hyperlink" Target="http://linktr.ee" TargetMode="External"/><Relationship Id="rId1043" Type="http://schemas.openxmlformats.org/officeDocument/2006/relationships/hyperlink" Target="http://i.snoball.it" TargetMode="External"/><Relationship Id="rId213" Type="http://schemas.openxmlformats.org/officeDocument/2006/relationships/hyperlink" Target="http://mail.google.com" TargetMode="External"/><Relationship Id="rId697" Type="http://schemas.openxmlformats.org/officeDocument/2006/relationships/hyperlink" Target="http://newsletter.smartbrief.com" TargetMode="External"/><Relationship Id="rId1044" Type="http://schemas.openxmlformats.org/officeDocument/2006/relationships/hyperlink" Target="http://cn.bing.com" TargetMode="External"/><Relationship Id="rId212" Type="http://schemas.openxmlformats.org/officeDocument/2006/relationships/hyperlink" Target="http://m.facebook.com" TargetMode="External"/><Relationship Id="rId696" Type="http://schemas.openxmlformats.org/officeDocument/2006/relationships/hyperlink" Target="http://newsletter.smartbrief.com" TargetMode="External"/><Relationship Id="rId1045" Type="http://schemas.openxmlformats.org/officeDocument/2006/relationships/hyperlink" Target="http://newsletter.smartbrief.com" TargetMode="External"/><Relationship Id="rId211" Type="http://schemas.openxmlformats.org/officeDocument/2006/relationships/hyperlink" Target="http://iaapa.rewardgateway.com" TargetMode="External"/><Relationship Id="rId695" Type="http://schemas.openxmlformats.org/officeDocument/2006/relationships/hyperlink" Target="http://facebook.com" TargetMode="External"/><Relationship Id="rId1046" Type="http://schemas.openxmlformats.org/officeDocument/2006/relationships/hyperlink" Target="http://linkedin.com" TargetMode="External"/><Relationship Id="rId210" Type="http://schemas.openxmlformats.org/officeDocument/2006/relationships/hyperlink" Target="http://firabarcelona.com" TargetMode="External"/><Relationship Id="rId694" Type="http://schemas.openxmlformats.org/officeDocument/2006/relationships/hyperlink" Target="http://linkedin.com" TargetMode="External"/><Relationship Id="rId1047" Type="http://schemas.openxmlformats.org/officeDocument/2006/relationships/hyperlink" Target="http://thetradeshowcalendar.com" TargetMode="External"/><Relationship Id="rId249" Type="http://schemas.openxmlformats.org/officeDocument/2006/relationships/hyperlink" Target="http://atlantics.de" TargetMode="External"/><Relationship Id="rId248" Type="http://schemas.openxmlformats.org/officeDocument/2006/relationships/hyperlink" Target="http://yandex.ru" TargetMode="External"/><Relationship Id="rId247" Type="http://schemas.openxmlformats.org/officeDocument/2006/relationships/hyperlink" Target="http://vanaqua.org" TargetMode="External"/><Relationship Id="rId1070" Type="http://schemas.openxmlformats.org/officeDocument/2006/relationships/hyperlink" Target="http://linkedin.com" TargetMode="External"/><Relationship Id="rId1071" Type="http://schemas.openxmlformats.org/officeDocument/2006/relationships/hyperlink" Target="http://freemanco.com" TargetMode="External"/><Relationship Id="rId1072" Type="http://schemas.openxmlformats.org/officeDocument/2006/relationships/hyperlink" Target="http://perplexity.ai" TargetMode="External"/><Relationship Id="rId242" Type="http://schemas.openxmlformats.org/officeDocument/2006/relationships/hyperlink" Target="http://myfair.co" TargetMode="External"/><Relationship Id="rId1073" Type="http://schemas.openxmlformats.org/officeDocument/2006/relationships/hyperlink" Target="http://showsbee.com" TargetMode="External"/><Relationship Id="rId241" Type="http://schemas.openxmlformats.org/officeDocument/2006/relationships/hyperlink" Target="http://iaapaexpo25.exh.mapyourshow.com" TargetMode="External"/><Relationship Id="rId1074" Type="http://schemas.openxmlformats.org/officeDocument/2006/relationships/hyperlink" Target="http://parafait.com" TargetMode="External"/><Relationship Id="rId240" Type="http://schemas.openxmlformats.org/officeDocument/2006/relationships/hyperlink" Target="http://iaapa.atlassian.net" TargetMode="External"/><Relationship Id="rId1075" Type="http://schemas.openxmlformats.org/officeDocument/2006/relationships/hyperlink" Target="http://chatgpt.com" TargetMode="External"/><Relationship Id="rId1076" Type="http://schemas.openxmlformats.org/officeDocument/2006/relationships/hyperlink" Target="http://newsletter.smartbrief.com" TargetMode="External"/><Relationship Id="rId246" Type="http://schemas.openxmlformats.org/officeDocument/2006/relationships/hyperlink" Target="http://themeparx.com" TargetMode="External"/><Relationship Id="rId1077" Type="http://schemas.openxmlformats.org/officeDocument/2006/relationships/hyperlink" Target="http://chatgpt.com" TargetMode="External"/><Relationship Id="rId245" Type="http://schemas.openxmlformats.org/officeDocument/2006/relationships/hyperlink" Target="http://teams.microsoft.com" TargetMode="External"/><Relationship Id="rId1078" Type="http://schemas.openxmlformats.org/officeDocument/2006/relationships/hyperlink" Target="http://s15.a2zinc.net" TargetMode="External"/><Relationship Id="rId244" Type="http://schemas.openxmlformats.org/officeDocument/2006/relationships/hyperlink" Target="http://statics.teams.cdn.office.net" TargetMode="External"/><Relationship Id="rId1079" Type="http://schemas.openxmlformats.org/officeDocument/2006/relationships/hyperlink" Target="http://linkedin.com" TargetMode="External"/><Relationship Id="rId243" Type="http://schemas.openxmlformats.org/officeDocument/2006/relationships/hyperlink" Target="http://s15.a2zinc.net" TargetMode="External"/><Relationship Id="rId239" Type="http://schemas.openxmlformats.org/officeDocument/2006/relationships/hyperlink" Target="http://en.wikipedia.org" TargetMode="External"/><Relationship Id="rId238" Type="http://schemas.openxmlformats.org/officeDocument/2006/relationships/hyperlink" Target="http://app.asana.com" TargetMode="External"/><Relationship Id="rId237" Type="http://schemas.openxmlformats.org/officeDocument/2006/relationships/hyperlink" Target="http://urlsand.esvalabs.com" TargetMode="External"/><Relationship Id="rId236" Type="http://schemas.openxmlformats.org/officeDocument/2006/relationships/hyperlink" Target="http://tradeshowexecutive.com" TargetMode="External"/><Relationship Id="rId1060" Type="http://schemas.openxmlformats.org/officeDocument/2006/relationships/hyperlink" Target="http://linkedin.com" TargetMode="External"/><Relationship Id="rId1061" Type="http://schemas.openxmlformats.org/officeDocument/2006/relationships/hyperlink" Target="http://iaapa.rewardgateway.com" TargetMode="External"/><Relationship Id="rId231" Type="http://schemas.openxmlformats.org/officeDocument/2006/relationships/hyperlink" Target="http://jobmonkey.com" TargetMode="External"/><Relationship Id="rId1062" Type="http://schemas.openxmlformats.org/officeDocument/2006/relationships/hyperlink" Target="http://iaapa.atlassian.net" TargetMode="External"/><Relationship Id="rId230" Type="http://schemas.openxmlformats.org/officeDocument/2006/relationships/hyperlink" Target="http://iaapaexpoasia.com" TargetMode="External"/><Relationship Id="rId1063" Type="http://schemas.openxmlformats.org/officeDocument/2006/relationships/hyperlink" Target="http://linkedin.com" TargetMode="External"/><Relationship Id="rId1064" Type="http://schemas.openxmlformats.org/officeDocument/2006/relationships/hyperlink" Target="http://banff.lightning.force.com" TargetMode="External"/><Relationship Id="rId1065" Type="http://schemas.openxmlformats.org/officeDocument/2006/relationships/hyperlink" Target="http://discoverycube.org" TargetMode="External"/><Relationship Id="rId235" Type="http://schemas.openxmlformats.org/officeDocument/2006/relationships/hyperlink" Target="http://teams.microsoft.com" TargetMode="External"/><Relationship Id="rId1066" Type="http://schemas.openxmlformats.org/officeDocument/2006/relationships/hyperlink" Target="http://statics.teams.cdn.office.net" TargetMode="External"/><Relationship Id="rId234" Type="http://schemas.openxmlformats.org/officeDocument/2006/relationships/hyperlink" Target="http://statics.teams.cdn.office.net" TargetMode="External"/><Relationship Id="rId1067" Type="http://schemas.openxmlformats.org/officeDocument/2006/relationships/hyperlink" Target="http://statics.teams.cdn.office.net" TargetMode="External"/><Relationship Id="rId233" Type="http://schemas.openxmlformats.org/officeDocument/2006/relationships/hyperlink" Target="http://pe.search.yahoo.com" TargetMode="External"/><Relationship Id="rId1068" Type="http://schemas.openxmlformats.org/officeDocument/2006/relationships/hyperlink" Target="http://waza.org" TargetMode="External"/><Relationship Id="rId232" Type="http://schemas.openxmlformats.org/officeDocument/2006/relationships/hyperlink" Target="http://lgapi-us.libapps.com" TargetMode="External"/><Relationship Id="rId1069" Type="http://schemas.openxmlformats.org/officeDocument/2006/relationships/hyperlink" Target="http://linkedin.com" TargetMode="External"/><Relationship Id="rId1015" Type="http://schemas.openxmlformats.org/officeDocument/2006/relationships/hyperlink" Target="http://newsletter.smartbrief.com" TargetMode="External"/><Relationship Id="rId1499" Type="http://schemas.openxmlformats.org/officeDocument/2006/relationships/hyperlink" Target="http://iaapa.org" TargetMode="External"/><Relationship Id="rId1016" Type="http://schemas.openxmlformats.org/officeDocument/2006/relationships/hyperlink" Target="http://banff.lightning.force.com" TargetMode="External"/><Relationship Id="rId1017" Type="http://schemas.openxmlformats.org/officeDocument/2006/relationships/hyperlink" Target="http://newsletter.smartbrief.com" TargetMode="External"/><Relationship Id="rId1018" Type="http://schemas.openxmlformats.org/officeDocument/2006/relationships/hyperlink" Target="http://doppelmayr.com" TargetMode="External"/><Relationship Id="rId1019" Type="http://schemas.openxmlformats.org/officeDocument/2006/relationships/hyperlink" Target="http://newsletter.smartbrief.com" TargetMode="External"/><Relationship Id="rId668" Type="http://schemas.openxmlformats.org/officeDocument/2006/relationships/hyperlink" Target="http://teams.microsoft.com" TargetMode="External"/><Relationship Id="rId667" Type="http://schemas.openxmlformats.org/officeDocument/2006/relationships/hyperlink" Target="http://statics.teams.cdn.office.net" TargetMode="External"/><Relationship Id="rId666" Type="http://schemas.openxmlformats.org/officeDocument/2006/relationships/hyperlink" Target="http://linkedin.com" TargetMode="External"/><Relationship Id="rId665" Type="http://schemas.openxmlformats.org/officeDocument/2006/relationships/hyperlink" Target="http://newsletter.smartbrief.com" TargetMode="External"/><Relationship Id="rId669" Type="http://schemas.openxmlformats.org/officeDocument/2006/relationships/hyperlink" Target="http://yourguides.net" TargetMode="External"/><Relationship Id="rId1490" Type="http://schemas.openxmlformats.org/officeDocument/2006/relationships/hyperlink" Target="http://iaapa.learningcart.com" TargetMode="External"/><Relationship Id="rId660" Type="http://schemas.openxmlformats.org/officeDocument/2006/relationships/hyperlink" Target="http://t.co" TargetMode="External"/><Relationship Id="rId1491" Type="http://schemas.openxmlformats.org/officeDocument/2006/relationships/hyperlink" Target="http://linkedin.com" TargetMode="External"/><Relationship Id="rId1492" Type="http://schemas.openxmlformats.org/officeDocument/2006/relationships/hyperlink" Target="http://newsletter.smartbrief.com" TargetMode="External"/><Relationship Id="rId1493" Type="http://schemas.openxmlformats.org/officeDocument/2006/relationships/hyperlink" Target="http://newsletter.smartbrief.com" TargetMode="External"/><Relationship Id="rId1010" Type="http://schemas.openxmlformats.org/officeDocument/2006/relationships/hyperlink" Target="http://parafait.com" TargetMode="External"/><Relationship Id="rId1494" Type="http://schemas.openxmlformats.org/officeDocument/2006/relationships/hyperlink" Target="http://iaapa.learningcart.com" TargetMode="External"/><Relationship Id="rId664" Type="http://schemas.openxmlformats.org/officeDocument/2006/relationships/hyperlink" Target="http://m.baidu.com" TargetMode="External"/><Relationship Id="rId1011" Type="http://schemas.openxmlformats.org/officeDocument/2006/relationships/hyperlink" Target="http://chatgpt.com" TargetMode="External"/><Relationship Id="rId1495" Type="http://schemas.openxmlformats.org/officeDocument/2006/relationships/hyperlink" Target="http://iaapa.learningcart.com" TargetMode="External"/><Relationship Id="rId663" Type="http://schemas.openxmlformats.org/officeDocument/2006/relationships/hyperlink" Target="http://linkedin.com" TargetMode="External"/><Relationship Id="rId1012" Type="http://schemas.openxmlformats.org/officeDocument/2006/relationships/hyperlink" Target="http://newsletter.smartbrief.com" TargetMode="External"/><Relationship Id="rId1496" Type="http://schemas.openxmlformats.org/officeDocument/2006/relationships/hyperlink" Target="http://newsletter.smartbrief.com" TargetMode="External"/><Relationship Id="rId662" Type="http://schemas.openxmlformats.org/officeDocument/2006/relationships/hyperlink" Target="http://linkedin.com" TargetMode="External"/><Relationship Id="rId1013" Type="http://schemas.openxmlformats.org/officeDocument/2006/relationships/hyperlink" Target="http://gemini.google.com" TargetMode="External"/><Relationship Id="rId1497" Type="http://schemas.openxmlformats.org/officeDocument/2006/relationships/hyperlink" Target="http://iaapa.diwutu.com" TargetMode="External"/><Relationship Id="rId661" Type="http://schemas.openxmlformats.org/officeDocument/2006/relationships/hyperlink" Target="http://l.instagram.com" TargetMode="External"/><Relationship Id="rId1014" Type="http://schemas.openxmlformats.org/officeDocument/2006/relationships/hyperlink" Target="http://jobmonkey.com" TargetMode="External"/><Relationship Id="rId1498" Type="http://schemas.openxmlformats.org/officeDocument/2006/relationships/hyperlink" Target="http://chatgpt.com" TargetMode="External"/><Relationship Id="rId1004" Type="http://schemas.openxmlformats.org/officeDocument/2006/relationships/hyperlink" Target="http://linkedin.com" TargetMode="External"/><Relationship Id="rId1488" Type="http://schemas.openxmlformats.org/officeDocument/2006/relationships/hyperlink" Target="http://mail.google.com" TargetMode="External"/><Relationship Id="rId1005" Type="http://schemas.openxmlformats.org/officeDocument/2006/relationships/hyperlink" Target="http://storylandstudios.com" TargetMode="External"/><Relationship Id="rId1489" Type="http://schemas.openxmlformats.org/officeDocument/2006/relationships/hyperlink" Target="http://newsletter.smartbrief.com" TargetMode="External"/><Relationship Id="rId1006" Type="http://schemas.openxmlformats.org/officeDocument/2006/relationships/hyperlink" Target="http://iaapa.diwutu.com" TargetMode="External"/><Relationship Id="rId1007" Type="http://schemas.openxmlformats.org/officeDocument/2006/relationships/hyperlink" Target="http://intamin.com" TargetMode="External"/><Relationship Id="rId1008" Type="http://schemas.openxmlformats.org/officeDocument/2006/relationships/hyperlink" Target="http://jobmonkey.com" TargetMode="External"/><Relationship Id="rId1009" Type="http://schemas.openxmlformats.org/officeDocument/2006/relationships/hyperlink" Target="http://linkedin.com" TargetMode="External"/><Relationship Id="rId657" Type="http://schemas.openxmlformats.org/officeDocument/2006/relationships/hyperlink" Target="http://iaapa.learningcart.com" TargetMode="External"/><Relationship Id="rId656" Type="http://schemas.openxmlformats.org/officeDocument/2006/relationships/hyperlink" Target="http://iaapa.learningcart.com" TargetMode="External"/><Relationship Id="rId655" Type="http://schemas.openxmlformats.org/officeDocument/2006/relationships/hyperlink" Target="http://newsletter.smartbrief.com" TargetMode="External"/><Relationship Id="rId654" Type="http://schemas.openxmlformats.org/officeDocument/2006/relationships/hyperlink" Target="http://newsletter.smartbrief.com" TargetMode="External"/><Relationship Id="rId659" Type="http://schemas.openxmlformats.org/officeDocument/2006/relationships/hyperlink" Target="http://linkedin.com" TargetMode="External"/><Relationship Id="rId658" Type="http://schemas.openxmlformats.org/officeDocument/2006/relationships/hyperlink" Target="http://en.m.wikipedia.org" TargetMode="External"/><Relationship Id="rId1480" Type="http://schemas.openxmlformats.org/officeDocument/2006/relationships/hyperlink" Target="http://iaapa.rewardgateway.com" TargetMode="External"/><Relationship Id="rId1481" Type="http://schemas.openxmlformats.org/officeDocument/2006/relationships/hyperlink" Target="http://iaapa.learningcart.com" TargetMode="External"/><Relationship Id="rId1482" Type="http://schemas.openxmlformats.org/officeDocument/2006/relationships/hyperlink" Target="http://newsletter.smartbrief.com" TargetMode="External"/><Relationship Id="rId1483" Type="http://schemas.openxmlformats.org/officeDocument/2006/relationships/hyperlink" Target="http://newsletter.smartbrief.com" TargetMode="External"/><Relationship Id="rId653" Type="http://schemas.openxmlformats.org/officeDocument/2006/relationships/hyperlink" Target="http://statics.teams.cdn.office.net" TargetMode="External"/><Relationship Id="rId1000" Type="http://schemas.openxmlformats.org/officeDocument/2006/relationships/hyperlink" Target="http://linkedin.com" TargetMode="External"/><Relationship Id="rId1484" Type="http://schemas.openxmlformats.org/officeDocument/2006/relationships/hyperlink" Target="http://iaapa.diwutu.com" TargetMode="External"/><Relationship Id="rId652" Type="http://schemas.openxmlformats.org/officeDocument/2006/relationships/hyperlink" Target="http://calstate.edu" TargetMode="External"/><Relationship Id="rId1001" Type="http://schemas.openxmlformats.org/officeDocument/2006/relationships/hyperlink" Target="http://newsletter.smartbrief.com" TargetMode="External"/><Relationship Id="rId1485" Type="http://schemas.openxmlformats.org/officeDocument/2006/relationships/hyperlink" Target="http://linkedin.com" TargetMode="External"/><Relationship Id="rId651" Type="http://schemas.openxmlformats.org/officeDocument/2006/relationships/hyperlink" Target="http://linkedin.com" TargetMode="External"/><Relationship Id="rId1002" Type="http://schemas.openxmlformats.org/officeDocument/2006/relationships/hyperlink" Target="http://iaapa.atlassian.net" TargetMode="External"/><Relationship Id="rId1486" Type="http://schemas.openxmlformats.org/officeDocument/2006/relationships/hyperlink" Target="http://tentandtable.net" TargetMode="External"/><Relationship Id="rId650" Type="http://schemas.openxmlformats.org/officeDocument/2006/relationships/hyperlink" Target="http://newsletter.smartbrief.com" TargetMode="External"/><Relationship Id="rId1003" Type="http://schemas.openxmlformats.org/officeDocument/2006/relationships/hyperlink" Target="http://intamin.com" TargetMode="External"/><Relationship Id="rId1487" Type="http://schemas.openxmlformats.org/officeDocument/2006/relationships/hyperlink" Target="http://statics.teams.cdn.office.net" TargetMode="External"/><Relationship Id="rId1037" Type="http://schemas.openxmlformats.org/officeDocument/2006/relationships/hyperlink" Target="http://discoverycube.org" TargetMode="External"/><Relationship Id="rId1038" Type="http://schemas.openxmlformats.org/officeDocument/2006/relationships/hyperlink" Target="http://newsletter.smartbrief.com" TargetMode="External"/><Relationship Id="rId1039" Type="http://schemas.openxmlformats.org/officeDocument/2006/relationships/hyperlink" Target="http://l.facebook.com" TargetMode="External"/><Relationship Id="rId206" Type="http://schemas.openxmlformats.org/officeDocument/2006/relationships/hyperlink" Target="http://statics.teams.cdn.office.net" TargetMode="External"/><Relationship Id="rId205" Type="http://schemas.openxmlformats.org/officeDocument/2006/relationships/hyperlink" Target="http://linkedin.com" TargetMode="External"/><Relationship Id="rId689" Type="http://schemas.openxmlformats.org/officeDocument/2006/relationships/hyperlink" Target="http://linkedin.com" TargetMode="External"/><Relationship Id="rId204" Type="http://schemas.openxmlformats.org/officeDocument/2006/relationships/hyperlink" Target="http://iaapa.atlassian.net" TargetMode="External"/><Relationship Id="rId688" Type="http://schemas.openxmlformats.org/officeDocument/2006/relationships/hyperlink" Target="http://linkedin.com" TargetMode="External"/><Relationship Id="rId203" Type="http://schemas.openxmlformats.org/officeDocument/2006/relationships/hyperlink" Target="http://chatgpt.com" TargetMode="External"/><Relationship Id="rId687" Type="http://schemas.openxmlformats.org/officeDocument/2006/relationships/hyperlink" Target="http://app.cvent.com" TargetMode="External"/><Relationship Id="rId209" Type="http://schemas.openxmlformats.org/officeDocument/2006/relationships/hyperlink" Target="http://facebook.com" TargetMode="External"/><Relationship Id="rId208" Type="http://schemas.openxmlformats.org/officeDocument/2006/relationships/hyperlink" Target="http://banff.lightning.force.com" TargetMode="External"/><Relationship Id="rId207" Type="http://schemas.openxmlformats.org/officeDocument/2006/relationships/hyperlink" Target="http://terms.naver.com" TargetMode="External"/><Relationship Id="rId682" Type="http://schemas.openxmlformats.org/officeDocument/2006/relationships/hyperlink" Target="http://linkedin.com" TargetMode="External"/><Relationship Id="rId681" Type="http://schemas.openxmlformats.org/officeDocument/2006/relationships/hyperlink" Target="http://acct141724.app.netsuite.com" TargetMode="External"/><Relationship Id="rId1030" Type="http://schemas.openxmlformats.org/officeDocument/2006/relationships/hyperlink" Target="http://newsletter.smartbrief.com" TargetMode="External"/><Relationship Id="rId680" Type="http://schemas.openxmlformats.org/officeDocument/2006/relationships/hyperlink" Target="http://mail.google.com" TargetMode="External"/><Relationship Id="rId1031" Type="http://schemas.openxmlformats.org/officeDocument/2006/relationships/hyperlink" Target="http://statics.teams.cdn.office.net" TargetMode="External"/><Relationship Id="rId1032" Type="http://schemas.openxmlformats.org/officeDocument/2006/relationships/hyperlink" Target="http://l.instagram.com" TargetMode="External"/><Relationship Id="rId202" Type="http://schemas.openxmlformats.org/officeDocument/2006/relationships/hyperlink" Target="http://tradeshowexecutive.com" TargetMode="External"/><Relationship Id="rId686" Type="http://schemas.openxmlformats.org/officeDocument/2006/relationships/hyperlink" Target="http://selfserve.decipherinc.com" TargetMode="External"/><Relationship Id="rId1033" Type="http://schemas.openxmlformats.org/officeDocument/2006/relationships/hyperlink" Target="http://yandex.ru" TargetMode="External"/><Relationship Id="rId201" Type="http://schemas.openxmlformats.org/officeDocument/2006/relationships/hyperlink" Target="http://linktr.ee" TargetMode="External"/><Relationship Id="rId685" Type="http://schemas.openxmlformats.org/officeDocument/2006/relationships/hyperlink" Target="http://newsletter.smartbrief.com" TargetMode="External"/><Relationship Id="rId1034" Type="http://schemas.openxmlformats.org/officeDocument/2006/relationships/hyperlink" Target="http://newsletter.smartbrief.com" TargetMode="External"/><Relationship Id="rId200" Type="http://schemas.openxmlformats.org/officeDocument/2006/relationships/hyperlink" Target="http://intamin.com" TargetMode="External"/><Relationship Id="rId684" Type="http://schemas.openxmlformats.org/officeDocument/2006/relationships/hyperlink" Target="http://newsletter.smartbrief.com" TargetMode="External"/><Relationship Id="rId1035" Type="http://schemas.openxmlformats.org/officeDocument/2006/relationships/hyperlink" Target="http://valomotion.com" TargetMode="External"/><Relationship Id="rId683" Type="http://schemas.openxmlformats.org/officeDocument/2006/relationships/hyperlink" Target="http://iaapa.rewardgateway.com" TargetMode="External"/><Relationship Id="rId1036" Type="http://schemas.openxmlformats.org/officeDocument/2006/relationships/hyperlink" Target="http://discoverycube.org" TargetMode="External"/><Relationship Id="rId1026" Type="http://schemas.openxmlformats.org/officeDocument/2006/relationships/hyperlink" Target="http://coastalamusements.com" TargetMode="External"/><Relationship Id="rId1027" Type="http://schemas.openxmlformats.org/officeDocument/2006/relationships/hyperlink" Target="http://iaapaexpoeurope25.mapyourshow.com" TargetMode="External"/><Relationship Id="rId1028" Type="http://schemas.openxmlformats.org/officeDocument/2006/relationships/hyperlink" Target="http://en.wikipedia.org" TargetMode="External"/><Relationship Id="rId1029" Type="http://schemas.openxmlformats.org/officeDocument/2006/relationships/hyperlink" Target="http://tentandtable.net" TargetMode="External"/><Relationship Id="rId679" Type="http://schemas.openxmlformats.org/officeDocument/2006/relationships/hyperlink" Target="http://statics.teams.cdn.office.net" TargetMode="External"/><Relationship Id="rId678" Type="http://schemas.openxmlformats.org/officeDocument/2006/relationships/hyperlink" Target="http://statics.teams.cdn.office.net" TargetMode="External"/><Relationship Id="rId677" Type="http://schemas.openxmlformats.org/officeDocument/2006/relationships/hyperlink" Target="http://showsbee.com" TargetMode="External"/><Relationship Id="rId676" Type="http://schemas.openxmlformats.org/officeDocument/2006/relationships/hyperlink" Target="http://iaapa.rewardgateway.com" TargetMode="External"/><Relationship Id="rId671" Type="http://schemas.openxmlformats.org/officeDocument/2006/relationships/hyperlink" Target="http://urlsand.esvalabs.com" TargetMode="External"/><Relationship Id="rId670" Type="http://schemas.openxmlformats.org/officeDocument/2006/relationships/hyperlink" Target="http://speaker.innovationwomen.com" TargetMode="External"/><Relationship Id="rId1020" Type="http://schemas.openxmlformats.org/officeDocument/2006/relationships/hyperlink" Target="http://intamin.com" TargetMode="External"/><Relationship Id="rId1021" Type="http://schemas.openxmlformats.org/officeDocument/2006/relationships/hyperlink" Target="http://linkedin.com" TargetMode="External"/><Relationship Id="rId675" Type="http://schemas.openxmlformats.org/officeDocument/2006/relationships/hyperlink" Target="http://linkedin.com" TargetMode="External"/><Relationship Id="rId1022" Type="http://schemas.openxmlformats.org/officeDocument/2006/relationships/hyperlink" Target="http://intamin.com" TargetMode="External"/><Relationship Id="rId674" Type="http://schemas.openxmlformats.org/officeDocument/2006/relationships/hyperlink" Target="http://yandex.ru" TargetMode="External"/><Relationship Id="rId1023" Type="http://schemas.openxmlformats.org/officeDocument/2006/relationships/hyperlink" Target="http://iaapa.rewardgateway.com" TargetMode="External"/><Relationship Id="rId673" Type="http://schemas.openxmlformats.org/officeDocument/2006/relationships/hyperlink" Target="http://linkedin.com" TargetMode="External"/><Relationship Id="rId1024" Type="http://schemas.openxmlformats.org/officeDocument/2006/relationships/hyperlink" Target="http://linkedin.com" TargetMode="External"/><Relationship Id="rId672" Type="http://schemas.openxmlformats.org/officeDocument/2006/relationships/hyperlink" Target="http://causeiq.com" TargetMode="External"/><Relationship Id="rId1025" Type="http://schemas.openxmlformats.org/officeDocument/2006/relationships/hyperlink" Target="http://chatgpt.com" TargetMode="External"/><Relationship Id="rId190" Type="http://schemas.openxmlformats.org/officeDocument/2006/relationships/hyperlink" Target="http://iaapaexpoeurope25.exh.mapyourshow.com" TargetMode="External"/><Relationship Id="rId194" Type="http://schemas.openxmlformats.org/officeDocument/2006/relationships/hyperlink" Target="http://newsletter.smartbrief.com" TargetMode="External"/><Relationship Id="rId193" Type="http://schemas.openxmlformats.org/officeDocument/2006/relationships/hyperlink" Target="http://l.facebook.com" TargetMode="External"/><Relationship Id="rId192" Type="http://schemas.openxmlformats.org/officeDocument/2006/relationships/hyperlink" Target="http://jobmonkey.com" TargetMode="External"/><Relationship Id="rId191" Type="http://schemas.openxmlformats.org/officeDocument/2006/relationships/hyperlink" Target="http://iaapaexpoeurope25.mapyourshow.com" TargetMode="External"/><Relationship Id="rId187" Type="http://schemas.openxmlformats.org/officeDocument/2006/relationships/hyperlink" Target="http://corpusexperience.nl" TargetMode="External"/><Relationship Id="rId186" Type="http://schemas.openxmlformats.org/officeDocument/2006/relationships/hyperlink" Target="http://coasterforce.com" TargetMode="External"/><Relationship Id="rId185" Type="http://schemas.openxmlformats.org/officeDocument/2006/relationships/hyperlink" Target="http://terms.naver.com" TargetMode="External"/><Relationship Id="rId184" Type="http://schemas.openxmlformats.org/officeDocument/2006/relationships/hyperlink" Target="http://surveys.explori.com" TargetMode="External"/><Relationship Id="rId189" Type="http://schemas.openxmlformats.org/officeDocument/2006/relationships/hyperlink" Target="http://iaapa.learningcart.com" TargetMode="External"/><Relationship Id="rId188" Type="http://schemas.openxmlformats.org/officeDocument/2006/relationships/hyperlink" Target="http://flyingsquirrelsports.ca" TargetMode="External"/><Relationship Id="rId183" Type="http://schemas.openxmlformats.org/officeDocument/2006/relationships/hyperlink" Target="http://chatgpt.com" TargetMode="External"/><Relationship Id="rId182" Type="http://schemas.openxmlformats.org/officeDocument/2006/relationships/hyperlink" Target="http://app.cvent.com" TargetMode="External"/><Relationship Id="rId181" Type="http://schemas.openxmlformats.org/officeDocument/2006/relationships/hyperlink" Target="http://yandex.ru" TargetMode="External"/><Relationship Id="rId180" Type="http://schemas.openxmlformats.org/officeDocument/2006/relationships/hyperlink" Target="http://yandex.com.tr" TargetMode="External"/><Relationship Id="rId176" Type="http://schemas.openxmlformats.org/officeDocument/2006/relationships/hyperlink" Target="http://linktr.ee" TargetMode="External"/><Relationship Id="rId175" Type="http://schemas.openxmlformats.org/officeDocument/2006/relationships/hyperlink" Target="http://iaapaexpoeurope25.mapyourshow.com" TargetMode="External"/><Relationship Id="rId174" Type="http://schemas.openxmlformats.org/officeDocument/2006/relationships/hyperlink" Target="http://iaapaexpoasia.com" TargetMode="External"/><Relationship Id="rId173" Type="http://schemas.openxmlformats.org/officeDocument/2006/relationships/hyperlink" Target="http://iaapa.rewardgateway.com" TargetMode="External"/><Relationship Id="rId179" Type="http://schemas.openxmlformats.org/officeDocument/2006/relationships/hyperlink" Target="http://s15.a2zinc.net" TargetMode="External"/><Relationship Id="rId178" Type="http://schemas.openxmlformats.org/officeDocument/2006/relationships/hyperlink" Target="http://nl.search.yahoo.com" TargetMode="External"/><Relationship Id="rId177" Type="http://schemas.openxmlformats.org/officeDocument/2006/relationships/hyperlink" Target="http://mail.qq.com" TargetMode="External"/><Relationship Id="rId198" Type="http://schemas.openxmlformats.org/officeDocument/2006/relationships/hyperlink" Target="http://arenaderwunder.ch" TargetMode="External"/><Relationship Id="rId197" Type="http://schemas.openxmlformats.org/officeDocument/2006/relationships/hyperlink" Target="http://segaarcade.com" TargetMode="External"/><Relationship Id="rId196" Type="http://schemas.openxmlformats.org/officeDocument/2006/relationships/hyperlink" Target="http://parafait.com" TargetMode="External"/><Relationship Id="rId195" Type="http://schemas.openxmlformats.org/officeDocument/2006/relationships/hyperlink" Target="http://nl.search.yahoo.com" TargetMode="External"/><Relationship Id="rId199" Type="http://schemas.openxmlformats.org/officeDocument/2006/relationships/hyperlink" Target="http://chatgpt.com" TargetMode="External"/><Relationship Id="rId150" Type="http://schemas.openxmlformats.org/officeDocument/2006/relationships/hyperlink" Target="http://app.meltwater.com" TargetMode="External"/><Relationship Id="rId149" Type="http://schemas.openxmlformats.org/officeDocument/2006/relationships/hyperlink" Target="http://yandex.ru" TargetMode="External"/><Relationship Id="rId148" Type="http://schemas.openxmlformats.org/officeDocument/2006/relationships/hyperlink" Target="http://m.facebook.com" TargetMode="External"/><Relationship Id="rId1090" Type="http://schemas.openxmlformats.org/officeDocument/2006/relationships/hyperlink" Target="http://linkedin.com" TargetMode="External"/><Relationship Id="rId1091" Type="http://schemas.openxmlformats.org/officeDocument/2006/relationships/hyperlink" Target="http://iaapa.secure-platform.com" TargetMode="External"/><Relationship Id="rId1092" Type="http://schemas.openxmlformats.org/officeDocument/2006/relationships/hyperlink" Target="http://gamic.me" TargetMode="External"/><Relationship Id="rId1093" Type="http://schemas.openxmlformats.org/officeDocument/2006/relationships/hyperlink" Target="http://waysofcreativelife.com" TargetMode="External"/><Relationship Id="rId1094" Type="http://schemas.openxmlformats.org/officeDocument/2006/relationships/hyperlink" Target="http://iaapa.rewardgateway.com" TargetMode="External"/><Relationship Id="rId143" Type="http://schemas.openxmlformats.org/officeDocument/2006/relationships/hyperlink" Target="http://causeiq.com" TargetMode="External"/><Relationship Id="rId1095" Type="http://schemas.openxmlformats.org/officeDocument/2006/relationships/hyperlink" Target="http://l.feathr.co" TargetMode="External"/><Relationship Id="rId142" Type="http://schemas.openxmlformats.org/officeDocument/2006/relationships/hyperlink" Target="http://bookingkit.com" TargetMode="External"/><Relationship Id="rId1096" Type="http://schemas.openxmlformats.org/officeDocument/2006/relationships/hyperlink" Target="http://newsletter.smartbrief.com" TargetMode="External"/><Relationship Id="rId141" Type="http://schemas.openxmlformats.org/officeDocument/2006/relationships/hyperlink" Target="http://baker-studios.com" TargetMode="External"/><Relationship Id="rId1097" Type="http://schemas.openxmlformats.org/officeDocument/2006/relationships/hyperlink" Target="http://intamin.com" TargetMode="External"/><Relationship Id="rId140" Type="http://schemas.openxmlformats.org/officeDocument/2006/relationships/hyperlink" Target="http://newsletter.smartbrief.com" TargetMode="External"/><Relationship Id="rId1098" Type="http://schemas.openxmlformats.org/officeDocument/2006/relationships/hyperlink" Target="http://iaapa.atlassian.net" TargetMode="External"/><Relationship Id="rId147" Type="http://schemas.openxmlformats.org/officeDocument/2006/relationships/hyperlink" Target="http://linkedin.com" TargetMode="External"/><Relationship Id="rId1099" Type="http://schemas.openxmlformats.org/officeDocument/2006/relationships/hyperlink" Target="http://linkedin.com" TargetMode="External"/><Relationship Id="rId146" Type="http://schemas.openxmlformats.org/officeDocument/2006/relationships/hyperlink" Target="http://iaapaexpo25.mapyourshow.com" TargetMode="External"/><Relationship Id="rId145" Type="http://schemas.openxmlformats.org/officeDocument/2006/relationships/hyperlink" Target="http://iaapa.atlassian.net" TargetMode="External"/><Relationship Id="rId144" Type="http://schemas.openxmlformats.org/officeDocument/2006/relationships/hyperlink" Target="http://en.wikipedia.org" TargetMode="External"/><Relationship Id="rId139" Type="http://schemas.openxmlformats.org/officeDocument/2006/relationships/hyperlink" Target="http://linkedin.com" TargetMode="External"/><Relationship Id="rId138" Type="http://schemas.openxmlformats.org/officeDocument/2006/relationships/hyperlink" Target="http://greenheartexchange.org" TargetMode="External"/><Relationship Id="rId137" Type="http://schemas.openxmlformats.org/officeDocument/2006/relationships/hyperlink" Target="http://en.m.wikipedia.org" TargetMode="External"/><Relationship Id="rId1080" Type="http://schemas.openxmlformats.org/officeDocument/2006/relationships/hyperlink" Target="http://eventsinamerica.com" TargetMode="External"/><Relationship Id="rId1081" Type="http://schemas.openxmlformats.org/officeDocument/2006/relationships/hyperlink" Target="http://linkedin.com" TargetMode="External"/><Relationship Id="rId1082" Type="http://schemas.openxmlformats.org/officeDocument/2006/relationships/hyperlink" Target="http://mail.google.com" TargetMode="External"/><Relationship Id="rId1083" Type="http://schemas.openxmlformats.org/officeDocument/2006/relationships/hyperlink" Target="http://newsletter.smartbrief.com" TargetMode="External"/><Relationship Id="rId132" Type="http://schemas.openxmlformats.org/officeDocument/2006/relationships/hyperlink" Target="http://knowledge.gatewayticketing.com" TargetMode="External"/><Relationship Id="rId1084" Type="http://schemas.openxmlformats.org/officeDocument/2006/relationships/hyperlink" Target="http://cn.bing.com" TargetMode="External"/><Relationship Id="rId131" Type="http://schemas.openxmlformats.org/officeDocument/2006/relationships/hyperlink" Target="http://en.wikipedia.org" TargetMode="External"/><Relationship Id="rId1085" Type="http://schemas.openxmlformats.org/officeDocument/2006/relationships/hyperlink" Target="http://l.instagram.com" TargetMode="External"/><Relationship Id="rId130" Type="http://schemas.openxmlformats.org/officeDocument/2006/relationships/hyperlink" Target="http://ecosia.org" TargetMode="External"/><Relationship Id="rId1086" Type="http://schemas.openxmlformats.org/officeDocument/2006/relationships/hyperlink" Target="http://linkedin.com" TargetMode="External"/><Relationship Id="rId1087" Type="http://schemas.openxmlformats.org/officeDocument/2006/relationships/hyperlink" Target="http://chajda.me" TargetMode="External"/><Relationship Id="rId136" Type="http://schemas.openxmlformats.org/officeDocument/2006/relationships/hyperlink" Target="http://yandex.com.tr" TargetMode="External"/><Relationship Id="rId1088" Type="http://schemas.openxmlformats.org/officeDocument/2006/relationships/hyperlink" Target="http://newsletter.smartbrief.com" TargetMode="External"/><Relationship Id="rId135" Type="http://schemas.openxmlformats.org/officeDocument/2006/relationships/hyperlink" Target="http://uk.search.yahoo.com" TargetMode="External"/><Relationship Id="rId1089" Type="http://schemas.openxmlformats.org/officeDocument/2006/relationships/hyperlink" Target="http://brightestsearch.com" TargetMode="External"/><Relationship Id="rId134" Type="http://schemas.openxmlformats.org/officeDocument/2006/relationships/hyperlink" Target="http://purdue.brightspace.com" TargetMode="External"/><Relationship Id="rId133" Type="http://schemas.openxmlformats.org/officeDocument/2006/relationships/hyperlink" Target="http://newsletter.smartbrief.com" TargetMode="External"/><Relationship Id="rId172" Type="http://schemas.openxmlformats.org/officeDocument/2006/relationships/hyperlink" Target="http://iaapa.learningcart.com" TargetMode="External"/><Relationship Id="rId171" Type="http://schemas.openxmlformats.org/officeDocument/2006/relationships/hyperlink" Target="http://cadroncreekplay.com" TargetMode="External"/><Relationship Id="rId170" Type="http://schemas.openxmlformats.org/officeDocument/2006/relationships/hyperlink" Target="http://yandex.ru" TargetMode="External"/><Relationship Id="rId165" Type="http://schemas.openxmlformats.org/officeDocument/2006/relationships/hyperlink" Target="http://magicjump.com" TargetMode="External"/><Relationship Id="rId164" Type="http://schemas.openxmlformats.org/officeDocument/2006/relationships/hyperlink" Target="http://l.facebook.com" TargetMode="External"/><Relationship Id="rId163" Type="http://schemas.openxmlformats.org/officeDocument/2006/relationships/hyperlink" Target="http://iaapa.atlassian.net" TargetMode="External"/><Relationship Id="rId162" Type="http://schemas.openxmlformats.org/officeDocument/2006/relationships/hyperlink" Target="http://yandex.ru" TargetMode="External"/><Relationship Id="rId169" Type="http://schemas.openxmlformats.org/officeDocument/2006/relationships/hyperlink" Target="http://translate.google.com" TargetMode="External"/><Relationship Id="rId168" Type="http://schemas.openxmlformats.org/officeDocument/2006/relationships/hyperlink" Target="http://storylandstudios.com" TargetMode="External"/><Relationship Id="rId167" Type="http://schemas.openxmlformats.org/officeDocument/2006/relationships/hyperlink" Target="http://museum.industry411.com" TargetMode="External"/><Relationship Id="rId166" Type="http://schemas.openxmlformats.org/officeDocument/2006/relationships/hyperlink" Target="http://mcgowanallied.com" TargetMode="External"/><Relationship Id="rId161" Type="http://schemas.openxmlformats.org/officeDocument/2006/relationships/hyperlink" Target="http://ph.search.yahoo.com" TargetMode="External"/><Relationship Id="rId160" Type="http://schemas.openxmlformats.org/officeDocument/2006/relationships/hyperlink" Target="http://perplexity.ai" TargetMode="External"/><Relationship Id="rId159" Type="http://schemas.openxmlformats.org/officeDocument/2006/relationships/hyperlink" Target="http://linkedin.com" TargetMode="External"/><Relationship Id="rId154" Type="http://schemas.openxmlformats.org/officeDocument/2006/relationships/hyperlink" Target="http://iaapa.atlassian.net" TargetMode="External"/><Relationship Id="rId153" Type="http://schemas.openxmlformats.org/officeDocument/2006/relationships/hyperlink" Target="http://hamptoncreative.com" TargetMode="External"/><Relationship Id="rId152" Type="http://schemas.openxmlformats.org/officeDocument/2006/relationships/hyperlink" Target="http://cn.bing.com" TargetMode="External"/><Relationship Id="rId151" Type="http://schemas.openxmlformats.org/officeDocument/2006/relationships/hyperlink" Target="http://app.nearpod.com" TargetMode="External"/><Relationship Id="rId158" Type="http://schemas.openxmlformats.org/officeDocument/2006/relationships/hyperlink" Target="http://link.edgepilot.com" TargetMode="External"/><Relationship Id="rId157" Type="http://schemas.openxmlformats.org/officeDocument/2006/relationships/hyperlink" Target="http://ko.cantonfair.net" TargetMode="External"/><Relationship Id="rId156" Type="http://schemas.openxmlformats.org/officeDocument/2006/relationships/hyperlink" Target="http://iaapa.mcievents.com" TargetMode="External"/><Relationship Id="rId155" Type="http://schemas.openxmlformats.org/officeDocument/2006/relationships/hyperlink" Target="http://iaapa.learningcart.com" TargetMode="External"/><Relationship Id="rId1510" Type="http://schemas.openxmlformats.org/officeDocument/2006/relationships/hyperlink" Target="http://purdue.brightspace.com" TargetMode="External"/><Relationship Id="rId1511" Type="http://schemas.openxmlformats.org/officeDocument/2006/relationships/hyperlink" Target="http://iaapa.learningcart.com" TargetMode="External"/><Relationship Id="rId1512" Type="http://schemas.openxmlformats.org/officeDocument/2006/relationships/hyperlink" Target="http://intamin.com" TargetMode="External"/><Relationship Id="rId1513" Type="http://schemas.openxmlformats.org/officeDocument/2006/relationships/hyperlink" Target="http://selfserve.decipherinc.com" TargetMode="External"/><Relationship Id="rId1514" Type="http://schemas.openxmlformats.org/officeDocument/2006/relationships/hyperlink" Target="http://l.facebook.com" TargetMode="External"/><Relationship Id="rId1515" Type="http://schemas.openxmlformats.org/officeDocument/2006/relationships/hyperlink" Target="http://parafait.com" TargetMode="External"/><Relationship Id="rId1516" Type="http://schemas.openxmlformats.org/officeDocument/2006/relationships/hyperlink" Target="http://newsletter.smartbrief.com" TargetMode="External"/><Relationship Id="rId1517" Type="http://schemas.openxmlformats.org/officeDocument/2006/relationships/hyperlink" Target="http://newsletter.smartbrief.com" TargetMode="External"/><Relationship Id="rId1518" Type="http://schemas.openxmlformats.org/officeDocument/2006/relationships/hyperlink" Target="http://waza.org" TargetMode="External"/><Relationship Id="rId1519" Type="http://schemas.openxmlformats.org/officeDocument/2006/relationships/hyperlink" Target="http://iaapa.learningcart.com" TargetMode="External"/><Relationship Id="rId1500" Type="http://schemas.openxmlformats.org/officeDocument/2006/relationships/hyperlink" Target="http://linkedin.com" TargetMode="External"/><Relationship Id="rId1501" Type="http://schemas.openxmlformats.org/officeDocument/2006/relationships/hyperlink" Target="http://statics.teams.cdn.office.net" TargetMode="External"/><Relationship Id="rId1502" Type="http://schemas.openxmlformats.org/officeDocument/2006/relationships/hyperlink" Target="http://newsletter.smartbrief.com" TargetMode="External"/><Relationship Id="rId1503" Type="http://schemas.openxmlformats.org/officeDocument/2006/relationships/hyperlink" Target="http://iaapa.learningcart.com" TargetMode="External"/><Relationship Id="rId1504" Type="http://schemas.openxmlformats.org/officeDocument/2006/relationships/hyperlink" Target="http://iaapa.mcievents.com" TargetMode="External"/><Relationship Id="rId1505" Type="http://schemas.openxmlformats.org/officeDocument/2006/relationships/hyperlink" Target="http://linkedin.com" TargetMode="External"/><Relationship Id="rId1506" Type="http://schemas.openxmlformats.org/officeDocument/2006/relationships/hyperlink" Target="http://sgdgolf.com" TargetMode="External"/><Relationship Id="rId1507" Type="http://schemas.openxmlformats.org/officeDocument/2006/relationships/hyperlink" Target="http://wittingslowamusements.com.au" TargetMode="External"/><Relationship Id="rId1508" Type="http://schemas.openxmlformats.org/officeDocument/2006/relationships/hyperlink" Target="http://iaapa.learningcart.com" TargetMode="External"/><Relationship Id="rId1509" Type="http://schemas.openxmlformats.org/officeDocument/2006/relationships/hyperlink" Target="http://linkedin.com" TargetMode="External"/><Relationship Id="rId1576" Type="http://schemas.openxmlformats.org/officeDocument/2006/relationships/hyperlink" Target="http://iaapa.learningcart.com" TargetMode="External"/><Relationship Id="rId1577" Type="http://schemas.openxmlformats.org/officeDocument/2006/relationships/hyperlink" Target="http://iaapa.rewardgateway.com" TargetMode="External"/><Relationship Id="rId1578" Type="http://schemas.openxmlformats.org/officeDocument/2006/relationships/hyperlink" Target="http://newsletter.smartbrief.com" TargetMode="External"/><Relationship Id="rId1579" Type="http://schemas.openxmlformats.org/officeDocument/2006/relationships/hyperlink" Target="http://newsletter.smartbrief.com" TargetMode="External"/><Relationship Id="rId509" Type="http://schemas.openxmlformats.org/officeDocument/2006/relationships/hyperlink" Target="http://iaapa.rewardgateway.com" TargetMode="External"/><Relationship Id="rId508" Type="http://schemas.openxmlformats.org/officeDocument/2006/relationships/hyperlink" Target="http://iaapa.rewardgateway.com" TargetMode="External"/><Relationship Id="rId503" Type="http://schemas.openxmlformats.org/officeDocument/2006/relationships/hyperlink" Target="http://newsletter.smartbrief.com" TargetMode="External"/><Relationship Id="rId987" Type="http://schemas.openxmlformats.org/officeDocument/2006/relationships/hyperlink" Target="http://linkedin.com" TargetMode="External"/><Relationship Id="rId502" Type="http://schemas.openxmlformats.org/officeDocument/2006/relationships/hyperlink" Target="http://chatgpt.com" TargetMode="External"/><Relationship Id="rId986" Type="http://schemas.openxmlformats.org/officeDocument/2006/relationships/hyperlink" Target="http://linkedin.com" TargetMode="External"/><Relationship Id="rId501" Type="http://schemas.openxmlformats.org/officeDocument/2006/relationships/hyperlink" Target="http://lnkd.in" TargetMode="External"/><Relationship Id="rId985" Type="http://schemas.openxmlformats.org/officeDocument/2006/relationships/hyperlink" Target="http://iaapa.diwutu.com" TargetMode="External"/><Relationship Id="rId500" Type="http://schemas.openxmlformats.org/officeDocument/2006/relationships/hyperlink" Target="http://linkedin.com" TargetMode="External"/><Relationship Id="rId984" Type="http://schemas.openxmlformats.org/officeDocument/2006/relationships/hyperlink" Target="http://mail.google.com" TargetMode="External"/><Relationship Id="rId507" Type="http://schemas.openxmlformats.org/officeDocument/2006/relationships/hyperlink" Target="http://statics.teams.cdn.office.net" TargetMode="External"/><Relationship Id="rId506" Type="http://schemas.openxmlformats.org/officeDocument/2006/relationships/hyperlink" Target="http://iaapa.rewardgateway.com" TargetMode="External"/><Relationship Id="rId505" Type="http://schemas.openxmlformats.org/officeDocument/2006/relationships/hyperlink" Target="http://linkedin.com" TargetMode="External"/><Relationship Id="rId989" Type="http://schemas.openxmlformats.org/officeDocument/2006/relationships/hyperlink" Target="http://i.snoball.it" TargetMode="External"/><Relationship Id="rId504" Type="http://schemas.openxmlformats.org/officeDocument/2006/relationships/hyperlink" Target="http://iaapa.rewardgateway.com" TargetMode="External"/><Relationship Id="rId988" Type="http://schemas.openxmlformats.org/officeDocument/2006/relationships/hyperlink" Target="http://flyingsquirrelsports.ca" TargetMode="External"/><Relationship Id="rId1570" Type="http://schemas.openxmlformats.org/officeDocument/2006/relationships/hyperlink" Target="http://iaapa.rewardgateway.com" TargetMode="External"/><Relationship Id="rId1571" Type="http://schemas.openxmlformats.org/officeDocument/2006/relationships/hyperlink" Target="http://linkedin.com" TargetMode="External"/><Relationship Id="rId983" Type="http://schemas.openxmlformats.org/officeDocument/2006/relationships/hyperlink" Target="http://l.feathr.co" TargetMode="External"/><Relationship Id="rId1572" Type="http://schemas.openxmlformats.org/officeDocument/2006/relationships/hyperlink" Target="http://iaapa.learningcart.com" TargetMode="External"/><Relationship Id="rId982" Type="http://schemas.openxmlformats.org/officeDocument/2006/relationships/hyperlink" Target="http://www2.smartbrief.com" TargetMode="External"/><Relationship Id="rId1573" Type="http://schemas.openxmlformats.org/officeDocument/2006/relationships/hyperlink" Target="http://iaapa.rewardgateway.com" TargetMode="External"/><Relationship Id="rId981" Type="http://schemas.openxmlformats.org/officeDocument/2006/relationships/hyperlink" Target="http://statics.teams.cdn.office.net" TargetMode="External"/><Relationship Id="rId1574" Type="http://schemas.openxmlformats.org/officeDocument/2006/relationships/hyperlink" Target="http://linkedin.com" TargetMode="External"/><Relationship Id="rId980" Type="http://schemas.openxmlformats.org/officeDocument/2006/relationships/hyperlink" Target="http://chatgpt.com" TargetMode="External"/><Relationship Id="rId1575" Type="http://schemas.openxmlformats.org/officeDocument/2006/relationships/hyperlink" Target="http://linkedin.com" TargetMode="External"/><Relationship Id="rId1565" Type="http://schemas.openxmlformats.org/officeDocument/2006/relationships/hyperlink" Target="http://intamin.com" TargetMode="External"/><Relationship Id="rId1566" Type="http://schemas.openxmlformats.org/officeDocument/2006/relationships/hyperlink" Target="http://newsletter.smartbrief.com" TargetMode="External"/><Relationship Id="rId1567" Type="http://schemas.openxmlformats.org/officeDocument/2006/relationships/hyperlink" Target="http://iaapaexpoeurope25.exh.mapyourshow.com" TargetMode="External"/><Relationship Id="rId1568" Type="http://schemas.openxmlformats.org/officeDocument/2006/relationships/hyperlink" Target="http://statics.teams.cdn.office.net" TargetMode="External"/><Relationship Id="rId1569" Type="http://schemas.openxmlformats.org/officeDocument/2006/relationships/hyperlink" Target="http://iaapa.learningcart.com" TargetMode="External"/><Relationship Id="rId976" Type="http://schemas.openxmlformats.org/officeDocument/2006/relationships/hyperlink" Target="http://valomotion.com" TargetMode="External"/><Relationship Id="rId975" Type="http://schemas.openxmlformats.org/officeDocument/2006/relationships/hyperlink" Target="http://sgdgolf.com" TargetMode="External"/><Relationship Id="rId974" Type="http://schemas.openxmlformats.org/officeDocument/2006/relationships/hyperlink" Target="http://foundations.com" TargetMode="External"/><Relationship Id="rId973" Type="http://schemas.openxmlformats.org/officeDocument/2006/relationships/hyperlink" Target="http://yandex.ru" TargetMode="External"/><Relationship Id="rId979" Type="http://schemas.openxmlformats.org/officeDocument/2006/relationships/hyperlink" Target="http://storylandstudios.com" TargetMode="External"/><Relationship Id="rId978" Type="http://schemas.openxmlformats.org/officeDocument/2006/relationships/hyperlink" Target="http://linkedin.com" TargetMode="External"/><Relationship Id="rId977" Type="http://schemas.openxmlformats.org/officeDocument/2006/relationships/hyperlink" Target="http://en.wikipedia.org" TargetMode="External"/><Relationship Id="rId1560" Type="http://schemas.openxmlformats.org/officeDocument/2006/relationships/hyperlink" Target="http://linkedin.com" TargetMode="External"/><Relationship Id="rId972" Type="http://schemas.openxmlformats.org/officeDocument/2006/relationships/hyperlink" Target="http://bec-robotics.com" TargetMode="External"/><Relationship Id="rId1561" Type="http://schemas.openxmlformats.org/officeDocument/2006/relationships/hyperlink" Target="http://tentandtable.net" TargetMode="External"/><Relationship Id="rId971" Type="http://schemas.openxmlformats.org/officeDocument/2006/relationships/hyperlink" Target="http://parafait.com" TargetMode="External"/><Relationship Id="rId1562" Type="http://schemas.openxmlformats.org/officeDocument/2006/relationships/hyperlink" Target="http://magicjump.com" TargetMode="External"/><Relationship Id="rId970" Type="http://schemas.openxmlformats.org/officeDocument/2006/relationships/hyperlink" Target="http://jobmonkey.com" TargetMode="External"/><Relationship Id="rId1563" Type="http://schemas.openxmlformats.org/officeDocument/2006/relationships/hyperlink" Target="http://newsletter.smartbrief.com" TargetMode="External"/><Relationship Id="rId1564" Type="http://schemas.openxmlformats.org/officeDocument/2006/relationships/hyperlink" Target="http://linkedin.com" TargetMode="External"/><Relationship Id="rId1114" Type="http://schemas.openxmlformats.org/officeDocument/2006/relationships/hyperlink" Target="http://newsletter.smartbrief.com" TargetMode="External"/><Relationship Id="rId1598" Type="http://schemas.openxmlformats.org/officeDocument/2006/relationships/hyperlink" Target="http://l.facebook.com" TargetMode="External"/><Relationship Id="rId1115" Type="http://schemas.openxmlformats.org/officeDocument/2006/relationships/hyperlink" Target="http://newsletter.smartbrief.com" TargetMode="External"/><Relationship Id="rId1599" Type="http://schemas.openxmlformats.org/officeDocument/2006/relationships/hyperlink" Target="http://statics.teams.cdn.office.net" TargetMode="External"/><Relationship Id="rId1116" Type="http://schemas.openxmlformats.org/officeDocument/2006/relationships/hyperlink" Target="http://iaapa.org" TargetMode="External"/><Relationship Id="rId1117" Type="http://schemas.openxmlformats.org/officeDocument/2006/relationships/hyperlink" Target="http://chatgpt.com" TargetMode="External"/><Relationship Id="rId1118" Type="http://schemas.openxmlformats.org/officeDocument/2006/relationships/hyperlink" Target="http://s.pointerpro.com" TargetMode="External"/><Relationship Id="rId1119" Type="http://schemas.openxmlformats.org/officeDocument/2006/relationships/hyperlink" Target="http://mail.google.com" TargetMode="External"/><Relationship Id="rId525" Type="http://schemas.openxmlformats.org/officeDocument/2006/relationships/hyperlink" Target="http://en.m.wikipedia.org" TargetMode="External"/><Relationship Id="rId524" Type="http://schemas.openxmlformats.org/officeDocument/2006/relationships/hyperlink" Target="http://chatgpt.com" TargetMode="External"/><Relationship Id="rId523" Type="http://schemas.openxmlformats.org/officeDocument/2006/relationships/hyperlink" Target="http://statics.teams.cdn.office.net" TargetMode="External"/><Relationship Id="rId522" Type="http://schemas.openxmlformats.org/officeDocument/2006/relationships/hyperlink" Target="http://linkedin.com" TargetMode="External"/><Relationship Id="rId529" Type="http://schemas.openxmlformats.org/officeDocument/2006/relationships/hyperlink" Target="http://iaapa.learningcart.com" TargetMode="External"/><Relationship Id="rId528" Type="http://schemas.openxmlformats.org/officeDocument/2006/relationships/hyperlink" Target="http://newsletter.smartbrief.com" TargetMode="External"/><Relationship Id="rId527" Type="http://schemas.openxmlformats.org/officeDocument/2006/relationships/hyperlink" Target="http://maritimefun.com" TargetMode="External"/><Relationship Id="rId526" Type="http://schemas.openxmlformats.org/officeDocument/2006/relationships/hyperlink" Target="http://linkedin.com" TargetMode="External"/><Relationship Id="rId1590" Type="http://schemas.openxmlformats.org/officeDocument/2006/relationships/hyperlink" Target="http://whitewaterwest.com" TargetMode="External"/><Relationship Id="rId1591" Type="http://schemas.openxmlformats.org/officeDocument/2006/relationships/hyperlink" Target="http://chatgpt.com" TargetMode="External"/><Relationship Id="rId1592" Type="http://schemas.openxmlformats.org/officeDocument/2006/relationships/hyperlink" Target="http://iaapa.learningcart.com" TargetMode="External"/><Relationship Id="rId1593" Type="http://schemas.openxmlformats.org/officeDocument/2006/relationships/hyperlink" Target="http://linkedin.com" TargetMode="External"/><Relationship Id="rId521" Type="http://schemas.openxmlformats.org/officeDocument/2006/relationships/hyperlink" Target="http://statics.teams.cdn.office.net" TargetMode="External"/><Relationship Id="rId1110" Type="http://schemas.openxmlformats.org/officeDocument/2006/relationships/hyperlink" Target="http://iaapa.diwutu.com" TargetMode="External"/><Relationship Id="rId1594" Type="http://schemas.openxmlformats.org/officeDocument/2006/relationships/hyperlink" Target="http://newsletter.smartbrief.com" TargetMode="External"/><Relationship Id="rId520" Type="http://schemas.openxmlformats.org/officeDocument/2006/relationships/hyperlink" Target="http://newsletter.smartbrief.com" TargetMode="External"/><Relationship Id="rId1111" Type="http://schemas.openxmlformats.org/officeDocument/2006/relationships/hyperlink" Target="http://newsletter.smartbrief.com" TargetMode="External"/><Relationship Id="rId1595" Type="http://schemas.openxmlformats.org/officeDocument/2006/relationships/hyperlink" Target="http://newsletter.smartbrief.com" TargetMode="External"/><Relationship Id="rId1112" Type="http://schemas.openxmlformats.org/officeDocument/2006/relationships/hyperlink" Target="http://newsletter.smartbrief.com" TargetMode="External"/><Relationship Id="rId1596" Type="http://schemas.openxmlformats.org/officeDocument/2006/relationships/hyperlink" Target="http://iaapa.learningcart.com" TargetMode="External"/><Relationship Id="rId1113" Type="http://schemas.openxmlformats.org/officeDocument/2006/relationships/hyperlink" Target="http://chatgpt.com" TargetMode="External"/><Relationship Id="rId1597" Type="http://schemas.openxmlformats.org/officeDocument/2006/relationships/hyperlink" Target="http://linkedin.com" TargetMode="External"/><Relationship Id="rId1103" Type="http://schemas.openxmlformats.org/officeDocument/2006/relationships/hyperlink" Target="http://acct141724.app.netsuite.com" TargetMode="External"/><Relationship Id="rId1587" Type="http://schemas.openxmlformats.org/officeDocument/2006/relationships/hyperlink" Target="http://l.facebook.com" TargetMode="External"/><Relationship Id="rId1104" Type="http://schemas.openxmlformats.org/officeDocument/2006/relationships/hyperlink" Target="http://yandex.ru" TargetMode="External"/><Relationship Id="rId1588" Type="http://schemas.openxmlformats.org/officeDocument/2006/relationships/hyperlink" Target="http://ph.search.yahoo.com" TargetMode="External"/><Relationship Id="rId1105" Type="http://schemas.openxmlformats.org/officeDocument/2006/relationships/hyperlink" Target="http://iaapa.org" TargetMode="External"/><Relationship Id="rId1589" Type="http://schemas.openxmlformats.org/officeDocument/2006/relationships/hyperlink" Target="http://newsletter.smartbrief.com" TargetMode="External"/><Relationship Id="rId1106" Type="http://schemas.openxmlformats.org/officeDocument/2006/relationships/hyperlink" Target="http://s.pointerpro.com" TargetMode="External"/><Relationship Id="rId1107" Type="http://schemas.openxmlformats.org/officeDocument/2006/relationships/hyperlink" Target="http://s.pointerpro.com" TargetMode="External"/><Relationship Id="rId1108" Type="http://schemas.openxmlformats.org/officeDocument/2006/relationships/hyperlink" Target="http://iaapa.rewardgateway.com" TargetMode="External"/><Relationship Id="rId1109" Type="http://schemas.openxmlformats.org/officeDocument/2006/relationships/hyperlink" Target="http://newsletter.smartbrief.com" TargetMode="External"/><Relationship Id="rId519" Type="http://schemas.openxmlformats.org/officeDocument/2006/relationships/hyperlink" Target="http://statics.teams.cdn.office.net" TargetMode="External"/><Relationship Id="rId514" Type="http://schemas.openxmlformats.org/officeDocument/2006/relationships/hyperlink" Target="http://linkedin.com" TargetMode="External"/><Relationship Id="rId998" Type="http://schemas.openxmlformats.org/officeDocument/2006/relationships/hyperlink" Target="http://newsletter.smartbrief.com" TargetMode="External"/><Relationship Id="rId513" Type="http://schemas.openxmlformats.org/officeDocument/2006/relationships/hyperlink" Target="http://s.pointerpro.com" TargetMode="External"/><Relationship Id="rId997" Type="http://schemas.openxmlformats.org/officeDocument/2006/relationships/hyperlink" Target="http://iaapa.rewardgateway.com" TargetMode="External"/><Relationship Id="rId512" Type="http://schemas.openxmlformats.org/officeDocument/2006/relationships/hyperlink" Target="http://ecosia.org" TargetMode="External"/><Relationship Id="rId996" Type="http://schemas.openxmlformats.org/officeDocument/2006/relationships/hyperlink" Target="http://mail.google.com" TargetMode="External"/><Relationship Id="rId511" Type="http://schemas.openxmlformats.org/officeDocument/2006/relationships/hyperlink" Target="http://s.pointerpro.com" TargetMode="External"/><Relationship Id="rId995" Type="http://schemas.openxmlformats.org/officeDocument/2006/relationships/hyperlink" Target="http://l.facebook.com" TargetMode="External"/><Relationship Id="rId518" Type="http://schemas.openxmlformats.org/officeDocument/2006/relationships/hyperlink" Target="http://newsletter.smartbrief.com" TargetMode="External"/><Relationship Id="rId517" Type="http://schemas.openxmlformats.org/officeDocument/2006/relationships/hyperlink" Target="http://statics.teams.cdn.office.net" TargetMode="External"/><Relationship Id="rId516" Type="http://schemas.openxmlformats.org/officeDocument/2006/relationships/hyperlink" Target="http://statics.teams.cdn.office.net" TargetMode="External"/><Relationship Id="rId515" Type="http://schemas.openxmlformats.org/officeDocument/2006/relationships/hyperlink" Target="http://statics.teams.cdn.office.net" TargetMode="External"/><Relationship Id="rId999" Type="http://schemas.openxmlformats.org/officeDocument/2006/relationships/hyperlink" Target="http://newsletter.smartbrief.com" TargetMode="External"/><Relationship Id="rId990" Type="http://schemas.openxmlformats.org/officeDocument/2006/relationships/hyperlink" Target="http://linkedin.com" TargetMode="External"/><Relationship Id="rId1580" Type="http://schemas.openxmlformats.org/officeDocument/2006/relationships/hyperlink" Target="http://newsletter.smartbrief.com" TargetMode="External"/><Relationship Id="rId1581" Type="http://schemas.openxmlformats.org/officeDocument/2006/relationships/hyperlink" Target="http://iaapa.rewardgateway.com" TargetMode="External"/><Relationship Id="rId1582" Type="http://schemas.openxmlformats.org/officeDocument/2006/relationships/hyperlink" Target="http://iaapa.rewardgateway.com" TargetMode="External"/><Relationship Id="rId510" Type="http://schemas.openxmlformats.org/officeDocument/2006/relationships/hyperlink" Target="http://newsletter.smartbrief.com" TargetMode="External"/><Relationship Id="rId994" Type="http://schemas.openxmlformats.org/officeDocument/2006/relationships/hyperlink" Target="http://linkedin.com" TargetMode="External"/><Relationship Id="rId1583" Type="http://schemas.openxmlformats.org/officeDocument/2006/relationships/hyperlink" Target="http://iaapa.rewardgateway.com" TargetMode="External"/><Relationship Id="rId993" Type="http://schemas.openxmlformats.org/officeDocument/2006/relationships/hyperlink" Target="http://s.pointerpro.com" TargetMode="External"/><Relationship Id="rId1100" Type="http://schemas.openxmlformats.org/officeDocument/2006/relationships/hyperlink" Target="http://intamin.com" TargetMode="External"/><Relationship Id="rId1584" Type="http://schemas.openxmlformats.org/officeDocument/2006/relationships/hyperlink" Target="http://newsletter.smartbrief.com" TargetMode="External"/><Relationship Id="rId992" Type="http://schemas.openxmlformats.org/officeDocument/2006/relationships/hyperlink" Target="http://newsletter.smartbrief.com" TargetMode="External"/><Relationship Id="rId1101" Type="http://schemas.openxmlformats.org/officeDocument/2006/relationships/hyperlink" Target="http://intamin.com" TargetMode="External"/><Relationship Id="rId1585" Type="http://schemas.openxmlformats.org/officeDocument/2006/relationships/hyperlink" Target="http://iaapa.learningcart.com" TargetMode="External"/><Relationship Id="rId991" Type="http://schemas.openxmlformats.org/officeDocument/2006/relationships/hyperlink" Target="http://museum.industry411.com" TargetMode="External"/><Relationship Id="rId1102" Type="http://schemas.openxmlformats.org/officeDocument/2006/relationships/hyperlink" Target="http://thetradeshowcalendar.com" TargetMode="External"/><Relationship Id="rId1586" Type="http://schemas.openxmlformats.org/officeDocument/2006/relationships/hyperlink" Target="http://newsletter.smartbrief.com" TargetMode="External"/><Relationship Id="rId1532" Type="http://schemas.openxmlformats.org/officeDocument/2006/relationships/hyperlink" Target="http://l.facebook.com" TargetMode="External"/><Relationship Id="rId1533" Type="http://schemas.openxmlformats.org/officeDocument/2006/relationships/hyperlink" Target="http://newsletter.smartbrief.com" TargetMode="External"/><Relationship Id="rId1534" Type="http://schemas.openxmlformats.org/officeDocument/2006/relationships/hyperlink" Target="http://newsletter.smartbrief.com" TargetMode="External"/><Relationship Id="rId1535" Type="http://schemas.openxmlformats.org/officeDocument/2006/relationships/hyperlink" Target="http://iaapa.learningcart.com" TargetMode="External"/><Relationship Id="rId1536" Type="http://schemas.openxmlformats.org/officeDocument/2006/relationships/hyperlink" Target="http://linkedin.com" TargetMode="External"/><Relationship Id="rId1537" Type="http://schemas.openxmlformats.org/officeDocument/2006/relationships/hyperlink" Target="http://l.facebook.com" TargetMode="External"/><Relationship Id="rId1538" Type="http://schemas.openxmlformats.org/officeDocument/2006/relationships/hyperlink" Target="http://firabarcelona.com" TargetMode="External"/><Relationship Id="rId1539" Type="http://schemas.openxmlformats.org/officeDocument/2006/relationships/hyperlink" Target="http://newsletter.smartbrief.com" TargetMode="External"/><Relationship Id="rId949" Type="http://schemas.openxmlformats.org/officeDocument/2006/relationships/hyperlink" Target="http://firabarcelona.com" TargetMode="External"/><Relationship Id="rId948" Type="http://schemas.openxmlformats.org/officeDocument/2006/relationships/hyperlink" Target="http://discoverycube.org" TargetMode="External"/><Relationship Id="rId943" Type="http://schemas.openxmlformats.org/officeDocument/2006/relationships/hyperlink" Target="http://bec-robotics.com" TargetMode="External"/><Relationship Id="rId942" Type="http://schemas.openxmlformats.org/officeDocument/2006/relationships/hyperlink" Target="http://iaapa.rewardgateway.com" TargetMode="External"/><Relationship Id="rId941" Type="http://schemas.openxmlformats.org/officeDocument/2006/relationships/hyperlink" Target="http://statics.teams.cdn.office.net" TargetMode="External"/><Relationship Id="rId940" Type="http://schemas.openxmlformats.org/officeDocument/2006/relationships/hyperlink" Target="http://statics.teams.cdn.office.net" TargetMode="External"/><Relationship Id="rId947" Type="http://schemas.openxmlformats.org/officeDocument/2006/relationships/hyperlink" Target="http://firabarcelona.com" TargetMode="External"/><Relationship Id="rId946" Type="http://schemas.openxmlformats.org/officeDocument/2006/relationships/hyperlink" Target="http://skylineattractions.com" TargetMode="External"/><Relationship Id="rId945" Type="http://schemas.openxmlformats.org/officeDocument/2006/relationships/hyperlink" Target="http://museum.industry411.com" TargetMode="External"/><Relationship Id="rId944" Type="http://schemas.openxmlformats.org/officeDocument/2006/relationships/hyperlink" Target="http://waza.org" TargetMode="External"/><Relationship Id="rId1530" Type="http://schemas.openxmlformats.org/officeDocument/2006/relationships/hyperlink" Target="http://newsletter.smartbrief.com" TargetMode="External"/><Relationship Id="rId1531" Type="http://schemas.openxmlformats.org/officeDocument/2006/relationships/hyperlink" Target="http://linkedin.com" TargetMode="External"/><Relationship Id="rId1521" Type="http://schemas.openxmlformats.org/officeDocument/2006/relationships/hyperlink" Target="http://lgapi-us.libapps.com" TargetMode="External"/><Relationship Id="rId1522" Type="http://schemas.openxmlformats.org/officeDocument/2006/relationships/hyperlink" Target="http://iaapa.learningcart.com" TargetMode="External"/><Relationship Id="rId1523" Type="http://schemas.openxmlformats.org/officeDocument/2006/relationships/hyperlink" Target="http://linkedin.com" TargetMode="External"/><Relationship Id="rId1524" Type="http://schemas.openxmlformats.org/officeDocument/2006/relationships/hyperlink" Target="http://newsletter.smartbrief.com" TargetMode="External"/><Relationship Id="rId1525" Type="http://schemas.openxmlformats.org/officeDocument/2006/relationships/hyperlink" Target="http://linkedin.com" TargetMode="External"/><Relationship Id="rId1526" Type="http://schemas.openxmlformats.org/officeDocument/2006/relationships/hyperlink" Target="http://linkedin.com" TargetMode="External"/><Relationship Id="rId1527" Type="http://schemas.openxmlformats.org/officeDocument/2006/relationships/hyperlink" Target="http://newsletter.smartbrief.com" TargetMode="External"/><Relationship Id="rId1528" Type="http://schemas.openxmlformats.org/officeDocument/2006/relationships/hyperlink" Target="http://iaapa.rewardgateway.com" TargetMode="External"/><Relationship Id="rId1529" Type="http://schemas.openxmlformats.org/officeDocument/2006/relationships/hyperlink" Target="http://surveys.explori.com" TargetMode="External"/><Relationship Id="rId939" Type="http://schemas.openxmlformats.org/officeDocument/2006/relationships/hyperlink" Target="http://parafait.com" TargetMode="External"/><Relationship Id="rId938" Type="http://schemas.openxmlformats.org/officeDocument/2006/relationships/hyperlink" Target="http://jobmonkey.com" TargetMode="External"/><Relationship Id="rId937" Type="http://schemas.openxmlformats.org/officeDocument/2006/relationships/hyperlink" Target="http://iaapa.learningcart.com" TargetMode="External"/><Relationship Id="rId932" Type="http://schemas.openxmlformats.org/officeDocument/2006/relationships/hyperlink" Target="http://iaapaexpoeurope25.mapyourshow.com" TargetMode="External"/><Relationship Id="rId931" Type="http://schemas.openxmlformats.org/officeDocument/2006/relationships/hyperlink" Target="http://translate.google.com" TargetMode="External"/><Relationship Id="rId930" Type="http://schemas.openxmlformats.org/officeDocument/2006/relationships/hyperlink" Target="http://newsletter.smartbrief.com" TargetMode="External"/><Relationship Id="rId936" Type="http://schemas.openxmlformats.org/officeDocument/2006/relationships/hyperlink" Target="http://showsbee.com" TargetMode="External"/><Relationship Id="rId935" Type="http://schemas.openxmlformats.org/officeDocument/2006/relationships/hyperlink" Target="http://linkedin.com" TargetMode="External"/><Relationship Id="rId934" Type="http://schemas.openxmlformats.org/officeDocument/2006/relationships/hyperlink" Target="http://intamin.com" TargetMode="External"/><Relationship Id="rId933" Type="http://schemas.openxmlformats.org/officeDocument/2006/relationships/hyperlink" Target="http://linkedin.com" TargetMode="External"/><Relationship Id="rId1520" Type="http://schemas.openxmlformats.org/officeDocument/2006/relationships/hyperlink" Target="http://newsletter.smartbrief.com" TargetMode="External"/><Relationship Id="rId1554" Type="http://schemas.openxmlformats.org/officeDocument/2006/relationships/hyperlink" Target="http://iaapa.learningcart.com" TargetMode="External"/><Relationship Id="rId1555" Type="http://schemas.openxmlformats.org/officeDocument/2006/relationships/hyperlink" Target="http://iaapa.rewardgateway.com" TargetMode="External"/><Relationship Id="rId1556" Type="http://schemas.openxmlformats.org/officeDocument/2006/relationships/hyperlink" Target="http://newsletter.smartbrief.com" TargetMode="External"/><Relationship Id="rId1557" Type="http://schemas.openxmlformats.org/officeDocument/2006/relationships/hyperlink" Target="http://iaapa.learningcart.com" TargetMode="External"/><Relationship Id="rId1558" Type="http://schemas.openxmlformats.org/officeDocument/2006/relationships/hyperlink" Target="http://iaapa.rewardgateway.com" TargetMode="External"/><Relationship Id="rId1559" Type="http://schemas.openxmlformats.org/officeDocument/2006/relationships/hyperlink" Target="http://iaapa.learningcart.com" TargetMode="External"/><Relationship Id="rId965" Type="http://schemas.openxmlformats.org/officeDocument/2006/relationships/hyperlink" Target="http://chatgpt.com" TargetMode="External"/><Relationship Id="rId964" Type="http://schemas.openxmlformats.org/officeDocument/2006/relationships/hyperlink" Target="http://yandex.ru" TargetMode="External"/><Relationship Id="rId963" Type="http://schemas.openxmlformats.org/officeDocument/2006/relationships/hyperlink" Target="http://facebook.com" TargetMode="External"/><Relationship Id="rId962" Type="http://schemas.openxmlformats.org/officeDocument/2006/relationships/hyperlink" Target="http://chatgpt.com" TargetMode="External"/><Relationship Id="rId969" Type="http://schemas.openxmlformats.org/officeDocument/2006/relationships/hyperlink" Target="http://intamin.com" TargetMode="External"/><Relationship Id="rId968" Type="http://schemas.openxmlformats.org/officeDocument/2006/relationships/hyperlink" Target="http://wittingslowamusements.com.au" TargetMode="External"/><Relationship Id="rId967" Type="http://schemas.openxmlformats.org/officeDocument/2006/relationships/hyperlink" Target="http://linkedin.com" TargetMode="External"/><Relationship Id="rId966" Type="http://schemas.openxmlformats.org/officeDocument/2006/relationships/hyperlink" Target="http://bauerentertainmentmarketing.com" TargetMode="External"/><Relationship Id="rId961" Type="http://schemas.openxmlformats.org/officeDocument/2006/relationships/hyperlink" Target="http://terms.naver.com" TargetMode="External"/><Relationship Id="rId1550" Type="http://schemas.openxmlformats.org/officeDocument/2006/relationships/hyperlink" Target="http://licensinginternational.org" TargetMode="External"/><Relationship Id="rId960" Type="http://schemas.openxmlformats.org/officeDocument/2006/relationships/hyperlink" Target="http://parafait.com" TargetMode="External"/><Relationship Id="rId1551" Type="http://schemas.openxmlformats.org/officeDocument/2006/relationships/hyperlink" Target="http://chatgpt.com" TargetMode="External"/><Relationship Id="rId1552" Type="http://schemas.openxmlformats.org/officeDocument/2006/relationships/hyperlink" Target="http://iaapa.rewardgateway.com" TargetMode="External"/><Relationship Id="rId1553" Type="http://schemas.openxmlformats.org/officeDocument/2006/relationships/hyperlink" Target="http://iaapa.rewardgateway.com" TargetMode="External"/><Relationship Id="rId1543" Type="http://schemas.openxmlformats.org/officeDocument/2006/relationships/hyperlink" Target="http://iaapa.rewardgateway.com" TargetMode="External"/><Relationship Id="rId1544" Type="http://schemas.openxmlformats.org/officeDocument/2006/relationships/hyperlink" Target="http://newsletter.smartbrief.com" TargetMode="External"/><Relationship Id="rId1545" Type="http://schemas.openxmlformats.org/officeDocument/2006/relationships/hyperlink" Target="http://whitewaterwest.com" TargetMode="External"/><Relationship Id="rId1546" Type="http://schemas.openxmlformats.org/officeDocument/2006/relationships/hyperlink" Target="http://iaapa.learningcart.com" TargetMode="External"/><Relationship Id="rId1547" Type="http://schemas.openxmlformats.org/officeDocument/2006/relationships/hyperlink" Target="http://iaapa.learningcart.com" TargetMode="External"/><Relationship Id="rId1548" Type="http://schemas.openxmlformats.org/officeDocument/2006/relationships/hyperlink" Target="http://linkedin.com" TargetMode="External"/><Relationship Id="rId1549" Type="http://schemas.openxmlformats.org/officeDocument/2006/relationships/hyperlink" Target="http://chatgpt.com" TargetMode="External"/><Relationship Id="rId959" Type="http://schemas.openxmlformats.org/officeDocument/2006/relationships/hyperlink" Target="http://corpusexperience.nl" TargetMode="External"/><Relationship Id="rId954" Type="http://schemas.openxmlformats.org/officeDocument/2006/relationships/hyperlink" Target="http://liftblog.com" TargetMode="External"/><Relationship Id="rId953" Type="http://schemas.openxmlformats.org/officeDocument/2006/relationships/hyperlink" Target="http://linkedin.com" TargetMode="External"/><Relationship Id="rId952" Type="http://schemas.openxmlformats.org/officeDocument/2006/relationships/hyperlink" Target="http://en.wikipedia.org" TargetMode="External"/><Relationship Id="rId951" Type="http://schemas.openxmlformats.org/officeDocument/2006/relationships/hyperlink" Target="http://cls-led.com" TargetMode="External"/><Relationship Id="rId958" Type="http://schemas.openxmlformats.org/officeDocument/2006/relationships/hyperlink" Target="http://linkedin.com" TargetMode="External"/><Relationship Id="rId957" Type="http://schemas.openxmlformats.org/officeDocument/2006/relationships/hyperlink" Target="http://intamin.com" TargetMode="External"/><Relationship Id="rId956" Type="http://schemas.openxmlformats.org/officeDocument/2006/relationships/hyperlink" Target="http://one-team.lightning.force.com" TargetMode="External"/><Relationship Id="rId955" Type="http://schemas.openxmlformats.org/officeDocument/2006/relationships/hyperlink" Target="http://translate.google.com" TargetMode="External"/><Relationship Id="rId950" Type="http://schemas.openxmlformats.org/officeDocument/2006/relationships/hyperlink" Target="http://gemini.google.com" TargetMode="External"/><Relationship Id="rId1540" Type="http://schemas.openxmlformats.org/officeDocument/2006/relationships/hyperlink" Target="http://linkedin.com" TargetMode="External"/><Relationship Id="rId1541" Type="http://schemas.openxmlformats.org/officeDocument/2006/relationships/hyperlink" Target="http://iaapa.rewardgateway.com" TargetMode="External"/><Relationship Id="rId1542" Type="http://schemas.openxmlformats.org/officeDocument/2006/relationships/hyperlink" Target="http://l.facebook.com" TargetMode="External"/><Relationship Id="rId590" Type="http://schemas.openxmlformats.org/officeDocument/2006/relationships/hyperlink" Target="http://newsletter.smartbrief.com" TargetMode="External"/><Relationship Id="rId107" Type="http://schemas.openxmlformats.org/officeDocument/2006/relationships/hyperlink" Target="http://ecosia.org" TargetMode="External"/><Relationship Id="rId106" Type="http://schemas.openxmlformats.org/officeDocument/2006/relationships/hyperlink" Target="http://cn.bing.com" TargetMode="External"/><Relationship Id="rId105" Type="http://schemas.openxmlformats.org/officeDocument/2006/relationships/hyperlink" Target="http://chatgpt.com" TargetMode="External"/><Relationship Id="rId589" Type="http://schemas.openxmlformats.org/officeDocument/2006/relationships/hyperlink" Target="http://iaapa.diwutu.com" TargetMode="External"/><Relationship Id="rId104" Type="http://schemas.openxmlformats.org/officeDocument/2006/relationships/hyperlink" Target="http://waza.org" TargetMode="External"/><Relationship Id="rId588" Type="http://schemas.openxmlformats.org/officeDocument/2006/relationships/hyperlink" Target="http://tradeshowexecutive.com" TargetMode="External"/><Relationship Id="rId109" Type="http://schemas.openxmlformats.org/officeDocument/2006/relationships/hyperlink" Target="http://firabarcelona.com" TargetMode="External"/><Relationship Id="rId1170" Type="http://schemas.openxmlformats.org/officeDocument/2006/relationships/hyperlink" Target="http://weixin110.qq.com" TargetMode="External"/><Relationship Id="rId108" Type="http://schemas.openxmlformats.org/officeDocument/2006/relationships/hyperlink" Target="http://en.wikipedia.org" TargetMode="External"/><Relationship Id="rId1171" Type="http://schemas.openxmlformats.org/officeDocument/2006/relationships/hyperlink" Target="http://facebook.com" TargetMode="External"/><Relationship Id="rId583" Type="http://schemas.openxmlformats.org/officeDocument/2006/relationships/hyperlink" Target="http://statics.teams.cdn.office.net" TargetMode="External"/><Relationship Id="rId1172" Type="http://schemas.openxmlformats.org/officeDocument/2006/relationships/hyperlink" Target="http://iaapa.rewardgateway.com" TargetMode="External"/><Relationship Id="rId582" Type="http://schemas.openxmlformats.org/officeDocument/2006/relationships/hyperlink" Target="http://iaapa.secure-platform.com" TargetMode="External"/><Relationship Id="rId1173" Type="http://schemas.openxmlformats.org/officeDocument/2006/relationships/hyperlink" Target="http://iaapa.rewardgateway.com" TargetMode="External"/><Relationship Id="rId581" Type="http://schemas.openxmlformats.org/officeDocument/2006/relationships/hyperlink" Target="http://en.wikipedia.org" TargetMode="External"/><Relationship Id="rId1174" Type="http://schemas.openxmlformats.org/officeDocument/2006/relationships/hyperlink" Target="http://iaapa.rewardgateway.com" TargetMode="External"/><Relationship Id="rId580" Type="http://schemas.openxmlformats.org/officeDocument/2006/relationships/hyperlink" Target="http://barcelonaconventionbureau.com" TargetMode="External"/><Relationship Id="rId1175" Type="http://schemas.openxmlformats.org/officeDocument/2006/relationships/hyperlink" Target="http://iaapa.org" TargetMode="External"/><Relationship Id="rId103" Type="http://schemas.openxmlformats.org/officeDocument/2006/relationships/hyperlink" Target="http://m.facebook.com" TargetMode="External"/><Relationship Id="rId587" Type="http://schemas.openxmlformats.org/officeDocument/2006/relationships/hyperlink" Target="http://mcgowanallied.com" TargetMode="External"/><Relationship Id="rId1176" Type="http://schemas.openxmlformats.org/officeDocument/2006/relationships/hyperlink" Target="http://linkedin.com" TargetMode="External"/><Relationship Id="rId102" Type="http://schemas.openxmlformats.org/officeDocument/2006/relationships/hyperlink" Target="http://m.baidu.com" TargetMode="External"/><Relationship Id="rId586" Type="http://schemas.openxmlformats.org/officeDocument/2006/relationships/hyperlink" Target="http://newsletter.smartbrief.com" TargetMode="External"/><Relationship Id="rId1177" Type="http://schemas.openxmlformats.org/officeDocument/2006/relationships/hyperlink" Target="http://lnkd.in" TargetMode="External"/><Relationship Id="rId101" Type="http://schemas.openxmlformats.org/officeDocument/2006/relationships/hyperlink" Target="http://l.facebook.com" TargetMode="External"/><Relationship Id="rId585" Type="http://schemas.openxmlformats.org/officeDocument/2006/relationships/hyperlink" Target="http://en.m.wikipedia.org" TargetMode="External"/><Relationship Id="rId1178" Type="http://schemas.openxmlformats.org/officeDocument/2006/relationships/hyperlink" Target="http://iaapa.org" TargetMode="External"/><Relationship Id="rId100" Type="http://schemas.openxmlformats.org/officeDocument/2006/relationships/hyperlink" Target="http://ko.cantonfair.net" TargetMode="External"/><Relationship Id="rId584" Type="http://schemas.openxmlformats.org/officeDocument/2006/relationships/hyperlink" Target="http://linkedin.com" TargetMode="External"/><Relationship Id="rId1179" Type="http://schemas.openxmlformats.org/officeDocument/2006/relationships/hyperlink" Target="http://iaapa.rewardgateway.com" TargetMode="External"/><Relationship Id="rId1169" Type="http://schemas.openxmlformats.org/officeDocument/2006/relationships/hyperlink" Target="http://statics.teams.cdn.office.net" TargetMode="External"/><Relationship Id="rId579" Type="http://schemas.openxmlformats.org/officeDocument/2006/relationships/hyperlink" Target="http://youtube.com" TargetMode="External"/><Relationship Id="rId578" Type="http://schemas.openxmlformats.org/officeDocument/2006/relationships/hyperlink" Target="http://cn.bing.com" TargetMode="External"/><Relationship Id="rId577" Type="http://schemas.openxmlformats.org/officeDocument/2006/relationships/hyperlink" Target="http://chatgpt.com" TargetMode="External"/><Relationship Id="rId1160" Type="http://schemas.openxmlformats.org/officeDocument/2006/relationships/hyperlink" Target="http://statics.teams.cdn.office.net" TargetMode="External"/><Relationship Id="rId572" Type="http://schemas.openxmlformats.org/officeDocument/2006/relationships/hyperlink" Target="http://iaapa.rewardgateway.com" TargetMode="External"/><Relationship Id="rId1161" Type="http://schemas.openxmlformats.org/officeDocument/2006/relationships/hyperlink" Target="http://newsletter.smartbrief.com" TargetMode="External"/><Relationship Id="rId571" Type="http://schemas.openxmlformats.org/officeDocument/2006/relationships/hyperlink" Target="http://iaapa.rewardgateway.com" TargetMode="External"/><Relationship Id="rId1162" Type="http://schemas.openxmlformats.org/officeDocument/2006/relationships/hyperlink" Target="http://facebook.com" TargetMode="External"/><Relationship Id="rId570" Type="http://schemas.openxmlformats.org/officeDocument/2006/relationships/hyperlink" Target="http://iaapa.secure-platform.com" TargetMode="External"/><Relationship Id="rId1163" Type="http://schemas.openxmlformats.org/officeDocument/2006/relationships/hyperlink" Target="http://linkedin.com" TargetMode="External"/><Relationship Id="rId1164" Type="http://schemas.openxmlformats.org/officeDocument/2006/relationships/hyperlink" Target="http://iaapa.org" TargetMode="External"/><Relationship Id="rId576" Type="http://schemas.openxmlformats.org/officeDocument/2006/relationships/hyperlink" Target="http://linkedin.com" TargetMode="External"/><Relationship Id="rId1165" Type="http://schemas.openxmlformats.org/officeDocument/2006/relationships/hyperlink" Target="http://newsletter.smartbrief.com" TargetMode="External"/><Relationship Id="rId575" Type="http://schemas.openxmlformats.org/officeDocument/2006/relationships/hyperlink" Target="http://m.facebook.com" TargetMode="External"/><Relationship Id="rId1166" Type="http://schemas.openxmlformats.org/officeDocument/2006/relationships/hyperlink" Target="http://newsletter.smartbrief.com" TargetMode="External"/><Relationship Id="rId574" Type="http://schemas.openxmlformats.org/officeDocument/2006/relationships/hyperlink" Target="http://newsletter.smartbrief.com" TargetMode="External"/><Relationship Id="rId1167" Type="http://schemas.openxmlformats.org/officeDocument/2006/relationships/hyperlink" Target="http://iaapa.org" TargetMode="External"/><Relationship Id="rId573" Type="http://schemas.openxmlformats.org/officeDocument/2006/relationships/hyperlink" Target="http://linkedin.com" TargetMode="External"/><Relationship Id="rId1168" Type="http://schemas.openxmlformats.org/officeDocument/2006/relationships/hyperlink" Target="http://iaapa.rewardgateway.com" TargetMode="External"/><Relationship Id="rId129" Type="http://schemas.openxmlformats.org/officeDocument/2006/relationships/hyperlink" Target="http://doppelmayr.com" TargetMode="External"/><Relationship Id="rId128" Type="http://schemas.openxmlformats.org/officeDocument/2006/relationships/hyperlink" Target="http://cls-led.com" TargetMode="External"/><Relationship Id="rId127" Type="http://schemas.openxmlformats.org/officeDocument/2006/relationships/hyperlink" Target="http://ca.search.yahoo.com" TargetMode="External"/><Relationship Id="rId126" Type="http://schemas.openxmlformats.org/officeDocument/2006/relationships/hyperlink" Target="http://uk.search.yahoo.com" TargetMode="External"/><Relationship Id="rId1190" Type="http://schemas.openxmlformats.org/officeDocument/2006/relationships/hyperlink" Target="http://statics.teams.cdn.office.net" TargetMode="External"/><Relationship Id="rId1191" Type="http://schemas.openxmlformats.org/officeDocument/2006/relationships/hyperlink" Target="http://iaapa.rewardgateway.com" TargetMode="External"/><Relationship Id="rId1192" Type="http://schemas.openxmlformats.org/officeDocument/2006/relationships/hyperlink" Target="http://linkedin.com" TargetMode="External"/><Relationship Id="rId1193" Type="http://schemas.openxmlformats.org/officeDocument/2006/relationships/hyperlink" Target="http://iaapa.rewardgateway.com" TargetMode="External"/><Relationship Id="rId121" Type="http://schemas.openxmlformats.org/officeDocument/2006/relationships/hyperlink" Target="http://iaapa.atlassian.net" TargetMode="External"/><Relationship Id="rId1194" Type="http://schemas.openxmlformats.org/officeDocument/2006/relationships/hyperlink" Target="http://statics.teams.cdn.office.net" TargetMode="External"/><Relationship Id="rId120" Type="http://schemas.openxmlformats.org/officeDocument/2006/relationships/hyperlink" Target="http://cn.bing.com" TargetMode="External"/><Relationship Id="rId1195" Type="http://schemas.openxmlformats.org/officeDocument/2006/relationships/hyperlink" Target="http://facebook.com" TargetMode="External"/><Relationship Id="rId1196" Type="http://schemas.openxmlformats.org/officeDocument/2006/relationships/hyperlink" Target="http://statics.teams.cdn.office.net" TargetMode="External"/><Relationship Id="rId1197" Type="http://schemas.openxmlformats.org/officeDocument/2006/relationships/hyperlink" Target="http://iaapa.rewardgateway.com" TargetMode="External"/><Relationship Id="rId125" Type="http://schemas.openxmlformats.org/officeDocument/2006/relationships/hyperlink" Target="http://sniec.net" TargetMode="External"/><Relationship Id="rId1198" Type="http://schemas.openxmlformats.org/officeDocument/2006/relationships/hyperlink" Target="http://newsletter.smartbrief.com" TargetMode="External"/><Relationship Id="rId124" Type="http://schemas.openxmlformats.org/officeDocument/2006/relationships/hyperlink" Target="http://l.instagram.com" TargetMode="External"/><Relationship Id="rId1199" Type="http://schemas.openxmlformats.org/officeDocument/2006/relationships/hyperlink" Target="http://iaapa.rewardgateway.com" TargetMode="External"/><Relationship Id="rId123" Type="http://schemas.openxmlformats.org/officeDocument/2006/relationships/hyperlink" Target="http://l.facebook.com" TargetMode="External"/><Relationship Id="rId122" Type="http://schemas.openxmlformats.org/officeDocument/2006/relationships/hyperlink" Target="http://iaapa.rewardgateway.com" TargetMode="External"/><Relationship Id="rId118" Type="http://schemas.openxmlformats.org/officeDocument/2006/relationships/hyperlink" Target="http://wittingslowamusements.com.au" TargetMode="External"/><Relationship Id="rId117" Type="http://schemas.openxmlformats.org/officeDocument/2006/relationships/hyperlink" Target="http://uk.search.yahoo.com" TargetMode="External"/><Relationship Id="rId116" Type="http://schemas.openxmlformats.org/officeDocument/2006/relationships/hyperlink" Target="http://replaymag.com" TargetMode="External"/><Relationship Id="rId115" Type="http://schemas.openxmlformats.org/officeDocument/2006/relationships/hyperlink" Target="http://linkedin.com" TargetMode="External"/><Relationship Id="rId599" Type="http://schemas.openxmlformats.org/officeDocument/2006/relationships/hyperlink" Target="http://iaapa.rewardgateway.com" TargetMode="External"/><Relationship Id="rId1180" Type="http://schemas.openxmlformats.org/officeDocument/2006/relationships/hyperlink" Target="http://iaapa.rewardgateway.com" TargetMode="External"/><Relationship Id="rId1181" Type="http://schemas.openxmlformats.org/officeDocument/2006/relationships/hyperlink" Target="http://s.pointerpro.com" TargetMode="External"/><Relationship Id="rId119" Type="http://schemas.openxmlformats.org/officeDocument/2006/relationships/hyperlink" Target="http://chatgpt.com" TargetMode="External"/><Relationship Id="rId1182" Type="http://schemas.openxmlformats.org/officeDocument/2006/relationships/hyperlink" Target="http://s.pointerpro.com" TargetMode="External"/><Relationship Id="rId110" Type="http://schemas.openxmlformats.org/officeDocument/2006/relationships/hyperlink" Target="http://freemanco.com" TargetMode="External"/><Relationship Id="rId594" Type="http://schemas.openxmlformats.org/officeDocument/2006/relationships/hyperlink" Target="http://linkedin.com" TargetMode="External"/><Relationship Id="rId1183" Type="http://schemas.openxmlformats.org/officeDocument/2006/relationships/hyperlink" Target="http://mail.google.com" TargetMode="External"/><Relationship Id="rId593" Type="http://schemas.openxmlformats.org/officeDocument/2006/relationships/hyperlink" Target="http://sniec.net" TargetMode="External"/><Relationship Id="rId1184" Type="http://schemas.openxmlformats.org/officeDocument/2006/relationships/hyperlink" Target="http://m.baidu.com" TargetMode="External"/><Relationship Id="rId592" Type="http://schemas.openxmlformats.org/officeDocument/2006/relationships/hyperlink" Target="http://mail.google.com" TargetMode="External"/><Relationship Id="rId1185" Type="http://schemas.openxmlformats.org/officeDocument/2006/relationships/hyperlink" Target="http://m.baidu.com" TargetMode="External"/><Relationship Id="rId591" Type="http://schemas.openxmlformats.org/officeDocument/2006/relationships/hyperlink" Target="http://statics.teams.cdn.office.net" TargetMode="External"/><Relationship Id="rId1186" Type="http://schemas.openxmlformats.org/officeDocument/2006/relationships/hyperlink" Target="http://chatgpt.com" TargetMode="External"/><Relationship Id="rId114" Type="http://schemas.openxmlformats.org/officeDocument/2006/relationships/hyperlink" Target="http://knowledge.gatewayticketing.com" TargetMode="External"/><Relationship Id="rId598" Type="http://schemas.openxmlformats.org/officeDocument/2006/relationships/hyperlink" Target="http://statics.teams.cdn.office.net" TargetMode="External"/><Relationship Id="rId1187" Type="http://schemas.openxmlformats.org/officeDocument/2006/relationships/hyperlink" Target="http://statics.teams.cdn.office.net" TargetMode="External"/><Relationship Id="rId113" Type="http://schemas.openxmlformats.org/officeDocument/2006/relationships/hyperlink" Target="http://iaapaexpoeurope25.mapyourshow.com" TargetMode="External"/><Relationship Id="rId597" Type="http://schemas.openxmlformats.org/officeDocument/2006/relationships/hyperlink" Target="http://newsletter.smartbrief.com" TargetMode="External"/><Relationship Id="rId1188" Type="http://schemas.openxmlformats.org/officeDocument/2006/relationships/hyperlink" Target="http://weixin110.qq.com" TargetMode="External"/><Relationship Id="rId112" Type="http://schemas.openxmlformats.org/officeDocument/2006/relationships/hyperlink" Target="http://iaapa.rewardgateway.com" TargetMode="External"/><Relationship Id="rId596" Type="http://schemas.openxmlformats.org/officeDocument/2006/relationships/hyperlink" Target="http://linkedin.com" TargetMode="External"/><Relationship Id="rId1189" Type="http://schemas.openxmlformats.org/officeDocument/2006/relationships/hyperlink" Target="http://chatgpt.com" TargetMode="External"/><Relationship Id="rId111" Type="http://schemas.openxmlformats.org/officeDocument/2006/relationships/hyperlink" Target="http://gemini.google.com" TargetMode="External"/><Relationship Id="rId595" Type="http://schemas.openxmlformats.org/officeDocument/2006/relationships/hyperlink" Target="http://waza.org" TargetMode="External"/><Relationship Id="rId1136" Type="http://schemas.openxmlformats.org/officeDocument/2006/relationships/hyperlink" Target="http://s.pointerpro.com" TargetMode="External"/><Relationship Id="rId1137" Type="http://schemas.openxmlformats.org/officeDocument/2006/relationships/hyperlink" Target="http://facebook.com" TargetMode="External"/><Relationship Id="rId1138" Type="http://schemas.openxmlformats.org/officeDocument/2006/relationships/hyperlink" Target="http://link.edgepilot.com" TargetMode="External"/><Relationship Id="rId1139" Type="http://schemas.openxmlformats.org/officeDocument/2006/relationships/hyperlink" Target="http://statics.teams.cdn.office.net" TargetMode="External"/><Relationship Id="rId547" Type="http://schemas.openxmlformats.org/officeDocument/2006/relationships/hyperlink" Target="http://statics.teams.cdn.office.net" TargetMode="External"/><Relationship Id="rId546" Type="http://schemas.openxmlformats.org/officeDocument/2006/relationships/hyperlink" Target="http://iaapa.rewardgateway.com" TargetMode="External"/><Relationship Id="rId545" Type="http://schemas.openxmlformats.org/officeDocument/2006/relationships/hyperlink" Target="http://en.wikipedia.org" TargetMode="External"/><Relationship Id="rId544" Type="http://schemas.openxmlformats.org/officeDocument/2006/relationships/hyperlink" Target="http://newsletter.smartbrief.com" TargetMode="External"/><Relationship Id="rId549" Type="http://schemas.openxmlformats.org/officeDocument/2006/relationships/hyperlink" Target="http://yandex.ru" TargetMode="External"/><Relationship Id="rId548" Type="http://schemas.openxmlformats.org/officeDocument/2006/relationships/hyperlink" Target="http://speaker.innovationwomen.com" TargetMode="External"/><Relationship Id="rId1130" Type="http://schemas.openxmlformats.org/officeDocument/2006/relationships/hyperlink" Target="http://s.pointerpro.com" TargetMode="External"/><Relationship Id="rId1131" Type="http://schemas.openxmlformats.org/officeDocument/2006/relationships/hyperlink" Target="http://linkedin.com" TargetMode="External"/><Relationship Id="rId543" Type="http://schemas.openxmlformats.org/officeDocument/2006/relationships/hyperlink" Target="http://l.facebook.com" TargetMode="External"/><Relationship Id="rId1132" Type="http://schemas.openxmlformats.org/officeDocument/2006/relationships/hyperlink" Target="http://newsletter.smartbrief.com" TargetMode="External"/><Relationship Id="rId542" Type="http://schemas.openxmlformats.org/officeDocument/2006/relationships/hyperlink" Target="http://ru.cantonfair.net" TargetMode="External"/><Relationship Id="rId1133" Type="http://schemas.openxmlformats.org/officeDocument/2006/relationships/hyperlink" Target="http://cn.bing.com" TargetMode="External"/><Relationship Id="rId541" Type="http://schemas.openxmlformats.org/officeDocument/2006/relationships/hyperlink" Target="http://yandex.by" TargetMode="External"/><Relationship Id="rId1134" Type="http://schemas.openxmlformats.org/officeDocument/2006/relationships/hyperlink" Target="http://chatgpt.com" TargetMode="External"/><Relationship Id="rId540" Type="http://schemas.openxmlformats.org/officeDocument/2006/relationships/hyperlink" Target="http://newsletter.smartbrief.com" TargetMode="External"/><Relationship Id="rId1135" Type="http://schemas.openxmlformats.org/officeDocument/2006/relationships/hyperlink" Target="http://iaapa.org" TargetMode="External"/><Relationship Id="rId1125" Type="http://schemas.openxmlformats.org/officeDocument/2006/relationships/hyperlink" Target="http://iaapastage.prod.acquia-sites.com" TargetMode="External"/><Relationship Id="rId1126" Type="http://schemas.openxmlformats.org/officeDocument/2006/relationships/hyperlink" Target="http://chatgpt.com" TargetMode="External"/><Relationship Id="rId1127" Type="http://schemas.openxmlformats.org/officeDocument/2006/relationships/hyperlink" Target="http://newsletter.smartbrief.com" TargetMode="External"/><Relationship Id="rId1128" Type="http://schemas.openxmlformats.org/officeDocument/2006/relationships/hyperlink" Target="http://s.pointerpro.com" TargetMode="External"/><Relationship Id="rId1129" Type="http://schemas.openxmlformats.org/officeDocument/2006/relationships/hyperlink" Target="http://s.pointerpro.com" TargetMode="External"/><Relationship Id="rId536" Type="http://schemas.openxmlformats.org/officeDocument/2006/relationships/hyperlink" Target="http://recmanagement.com" TargetMode="External"/><Relationship Id="rId535" Type="http://schemas.openxmlformats.org/officeDocument/2006/relationships/hyperlink" Target="http://newsletter.smartbrief.com" TargetMode="External"/><Relationship Id="rId534" Type="http://schemas.openxmlformats.org/officeDocument/2006/relationships/hyperlink" Target="http://linkedin.com" TargetMode="External"/><Relationship Id="rId533" Type="http://schemas.openxmlformats.org/officeDocument/2006/relationships/hyperlink" Target="http://iaapa.secure-platform.com" TargetMode="External"/><Relationship Id="rId539" Type="http://schemas.openxmlformats.org/officeDocument/2006/relationships/hyperlink" Target="http://linkedin.com" TargetMode="External"/><Relationship Id="rId538" Type="http://schemas.openxmlformats.org/officeDocument/2006/relationships/hyperlink" Target="http://linkedin.com" TargetMode="External"/><Relationship Id="rId537" Type="http://schemas.openxmlformats.org/officeDocument/2006/relationships/hyperlink" Target="http://sniec.net" TargetMode="External"/><Relationship Id="rId1120" Type="http://schemas.openxmlformats.org/officeDocument/2006/relationships/hyperlink" Target="http://chatgpt.com" TargetMode="External"/><Relationship Id="rId532" Type="http://schemas.openxmlformats.org/officeDocument/2006/relationships/hyperlink" Target="http://l.instagram.com" TargetMode="External"/><Relationship Id="rId1121" Type="http://schemas.openxmlformats.org/officeDocument/2006/relationships/hyperlink" Target="http://weixin110.qq.com" TargetMode="External"/><Relationship Id="rId531" Type="http://schemas.openxmlformats.org/officeDocument/2006/relationships/hyperlink" Target="http://linkedin.com" TargetMode="External"/><Relationship Id="rId1122" Type="http://schemas.openxmlformats.org/officeDocument/2006/relationships/hyperlink" Target="http://chatgpt.com" TargetMode="External"/><Relationship Id="rId530" Type="http://schemas.openxmlformats.org/officeDocument/2006/relationships/hyperlink" Target="http://newsletter.smartbrief.com" TargetMode="External"/><Relationship Id="rId1123" Type="http://schemas.openxmlformats.org/officeDocument/2006/relationships/hyperlink" Target="http://newsletter.smartbrief.com" TargetMode="External"/><Relationship Id="rId1124" Type="http://schemas.openxmlformats.org/officeDocument/2006/relationships/hyperlink" Target="http://linkedin.com" TargetMode="External"/><Relationship Id="rId1158" Type="http://schemas.openxmlformats.org/officeDocument/2006/relationships/hyperlink" Target="http://chatgpt.com" TargetMode="External"/><Relationship Id="rId1159" Type="http://schemas.openxmlformats.org/officeDocument/2006/relationships/hyperlink" Target="http://facebook.com" TargetMode="External"/><Relationship Id="rId569" Type="http://schemas.openxmlformats.org/officeDocument/2006/relationships/hyperlink" Target="http://iaapa.learningcart.com" TargetMode="External"/><Relationship Id="rId568" Type="http://schemas.openxmlformats.org/officeDocument/2006/relationships/hyperlink" Target="http://tradeshowexecutive.com" TargetMode="External"/><Relationship Id="rId567" Type="http://schemas.openxmlformats.org/officeDocument/2006/relationships/hyperlink" Target="http://newsletter.smartbrief.com" TargetMode="External"/><Relationship Id="rId566" Type="http://schemas.openxmlformats.org/officeDocument/2006/relationships/hyperlink" Target="http://iaapaexpoasia.com" TargetMode="External"/><Relationship Id="rId561" Type="http://schemas.openxmlformats.org/officeDocument/2006/relationships/hyperlink" Target="http://statics.teams.cdn.office.net" TargetMode="External"/><Relationship Id="rId1150" Type="http://schemas.openxmlformats.org/officeDocument/2006/relationships/hyperlink" Target="http://linkedin.com" TargetMode="External"/><Relationship Id="rId560" Type="http://schemas.openxmlformats.org/officeDocument/2006/relationships/hyperlink" Target="http://mail.google.com" TargetMode="External"/><Relationship Id="rId1151" Type="http://schemas.openxmlformats.org/officeDocument/2006/relationships/hyperlink" Target="http://m.baidu.com" TargetMode="External"/><Relationship Id="rId1152" Type="http://schemas.openxmlformats.org/officeDocument/2006/relationships/hyperlink" Target="http://newsletter.smartbrief.com" TargetMode="External"/><Relationship Id="rId1153" Type="http://schemas.openxmlformats.org/officeDocument/2006/relationships/hyperlink" Target="http://facebook.com" TargetMode="External"/><Relationship Id="rId565" Type="http://schemas.openxmlformats.org/officeDocument/2006/relationships/hyperlink" Target="http://firabarcelona.com" TargetMode="External"/><Relationship Id="rId1154" Type="http://schemas.openxmlformats.org/officeDocument/2006/relationships/hyperlink" Target="http://linkedin.com" TargetMode="External"/><Relationship Id="rId564" Type="http://schemas.openxmlformats.org/officeDocument/2006/relationships/hyperlink" Target="http://centaman.com" TargetMode="External"/><Relationship Id="rId1155" Type="http://schemas.openxmlformats.org/officeDocument/2006/relationships/hyperlink" Target="http://newsletter.smartbrief.com" TargetMode="External"/><Relationship Id="rId563" Type="http://schemas.openxmlformats.org/officeDocument/2006/relationships/hyperlink" Target="http://app.cvent.com" TargetMode="External"/><Relationship Id="rId1156" Type="http://schemas.openxmlformats.org/officeDocument/2006/relationships/hyperlink" Target="http://iaapa.org" TargetMode="External"/><Relationship Id="rId562" Type="http://schemas.openxmlformats.org/officeDocument/2006/relationships/hyperlink" Target="http://acct141724.app.netsuite.com" TargetMode="External"/><Relationship Id="rId1157" Type="http://schemas.openxmlformats.org/officeDocument/2006/relationships/hyperlink" Target="http://m.baidu.com" TargetMode="External"/><Relationship Id="rId1147" Type="http://schemas.openxmlformats.org/officeDocument/2006/relationships/hyperlink" Target="http://iaapa.diwutu.com" TargetMode="External"/><Relationship Id="rId1148" Type="http://schemas.openxmlformats.org/officeDocument/2006/relationships/hyperlink" Target="http://iaapa.rewardgateway.com" TargetMode="External"/><Relationship Id="rId1149" Type="http://schemas.openxmlformats.org/officeDocument/2006/relationships/hyperlink" Target="http://facebook.com" TargetMode="External"/><Relationship Id="rId558" Type="http://schemas.openxmlformats.org/officeDocument/2006/relationships/hyperlink" Target="http://illumix.com" TargetMode="External"/><Relationship Id="rId557" Type="http://schemas.openxmlformats.org/officeDocument/2006/relationships/hyperlink" Target="http://perplexity.ai" TargetMode="External"/><Relationship Id="rId556" Type="http://schemas.openxmlformats.org/officeDocument/2006/relationships/hyperlink" Target="http://iaapa.learningcart.com" TargetMode="External"/><Relationship Id="rId555" Type="http://schemas.openxmlformats.org/officeDocument/2006/relationships/hyperlink" Target="http://parafait.com" TargetMode="External"/><Relationship Id="rId559" Type="http://schemas.openxmlformats.org/officeDocument/2006/relationships/hyperlink" Target="http://mail.google.com" TargetMode="External"/><Relationship Id="rId550" Type="http://schemas.openxmlformats.org/officeDocument/2006/relationships/hyperlink" Target="http://ko.cantonfair.net" TargetMode="External"/><Relationship Id="rId1140" Type="http://schemas.openxmlformats.org/officeDocument/2006/relationships/hyperlink" Target="http://iaapa.rewardgateway.com" TargetMode="External"/><Relationship Id="rId1141" Type="http://schemas.openxmlformats.org/officeDocument/2006/relationships/hyperlink" Target="http://iaapa.rewardgateway.com" TargetMode="External"/><Relationship Id="rId1142" Type="http://schemas.openxmlformats.org/officeDocument/2006/relationships/hyperlink" Target="http://newsletter.smartbrief.com" TargetMode="External"/><Relationship Id="rId554" Type="http://schemas.openxmlformats.org/officeDocument/2006/relationships/hyperlink" Target="http://showsbee.com" TargetMode="External"/><Relationship Id="rId1143" Type="http://schemas.openxmlformats.org/officeDocument/2006/relationships/hyperlink" Target="http://statics.teams.cdn.office.net" TargetMode="External"/><Relationship Id="rId553" Type="http://schemas.openxmlformats.org/officeDocument/2006/relationships/hyperlink" Target="http://iaapaexpoasia.com" TargetMode="External"/><Relationship Id="rId1144" Type="http://schemas.openxmlformats.org/officeDocument/2006/relationships/hyperlink" Target="http://facebook.com" TargetMode="External"/><Relationship Id="rId552" Type="http://schemas.openxmlformats.org/officeDocument/2006/relationships/hyperlink" Target="http://iaapa.rewardgateway.com" TargetMode="External"/><Relationship Id="rId1145" Type="http://schemas.openxmlformats.org/officeDocument/2006/relationships/hyperlink" Target="http://m.baidu.com" TargetMode="External"/><Relationship Id="rId551" Type="http://schemas.openxmlformats.org/officeDocument/2006/relationships/hyperlink" Target="http://mcgowanallied.com" TargetMode="External"/><Relationship Id="rId1146" Type="http://schemas.openxmlformats.org/officeDocument/2006/relationships/hyperlink" Target="http://facebook.com" TargetMode="External"/><Relationship Id="rId495" Type="http://schemas.openxmlformats.org/officeDocument/2006/relationships/hyperlink" Target="http://link.edgepilot.com" TargetMode="External"/><Relationship Id="rId494" Type="http://schemas.openxmlformats.org/officeDocument/2006/relationships/hyperlink" Target="http://s.pointerpro.com" TargetMode="External"/><Relationship Id="rId493" Type="http://schemas.openxmlformats.org/officeDocument/2006/relationships/hyperlink" Target="http://t.co" TargetMode="External"/><Relationship Id="rId492" Type="http://schemas.openxmlformats.org/officeDocument/2006/relationships/hyperlink" Target="http://newsletter.smartbrief.com" TargetMode="External"/><Relationship Id="rId499" Type="http://schemas.openxmlformats.org/officeDocument/2006/relationships/hyperlink" Target="http://mail.google.com" TargetMode="External"/><Relationship Id="rId498" Type="http://schemas.openxmlformats.org/officeDocument/2006/relationships/hyperlink" Target="http://statics.teams.cdn.office.net" TargetMode="External"/><Relationship Id="rId497" Type="http://schemas.openxmlformats.org/officeDocument/2006/relationships/hyperlink" Target="http://urlisolation.com" TargetMode="External"/><Relationship Id="rId496" Type="http://schemas.openxmlformats.org/officeDocument/2006/relationships/hyperlink" Target="http://linkedin.com" TargetMode="External"/><Relationship Id="rId1610" Type="http://schemas.openxmlformats.org/officeDocument/2006/relationships/hyperlink" Target="http://linkedin.com" TargetMode="External"/><Relationship Id="rId1611" Type="http://schemas.openxmlformats.org/officeDocument/2006/relationships/hyperlink" Target="http://newsletter.smartbrief.com" TargetMode="External"/><Relationship Id="rId1612" Type="http://schemas.openxmlformats.org/officeDocument/2006/relationships/hyperlink" Target="http://newsletter.smartbrief.com" TargetMode="External"/><Relationship Id="rId1613" Type="http://schemas.openxmlformats.org/officeDocument/2006/relationships/hyperlink" Target="http://linkedin.com" TargetMode="External"/><Relationship Id="rId1614" Type="http://schemas.openxmlformats.org/officeDocument/2006/relationships/hyperlink" Target="http://linkedin.com" TargetMode="External"/><Relationship Id="rId1615" Type="http://schemas.openxmlformats.org/officeDocument/2006/relationships/hyperlink" Target="http://firabarcelona.com" TargetMode="External"/><Relationship Id="rId1616" Type="http://schemas.openxmlformats.org/officeDocument/2006/relationships/hyperlink" Target="http://mail.google.com" TargetMode="External"/><Relationship Id="rId907" Type="http://schemas.openxmlformats.org/officeDocument/2006/relationships/hyperlink" Target="http://newsletter.smartbrief.com" TargetMode="External"/><Relationship Id="rId1617" Type="http://schemas.openxmlformats.org/officeDocument/2006/relationships/hyperlink" Target="http://iaapa.atlassian.net" TargetMode="External"/><Relationship Id="rId906" Type="http://schemas.openxmlformats.org/officeDocument/2006/relationships/hyperlink" Target="http://iaapa.rewardgateway.com" TargetMode="External"/><Relationship Id="rId1618" Type="http://schemas.openxmlformats.org/officeDocument/2006/relationships/hyperlink" Target="http://iaapa.atlassian.net" TargetMode="External"/><Relationship Id="rId905" Type="http://schemas.openxmlformats.org/officeDocument/2006/relationships/hyperlink" Target="http://newsletter.smartbrief.com" TargetMode="External"/><Relationship Id="rId1619" Type="http://schemas.openxmlformats.org/officeDocument/2006/relationships/hyperlink" Target="http://iaapa.atlassian.net" TargetMode="External"/><Relationship Id="rId904" Type="http://schemas.openxmlformats.org/officeDocument/2006/relationships/hyperlink" Target="http://app.adestra.com" TargetMode="External"/><Relationship Id="rId909" Type="http://schemas.openxmlformats.org/officeDocument/2006/relationships/hyperlink" Target="http://linkedin.com" TargetMode="External"/><Relationship Id="rId908" Type="http://schemas.openxmlformats.org/officeDocument/2006/relationships/hyperlink" Target="http://lnkd.in" TargetMode="External"/><Relationship Id="rId903" Type="http://schemas.openxmlformats.org/officeDocument/2006/relationships/hyperlink" Target="http://linkedin.com" TargetMode="External"/><Relationship Id="rId902" Type="http://schemas.openxmlformats.org/officeDocument/2006/relationships/hyperlink" Target="http://chatgpt.com" TargetMode="External"/><Relationship Id="rId901" Type="http://schemas.openxmlformats.org/officeDocument/2006/relationships/hyperlink" Target="http://facebook.com" TargetMode="External"/><Relationship Id="rId900" Type="http://schemas.openxmlformats.org/officeDocument/2006/relationships/hyperlink" Target="http://chatgpt.com" TargetMode="External"/><Relationship Id="rId1600" Type="http://schemas.openxmlformats.org/officeDocument/2006/relationships/hyperlink" Target="http://iaapa.rewardgateway.com" TargetMode="External"/><Relationship Id="rId1601" Type="http://schemas.openxmlformats.org/officeDocument/2006/relationships/hyperlink" Target="http://linkedin.com" TargetMode="External"/><Relationship Id="rId1602" Type="http://schemas.openxmlformats.org/officeDocument/2006/relationships/hyperlink" Target="http://linkedin.com" TargetMode="External"/><Relationship Id="rId1603" Type="http://schemas.openxmlformats.org/officeDocument/2006/relationships/hyperlink" Target="http://newsletter.smartbrief.com" TargetMode="External"/><Relationship Id="rId1604" Type="http://schemas.openxmlformats.org/officeDocument/2006/relationships/hyperlink" Target="http://themedentertainmentjobs.com" TargetMode="External"/><Relationship Id="rId1605" Type="http://schemas.openxmlformats.org/officeDocument/2006/relationships/hyperlink" Target="http://linkedin.com" TargetMode="External"/><Relationship Id="rId1606" Type="http://schemas.openxmlformats.org/officeDocument/2006/relationships/hyperlink" Target="http://newsletter.smartbrief.com" TargetMode="External"/><Relationship Id="rId1607" Type="http://schemas.openxmlformats.org/officeDocument/2006/relationships/hyperlink" Target="http://iaapa.learningcart.com" TargetMode="External"/><Relationship Id="rId1608" Type="http://schemas.openxmlformats.org/officeDocument/2006/relationships/hyperlink" Target="http://linkedin.com" TargetMode="External"/><Relationship Id="rId1609" Type="http://schemas.openxmlformats.org/officeDocument/2006/relationships/hyperlink" Target="http://iaapa.rewardgateway.com" TargetMode="External"/><Relationship Id="rId929" Type="http://schemas.openxmlformats.org/officeDocument/2006/relationships/hyperlink" Target="http://linkedin.com" TargetMode="External"/><Relationship Id="rId928" Type="http://schemas.openxmlformats.org/officeDocument/2006/relationships/hyperlink" Target="http://indoorplaygroundsinternational.com" TargetMode="External"/><Relationship Id="rId927" Type="http://schemas.openxmlformats.org/officeDocument/2006/relationships/hyperlink" Target="http://linkedin.com" TargetMode="External"/><Relationship Id="rId926" Type="http://schemas.openxmlformats.org/officeDocument/2006/relationships/hyperlink" Target="http://knowledge.gatewayticketing.com" TargetMode="External"/><Relationship Id="rId921" Type="http://schemas.openxmlformats.org/officeDocument/2006/relationships/hyperlink" Target="http://linkedin.com" TargetMode="External"/><Relationship Id="rId920" Type="http://schemas.openxmlformats.org/officeDocument/2006/relationships/hyperlink" Target="http://ph.search.yahoo.com" TargetMode="External"/><Relationship Id="rId925" Type="http://schemas.openxmlformats.org/officeDocument/2006/relationships/hyperlink" Target="http://bauerentertainmentmarketing.com" TargetMode="External"/><Relationship Id="rId924" Type="http://schemas.openxmlformats.org/officeDocument/2006/relationships/hyperlink" Target="http://linkedin.com" TargetMode="External"/><Relationship Id="rId923" Type="http://schemas.openxmlformats.org/officeDocument/2006/relationships/hyperlink" Target="http://newsletter.smartbrief.com" TargetMode="External"/><Relationship Id="rId922" Type="http://schemas.openxmlformats.org/officeDocument/2006/relationships/hyperlink" Target="http://firabarcelona.com" TargetMode="External"/><Relationship Id="rId1620" Type="http://schemas.openxmlformats.org/officeDocument/2006/relationships/hyperlink" Target="http://iaapa.atlassian.net" TargetMode="External"/><Relationship Id="rId1621" Type="http://schemas.openxmlformats.org/officeDocument/2006/relationships/hyperlink" Target="http://iaapa.atlassian.net" TargetMode="External"/><Relationship Id="rId1622" Type="http://schemas.openxmlformats.org/officeDocument/2006/relationships/hyperlink" Target="http://iaapa.atlassian.net" TargetMode="External"/><Relationship Id="rId1623" Type="http://schemas.openxmlformats.org/officeDocument/2006/relationships/hyperlink" Target="http://iaapa.atlassian.net" TargetMode="External"/><Relationship Id="rId1624" Type="http://schemas.openxmlformats.org/officeDocument/2006/relationships/hyperlink" Target="http://linkedin.com" TargetMode="External"/><Relationship Id="rId1625" Type="http://schemas.openxmlformats.org/officeDocument/2006/relationships/hyperlink" Target="http://iaapa.atlassian.net" TargetMode="External"/><Relationship Id="rId1626" Type="http://schemas.openxmlformats.org/officeDocument/2006/relationships/hyperlink" Target="http://iaapa.atlassian.net" TargetMode="External"/><Relationship Id="rId1627" Type="http://schemas.openxmlformats.org/officeDocument/2006/relationships/hyperlink" Target="http://chatgpt.com" TargetMode="External"/><Relationship Id="rId918" Type="http://schemas.openxmlformats.org/officeDocument/2006/relationships/hyperlink" Target="http://iaapa.atlassian.net" TargetMode="External"/><Relationship Id="rId1628" Type="http://schemas.openxmlformats.org/officeDocument/2006/relationships/hyperlink" Target="http://haa36.wildapricot.org" TargetMode="External"/><Relationship Id="rId917" Type="http://schemas.openxmlformats.org/officeDocument/2006/relationships/hyperlink" Target="http://discoverycube.org" TargetMode="External"/><Relationship Id="rId1629" Type="http://schemas.openxmlformats.org/officeDocument/2006/relationships/drawing" Target="../drawings/drawing20.xml"/><Relationship Id="rId916" Type="http://schemas.openxmlformats.org/officeDocument/2006/relationships/hyperlink" Target="http://chatgpt.com" TargetMode="External"/><Relationship Id="rId915" Type="http://schemas.openxmlformats.org/officeDocument/2006/relationships/hyperlink" Target="http://linkedin.com" TargetMode="External"/><Relationship Id="rId919" Type="http://schemas.openxmlformats.org/officeDocument/2006/relationships/hyperlink" Target="http://iaapa.rewardgateway.com" TargetMode="External"/><Relationship Id="rId910" Type="http://schemas.openxmlformats.org/officeDocument/2006/relationships/hyperlink" Target="http://usc-excel.officeapps.live.com" TargetMode="External"/><Relationship Id="rId914" Type="http://schemas.openxmlformats.org/officeDocument/2006/relationships/hyperlink" Target="http://newsletter.smartbrief.com" TargetMode="External"/><Relationship Id="rId913" Type="http://schemas.openxmlformats.org/officeDocument/2006/relationships/hyperlink" Target="http://chatgpt.com" TargetMode="External"/><Relationship Id="rId912" Type="http://schemas.openxmlformats.org/officeDocument/2006/relationships/hyperlink" Target="http://chatgpt.com" TargetMode="External"/><Relationship Id="rId911" Type="http://schemas.openxmlformats.org/officeDocument/2006/relationships/hyperlink" Target="http://s15.a2zinc.net" TargetMode="External"/><Relationship Id="rId1213" Type="http://schemas.openxmlformats.org/officeDocument/2006/relationships/hyperlink" Target="http://statics.teams.cdn.office.net" TargetMode="External"/><Relationship Id="rId1214" Type="http://schemas.openxmlformats.org/officeDocument/2006/relationships/hyperlink" Target="http://iaapa.diwutu.com" TargetMode="External"/><Relationship Id="rId1215" Type="http://schemas.openxmlformats.org/officeDocument/2006/relationships/hyperlink" Target="http://facebook.com" TargetMode="External"/><Relationship Id="rId1216" Type="http://schemas.openxmlformats.org/officeDocument/2006/relationships/hyperlink" Target="http://statics.teams.cdn.office.net" TargetMode="External"/><Relationship Id="rId1217" Type="http://schemas.openxmlformats.org/officeDocument/2006/relationships/hyperlink" Target="http://app.adestra.com" TargetMode="External"/><Relationship Id="rId1218" Type="http://schemas.openxmlformats.org/officeDocument/2006/relationships/hyperlink" Target="http://iaapa.rewardgateway.com" TargetMode="External"/><Relationship Id="rId1219" Type="http://schemas.openxmlformats.org/officeDocument/2006/relationships/hyperlink" Target="http://statics.teams.cdn.office.net" TargetMode="External"/><Relationship Id="rId866" Type="http://schemas.openxmlformats.org/officeDocument/2006/relationships/hyperlink" Target="http://link.edgepilot.com" TargetMode="External"/><Relationship Id="rId865" Type="http://schemas.openxmlformats.org/officeDocument/2006/relationships/hyperlink" Target="http://exmail.qq.com" TargetMode="External"/><Relationship Id="rId864" Type="http://schemas.openxmlformats.org/officeDocument/2006/relationships/hyperlink" Target="http://app.adestra.com" TargetMode="External"/><Relationship Id="rId863" Type="http://schemas.openxmlformats.org/officeDocument/2006/relationships/hyperlink" Target="http://yandex.ru" TargetMode="External"/><Relationship Id="rId869" Type="http://schemas.openxmlformats.org/officeDocument/2006/relationships/hyperlink" Target="http://statics.teams.cdn.office.net" TargetMode="External"/><Relationship Id="rId868" Type="http://schemas.openxmlformats.org/officeDocument/2006/relationships/hyperlink" Target="http://newsletter.smartbrief.com" TargetMode="External"/><Relationship Id="rId867" Type="http://schemas.openxmlformats.org/officeDocument/2006/relationships/hyperlink" Target="http://chatgpt.com" TargetMode="External"/><Relationship Id="rId862" Type="http://schemas.openxmlformats.org/officeDocument/2006/relationships/hyperlink" Target="http://yandex.ru" TargetMode="External"/><Relationship Id="rId861" Type="http://schemas.openxmlformats.org/officeDocument/2006/relationships/hyperlink" Target="http://outlook.live.com" TargetMode="External"/><Relationship Id="rId1210" Type="http://schemas.openxmlformats.org/officeDocument/2006/relationships/hyperlink" Target="http://mail.google.com" TargetMode="External"/><Relationship Id="rId860" Type="http://schemas.openxmlformats.org/officeDocument/2006/relationships/hyperlink" Target="http://mail.qq.com" TargetMode="External"/><Relationship Id="rId1211" Type="http://schemas.openxmlformats.org/officeDocument/2006/relationships/hyperlink" Target="http://bit.ly" TargetMode="External"/><Relationship Id="rId1212" Type="http://schemas.openxmlformats.org/officeDocument/2006/relationships/hyperlink" Target="http://s.pointerpro.com" TargetMode="External"/><Relationship Id="rId1202" Type="http://schemas.openxmlformats.org/officeDocument/2006/relationships/hyperlink" Target="http://iaapa.rewardgateway.com" TargetMode="External"/><Relationship Id="rId1203" Type="http://schemas.openxmlformats.org/officeDocument/2006/relationships/hyperlink" Target="http://newsletter.smartbrief.com" TargetMode="External"/><Relationship Id="rId1204" Type="http://schemas.openxmlformats.org/officeDocument/2006/relationships/hyperlink" Target="http://gemini.google.com" TargetMode="External"/><Relationship Id="rId1205" Type="http://schemas.openxmlformats.org/officeDocument/2006/relationships/hyperlink" Target="http://iaapa.diwutu.com" TargetMode="External"/><Relationship Id="rId1206" Type="http://schemas.openxmlformats.org/officeDocument/2006/relationships/hyperlink" Target="http://perplexity.ai" TargetMode="External"/><Relationship Id="rId1207" Type="http://schemas.openxmlformats.org/officeDocument/2006/relationships/hyperlink" Target="http://statics.teams.cdn.office.net" TargetMode="External"/><Relationship Id="rId1208" Type="http://schemas.openxmlformats.org/officeDocument/2006/relationships/hyperlink" Target="http://ecosia.org" TargetMode="External"/><Relationship Id="rId1209" Type="http://schemas.openxmlformats.org/officeDocument/2006/relationships/hyperlink" Target="http://iaapa.org" TargetMode="External"/><Relationship Id="rId855" Type="http://schemas.openxmlformats.org/officeDocument/2006/relationships/hyperlink" Target="http://iaapa.learningcart.com" TargetMode="External"/><Relationship Id="rId854" Type="http://schemas.openxmlformats.org/officeDocument/2006/relationships/hyperlink" Target="http://facebook.com" TargetMode="External"/><Relationship Id="rId853" Type="http://schemas.openxmlformats.org/officeDocument/2006/relationships/hyperlink" Target="http://newsletter.smartbrief.com" TargetMode="External"/><Relationship Id="rId852" Type="http://schemas.openxmlformats.org/officeDocument/2006/relationships/hyperlink" Target="http://iaapa.rewardgateway.com" TargetMode="External"/><Relationship Id="rId859" Type="http://schemas.openxmlformats.org/officeDocument/2006/relationships/hyperlink" Target="http://exmail.qq.com" TargetMode="External"/><Relationship Id="rId858" Type="http://schemas.openxmlformats.org/officeDocument/2006/relationships/hyperlink" Target="http://yandex.ru" TargetMode="External"/><Relationship Id="rId857" Type="http://schemas.openxmlformats.org/officeDocument/2006/relationships/hyperlink" Target="http://fkfev.de" TargetMode="External"/><Relationship Id="rId856" Type="http://schemas.openxmlformats.org/officeDocument/2006/relationships/hyperlink" Target="http://statics.teams.cdn.office.net" TargetMode="External"/><Relationship Id="rId851" Type="http://schemas.openxmlformats.org/officeDocument/2006/relationships/hyperlink" Target="http://chatgpt.com" TargetMode="External"/><Relationship Id="rId850" Type="http://schemas.openxmlformats.org/officeDocument/2006/relationships/hyperlink" Target="http://so.com" TargetMode="External"/><Relationship Id="rId1200" Type="http://schemas.openxmlformats.org/officeDocument/2006/relationships/hyperlink" Target="http://s.pointerpro.com" TargetMode="External"/><Relationship Id="rId1201" Type="http://schemas.openxmlformats.org/officeDocument/2006/relationships/hyperlink" Target="http://iaapaprod.prod.acquia-sites.com" TargetMode="External"/><Relationship Id="rId1235" Type="http://schemas.openxmlformats.org/officeDocument/2006/relationships/hyperlink" Target="http://statics.teams.cdn.office.net" TargetMode="External"/><Relationship Id="rId1236" Type="http://schemas.openxmlformats.org/officeDocument/2006/relationships/hyperlink" Target="http://s.pointerpro.com" TargetMode="External"/><Relationship Id="rId1237" Type="http://schemas.openxmlformats.org/officeDocument/2006/relationships/hyperlink" Target="http://statics.teams.cdn.office.net" TargetMode="External"/><Relationship Id="rId1238" Type="http://schemas.openxmlformats.org/officeDocument/2006/relationships/hyperlink" Target="http://iaapa.rewardgateway.com" TargetMode="External"/><Relationship Id="rId1239" Type="http://schemas.openxmlformats.org/officeDocument/2006/relationships/hyperlink" Target="http://newsletter.smartbrief.com" TargetMode="External"/><Relationship Id="rId409" Type="http://schemas.openxmlformats.org/officeDocument/2006/relationships/hyperlink" Target="http://iaapa.learningcart.com" TargetMode="External"/><Relationship Id="rId404" Type="http://schemas.openxmlformats.org/officeDocument/2006/relationships/hyperlink" Target="http://bgsu.edu" TargetMode="External"/><Relationship Id="rId888" Type="http://schemas.openxmlformats.org/officeDocument/2006/relationships/hyperlink" Target="http://chatgpt.com" TargetMode="External"/><Relationship Id="rId403" Type="http://schemas.openxmlformats.org/officeDocument/2006/relationships/hyperlink" Target="http://bgsu.edu" TargetMode="External"/><Relationship Id="rId887" Type="http://schemas.openxmlformats.org/officeDocument/2006/relationships/hyperlink" Target="http://chatgpt.com" TargetMode="External"/><Relationship Id="rId402" Type="http://schemas.openxmlformats.org/officeDocument/2006/relationships/hyperlink" Target="http://chatgpt.com" TargetMode="External"/><Relationship Id="rId886" Type="http://schemas.openxmlformats.org/officeDocument/2006/relationships/hyperlink" Target="http://so.com" TargetMode="External"/><Relationship Id="rId401" Type="http://schemas.openxmlformats.org/officeDocument/2006/relationships/hyperlink" Target="http://torontomu.ca" TargetMode="External"/><Relationship Id="rId885" Type="http://schemas.openxmlformats.org/officeDocument/2006/relationships/hyperlink" Target="http://chatgpt.com" TargetMode="External"/><Relationship Id="rId408" Type="http://schemas.openxmlformats.org/officeDocument/2006/relationships/hyperlink" Target="http://yandex.ru" TargetMode="External"/><Relationship Id="rId407" Type="http://schemas.openxmlformats.org/officeDocument/2006/relationships/hyperlink" Target="http://iaapa.atlassian.net" TargetMode="External"/><Relationship Id="rId406" Type="http://schemas.openxmlformats.org/officeDocument/2006/relationships/hyperlink" Target="http://iaapa.learningcart.com" TargetMode="External"/><Relationship Id="rId405" Type="http://schemas.openxmlformats.org/officeDocument/2006/relationships/hyperlink" Target="http://bgsu.edu" TargetMode="External"/><Relationship Id="rId889" Type="http://schemas.openxmlformats.org/officeDocument/2006/relationships/hyperlink" Target="http://gemini.google.com" TargetMode="External"/><Relationship Id="rId880" Type="http://schemas.openxmlformats.org/officeDocument/2006/relationships/hyperlink" Target="http://newsletter.smartbrief.com" TargetMode="External"/><Relationship Id="rId1230" Type="http://schemas.openxmlformats.org/officeDocument/2006/relationships/hyperlink" Target="http://chatgpt.com" TargetMode="External"/><Relationship Id="rId400" Type="http://schemas.openxmlformats.org/officeDocument/2006/relationships/hyperlink" Target="http://statics.teams.cdn.office.net" TargetMode="External"/><Relationship Id="rId884" Type="http://schemas.openxmlformats.org/officeDocument/2006/relationships/hyperlink" Target="http://chatgpt.com" TargetMode="External"/><Relationship Id="rId1231" Type="http://schemas.openxmlformats.org/officeDocument/2006/relationships/hyperlink" Target="http://iaapa.rewardgateway.com" TargetMode="External"/><Relationship Id="rId883" Type="http://schemas.openxmlformats.org/officeDocument/2006/relationships/hyperlink" Target="http://facebook.com" TargetMode="External"/><Relationship Id="rId1232" Type="http://schemas.openxmlformats.org/officeDocument/2006/relationships/hyperlink" Target="http://facebook.com" TargetMode="External"/><Relationship Id="rId882" Type="http://schemas.openxmlformats.org/officeDocument/2006/relationships/hyperlink" Target="http://s15.a2zinc.net" TargetMode="External"/><Relationship Id="rId1233" Type="http://schemas.openxmlformats.org/officeDocument/2006/relationships/hyperlink" Target="http://facebook.com" TargetMode="External"/><Relationship Id="rId881" Type="http://schemas.openxmlformats.org/officeDocument/2006/relationships/hyperlink" Target="http://s15.a2zinc.net" TargetMode="External"/><Relationship Id="rId1234" Type="http://schemas.openxmlformats.org/officeDocument/2006/relationships/hyperlink" Target="http://iaapa.rewardgateway.com" TargetMode="External"/><Relationship Id="rId1224" Type="http://schemas.openxmlformats.org/officeDocument/2006/relationships/hyperlink" Target="http://articulateusercontent.com" TargetMode="External"/><Relationship Id="rId1225" Type="http://schemas.openxmlformats.org/officeDocument/2006/relationships/hyperlink" Target="http://newsletter.smartbrief.com" TargetMode="External"/><Relationship Id="rId1226" Type="http://schemas.openxmlformats.org/officeDocument/2006/relationships/hyperlink" Target="http://chatgpt.com" TargetMode="External"/><Relationship Id="rId1227" Type="http://schemas.openxmlformats.org/officeDocument/2006/relationships/hyperlink" Target="http://facebook.com" TargetMode="External"/><Relationship Id="rId1228" Type="http://schemas.openxmlformats.org/officeDocument/2006/relationships/hyperlink" Target="http://lnkd.in" TargetMode="External"/><Relationship Id="rId1229" Type="http://schemas.openxmlformats.org/officeDocument/2006/relationships/hyperlink" Target="http://linkedin.com" TargetMode="External"/><Relationship Id="rId877" Type="http://schemas.openxmlformats.org/officeDocument/2006/relationships/hyperlink" Target="http://linkedin.com" TargetMode="External"/><Relationship Id="rId876" Type="http://schemas.openxmlformats.org/officeDocument/2006/relationships/hyperlink" Target="http://linkedin.com" TargetMode="External"/><Relationship Id="rId875" Type="http://schemas.openxmlformats.org/officeDocument/2006/relationships/hyperlink" Target="http://lnkd.in" TargetMode="External"/><Relationship Id="rId874" Type="http://schemas.openxmlformats.org/officeDocument/2006/relationships/hyperlink" Target="http://linkedin.com" TargetMode="External"/><Relationship Id="rId879" Type="http://schemas.openxmlformats.org/officeDocument/2006/relationships/hyperlink" Target="http://chatgpt.com" TargetMode="External"/><Relationship Id="rId878" Type="http://schemas.openxmlformats.org/officeDocument/2006/relationships/hyperlink" Target="http://linkedin.com" TargetMode="External"/><Relationship Id="rId873" Type="http://schemas.openxmlformats.org/officeDocument/2006/relationships/hyperlink" Target="http://s.pointerpro.com" TargetMode="External"/><Relationship Id="rId1220" Type="http://schemas.openxmlformats.org/officeDocument/2006/relationships/hyperlink" Target="http://statics.teams.cdn.office.net" TargetMode="External"/><Relationship Id="rId872" Type="http://schemas.openxmlformats.org/officeDocument/2006/relationships/hyperlink" Target="http://newsletter.smartbrief.com" TargetMode="External"/><Relationship Id="rId1221" Type="http://schemas.openxmlformats.org/officeDocument/2006/relationships/hyperlink" Target="http://newsletter.smartbrief.com" TargetMode="External"/><Relationship Id="rId871" Type="http://schemas.openxmlformats.org/officeDocument/2006/relationships/hyperlink" Target="http://linkedin.com" TargetMode="External"/><Relationship Id="rId1222" Type="http://schemas.openxmlformats.org/officeDocument/2006/relationships/hyperlink" Target="http://articulateusercontent.com" TargetMode="External"/><Relationship Id="rId870" Type="http://schemas.openxmlformats.org/officeDocument/2006/relationships/hyperlink" Target="http://iaapa.rewardgateway.com" TargetMode="External"/><Relationship Id="rId1223" Type="http://schemas.openxmlformats.org/officeDocument/2006/relationships/hyperlink" Target="http://articulateusercontent.com" TargetMode="External"/><Relationship Id="rId829" Type="http://schemas.openxmlformats.org/officeDocument/2006/relationships/hyperlink" Target="http://linkedin.com" TargetMode="External"/><Relationship Id="rId828" Type="http://schemas.openxmlformats.org/officeDocument/2006/relationships/hyperlink" Target="http://linkedin.com" TargetMode="External"/><Relationship Id="rId827" Type="http://schemas.openxmlformats.org/officeDocument/2006/relationships/hyperlink" Target="http://statics.teams.cdn.office.net" TargetMode="External"/><Relationship Id="rId822" Type="http://schemas.openxmlformats.org/officeDocument/2006/relationships/hyperlink" Target="http://newsletter.smartbrief.com" TargetMode="External"/><Relationship Id="rId821" Type="http://schemas.openxmlformats.org/officeDocument/2006/relationships/hyperlink" Target="http://statics.teams.cdn.office.net" TargetMode="External"/><Relationship Id="rId820" Type="http://schemas.openxmlformats.org/officeDocument/2006/relationships/hyperlink" Target="http://app.adestra.com" TargetMode="External"/><Relationship Id="rId826" Type="http://schemas.openxmlformats.org/officeDocument/2006/relationships/hyperlink" Target="http://newsletter.smartbrief.com" TargetMode="External"/><Relationship Id="rId825" Type="http://schemas.openxmlformats.org/officeDocument/2006/relationships/hyperlink" Target="http://chatgpt.com" TargetMode="External"/><Relationship Id="rId824" Type="http://schemas.openxmlformats.org/officeDocument/2006/relationships/hyperlink" Target="http://newsletter.smartbrief.com" TargetMode="External"/><Relationship Id="rId823" Type="http://schemas.openxmlformats.org/officeDocument/2006/relationships/hyperlink" Target="http://statics.teams.cdn.office.net" TargetMode="External"/><Relationship Id="rId819" Type="http://schemas.openxmlformats.org/officeDocument/2006/relationships/hyperlink" Target="http://statics.teams.cdn.office.net" TargetMode="External"/><Relationship Id="rId818" Type="http://schemas.openxmlformats.org/officeDocument/2006/relationships/hyperlink" Target="http://statics.teams.cdn.office.net" TargetMode="External"/><Relationship Id="rId817" Type="http://schemas.openxmlformats.org/officeDocument/2006/relationships/hyperlink" Target="http://mail.bpbltd.com" TargetMode="External"/><Relationship Id="rId816" Type="http://schemas.openxmlformats.org/officeDocument/2006/relationships/hyperlink" Target="http://mail.google.com" TargetMode="External"/><Relationship Id="rId811" Type="http://schemas.openxmlformats.org/officeDocument/2006/relationships/hyperlink" Target="http://s.pointerpro.com" TargetMode="External"/><Relationship Id="rId810" Type="http://schemas.openxmlformats.org/officeDocument/2006/relationships/hyperlink" Target="http://s.pointerpro.com" TargetMode="External"/><Relationship Id="rId815" Type="http://schemas.openxmlformats.org/officeDocument/2006/relationships/hyperlink" Target="http://ecosia.org" TargetMode="External"/><Relationship Id="rId814" Type="http://schemas.openxmlformats.org/officeDocument/2006/relationships/hyperlink" Target="http://s.pointerpro.com" TargetMode="External"/><Relationship Id="rId813" Type="http://schemas.openxmlformats.org/officeDocument/2006/relationships/hyperlink" Target="http://ecosia.org" TargetMode="External"/><Relationship Id="rId812" Type="http://schemas.openxmlformats.org/officeDocument/2006/relationships/hyperlink" Target="http://bit.ly" TargetMode="External"/><Relationship Id="rId849" Type="http://schemas.openxmlformats.org/officeDocument/2006/relationships/hyperlink" Target="http://chatgpt.com" TargetMode="External"/><Relationship Id="rId844" Type="http://schemas.openxmlformats.org/officeDocument/2006/relationships/hyperlink" Target="http://chatgpt.com" TargetMode="External"/><Relationship Id="rId843" Type="http://schemas.openxmlformats.org/officeDocument/2006/relationships/hyperlink" Target="http://chatgpt.com" TargetMode="External"/><Relationship Id="rId842" Type="http://schemas.openxmlformats.org/officeDocument/2006/relationships/hyperlink" Target="http://internationalassociationofamuseme2.my.salesforce.com" TargetMode="External"/><Relationship Id="rId841" Type="http://schemas.openxmlformats.org/officeDocument/2006/relationships/hyperlink" Target="http://linkedin.com" TargetMode="External"/><Relationship Id="rId848" Type="http://schemas.openxmlformats.org/officeDocument/2006/relationships/hyperlink" Target="http://iaapa.rewardgateway.com" TargetMode="External"/><Relationship Id="rId847" Type="http://schemas.openxmlformats.org/officeDocument/2006/relationships/hyperlink" Target="http://linkedin.com" TargetMode="External"/><Relationship Id="rId846" Type="http://schemas.openxmlformats.org/officeDocument/2006/relationships/hyperlink" Target="http://outlook.live.com" TargetMode="External"/><Relationship Id="rId845" Type="http://schemas.openxmlformats.org/officeDocument/2006/relationships/hyperlink" Target="http://so.com" TargetMode="External"/><Relationship Id="rId840" Type="http://schemas.openxmlformats.org/officeDocument/2006/relationships/hyperlink" Target="http://perplexity.ai" TargetMode="External"/><Relationship Id="rId839" Type="http://schemas.openxmlformats.org/officeDocument/2006/relationships/hyperlink" Target="http://chatgpt.com" TargetMode="External"/><Relationship Id="rId838" Type="http://schemas.openxmlformats.org/officeDocument/2006/relationships/hyperlink" Target="http://newsletter.smartbrief.com" TargetMode="External"/><Relationship Id="rId833" Type="http://schemas.openxmlformats.org/officeDocument/2006/relationships/hyperlink" Target="http://statics.teams.cdn.office.net" TargetMode="External"/><Relationship Id="rId832" Type="http://schemas.openxmlformats.org/officeDocument/2006/relationships/hyperlink" Target="http://iaapa.rewardgateway.com" TargetMode="External"/><Relationship Id="rId831" Type="http://schemas.openxmlformats.org/officeDocument/2006/relationships/hyperlink" Target="http://linkedin.com" TargetMode="External"/><Relationship Id="rId830" Type="http://schemas.openxmlformats.org/officeDocument/2006/relationships/hyperlink" Target="http://linkedin.com" TargetMode="External"/><Relationship Id="rId837" Type="http://schemas.openxmlformats.org/officeDocument/2006/relationships/hyperlink" Target="http://iaapastage.prod.acquia-sites.com" TargetMode="External"/><Relationship Id="rId836" Type="http://schemas.openxmlformats.org/officeDocument/2006/relationships/hyperlink" Target="http://iaapa.rewardgateway.com" TargetMode="External"/><Relationship Id="rId835" Type="http://schemas.openxmlformats.org/officeDocument/2006/relationships/hyperlink" Target="http://iaapastage.prod.acquia-sites.com" TargetMode="External"/><Relationship Id="rId834" Type="http://schemas.openxmlformats.org/officeDocument/2006/relationships/hyperlink" Target="http://newsletter.smartbrief.com" TargetMode="External"/><Relationship Id="rId469" Type="http://schemas.openxmlformats.org/officeDocument/2006/relationships/hyperlink" Target="http://s.pointerpro.com" TargetMode="External"/><Relationship Id="rId468" Type="http://schemas.openxmlformats.org/officeDocument/2006/relationships/hyperlink" Target="http://linkedin.com" TargetMode="External"/><Relationship Id="rId467" Type="http://schemas.openxmlformats.org/officeDocument/2006/relationships/hyperlink" Target="http://s.pointerpro.com" TargetMode="External"/><Relationship Id="rId1290" Type="http://schemas.openxmlformats.org/officeDocument/2006/relationships/hyperlink" Target="http://newsletter.smartbrief.com" TargetMode="External"/><Relationship Id="rId1291" Type="http://schemas.openxmlformats.org/officeDocument/2006/relationships/hyperlink" Target="http://iaapa.rewardgateway.com" TargetMode="External"/><Relationship Id="rId1292" Type="http://schemas.openxmlformats.org/officeDocument/2006/relationships/hyperlink" Target="http://weixin110.qq.com" TargetMode="External"/><Relationship Id="rId462" Type="http://schemas.openxmlformats.org/officeDocument/2006/relationships/hyperlink" Target="http://statics.teams.cdn.office.net" TargetMode="External"/><Relationship Id="rId1293" Type="http://schemas.openxmlformats.org/officeDocument/2006/relationships/hyperlink" Target="http://linkedin.com" TargetMode="External"/><Relationship Id="rId461" Type="http://schemas.openxmlformats.org/officeDocument/2006/relationships/hyperlink" Target="http://newsletter.smartbrief.com" TargetMode="External"/><Relationship Id="rId1294" Type="http://schemas.openxmlformats.org/officeDocument/2006/relationships/hyperlink" Target="http://s.pointerpro.com" TargetMode="External"/><Relationship Id="rId460" Type="http://schemas.openxmlformats.org/officeDocument/2006/relationships/hyperlink" Target="http://statics.teams.cdn.office.net" TargetMode="External"/><Relationship Id="rId1295" Type="http://schemas.openxmlformats.org/officeDocument/2006/relationships/hyperlink" Target="http://cn.bing.com" TargetMode="External"/><Relationship Id="rId1296" Type="http://schemas.openxmlformats.org/officeDocument/2006/relationships/hyperlink" Target="http://iaapa.rewardgateway.com" TargetMode="External"/><Relationship Id="rId466" Type="http://schemas.openxmlformats.org/officeDocument/2006/relationships/hyperlink" Target="http://statics.teams.cdn.office.net" TargetMode="External"/><Relationship Id="rId1297" Type="http://schemas.openxmlformats.org/officeDocument/2006/relationships/hyperlink" Target="http://l.facebook.com" TargetMode="External"/><Relationship Id="rId465" Type="http://schemas.openxmlformats.org/officeDocument/2006/relationships/hyperlink" Target="http://iaapa.rewardgateway.com" TargetMode="External"/><Relationship Id="rId1298" Type="http://schemas.openxmlformats.org/officeDocument/2006/relationships/hyperlink" Target="http://iaapa.rewardgateway.com" TargetMode="External"/><Relationship Id="rId464" Type="http://schemas.openxmlformats.org/officeDocument/2006/relationships/hyperlink" Target="http://linkedin.com" TargetMode="External"/><Relationship Id="rId1299" Type="http://schemas.openxmlformats.org/officeDocument/2006/relationships/hyperlink" Target="http://linkedin.com" TargetMode="External"/><Relationship Id="rId463" Type="http://schemas.openxmlformats.org/officeDocument/2006/relationships/hyperlink" Target="http://newsletter.smartbrief.com" TargetMode="External"/><Relationship Id="rId459" Type="http://schemas.openxmlformats.org/officeDocument/2006/relationships/hyperlink" Target="http://statics.teams.cdn.office.net" TargetMode="External"/><Relationship Id="rId458" Type="http://schemas.openxmlformats.org/officeDocument/2006/relationships/hyperlink" Target="http://newsletter.smartbrief.com" TargetMode="External"/><Relationship Id="rId457" Type="http://schemas.openxmlformats.org/officeDocument/2006/relationships/hyperlink" Target="http://statics.teams.cdn.office.net" TargetMode="External"/><Relationship Id="rId456" Type="http://schemas.openxmlformats.org/officeDocument/2006/relationships/hyperlink" Target="http://statics.teams.cdn.office.net" TargetMode="External"/><Relationship Id="rId1280" Type="http://schemas.openxmlformats.org/officeDocument/2006/relationships/hyperlink" Target="http://chatgpt.com" TargetMode="External"/><Relationship Id="rId1281" Type="http://schemas.openxmlformats.org/officeDocument/2006/relationships/hyperlink" Target="http://iaapa.rewardgateway.com" TargetMode="External"/><Relationship Id="rId451" Type="http://schemas.openxmlformats.org/officeDocument/2006/relationships/hyperlink" Target="http://s.pointerpro.com" TargetMode="External"/><Relationship Id="rId1282" Type="http://schemas.openxmlformats.org/officeDocument/2006/relationships/hyperlink" Target="http://weixin110.qq.com" TargetMode="External"/><Relationship Id="rId450" Type="http://schemas.openxmlformats.org/officeDocument/2006/relationships/hyperlink" Target="http://ecosia.org" TargetMode="External"/><Relationship Id="rId1283" Type="http://schemas.openxmlformats.org/officeDocument/2006/relationships/hyperlink" Target="http://weixin110.qq.com" TargetMode="External"/><Relationship Id="rId1284" Type="http://schemas.openxmlformats.org/officeDocument/2006/relationships/hyperlink" Target="http://iaapa.rewardgateway.com" TargetMode="External"/><Relationship Id="rId1285" Type="http://schemas.openxmlformats.org/officeDocument/2006/relationships/hyperlink" Target="http://iaapa.rewardgateway.com" TargetMode="External"/><Relationship Id="rId455" Type="http://schemas.openxmlformats.org/officeDocument/2006/relationships/hyperlink" Target="http://statics.teams.cdn.office.net" TargetMode="External"/><Relationship Id="rId1286" Type="http://schemas.openxmlformats.org/officeDocument/2006/relationships/hyperlink" Target="http://linkedin.com" TargetMode="External"/><Relationship Id="rId454" Type="http://schemas.openxmlformats.org/officeDocument/2006/relationships/hyperlink" Target="http://statics.teams.cdn.office.net" TargetMode="External"/><Relationship Id="rId1287" Type="http://schemas.openxmlformats.org/officeDocument/2006/relationships/hyperlink" Target="http://iaapa.rewardgateway.com" TargetMode="External"/><Relationship Id="rId453" Type="http://schemas.openxmlformats.org/officeDocument/2006/relationships/hyperlink" Target="http://s.pointerpro.com" TargetMode="External"/><Relationship Id="rId1288" Type="http://schemas.openxmlformats.org/officeDocument/2006/relationships/hyperlink" Target="http://iaapa.rewardgateway.com" TargetMode="External"/><Relationship Id="rId452" Type="http://schemas.openxmlformats.org/officeDocument/2006/relationships/hyperlink" Target="http://linkedin.com" TargetMode="External"/><Relationship Id="rId1289" Type="http://schemas.openxmlformats.org/officeDocument/2006/relationships/hyperlink" Target="http://iaapastage.prod.acquia-sites.com" TargetMode="External"/><Relationship Id="rId491" Type="http://schemas.openxmlformats.org/officeDocument/2006/relationships/hyperlink" Target="http://chatgpt.com" TargetMode="External"/><Relationship Id="rId490" Type="http://schemas.openxmlformats.org/officeDocument/2006/relationships/hyperlink" Target="http://ecosia.org" TargetMode="External"/><Relationship Id="rId489" Type="http://schemas.openxmlformats.org/officeDocument/2006/relationships/hyperlink" Target="http://ecosia.org" TargetMode="External"/><Relationship Id="rId484" Type="http://schemas.openxmlformats.org/officeDocument/2006/relationships/hyperlink" Target="http://ecosia.org" TargetMode="External"/><Relationship Id="rId483" Type="http://schemas.openxmlformats.org/officeDocument/2006/relationships/hyperlink" Target="http://s.pointerpro.com" TargetMode="External"/><Relationship Id="rId482" Type="http://schemas.openxmlformats.org/officeDocument/2006/relationships/hyperlink" Target="http://iaapa.rewardgateway.com" TargetMode="External"/><Relationship Id="rId481" Type="http://schemas.openxmlformats.org/officeDocument/2006/relationships/hyperlink" Target="http://statics.teams.cdn.office.net" TargetMode="External"/><Relationship Id="rId488" Type="http://schemas.openxmlformats.org/officeDocument/2006/relationships/hyperlink" Target="http://newsletter.smartbrief.com" TargetMode="External"/><Relationship Id="rId487" Type="http://schemas.openxmlformats.org/officeDocument/2006/relationships/hyperlink" Target="http://newsletter.smartbrief.com" TargetMode="External"/><Relationship Id="rId486" Type="http://schemas.openxmlformats.org/officeDocument/2006/relationships/hyperlink" Target="http://statics.teams.cdn.office.net" TargetMode="External"/><Relationship Id="rId485" Type="http://schemas.openxmlformats.org/officeDocument/2006/relationships/hyperlink" Target="http://statics.teams.cdn.office.net" TargetMode="External"/><Relationship Id="rId480" Type="http://schemas.openxmlformats.org/officeDocument/2006/relationships/hyperlink" Target="http://linkedin.com" TargetMode="External"/><Relationship Id="rId479" Type="http://schemas.openxmlformats.org/officeDocument/2006/relationships/hyperlink" Target="http://s.pointerpro.com" TargetMode="External"/><Relationship Id="rId478" Type="http://schemas.openxmlformats.org/officeDocument/2006/relationships/hyperlink" Target="http://iaapa.org" TargetMode="External"/><Relationship Id="rId473" Type="http://schemas.openxmlformats.org/officeDocument/2006/relationships/hyperlink" Target="http://s.pointerpro.com" TargetMode="External"/><Relationship Id="rId472" Type="http://schemas.openxmlformats.org/officeDocument/2006/relationships/hyperlink" Target="http://iaapa.org" TargetMode="External"/><Relationship Id="rId471" Type="http://schemas.openxmlformats.org/officeDocument/2006/relationships/hyperlink" Target="http://iaapa.rewardgateway.com" TargetMode="External"/><Relationship Id="rId470" Type="http://schemas.openxmlformats.org/officeDocument/2006/relationships/hyperlink" Target="http://statics.teams.cdn.office.net" TargetMode="External"/><Relationship Id="rId477" Type="http://schemas.openxmlformats.org/officeDocument/2006/relationships/hyperlink" Target="http://iaapa.org" TargetMode="External"/><Relationship Id="rId476" Type="http://schemas.openxmlformats.org/officeDocument/2006/relationships/hyperlink" Target="http://statics.teams.cdn.office.net" TargetMode="External"/><Relationship Id="rId475" Type="http://schemas.openxmlformats.org/officeDocument/2006/relationships/hyperlink" Target="http://statics.teams.cdn.office.net" TargetMode="External"/><Relationship Id="rId474" Type="http://schemas.openxmlformats.org/officeDocument/2006/relationships/hyperlink" Target="http://s.pointerpro.com" TargetMode="External"/><Relationship Id="rId1257" Type="http://schemas.openxmlformats.org/officeDocument/2006/relationships/hyperlink" Target="http://statics.teams.cdn.office.net" TargetMode="External"/><Relationship Id="rId1258" Type="http://schemas.openxmlformats.org/officeDocument/2006/relationships/hyperlink" Target="http://articulateusercontent.com" TargetMode="External"/><Relationship Id="rId1259" Type="http://schemas.openxmlformats.org/officeDocument/2006/relationships/hyperlink" Target="http://chatgpt.com" TargetMode="External"/><Relationship Id="rId426" Type="http://schemas.openxmlformats.org/officeDocument/2006/relationships/hyperlink" Target="http://lnkd.in" TargetMode="External"/><Relationship Id="rId425" Type="http://schemas.openxmlformats.org/officeDocument/2006/relationships/hyperlink" Target="http://linkedin.com" TargetMode="External"/><Relationship Id="rId424" Type="http://schemas.openxmlformats.org/officeDocument/2006/relationships/hyperlink" Target="http://iaapa.org" TargetMode="External"/><Relationship Id="rId423" Type="http://schemas.openxmlformats.org/officeDocument/2006/relationships/hyperlink" Target="http://mail.google.com" TargetMode="External"/><Relationship Id="rId429" Type="http://schemas.openxmlformats.org/officeDocument/2006/relationships/hyperlink" Target="http://s.pointerpro.com" TargetMode="External"/><Relationship Id="rId428" Type="http://schemas.openxmlformats.org/officeDocument/2006/relationships/hyperlink" Target="http://mail.google.com" TargetMode="External"/><Relationship Id="rId427" Type="http://schemas.openxmlformats.org/officeDocument/2006/relationships/hyperlink" Target="http://iaapa.org" TargetMode="External"/><Relationship Id="rId1250" Type="http://schemas.openxmlformats.org/officeDocument/2006/relationships/hyperlink" Target="http://ecosia.org" TargetMode="External"/><Relationship Id="rId1251" Type="http://schemas.openxmlformats.org/officeDocument/2006/relationships/hyperlink" Target="http://s.pointerpro.com" TargetMode="External"/><Relationship Id="rId1252" Type="http://schemas.openxmlformats.org/officeDocument/2006/relationships/hyperlink" Target="http://bit.ly" TargetMode="External"/><Relationship Id="rId422" Type="http://schemas.openxmlformats.org/officeDocument/2006/relationships/hyperlink" Target="http://iaapa.org" TargetMode="External"/><Relationship Id="rId1253" Type="http://schemas.openxmlformats.org/officeDocument/2006/relationships/hyperlink" Target="http://iaapa.diwutu.com" TargetMode="External"/><Relationship Id="rId421" Type="http://schemas.openxmlformats.org/officeDocument/2006/relationships/hyperlink" Target="http://statics.teams.cdn.office.net" TargetMode="External"/><Relationship Id="rId1254" Type="http://schemas.openxmlformats.org/officeDocument/2006/relationships/hyperlink" Target="http://statics.teams.cdn.office.net" TargetMode="External"/><Relationship Id="rId420" Type="http://schemas.openxmlformats.org/officeDocument/2006/relationships/hyperlink" Target="http://iaapa.org" TargetMode="External"/><Relationship Id="rId1255" Type="http://schemas.openxmlformats.org/officeDocument/2006/relationships/hyperlink" Target="http://chatgpt.com" TargetMode="External"/><Relationship Id="rId1256" Type="http://schemas.openxmlformats.org/officeDocument/2006/relationships/hyperlink" Target="http://newsletter.smartbrief.com" TargetMode="External"/><Relationship Id="rId1246" Type="http://schemas.openxmlformats.org/officeDocument/2006/relationships/hyperlink" Target="http://linkedin.com" TargetMode="External"/><Relationship Id="rId1247" Type="http://schemas.openxmlformats.org/officeDocument/2006/relationships/hyperlink" Target="http://newsletter.smartbrief.com" TargetMode="External"/><Relationship Id="rId1248" Type="http://schemas.openxmlformats.org/officeDocument/2006/relationships/hyperlink" Target="http://perplexity.ai" TargetMode="External"/><Relationship Id="rId1249" Type="http://schemas.openxmlformats.org/officeDocument/2006/relationships/hyperlink" Target="http://iaapa.diwutu.com" TargetMode="External"/><Relationship Id="rId415" Type="http://schemas.openxmlformats.org/officeDocument/2006/relationships/hyperlink" Target="http://iaapa.org" TargetMode="External"/><Relationship Id="rId899" Type="http://schemas.openxmlformats.org/officeDocument/2006/relationships/hyperlink" Target="http://chatgpt.com" TargetMode="External"/><Relationship Id="rId414" Type="http://schemas.openxmlformats.org/officeDocument/2006/relationships/hyperlink" Target="http://newsletter.smartbrief.com" TargetMode="External"/><Relationship Id="rId898" Type="http://schemas.openxmlformats.org/officeDocument/2006/relationships/hyperlink" Target="http://chatgpt.com" TargetMode="External"/><Relationship Id="rId413" Type="http://schemas.openxmlformats.org/officeDocument/2006/relationships/hyperlink" Target="http://linkedin.com" TargetMode="External"/><Relationship Id="rId897" Type="http://schemas.openxmlformats.org/officeDocument/2006/relationships/hyperlink" Target="http://link.edgepilot.com" TargetMode="External"/><Relationship Id="rId412" Type="http://schemas.openxmlformats.org/officeDocument/2006/relationships/hyperlink" Target="http://newsletter.smartbrief.com" TargetMode="External"/><Relationship Id="rId896" Type="http://schemas.openxmlformats.org/officeDocument/2006/relationships/hyperlink" Target="http://mail.qq.com" TargetMode="External"/><Relationship Id="rId419" Type="http://schemas.openxmlformats.org/officeDocument/2006/relationships/hyperlink" Target="http://iaapa.org" TargetMode="External"/><Relationship Id="rId418" Type="http://schemas.openxmlformats.org/officeDocument/2006/relationships/hyperlink" Target="http://iaapa.org" TargetMode="External"/><Relationship Id="rId417" Type="http://schemas.openxmlformats.org/officeDocument/2006/relationships/hyperlink" Target="http://iaapa.org" TargetMode="External"/><Relationship Id="rId416" Type="http://schemas.openxmlformats.org/officeDocument/2006/relationships/hyperlink" Target="http://newsletter.smartbrief.com" TargetMode="External"/><Relationship Id="rId891" Type="http://schemas.openxmlformats.org/officeDocument/2006/relationships/hyperlink" Target="http://so.com" TargetMode="External"/><Relationship Id="rId890" Type="http://schemas.openxmlformats.org/officeDocument/2006/relationships/hyperlink" Target="http://iaapa.rewardgateway.com" TargetMode="External"/><Relationship Id="rId1240" Type="http://schemas.openxmlformats.org/officeDocument/2006/relationships/hyperlink" Target="http://statics.teams.cdn.office.net" TargetMode="External"/><Relationship Id="rId1241" Type="http://schemas.openxmlformats.org/officeDocument/2006/relationships/hyperlink" Target="http://newsletter.smartbrief.com" TargetMode="External"/><Relationship Id="rId411" Type="http://schemas.openxmlformats.org/officeDocument/2006/relationships/hyperlink" Target="http://link.edgepilot.com" TargetMode="External"/><Relationship Id="rId895" Type="http://schemas.openxmlformats.org/officeDocument/2006/relationships/hyperlink" Target="http://iaapa.rewardgateway.com" TargetMode="External"/><Relationship Id="rId1242" Type="http://schemas.openxmlformats.org/officeDocument/2006/relationships/hyperlink" Target="http://newsletter.smartbrief.com" TargetMode="External"/><Relationship Id="rId410" Type="http://schemas.openxmlformats.org/officeDocument/2006/relationships/hyperlink" Target="http://s.pointerpro.com" TargetMode="External"/><Relationship Id="rId894" Type="http://schemas.openxmlformats.org/officeDocument/2006/relationships/hyperlink" Target="http://chatgpt.com" TargetMode="External"/><Relationship Id="rId1243" Type="http://schemas.openxmlformats.org/officeDocument/2006/relationships/hyperlink" Target="http://iaapa.rewardgateway.com" TargetMode="External"/><Relationship Id="rId893" Type="http://schemas.openxmlformats.org/officeDocument/2006/relationships/hyperlink" Target="http://chatgpt.com" TargetMode="External"/><Relationship Id="rId1244" Type="http://schemas.openxmlformats.org/officeDocument/2006/relationships/hyperlink" Target="http://iaapa.rewardgateway.com" TargetMode="External"/><Relationship Id="rId892" Type="http://schemas.openxmlformats.org/officeDocument/2006/relationships/hyperlink" Target="http://linkedin.com" TargetMode="External"/><Relationship Id="rId1245" Type="http://schemas.openxmlformats.org/officeDocument/2006/relationships/hyperlink" Target="http://statics.teams.cdn.office.net" TargetMode="External"/><Relationship Id="rId1279" Type="http://schemas.openxmlformats.org/officeDocument/2006/relationships/hyperlink" Target="http://chatgpt.com" TargetMode="External"/><Relationship Id="rId448" Type="http://schemas.openxmlformats.org/officeDocument/2006/relationships/hyperlink" Target="http://s.pointerpro.com" TargetMode="External"/><Relationship Id="rId447" Type="http://schemas.openxmlformats.org/officeDocument/2006/relationships/hyperlink" Target="http://statics.teams.cdn.office.net" TargetMode="External"/><Relationship Id="rId446" Type="http://schemas.openxmlformats.org/officeDocument/2006/relationships/hyperlink" Target="http://newsletter.smartbrief.com" TargetMode="External"/><Relationship Id="rId445" Type="http://schemas.openxmlformats.org/officeDocument/2006/relationships/hyperlink" Target="http://linkedin.com" TargetMode="External"/><Relationship Id="rId449" Type="http://schemas.openxmlformats.org/officeDocument/2006/relationships/hyperlink" Target="http://s.pointerpro.com" TargetMode="External"/><Relationship Id="rId1270" Type="http://schemas.openxmlformats.org/officeDocument/2006/relationships/hyperlink" Target="http://linkedin.com" TargetMode="External"/><Relationship Id="rId440" Type="http://schemas.openxmlformats.org/officeDocument/2006/relationships/hyperlink" Target="http://s.pointerpro.com" TargetMode="External"/><Relationship Id="rId1271" Type="http://schemas.openxmlformats.org/officeDocument/2006/relationships/hyperlink" Target="http://linkedin.com" TargetMode="External"/><Relationship Id="rId1272" Type="http://schemas.openxmlformats.org/officeDocument/2006/relationships/hyperlink" Target="http://iaapastage.prod.acquia-sites.com" TargetMode="External"/><Relationship Id="rId1273" Type="http://schemas.openxmlformats.org/officeDocument/2006/relationships/hyperlink" Target="http://linkedin.com" TargetMode="External"/><Relationship Id="rId1274" Type="http://schemas.openxmlformats.org/officeDocument/2006/relationships/hyperlink" Target="http://iaapa.rewardgateway.com" TargetMode="External"/><Relationship Id="rId444" Type="http://schemas.openxmlformats.org/officeDocument/2006/relationships/hyperlink" Target="http://s.pointerpro.com" TargetMode="External"/><Relationship Id="rId1275" Type="http://schemas.openxmlformats.org/officeDocument/2006/relationships/hyperlink" Target="http://iaapa.rewardgateway.com" TargetMode="External"/><Relationship Id="rId443" Type="http://schemas.openxmlformats.org/officeDocument/2006/relationships/hyperlink" Target="http://linkedin.com" TargetMode="External"/><Relationship Id="rId1276" Type="http://schemas.openxmlformats.org/officeDocument/2006/relationships/hyperlink" Target="http://weixin110.qq.com" TargetMode="External"/><Relationship Id="rId442" Type="http://schemas.openxmlformats.org/officeDocument/2006/relationships/hyperlink" Target="http://iaapa.rewardgateway.com" TargetMode="External"/><Relationship Id="rId1277" Type="http://schemas.openxmlformats.org/officeDocument/2006/relationships/hyperlink" Target="http://iaapa.rewardgateway.com" TargetMode="External"/><Relationship Id="rId441" Type="http://schemas.openxmlformats.org/officeDocument/2006/relationships/hyperlink" Target="http://iaapa.rewardgateway.com" TargetMode="External"/><Relationship Id="rId1278" Type="http://schemas.openxmlformats.org/officeDocument/2006/relationships/hyperlink" Target="http://weixin110.qq.com" TargetMode="External"/><Relationship Id="rId1268" Type="http://schemas.openxmlformats.org/officeDocument/2006/relationships/hyperlink" Target="http://iaapa.diwutu.com" TargetMode="External"/><Relationship Id="rId1269" Type="http://schemas.openxmlformats.org/officeDocument/2006/relationships/hyperlink" Target="http://iaapa.rewardgateway.com" TargetMode="External"/><Relationship Id="rId437" Type="http://schemas.openxmlformats.org/officeDocument/2006/relationships/hyperlink" Target="http://iaapa.rewardgateway.com" TargetMode="External"/><Relationship Id="rId436" Type="http://schemas.openxmlformats.org/officeDocument/2006/relationships/hyperlink" Target="http://linkedin.com" TargetMode="External"/><Relationship Id="rId435" Type="http://schemas.openxmlformats.org/officeDocument/2006/relationships/hyperlink" Target="http://iaapa.rewardgateway.com" TargetMode="External"/><Relationship Id="rId434" Type="http://schemas.openxmlformats.org/officeDocument/2006/relationships/hyperlink" Target="http://newsletter.smartbrief.com" TargetMode="External"/><Relationship Id="rId439" Type="http://schemas.openxmlformats.org/officeDocument/2006/relationships/hyperlink" Target="http://statics.teams.cdn.office.net" TargetMode="External"/><Relationship Id="rId438" Type="http://schemas.openxmlformats.org/officeDocument/2006/relationships/hyperlink" Target="http://iaapa.rewardgateway.com" TargetMode="External"/><Relationship Id="rId1260" Type="http://schemas.openxmlformats.org/officeDocument/2006/relationships/hyperlink" Target="http://articulateusercontent.com" TargetMode="External"/><Relationship Id="rId1261" Type="http://schemas.openxmlformats.org/officeDocument/2006/relationships/hyperlink" Target="http://iaapa.rewardgateway.com" TargetMode="External"/><Relationship Id="rId1262" Type="http://schemas.openxmlformats.org/officeDocument/2006/relationships/hyperlink" Target="http://newsletter.smartbrief.com" TargetMode="External"/><Relationship Id="rId1263" Type="http://schemas.openxmlformats.org/officeDocument/2006/relationships/hyperlink" Target="http://iaapa.rewardgateway.com" TargetMode="External"/><Relationship Id="rId433" Type="http://schemas.openxmlformats.org/officeDocument/2006/relationships/hyperlink" Target="http://statics.teams.cdn.office.net" TargetMode="External"/><Relationship Id="rId1264" Type="http://schemas.openxmlformats.org/officeDocument/2006/relationships/hyperlink" Target="http://newsletter.smartbrief.com" TargetMode="External"/><Relationship Id="rId432" Type="http://schemas.openxmlformats.org/officeDocument/2006/relationships/hyperlink" Target="http://chatgpt.com" TargetMode="External"/><Relationship Id="rId1265" Type="http://schemas.openxmlformats.org/officeDocument/2006/relationships/hyperlink" Target="http://linkedin.com" TargetMode="External"/><Relationship Id="rId431" Type="http://schemas.openxmlformats.org/officeDocument/2006/relationships/hyperlink" Target="http://mail.google.com" TargetMode="External"/><Relationship Id="rId1266" Type="http://schemas.openxmlformats.org/officeDocument/2006/relationships/hyperlink" Target="http://iaapastage.prod.acquia-sites.com" TargetMode="External"/><Relationship Id="rId430" Type="http://schemas.openxmlformats.org/officeDocument/2006/relationships/hyperlink" Target="http://s.pointerpro.com" TargetMode="External"/><Relationship Id="rId1267" Type="http://schemas.openxmlformats.org/officeDocument/2006/relationships/hyperlink" Target="http://iaapa.rewardgateway.com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 outlineLevelRow="3"/>
  <cols>
    <col customWidth="1" min="1" max="1" width="16.88"/>
    <col customWidth="1" min="2" max="2" width="7.0"/>
    <col customWidth="1" min="3" max="3" width="42.38"/>
    <col customWidth="1" min="4" max="4" width="14.38"/>
    <col customWidth="1" min="5" max="6" width="7.38"/>
    <col customWidth="1" min="7" max="7" width="9.75"/>
    <col customWidth="1" min="8" max="8" width="12.75" outlineLevel="1"/>
    <col customWidth="1" min="9" max="10" width="6.5" outlineLevel="1"/>
    <col customWidth="1" min="11" max="11" width="12.75" outlineLevel="1"/>
    <col customWidth="1" min="12" max="13" width="6.5" outlineLevel="1"/>
    <col customWidth="1" min="14" max="14" width="12.75" outlineLevel="1"/>
    <col customWidth="1" min="15" max="16" width="6.5" outlineLevel="1"/>
  </cols>
  <sheetData>
    <row r="1">
      <c r="A1" s="1"/>
      <c r="B1" s="2"/>
      <c r="C1" s="2"/>
      <c r="D1" s="2"/>
      <c r="E1" s="3"/>
      <c r="F1" s="4"/>
      <c r="G1" s="5"/>
      <c r="H1" s="6"/>
      <c r="I1" s="7"/>
      <c r="J1" s="7"/>
      <c r="K1" s="7"/>
      <c r="L1" s="7"/>
      <c r="M1" s="7"/>
      <c r="N1" s="5"/>
      <c r="O1" s="8"/>
      <c r="P1" s="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2"/>
      <c r="C2" s="9" t="s">
        <v>0</v>
      </c>
      <c r="D2" s="9" t="s">
        <v>1</v>
      </c>
      <c r="E2" s="3"/>
      <c r="F2" s="4"/>
      <c r="G2" s="5"/>
      <c r="H2" s="10"/>
      <c r="I2" s="7"/>
      <c r="J2" s="7"/>
      <c r="K2" s="7"/>
      <c r="L2" s="7"/>
      <c r="M2" s="7"/>
      <c r="N2" s="10"/>
      <c r="O2" s="8"/>
      <c r="P2" s="8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2"/>
      <c r="B3" s="2"/>
      <c r="C3" s="11">
        <v>45870.0</v>
      </c>
      <c r="D3" s="11">
        <v>45901.0</v>
      </c>
      <c r="E3" s="3"/>
      <c r="F3" s="4"/>
      <c r="G3" s="12">
        <f>EOMONTH(C3,-4)+1
</f>
        <v>45778</v>
      </c>
      <c r="H3" s="12">
        <f>EOMONTH(D3,-1)
</f>
        <v>45900</v>
      </c>
      <c r="I3" s="7"/>
      <c r="J3" s="7"/>
      <c r="K3" s="7"/>
      <c r="L3" s="7"/>
      <c r="M3" s="7"/>
      <c r="N3" s="6"/>
      <c r="O3" s="8"/>
      <c r="P3" s="8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13"/>
      <c r="B4" s="13"/>
      <c r="C4" s="14">
        <f>EOMONTH(C3,-2)+1
</f>
        <v>45839</v>
      </c>
      <c r="D4" s="14">
        <f>EDATE(D3, -1)
</f>
        <v>45870</v>
      </c>
      <c r="E4" s="15"/>
      <c r="F4" s="16"/>
      <c r="G4" s="13"/>
      <c r="H4" s="17"/>
      <c r="I4" s="18"/>
      <c r="J4" s="18"/>
      <c r="K4" s="18"/>
      <c r="L4" s="18"/>
      <c r="M4" s="18"/>
      <c r="N4" s="19"/>
      <c r="O4" s="18"/>
      <c r="P4" s="18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2"/>
      <c r="B5" s="20"/>
      <c r="C5" s="21"/>
      <c r="D5" s="22" t="s">
        <v>2</v>
      </c>
      <c r="E5" s="23" t="s">
        <v>3</v>
      </c>
      <c r="F5" s="23" t="s">
        <v>4</v>
      </c>
      <c r="G5" s="13"/>
      <c r="H5" s="24" t="s">
        <v>5</v>
      </c>
      <c r="I5" s="23" t="s">
        <v>3</v>
      </c>
      <c r="J5" s="23" t="s">
        <v>4</v>
      </c>
      <c r="K5" s="22" t="s">
        <v>6</v>
      </c>
      <c r="L5" s="23" t="s">
        <v>3</v>
      </c>
      <c r="M5" s="23" t="s">
        <v>4</v>
      </c>
      <c r="N5" s="22" t="s">
        <v>7</v>
      </c>
      <c r="O5" s="23" t="s">
        <v>3</v>
      </c>
      <c r="P5" s="23" t="s">
        <v>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2"/>
      <c r="B6" s="25"/>
      <c r="C6" s="26" t="s">
        <v>8</v>
      </c>
      <c r="D6" s="27">
        <f>H6</f>
        <v>0</v>
      </c>
      <c r="E6" s="28"/>
      <c r="F6" s="29" t="str">
        <f>iferror(D6/'PT Reporte SDR'!D6-1,"")</f>
        <v/>
      </c>
      <c r="G6" s="30"/>
      <c r="H6" s="27">
        <f>COUNTIFS(Data!$A:$A,"&gt;="&amp;'Reporte SDR General'!$C$3,Data!$A:$A,"&lt;="&amp;'Reporte SDR General'!$D$3)</f>
        <v>0</v>
      </c>
      <c r="I6" s="31"/>
      <c r="J6" s="29" t="str">
        <f>iferror(H6/'PT Reporte SDR'!H6-1,"")</f>
        <v/>
      </c>
      <c r="K6" s="27">
        <f>COUNTIFS(Data!$A:$A,"&gt;="&amp;'Reporte SDR General'!$C$3,Data!$A:$A,"&lt;="&amp;'Reporte SDR General'!$D$3,Data!$BI:$BI,K5)</f>
        <v>0</v>
      </c>
      <c r="L6" s="31"/>
      <c r="M6" s="29" t="str">
        <f>iferror(K6/'PT Reporte SDR'!K6-1,"")</f>
        <v/>
      </c>
      <c r="N6" s="27">
        <f>COUNTIFS(Data!$A:$A,"&gt;="&amp;'Reporte SDR General'!$C$3,Data!$A:$A,"&lt;="&amp;'Reporte SDR General'!$D$3,Data!$BI:$BI,N5)</f>
        <v>0</v>
      </c>
      <c r="O6" s="31"/>
      <c r="P6" s="29" t="str">
        <f>iferror(N6/'PT Reporte SDR'!N6-1,"")</f>
        <v/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2"/>
      <c r="B7" s="2"/>
      <c r="C7" s="32" t="s">
        <v>9</v>
      </c>
      <c r="D7" s="33">
        <f>Sum(H7+K7+N7)</f>
        <v>0</v>
      </c>
      <c r="E7" s="34" t="str">
        <f t="shared" ref="E7:E9" si="1">iferror(D7/$D$6,"0%")</f>
        <v>0%</v>
      </c>
      <c r="F7" s="34" t="str">
        <f>D7/D6</f>
        <v>#DIV/0!</v>
      </c>
      <c r="G7" s="30"/>
      <c r="H7" s="33">
        <f>COUNTIFS(Data!$A:$A,"&gt;="&amp;'Reporte SDR General'!$C$3,Data!$A:$A,"&lt;="&amp;'Reporte SDR General'!$D$3,Data!$X:$X,C7)</f>
        <v>0</v>
      </c>
      <c r="I7" s="34">
        <f>iferror(H7/$D$43,0)</f>
        <v>0</v>
      </c>
      <c r="J7" s="34" t="str">
        <f>iferror(H7/'PT Reporte SDR'!H65-1,"")</f>
        <v/>
      </c>
      <c r="K7" s="33">
        <f>COUNTIFS(Data!$A:$A,"&gt;="&amp;'Reporte SDR General'!$C$3,Data!$A:$A,"&lt;="&amp;'Reporte SDR General'!$D$3,Data!$BI:$BI,$H$5,Data!$CM:$CM,C7)</f>
        <v>0</v>
      </c>
      <c r="L7" s="34">
        <f>iferror(K7/$D$43,0)</f>
        <v>0</v>
      </c>
      <c r="M7" s="34" t="str">
        <f>iferror(K7/'PT Reporte SDR'!K65-1,"")</f>
        <v/>
      </c>
      <c r="N7" s="33">
        <f>COUNTIFS(Data!$A:$A,"&gt;="&amp;'Reporte SDR General'!$C$3,Data!$A:$A,"&lt;="&amp;'Reporte SDR General'!$D$3,Data!$BI:$BI,$H$5,Data!$CM:$CM,C7)</f>
        <v>0</v>
      </c>
      <c r="O7" s="34">
        <f>iferror(N7/$D$43,0)</f>
        <v>0</v>
      </c>
      <c r="P7" s="34" t="str">
        <f>iferror(N7/'PT Reporte SDR'!N65-1,"")</f>
        <v/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8.0" customHeight="1" outlineLevel="1">
      <c r="A8" s="2"/>
      <c r="B8" s="25"/>
      <c r="C8" s="35" t="s">
        <v>10</v>
      </c>
      <c r="D8" s="36">
        <f t="shared" ref="D8:D33" si="2">H8</f>
        <v>0</v>
      </c>
      <c r="E8" s="34" t="str">
        <f t="shared" si="1"/>
        <v>0%</v>
      </c>
      <c r="F8" s="34" t="str">
        <f>iferror(D8/'PT Reporte SDR'!D7-1,"")</f>
        <v/>
      </c>
      <c r="G8" s="30"/>
      <c r="H8" s="36">
        <f>H43</f>
        <v>0</v>
      </c>
      <c r="I8" s="34" t="str">
        <f t="shared" ref="I8:I9" si="3">iferror(H8/$D$6,"0%")</f>
        <v>0%</v>
      </c>
      <c r="J8" s="34" t="str">
        <f>iferror(H8/'PT Reporte SDR'!H7-1,"")</f>
        <v/>
      </c>
      <c r="K8" s="36">
        <f>K43</f>
        <v>0</v>
      </c>
      <c r="L8" s="34" t="str">
        <f t="shared" ref="L8:L9" si="4">iferror(K8/$D$6,"0%")</f>
        <v>0%</v>
      </c>
      <c r="M8" s="34" t="str">
        <f>iferror(K8/'PT Reporte SDR'!K7-1,"")</f>
        <v/>
      </c>
      <c r="N8" s="36">
        <f>N43</f>
        <v>0</v>
      </c>
      <c r="O8" s="34" t="str">
        <f t="shared" ref="O8:O9" si="5">iferror(N8/$D$6,"0%")</f>
        <v>0%</v>
      </c>
      <c r="P8" s="34" t="str">
        <f>iferror(N8/'PT Reporte SDR'!N7-1,"")</f>
        <v/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/>
      <c r="B9" s="25"/>
      <c r="C9" s="37" t="s">
        <v>11</v>
      </c>
      <c r="D9" s="27">
        <f t="shared" si="2"/>
        <v>0</v>
      </c>
      <c r="E9" s="38" t="str">
        <f t="shared" si="1"/>
        <v>0%</v>
      </c>
      <c r="F9" s="38" t="str">
        <f>iferror(D9/'PT Reporte SDR'!D8-1,"")</f>
        <v/>
      </c>
      <c r="G9" s="39"/>
      <c r="H9" s="27">
        <f>H6-H8</f>
        <v>0</v>
      </c>
      <c r="I9" s="38" t="str">
        <f t="shared" si="3"/>
        <v>0%</v>
      </c>
      <c r="J9" s="38" t="str">
        <f>iferror(H9/'PT Reporte SDR'!H8-1,"")</f>
        <v/>
      </c>
      <c r="K9" s="27">
        <f>K6-K8</f>
        <v>0</v>
      </c>
      <c r="L9" s="38" t="str">
        <f t="shared" si="4"/>
        <v>0%</v>
      </c>
      <c r="M9" s="38" t="str">
        <f>iferror(K9/'PT Reporte SDR'!K8-1,"")</f>
        <v/>
      </c>
      <c r="N9" s="27">
        <f>N6-N8</f>
        <v>0</v>
      </c>
      <c r="O9" s="38" t="str">
        <f t="shared" si="5"/>
        <v>0%</v>
      </c>
      <c r="P9" s="38" t="str">
        <f>iferror(N9/'PT Reporte SDR'!N8-1,"")</f>
        <v/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25"/>
      <c r="C10" s="40" t="s">
        <v>12</v>
      </c>
      <c r="D10" s="41">
        <f t="shared" si="2"/>
        <v>54</v>
      </c>
      <c r="E10" s="34" t="str">
        <f>iferror(D10/D9,"0%")</f>
        <v>0%</v>
      </c>
      <c r="F10" s="34" t="str">
        <f>iferror(D10/'PT Reporte SDR'!D9-1,"")</f>
        <v/>
      </c>
      <c r="G10" s="30"/>
      <c r="H10" s="41">
        <f>COUNTIFS(Data!$A:$A,"&gt;="&amp;'Reporte SDR General'!$C$3,Data!$A:$A,"&lt;="&amp;'Reporte SDR General'!$D$3,Data!$Z:$Z,"&gt;0")+54</f>
        <v>54</v>
      </c>
      <c r="I10" s="34" t="str">
        <f>iferror(H10/H9,"0%")</f>
        <v>0%</v>
      </c>
      <c r="J10" s="34" t="str">
        <f>iferror(H10/'PT Reporte SDR'!H9-1,"")</f>
        <v/>
      </c>
      <c r="K10" s="41">
        <f>COUNTIFS(Data!$A:$A,"&gt;="&amp;'Reporte SDR General'!$C$3,Data!$A:$A,"&lt;="&amp;'Reporte SDR General'!$D$3,Data!$BI:$BI,K5,Data!$AT:$AT,"&lt;&gt;")-K8</f>
        <v>0</v>
      </c>
      <c r="L10" s="34" t="str">
        <f>iferror(K10/K9,"0%")</f>
        <v>0%</v>
      </c>
      <c r="M10" s="34" t="str">
        <f>iferror(K10/'PT Reporte SDR'!K9-1,"")</f>
        <v/>
      </c>
      <c r="N10" s="41">
        <f>COUNTIFS(Data!$A:$A,"&gt;="&amp;'Reporte SDR General'!$C$3,Data!$A:$A,"&lt;="&amp;'Reporte SDR General'!$D$3,Data!$BI:$BI,N5,Data!$AT:$AT,"&lt;&gt;")-N8</f>
        <v>0</v>
      </c>
      <c r="O10" s="34" t="str">
        <f>iferror(N10/N9,"0%")</f>
        <v>0%</v>
      </c>
      <c r="P10" s="34" t="str">
        <f>iferror(N10/'PT Reporte SDR'!N9-1,"")</f>
        <v/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"/>
      <c r="B11" s="25"/>
      <c r="C11" s="40" t="s">
        <v>13</v>
      </c>
      <c r="D11" s="36">
        <f t="shared" si="2"/>
        <v>156</v>
      </c>
      <c r="E11" s="34" t="str">
        <f>iferror(D11/$D$6,"0%")</f>
        <v>0%</v>
      </c>
      <c r="F11" s="34">
        <f>iferror(D11/'PT Reporte SDR'!D10-1,"")</f>
        <v>1.197183099</v>
      </c>
      <c r="G11" s="42"/>
      <c r="H11" s="43">
        <f>156</f>
        <v>156</v>
      </c>
      <c r="I11" s="34" t="str">
        <f>iferror(H11/$D$6,"0%")</f>
        <v>0%</v>
      </c>
      <c r="J11" s="34">
        <f>iferror(H11/'PT Reporte SDR'!H10-1,"")</f>
        <v>1.197183099</v>
      </c>
      <c r="K11" s="36">
        <f>COUNTIFS(Data!$A:$A,"&gt;="&amp;'Reporte SDR General'!$C$3,Data!$A:$A,"&lt;="&amp;'Reporte SDR General'!$D$3,Data!$BI:$BI,K5,Data!$BK:$BK,"No respondio")</f>
        <v>0</v>
      </c>
      <c r="L11" s="34" t="str">
        <f>iferror(K11/$D$6,"0%")</f>
        <v>0%</v>
      </c>
      <c r="M11" s="34" t="str">
        <f>iferror(K11/'PT Reporte SDR'!K10-1,"")</f>
        <v/>
      </c>
      <c r="N11" s="36">
        <f>COUNTIFS(Data!$A:$A,"&gt;="&amp;'Reporte SDR General'!$C$3,Data!$A:$A,"&lt;="&amp;'Reporte SDR General'!$D$3,Data!$BI:$BI,N5,Data!$BK:$BK,"No respondio")</f>
        <v>0</v>
      </c>
      <c r="O11" s="34" t="str">
        <f>iferror(N11/$D$6,"0%")</f>
        <v>0%</v>
      </c>
      <c r="P11" s="34" t="str">
        <f>iferror(N11/'PT Reporte SDR'!N10-1,"")</f>
        <v/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25"/>
      <c r="C12" s="44" t="s">
        <v>14</v>
      </c>
      <c r="D12" s="41">
        <f t="shared" si="2"/>
        <v>0</v>
      </c>
      <c r="E12" s="34">
        <f>iferror(IFERROR(D12/D10,0),"")</f>
        <v>0</v>
      </c>
      <c r="F12" s="34" t="str">
        <f>iferror(D12/'PT Reporte SDR'!D11-1,"")</f>
        <v/>
      </c>
      <c r="G12" s="30"/>
      <c r="H12" s="41">
        <f>H73</f>
        <v>0</v>
      </c>
      <c r="I12" s="34">
        <f>iferror(IFERROR(H12/H10,0),"")</f>
        <v>0</v>
      </c>
      <c r="J12" s="34" t="str">
        <f>iferror(H12/'PT Reporte SDR'!H11-1,"")</f>
        <v/>
      </c>
      <c r="K12" s="41">
        <f>COUNTIFS(Data!$A:$A,"&gt;="&amp;'Reporte SDR General'!$C$3,Data!$A:$A,"&lt;="&amp;'Reporte SDR General'!$D$3,Data!$BI:$BI,K5,Data!$AT:$AT,"&gt;=6")</f>
        <v>0</v>
      </c>
      <c r="L12" s="34">
        <f>iferror(IFERROR(K12/K10,0),"")</f>
        <v>0</v>
      </c>
      <c r="M12" s="34" t="str">
        <f>iferror(K12/'PT Reporte SDR'!K11-1,"")</f>
        <v/>
      </c>
      <c r="N12" s="41">
        <f>COUNTIFS(Data!$A:$A,"&gt;="&amp;'Reporte SDR General'!$C$3,Data!$A:$A,"&lt;="&amp;'Reporte SDR General'!$D$3,Data!$BI:$BI,N5,Data!$AT:$AT,"&gt;=6")</f>
        <v>0</v>
      </c>
      <c r="O12" s="34">
        <f>iferror(IFERROR(N12/N10,0),"")</f>
        <v>0</v>
      </c>
      <c r="P12" s="34" t="str">
        <f>iferror(N12/'PT Reporte SDR'!N11-1,"")</f>
        <v/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/>
      <c r="B13" s="25"/>
      <c r="C13" s="45" t="s">
        <v>15</v>
      </c>
      <c r="D13" s="27">
        <f t="shared" si="2"/>
        <v>1</v>
      </c>
      <c r="E13" s="38" t="str">
        <f>iferror(D13/D9,"0%")</f>
        <v>0%</v>
      </c>
      <c r="F13" s="38" t="str">
        <f>iferror(D13/'PT Reporte SDR'!D12-1,"")</f>
        <v/>
      </c>
      <c r="G13" s="46"/>
      <c r="H13" s="27">
        <f>H49+1</f>
        <v>1</v>
      </c>
      <c r="I13" s="38" t="str">
        <f>iferror(H13/H9,"0%")</f>
        <v>0%</v>
      </c>
      <c r="J13" s="38" t="str">
        <f>iferror(H13/'PT Reporte SDR'!H12-1,"")</f>
        <v/>
      </c>
      <c r="K13" s="27">
        <f>COUNTIFS(Data!$A:$A,"&gt;="&amp;'Reporte SDR General'!$C$3,Data!$A:$A,"&lt;="&amp;'Reporte SDR General'!$D$3,Data!$BI:$BI,K5,Data!$BK:$BK,"Pase a ventas")+COUNTIFS(Data!$A:$A,"&gt;="&amp;'Reporte SDR General'!$C$3,Data!$A:$A,"&lt;="&amp;'Reporte SDR General'!$D$3,Data!$BI:$BI,K5,Data!$BK:$BK,"Descartado")+COUNTIFS(Data!$A:$A,"&gt;="&amp;'Reporte SDR General'!$C$3,Data!$A:$A,"&lt;="&amp;'Reporte SDR General'!$D$3,Data!$BI:$BI,K5,Data!$BK:$BK,"Pidio llamar mas tarde")+COUNTIFS(Data!$A:$A,"&gt;="&amp;'Reporte SDR General'!$C$3,Data!$A:$A,"&lt;="&amp;'Reporte SDR General'!$D$3,Data!$BI:$BI,K5,Data!$BK:$BK,"Contesta y Cuelga")+COUNTIFS(Data!$A:$A,"&gt;="&amp;'Reporte SDR General'!$C$3,Data!$A:$A,"&lt;="&amp;'Reporte SDR General'!$D$3,Data!$BI:$BI,K5,Data!$BK:$BK,"Llamar mañana")+COUNTIFS(Data!$A:$A,"&gt;="&amp;'Reporte SDR General'!$C$3,Data!$A:$A,"&lt;="&amp;'Reporte SDR General'!$D$3,Data!$BI:$BI,K5,Data!$BK:$BK,"SEGUIMIENTO")</f>
        <v>0</v>
      </c>
      <c r="L13" s="38" t="str">
        <f>iferror(K13/K9,"0%")</f>
        <v>0%</v>
      </c>
      <c r="M13" s="38" t="str">
        <f>iferror(K13/'PT Reporte SDR'!K12-1,"")</f>
        <v/>
      </c>
      <c r="N13" s="27">
        <f>COUNTIFS(Data!$A:$A,"&gt;="&amp;'Reporte SDR General'!$C$3,Data!$A:$A,"&lt;="&amp;'Reporte SDR General'!$D$3,Data!$BI:$BI,N5,Data!$BK:$BK,"Pase a ventas")+COUNTIFS(Data!$A:$A,"&gt;="&amp;'Reporte SDR General'!$C$3,Data!$A:$A,"&lt;="&amp;'Reporte SDR General'!$D$3,Data!$BI:$BI,N5,Data!$BK:$BK,"Descartado")+COUNTIFS(Data!$A:$A,"&gt;="&amp;'Reporte SDR General'!$C$3,Data!$A:$A,"&lt;="&amp;'Reporte SDR General'!$D$3,Data!$BI:$BI,N5,Data!$BK:$BK,"Pidio llamar mas tarde")+COUNTIFS(Data!$A:$A,"&gt;="&amp;'Reporte SDR General'!$C$3,Data!$A:$A,"&lt;="&amp;'Reporte SDR General'!$D$3,Data!$BI:$BI,N5,Data!$BK:$BK,"Contesta y Cuelga")+COUNTIFS(Data!$A:$A,"&gt;="&amp;'Reporte SDR General'!$C$3,Data!$A:$A,"&lt;="&amp;'Reporte SDR General'!$D$3,Data!$BI:$BI,N5,Data!$BK:$BK,"Llamar mañana")+COUNTIFS(Data!$A:$A,"&gt;="&amp;'Reporte SDR General'!$C$3,Data!$A:$A,"&lt;="&amp;'Reporte SDR General'!$D$3,Data!$BI:$BI,N5,Data!$BK:$BK,"SEGUIMIENTO")</f>
        <v>0</v>
      </c>
      <c r="O13" s="38" t="str">
        <f>iferror(N13/N9,"0%")</f>
        <v>0%</v>
      </c>
      <c r="P13" s="38" t="str">
        <f>iferror(N13/'PT Reporte SDR'!N12-1,"")</f>
        <v/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"/>
      <c r="B14" s="25"/>
      <c r="C14" s="44" t="s">
        <v>16</v>
      </c>
      <c r="D14" s="41">
        <f t="shared" si="2"/>
        <v>0</v>
      </c>
      <c r="E14" s="34">
        <f t="shared" ref="E14:E18" si="6">IFERROR(D14/$D$13,0)</f>
        <v>0</v>
      </c>
      <c r="F14" s="34" t="str">
        <f>iferror(D14/'PT Reporte SDR'!D13-1,"")</f>
        <v/>
      </c>
      <c r="G14" s="47"/>
      <c r="H14" s="41">
        <f>COUNTIFS(Data!$A:$A,"&gt;="&amp;'Reporte SDR General'!$C$3,Data!$A:$A,"&lt;="&amp;'Reporte SDR General'!$D$3,Data!$AB:$AB,"Diálogo Completo")</f>
        <v>0</v>
      </c>
      <c r="I14" s="34">
        <f t="shared" ref="I14:I18" si="7">IFERROR(H14/$D$13,0)</f>
        <v>0</v>
      </c>
      <c r="J14" s="34" t="str">
        <f>iferror(H14/'PT Reporte SDR'!H13-1,"")</f>
        <v/>
      </c>
      <c r="K14" s="41">
        <f>COUNTIFS(Data!$A:$A,"&gt;="&amp;'Reporte SDR General'!$C$3,Data!$A:$A,"&lt;="&amp;'Reporte SDR General'!$D$3,Data!$BI:$BI,K5,Data!$W:$W,"Diálogo Completo")</f>
        <v>0</v>
      </c>
      <c r="L14" s="34">
        <f t="shared" ref="L14:L18" si="8">IFERROR(K14/$D$13,0)</f>
        <v>0</v>
      </c>
      <c r="M14" s="34" t="str">
        <f>iferror(K14/'PT Reporte SDR'!K13-1,"")</f>
        <v/>
      </c>
      <c r="N14" s="41">
        <f>COUNTIFS(Data!$A:$A,"&gt;="&amp;'Reporte SDR General'!$C$3,Data!$A:$A,"&lt;="&amp;'Reporte SDR General'!$D$3,Data!$BI:$BI,N5,Data!$W:$W,"Diálogo Completo")</f>
        <v>0</v>
      </c>
      <c r="O14" s="34">
        <f t="shared" ref="O14:O18" si="9">IFERROR(N14/$D$13,0)</f>
        <v>0</v>
      </c>
      <c r="P14" s="34" t="str">
        <f>iferror(N14/'PT Reporte SDR'!N13-1,"")</f>
        <v/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25"/>
      <c r="C15" s="44" t="s">
        <v>17</v>
      </c>
      <c r="D15" s="41">
        <f t="shared" si="2"/>
        <v>6</v>
      </c>
      <c r="E15" s="34">
        <f t="shared" si="6"/>
        <v>6</v>
      </c>
      <c r="F15" s="34">
        <f>iferror(D15/'PT Reporte SDR'!D14-1,"")</f>
        <v>5</v>
      </c>
      <c r="G15" s="48"/>
      <c r="H15" s="41">
        <f>COUNTIFS(Data!$A:$A,"&gt;="&amp;'Reporte SDR General'!$C$3,Data!$A:$A,"&lt;="&amp;'Reporte SDR General'!$D$3,Data!$AB:$AB,"Intermitente")+6</f>
        <v>6</v>
      </c>
      <c r="I15" s="34">
        <f t="shared" si="7"/>
        <v>6</v>
      </c>
      <c r="J15" s="34">
        <f>iferror(H15/'PT Reporte SDR'!H14-1,"")</f>
        <v>5</v>
      </c>
      <c r="K15" s="41">
        <f>COUNTIFS(Data!$A:$A,"&gt;="&amp;'Reporte SDR General'!$C$3,Data!$A:$A,"&lt;="&amp;'Reporte SDR General'!$D$3,Data!$BI:$BI,K5,Data!$W:$W,"Intermitente")</f>
        <v>0</v>
      </c>
      <c r="L15" s="34">
        <f t="shared" si="8"/>
        <v>0</v>
      </c>
      <c r="M15" s="34" t="str">
        <f>iferror(K15/'PT Reporte SDR'!K14-1,"")</f>
        <v/>
      </c>
      <c r="N15" s="41">
        <f>COUNTIFS(Data!$A:$A,"&gt;="&amp;'Reporte SDR General'!$C$3,Data!$A:$A,"&lt;="&amp;'Reporte SDR General'!$D$3,Data!$BI:$BI,N5,Data!$W:$W,"Intermitente")</f>
        <v>0</v>
      </c>
      <c r="O15" s="34">
        <f t="shared" si="9"/>
        <v>0</v>
      </c>
      <c r="P15" s="34" t="str">
        <f>iferror(N15/'PT Reporte SDR'!N14-1,"")</f>
        <v/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47"/>
      <c r="B16" s="25"/>
      <c r="C16" s="45" t="s">
        <v>18</v>
      </c>
      <c r="D16" s="49">
        <f t="shared" si="2"/>
        <v>8</v>
      </c>
      <c r="E16" s="38">
        <f t="shared" si="6"/>
        <v>8</v>
      </c>
      <c r="F16" s="38" t="str">
        <f>iferror(D16/'PT Reporte SDR'!D15-1,"")</f>
        <v/>
      </c>
      <c r="G16" s="48"/>
      <c r="H16" s="49">
        <f>COUNTIFS(Data!$A:$A,"&gt;="&amp;'Reporte SDR General'!$C$3,Data!$A:$A,"&lt;="&amp;'Reporte SDR General'!$D$3,Data!$AF:$AF,"Si")+8</f>
        <v>8</v>
      </c>
      <c r="I16" s="38">
        <f t="shared" si="7"/>
        <v>8</v>
      </c>
      <c r="J16" s="38" t="str">
        <f>iferror(H16/'PT Reporte SDR'!H15-1,"")</f>
        <v/>
      </c>
      <c r="K16" s="49">
        <f>COUNTIFS(Data!$A:$A,"&gt;="&amp;'Reporte SDR General'!$C$3,Data!$A:$A,"&lt;="&amp;'Reporte SDR General'!$D$3,Data!$BI:$BI,K5,Data!$AJ:$AJ,"Si")</f>
        <v>0</v>
      </c>
      <c r="L16" s="38">
        <f t="shared" si="8"/>
        <v>0</v>
      </c>
      <c r="M16" s="38" t="str">
        <f>iferror(K16/'PT Reporte SDR'!K15-1,"")</f>
        <v/>
      </c>
      <c r="N16" s="49">
        <f>COUNTIFS(Data!$A:$A,"&gt;="&amp;'Reporte SDR General'!$C$3,Data!$A:$A,"&lt;="&amp;'Reporte SDR General'!$D$3,Data!$BI:$BI,N5,Data!$AJ:$AJ,"Si")</f>
        <v>0</v>
      </c>
      <c r="O16" s="38">
        <f t="shared" si="9"/>
        <v>0</v>
      </c>
      <c r="P16" s="38" t="str">
        <f>iferror(N16/'PT Reporte SDR'!N15-1,"")</f>
        <v/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outlineLevel="1">
      <c r="A17" s="2"/>
      <c r="B17" s="25"/>
      <c r="C17" s="50" t="s">
        <v>19</v>
      </c>
      <c r="D17" s="41">
        <f t="shared" si="2"/>
        <v>0</v>
      </c>
      <c r="E17" s="34">
        <f t="shared" si="6"/>
        <v>0</v>
      </c>
      <c r="F17" s="34" t="str">
        <f>iferror(D17/'PT Reporte SDR'!D16-1,"")</f>
        <v/>
      </c>
      <c r="G17" s="48"/>
      <c r="H17" s="41">
        <f>COUNTIFS(Data!$A:$A,"&gt;="&amp;'Reporte SDR General'!$C$3,Data!$A:$A,"&lt;="&amp;'Reporte SDR General'!$D$3,Data!$AF:$AF,"No")</f>
        <v>0</v>
      </c>
      <c r="I17" s="34">
        <f t="shared" si="7"/>
        <v>0</v>
      </c>
      <c r="J17" s="34" t="str">
        <f>iferror(H17/'PT Reporte SDR'!H16-1,"")</f>
        <v/>
      </c>
      <c r="K17" s="41">
        <f>COUNTIFS(Data!$A:$A,"&gt;="&amp;'Reporte SDR General'!$C$3,Data!$A:$A,"&lt;="&amp;'Reporte SDR General'!$D$3,Data!$BI:$BI,K5,Data!$AJ:$AJ,"No")</f>
        <v>0</v>
      </c>
      <c r="L17" s="34">
        <f t="shared" si="8"/>
        <v>0</v>
      </c>
      <c r="M17" s="34" t="str">
        <f>iferror(K17/'PT Reporte SDR'!K16-1,"")</f>
        <v/>
      </c>
      <c r="N17" s="41">
        <f>COUNTIFS(Data!$A:$A,"&gt;="&amp;'Reporte SDR General'!$C$3,Data!$A:$A,"&lt;="&amp;'Reporte SDR General'!$D$3,Data!$BI:$BI,N5,Data!$AJ:$AJ,"No")</f>
        <v>0</v>
      </c>
      <c r="O17" s="34">
        <f t="shared" si="9"/>
        <v>0</v>
      </c>
      <c r="P17" s="34" t="str">
        <f>iferror(N17/'PT Reporte SDR'!N16-1,"")</f>
        <v/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"/>
      <c r="B18" s="25"/>
      <c r="C18" s="51" t="s">
        <v>20</v>
      </c>
      <c r="D18" s="52">
        <f t="shared" si="2"/>
        <v>4</v>
      </c>
      <c r="E18" s="38">
        <f t="shared" si="6"/>
        <v>4</v>
      </c>
      <c r="F18" s="38">
        <f>iferror(D18/'PT Reporte SDR'!D17-1,"")</f>
        <v>0.3333333333</v>
      </c>
      <c r="G18" s="48"/>
      <c r="H18" s="52">
        <f>COUNTIFS(Data!$A:$A,"&gt;="&amp;'Reporte SDR General'!$C$3,Data!$A:$A,"&lt;="&amp;'Reporte SDR General'!$D$3,Data!$AG:$AG,"Si")+4</f>
        <v>4</v>
      </c>
      <c r="I18" s="38">
        <f t="shared" si="7"/>
        <v>4</v>
      </c>
      <c r="J18" s="38">
        <f>iferror(H18/'PT Reporte SDR'!H17-1,"")</f>
        <v>0.3333333333</v>
      </c>
      <c r="K18" s="52">
        <f>COUNTIFS(Data!$A:$A,"&gt;="&amp;'Reporte SDR General'!$C$3,Data!$A:$A,"&lt;="&amp;'Reporte SDR General'!$D$3,Data!$BI:$BI,K5,Data!$BK:$BK,"Pase a ventas")</f>
        <v>0</v>
      </c>
      <c r="L18" s="38">
        <f t="shared" si="8"/>
        <v>0</v>
      </c>
      <c r="M18" s="38" t="str">
        <f>iferror(K18/'PT Reporte SDR'!K17-1,"")</f>
        <v/>
      </c>
      <c r="N18" s="52">
        <f>COUNTIFS(Data!$A:$A,"&gt;="&amp;'Reporte SDR General'!$C$3,Data!$A:$A,"&lt;="&amp;'Reporte SDR General'!$D$3,Data!$BI:$BI,N5,Data!$BK:$BK,"Pase a ventas")</f>
        <v>0</v>
      </c>
      <c r="O18" s="38">
        <f t="shared" si="9"/>
        <v>0</v>
      </c>
      <c r="P18" s="38" t="str">
        <f>iferror(N18/'PT Reporte SDR'!N17-1,"")</f>
        <v/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25"/>
      <c r="C19" s="45" t="s">
        <v>21</v>
      </c>
      <c r="D19" s="27">
        <f t="shared" si="2"/>
        <v>16</v>
      </c>
      <c r="E19" s="38" t="str">
        <f>iferror(D19/D6,"0%")</f>
        <v>0%</v>
      </c>
      <c r="F19" s="38" t="str">
        <f>iferror(D19/'PT Reporte SDR'!D18-1,"")</f>
        <v/>
      </c>
      <c r="G19" s="48"/>
      <c r="H19" s="27">
        <f>H20+H21</f>
        <v>16</v>
      </c>
      <c r="I19" s="38" t="str">
        <f>iferror(H19/H6,"0%")</f>
        <v>0%</v>
      </c>
      <c r="J19" s="38" t="str">
        <f>iferror(H19/'PT Reporte SDR'!H18-1,"")</f>
        <v/>
      </c>
      <c r="K19" s="27">
        <f>K20+K21</f>
        <v>0</v>
      </c>
      <c r="L19" s="38" t="str">
        <f>iferror(K19/K6,"0%")</f>
        <v>0%</v>
      </c>
      <c r="M19" s="38" t="str">
        <f>iferror(K19/'PT Reporte SDR'!K18-1,"")</f>
        <v/>
      </c>
      <c r="N19" s="27">
        <f>N20+N21</f>
        <v>0</v>
      </c>
      <c r="O19" s="38" t="str">
        <f>iferror(N19/N6,"0%")</f>
        <v>0%</v>
      </c>
      <c r="P19" s="38" t="str">
        <f>iferror(N19/'PT Reporte SDR'!N18-1,"")</f>
        <v/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53"/>
      <c r="B20" s="54"/>
      <c r="C20" s="55" t="s">
        <v>22</v>
      </c>
      <c r="D20" s="56">
        <f t="shared" si="2"/>
        <v>0</v>
      </c>
      <c r="E20" s="57">
        <f t="shared" ref="E20:E22" si="10">IFERROR(D20/$D$13,0)</f>
        <v>0</v>
      </c>
      <c r="F20" s="57" t="str">
        <f>iferror(D20/'PT Reporte SDR'!D19-1,"")</f>
        <v/>
      </c>
      <c r="G20" s="48"/>
      <c r="H20" s="56">
        <f>COUNTIFS(Data!$A:$A,"&gt;="&amp;'Reporte SDR General'!$C$3,Data!$A:$A,"&lt;="&amp;'Reporte SDR General'!$D$3,Data!$AG:$AG,"No")</f>
        <v>0</v>
      </c>
      <c r="I20" s="57">
        <f t="shared" ref="I20:I22" si="11">IFERROR(H20/$D$13,0)</f>
        <v>0</v>
      </c>
      <c r="J20" s="57" t="str">
        <f>iferror(H20/'PT Reporte SDR'!H19-1,"")</f>
        <v/>
      </c>
      <c r="K20" s="56">
        <f>COUNTIFS(Data!$A:$A,"&gt;="&amp;'Reporte SDR General'!$C$3,Data!$A:$A,"&lt;="&amp;'Reporte SDR General'!$D$3,Data!$BI:$BI,K5,Data!$AJ:$AJ,"No")</f>
        <v>0</v>
      </c>
      <c r="L20" s="57">
        <f t="shared" ref="L20:L22" si="12">IFERROR(K20/$D$13,0)</f>
        <v>0</v>
      </c>
      <c r="M20" s="57" t="str">
        <f>iferror(K20/'PT Reporte SDR'!K19-1,"")</f>
        <v/>
      </c>
      <c r="N20" s="56">
        <f>COUNTIFS(Data!$A:$A,"&gt;="&amp;'Reporte SDR General'!$C$3,Data!$A:$A,"&lt;="&amp;'Reporte SDR General'!$D$3,Data!$BI:$BI,N5,Data!$AJ:$AJ,"No")</f>
        <v>0</v>
      </c>
      <c r="O20" s="57">
        <f t="shared" ref="O20:O22" si="13">IFERROR(N20/$D$13,0)</f>
        <v>0</v>
      </c>
      <c r="P20" s="57" t="str">
        <f>iferror(N20/'PT Reporte SDR'!N19-1,"")</f>
        <v/>
      </c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outlineLevel="1">
      <c r="A21" s="2"/>
      <c r="B21" s="25"/>
      <c r="C21" s="58" t="s">
        <v>23</v>
      </c>
      <c r="D21" s="41">
        <f t="shared" si="2"/>
        <v>16</v>
      </c>
      <c r="E21" s="34">
        <f t="shared" si="10"/>
        <v>16</v>
      </c>
      <c r="F21" s="34" t="str">
        <f>iferror(D21/'PT Reporte SDR'!D20-1,"")</f>
        <v/>
      </c>
      <c r="G21" s="48"/>
      <c r="H21" s="41">
        <f>H76+D76-1</f>
        <v>16</v>
      </c>
      <c r="I21" s="34">
        <f t="shared" si="11"/>
        <v>16</v>
      </c>
      <c r="J21" s="34" t="str">
        <f>iferror(H21/'PT Reporte SDR'!H20-1,"")</f>
        <v/>
      </c>
      <c r="K21" s="41">
        <f>K76</f>
        <v>0</v>
      </c>
      <c r="L21" s="34">
        <f t="shared" si="12"/>
        <v>0</v>
      </c>
      <c r="M21" s="34" t="str">
        <f>iferror(K21/'PT Reporte SDR'!K20-1,"")</f>
        <v/>
      </c>
      <c r="N21" s="41">
        <f>N76</f>
        <v>0</v>
      </c>
      <c r="O21" s="34">
        <f t="shared" si="13"/>
        <v>0</v>
      </c>
      <c r="P21" s="34" t="str">
        <f>iferror(N21/'PT Reporte SDR'!N20-1,"")</f>
        <v/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25"/>
      <c r="C22" s="35" t="s">
        <v>24</v>
      </c>
      <c r="D22" s="36">
        <f t="shared" si="2"/>
        <v>0</v>
      </c>
      <c r="E22" s="34">
        <f t="shared" si="10"/>
        <v>0</v>
      </c>
      <c r="F22" s="34" t="str">
        <f>iferror(D22/'PT Reporte SDR'!D21-1,"")</f>
        <v/>
      </c>
      <c r="G22" s="48"/>
      <c r="H22" s="36">
        <f>COUNTIFS(Data!$A:$A,"&gt;="&amp;'Reporte SDR General'!$C$3,Data!$A:$A,"&lt;="&amp;'Reporte SDR General'!$D$3,Data!$W:$W,"En Seguimiento")</f>
        <v>0</v>
      </c>
      <c r="I22" s="34">
        <f t="shared" si="11"/>
        <v>0</v>
      </c>
      <c r="J22" s="34" t="str">
        <f>iferror(H22/'PT Reporte SDR'!H21-1,"")</f>
        <v/>
      </c>
      <c r="K22" s="36">
        <f>COUNTIFS(Data!$A:$A,"&gt;="&amp;'Reporte SDR General'!$C$3,Data!$A:$A,"&lt;="&amp;'Reporte SDR General'!$D$3,Data!$BI:$BI,K5,Data!$BK:$BK,"SEGUIMIENTO")</f>
        <v>0</v>
      </c>
      <c r="L22" s="34">
        <f t="shared" si="12"/>
        <v>0</v>
      </c>
      <c r="M22" s="34" t="str">
        <f>iferror(K22/'PT Reporte SDR'!K21-1,"")</f>
        <v/>
      </c>
      <c r="N22" s="36">
        <f>COUNTIFS(Data!$A:$A,"&gt;="&amp;'Reporte SDR General'!$C$3,Data!$A:$A,"&lt;="&amp;'Reporte SDR General'!$D$3,Data!$BI:$BI,N5,Data!$BK:$BK,"SEGUIMIENTO")</f>
        <v>0</v>
      </c>
      <c r="O22" s="34">
        <f t="shared" si="13"/>
        <v>0</v>
      </c>
      <c r="P22" s="34" t="str">
        <f>iferror(N22/'PT Reporte SDR'!N21-1,"")</f>
        <v/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5.0" customHeight="1">
      <c r="A23" s="2"/>
      <c r="B23" s="25"/>
      <c r="C23" s="37" t="s">
        <v>25</v>
      </c>
      <c r="D23" s="27">
        <f t="shared" si="2"/>
        <v>0</v>
      </c>
      <c r="E23" s="38">
        <f>iferror(D23/D18,"0%")</f>
        <v>0</v>
      </c>
      <c r="F23" s="38" t="str">
        <f>iferror(D23/'PT Reporte SDR'!D22-1,"")</f>
        <v/>
      </c>
      <c r="G23" s="59"/>
      <c r="H23" s="27">
        <f>H24+H25</f>
        <v>0</v>
      </c>
      <c r="I23" s="60"/>
      <c r="J23" s="61"/>
      <c r="K23" s="49"/>
      <c r="L23" s="60"/>
      <c r="M23" s="61"/>
      <c r="N23" s="49"/>
      <c r="O23" s="61"/>
      <c r="P23" s="38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outlineLevel="2">
      <c r="A24" s="2"/>
      <c r="B24" s="62"/>
      <c r="C24" s="63" t="s">
        <v>26</v>
      </c>
      <c r="D24" s="64">
        <f t="shared" si="2"/>
        <v>0</v>
      </c>
      <c r="E24" s="65">
        <f>IFERROR(D24/D18,0)</f>
        <v>0</v>
      </c>
      <c r="F24" s="65">
        <f>iferror(D24/'PT Reporte SDR Brazil'!D23-1,"")</f>
        <v>-1</v>
      </c>
      <c r="G24" s="48"/>
      <c r="H24" s="64">
        <f>COUNTIFS(Data!A:A,"&gt;="&amp;'Reporte SDR General'!$C$3,Data!A:A,"&lt;="&amp;'Reporte SDR General'!$D$3,Data!$W:$W,"Paso a ventas")</f>
        <v>0</v>
      </c>
      <c r="I24" s="65"/>
      <c r="J24" s="65"/>
      <c r="K24" s="66"/>
      <c r="L24" s="65"/>
      <c r="M24" s="65"/>
      <c r="N24" s="66"/>
      <c r="O24" s="65"/>
      <c r="P24" s="65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outlineLevel="2">
      <c r="A25" s="2"/>
      <c r="B25" s="62"/>
      <c r="C25" s="63" t="s">
        <v>27</v>
      </c>
      <c r="D25" s="64">
        <f t="shared" si="2"/>
        <v>0</v>
      </c>
      <c r="E25" s="65">
        <f>IFERROR(D25/#REF!,0)</f>
        <v>0</v>
      </c>
      <c r="F25" s="65" t="str">
        <f>iferror(D25/'PT Reporte SDR Brazil'!D24-1,"")</f>
        <v/>
      </c>
      <c r="G25" s="48"/>
      <c r="H25" s="64">
        <f>COUNTIFS(Data!A:A,"&gt;="&amp;'Reporte SDR General'!$C$4,Data!A:A,"&lt;="&amp;'Reporte SDR General'!$D$4,Data!$W:$W,"Paso a ventas",Data!BY:BY,"&gt;="&amp;'Reporte SDR General'!$C$3,Data!BY:BY,"&lt;="&amp;'Reporte SDR General'!$D$3)</f>
        <v>0</v>
      </c>
      <c r="I25" s="65"/>
      <c r="J25" s="65"/>
      <c r="K25" s="67"/>
      <c r="L25" s="65"/>
      <c r="M25" s="65"/>
      <c r="N25" s="67"/>
      <c r="O25" s="65"/>
      <c r="P25" s="6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outlineLevel="1">
      <c r="A26" s="2"/>
      <c r="B26" s="68"/>
      <c r="C26" s="63" t="s">
        <v>28</v>
      </c>
      <c r="D26" s="41">
        <f t="shared" si="2"/>
        <v>0</v>
      </c>
      <c r="E26" s="34" t="str">
        <f>D26/D23</f>
        <v>#DIV/0!</v>
      </c>
      <c r="F26" s="34" t="str">
        <f>iferror(D26/'PT Reporte SDR Brazil'!D25-1,"")</f>
        <v/>
      </c>
      <c r="G26" s="48"/>
      <c r="H26" s="41">
        <f>COUNTIFS(Data!A:A,"&gt;="&amp;'Reporte SDR General'!$G$3,Data!A:A,"&lt;="&amp;'Reporte SDR General'!$H$3,Data!$W:$W,"Paso a ventas")</f>
        <v>0</v>
      </c>
      <c r="I26" s="34"/>
      <c r="J26" s="34"/>
      <c r="K26" s="41"/>
      <c r="L26" s="34"/>
      <c r="M26" s="34"/>
      <c r="N26" s="41"/>
      <c r="O26" s="34"/>
      <c r="P26" s="3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outlineLevel="1">
      <c r="A27" s="2"/>
      <c r="B27" s="68"/>
      <c r="C27" s="37" t="s">
        <v>29</v>
      </c>
      <c r="D27" s="41" t="str">
        <f t="shared" si="2"/>
        <v>#N/A</v>
      </c>
      <c r="E27" s="34">
        <f>IFERROR(D27/D23,0)</f>
        <v>0</v>
      </c>
      <c r="F27" s="34" t="str">
        <f>iferror(D27/'PT Reporte SDR Brazil'!D26-1,"")</f>
        <v/>
      </c>
      <c r="G27" s="48"/>
      <c r="H27" s="41" t="str">
        <f>SUMIFS(Data!BQ:BQ,Data!A:A,"&gt;="&amp;'Reporte SDR General'!$C$3,Data!A:A,"&lt;="&amp;'Reporte SDR General'!$D$3,Data!$W:$W,"Paso a ventas")</f>
        <v>#N/A</v>
      </c>
      <c r="I27" s="34"/>
      <c r="J27" s="34"/>
      <c r="K27" s="41"/>
      <c r="L27" s="34"/>
      <c r="M27" s="34"/>
      <c r="N27" s="41"/>
      <c r="O27" s="34"/>
      <c r="P27" s="3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outlineLevel="1">
      <c r="A28" s="2"/>
      <c r="B28" s="62"/>
      <c r="C28" s="37" t="s">
        <v>30</v>
      </c>
      <c r="D28" s="69" t="str">
        <f t="shared" si="2"/>
        <v>#N/A</v>
      </c>
      <c r="E28" s="34">
        <f>iferror(D28/$D$71,0)</f>
        <v>0</v>
      </c>
      <c r="F28" s="34" t="str">
        <f>iferror(D28/'PT Reporte SDR Brazil'!D27-1,"")</f>
        <v/>
      </c>
      <c r="G28" s="18"/>
      <c r="H28" s="69" t="str">
        <f>SUMIFS(Data!BQ:BQ,Data!A:A,"&gt;="&amp;'Reporte SDR General'!$C$4,Data!A:A,"&lt;="&amp;'Reporte SDR General'!$D$4,Data!$W:$W,"Paso a ventas")</f>
        <v>#N/A</v>
      </c>
      <c r="I28" s="34"/>
      <c r="J28" s="34"/>
      <c r="K28" s="70"/>
      <c r="L28" s="34"/>
      <c r="M28" s="34"/>
      <c r="N28" s="70"/>
      <c r="O28" s="34"/>
      <c r="P28" s="3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outlineLevel="1">
      <c r="A29" s="2"/>
      <c r="B29" s="62"/>
      <c r="C29" s="71" t="s">
        <v>31</v>
      </c>
      <c r="D29" s="72" t="str">
        <f t="shared" si="2"/>
        <v>#N/A</v>
      </c>
      <c r="E29" s="73" t="s">
        <v>32</v>
      </c>
      <c r="F29" s="65" t="str">
        <f>iferror(D29/'PT Reporte SDR Brazil'!D28-1,"")</f>
        <v/>
      </c>
      <c r="G29" s="18"/>
      <c r="H29" s="74" t="str">
        <f>SUMIFS(Data!BQ:BQ,Data!A:A,"&gt;="&amp;'Reporte SDR General'!$G$3,Data!A:A,"&lt;="&amp;'Reporte SDR General'!$H$3,Data!$W:$W,"Paso a ventas")</f>
        <v>#N/A</v>
      </c>
      <c r="I29" s="65"/>
      <c r="J29" s="65" t="str">
        <f>iferror(H29/'PT Reporte SDR Brazil'!H28-1,"")</f>
        <v/>
      </c>
      <c r="K29" s="74"/>
      <c r="L29" s="65"/>
      <c r="M29" s="65"/>
      <c r="N29" s="74"/>
      <c r="O29" s="65"/>
      <c r="P29" s="65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outlineLevel="1">
      <c r="A30" s="2"/>
      <c r="B30" s="68"/>
      <c r="C30" s="71" t="s">
        <v>33</v>
      </c>
      <c r="D30" s="75">
        <f t="shared" si="2"/>
        <v>11605</v>
      </c>
      <c r="E30" s="38">
        <f>IFERROR(D30/D27,0)</f>
        <v>0</v>
      </c>
      <c r="F30" s="38" t="str">
        <f>iferror(D30/'PT Reporte SDR Brazil'!D29-1,"")</f>
        <v/>
      </c>
      <c r="G30" s="18"/>
      <c r="H30" s="76">
        <v>11605.0</v>
      </c>
      <c r="I30" s="38">
        <f>IFERROR(H30/H27,0)</f>
        <v>0</v>
      </c>
      <c r="J30" s="38" t="str">
        <f>iferror(H30/'PT Reporte SDR Brazil'!H29-1,"")</f>
        <v/>
      </c>
      <c r="K30" s="27"/>
      <c r="L30" s="27"/>
      <c r="M30" s="27"/>
      <c r="N30" s="27"/>
      <c r="O30" s="27"/>
      <c r="P30" s="2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outlineLevel="1">
      <c r="A31" s="2"/>
      <c r="B31" s="68"/>
      <c r="C31" s="71" t="s">
        <v>34</v>
      </c>
      <c r="D31" s="75" t="str">
        <f t="shared" si="2"/>
        <v/>
      </c>
      <c r="E31" s="29"/>
      <c r="F31" s="29" t="str">
        <f>iferror(D31/'PT Reporte SDR Brazil'!D30-1,"")</f>
        <v/>
      </c>
      <c r="G31" s="18"/>
      <c r="H31" s="75"/>
      <c r="I31" s="29"/>
      <c r="J31" s="29" t="str">
        <f>iferror(H31/'PT Reporte SDR Brazil'!H30-1,"")</f>
        <v/>
      </c>
      <c r="K31" s="75"/>
      <c r="L31" s="75"/>
      <c r="M31" s="75"/>
      <c r="N31" s="75"/>
      <c r="O31" s="75"/>
      <c r="P31" s="7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outlineLevel="1">
      <c r="A32" s="2"/>
      <c r="B32" s="77"/>
      <c r="C32" s="71" t="s">
        <v>35</v>
      </c>
      <c r="D32" s="75" t="str">
        <f t="shared" si="2"/>
        <v/>
      </c>
      <c r="E32" s="29"/>
      <c r="F32" s="29" t="str">
        <f>iferror(D32/'PT Reporte SDR Brazil'!D31-1,"")</f>
        <v/>
      </c>
      <c r="G32" s="18"/>
      <c r="H32" s="75"/>
      <c r="I32" s="29"/>
      <c r="J32" s="29" t="str">
        <f>iferror(H32/'PT Reporte SDR Brazil'!H31-1,"")</f>
        <v/>
      </c>
      <c r="K32" s="75"/>
      <c r="L32" s="75"/>
      <c r="M32" s="75"/>
      <c r="N32" s="75"/>
      <c r="O32" s="75"/>
      <c r="P32" s="75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outlineLevel="1">
      <c r="A33" s="2"/>
      <c r="B33" s="62"/>
      <c r="C33" s="71" t="s">
        <v>36</v>
      </c>
      <c r="D33" s="41" t="str">
        <f t="shared" si="2"/>
        <v/>
      </c>
      <c r="E33" s="78">
        <f>IFERROR(D33/D27,0)</f>
        <v>0</v>
      </c>
      <c r="F33" s="78" t="str">
        <f>iferror(D33/'PT Reporte SDR Brazil'!D32-1,"")</f>
        <v/>
      </c>
      <c r="G33" s="18"/>
      <c r="H33" s="41"/>
      <c r="I33" s="78">
        <f>IFERROR(H33/H27,0)</f>
        <v>0</v>
      </c>
      <c r="J33" s="78" t="str">
        <f>iferror(H33/'PT Reporte SDR Brazil'!H32-1,"")</f>
        <v/>
      </c>
      <c r="K33" s="41"/>
      <c r="L33" s="41"/>
      <c r="M33" s="41"/>
      <c r="N33" s="41"/>
      <c r="O33" s="41"/>
      <c r="P33" s="4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outlineLevel="1">
      <c r="A34" s="2"/>
      <c r="B34" s="62"/>
      <c r="C34" s="79" t="s">
        <v>37</v>
      </c>
      <c r="D34" s="80" t="str">
        <f>D30/D23</f>
        <v>#DIV/0!</v>
      </c>
      <c r="E34" s="78">
        <f>IFERROR(D34/D27,0)</f>
        <v>0</v>
      </c>
      <c r="F34" s="78" t="str">
        <f>iferror(D34/'PT Reporte SDR Brazil'!D33-1,"")</f>
        <v/>
      </c>
      <c r="G34" s="18"/>
      <c r="H34" s="41" t="str">
        <f>D34</f>
        <v>#DIV/0!</v>
      </c>
      <c r="I34" s="78">
        <f>IFERROR(H34/H27,0)</f>
        <v>0</v>
      </c>
      <c r="J34" s="78" t="str">
        <f>iferror(H34/'PT Reporte SDR Brazil'!H33-1,"")</f>
        <v/>
      </c>
      <c r="K34" s="41"/>
      <c r="L34" s="41"/>
      <c r="M34" s="41"/>
      <c r="N34" s="41"/>
      <c r="O34" s="41"/>
      <c r="P34" s="4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idden="1" outlineLevel="1">
      <c r="A35" s="2"/>
      <c r="B35" s="68"/>
      <c r="C35" s="71" t="s">
        <v>38</v>
      </c>
      <c r="D35" s="27" t="str">
        <f t="shared" ref="D35:D37" si="14">H35</f>
        <v/>
      </c>
      <c r="E35" s="29"/>
      <c r="F35" s="29" t="str">
        <f>iferror(D35/'PT Reporte SDR Brazil'!D34-1,"")</f>
        <v/>
      </c>
      <c r="G35" s="18"/>
      <c r="H35" s="27"/>
      <c r="I35" s="29"/>
      <c r="J35" s="29" t="str">
        <f>iferror(H35/'PT Reporte SDR Brazil'!H34-1,"")</f>
        <v/>
      </c>
      <c r="K35" s="27"/>
      <c r="L35" s="27"/>
      <c r="M35" s="27"/>
      <c r="N35" s="27"/>
      <c r="O35" s="27"/>
      <c r="P35" s="27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outlineLevel="1">
      <c r="A36" s="2"/>
      <c r="B36" s="68"/>
      <c r="C36" s="79" t="s">
        <v>39</v>
      </c>
      <c r="D36" s="76">
        <f t="shared" si="14"/>
        <v>8</v>
      </c>
      <c r="E36" s="29"/>
      <c r="F36" s="29" t="str">
        <f>iferror(D36/'PT Reporte SDR Brazil'!D35-1,"")</f>
        <v/>
      </c>
      <c r="G36" s="18"/>
      <c r="H36" s="76">
        <v>8.0</v>
      </c>
      <c r="I36" s="29"/>
      <c r="J36" s="29" t="str">
        <f>iferror(H36/'PT Reporte SDR Brazil'!H35-1,"")</f>
        <v/>
      </c>
      <c r="K36" s="27"/>
      <c r="L36" s="27"/>
      <c r="M36" s="27"/>
      <c r="N36" s="27"/>
      <c r="O36" s="27"/>
      <c r="P36" s="27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outlineLevel="1">
      <c r="A37" s="2"/>
      <c r="B37" s="68"/>
      <c r="C37" s="71" t="s">
        <v>40</v>
      </c>
      <c r="D37" s="76">
        <f t="shared" si="14"/>
        <v>3240</v>
      </c>
      <c r="E37" s="29"/>
      <c r="F37" s="29" t="str">
        <f>iferror(D37/'PT Reporte SDR Brazil'!D36-1,"")</f>
        <v/>
      </c>
      <c r="G37" s="18"/>
      <c r="H37" s="81">
        <v>3240.0</v>
      </c>
      <c r="I37" s="29"/>
      <c r="J37" s="29" t="str">
        <f>iferror(H37/'PT Reporte SDR Brazil'!H36-1,"")</f>
        <v/>
      </c>
      <c r="K37" s="27"/>
      <c r="L37" s="27"/>
      <c r="M37" s="27"/>
      <c r="N37" s="27"/>
      <c r="O37" s="27"/>
      <c r="P37" s="27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82"/>
      <c r="F38" s="83" t="str">
        <f>iferror(D38/'PT Reporte SDR'!D60-1,"")</f>
        <v/>
      </c>
      <c r="G38" s="30"/>
      <c r="H38" s="84"/>
      <c r="I38" s="83"/>
      <c r="J38" s="83" t="str">
        <f>iferror(H38/'PT Reporte SDR'!H60-1,"")</f>
        <v/>
      </c>
      <c r="K38" s="8"/>
      <c r="L38" s="83"/>
      <c r="M38" s="83" t="str">
        <f>iferror(K38/'PT Reporte SDR'!K60-1,"")</f>
        <v/>
      </c>
      <c r="N38" s="8"/>
      <c r="O38" s="83"/>
      <c r="P38" s="83" t="str">
        <f>iferror(N38/'PT Reporte SDR'!N60-1,"")</f>
        <v/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85" t="s">
        <v>41</v>
      </c>
      <c r="D39" s="85" t="s">
        <v>5</v>
      </c>
      <c r="E39" s="86" t="s">
        <v>3</v>
      </c>
      <c r="F39" s="86" t="str">
        <f>iferror(D39/'PT Reporte SDR'!D61-1,"")</f>
        <v/>
      </c>
      <c r="G39" s="30"/>
      <c r="H39" s="87"/>
      <c r="I39" s="86" t="s">
        <v>3</v>
      </c>
      <c r="J39" s="86" t="str">
        <f>iferror(H39/'PT Reporte SDR'!H61-1,"")</f>
        <v/>
      </c>
      <c r="K39" s="87"/>
      <c r="L39" s="86" t="s">
        <v>3</v>
      </c>
      <c r="M39" s="86" t="str">
        <f>iferror(K39/'PT Reporte SDR'!K61-1,"")</f>
        <v/>
      </c>
      <c r="N39" s="87"/>
      <c r="O39" s="86" t="s">
        <v>3</v>
      </c>
      <c r="P39" s="86" t="str">
        <f>iferror(N39/'PT Reporte SDR'!N61-1,"")</f>
        <v/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 t="str">
        <f t="array" ref="A40">UNIQUE(Data!BJ:BJ)</f>
        <v>#REF!</v>
      </c>
      <c r="B40" s="2"/>
      <c r="C40" s="32" t="s">
        <v>42</v>
      </c>
      <c r="D40" s="33">
        <f t="shared" ref="D40:D42" si="15">Sum(H40+K40+N40)</f>
        <v>0</v>
      </c>
      <c r="E40" s="34">
        <f t="shared" ref="E40:E43" si="16">iferror(D40/$D$43,0)</f>
        <v>0</v>
      </c>
      <c r="F40" s="34" t="str">
        <f>iferror(D40/'PT Reporte SDR'!D62-1,"")</f>
        <v/>
      </c>
      <c r="G40" s="30"/>
      <c r="H40" s="33">
        <f>COUNTIFS(Data!$A:$A,"&gt;="&amp;'Reporte SDR General'!$C$3,Data!$A:$A,"&lt;="&amp;'Reporte SDR General'!$D$3,Data!$X:$X,C40)</f>
        <v>0</v>
      </c>
      <c r="I40" s="34">
        <f t="shared" ref="I40:I43" si="17">iferror(H40/$D$43,0)</f>
        <v>0</v>
      </c>
      <c r="J40" s="34" t="str">
        <f>iferror(H40/'PT Reporte SDR'!H62-1,"")</f>
        <v/>
      </c>
      <c r="K40" s="33">
        <f>COUNTIFS(Data!$A:$A,"&gt;="&amp;'Reporte SDR General'!$C$3,Data!$A:$A,"&lt;="&amp;'Reporte SDR General'!$D$3,Data!$BI:$BI,$H$5,Data!$CM:$CM,C40)</f>
        <v>0</v>
      </c>
      <c r="L40" s="34">
        <f t="shared" ref="L40:L43" si="18">iferror(K40/$D$43,0)</f>
        <v>0</v>
      </c>
      <c r="M40" s="34" t="str">
        <f>iferror(K40/'PT Reporte SDR'!K62-1,"")</f>
        <v/>
      </c>
      <c r="N40" s="33">
        <f>COUNTIFS(Data!$A:$A,"&gt;="&amp;'Reporte SDR General'!$C$3,Data!$A:$A,"&lt;="&amp;'Reporte SDR General'!$D$3,Data!$BI:$BI,$H$5,Data!$CM:$CM,C40)</f>
        <v>0</v>
      </c>
      <c r="O40" s="34">
        <f t="shared" ref="O40:O43" si="19">iferror(N40/$D$43,0)</f>
        <v>0</v>
      </c>
      <c r="P40" s="34" t="str">
        <f>iferror(N40/'PT Reporte SDR'!N62-1,"")</f>
        <v/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32" t="s">
        <v>43</v>
      </c>
      <c r="D41" s="33">
        <f t="shared" si="15"/>
        <v>0</v>
      </c>
      <c r="E41" s="34">
        <f t="shared" si="16"/>
        <v>0</v>
      </c>
      <c r="F41" s="34" t="str">
        <f>iferror(D41/'PT Reporte SDR'!D63-1,"")</f>
        <v/>
      </c>
      <c r="G41" s="30"/>
      <c r="H41" s="33">
        <f>COUNTIFS(Data!$A:$A,"&gt;="&amp;'Reporte SDR General'!$C$3,Data!$A:$A,"&lt;="&amp;'Reporte SDR General'!$D$3,Data!$X:$X,C41)</f>
        <v>0</v>
      </c>
      <c r="I41" s="34">
        <f t="shared" si="17"/>
        <v>0</v>
      </c>
      <c r="J41" s="34" t="str">
        <f>iferror(H41/'PT Reporte SDR'!H63-1,"")</f>
        <v/>
      </c>
      <c r="K41" s="33">
        <f>COUNTIFS(Data!$A:$A,"&gt;="&amp;'Reporte SDR General'!$C$3,Data!$A:$A,"&lt;="&amp;'Reporte SDR General'!$D$3,Data!$BI:$BI,$H$5,Data!$CM:$CM,C41)</f>
        <v>0</v>
      </c>
      <c r="L41" s="34">
        <f t="shared" si="18"/>
        <v>0</v>
      </c>
      <c r="M41" s="34" t="str">
        <f>iferror(K41/'PT Reporte SDR'!K63-1,"")</f>
        <v/>
      </c>
      <c r="N41" s="33">
        <f>COUNTIFS(Data!$A:$A,"&gt;="&amp;'Reporte SDR General'!$C$3,Data!$A:$A,"&lt;="&amp;'Reporte SDR General'!$D$3,Data!$BI:$BI,$H$5,Data!$CM:$CM,C41)</f>
        <v>0</v>
      </c>
      <c r="O41" s="34">
        <f t="shared" si="19"/>
        <v>0</v>
      </c>
      <c r="P41" s="34" t="str">
        <f>iferror(N41/'PT Reporte SDR'!N63-1,"")</f>
        <v/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32" t="s">
        <v>44</v>
      </c>
      <c r="D42" s="33">
        <f t="shared" si="15"/>
        <v>0</v>
      </c>
      <c r="E42" s="34">
        <f t="shared" si="16"/>
        <v>0</v>
      </c>
      <c r="F42" s="34" t="str">
        <f>iferror(D42/'PT Reporte SDR'!D64-1,"")</f>
        <v/>
      </c>
      <c r="G42" s="30"/>
      <c r="H42" s="33">
        <f>COUNTIFS(Data!$A:$A,"&gt;="&amp;'Reporte SDR General'!$C$3,Data!$A:$A,"&lt;="&amp;'Reporte SDR General'!$D$3,Data!$X:$X,C42)</f>
        <v>0</v>
      </c>
      <c r="I42" s="34">
        <f t="shared" si="17"/>
        <v>0</v>
      </c>
      <c r="J42" s="34" t="str">
        <f>iferror(H42/'PT Reporte SDR'!H64-1,"")</f>
        <v/>
      </c>
      <c r="K42" s="33">
        <f>COUNTIFS(Data!$A:$A,"&gt;="&amp;'Reporte SDR General'!$C$3,Data!$A:$A,"&lt;="&amp;'Reporte SDR General'!$D$3,Data!$BI:$BI,$H$5,Data!$CM:$CM,C42)</f>
        <v>0</v>
      </c>
      <c r="L42" s="34">
        <f t="shared" si="18"/>
        <v>0</v>
      </c>
      <c r="M42" s="34" t="str">
        <f>iferror(K42/'PT Reporte SDR'!K64-1,"")</f>
        <v/>
      </c>
      <c r="N42" s="33">
        <f>COUNTIFS(Data!$A:$A,"&gt;="&amp;'Reporte SDR General'!$C$3,Data!$A:$A,"&lt;="&amp;'Reporte SDR General'!$D$3,Data!$BI:$BI,$H$5,Data!$CM:$CM,C42)</f>
        <v>0</v>
      </c>
      <c r="O42" s="34">
        <f t="shared" si="19"/>
        <v>0</v>
      </c>
      <c r="P42" s="34" t="str">
        <f>iferror(N42/'PT Reporte SDR'!N64-1,"")</f>
        <v/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35" t="s">
        <v>5</v>
      </c>
      <c r="D43" s="33">
        <f>sum(D40:D42)</f>
        <v>0</v>
      </c>
      <c r="E43" s="34">
        <f t="shared" si="16"/>
        <v>0</v>
      </c>
      <c r="F43" s="34" t="str">
        <f>iferror(D43/'PT Reporte SDR'!D66-1,"")</f>
        <v/>
      </c>
      <c r="G43" s="13"/>
      <c r="H43" s="33">
        <f>SUM(H40:H42)</f>
        <v>0</v>
      </c>
      <c r="I43" s="34">
        <f t="shared" si="17"/>
        <v>0</v>
      </c>
      <c r="J43" s="34" t="str">
        <f>iferror(H43/'PT Reporte SDR'!H66-1,"")</f>
        <v/>
      </c>
      <c r="K43" s="36">
        <f>sum(K40:K42)</f>
        <v>0</v>
      </c>
      <c r="L43" s="34">
        <f t="shared" si="18"/>
        <v>0</v>
      </c>
      <c r="M43" s="34" t="str">
        <f>iferror(K43/'PT Reporte SDR'!K66-1,"")</f>
        <v/>
      </c>
      <c r="N43" s="36">
        <f>sum(N40:N42)</f>
        <v>0</v>
      </c>
      <c r="O43" s="34">
        <f t="shared" si="19"/>
        <v>0</v>
      </c>
      <c r="P43" s="34" t="str">
        <f>iferror(N43/'PT Reporte SDR'!N66-1,"")</f>
        <v/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88"/>
      <c r="E44" s="82"/>
      <c r="F44" s="83" t="str">
        <f>iferror(D44/'PT Reporte SDR'!D67-1,"")</f>
        <v/>
      </c>
      <c r="G44" s="13"/>
      <c r="H44" s="53"/>
      <c r="I44" s="83"/>
      <c r="J44" s="83" t="str">
        <f>iferror(H44/'PT Reporte SDR'!H67-1,"")</f>
        <v/>
      </c>
      <c r="K44" s="84"/>
      <c r="L44" s="83"/>
      <c r="M44" s="83" t="str">
        <f>iferror(K44/'PT Reporte SDR'!K67-1,"")</f>
        <v/>
      </c>
      <c r="N44" s="53"/>
      <c r="O44" s="83"/>
      <c r="P44" s="83" t="str">
        <f>iferror(N44/'PT Reporte SDR'!N67-1,"")</f>
        <v/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53"/>
      <c r="F45" s="84" t="str">
        <f>iferror(D45/'PT Reporte SDR'!D68-1,"")</f>
        <v/>
      </c>
      <c r="G45" s="13"/>
      <c r="H45" s="53"/>
      <c r="I45" s="84"/>
      <c r="J45" s="84" t="str">
        <f>iferror(H45/'PT Reporte SDR'!H68-1,"")</f>
        <v/>
      </c>
      <c r="K45" s="84"/>
      <c r="L45" s="84"/>
      <c r="M45" s="84" t="str">
        <f>iferror(K45/'PT Reporte SDR'!K68-1,"")</f>
        <v/>
      </c>
      <c r="N45" s="53"/>
      <c r="O45" s="84"/>
      <c r="P45" s="84" t="str">
        <f>iferror(N45/'PT Reporte SDR'!N68-1,"")</f>
        <v/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idden="1" outlineLevel="2">
      <c r="A46" s="2"/>
      <c r="B46" s="2"/>
      <c r="C46" s="89" t="s">
        <v>45</v>
      </c>
      <c r="D46" s="90">
        <f>SUM(D47)</f>
        <v>0</v>
      </c>
      <c r="E46" s="86" t="s">
        <v>3</v>
      </c>
      <c r="F46" s="86" t="str">
        <f>iferror(D46/'PT Reporte SDR'!D69-1,"")</f>
        <v/>
      </c>
      <c r="G46" s="13"/>
      <c r="H46" s="91"/>
      <c r="I46" s="86" t="s">
        <v>3</v>
      </c>
      <c r="J46" s="86" t="str">
        <f>iferror(H46/'PT Reporte SDR'!H69-1,"")</f>
        <v/>
      </c>
      <c r="K46" s="92"/>
      <c r="L46" s="86" t="s">
        <v>3</v>
      </c>
      <c r="M46" s="86" t="str">
        <f>iferror(K46/'PT Reporte SDR'!K69-1,"")</f>
        <v/>
      </c>
      <c r="N46" s="91"/>
      <c r="O46" s="86" t="s">
        <v>3</v>
      </c>
      <c r="P46" s="86" t="str">
        <f>iferror(N46/'PT Reporte SDR'!N69-1,"")</f>
        <v/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idden="1" outlineLevel="2">
      <c r="A47" s="2"/>
      <c r="B47" s="2"/>
      <c r="C47" s="35" t="s">
        <v>45</v>
      </c>
      <c r="D47" s="93"/>
      <c r="E47" s="34">
        <f>iferror(D47/$D$46,0)</f>
        <v>0</v>
      </c>
      <c r="F47" s="34" t="str">
        <f>iferror(D47/'PT Reporte SDR'!D70-1,"")</f>
        <v/>
      </c>
      <c r="G47" s="13"/>
      <c r="H47" s="94"/>
      <c r="I47" s="34">
        <f>iferror(H47/$D$46,0)</f>
        <v>0</v>
      </c>
      <c r="J47" s="34" t="str">
        <f>iferror(H47/'PT Reporte SDR'!H70-1,"")</f>
        <v/>
      </c>
      <c r="K47" s="95"/>
      <c r="L47" s="34">
        <f>iferror(K47/$D$46,0)</f>
        <v>0</v>
      </c>
      <c r="M47" s="34" t="str">
        <f>iferror(K47/'PT Reporte SDR'!K70-1,"")</f>
        <v/>
      </c>
      <c r="N47" s="94"/>
      <c r="O47" s="34">
        <f>iferror(N47/$D$46,0)</f>
        <v>0</v>
      </c>
      <c r="P47" s="34" t="str">
        <f>iferror(N47/'PT Reporte SDR'!N70-1,"")</f>
        <v/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outlineLevel="2">
      <c r="A48" s="2"/>
      <c r="B48" s="2"/>
      <c r="C48" s="2"/>
      <c r="D48" s="2"/>
      <c r="E48" s="53"/>
      <c r="F48" s="84" t="str">
        <f>iferror(D48/'PT Reporte SDR'!D71-1,"")</f>
        <v/>
      </c>
      <c r="G48" s="13"/>
      <c r="H48" s="53"/>
      <c r="I48" s="84"/>
      <c r="J48" s="84" t="str">
        <f>iferror(H48/'PT Reporte SDR'!H71-1,"")</f>
        <v/>
      </c>
      <c r="K48" s="84"/>
      <c r="L48" s="84"/>
      <c r="M48" s="84" t="str">
        <f>iferror(K48/'PT Reporte SDR'!K71-1,"")</f>
        <v/>
      </c>
      <c r="N48" s="53"/>
      <c r="O48" s="84"/>
      <c r="P48" s="84" t="str">
        <f>iferror(N48/'PT Reporte SDR'!N71-1,"")</f>
        <v/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outlineLevel="2">
      <c r="A49" s="2"/>
      <c r="B49" s="2"/>
      <c r="C49" s="96" t="s">
        <v>15</v>
      </c>
      <c r="D49" s="97">
        <f>SUM(D50:D59)</f>
        <v>0</v>
      </c>
      <c r="E49" s="86" t="s">
        <v>3</v>
      </c>
      <c r="F49" s="86" t="str">
        <f>iferror(D49/'PT Reporte SDR'!D72-1,"")</f>
        <v/>
      </c>
      <c r="G49" s="13"/>
      <c r="H49" s="98">
        <f>SUM(H50:H59)</f>
        <v>0</v>
      </c>
      <c r="I49" s="86" t="s">
        <v>3</v>
      </c>
      <c r="J49" s="86" t="str">
        <f>iferror(H49/'PT Reporte SDR'!H72-1,"")</f>
        <v/>
      </c>
      <c r="K49" s="98">
        <f>SUM(K50:K59)</f>
        <v>0</v>
      </c>
      <c r="L49" s="86" t="s">
        <v>3</v>
      </c>
      <c r="M49" s="86" t="str">
        <f>iferror(K49/'PT Reporte SDR'!K72-1,"")</f>
        <v/>
      </c>
      <c r="N49" s="98">
        <f>SUM(N50:N59)</f>
        <v>0</v>
      </c>
      <c r="O49" s="86" t="s">
        <v>3</v>
      </c>
      <c r="P49" s="86" t="str">
        <f>iferror(N49/'PT Reporte SDR'!N72-1,"")</f>
        <v/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outlineLevel="2">
      <c r="A50" s="2"/>
      <c r="B50" s="2"/>
      <c r="C50" s="99" t="s">
        <v>46</v>
      </c>
      <c r="D50" s="100">
        <f t="shared" ref="D50:D59" si="20">sum(H50)</f>
        <v>0</v>
      </c>
      <c r="E50" s="101">
        <f t="shared" ref="E50:E59" si="21">IFERROR(D50/$D$49,0)</f>
        <v>0</v>
      </c>
      <c r="F50" s="101" t="str">
        <f>iferror(D50/'PT Reporte SDR'!D73-1,"")</f>
        <v/>
      </c>
      <c r="G50" s="13"/>
      <c r="H50" s="102">
        <f>COUNTIFS(Data!$A:$A,"&gt;="&amp;'Reporte SDR General'!$C$3,Data!$A:$A,"&lt;="&amp;'Reporte SDR General'!$D$3,Data!$Y:$Y,C50)</f>
        <v>0</v>
      </c>
      <c r="I50" s="101">
        <f t="shared" ref="I50:I59" si="22">IFERROR(H50/$D$49,0)</f>
        <v>0</v>
      </c>
      <c r="J50" s="101" t="str">
        <f>iferror(H50/'PT Reporte SDR'!H73-1,"")</f>
        <v/>
      </c>
      <c r="K50" s="102">
        <f>COUNTIFS(Data!$A:$A,"&gt;="&amp;'Reporte SDR General'!$C$3,Data!$A:$A,"&lt;="&amp;'Reporte SDR General'!$D$3,Data!$E:$E,D50,Data!$BG:$BG,$H$5)</f>
        <v>0</v>
      </c>
      <c r="L50" s="101">
        <f t="shared" ref="L50:L59" si="23">IFERROR(K50/$D$49,0)</f>
        <v>0</v>
      </c>
      <c r="M50" s="101" t="str">
        <f>iferror(K50/'PT Reporte SDR'!K73-1,"")</f>
        <v/>
      </c>
      <c r="N50" s="102">
        <f>COUNTIFS(Data!$A:$A,"&gt;="&amp;'Reporte SDR General'!$C$3,Data!$A:$A,"&lt;="&amp;'Reporte SDR General'!$D$3,Data!$E:$E,E50,Data!$BG:$BG,$H$5)</f>
        <v>0</v>
      </c>
      <c r="O50" s="101">
        <f t="shared" ref="O50:O59" si="24">IFERROR(N50/$D$49,0)</f>
        <v>0</v>
      </c>
      <c r="P50" s="101" t="str">
        <f>iferror(N50/'PT Reporte SDR'!N73-1,"")</f>
        <v/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outlineLevel="2">
      <c r="A51" s="2"/>
      <c r="B51" s="2"/>
      <c r="C51" s="103" t="s">
        <v>47</v>
      </c>
      <c r="D51" s="100">
        <f t="shared" si="20"/>
        <v>0</v>
      </c>
      <c r="E51" s="101">
        <f t="shared" si="21"/>
        <v>0</v>
      </c>
      <c r="F51" s="101" t="str">
        <f>iferror(D51/'PT Reporte SDR'!D74-1,"")</f>
        <v/>
      </c>
      <c r="G51" s="13"/>
      <c r="H51" s="102">
        <f>COUNTIFS(Data!$A:$A,"&gt;="&amp;'Reporte SDR General'!$C$3,Data!$A:$A,"&lt;="&amp;'Reporte SDR General'!$D$3,Data!$Y:$Y,C51)</f>
        <v>0</v>
      </c>
      <c r="I51" s="101">
        <f t="shared" si="22"/>
        <v>0</v>
      </c>
      <c r="J51" s="101" t="str">
        <f>iferror(H51/'PT Reporte SDR'!H74-1,"")</f>
        <v/>
      </c>
      <c r="K51" s="102">
        <f>COUNTIFS(Data!$A:$A,"&gt;="&amp;'Reporte SDR General'!$C$3,Data!$A:$A,"&lt;="&amp;'Reporte SDR General'!$D$3,Data!$E:$E,D51,Data!$BG:$BG,$H$5)</f>
        <v>0</v>
      </c>
      <c r="L51" s="101">
        <f t="shared" si="23"/>
        <v>0</v>
      </c>
      <c r="M51" s="101" t="str">
        <f>iferror(K51/'PT Reporte SDR'!K74-1,"")</f>
        <v/>
      </c>
      <c r="N51" s="102">
        <f>COUNTIFS(Data!$A:$A,"&gt;="&amp;'Reporte SDR General'!$C$3,Data!$A:$A,"&lt;="&amp;'Reporte SDR General'!$D$3,Data!$E:$E,E51,Data!$BG:$BG,$H$5)</f>
        <v>0</v>
      </c>
      <c r="O51" s="101">
        <f t="shared" si="24"/>
        <v>0</v>
      </c>
      <c r="P51" s="101" t="str">
        <f>iferror(N51/'PT Reporte SDR'!N74-1,"")</f>
        <v/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outlineLevel="3">
      <c r="A52" s="2"/>
      <c r="B52" s="2"/>
      <c r="C52" s="99" t="s">
        <v>48</v>
      </c>
      <c r="D52" s="100">
        <f t="shared" si="20"/>
        <v>0</v>
      </c>
      <c r="E52" s="101">
        <f t="shared" si="21"/>
        <v>0</v>
      </c>
      <c r="F52" s="101" t="str">
        <f>iferror(D52/'PT Reporte SDR'!D75-1,"")</f>
        <v/>
      </c>
      <c r="G52" s="13"/>
      <c r="H52" s="102">
        <f>COUNTIFS(Data!$A:$A,"&gt;="&amp;'Reporte SDR General'!$C$3,Data!$A:$A,"&lt;="&amp;'Reporte SDR General'!$D$3,Data!$Y:$Y,C52)</f>
        <v>0</v>
      </c>
      <c r="I52" s="101">
        <f t="shared" si="22"/>
        <v>0</v>
      </c>
      <c r="J52" s="101" t="str">
        <f>iferror(H52/'PT Reporte SDR'!H75-1,"")</f>
        <v/>
      </c>
      <c r="K52" s="102">
        <f>COUNTIFS(Data!$A:$A,"&gt;="&amp;'Reporte SDR General'!$C$3,Data!$A:$A,"&lt;="&amp;'Reporte SDR General'!$D$3,Data!$E:$E,D52,Data!$BG:$BG,$H$5)</f>
        <v>0</v>
      </c>
      <c r="L52" s="101">
        <f t="shared" si="23"/>
        <v>0</v>
      </c>
      <c r="M52" s="101" t="str">
        <f>iferror(K52/'PT Reporte SDR'!K75-1,"")</f>
        <v/>
      </c>
      <c r="N52" s="102">
        <f>COUNTIFS(Data!$A:$A,"&gt;="&amp;'Reporte SDR General'!$C$3,Data!$A:$A,"&lt;="&amp;'Reporte SDR General'!$D$3,Data!$E:$E,E52,Data!$BG:$BG,$H$5)</f>
        <v>0</v>
      </c>
      <c r="O52" s="101">
        <f t="shared" si="24"/>
        <v>0</v>
      </c>
      <c r="P52" s="101" t="str">
        <f>iferror(N52/'PT Reporte SDR'!N75-1,"")</f>
        <v/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outlineLevel="2">
      <c r="A53" s="2"/>
      <c r="B53" s="2"/>
      <c r="C53" s="99" t="s">
        <v>49</v>
      </c>
      <c r="D53" s="100">
        <f t="shared" si="20"/>
        <v>0</v>
      </c>
      <c r="E53" s="101">
        <f t="shared" si="21"/>
        <v>0</v>
      </c>
      <c r="F53" s="101" t="str">
        <f>iferror(D53/'PT Reporte SDR'!D76-1,"")</f>
        <v/>
      </c>
      <c r="G53" s="13"/>
      <c r="H53" s="102">
        <f>COUNTIFS(Data!$A:$A,"&gt;="&amp;'Reporte SDR General'!$C$3,Data!$A:$A,"&lt;="&amp;'Reporte SDR General'!$D$3,Data!$Y:$Y,C53)</f>
        <v>0</v>
      </c>
      <c r="I53" s="101">
        <f t="shared" si="22"/>
        <v>0</v>
      </c>
      <c r="J53" s="101" t="str">
        <f>iferror(H53/'PT Reporte SDR'!H76-1,"")</f>
        <v/>
      </c>
      <c r="K53" s="102">
        <f>COUNTIFS(Data!$A:$A,"&gt;="&amp;'Reporte SDR General'!$C$3,Data!$A:$A,"&lt;="&amp;'Reporte SDR General'!$D$3,Data!$E:$E,D53,Data!$BG:$BG,$H$5)</f>
        <v>0</v>
      </c>
      <c r="L53" s="101">
        <f t="shared" si="23"/>
        <v>0</v>
      </c>
      <c r="M53" s="101" t="str">
        <f>iferror(K53/'PT Reporte SDR'!K76-1,"")</f>
        <v/>
      </c>
      <c r="N53" s="102">
        <f>COUNTIFS(Data!$A:$A,"&gt;="&amp;'Reporte SDR General'!$C$3,Data!$A:$A,"&lt;="&amp;'Reporte SDR General'!$D$3,Data!$E:$E,E53,Data!$BG:$BG,$H$5)</f>
        <v>0</v>
      </c>
      <c r="O53" s="101">
        <f t="shared" si="24"/>
        <v>0</v>
      </c>
      <c r="P53" s="101" t="str">
        <f>iferror(N53/'PT Reporte SDR'!N76-1,"")</f>
        <v/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outlineLevel="2">
      <c r="A54" s="2"/>
      <c r="B54" s="2"/>
      <c r="C54" s="99" t="s">
        <v>50</v>
      </c>
      <c r="D54" s="100">
        <f t="shared" si="20"/>
        <v>0</v>
      </c>
      <c r="E54" s="101">
        <f t="shared" si="21"/>
        <v>0</v>
      </c>
      <c r="F54" s="101" t="str">
        <f>iferror(D54/'PT Reporte SDR'!D77-1,"")</f>
        <v/>
      </c>
      <c r="G54" s="13"/>
      <c r="H54" s="102">
        <f>COUNTIFS(Data!$A:$A,"&gt;="&amp;'Reporte SDR General'!$C$3,Data!$A:$A,"&lt;="&amp;'Reporte SDR General'!$D$3,Data!$Y:$Y,C54)</f>
        <v>0</v>
      </c>
      <c r="I54" s="101">
        <f t="shared" si="22"/>
        <v>0</v>
      </c>
      <c r="J54" s="101" t="str">
        <f>iferror(H54/'PT Reporte SDR'!H77-1,"")</f>
        <v/>
      </c>
      <c r="K54" s="102">
        <f>COUNTIFS(Data!$A:$A,"&gt;="&amp;'Reporte SDR General'!$C$3,Data!$A:$A,"&lt;="&amp;'Reporte SDR General'!$D$3,Data!$E:$E,D54,Data!$BG:$BG,$H$5)</f>
        <v>0</v>
      </c>
      <c r="L54" s="101">
        <f t="shared" si="23"/>
        <v>0</v>
      </c>
      <c r="M54" s="101" t="str">
        <f>iferror(K54/'PT Reporte SDR'!K77-1,"")</f>
        <v/>
      </c>
      <c r="N54" s="102">
        <f>COUNTIFS(Data!$A:$A,"&gt;="&amp;'Reporte SDR General'!$C$3,Data!$A:$A,"&lt;="&amp;'Reporte SDR General'!$D$3,Data!$E:$E,E54,Data!$BG:$BG,$H$5)</f>
        <v>0</v>
      </c>
      <c r="O54" s="101">
        <f t="shared" si="24"/>
        <v>0</v>
      </c>
      <c r="P54" s="101" t="str">
        <f>iferror(N54/'PT Reporte SDR'!N77-1,"")</f>
        <v/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outlineLevel="3">
      <c r="A55" s="2"/>
      <c r="B55" s="2"/>
      <c r="C55" s="103" t="s">
        <v>51</v>
      </c>
      <c r="D55" s="100">
        <f t="shared" si="20"/>
        <v>0</v>
      </c>
      <c r="E55" s="101">
        <f t="shared" si="21"/>
        <v>0</v>
      </c>
      <c r="F55" s="101" t="str">
        <f>iferror(D55/'PT Reporte SDR'!D78-1,"")</f>
        <v/>
      </c>
      <c r="G55" s="13"/>
      <c r="H55" s="102">
        <f>COUNTIFS(Data!$A:$A,"&gt;="&amp;'Reporte SDR General'!$C$3,Data!$A:$A,"&lt;="&amp;'Reporte SDR General'!$D$3,Data!$Y:$Y,C55)</f>
        <v>0</v>
      </c>
      <c r="I55" s="101">
        <f t="shared" si="22"/>
        <v>0</v>
      </c>
      <c r="J55" s="101" t="str">
        <f>iferror(H55/'PT Reporte SDR'!H78-1,"")</f>
        <v/>
      </c>
      <c r="K55" s="102">
        <f>COUNTIFS(Data!$A:$A,"&gt;="&amp;'Reporte SDR General'!$C$3,Data!$A:$A,"&lt;="&amp;'Reporte SDR General'!$D$3,Data!$E:$E,D55,Data!$BG:$BG,$H$5)</f>
        <v>0</v>
      </c>
      <c r="L55" s="101">
        <f t="shared" si="23"/>
        <v>0</v>
      </c>
      <c r="M55" s="101" t="str">
        <f>iferror(K55/'PT Reporte SDR'!K78-1,"")</f>
        <v/>
      </c>
      <c r="N55" s="102">
        <f>COUNTIFS(Data!$A:$A,"&gt;="&amp;'Reporte SDR General'!$C$3,Data!$A:$A,"&lt;="&amp;'Reporte SDR General'!$D$3,Data!$E:$E,E55,Data!$BG:$BG,$H$5)</f>
        <v>0</v>
      </c>
      <c r="O55" s="101">
        <f t="shared" si="24"/>
        <v>0</v>
      </c>
      <c r="P55" s="101" t="str">
        <f>iferror(N55/'PT Reporte SDR'!N78-1,"")</f>
        <v/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outlineLevel="2">
      <c r="A56" s="2"/>
      <c r="B56" s="2"/>
      <c r="C56" s="103" t="s">
        <v>52</v>
      </c>
      <c r="D56" s="100">
        <f t="shared" si="20"/>
        <v>0</v>
      </c>
      <c r="E56" s="101">
        <f t="shared" si="21"/>
        <v>0</v>
      </c>
      <c r="F56" s="101" t="str">
        <f>iferror(D56/'PT Reporte SDR'!D79-1,"")</f>
        <v/>
      </c>
      <c r="G56" s="13"/>
      <c r="H56" s="102">
        <f>COUNTIFS(Data!$A:$A,"&gt;="&amp;'Reporte SDR General'!$C$3,Data!$A:$A,"&lt;="&amp;'Reporte SDR General'!$D$3,Data!$Y:$Y,C56)</f>
        <v>0</v>
      </c>
      <c r="I56" s="101">
        <f t="shared" si="22"/>
        <v>0</v>
      </c>
      <c r="J56" s="101" t="str">
        <f>iferror(H56/'PT Reporte SDR'!H79-1,"")</f>
        <v/>
      </c>
      <c r="K56" s="102">
        <f>COUNTIFS(Data!$A:$A,"&gt;="&amp;'Reporte SDR General'!$C$3,Data!$A:$A,"&lt;="&amp;'Reporte SDR General'!$D$3,Data!$E:$E,D56,Data!$BG:$BG,$H$5)</f>
        <v>0</v>
      </c>
      <c r="L56" s="101">
        <f t="shared" si="23"/>
        <v>0</v>
      </c>
      <c r="M56" s="101" t="str">
        <f>iferror(K56/'PT Reporte SDR'!K79-1,"")</f>
        <v/>
      </c>
      <c r="N56" s="102">
        <f>COUNTIFS(Data!$A:$A,"&gt;="&amp;'Reporte SDR General'!$C$3,Data!$A:$A,"&lt;="&amp;'Reporte SDR General'!$D$3,Data!$E:$E,E56,Data!$BG:$BG,$H$5)</f>
        <v>0</v>
      </c>
      <c r="O56" s="101">
        <f t="shared" si="24"/>
        <v>0</v>
      </c>
      <c r="P56" s="101" t="str">
        <f>iferror(N56/'PT Reporte SDR'!N79-1,"")</f>
        <v/>
      </c>
      <c r="Q56" s="104"/>
      <c r="R56" s="104"/>
      <c r="S56" s="104"/>
      <c r="T56" s="104"/>
      <c r="U56" s="104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outlineLevel="2">
      <c r="A57" s="2"/>
      <c r="B57" s="2"/>
      <c r="C57" s="105" t="s">
        <v>53</v>
      </c>
      <c r="D57" s="100">
        <f t="shared" si="20"/>
        <v>0</v>
      </c>
      <c r="E57" s="101">
        <f t="shared" si="21"/>
        <v>0</v>
      </c>
      <c r="F57" s="101" t="str">
        <f>iferror(D57/'PT Reporte SDR'!D80-1,"")</f>
        <v/>
      </c>
      <c r="G57" s="13"/>
      <c r="H57" s="102">
        <f>COUNTIFS(Data!$A:$A,"&gt;="&amp;'Reporte SDR General'!$C$3,Data!$A:$A,"&lt;="&amp;'Reporte SDR General'!$D$3,Data!$Y:$Y,C57)</f>
        <v>0</v>
      </c>
      <c r="I57" s="101">
        <f t="shared" si="22"/>
        <v>0</v>
      </c>
      <c r="J57" s="101" t="str">
        <f>iferror(H57/'PT Reporte SDR'!H80-1,"")</f>
        <v/>
      </c>
      <c r="K57" s="102">
        <f>COUNTIFS(Data!$A:$A,"&gt;="&amp;'Reporte SDR General'!$C$3,Data!$A:$A,"&lt;="&amp;'Reporte SDR General'!$D$3,Data!$E:$E,D57,Data!$BG:$BG,$H$5)</f>
        <v>0</v>
      </c>
      <c r="L57" s="101">
        <f t="shared" si="23"/>
        <v>0</v>
      </c>
      <c r="M57" s="101" t="str">
        <f>iferror(K57/'PT Reporte SDR'!K80-1,"")</f>
        <v/>
      </c>
      <c r="N57" s="102">
        <f>COUNTIFS(Data!$A:$A,"&gt;="&amp;'Reporte SDR General'!$C$3,Data!$A:$A,"&lt;="&amp;'Reporte SDR General'!$D$3,Data!$E:$E,E57,Data!$BG:$BG,$H$5)</f>
        <v>0</v>
      </c>
      <c r="O57" s="101">
        <f t="shared" si="24"/>
        <v>0</v>
      </c>
      <c r="P57" s="101" t="str">
        <f>iferror(N57/'PT Reporte SDR'!N80-1,"")</f>
        <v/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outlineLevel="3">
      <c r="A58" s="2"/>
      <c r="B58" s="2"/>
      <c r="C58" s="103" t="s">
        <v>54</v>
      </c>
      <c r="D58" s="100">
        <f t="shared" si="20"/>
        <v>0</v>
      </c>
      <c r="E58" s="101">
        <f t="shared" si="21"/>
        <v>0</v>
      </c>
      <c r="F58" s="101" t="str">
        <f>iferror(D58/'PT Reporte SDR'!D81-1,"")</f>
        <v/>
      </c>
      <c r="G58" s="13"/>
      <c r="H58" s="102">
        <f>COUNTIFS(Data!$A:$A,"&gt;="&amp;'Reporte SDR General'!$C$3,Data!$A:$A,"&lt;="&amp;'Reporte SDR General'!$D$3,Data!$Y:$Y,C58)</f>
        <v>0</v>
      </c>
      <c r="I58" s="101">
        <f t="shared" si="22"/>
        <v>0</v>
      </c>
      <c r="J58" s="101" t="str">
        <f>iferror(H58/'PT Reporte SDR'!H81-1,"")</f>
        <v/>
      </c>
      <c r="K58" s="102">
        <f>COUNTIFS(Data!$A:$A,"&gt;="&amp;'Reporte SDR General'!$C$3,Data!$A:$A,"&lt;="&amp;'Reporte SDR General'!$D$3,Data!$E:$E,D58,Data!$BG:$BG,$H$5)</f>
        <v>0</v>
      </c>
      <c r="L58" s="101">
        <f t="shared" si="23"/>
        <v>0</v>
      </c>
      <c r="M58" s="101" t="str">
        <f>iferror(K58/'PT Reporte SDR'!K81-1,"")</f>
        <v/>
      </c>
      <c r="N58" s="102">
        <f>COUNTIFS(Data!$A:$A,"&gt;="&amp;'Reporte SDR General'!$C$3,Data!$A:$A,"&lt;="&amp;'Reporte SDR General'!$D$3,Data!$E:$E,E58,Data!$BG:$BG,$H$5)</f>
        <v>0</v>
      </c>
      <c r="O58" s="101">
        <f t="shared" si="24"/>
        <v>0</v>
      </c>
      <c r="P58" s="101" t="str">
        <f>iferror(N58/'PT Reporte SDR'!N81-1,"")</f>
        <v/>
      </c>
      <c r="Q58" s="104"/>
      <c r="R58" s="104"/>
      <c r="S58" s="104"/>
      <c r="T58" s="104"/>
      <c r="U58" s="104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outlineLevel="3">
      <c r="A59" s="2"/>
      <c r="B59" s="2"/>
      <c r="C59" s="99" t="s">
        <v>55</v>
      </c>
      <c r="D59" s="100">
        <f t="shared" si="20"/>
        <v>0</v>
      </c>
      <c r="E59" s="101">
        <f t="shared" si="21"/>
        <v>0</v>
      </c>
      <c r="F59" s="101" t="str">
        <f>iferror(D59/'PT Reporte SDR'!D82-1,"")</f>
        <v/>
      </c>
      <c r="G59" s="13"/>
      <c r="H59" s="102">
        <f>COUNTIFS(Data!$A:$A,"&gt;="&amp;'Reporte SDR General'!$C$3,Data!$A:$A,"&lt;="&amp;'Reporte SDR General'!$D$3,Data!$Y:$Y,C59)</f>
        <v>0</v>
      </c>
      <c r="I59" s="101">
        <f t="shared" si="22"/>
        <v>0</v>
      </c>
      <c r="J59" s="101" t="str">
        <f>iferror(H59/'PT Reporte SDR'!H82-1,"")</f>
        <v/>
      </c>
      <c r="K59" s="102">
        <f>COUNTIFS(Data!$A:$A,"&gt;="&amp;'Reporte SDR General'!$C$3,Data!$A:$A,"&lt;="&amp;'Reporte SDR General'!$D$3,Data!$E:$E,D59,Data!$BG:$BG,$H$5)</f>
        <v>0</v>
      </c>
      <c r="L59" s="101">
        <f t="shared" si="23"/>
        <v>0</v>
      </c>
      <c r="M59" s="101" t="str">
        <f>iferror(K59/'PT Reporte SDR'!K82-1,"")</f>
        <v/>
      </c>
      <c r="N59" s="102">
        <f>COUNTIFS(Data!$A:$A,"&gt;="&amp;'Reporte SDR General'!$C$3,Data!$A:$A,"&lt;="&amp;'Reporte SDR General'!$D$3,Data!$E:$E,E59,Data!$BG:$BG,$H$5)</f>
        <v>0</v>
      </c>
      <c r="O59" s="101">
        <f t="shared" si="24"/>
        <v>0</v>
      </c>
      <c r="P59" s="101" t="str">
        <f>iferror(N59/'PT Reporte SDR'!N82-1,"")</f>
        <v/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outlineLevel="2">
      <c r="A60" s="2"/>
      <c r="B60" s="2"/>
      <c r="C60" s="106"/>
      <c r="D60" s="107"/>
      <c r="E60" s="108"/>
      <c r="F60" s="109" t="str">
        <f>iferror(D60/'PT Reporte SDR'!D83-1,"")</f>
        <v/>
      </c>
      <c r="G60" s="13"/>
      <c r="H60" s="53"/>
      <c r="I60" s="109"/>
      <c r="J60" s="109" t="str">
        <f>iferror(H60/'PT Reporte SDR'!H83-1,"")</f>
        <v/>
      </c>
      <c r="K60" s="84"/>
      <c r="L60" s="109"/>
      <c r="M60" s="109" t="str">
        <f>iferror(K60/'PT Reporte SDR'!K83-1,"")</f>
        <v/>
      </c>
      <c r="N60" s="53"/>
      <c r="O60" s="109"/>
      <c r="P60" s="109" t="str">
        <f>iferror(N60/'PT Reporte SDR'!N83-1,"")</f>
        <v/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outlineLevel="2">
      <c r="A61" s="2"/>
      <c r="B61" s="2"/>
      <c r="C61" s="106"/>
      <c r="D61" s="107"/>
      <c r="E61" s="108"/>
      <c r="F61" s="109" t="str">
        <f>iferror(D61/'PT Reporte SDR'!D84-1,"")</f>
        <v/>
      </c>
      <c r="G61" s="13"/>
      <c r="H61" s="53"/>
      <c r="I61" s="109"/>
      <c r="J61" s="109" t="str">
        <f>iferror(H61/'PT Reporte SDR'!H84-1,"")</f>
        <v/>
      </c>
      <c r="K61" s="84"/>
      <c r="L61" s="109"/>
      <c r="M61" s="109" t="str">
        <f>iferror(K61/'PT Reporte SDR'!K84-1,"")</f>
        <v/>
      </c>
      <c r="N61" s="53"/>
      <c r="O61" s="109"/>
      <c r="P61" s="109" t="str">
        <f>iferror(N61/'PT Reporte SDR'!N84-1,"")</f>
        <v/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outlineLevel="2">
      <c r="A62" s="2"/>
      <c r="B62" s="2"/>
      <c r="C62" s="96" t="s">
        <v>13</v>
      </c>
      <c r="D62" s="97">
        <f>SUM(D63:D70)</f>
        <v>0</v>
      </c>
      <c r="E62" s="86" t="s">
        <v>56</v>
      </c>
      <c r="F62" s="86" t="str">
        <f>iferror(D62/'PT Reporte SDR'!D85-1,"")</f>
        <v/>
      </c>
      <c r="G62" s="13"/>
      <c r="H62" s="110">
        <f>SUM(H63:H70)</f>
        <v>0</v>
      </c>
      <c r="I62" s="86" t="s">
        <v>56</v>
      </c>
      <c r="J62" s="86" t="str">
        <f>iferror(H62/'PT Reporte SDR'!H85-1,"")</f>
        <v/>
      </c>
      <c r="K62" s="110">
        <f>SUM(K63:K70)</f>
        <v>0</v>
      </c>
      <c r="L62" s="86" t="s">
        <v>56</v>
      </c>
      <c r="M62" s="86" t="str">
        <f>iferror(K62/'PT Reporte SDR'!K85-1,"")</f>
        <v/>
      </c>
      <c r="N62" s="110">
        <f>SUM(N63:N70)</f>
        <v>0</v>
      </c>
      <c r="O62" s="86" t="s">
        <v>56</v>
      </c>
      <c r="P62" s="86" t="str">
        <f>iferror(N62/'PT Reporte SDR'!N85-1,"")</f>
        <v/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outlineLevel="2">
      <c r="A63" s="2"/>
      <c r="B63" s="2"/>
      <c r="C63" s="103" t="s">
        <v>57</v>
      </c>
      <c r="D63" s="111">
        <f t="shared" ref="D63:D68" si="25">sum(H63)</f>
        <v>0</v>
      </c>
      <c r="E63" s="112">
        <f t="shared" ref="E63:E68" si="26">iferror(D63/$D$62,0)</f>
        <v>0</v>
      </c>
      <c r="F63" s="112" t="str">
        <f>iferror(D63/'PT Reporte SDR'!D86-1,"")</f>
        <v/>
      </c>
      <c r="G63" s="13"/>
      <c r="H63" s="113">
        <f>COUNTIFS(Data!$A:$A,"&gt;="&amp;'Reporte SDR General'!$C$3,Data!$A:$A,"&lt;="&amp;'Reporte SDR General'!$D$3,Data!$Y:$Y,C63)</f>
        <v>0</v>
      </c>
      <c r="I63" s="112">
        <f t="shared" ref="I63:I68" si="27">iferror(H63/$D$62,0)</f>
        <v>0</v>
      </c>
      <c r="J63" s="112" t="str">
        <f>iferror(H63/'PT Reporte SDR'!H86-1,"")</f>
        <v/>
      </c>
      <c r="K63" s="113">
        <f>COUNTIFS(Data!$A:$A,"&gt;="&amp;'Reporte SDR General'!$C$3,Data!$A:$A,"&lt;="&amp;'Reporte SDR General'!$D$3,Data!$E:$E,D63,Data!$BG:$BG,$H$5)</f>
        <v>0</v>
      </c>
      <c r="L63" s="112">
        <f t="shared" ref="L63:L68" si="28">iferror(K63/$D$62,0)</f>
        <v>0</v>
      </c>
      <c r="M63" s="112" t="str">
        <f>iferror(K63/'PT Reporte SDR'!K86-1,"")</f>
        <v/>
      </c>
      <c r="N63" s="113">
        <f>COUNTIFS(Data!$A:$A,"&gt;="&amp;'Reporte SDR General'!$C$3,Data!$A:$A,"&lt;="&amp;'Reporte SDR General'!$D$3,Data!$E:$E,E63,Data!$BG:$BG,$H$5)</f>
        <v>0</v>
      </c>
      <c r="O63" s="112">
        <f t="shared" ref="O63:O68" si="29">iferror(N63/$D$62,0)</f>
        <v>0</v>
      </c>
      <c r="P63" s="112" t="str">
        <f>iferror(N63/'PT Reporte SDR'!N86-1,"")</f>
        <v/>
      </c>
      <c r="Q63" s="104"/>
      <c r="R63" s="104"/>
      <c r="S63" s="104"/>
      <c r="T63" s="104"/>
      <c r="U63" s="104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outlineLevel="2">
      <c r="A64" s="2"/>
      <c r="B64" s="2"/>
      <c r="C64" s="105" t="s">
        <v>58</v>
      </c>
      <c r="D64" s="111">
        <f t="shared" si="25"/>
        <v>0</v>
      </c>
      <c r="E64" s="112">
        <f t="shared" si="26"/>
        <v>0</v>
      </c>
      <c r="F64" s="112" t="str">
        <f>iferror(D64/'PT Reporte SDR'!D87-1,"")</f>
        <v/>
      </c>
      <c r="G64" s="13"/>
      <c r="H64" s="113">
        <f>COUNTIFS(Data!$A:$A,"&gt;="&amp;'Reporte SDR General'!$C$3,Data!$A:$A,"&lt;="&amp;'Reporte SDR General'!$D$3,Data!$Y:$Y,C64)</f>
        <v>0</v>
      </c>
      <c r="I64" s="112">
        <f t="shared" si="27"/>
        <v>0</v>
      </c>
      <c r="J64" s="112" t="str">
        <f>iferror(H64/'PT Reporte SDR'!H87-1,"")</f>
        <v/>
      </c>
      <c r="K64" s="113">
        <f>COUNTIFS(Data!$A:$A,"&gt;="&amp;'Reporte SDR General'!$C$3,Data!$A:$A,"&lt;="&amp;'Reporte SDR General'!$D$3,Data!$E:$E,D64,Data!$BG:$BG,$H$5)</f>
        <v>0</v>
      </c>
      <c r="L64" s="112">
        <f t="shared" si="28"/>
        <v>0</v>
      </c>
      <c r="M64" s="112" t="str">
        <f>iferror(K64/'PT Reporte SDR'!K87-1,"")</f>
        <v/>
      </c>
      <c r="N64" s="113">
        <f>COUNTIFS(Data!$A:$A,"&gt;="&amp;'Reporte SDR General'!$C$3,Data!$A:$A,"&lt;="&amp;'Reporte SDR General'!$D$3,Data!$E:$E,E64,Data!$BG:$BG,$H$5)</f>
        <v>0</v>
      </c>
      <c r="O64" s="112">
        <f t="shared" si="29"/>
        <v>0</v>
      </c>
      <c r="P64" s="112" t="str">
        <f>iferror(N64/'PT Reporte SDR'!N87-1,"")</f>
        <v/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outlineLevel="2">
      <c r="A65" s="2"/>
      <c r="B65" s="2"/>
      <c r="C65" s="103" t="s">
        <v>59</v>
      </c>
      <c r="D65" s="111">
        <f t="shared" si="25"/>
        <v>0</v>
      </c>
      <c r="E65" s="112">
        <f t="shared" si="26"/>
        <v>0</v>
      </c>
      <c r="F65" s="112" t="str">
        <f>iferror(D65/'PT Reporte SDR'!D88-1,"")</f>
        <v/>
      </c>
      <c r="G65" s="13"/>
      <c r="H65" s="113">
        <f>COUNTIFS(Data!$A:$A,"&gt;="&amp;'Reporte SDR General'!$C$3,Data!$A:$A,"&lt;="&amp;'Reporte SDR General'!$D$3,Data!$Y:$Y,C65)</f>
        <v>0</v>
      </c>
      <c r="I65" s="112">
        <f t="shared" si="27"/>
        <v>0</v>
      </c>
      <c r="J65" s="112" t="str">
        <f>iferror(H65/'PT Reporte SDR'!H88-1,"")</f>
        <v/>
      </c>
      <c r="K65" s="113">
        <f>COUNTIFS(Data!$A:$A,"&gt;="&amp;'Reporte SDR General'!$C$3,Data!$A:$A,"&lt;="&amp;'Reporte SDR General'!$D$3,Data!$E:$E,D65,Data!$BG:$BG,$H$5)</f>
        <v>0</v>
      </c>
      <c r="L65" s="112">
        <f t="shared" si="28"/>
        <v>0</v>
      </c>
      <c r="M65" s="112" t="str">
        <f>iferror(K65/'PT Reporte SDR'!K88-1,"")</f>
        <v/>
      </c>
      <c r="N65" s="113">
        <f>COUNTIFS(Data!$A:$A,"&gt;="&amp;'Reporte SDR General'!$C$3,Data!$A:$A,"&lt;="&amp;'Reporte SDR General'!$D$3,Data!$E:$E,E65,Data!$BG:$BG,$H$5)</f>
        <v>0</v>
      </c>
      <c r="O65" s="112">
        <f t="shared" si="29"/>
        <v>0</v>
      </c>
      <c r="P65" s="112" t="str">
        <f>iferror(N65/'PT Reporte SDR'!N88-1,"")</f>
        <v/>
      </c>
      <c r="Q65" s="104"/>
      <c r="R65" s="104"/>
      <c r="S65" s="104"/>
      <c r="T65" s="104"/>
      <c r="U65" s="104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outlineLevel="2">
      <c r="A66" s="2"/>
      <c r="B66" s="2"/>
      <c r="C66" s="99" t="s">
        <v>60</v>
      </c>
      <c r="D66" s="111">
        <f t="shared" si="25"/>
        <v>0</v>
      </c>
      <c r="E66" s="112">
        <f t="shared" si="26"/>
        <v>0</v>
      </c>
      <c r="F66" s="112" t="str">
        <f>iferror(D66/'PT Reporte SDR'!D89-1,"")</f>
        <v/>
      </c>
      <c r="G66" s="13"/>
      <c r="H66" s="113">
        <f>COUNTIFS(Data!$A:$A,"&gt;="&amp;'Reporte SDR General'!$C$3,Data!$A:$A,"&lt;="&amp;'Reporte SDR General'!$D$3,Data!$Y:$Y,C66)</f>
        <v>0</v>
      </c>
      <c r="I66" s="112">
        <f t="shared" si="27"/>
        <v>0</v>
      </c>
      <c r="J66" s="112" t="str">
        <f>iferror(H66/'PT Reporte SDR'!H89-1,"")</f>
        <v/>
      </c>
      <c r="K66" s="113">
        <f>COUNTIFS(Data!$A:$A,"&gt;="&amp;'Reporte SDR General'!$C$3,Data!$A:$A,"&lt;="&amp;'Reporte SDR General'!$D$3,Data!$E:$E,D66,Data!$BG:$BG,$H$5)</f>
        <v>0</v>
      </c>
      <c r="L66" s="112">
        <f t="shared" si="28"/>
        <v>0</v>
      </c>
      <c r="M66" s="112" t="str">
        <f>iferror(K66/'PT Reporte SDR'!K89-1,"")</f>
        <v/>
      </c>
      <c r="N66" s="113">
        <f>COUNTIFS(Data!$A:$A,"&gt;="&amp;'Reporte SDR General'!$C$3,Data!$A:$A,"&lt;="&amp;'Reporte SDR General'!$D$3,Data!$E:$E,E66,Data!$BG:$BG,$H$5)</f>
        <v>0</v>
      </c>
      <c r="O66" s="112">
        <f t="shared" si="29"/>
        <v>0</v>
      </c>
      <c r="P66" s="112" t="str">
        <f>iferror(N66/'PT Reporte SDR'!N89-1,"")</f>
        <v/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outlineLevel="2">
      <c r="A67" s="2"/>
      <c r="B67" s="2"/>
      <c r="C67" s="99" t="s">
        <v>61</v>
      </c>
      <c r="D67" s="111">
        <f t="shared" si="25"/>
        <v>0</v>
      </c>
      <c r="E67" s="112">
        <f t="shared" si="26"/>
        <v>0</v>
      </c>
      <c r="F67" s="112" t="str">
        <f>iferror(D67/'PT Reporte SDR'!D90-1,"")</f>
        <v/>
      </c>
      <c r="G67" s="13"/>
      <c r="H67" s="113">
        <f>COUNTIFS(Data!$A:$A,"&gt;="&amp;'Reporte SDR General'!$C$3,Data!$A:$A,"&lt;="&amp;'Reporte SDR General'!$D$3,Data!$Y:$Y,C67)</f>
        <v>0</v>
      </c>
      <c r="I67" s="112">
        <f t="shared" si="27"/>
        <v>0</v>
      </c>
      <c r="J67" s="112" t="str">
        <f>iferror(H67/'PT Reporte SDR'!H90-1,"")</f>
        <v/>
      </c>
      <c r="K67" s="113">
        <f>COUNTIFS(Data!$A:$A,"&gt;="&amp;'Reporte SDR General'!$C$3,Data!$A:$A,"&lt;="&amp;'Reporte SDR General'!$D$3,Data!$E:$E,D67,Data!$BG:$BG,$H$5)</f>
        <v>0</v>
      </c>
      <c r="L67" s="112">
        <f t="shared" si="28"/>
        <v>0</v>
      </c>
      <c r="M67" s="112" t="str">
        <f>iferror(K67/'PT Reporte SDR'!K90-1,"")</f>
        <v/>
      </c>
      <c r="N67" s="113">
        <f>COUNTIFS(Data!$A:$A,"&gt;="&amp;'Reporte SDR General'!$C$3,Data!$A:$A,"&lt;="&amp;'Reporte SDR General'!$D$3,Data!$E:$E,E67,Data!$BG:$BG,$H$5)</f>
        <v>0</v>
      </c>
      <c r="O67" s="112">
        <f t="shared" si="29"/>
        <v>0</v>
      </c>
      <c r="P67" s="112" t="str">
        <f>iferror(N67/'PT Reporte SDR'!N90-1,"")</f>
        <v/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outlineLevel="2">
      <c r="A68" s="2"/>
      <c r="B68" s="2"/>
      <c r="C68" s="99" t="s">
        <v>62</v>
      </c>
      <c r="D68" s="111">
        <f t="shared" si="25"/>
        <v>0</v>
      </c>
      <c r="E68" s="112">
        <f t="shared" si="26"/>
        <v>0</v>
      </c>
      <c r="F68" s="112" t="str">
        <f>iferror(D68/'PT Reporte SDR'!D91-1,"")</f>
        <v/>
      </c>
      <c r="G68" s="13"/>
      <c r="H68" s="113">
        <f>COUNTIFS(Data!$A:$A,"&gt;="&amp;'Reporte SDR General'!$C$3,Data!$A:$A,"&lt;="&amp;'Reporte SDR General'!$D$3,Data!$Y:$Y,C68)</f>
        <v>0</v>
      </c>
      <c r="I68" s="112">
        <f t="shared" si="27"/>
        <v>0</v>
      </c>
      <c r="J68" s="112" t="str">
        <f>iferror(H68/'PT Reporte SDR'!H91-1,"")</f>
        <v/>
      </c>
      <c r="K68" s="113">
        <f>COUNTIFS(Data!$A:$A,"&gt;="&amp;'Reporte SDR General'!$C$3,Data!$A:$A,"&lt;="&amp;'Reporte SDR General'!$D$3,Data!$E:$E,D68,Data!$BG:$BG,$H$5)</f>
        <v>0</v>
      </c>
      <c r="L68" s="112">
        <f t="shared" si="28"/>
        <v>0</v>
      </c>
      <c r="M68" s="112" t="str">
        <f>iferror(K68/'PT Reporte SDR'!K91-1,"")</f>
        <v/>
      </c>
      <c r="N68" s="113">
        <f>COUNTIFS(Data!$A:$A,"&gt;="&amp;'Reporte SDR General'!$C$3,Data!$A:$A,"&lt;="&amp;'Reporte SDR General'!$D$3,Data!$E:$E,E68,Data!$BG:$BG,$H$5)</f>
        <v>0</v>
      </c>
      <c r="O68" s="112">
        <f t="shared" si="29"/>
        <v>0</v>
      </c>
      <c r="P68" s="112" t="str">
        <f>iferror(N68/'PT Reporte SDR'!N91-1,"")</f>
        <v/>
      </c>
      <c r="Q68" s="104"/>
      <c r="R68" s="104"/>
      <c r="S68" s="104"/>
      <c r="T68" s="104"/>
      <c r="U68" s="104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outlineLevel="2">
      <c r="A69" s="2"/>
      <c r="B69" s="2"/>
      <c r="C69" s="114"/>
      <c r="D69" s="111"/>
      <c r="E69" s="115"/>
      <c r="F69" s="116" t="str">
        <f>iferror(D69/'PT Reporte SDR'!D92-1,"")</f>
        <v/>
      </c>
      <c r="G69" s="13"/>
      <c r="H69" s="117"/>
      <c r="I69" s="116"/>
      <c r="J69" s="116" t="str">
        <f>iferror(H69/'PT Reporte SDR'!H92-1,"")</f>
        <v/>
      </c>
      <c r="K69" s="113"/>
      <c r="L69" s="116"/>
      <c r="M69" s="116" t="str">
        <f>iferror(K69/'PT Reporte SDR'!K92-1,"")</f>
        <v/>
      </c>
      <c r="N69" s="117"/>
      <c r="O69" s="116"/>
      <c r="P69" s="116" t="str">
        <f>iferror(N69/'PT Reporte SDR'!N92-1,"")</f>
        <v/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outlineLevel="2">
      <c r="A70" s="2"/>
      <c r="B70" s="2"/>
      <c r="C70" s="118"/>
      <c r="D70" s="111"/>
      <c r="E70" s="115"/>
      <c r="F70" s="116" t="str">
        <f>iferror(D70/'PT Reporte SDR'!D93-1,"")</f>
        <v/>
      </c>
      <c r="G70" s="13"/>
      <c r="H70" s="117"/>
      <c r="I70" s="116"/>
      <c r="J70" s="116" t="str">
        <f>iferror(H70/'PT Reporte SDR'!H93-1,"")</f>
        <v/>
      </c>
      <c r="K70" s="113"/>
      <c r="L70" s="116"/>
      <c r="M70" s="116" t="str">
        <f>iferror(K70/'PT Reporte SDR'!K93-1,"")</f>
        <v/>
      </c>
      <c r="N70" s="117"/>
      <c r="O70" s="116"/>
      <c r="P70" s="116" t="str">
        <f>iferror(N70/'PT Reporte SDR'!N93-1,"")</f>
        <v/>
      </c>
      <c r="Q70" s="104"/>
      <c r="R70" s="104"/>
      <c r="S70" s="104"/>
      <c r="T70" s="104"/>
      <c r="U70" s="104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outlineLevel="2">
      <c r="A71" s="2"/>
      <c r="B71" s="2"/>
      <c r="C71" s="106"/>
      <c r="D71" s="107"/>
      <c r="E71" s="119"/>
      <c r="F71" s="120" t="str">
        <f>iferror(D71/'PT Reporte SDR'!D94-1,"")</f>
        <v/>
      </c>
      <c r="G71" s="13"/>
      <c r="H71" s="53"/>
      <c r="I71" s="120"/>
      <c r="J71" s="120" t="str">
        <f>iferror(H71/'PT Reporte SDR'!H94-1,"")</f>
        <v/>
      </c>
      <c r="K71" s="84"/>
      <c r="L71" s="120"/>
      <c r="M71" s="120" t="str">
        <f>iferror(K71/'PT Reporte SDR'!K94-1,"")</f>
        <v/>
      </c>
      <c r="N71" s="53"/>
      <c r="O71" s="120"/>
      <c r="P71" s="120" t="str">
        <f>iferror(N71/'PT Reporte SDR'!N94-1,"")</f>
        <v/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outlineLevel="2">
      <c r="A72" s="2"/>
      <c r="B72" s="2"/>
      <c r="C72" s="96" t="s">
        <v>63</v>
      </c>
      <c r="D72" s="97">
        <f>SUM(D73:D74)</f>
        <v>0</v>
      </c>
      <c r="E72" s="86" t="s">
        <v>56</v>
      </c>
      <c r="F72" s="86" t="str">
        <f>iferror(D72/'PT Reporte SDR'!D95-1,"")</f>
        <v/>
      </c>
      <c r="G72" s="13"/>
      <c r="H72" s="110">
        <f>SUM(H73:H74)</f>
        <v>0</v>
      </c>
      <c r="I72" s="86" t="s">
        <v>56</v>
      </c>
      <c r="J72" s="86" t="str">
        <f>iferror(H72/'PT Reporte SDR'!H95-1,"")</f>
        <v/>
      </c>
      <c r="K72" s="110">
        <f>SUM(K73:K74)</f>
        <v>0</v>
      </c>
      <c r="L72" s="86" t="s">
        <v>56</v>
      </c>
      <c r="M72" s="86" t="str">
        <f>iferror(K72/'PT Reporte SDR'!K95-1,"")</f>
        <v/>
      </c>
      <c r="N72" s="110">
        <f>SUM(N73:N74)</f>
        <v>0</v>
      </c>
      <c r="O72" s="86" t="s">
        <v>56</v>
      </c>
      <c r="P72" s="86" t="str">
        <f>iferror(N72/'PT Reporte SDR'!N95-1,"")</f>
        <v/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outlineLevel="2">
      <c r="A73" s="2"/>
      <c r="B73" s="2"/>
      <c r="C73" s="121" t="s">
        <v>64</v>
      </c>
      <c r="D73" s="122">
        <f>sum(H73)</f>
        <v>0</v>
      </c>
      <c r="E73" s="123">
        <f>IFERROR(D73/$D$72,0)</f>
        <v>0</v>
      </c>
      <c r="F73" s="123" t="str">
        <f>iferror(D73/'PT Reporte SDR'!D96-1,"")</f>
        <v/>
      </c>
      <c r="G73" s="13"/>
      <c r="H73" s="124">
        <f>COUNTIFS(Data!$A:$A,"&gt;="&amp;'Reporte SDR General'!$C$3,Data!$A:$A,"&lt;="&amp;'Reporte SDR General'!$D$3,Data!$AE:$AE,C73)</f>
        <v>0</v>
      </c>
      <c r="I73" s="123">
        <f>IFERROR(H73/$D$72,0)</f>
        <v>0</v>
      </c>
      <c r="J73" s="123" t="str">
        <f>iferror(H73/'PT Reporte SDR'!H96-1,"")</f>
        <v/>
      </c>
      <c r="K73" s="124"/>
      <c r="L73" s="123">
        <f>IFERROR(K73/$D$72,0)</f>
        <v>0</v>
      </c>
      <c r="M73" s="123" t="str">
        <f>iferror(K73/'PT Reporte SDR'!K96-1,"")</f>
        <v/>
      </c>
      <c r="N73" s="124"/>
      <c r="O73" s="123">
        <f>IFERROR(N73/$D$72,0)</f>
        <v>0</v>
      </c>
      <c r="P73" s="123" t="str">
        <f>iferror(N73/'PT Reporte SDR'!N96-1,"")</f>
        <v/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outlineLevel="2">
      <c r="A74" s="2"/>
      <c r="B74" s="2"/>
      <c r="C74" s="118"/>
      <c r="D74" s="125"/>
      <c r="E74" s="126"/>
      <c r="F74" s="127" t="str">
        <f>iferror(D74/'PT Reporte SDR'!D97-1,"")</f>
        <v/>
      </c>
      <c r="G74" s="13"/>
      <c r="H74" s="128"/>
      <c r="I74" s="127"/>
      <c r="J74" s="127" t="str">
        <f>iferror(H74/'PT Reporte SDR'!H97-1,"")</f>
        <v/>
      </c>
      <c r="K74" s="124"/>
      <c r="L74" s="127"/>
      <c r="M74" s="127" t="str">
        <f>iferror(K74/'PT Reporte SDR'!K97-1,"")</f>
        <v/>
      </c>
      <c r="N74" s="128"/>
      <c r="O74" s="127"/>
      <c r="P74" s="127" t="str">
        <f>iferror(N74/'PT Reporte SDR'!N97-1,"")</f>
        <v/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outlineLevel="1">
      <c r="A75" s="2"/>
      <c r="B75" s="2"/>
      <c r="C75" s="2"/>
      <c r="D75" s="2"/>
      <c r="E75" s="82"/>
      <c r="F75" s="83" t="str">
        <f>iferror(D75/'PT Reporte SDR'!D98-1,"")</f>
        <v/>
      </c>
      <c r="G75" s="13"/>
      <c r="H75" s="53"/>
      <c r="I75" s="83"/>
      <c r="J75" s="83" t="str">
        <f>iferror(H75/'PT Reporte SDR'!H98-1,"")</f>
        <v/>
      </c>
      <c r="K75" s="84"/>
      <c r="L75" s="83"/>
      <c r="M75" s="83" t="str">
        <f>iferror(K75/'PT Reporte SDR'!K98-1,"")</f>
        <v/>
      </c>
      <c r="N75" s="53"/>
      <c r="O75" s="83"/>
      <c r="P75" s="83" t="str">
        <f>iferror(N75/'PT Reporte SDR'!N98-1,"")</f>
        <v/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outlineLevel="1">
      <c r="A76" s="2"/>
      <c r="B76" s="20"/>
      <c r="C76" s="129" t="s">
        <v>65</v>
      </c>
      <c r="D76" s="130">
        <f>sum(D77:D117)</f>
        <v>17</v>
      </c>
      <c r="E76" s="131" t="s">
        <v>3</v>
      </c>
      <c r="F76" s="131" t="str">
        <f>iferror(D76/'PT Reporte SDR'!D99-1,"")</f>
        <v/>
      </c>
      <c r="G76" s="30"/>
      <c r="H76" s="132">
        <f>SUM(H77:H117)</f>
        <v>0</v>
      </c>
      <c r="I76" s="131" t="s">
        <v>3</v>
      </c>
      <c r="J76" s="131" t="str">
        <f>iferror(H76/'PT Reporte SDR'!H99-1,"")</f>
        <v/>
      </c>
      <c r="K76" s="132">
        <f>SUM(K77:K117)</f>
        <v>0</v>
      </c>
      <c r="L76" s="131" t="s">
        <v>3</v>
      </c>
      <c r="M76" s="131" t="str">
        <f>iferror(K76/'PT Reporte SDR'!K99-1,"")</f>
        <v/>
      </c>
      <c r="N76" s="132">
        <f>SUM(N77:N117)</f>
        <v>0</v>
      </c>
      <c r="O76" s="131" t="s">
        <v>3</v>
      </c>
      <c r="P76" s="131" t="str">
        <f>iferror(N76/'PT Reporte SDR'!N99-1,"")</f>
        <v/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outlineLevel="1">
      <c r="A77" s="2"/>
      <c r="B77" s="25"/>
      <c r="C77" s="32" t="s">
        <v>64</v>
      </c>
      <c r="D77" s="41">
        <f t="shared" ref="D77:D78" si="30">H77+K77+N77</f>
        <v>0</v>
      </c>
      <c r="E77" s="34">
        <f t="shared" ref="E77:E88" si="31">D77/$D$76</f>
        <v>0</v>
      </c>
      <c r="F77" s="34" t="str">
        <f>iferror(D77/'PT Reporte SDR'!D100-1,"")</f>
        <v/>
      </c>
      <c r="G77" s="30"/>
      <c r="H77" s="41">
        <f>COUNTIFS(Data!$A:$A,"&gt;="&amp;'Reporte SDR General'!$C$3,Data!$A:$A,"&lt;="&amp;'Reporte SDR General'!$D$3,Data!$AD:$AD,C77)</f>
        <v>0</v>
      </c>
      <c r="I77" s="34">
        <f t="shared" ref="I77:I88" si="32">H77/$D$76</f>
        <v>0</v>
      </c>
      <c r="J77" s="34" t="str">
        <f>iferror(H77/'PT Reporte SDR'!H100-1,"")</f>
        <v/>
      </c>
      <c r="K77" s="41">
        <f>COUNTIFS(Data!$A:$A,"&gt;="&amp;'Reporte SDR General'!$C$3,Data!$A:$A,"&lt;="&amp;'Reporte SDR General'!$D$3,Data!$BI:$BI,$H$5,Data!$DF:$DF,C77)</f>
        <v>0</v>
      </c>
      <c r="L77" s="34">
        <f t="shared" ref="L77:L88" si="33">K77/$D$76</f>
        <v>0</v>
      </c>
      <c r="M77" s="34" t="str">
        <f>iferror(K77/'PT Reporte SDR'!K100-1,"")</f>
        <v/>
      </c>
      <c r="N77" s="41">
        <f>COUNTIFS(Data!$A:$A,"&gt;="&amp;'Reporte SDR General'!$C$3,Data!$A:$A,"&lt;="&amp;'Reporte SDR General'!$D$3,Data!$BI:$BI,$H$5,Data!$DF:$DF,C77)</f>
        <v>0</v>
      </c>
      <c r="O77" s="34">
        <f t="shared" ref="O77:O88" si="34">N77/$D$76</f>
        <v>0</v>
      </c>
      <c r="P77" s="34" t="str">
        <f>iferror(N77/'PT Reporte SDR'!N100-1,"")</f>
        <v/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outlineLevel="1">
      <c r="A78" s="2"/>
      <c r="B78" s="25"/>
      <c r="C78" s="32" t="s">
        <v>66</v>
      </c>
      <c r="D78" s="41">
        <f t="shared" si="30"/>
        <v>0</v>
      </c>
      <c r="E78" s="34">
        <f t="shared" si="31"/>
        <v>0</v>
      </c>
      <c r="F78" s="34" t="str">
        <f>iferror(D78/'PT Reporte SDR'!D101-1,"")</f>
        <v/>
      </c>
      <c r="G78" s="13"/>
      <c r="H78" s="41">
        <f>COUNTIFS(Data!$A:$A,"&gt;="&amp;'Reporte SDR General'!$C$3,Data!$A:$A,"&lt;="&amp;'Reporte SDR General'!$D$3,Data!$AD:$AD,C78)</f>
        <v>0</v>
      </c>
      <c r="I78" s="34">
        <f t="shared" si="32"/>
        <v>0</v>
      </c>
      <c r="J78" s="34" t="str">
        <f>iferror(H78/'PT Reporte SDR'!H101-1,"")</f>
        <v/>
      </c>
      <c r="K78" s="41">
        <f>COUNTIFS(Data!$A:$A,"&gt;="&amp;'Reporte SDR General'!$C$3,Data!$A:$A,"&lt;="&amp;'Reporte SDR General'!$D$3,Data!$BI:$BI,$H$5,Data!$DF:$DF,C78)</f>
        <v>0</v>
      </c>
      <c r="L78" s="34">
        <f t="shared" si="33"/>
        <v>0</v>
      </c>
      <c r="M78" s="34" t="str">
        <f>iferror(K78/'PT Reporte SDR'!K101-1,"")</f>
        <v/>
      </c>
      <c r="N78" s="41">
        <f>COUNTIFS(Data!$A:$A,"&gt;="&amp;'Reporte SDR General'!$C$3,Data!$A:$A,"&lt;="&amp;'Reporte SDR General'!$D$3,Data!$BI:$BI,$H$5,Data!$DF:$DF,C78)</f>
        <v>0</v>
      </c>
      <c r="O78" s="34">
        <f t="shared" si="34"/>
        <v>0</v>
      </c>
      <c r="P78" s="34" t="str">
        <f>iferror(N78/'PT Reporte SDR'!N101-1,"")</f>
        <v/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outlineLevel="1">
      <c r="A79" s="2"/>
      <c r="B79" s="25"/>
      <c r="C79" s="32" t="s">
        <v>67</v>
      </c>
      <c r="D79" s="41">
        <f>H79+K79+N79+2</f>
        <v>2</v>
      </c>
      <c r="E79" s="34">
        <f t="shared" si="31"/>
        <v>0.1176470588</v>
      </c>
      <c r="F79" s="34" t="str">
        <f>iferror(D79/'PT Reporte SDR'!D102-1,"")</f>
        <v/>
      </c>
      <c r="G79" s="13"/>
      <c r="H79" s="41">
        <f>COUNTIFS(Data!$A:$A,"&gt;="&amp;'Reporte SDR General'!$C$3,Data!$A:$A,"&lt;="&amp;'Reporte SDR General'!$D$3,Data!$AD:$AD,C79)</f>
        <v>0</v>
      </c>
      <c r="I79" s="34">
        <f t="shared" si="32"/>
        <v>0</v>
      </c>
      <c r="J79" s="34" t="str">
        <f>iferror(H79/'PT Reporte SDR'!H102-1,"")</f>
        <v/>
      </c>
      <c r="K79" s="41">
        <f>COUNTIFS(Data!$A:$A,"&gt;="&amp;'Reporte SDR General'!$C$3,Data!$A:$A,"&lt;="&amp;'Reporte SDR General'!$D$3,Data!$BI:$BI,$H$5,Data!$DF:$DF,C79)</f>
        <v>0</v>
      </c>
      <c r="L79" s="34">
        <f t="shared" si="33"/>
        <v>0</v>
      </c>
      <c r="M79" s="34" t="str">
        <f>iferror(K79/'PT Reporte SDR'!K102-1,"")</f>
        <v/>
      </c>
      <c r="N79" s="41">
        <f>COUNTIFS(Data!$A:$A,"&gt;="&amp;'Reporte SDR General'!$C$3,Data!$A:$A,"&lt;="&amp;'Reporte SDR General'!$D$3,Data!$BI:$BI,$H$5,Data!$DF:$DF,C79)</f>
        <v>0</v>
      </c>
      <c r="O79" s="34">
        <f t="shared" si="34"/>
        <v>0</v>
      </c>
      <c r="P79" s="34" t="str">
        <f>iferror(N79/'PT Reporte SDR'!N102-1,"")</f>
        <v/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outlineLevel="1">
      <c r="A80" s="2"/>
      <c r="B80" s="25"/>
      <c r="C80" s="32" t="s">
        <v>68</v>
      </c>
      <c r="D80" s="41">
        <f>H80+K80+N80+8</f>
        <v>8</v>
      </c>
      <c r="E80" s="34">
        <f t="shared" si="31"/>
        <v>0.4705882353</v>
      </c>
      <c r="F80" s="34" t="str">
        <f>iferror(D80/'PT Reporte SDR'!D103-1,"")</f>
        <v/>
      </c>
      <c r="G80" s="13"/>
      <c r="H80" s="41">
        <f>COUNTIFS(Data!$A:$A,"&gt;="&amp;'Reporte SDR General'!$C$3,Data!$A:$A,"&lt;="&amp;'Reporte SDR General'!$D$3,Data!$AD:$AD,C80)</f>
        <v>0</v>
      </c>
      <c r="I80" s="34">
        <f t="shared" si="32"/>
        <v>0</v>
      </c>
      <c r="J80" s="34" t="str">
        <f>iferror(H80/'PT Reporte SDR'!H103-1,"")</f>
        <v/>
      </c>
      <c r="K80" s="41">
        <f>COUNTIFS(Data!$A:$A,"&gt;="&amp;'Reporte SDR General'!$C$3,Data!$A:$A,"&lt;="&amp;'Reporte SDR General'!$D$3,Data!$BI:$BI,$H$5,Data!$DF:$DF,C80)</f>
        <v>0</v>
      </c>
      <c r="L80" s="34">
        <f t="shared" si="33"/>
        <v>0</v>
      </c>
      <c r="M80" s="34" t="str">
        <f>iferror(K80/'PT Reporte SDR'!K103-1,"")</f>
        <v/>
      </c>
      <c r="N80" s="41">
        <f>COUNTIFS(Data!$A:$A,"&gt;="&amp;'Reporte SDR General'!$C$3,Data!$A:$A,"&lt;="&amp;'Reporte SDR General'!$D$3,Data!$BI:$BI,$H$5,Data!$DF:$DF,C80)</f>
        <v>0</v>
      </c>
      <c r="O80" s="34">
        <f t="shared" si="34"/>
        <v>0</v>
      </c>
      <c r="P80" s="34" t="str">
        <f>iferror(N80/'PT Reporte SDR'!N103-1,"")</f>
        <v/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outlineLevel="1">
      <c r="A81" s="2"/>
      <c r="B81" s="25"/>
      <c r="C81" s="32" t="s">
        <v>69</v>
      </c>
      <c r="D81" s="41">
        <f>H81+K81+N81</f>
        <v>0</v>
      </c>
      <c r="E81" s="34">
        <f t="shared" si="31"/>
        <v>0</v>
      </c>
      <c r="F81" s="34" t="str">
        <f>iferror(D81/'PT Reporte SDR'!D104-1,"")</f>
        <v/>
      </c>
      <c r="G81" s="13"/>
      <c r="H81" s="41">
        <f>COUNTIFS(Data!$A:$A,"&gt;="&amp;'Reporte SDR General'!$C$3,Data!$A:$A,"&lt;="&amp;'Reporte SDR General'!$D$3,Data!$AD:$AD,C81)</f>
        <v>0</v>
      </c>
      <c r="I81" s="34">
        <f t="shared" si="32"/>
        <v>0</v>
      </c>
      <c r="J81" s="34" t="str">
        <f>iferror(H81/'PT Reporte SDR'!H104-1,"")</f>
        <v/>
      </c>
      <c r="K81" s="41">
        <f>COUNTIFS(Data!$A:$A,"&gt;="&amp;'Reporte SDR General'!$C$3,Data!$A:$A,"&lt;="&amp;'Reporte SDR General'!$D$3,Data!$BI:$BI,$H$5,Data!$DF:$DF,C81)</f>
        <v>0</v>
      </c>
      <c r="L81" s="34">
        <f t="shared" si="33"/>
        <v>0</v>
      </c>
      <c r="M81" s="34" t="str">
        <f>iferror(K81/'PT Reporte SDR'!K104-1,"")</f>
        <v/>
      </c>
      <c r="N81" s="41">
        <f>COUNTIFS(Data!$A:$A,"&gt;="&amp;'Reporte SDR General'!$C$3,Data!$A:$A,"&lt;="&amp;'Reporte SDR General'!$D$3,Data!$BI:$BI,$H$5,Data!$DF:$DF,C81)</f>
        <v>0</v>
      </c>
      <c r="O81" s="34">
        <f t="shared" si="34"/>
        <v>0</v>
      </c>
      <c r="P81" s="34" t="str">
        <f>iferror(N81/'PT Reporte SDR'!N104-1,"")</f>
        <v/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outlineLevel="1">
      <c r="A82" s="2"/>
      <c r="B82" s="25"/>
      <c r="C82" s="32" t="s">
        <v>70</v>
      </c>
      <c r="D82" s="41">
        <f>H82+K82+N82+1</f>
        <v>1</v>
      </c>
      <c r="E82" s="34">
        <f t="shared" si="31"/>
        <v>0.05882352941</v>
      </c>
      <c r="F82" s="34" t="str">
        <f>iferror(D82/'PT Reporte SDR'!D105-1,"")</f>
        <v/>
      </c>
      <c r="G82" s="13"/>
      <c r="H82" s="41">
        <f>COUNTIFS(Data!$A:$A,"&gt;="&amp;'Reporte SDR General'!$C$3,Data!$A:$A,"&lt;="&amp;'Reporte SDR General'!$D$3,Data!$AD:$AD,C82)</f>
        <v>0</v>
      </c>
      <c r="I82" s="34">
        <f t="shared" si="32"/>
        <v>0</v>
      </c>
      <c r="J82" s="34" t="str">
        <f>iferror(H82/'PT Reporte SDR'!H105-1,"")</f>
        <v/>
      </c>
      <c r="K82" s="41">
        <f>COUNTIFS(Data!$A:$A,"&gt;="&amp;'Reporte SDR General'!$C$3,Data!$A:$A,"&lt;="&amp;'Reporte SDR General'!$D$3,Data!$BI:$BI,$H$5,Data!$DF:$DF,C82)</f>
        <v>0</v>
      </c>
      <c r="L82" s="34">
        <f t="shared" si="33"/>
        <v>0</v>
      </c>
      <c r="M82" s="34" t="str">
        <f>iferror(K82/'PT Reporte SDR'!K105-1,"")</f>
        <v/>
      </c>
      <c r="N82" s="41">
        <f>COUNTIFS(Data!$A:$A,"&gt;="&amp;'Reporte SDR General'!$C$3,Data!$A:$A,"&lt;="&amp;'Reporte SDR General'!$D$3,Data!$BI:$BI,$H$5,Data!$DF:$DF,C82)</f>
        <v>0</v>
      </c>
      <c r="O82" s="34">
        <f t="shared" si="34"/>
        <v>0</v>
      </c>
      <c r="P82" s="34" t="str">
        <f>iferror(N82/'PT Reporte SDR'!N105-1,"")</f>
        <v/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99" t="s">
        <v>71</v>
      </c>
      <c r="D83" s="41">
        <f>H83+K83+N83</f>
        <v>0</v>
      </c>
      <c r="E83" s="34">
        <f t="shared" si="31"/>
        <v>0</v>
      </c>
      <c r="F83" s="34" t="str">
        <f>iferror(D83/'PT Reporte SDR'!D106-1,"")</f>
        <v/>
      </c>
      <c r="G83" s="13"/>
      <c r="H83" s="41">
        <f>COUNTIFS(Data!$A:$A,"&gt;="&amp;'Reporte SDR General'!$C$3,Data!$A:$A,"&lt;="&amp;'Reporte SDR General'!$D$3,Data!$AD:$AD,C83)</f>
        <v>0</v>
      </c>
      <c r="I83" s="34">
        <f t="shared" si="32"/>
        <v>0</v>
      </c>
      <c r="J83" s="34" t="str">
        <f>iferror(H83/'PT Reporte SDR'!H106-1,"")</f>
        <v/>
      </c>
      <c r="K83" s="41">
        <f>COUNTIFS(Data!$A:$A,"&gt;="&amp;'Reporte SDR General'!$C$3,Data!$A:$A,"&lt;="&amp;'Reporte SDR General'!$D$3,Data!$BI:$BI,$H$5,Data!$DF:$DF,C83)</f>
        <v>0</v>
      </c>
      <c r="L83" s="34">
        <f t="shared" si="33"/>
        <v>0</v>
      </c>
      <c r="M83" s="34" t="str">
        <f>iferror(K83/'PT Reporte SDR'!K106-1,"")</f>
        <v/>
      </c>
      <c r="N83" s="41">
        <f>COUNTIFS(Data!$A:$A,"&gt;="&amp;'Reporte SDR General'!$C$3,Data!$A:$A,"&lt;="&amp;'Reporte SDR General'!$D$3,Data!$BI:$BI,$H$5,Data!$DF:$DF,C83)</f>
        <v>0</v>
      </c>
      <c r="O83" s="34">
        <f t="shared" si="34"/>
        <v>0</v>
      </c>
      <c r="P83" s="34" t="str">
        <f>iferror(N83/'PT Reporte SDR'!N106-1,"")</f>
        <v/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99" t="s">
        <v>72</v>
      </c>
      <c r="D84" s="41">
        <f t="shared" ref="D84:D85" si="35">H84+K84+N84+1</f>
        <v>1</v>
      </c>
      <c r="E84" s="34">
        <f t="shared" si="31"/>
        <v>0.05882352941</v>
      </c>
      <c r="F84" s="34" t="str">
        <f>iferror(D84/'PT Reporte SDR'!D107-1,"")</f>
        <v/>
      </c>
      <c r="G84" s="30"/>
      <c r="H84" s="41">
        <f>COUNTIFS(Data!$A:$A,"&gt;="&amp;'Reporte SDR General'!$C$3,Data!$A:$A,"&lt;="&amp;'Reporte SDR General'!$D$3,Data!$AE:$AE,C84)</f>
        <v>0</v>
      </c>
      <c r="I84" s="34">
        <f t="shared" si="32"/>
        <v>0</v>
      </c>
      <c r="J84" s="34" t="str">
        <f>iferror(H84/'PT Reporte SDR'!H107-1,"")</f>
        <v/>
      </c>
      <c r="K84" s="41">
        <f>COUNTIFS(Data!$A:$A,"&gt;="&amp;'Reporte SDR General'!$C$3,Data!$A:$A,"&lt;="&amp;'Reporte SDR General'!$D$3,Data!$BI:$BI,$H$5,Data!$DF:$DF,C84)</f>
        <v>0</v>
      </c>
      <c r="L84" s="34">
        <f t="shared" si="33"/>
        <v>0</v>
      </c>
      <c r="M84" s="34" t="str">
        <f>iferror(K84/'PT Reporte SDR'!K107-1,"")</f>
        <v/>
      </c>
      <c r="N84" s="41">
        <f>COUNTIFS(Data!$A:$A,"&gt;="&amp;'Reporte SDR General'!$C$3,Data!$A:$A,"&lt;="&amp;'Reporte SDR General'!$D$3,Data!$BI:$BI,$H$5,Data!$DF:$DF,C84)</f>
        <v>0</v>
      </c>
      <c r="O84" s="34">
        <f t="shared" si="34"/>
        <v>0</v>
      </c>
      <c r="P84" s="34" t="str">
        <f>iferror(N84/'PT Reporte SDR'!N107-1,"")</f>
        <v/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99" t="s">
        <v>73</v>
      </c>
      <c r="D85" s="41">
        <f t="shared" si="35"/>
        <v>1</v>
      </c>
      <c r="E85" s="34">
        <f t="shared" si="31"/>
        <v>0.05882352941</v>
      </c>
      <c r="F85" s="34" t="str">
        <f>iferror(D85/'PT Reporte SDR'!D108-1,"")</f>
        <v/>
      </c>
      <c r="G85" s="13"/>
      <c r="H85" s="41">
        <f>COUNTIFS(Data!$A:$A,"&gt;="&amp;'Reporte SDR General'!$C$3,Data!$A:$A,"&lt;="&amp;'Reporte SDR General'!$D$3,Data!$AD:$AD,C85)</f>
        <v>0</v>
      </c>
      <c r="I85" s="34">
        <f t="shared" si="32"/>
        <v>0</v>
      </c>
      <c r="J85" s="34" t="str">
        <f>iferror(H85/'PT Reporte SDR'!H108-1,"")</f>
        <v/>
      </c>
      <c r="K85" s="41">
        <f>COUNTIFS(Data!$A:$A,"&gt;="&amp;'Reporte SDR General'!$C$3,Data!$A:$A,"&lt;="&amp;'Reporte SDR General'!$D$3,Data!$BI:$BI,$H$5,Data!$DF:$DF,C85)</f>
        <v>0</v>
      </c>
      <c r="L85" s="34">
        <f t="shared" si="33"/>
        <v>0</v>
      </c>
      <c r="M85" s="34" t="str">
        <f>iferror(K85/'PT Reporte SDR'!K108-1,"")</f>
        <v/>
      </c>
      <c r="N85" s="41">
        <f>COUNTIFS(Data!$A:$A,"&gt;="&amp;'Reporte SDR General'!$C$3,Data!$A:$A,"&lt;="&amp;'Reporte SDR General'!$D$3,Data!$BI:$BI,$H$5,Data!$DF:$DF,C85)</f>
        <v>0</v>
      </c>
      <c r="O85" s="34">
        <f t="shared" si="34"/>
        <v>0</v>
      </c>
      <c r="P85" s="34" t="str">
        <f>iferror(N85/'PT Reporte SDR'!N108-1,"")</f>
        <v/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99" t="s">
        <v>74</v>
      </c>
      <c r="D86" s="41">
        <f>H86+K86+N86</f>
        <v>0</v>
      </c>
      <c r="E86" s="34">
        <f t="shared" si="31"/>
        <v>0</v>
      </c>
      <c r="F86" s="34" t="str">
        <f>iferror(D86/'PT Reporte SDR'!D109-1,"")</f>
        <v/>
      </c>
      <c r="G86" s="13"/>
      <c r="H86" s="41">
        <f>COUNTIFS(Data!$A:$A,"&gt;="&amp;'Reporte SDR General'!$C$3,Data!$A:$A,"&lt;="&amp;'Reporte SDR General'!$D$3,Data!$AD:$AD,C86)</f>
        <v>0</v>
      </c>
      <c r="I86" s="34">
        <f t="shared" si="32"/>
        <v>0</v>
      </c>
      <c r="J86" s="34" t="str">
        <f>iferror(H86/'PT Reporte SDR'!H109-1,"")</f>
        <v/>
      </c>
      <c r="K86" s="41">
        <f>COUNTIFS(Data!$A:$A,"&gt;="&amp;'Reporte SDR General'!$C$3,Data!$A:$A,"&lt;="&amp;'Reporte SDR General'!$D$3,Data!$BI:$BI,$H$5,Data!$DF:$DF,C86)</f>
        <v>0</v>
      </c>
      <c r="L86" s="34">
        <f t="shared" si="33"/>
        <v>0</v>
      </c>
      <c r="M86" s="34" t="str">
        <f>iferror(K86/'PT Reporte SDR'!K109-1,"")</f>
        <v/>
      </c>
      <c r="N86" s="41">
        <f>COUNTIFS(Data!$A:$A,"&gt;="&amp;'Reporte SDR General'!$C$3,Data!$A:$A,"&lt;="&amp;'Reporte SDR General'!$D$3,Data!$BI:$BI,$H$5,Data!$DF:$DF,C86)</f>
        <v>0</v>
      </c>
      <c r="O86" s="34">
        <f t="shared" si="34"/>
        <v>0</v>
      </c>
      <c r="P86" s="34" t="str">
        <f>iferror(N86/'PT Reporte SDR'!N109-1,"")</f>
        <v/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99" t="s">
        <v>75</v>
      </c>
      <c r="D87" s="41">
        <f>H87+K87+N87+4</f>
        <v>4</v>
      </c>
      <c r="E87" s="34">
        <f t="shared" si="31"/>
        <v>0.2352941176</v>
      </c>
      <c r="F87" s="34" t="str">
        <f>iferror(D87/'PT Reporte SDR'!D110-1,"")</f>
        <v/>
      </c>
      <c r="G87" s="13"/>
      <c r="H87" s="41">
        <f>COUNTIFS(Data!$A:$A,"&gt;="&amp;'Reporte SDR General'!$C$3,Data!$A:$A,"&lt;="&amp;'Reporte SDR General'!$D$3,Data!$AD:$AD,C87)</f>
        <v>0</v>
      </c>
      <c r="I87" s="34">
        <f t="shared" si="32"/>
        <v>0</v>
      </c>
      <c r="J87" s="34" t="str">
        <f>iferror(H87/'PT Reporte SDR'!H110-1,"")</f>
        <v/>
      </c>
      <c r="K87" s="41">
        <f>COUNTIFS(Data!$A:$A,"&gt;="&amp;'Reporte SDR General'!$C$3,Data!$A:$A,"&lt;="&amp;'Reporte SDR General'!$D$3,Data!$BI:$BI,$H$5,Data!$DF:$DF,C87)</f>
        <v>0</v>
      </c>
      <c r="L87" s="34">
        <f t="shared" si="33"/>
        <v>0</v>
      </c>
      <c r="M87" s="34" t="str">
        <f>iferror(K87/'PT Reporte SDR'!K110-1,"")</f>
        <v/>
      </c>
      <c r="N87" s="41">
        <f>COUNTIFS(Data!$A:$A,"&gt;="&amp;'Reporte SDR General'!$C$3,Data!$A:$A,"&lt;="&amp;'Reporte SDR General'!$D$3,Data!$BI:$BI,$H$5,Data!$DF:$DF,C87)</f>
        <v>0</v>
      </c>
      <c r="O87" s="34">
        <f t="shared" si="34"/>
        <v>0</v>
      </c>
      <c r="P87" s="34" t="str">
        <f>iferror(N87/'PT Reporte SDR'!N110-1,"")</f>
        <v/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collapsed="1">
      <c r="A88" s="2"/>
      <c r="B88" s="2"/>
      <c r="C88" s="99" t="s">
        <v>76</v>
      </c>
      <c r="D88" s="41">
        <f>H88+K88+N88</f>
        <v>0</v>
      </c>
      <c r="E88" s="34">
        <f t="shared" si="31"/>
        <v>0</v>
      </c>
      <c r="F88" s="34" t="str">
        <f>iferror(D88/'PT Reporte SDR'!D111-1,"")</f>
        <v/>
      </c>
      <c r="G88" s="13"/>
      <c r="H88" s="41">
        <f>COUNTIFS(Data!$A:$A,"&gt;="&amp;'Reporte SDR General'!$C$3,Data!$A:$A,"&lt;="&amp;'Reporte SDR General'!$D$3,Data!$AD:$AD,C88)</f>
        <v>0</v>
      </c>
      <c r="I88" s="34">
        <f t="shared" si="32"/>
        <v>0</v>
      </c>
      <c r="J88" s="34" t="str">
        <f>iferror(H88/'PT Reporte SDR'!H111-1,"")</f>
        <v/>
      </c>
      <c r="K88" s="41">
        <f>COUNTIFS(Data!$A:$A,"&gt;="&amp;'Reporte SDR General'!$C$3,Data!$A:$A,"&lt;="&amp;'Reporte SDR General'!$D$3,Data!$BI:$BI,$H$5,Data!$DF:$DF,C88)</f>
        <v>0</v>
      </c>
      <c r="L88" s="34">
        <f t="shared" si="33"/>
        <v>0</v>
      </c>
      <c r="M88" s="34" t="str">
        <f>iferror(K88/'PT Reporte SDR'!K111-1,"")</f>
        <v/>
      </c>
      <c r="N88" s="41">
        <f>COUNTIFS(Data!$A:$A,"&gt;="&amp;'Reporte SDR General'!$C$3,Data!$A:$A,"&lt;="&amp;'Reporte SDR General'!$D$3,Data!$BI:$BI,$H$5,Data!$DF:$DF,C88)</f>
        <v>0</v>
      </c>
      <c r="O88" s="34">
        <f t="shared" si="34"/>
        <v>0</v>
      </c>
      <c r="P88" s="34" t="str">
        <f>iferror(N88/'PT Reporte SDR'!N111-1,"")</f>
        <v/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idden="1" outlineLevel="1">
      <c r="A89" s="133"/>
      <c r="B89" s="133"/>
      <c r="C89" s="134"/>
      <c r="D89" s="135"/>
      <c r="E89" s="136"/>
      <c r="F89" s="136" t="str">
        <f>iferror(D89/'PT Reporte SDR'!D112-1,"")</f>
        <v/>
      </c>
      <c r="G89" s="77"/>
      <c r="H89" s="135"/>
      <c r="I89" s="136"/>
      <c r="J89" s="136" t="str">
        <f>iferror(H89/'PT Reporte SDR'!H112-1,"")</f>
        <v/>
      </c>
      <c r="K89" s="135"/>
      <c r="L89" s="136"/>
      <c r="M89" s="136" t="str">
        <f>iferror(K89/'PT Reporte SDR'!K112-1,"")</f>
        <v/>
      </c>
      <c r="N89" s="135"/>
      <c r="O89" s="136"/>
      <c r="P89" s="136" t="str">
        <f>iferror(N89/'PT Reporte SDR'!N112-1,"")</f>
        <v/>
      </c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</row>
    <row r="90" hidden="1" outlineLevel="1">
      <c r="A90" s="133"/>
      <c r="B90" s="133"/>
      <c r="C90" s="134"/>
      <c r="D90" s="135"/>
      <c r="E90" s="136"/>
      <c r="F90" s="136" t="str">
        <f>iferror(D90/'PT Reporte SDR'!D113-1,"")</f>
        <v/>
      </c>
      <c r="G90" s="77"/>
      <c r="H90" s="135"/>
      <c r="I90" s="136"/>
      <c r="J90" s="136" t="str">
        <f>iferror(H90/'PT Reporte SDR'!H113-1,"")</f>
        <v/>
      </c>
      <c r="K90" s="135"/>
      <c r="L90" s="136"/>
      <c r="M90" s="136" t="str">
        <f>iferror(K90/'PT Reporte SDR'!K113-1,"")</f>
        <v/>
      </c>
      <c r="N90" s="135"/>
      <c r="O90" s="136"/>
      <c r="P90" s="136" t="str">
        <f>iferror(N90/'PT Reporte SDR'!N113-1,"")</f>
        <v/>
      </c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</row>
    <row r="91" hidden="1" outlineLevel="1">
      <c r="A91" s="2"/>
      <c r="B91" s="2"/>
      <c r="C91" s="137" t="s">
        <v>77</v>
      </c>
      <c r="D91" s="138">
        <f t="shared" ref="D91:D103" si="36">H91+K91+N91</f>
        <v>0</v>
      </c>
      <c r="E91" s="139">
        <f t="shared" ref="E91:E103" si="37">D91/$D$76</f>
        <v>0</v>
      </c>
      <c r="F91" s="139" t="str">
        <f>iferror(D91/'PT Reporte SDR'!D114-1,"")</f>
        <v/>
      </c>
      <c r="G91" s="13"/>
      <c r="H91" s="140">
        <f>COUNTIFS(Data!$A:$A,"&gt;="&amp;'Reporte SDR General'!$C$3,Data!$A:$A,"&lt;="&amp;'Reporte SDR General'!$D$3,Data!$BI:$BI,$H$5,Data!$DF:$DF,C91)</f>
        <v>0</v>
      </c>
      <c r="I91" s="139">
        <f t="shared" ref="I91:I103" si="38">H91/$D$76</f>
        <v>0</v>
      </c>
      <c r="J91" s="139" t="str">
        <f>iferror(H91/'PT Reporte SDR'!H114-1,"")</f>
        <v/>
      </c>
      <c r="K91" s="140">
        <f>COUNTIFS(Data!$A:$A,"&gt;="&amp;'Reporte SDR General'!$C$3,Data!$A:$A,"&lt;="&amp;'Reporte SDR General'!$D$3,Data!$BI:$BI,$H$5,Data!$DF:$DF,C91)</f>
        <v>0</v>
      </c>
      <c r="L91" s="139">
        <f t="shared" ref="L91:L103" si="39">K91/$D$76</f>
        <v>0</v>
      </c>
      <c r="M91" s="139" t="str">
        <f>iferror(K91/'PT Reporte SDR'!K114-1,"")</f>
        <v/>
      </c>
      <c r="N91" s="140">
        <f>COUNTIFS(Data!$A:$A,"&gt;="&amp;'Reporte SDR General'!$C$3,Data!$A:$A,"&lt;="&amp;'Reporte SDR General'!$D$3,Data!$BI:$BI,$H$5,Data!$DF:$DF,C91)</f>
        <v>0</v>
      </c>
      <c r="O91" s="139">
        <f t="shared" ref="O91:O103" si="40">N91/$D$76</f>
        <v>0</v>
      </c>
      <c r="P91" s="139" t="str">
        <f>iferror(N91/'PT Reporte SDR'!N114-1,"")</f>
        <v/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idden="1" outlineLevel="1">
      <c r="A92" s="2"/>
      <c r="B92" s="20"/>
      <c r="C92" s="141" t="s">
        <v>78</v>
      </c>
      <c r="D92" s="41">
        <f t="shared" si="36"/>
        <v>0</v>
      </c>
      <c r="E92" s="34">
        <f t="shared" si="37"/>
        <v>0</v>
      </c>
      <c r="F92" s="34" t="str">
        <f>iferror(D92/'PT Reporte SDR'!D115-1,"")</f>
        <v/>
      </c>
      <c r="G92" s="13"/>
      <c r="H92" s="41">
        <f>COUNTIFS(Data!$A:$A,"&gt;="&amp;'Reporte SDR General'!$C$3,Data!$A:$A,"&lt;="&amp;'Reporte SDR General'!$D$3,Data!$BR:$BR,C92)</f>
        <v>0</v>
      </c>
      <c r="I92" s="34">
        <f t="shared" si="38"/>
        <v>0</v>
      </c>
      <c r="J92" s="34" t="str">
        <f>iferror(H92/'PT Reporte SDR'!H115-1,"")</f>
        <v/>
      </c>
      <c r="K92" s="41">
        <f>COUNTIFS(Data!$A:$A,"&gt;="&amp;'Reporte SDR General'!$C$3,Data!$A:$A,"&lt;="&amp;'Reporte SDR General'!$D$3,Data!$BI:$BI,$H$5,Data!$DF:$DF,C92)</f>
        <v>0</v>
      </c>
      <c r="L92" s="34">
        <f t="shared" si="39"/>
        <v>0</v>
      </c>
      <c r="M92" s="34" t="str">
        <f>iferror(K92/'PT Reporte SDR'!K115-1,"")</f>
        <v/>
      </c>
      <c r="N92" s="41">
        <f>COUNTIFS(Data!$A:$A,"&gt;="&amp;'Reporte SDR General'!$C$3,Data!$A:$A,"&lt;="&amp;'Reporte SDR General'!$D$3,Data!$BI:$BI,$H$5,Data!$DF:$DF,C92)</f>
        <v>0</v>
      </c>
      <c r="O92" s="34">
        <f t="shared" si="40"/>
        <v>0</v>
      </c>
      <c r="P92" s="34" t="str">
        <f>iferror(N92/'PT Reporte SDR'!N115-1,"")</f>
        <v/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idden="1" outlineLevel="1">
      <c r="A93" s="2"/>
      <c r="B93" s="20"/>
      <c r="C93" s="141" t="s">
        <v>79</v>
      </c>
      <c r="D93" s="41">
        <f t="shared" si="36"/>
        <v>0</v>
      </c>
      <c r="E93" s="34">
        <f t="shared" si="37"/>
        <v>0</v>
      </c>
      <c r="F93" s="34" t="str">
        <f>iferror(D93/'PT Reporte SDR'!D116-1,"")</f>
        <v/>
      </c>
      <c r="G93" s="13"/>
      <c r="H93" s="41">
        <f>COUNTIFS(Data!$A:$A,"&gt;="&amp;'Reporte SDR General'!$C$3,Data!$A:$A,"&lt;="&amp;'Reporte SDR General'!$D$3,Data!$BR:$BR,C93)</f>
        <v>0</v>
      </c>
      <c r="I93" s="34">
        <f t="shared" si="38"/>
        <v>0</v>
      </c>
      <c r="J93" s="34" t="str">
        <f>iferror(H93/'PT Reporte SDR'!H116-1,"")</f>
        <v/>
      </c>
      <c r="K93" s="41">
        <f>COUNTIFS(Data!$A:$A,"&gt;="&amp;'Reporte SDR General'!$C$3,Data!$A:$A,"&lt;="&amp;'Reporte SDR General'!$D$3,Data!$BI:$BI,$H$5,Data!$DF:$DF,C93)</f>
        <v>0</v>
      </c>
      <c r="L93" s="34">
        <f t="shared" si="39"/>
        <v>0</v>
      </c>
      <c r="M93" s="34" t="str">
        <f>iferror(K93/'PT Reporte SDR'!K116-1,"")</f>
        <v/>
      </c>
      <c r="N93" s="41">
        <f>COUNTIFS(Data!$A:$A,"&gt;="&amp;'Reporte SDR General'!$C$3,Data!$A:$A,"&lt;="&amp;'Reporte SDR General'!$D$3,Data!$BI:$BI,$H$5,Data!$DF:$DF,C93)</f>
        <v>0</v>
      </c>
      <c r="O93" s="34">
        <f t="shared" si="40"/>
        <v>0</v>
      </c>
      <c r="P93" s="34" t="str">
        <f>iferror(N93/'PT Reporte SDR'!N116-1,"")</f>
        <v/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idden="1" outlineLevel="1">
      <c r="A94" s="2"/>
      <c r="B94" s="20"/>
      <c r="C94" s="141" t="s">
        <v>80</v>
      </c>
      <c r="D94" s="41">
        <f t="shared" si="36"/>
        <v>0</v>
      </c>
      <c r="E94" s="34">
        <f t="shared" si="37"/>
        <v>0</v>
      </c>
      <c r="F94" s="34" t="str">
        <f>iferror(D94/'PT Reporte SDR'!D117-1,"")</f>
        <v/>
      </c>
      <c r="G94" s="13"/>
      <c r="H94" s="41">
        <f>COUNTIFS(Data!$A:$A,"&gt;="&amp;'Reporte SDR General'!$C$3,Data!$A:$A,"&lt;="&amp;'Reporte SDR General'!$D$3,Data!$BR:$BR,C94)</f>
        <v>0</v>
      </c>
      <c r="I94" s="34">
        <f t="shared" si="38"/>
        <v>0</v>
      </c>
      <c r="J94" s="34" t="str">
        <f>iferror(H94/'PT Reporte SDR'!H117-1,"")</f>
        <v/>
      </c>
      <c r="K94" s="41">
        <f>COUNTIFS(Data!$A:$A,"&gt;="&amp;'Reporte SDR General'!$C$3,Data!$A:$A,"&lt;="&amp;'Reporte SDR General'!$D$3,Data!$BI:$BI,$H$5,Data!$DF:$DF,C94)</f>
        <v>0</v>
      </c>
      <c r="L94" s="34">
        <f t="shared" si="39"/>
        <v>0</v>
      </c>
      <c r="M94" s="34" t="str">
        <f>iferror(K94/'PT Reporte SDR'!K117-1,"")</f>
        <v/>
      </c>
      <c r="N94" s="41">
        <f>COUNTIFS(Data!$A:$A,"&gt;="&amp;'Reporte SDR General'!$C$3,Data!$A:$A,"&lt;="&amp;'Reporte SDR General'!$D$3,Data!$BI:$BI,$H$5,Data!$DF:$DF,C94)</f>
        <v>0</v>
      </c>
      <c r="O94" s="34">
        <f t="shared" si="40"/>
        <v>0</v>
      </c>
      <c r="P94" s="34" t="str">
        <f>iferror(N94/'PT Reporte SDR'!N117-1,"")</f>
        <v/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idden="1" outlineLevel="1">
      <c r="A95" s="2"/>
      <c r="B95" s="25"/>
      <c r="C95" s="141" t="s">
        <v>81</v>
      </c>
      <c r="D95" s="41">
        <f t="shared" si="36"/>
        <v>0</v>
      </c>
      <c r="E95" s="34">
        <f t="shared" si="37"/>
        <v>0</v>
      </c>
      <c r="F95" s="34" t="str">
        <f>iferror(D95/'PT Reporte SDR'!D118-1,"")</f>
        <v/>
      </c>
      <c r="G95" s="13"/>
      <c r="H95" s="41">
        <f>COUNTIFS(Data!$A:$A,"&gt;="&amp;'Reporte SDR General'!$C$3,Data!$A:$A,"&lt;="&amp;'Reporte SDR General'!$D$3,Data!$BR:$BR,C95)</f>
        <v>0</v>
      </c>
      <c r="I95" s="34">
        <f t="shared" si="38"/>
        <v>0</v>
      </c>
      <c r="J95" s="34" t="str">
        <f>iferror(H95/'PT Reporte SDR'!H118-1,"")</f>
        <v/>
      </c>
      <c r="K95" s="41">
        <f>COUNTIFS(Data!$A:$A,"&gt;="&amp;'Reporte SDR General'!$C$3,Data!$A:$A,"&lt;="&amp;'Reporte SDR General'!$D$3,Data!$BI:$BI,$H$5,Data!$DF:$DF,C95)</f>
        <v>0</v>
      </c>
      <c r="L95" s="34">
        <f t="shared" si="39"/>
        <v>0</v>
      </c>
      <c r="M95" s="34" t="str">
        <f>iferror(K95/'PT Reporte SDR'!K118-1,"")</f>
        <v/>
      </c>
      <c r="N95" s="41">
        <f>COUNTIFS(Data!$A:$A,"&gt;="&amp;'Reporte SDR General'!$C$3,Data!$A:$A,"&lt;="&amp;'Reporte SDR General'!$D$3,Data!$BI:$BI,$H$5,Data!$DF:$DF,C95)</f>
        <v>0</v>
      </c>
      <c r="O95" s="34">
        <f t="shared" si="40"/>
        <v>0</v>
      </c>
      <c r="P95" s="34" t="str">
        <f>iferror(N95/'PT Reporte SDR'!N118-1,"")</f>
        <v/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idden="1" outlineLevel="1">
      <c r="A96" s="2"/>
      <c r="B96" s="20"/>
      <c r="C96" s="141" t="s">
        <v>82</v>
      </c>
      <c r="D96" s="41">
        <f t="shared" si="36"/>
        <v>0</v>
      </c>
      <c r="E96" s="34">
        <f t="shared" si="37"/>
        <v>0</v>
      </c>
      <c r="F96" s="34" t="str">
        <f>iferror(D96/'PT Reporte SDR'!D119-1,"")</f>
        <v/>
      </c>
      <c r="G96" s="13"/>
      <c r="H96" s="41">
        <f>COUNTIFS(Data!$A:$A,"&gt;="&amp;'Reporte SDR General'!$C$3,Data!$A:$A,"&lt;="&amp;'Reporte SDR General'!$D$3,Data!$BR:$BR,C96)</f>
        <v>0</v>
      </c>
      <c r="I96" s="34">
        <f t="shared" si="38"/>
        <v>0</v>
      </c>
      <c r="J96" s="34" t="str">
        <f>iferror(H96/'PT Reporte SDR'!H119-1,"")</f>
        <v/>
      </c>
      <c r="K96" s="41">
        <f>COUNTIFS(Data!$A:$A,"&gt;="&amp;'Reporte SDR General'!$C$3,Data!$A:$A,"&lt;="&amp;'Reporte SDR General'!$D$3,Data!$BI:$BI,$H$5,Data!$DF:$DF,C96)</f>
        <v>0</v>
      </c>
      <c r="L96" s="34">
        <f t="shared" si="39"/>
        <v>0</v>
      </c>
      <c r="M96" s="34" t="str">
        <f>iferror(K96/'PT Reporte SDR'!K119-1,"")</f>
        <v/>
      </c>
      <c r="N96" s="41">
        <f>COUNTIFS(Data!$A:$A,"&gt;="&amp;'Reporte SDR General'!$C$3,Data!$A:$A,"&lt;="&amp;'Reporte SDR General'!$D$3,Data!$BI:$BI,$H$5,Data!$DF:$DF,C96)</f>
        <v>0</v>
      </c>
      <c r="O96" s="34">
        <f t="shared" si="40"/>
        <v>0</v>
      </c>
      <c r="P96" s="34" t="str">
        <f>iferror(N96/'PT Reporte SDR'!N119-1,"")</f>
        <v/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idden="1" outlineLevel="1">
      <c r="A97" s="2"/>
      <c r="B97" s="25"/>
      <c r="C97" s="141" t="s">
        <v>83</v>
      </c>
      <c r="D97" s="41">
        <f t="shared" si="36"/>
        <v>0</v>
      </c>
      <c r="E97" s="34">
        <f t="shared" si="37"/>
        <v>0</v>
      </c>
      <c r="F97" s="34" t="str">
        <f>iferror(D97/'PT Reporte SDR'!D120-1,"")</f>
        <v/>
      </c>
      <c r="G97" s="13"/>
      <c r="H97" s="41">
        <f>COUNTIFS(Data!$A:$A,"&gt;="&amp;'Reporte SDR General'!$C$3,Data!$A:$A,"&lt;="&amp;'Reporte SDR General'!$D$3,Data!$BR:$BR,C97)</f>
        <v>0</v>
      </c>
      <c r="I97" s="34">
        <f t="shared" si="38"/>
        <v>0</v>
      </c>
      <c r="J97" s="34" t="str">
        <f>iferror(H97/'PT Reporte SDR'!H120-1,"")</f>
        <v/>
      </c>
      <c r="K97" s="41">
        <f>COUNTIFS(Data!$A:$A,"&gt;="&amp;'Reporte SDR General'!$C$3,Data!$A:$A,"&lt;="&amp;'Reporte SDR General'!$D$3,Data!$BI:$BI,$H$5,Data!$DF:$DF,C97)</f>
        <v>0</v>
      </c>
      <c r="L97" s="34">
        <f t="shared" si="39"/>
        <v>0</v>
      </c>
      <c r="M97" s="34" t="str">
        <f>iferror(K97/'PT Reporte SDR'!K120-1,"")</f>
        <v/>
      </c>
      <c r="N97" s="41">
        <f>COUNTIFS(Data!$A:$A,"&gt;="&amp;'Reporte SDR General'!$C$3,Data!$A:$A,"&lt;="&amp;'Reporte SDR General'!$D$3,Data!$BI:$BI,$H$5,Data!$DF:$DF,C97)</f>
        <v>0</v>
      </c>
      <c r="O97" s="34">
        <f t="shared" si="40"/>
        <v>0</v>
      </c>
      <c r="P97" s="34" t="str">
        <f>iferror(N97/'PT Reporte SDR'!N120-1,"")</f>
        <v/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idden="1" outlineLevel="1">
      <c r="A98" s="2"/>
      <c r="B98" s="25"/>
      <c r="C98" s="141" t="s">
        <v>84</v>
      </c>
      <c r="D98" s="41">
        <f t="shared" si="36"/>
        <v>0</v>
      </c>
      <c r="E98" s="34">
        <f t="shared" si="37"/>
        <v>0</v>
      </c>
      <c r="F98" s="34" t="str">
        <f>iferror(D98/'PT Reporte SDR'!D121-1,"")</f>
        <v/>
      </c>
      <c r="G98" s="13"/>
      <c r="H98" s="41">
        <f>COUNTIFS(Data!$A:$A,"&gt;="&amp;'Reporte SDR General'!$C$3,Data!$A:$A,"&lt;="&amp;'Reporte SDR General'!$D$3,Data!$BR:$BR,C98)</f>
        <v>0</v>
      </c>
      <c r="I98" s="34">
        <f t="shared" si="38"/>
        <v>0</v>
      </c>
      <c r="J98" s="34" t="str">
        <f>iferror(H98/'PT Reporte SDR'!H121-1,"")</f>
        <v/>
      </c>
      <c r="K98" s="41">
        <f>COUNTIFS(Data!$A:$A,"&gt;="&amp;'Reporte SDR General'!$C$3,Data!$A:$A,"&lt;="&amp;'Reporte SDR General'!$D$3,Data!$BI:$BI,$H$5,Data!$DF:$DF,C98)</f>
        <v>0</v>
      </c>
      <c r="L98" s="34">
        <f t="shared" si="39"/>
        <v>0</v>
      </c>
      <c r="M98" s="34" t="str">
        <f>iferror(K98/'PT Reporte SDR'!K121-1,"")</f>
        <v/>
      </c>
      <c r="N98" s="41">
        <f>COUNTIFS(Data!$A:$A,"&gt;="&amp;'Reporte SDR General'!$C$3,Data!$A:$A,"&lt;="&amp;'Reporte SDR General'!$D$3,Data!$BI:$BI,$H$5,Data!$DF:$DF,C98)</f>
        <v>0</v>
      </c>
      <c r="O98" s="34">
        <f t="shared" si="40"/>
        <v>0</v>
      </c>
      <c r="P98" s="34" t="str">
        <f>iferror(N98/'PT Reporte SDR'!N121-1,"")</f>
        <v/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idden="1" outlineLevel="1">
      <c r="A99" s="2"/>
      <c r="B99" s="25"/>
      <c r="C99" s="142" t="s">
        <v>85</v>
      </c>
      <c r="D99" s="41">
        <f t="shared" si="36"/>
        <v>0</v>
      </c>
      <c r="E99" s="34">
        <f t="shared" si="37"/>
        <v>0</v>
      </c>
      <c r="F99" s="34" t="str">
        <f>iferror(D99/'PT Reporte SDR'!D122-1,"")</f>
        <v/>
      </c>
      <c r="G99" s="13"/>
      <c r="H99" s="41">
        <f>COUNTIFS(Data!$A:$A,"&gt;="&amp;'Reporte SDR General'!$C$3,Data!$A:$A,"&lt;="&amp;'Reporte SDR General'!$D$3,Data!$BR:$BR,C99)</f>
        <v>0</v>
      </c>
      <c r="I99" s="34">
        <f t="shared" si="38"/>
        <v>0</v>
      </c>
      <c r="J99" s="34" t="str">
        <f>iferror(H99/'PT Reporte SDR'!H122-1,"")</f>
        <v/>
      </c>
      <c r="K99" s="41">
        <f>COUNTIFS(Data!$A:$A,"&gt;="&amp;'Reporte SDR General'!$C$3,Data!$A:$A,"&lt;="&amp;'Reporte SDR General'!$D$3,Data!$BI:$BI,$H$5,Data!$DF:$DF,C99)</f>
        <v>0</v>
      </c>
      <c r="L99" s="34">
        <f t="shared" si="39"/>
        <v>0</v>
      </c>
      <c r="M99" s="34" t="str">
        <f>iferror(K99/'PT Reporte SDR'!K122-1,"")</f>
        <v/>
      </c>
      <c r="N99" s="41">
        <f>COUNTIFS(Data!$A:$A,"&gt;="&amp;'Reporte SDR General'!$C$3,Data!$A:$A,"&lt;="&amp;'Reporte SDR General'!$D$3,Data!$BI:$BI,$H$5,Data!$DF:$DF,C99)</f>
        <v>0</v>
      </c>
      <c r="O99" s="34">
        <f t="shared" si="40"/>
        <v>0</v>
      </c>
      <c r="P99" s="34" t="str">
        <f>iferror(N99/'PT Reporte SDR'!N122-1,"")</f>
        <v/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idden="1" outlineLevel="1">
      <c r="A100" s="2"/>
      <c r="B100" s="25"/>
      <c r="C100" s="141" t="s">
        <v>86</v>
      </c>
      <c r="D100" s="41">
        <f t="shared" si="36"/>
        <v>0</v>
      </c>
      <c r="E100" s="34">
        <f t="shared" si="37"/>
        <v>0</v>
      </c>
      <c r="F100" s="34" t="str">
        <f>iferror(D100/'PT Reporte SDR'!D123-1,"")</f>
        <v/>
      </c>
      <c r="G100" s="13"/>
      <c r="H100" s="41">
        <f>COUNTIFS(Data!$A:$A,"&gt;="&amp;'Reporte SDR General'!$C$3,Data!$A:$A,"&lt;="&amp;'Reporte SDR General'!$D$3,Data!$BR:$BR,C100)</f>
        <v>0</v>
      </c>
      <c r="I100" s="34">
        <f t="shared" si="38"/>
        <v>0</v>
      </c>
      <c r="J100" s="34" t="str">
        <f>iferror(H100/'PT Reporte SDR'!H123-1,"")</f>
        <v/>
      </c>
      <c r="K100" s="41">
        <f>COUNTIFS(Data!$A:$A,"&gt;="&amp;'Reporte SDR General'!$C$3,Data!$A:$A,"&lt;="&amp;'Reporte SDR General'!$D$3,Data!$BI:$BI,$H$5,Data!$DF:$DF,C100)</f>
        <v>0</v>
      </c>
      <c r="L100" s="34">
        <f t="shared" si="39"/>
        <v>0</v>
      </c>
      <c r="M100" s="34" t="str">
        <f>iferror(K100/'PT Reporte SDR'!K123-1,"")</f>
        <v/>
      </c>
      <c r="N100" s="41">
        <f>COUNTIFS(Data!$A:$A,"&gt;="&amp;'Reporte SDR General'!$C$3,Data!$A:$A,"&lt;="&amp;'Reporte SDR General'!$D$3,Data!$BI:$BI,$H$5,Data!$DF:$DF,C100)</f>
        <v>0</v>
      </c>
      <c r="O100" s="34">
        <f t="shared" si="40"/>
        <v>0</v>
      </c>
      <c r="P100" s="34" t="str">
        <f>iferror(N100/'PT Reporte SDR'!N123-1,"")</f>
        <v/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idden="1" outlineLevel="1">
      <c r="A101" s="2"/>
      <c r="B101" s="25"/>
      <c r="C101" s="142" t="s">
        <v>87</v>
      </c>
      <c r="D101" s="41">
        <f t="shared" si="36"/>
        <v>0</v>
      </c>
      <c r="E101" s="34">
        <f t="shared" si="37"/>
        <v>0</v>
      </c>
      <c r="F101" s="34" t="str">
        <f>iferror(D101/'PT Reporte SDR'!D124-1,"")</f>
        <v/>
      </c>
      <c r="G101" s="13"/>
      <c r="H101" s="41">
        <f>COUNTIFS(Data!$A:$A,"&gt;="&amp;'Reporte SDR General'!$C$3,Data!$A:$A,"&lt;="&amp;'Reporte SDR General'!$D$3,Data!$BR:$BR,C101)</f>
        <v>0</v>
      </c>
      <c r="I101" s="34">
        <f t="shared" si="38"/>
        <v>0</v>
      </c>
      <c r="J101" s="34" t="str">
        <f>iferror(H101/'PT Reporte SDR'!H124-1,"")</f>
        <v/>
      </c>
      <c r="K101" s="41">
        <f>COUNTIFS(Data!$A:$A,"&gt;="&amp;'Reporte SDR General'!$C$3,Data!$A:$A,"&lt;="&amp;'Reporte SDR General'!$D$3,Data!$BI:$BI,$H$5,Data!$DF:$DF,C101)</f>
        <v>0</v>
      </c>
      <c r="L101" s="34">
        <f t="shared" si="39"/>
        <v>0</v>
      </c>
      <c r="M101" s="34" t="str">
        <f>iferror(K101/'PT Reporte SDR'!K124-1,"")</f>
        <v/>
      </c>
      <c r="N101" s="41">
        <f>COUNTIFS(Data!$A:$A,"&gt;="&amp;'Reporte SDR General'!$C$3,Data!$A:$A,"&lt;="&amp;'Reporte SDR General'!$D$3,Data!$BI:$BI,$H$5,Data!$DF:$DF,C101)</f>
        <v>0</v>
      </c>
      <c r="O101" s="34">
        <f t="shared" si="40"/>
        <v>0</v>
      </c>
      <c r="P101" s="34" t="str">
        <f>iferror(N101/'PT Reporte SDR'!N124-1,"")</f>
        <v/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idden="1" outlineLevel="1">
      <c r="A102" s="2"/>
      <c r="B102" s="25"/>
      <c r="C102" s="141" t="s">
        <v>88</v>
      </c>
      <c r="D102" s="41">
        <f t="shared" si="36"/>
        <v>0</v>
      </c>
      <c r="E102" s="34">
        <f t="shared" si="37"/>
        <v>0</v>
      </c>
      <c r="F102" s="34" t="str">
        <f>iferror(D102/'PT Reporte SDR'!D125-1,"")</f>
        <v/>
      </c>
      <c r="G102" s="13"/>
      <c r="H102" s="41">
        <f>COUNTIFS(Data!$A:$A,"&gt;="&amp;'Reporte SDR General'!$C$3,Data!$A:$A,"&lt;="&amp;'Reporte SDR General'!$D$3,Data!$BR:$BR,C102)</f>
        <v>0</v>
      </c>
      <c r="I102" s="34">
        <f t="shared" si="38"/>
        <v>0</v>
      </c>
      <c r="J102" s="34" t="str">
        <f>iferror(H102/'PT Reporte SDR'!H125-1,"")</f>
        <v/>
      </c>
      <c r="K102" s="41">
        <f>COUNTIFS(Data!$A:$A,"&gt;="&amp;'Reporte SDR General'!$C$3,Data!$A:$A,"&lt;="&amp;'Reporte SDR General'!$D$3,Data!$BI:$BI,$H$5,Data!$DF:$DF,C102)</f>
        <v>0</v>
      </c>
      <c r="L102" s="34">
        <f t="shared" si="39"/>
        <v>0</v>
      </c>
      <c r="M102" s="34" t="str">
        <f>iferror(K102/'PT Reporte SDR'!K125-1,"")</f>
        <v/>
      </c>
      <c r="N102" s="41">
        <f>COUNTIFS(Data!$A:$A,"&gt;="&amp;'Reporte SDR General'!$C$3,Data!$A:$A,"&lt;="&amp;'Reporte SDR General'!$D$3,Data!$BI:$BI,$H$5,Data!$DF:$DF,C102)</f>
        <v>0</v>
      </c>
      <c r="O102" s="34">
        <f t="shared" si="40"/>
        <v>0</v>
      </c>
      <c r="P102" s="34" t="str">
        <f>iferror(N102/'PT Reporte SDR'!N125-1,"")</f>
        <v/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idden="1" outlineLevel="1">
      <c r="A103" s="2"/>
      <c r="B103" s="25"/>
      <c r="C103" s="143" t="s">
        <v>89</v>
      </c>
      <c r="D103" s="41">
        <f t="shared" si="36"/>
        <v>0</v>
      </c>
      <c r="E103" s="34">
        <f t="shared" si="37"/>
        <v>0</v>
      </c>
      <c r="F103" s="34" t="str">
        <f>iferror(D103/'PT Reporte SDR'!D126-1,"")</f>
        <v/>
      </c>
      <c r="G103" s="13"/>
      <c r="H103" s="41">
        <f>COUNTIFS(Data!$A:$A,"&gt;="&amp;'Reporte SDR General'!$C$3,Data!$A:$A,"&lt;="&amp;'Reporte SDR General'!$D$3,Data!$BR:$BR,C103)</f>
        <v>0</v>
      </c>
      <c r="I103" s="34">
        <f t="shared" si="38"/>
        <v>0</v>
      </c>
      <c r="J103" s="34" t="str">
        <f>iferror(H103/'PT Reporte SDR'!H126-1,"")</f>
        <v/>
      </c>
      <c r="K103" s="41">
        <f>COUNTIFS(Data!$A:$A,"&gt;="&amp;'Reporte SDR General'!$C$3,Data!$A:$A,"&lt;="&amp;'Reporte SDR General'!$D$3,Data!$BI:$BI,$H$5,Data!$DF:$DF,C103)</f>
        <v>0</v>
      </c>
      <c r="L103" s="34">
        <f t="shared" si="39"/>
        <v>0</v>
      </c>
      <c r="M103" s="34" t="str">
        <f>iferror(K103/'PT Reporte SDR'!K126-1,"")</f>
        <v/>
      </c>
      <c r="N103" s="41">
        <f>COUNTIFS(Data!$A:$A,"&gt;="&amp;'Reporte SDR General'!$C$3,Data!$A:$A,"&lt;="&amp;'Reporte SDR General'!$D$3,Data!$BI:$BI,$H$5,Data!$DF:$DF,C103)</f>
        <v>0</v>
      </c>
      <c r="O103" s="34">
        <f t="shared" si="40"/>
        <v>0</v>
      </c>
      <c r="P103" s="34" t="str">
        <f>iferror(N103/'PT Reporte SDR'!N126-1,"")</f>
        <v/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idden="1" outlineLevel="1">
      <c r="A104" s="144"/>
      <c r="B104" s="133"/>
      <c r="C104" s="145"/>
      <c r="D104" s="135"/>
      <c r="E104" s="136"/>
      <c r="F104" s="146"/>
      <c r="G104" s="77"/>
      <c r="H104" s="135"/>
      <c r="I104" s="135"/>
      <c r="J104" s="135"/>
      <c r="K104" s="135"/>
      <c r="L104" s="135"/>
      <c r="M104" s="135"/>
      <c r="N104" s="135"/>
      <c r="O104" s="135"/>
      <c r="P104" s="135"/>
      <c r="Q104" s="144"/>
      <c r="R104" s="144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</row>
    <row r="105" hidden="1" outlineLevel="1">
      <c r="A105" s="144"/>
      <c r="B105" s="133"/>
      <c r="C105" s="147"/>
      <c r="D105" s="135"/>
      <c r="E105" s="136"/>
      <c r="F105" s="148"/>
      <c r="G105" s="149"/>
      <c r="H105" s="135"/>
      <c r="I105" s="135"/>
      <c r="J105" s="135"/>
      <c r="K105" s="135"/>
      <c r="L105" s="135"/>
      <c r="M105" s="135"/>
      <c r="N105" s="135"/>
      <c r="O105" s="135"/>
      <c r="P105" s="135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</row>
    <row r="106" hidden="1" outlineLevel="1">
      <c r="A106" s="144"/>
      <c r="B106" s="133"/>
      <c r="C106" s="147"/>
      <c r="D106" s="135"/>
      <c r="E106" s="136"/>
      <c r="F106" s="148"/>
      <c r="G106" s="149"/>
      <c r="H106" s="135"/>
      <c r="I106" s="135"/>
      <c r="J106" s="135"/>
      <c r="K106" s="135"/>
      <c r="L106" s="135"/>
      <c r="M106" s="135"/>
      <c r="N106" s="135"/>
      <c r="O106" s="135"/>
      <c r="P106" s="135"/>
      <c r="Q106" s="144"/>
      <c r="R106" s="144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</row>
    <row r="107" hidden="1" outlineLevel="1">
      <c r="A107" s="150"/>
      <c r="B107" s="133"/>
      <c r="C107" s="147"/>
      <c r="D107" s="135"/>
      <c r="E107" s="136"/>
      <c r="F107" s="148"/>
      <c r="G107" s="151"/>
      <c r="H107" s="135"/>
      <c r="I107" s="135"/>
      <c r="J107" s="135"/>
      <c r="K107" s="135"/>
      <c r="L107" s="135"/>
      <c r="M107" s="135"/>
      <c r="N107" s="135"/>
      <c r="O107" s="135"/>
      <c r="P107" s="135"/>
      <c r="Q107" s="152"/>
      <c r="R107" s="152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</row>
    <row r="108" hidden="1" outlineLevel="1">
      <c r="A108" s="144"/>
      <c r="B108" s="133"/>
      <c r="C108" s="145"/>
      <c r="D108" s="135"/>
      <c r="E108" s="136"/>
      <c r="F108" s="148"/>
      <c r="G108" s="149"/>
      <c r="H108" s="135"/>
      <c r="I108" s="135"/>
      <c r="J108" s="135"/>
      <c r="K108" s="135"/>
      <c r="L108" s="135"/>
      <c r="M108" s="135"/>
      <c r="N108" s="135"/>
      <c r="O108" s="135"/>
      <c r="P108" s="135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</row>
    <row r="109" hidden="1" outlineLevel="1">
      <c r="A109" s="144"/>
      <c r="B109" s="133"/>
      <c r="C109" s="145"/>
      <c r="D109" s="135"/>
      <c r="E109" s="136"/>
      <c r="F109" s="148"/>
      <c r="G109" s="153"/>
      <c r="H109" s="135"/>
      <c r="I109" s="135"/>
      <c r="J109" s="135"/>
      <c r="K109" s="135"/>
      <c r="L109" s="135"/>
      <c r="M109" s="135"/>
      <c r="N109" s="135"/>
      <c r="O109" s="135"/>
      <c r="P109" s="135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</row>
    <row r="110" hidden="1" outlineLevel="1">
      <c r="A110" s="144"/>
      <c r="B110" s="133"/>
      <c r="C110" s="145"/>
      <c r="D110" s="135"/>
      <c r="E110" s="136"/>
      <c r="F110" s="148"/>
      <c r="G110" s="149"/>
      <c r="H110" s="135"/>
      <c r="I110" s="135"/>
      <c r="J110" s="135"/>
      <c r="K110" s="135"/>
      <c r="L110" s="135"/>
      <c r="M110" s="135"/>
      <c r="N110" s="135"/>
      <c r="O110" s="135"/>
      <c r="P110" s="135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</row>
    <row r="111" hidden="1" outlineLevel="1">
      <c r="A111" s="133"/>
      <c r="B111" s="133"/>
      <c r="C111" s="145"/>
      <c r="D111" s="135"/>
      <c r="E111" s="136"/>
      <c r="F111" s="148"/>
      <c r="G111" s="149"/>
      <c r="H111" s="135"/>
      <c r="I111" s="135"/>
      <c r="J111" s="135"/>
      <c r="K111" s="135"/>
      <c r="L111" s="135"/>
      <c r="M111" s="135"/>
      <c r="N111" s="135"/>
      <c r="O111" s="135"/>
      <c r="P111" s="135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</row>
    <row r="112" hidden="1" outlineLevel="1">
      <c r="A112" s="133"/>
      <c r="B112" s="133"/>
      <c r="C112" s="154"/>
      <c r="D112" s="135"/>
      <c r="E112" s="136"/>
      <c r="F112" s="148"/>
      <c r="G112" s="149"/>
      <c r="H112" s="135"/>
      <c r="I112" s="135"/>
      <c r="J112" s="135"/>
      <c r="K112" s="135"/>
      <c r="L112" s="135"/>
      <c r="M112" s="135"/>
      <c r="N112" s="135"/>
      <c r="O112" s="135"/>
      <c r="P112" s="135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</row>
    <row r="113" hidden="1" outlineLevel="1">
      <c r="A113" s="133"/>
      <c r="B113" s="133"/>
      <c r="C113" s="145"/>
      <c r="D113" s="135"/>
      <c r="E113" s="136"/>
      <c r="F113" s="148"/>
      <c r="G113" s="153"/>
      <c r="H113" s="135"/>
      <c r="I113" s="135"/>
      <c r="J113" s="135"/>
      <c r="K113" s="135"/>
      <c r="L113" s="135"/>
      <c r="M113" s="135"/>
      <c r="N113" s="135"/>
      <c r="O113" s="135"/>
      <c r="P113" s="135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</row>
    <row r="114" hidden="1" outlineLevel="1">
      <c r="A114" s="133"/>
      <c r="B114" s="133"/>
      <c r="C114" s="145"/>
      <c r="D114" s="135"/>
      <c r="E114" s="136"/>
      <c r="F114" s="148"/>
      <c r="G114" s="151"/>
      <c r="H114" s="135"/>
      <c r="I114" s="135"/>
      <c r="J114" s="135"/>
      <c r="K114" s="135"/>
      <c r="L114" s="135"/>
      <c r="M114" s="135"/>
      <c r="N114" s="135"/>
      <c r="O114" s="135"/>
      <c r="P114" s="135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</row>
    <row r="115" hidden="1" outlineLevel="1">
      <c r="A115" s="133"/>
      <c r="B115" s="133"/>
      <c r="C115" s="145"/>
      <c r="D115" s="135"/>
      <c r="E115" s="136"/>
      <c r="F115" s="148"/>
      <c r="G115" s="151"/>
      <c r="H115" s="135"/>
      <c r="I115" s="135"/>
      <c r="J115" s="135"/>
      <c r="K115" s="135"/>
      <c r="L115" s="135"/>
      <c r="M115" s="135"/>
      <c r="N115" s="135"/>
      <c r="O115" s="135"/>
      <c r="P115" s="135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</row>
    <row r="116" hidden="1" outlineLevel="1">
      <c r="A116" s="133"/>
      <c r="B116" s="133"/>
      <c r="C116" s="145"/>
      <c r="D116" s="135"/>
      <c r="E116" s="136"/>
      <c r="F116" s="148"/>
      <c r="G116" s="151"/>
      <c r="H116" s="135"/>
      <c r="I116" s="135"/>
      <c r="J116" s="135"/>
      <c r="K116" s="135"/>
      <c r="L116" s="135"/>
      <c r="M116" s="135"/>
      <c r="N116" s="135"/>
      <c r="O116" s="135"/>
      <c r="P116" s="135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</row>
    <row r="117">
      <c r="A117" s="133"/>
      <c r="B117" s="133"/>
      <c r="C117" s="155"/>
      <c r="D117" s="135"/>
      <c r="E117" s="136"/>
      <c r="F117" s="156"/>
      <c r="G117" s="77"/>
      <c r="H117" s="135"/>
      <c r="I117" s="135"/>
      <c r="J117" s="135"/>
      <c r="K117" s="135"/>
      <c r="L117" s="135"/>
      <c r="M117" s="135"/>
      <c r="N117" s="135"/>
      <c r="O117" s="135"/>
      <c r="P117" s="135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</row>
    <row r="118">
      <c r="A118" s="133"/>
      <c r="B118" s="133"/>
      <c r="C118" s="133"/>
      <c r="D118" s="133"/>
      <c r="E118" s="133"/>
      <c r="F118" s="146"/>
      <c r="G118" s="77"/>
      <c r="H118" s="133"/>
      <c r="I118" s="157"/>
      <c r="J118" s="157"/>
      <c r="K118" s="157"/>
      <c r="L118" s="157"/>
      <c r="M118" s="157"/>
      <c r="N118" s="133"/>
      <c r="O118" s="157"/>
      <c r="P118" s="157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</row>
    <row r="119">
      <c r="A119" s="133"/>
      <c r="B119" s="133"/>
      <c r="C119" s="158"/>
      <c r="D119" s="133"/>
      <c r="E119" s="133"/>
      <c r="F119" s="146"/>
      <c r="G119" s="77"/>
      <c r="H119" s="133"/>
      <c r="I119" s="157"/>
      <c r="J119" s="157"/>
      <c r="K119" s="157"/>
      <c r="L119" s="157"/>
      <c r="M119" s="157"/>
      <c r="N119" s="133"/>
      <c r="O119" s="157"/>
      <c r="P119" s="157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</row>
    <row r="120">
      <c r="A120" s="2"/>
      <c r="B120" s="2"/>
      <c r="C120" s="159"/>
      <c r="D120" s="2"/>
      <c r="E120" s="2"/>
      <c r="F120" s="160"/>
      <c r="G120" s="13"/>
      <c r="H120" s="2"/>
      <c r="I120" s="8"/>
      <c r="J120" s="8"/>
      <c r="K120" s="8"/>
      <c r="L120" s="8"/>
      <c r="M120" s="8"/>
      <c r="N120" s="2"/>
      <c r="O120" s="8"/>
      <c r="P120" s="8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159"/>
      <c r="D121" s="2"/>
      <c r="E121" s="2"/>
      <c r="F121" s="160"/>
      <c r="G121" s="13"/>
      <c r="H121" s="2"/>
      <c r="I121" s="8"/>
      <c r="J121" s="8"/>
      <c r="K121" s="8"/>
      <c r="L121" s="8"/>
      <c r="M121" s="8"/>
      <c r="N121" s="2"/>
      <c r="O121" s="8"/>
      <c r="P121" s="8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160"/>
      <c r="G122" s="13"/>
      <c r="H122" s="2"/>
      <c r="I122" s="8"/>
      <c r="J122" s="8"/>
      <c r="K122" s="8"/>
      <c r="L122" s="8"/>
      <c r="M122" s="8"/>
      <c r="N122" s="2"/>
      <c r="O122" s="8"/>
      <c r="P122" s="8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160"/>
      <c r="G123" s="13"/>
      <c r="H123" s="2"/>
      <c r="I123" s="8"/>
      <c r="J123" s="8"/>
      <c r="K123" s="8"/>
      <c r="L123" s="8"/>
      <c r="M123" s="8"/>
      <c r="N123" s="2"/>
      <c r="O123" s="8"/>
      <c r="P123" s="8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160"/>
      <c r="G124" s="13"/>
      <c r="H124" s="2"/>
      <c r="I124" s="8"/>
      <c r="J124" s="8"/>
      <c r="K124" s="8"/>
      <c r="L124" s="8"/>
      <c r="M124" s="8"/>
      <c r="N124" s="2"/>
      <c r="O124" s="8"/>
      <c r="P124" s="8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160"/>
      <c r="G125" s="13"/>
      <c r="H125" s="2"/>
      <c r="I125" s="8"/>
      <c r="J125" s="8"/>
      <c r="K125" s="8"/>
      <c r="L125" s="8"/>
      <c r="M125" s="8"/>
      <c r="N125" s="2"/>
      <c r="O125" s="8"/>
      <c r="P125" s="8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160"/>
      <c r="G126" s="13"/>
      <c r="H126" s="2"/>
      <c r="I126" s="8"/>
      <c r="J126" s="8"/>
      <c r="K126" s="8"/>
      <c r="L126" s="8"/>
      <c r="M126" s="8"/>
      <c r="N126" s="2"/>
      <c r="O126" s="8"/>
      <c r="P126" s="8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160"/>
      <c r="G127" s="13"/>
      <c r="H127" s="2"/>
      <c r="I127" s="8"/>
      <c r="J127" s="8"/>
      <c r="K127" s="8"/>
      <c r="L127" s="8"/>
      <c r="M127" s="8"/>
      <c r="N127" s="2"/>
      <c r="O127" s="8"/>
      <c r="P127" s="8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160"/>
      <c r="G128" s="13"/>
      <c r="H128" s="2"/>
      <c r="I128" s="8"/>
      <c r="J128" s="8"/>
      <c r="K128" s="8"/>
      <c r="L128" s="8"/>
      <c r="M128" s="8"/>
      <c r="N128" s="2"/>
      <c r="O128" s="8"/>
      <c r="P128" s="8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160"/>
      <c r="G129" s="13"/>
      <c r="H129" s="2"/>
      <c r="I129" s="8"/>
      <c r="J129" s="8"/>
      <c r="K129" s="8"/>
      <c r="L129" s="8"/>
      <c r="M129" s="8"/>
      <c r="N129" s="2"/>
      <c r="O129" s="8"/>
      <c r="P129" s="8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160"/>
      <c r="G130" s="13"/>
      <c r="H130" s="2"/>
      <c r="I130" s="8"/>
      <c r="J130" s="8"/>
      <c r="K130" s="8"/>
      <c r="L130" s="8"/>
      <c r="M130" s="8"/>
      <c r="N130" s="2"/>
      <c r="O130" s="8"/>
      <c r="P130" s="8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160"/>
      <c r="G131" s="13"/>
      <c r="H131" s="2"/>
      <c r="I131" s="8"/>
      <c r="J131" s="8"/>
      <c r="K131" s="8"/>
      <c r="L131" s="8"/>
      <c r="M131" s="8"/>
      <c r="N131" s="2"/>
      <c r="O131" s="8"/>
      <c r="P131" s="8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160"/>
      <c r="G132" s="13"/>
      <c r="H132" s="2"/>
      <c r="I132" s="8"/>
      <c r="J132" s="8"/>
      <c r="K132" s="8"/>
      <c r="L132" s="8"/>
      <c r="M132" s="8"/>
      <c r="N132" s="2"/>
      <c r="O132" s="8"/>
      <c r="P132" s="8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160"/>
      <c r="G133" s="13"/>
      <c r="H133" s="2"/>
      <c r="I133" s="8"/>
      <c r="J133" s="8"/>
      <c r="K133" s="8"/>
      <c r="L133" s="8"/>
      <c r="M133" s="8"/>
      <c r="N133" s="2"/>
      <c r="O133" s="8"/>
      <c r="P133" s="8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160"/>
      <c r="G134" s="13"/>
      <c r="H134" s="2"/>
      <c r="I134" s="8"/>
      <c r="J134" s="8"/>
      <c r="K134" s="8"/>
      <c r="L134" s="8"/>
      <c r="M134" s="8"/>
      <c r="N134" s="2"/>
      <c r="O134" s="8"/>
      <c r="P134" s="8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160"/>
      <c r="G135" s="13"/>
      <c r="H135" s="2"/>
      <c r="I135" s="8"/>
      <c r="J135" s="8"/>
      <c r="K135" s="8"/>
      <c r="L135" s="8"/>
      <c r="M135" s="8"/>
      <c r="N135" s="2"/>
      <c r="O135" s="8"/>
      <c r="P135" s="8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160"/>
      <c r="G136" s="13"/>
      <c r="H136" s="2"/>
      <c r="I136" s="8"/>
      <c r="J136" s="8"/>
      <c r="K136" s="8"/>
      <c r="L136" s="8"/>
      <c r="M136" s="8"/>
      <c r="N136" s="2"/>
      <c r="O136" s="8"/>
      <c r="P136" s="8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160"/>
      <c r="G137" s="13"/>
      <c r="H137" s="2"/>
      <c r="I137" s="8"/>
      <c r="J137" s="8"/>
      <c r="K137" s="8"/>
      <c r="L137" s="8"/>
      <c r="M137" s="8"/>
      <c r="N137" s="2"/>
      <c r="O137" s="8"/>
      <c r="P137" s="8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160"/>
      <c r="G138" s="13"/>
      <c r="H138" s="2"/>
      <c r="I138" s="8"/>
      <c r="J138" s="8"/>
      <c r="K138" s="8"/>
      <c r="L138" s="8"/>
      <c r="M138" s="8"/>
      <c r="N138" s="2"/>
      <c r="O138" s="8"/>
      <c r="P138" s="8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160"/>
      <c r="G139" s="13"/>
      <c r="H139" s="2"/>
      <c r="I139" s="8"/>
      <c r="J139" s="8"/>
      <c r="K139" s="8"/>
      <c r="L139" s="8"/>
      <c r="M139" s="8"/>
      <c r="N139" s="2"/>
      <c r="O139" s="8"/>
      <c r="P139" s="8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160"/>
      <c r="G140" s="13"/>
      <c r="H140" s="2"/>
      <c r="I140" s="8"/>
      <c r="J140" s="8"/>
      <c r="K140" s="8"/>
      <c r="L140" s="8"/>
      <c r="M140" s="8"/>
      <c r="N140" s="2"/>
      <c r="O140" s="8"/>
      <c r="P140" s="8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160"/>
      <c r="G141" s="13"/>
      <c r="H141" s="2"/>
      <c r="I141" s="8"/>
      <c r="J141" s="8"/>
      <c r="K141" s="8"/>
      <c r="L141" s="8"/>
      <c r="M141" s="8"/>
      <c r="N141" s="2"/>
      <c r="O141" s="8"/>
      <c r="P141" s="8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160"/>
      <c r="G142" s="13"/>
      <c r="H142" s="2"/>
      <c r="I142" s="8"/>
      <c r="J142" s="8"/>
      <c r="K142" s="8"/>
      <c r="L142" s="8"/>
      <c r="M142" s="8"/>
      <c r="N142" s="2"/>
      <c r="O142" s="8"/>
      <c r="P142" s="8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160"/>
      <c r="G143" s="13"/>
      <c r="H143" s="2"/>
      <c r="I143" s="8"/>
      <c r="J143" s="8"/>
      <c r="K143" s="8"/>
      <c r="L143" s="8"/>
      <c r="M143" s="8"/>
      <c r="N143" s="2"/>
      <c r="O143" s="8"/>
      <c r="P143" s="8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161"/>
      <c r="F144" s="160"/>
      <c r="G144" s="13"/>
      <c r="H144" s="2"/>
      <c r="I144" s="8"/>
      <c r="J144" s="8"/>
      <c r="K144" s="8"/>
      <c r="L144" s="8"/>
      <c r="M144" s="8"/>
      <c r="N144" s="2"/>
      <c r="O144" s="8"/>
      <c r="P144" s="8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161"/>
      <c r="F145" s="160"/>
      <c r="G145" s="13"/>
      <c r="H145" s="2"/>
      <c r="I145" s="8"/>
      <c r="J145" s="8"/>
      <c r="K145" s="8"/>
      <c r="L145" s="8"/>
      <c r="M145" s="8"/>
      <c r="N145" s="2"/>
      <c r="O145" s="8"/>
      <c r="P145" s="8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161"/>
      <c r="F146" s="160"/>
      <c r="G146" s="13"/>
      <c r="H146" s="2"/>
      <c r="I146" s="8"/>
      <c r="J146" s="8"/>
      <c r="K146" s="8"/>
      <c r="L146" s="8"/>
      <c r="M146" s="8"/>
      <c r="N146" s="2"/>
      <c r="O146" s="8"/>
      <c r="P146" s="8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161"/>
      <c r="F147" s="160"/>
      <c r="G147" s="13"/>
      <c r="H147" s="2"/>
      <c r="I147" s="8"/>
      <c r="J147" s="8"/>
      <c r="K147" s="8"/>
      <c r="L147" s="8"/>
      <c r="M147" s="8"/>
      <c r="N147" s="2"/>
      <c r="O147" s="8"/>
      <c r="P147" s="8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161"/>
      <c r="F148" s="160"/>
      <c r="G148" s="13"/>
      <c r="H148" s="2"/>
      <c r="I148" s="8"/>
      <c r="J148" s="8"/>
      <c r="K148" s="8"/>
      <c r="L148" s="8"/>
      <c r="M148" s="8"/>
      <c r="N148" s="2"/>
      <c r="O148" s="8"/>
      <c r="P148" s="8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161"/>
      <c r="F149" s="160"/>
      <c r="G149" s="13"/>
      <c r="H149" s="2"/>
      <c r="I149" s="8"/>
      <c r="J149" s="8"/>
      <c r="K149" s="8"/>
      <c r="L149" s="8"/>
      <c r="M149" s="8"/>
      <c r="N149" s="2"/>
      <c r="O149" s="8"/>
      <c r="P149" s="8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161"/>
      <c r="F150" s="160"/>
      <c r="G150" s="13"/>
      <c r="H150" s="2"/>
      <c r="I150" s="8"/>
      <c r="J150" s="8"/>
      <c r="K150" s="8"/>
      <c r="L150" s="8"/>
      <c r="M150" s="8"/>
      <c r="N150" s="2"/>
      <c r="O150" s="8"/>
      <c r="P150" s="8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161"/>
      <c r="F151" s="160"/>
      <c r="G151" s="13"/>
      <c r="H151" s="2"/>
      <c r="I151" s="8"/>
      <c r="J151" s="8"/>
      <c r="K151" s="8"/>
      <c r="L151" s="8"/>
      <c r="M151" s="8"/>
      <c r="N151" s="2"/>
      <c r="O151" s="8"/>
      <c r="P151" s="8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161"/>
      <c r="F152" s="160"/>
      <c r="G152" s="13"/>
      <c r="H152" s="2"/>
      <c r="I152" s="8"/>
      <c r="J152" s="8"/>
      <c r="K152" s="8"/>
      <c r="L152" s="8"/>
      <c r="M152" s="8"/>
      <c r="N152" s="2"/>
      <c r="O152" s="8"/>
      <c r="P152" s="8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161"/>
      <c r="F153" s="160"/>
      <c r="G153" s="13"/>
      <c r="H153" s="2"/>
      <c r="I153" s="8"/>
      <c r="J153" s="8"/>
      <c r="K153" s="8"/>
      <c r="L153" s="8"/>
      <c r="M153" s="8"/>
      <c r="N153" s="2"/>
      <c r="O153" s="8"/>
      <c r="P153" s="8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161"/>
      <c r="F154" s="160"/>
      <c r="G154" s="13"/>
      <c r="H154" s="2"/>
      <c r="I154" s="8"/>
      <c r="J154" s="8"/>
      <c r="K154" s="8"/>
      <c r="L154" s="8"/>
      <c r="M154" s="8"/>
      <c r="N154" s="2"/>
      <c r="O154" s="8"/>
      <c r="P154" s="8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161"/>
      <c r="F155" s="160"/>
      <c r="G155" s="13"/>
      <c r="H155" s="2"/>
      <c r="I155" s="8"/>
      <c r="J155" s="8"/>
      <c r="K155" s="8"/>
      <c r="L155" s="8"/>
      <c r="M155" s="8"/>
      <c r="N155" s="2"/>
      <c r="O155" s="8"/>
      <c r="P155" s="8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161"/>
      <c r="F156" s="160"/>
      <c r="G156" s="13"/>
      <c r="H156" s="2"/>
      <c r="I156" s="8"/>
      <c r="J156" s="8"/>
      <c r="K156" s="8"/>
      <c r="L156" s="8"/>
      <c r="M156" s="8"/>
      <c r="N156" s="2"/>
      <c r="O156" s="8"/>
      <c r="P156" s="8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161"/>
      <c r="F157" s="160"/>
      <c r="G157" s="13"/>
      <c r="H157" s="2"/>
      <c r="I157" s="8"/>
      <c r="J157" s="8"/>
      <c r="K157" s="8"/>
      <c r="L157" s="8"/>
      <c r="M157" s="8"/>
      <c r="N157" s="2"/>
      <c r="O157" s="8"/>
      <c r="P157" s="8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161"/>
      <c r="F158" s="160"/>
      <c r="G158" s="13"/>
      <c r="H158" s="2"/>
      <c r="I158" s="8"/>
      <c r="J158" s="8"/>
      <c r="K158" s="8"/>
      <c r="L158" s="8"/>
      <c r="M158" s="8"/>
      <c r="N158" s="2"/>
      <c r="O158" s="8"/>
      <c r="P158" s="8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161"/>
      <c r="F159" s="160"/>
      <c r="G159" s="13"/>
      <c r="H159" s="2"/>
      <c r="I159" s="8"/>
      <c r="J159" s="8"/>
      <c r="K159" s="8"/>
      <c r="L159" s="8"/>
      <c r="M159" s="8"/>
      <c r="N159" s="2"/>
      <c r="O159" s="8"/>
      <c r="P159" s="8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161"/>
      <c r="F160" s="160"/>
      <c r="G160" s="13"/>
      <c r="H160" s="2"/>
      <c r="I160" s="8"/>
      <c r="J160" s="8"/>
      <c r="K160" s="8"/>
      <c r="L160" s="8"/>
      <c r="M160" s="8"/>
      <c r="N160" s="2"/>
      <c r="O160" s="8"/>
      <c r="P160" s="8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161"/>
      <c r="F161" s="160"/>
      <c r="G161" s="13"/>
      <c r="H161" s="2"/>
      <c r="I161" s="8"/>
      <c r="J161" s="8"/>
      <c r="K161" s="8"/>
      <c r="L161" s="8"/>
      <c r="M161" s="8"/>
      <c r="N161" s="2"/>
      <c r="O161" s="8"/>
      <c r="P161" s="8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161"/>
      <c r="F162" s="160"/>
      <c r="G162" s="13"/>
      <c r="H162" s="2"/>
      <c r="I162" s="8"/>
      <c r="J162" s="8"/>
      <c r="K162" s="8"/>
      <c r="L162" s="8"/>
      <c r="M162" s="8"/>
      <c r="N162" s="2"/>
      <c r="O162" s="8"/>
      <c r="P162" s="8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161"/>
      <c r="F163" s="160"/>
      <c r="G163" s="13"/>
      <c r="H163" s="2"/>
      <c r="I163" s="8"/>
      <c r="J163" s="8"/>
      <c r="K163" s="8"/>
      <c r="L163" s="8"/>
      <c r="M163" s="8"/>
      <c r="N163" s="2"/>
      <c r="O163" s="8"/>
      <c r="P163" s="8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161"/>
      <c r="F164" s="160"/>
      <c r="G164" s="13"/>
      <c r="H164" s="2"/>
      <c r="I164" s="8"/>
      <c r="J164" s="8"/>
      <c r="K164" s="8"/>
      <c r="L164" s="8"/>
      <c r="M164" s="8"/>
      <c r="N164" s="2"/>
      <c r="O164" s="8"/>
      <c r="P164" s="8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161"/>
      <c r="F165" s="160"/>
      <c r="G165" s="13"/>
      <c r="H165" s="2"/>
      <c r="I165" s="8"/>
      <c r="J165" s="8"/>
      <c r="K165" s="8"/>
      <c r="L165" s="8"/>
      <c r="M165" s="8"/>
      <c r="N165" s="2"/>
      <c r="O165" s="8"/>
      <c r="P165" s="8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161"/>
      <c r="F166" s="160"/>
      <c r="G166" s="13"/>
      <c r="H166" s="2"/>
      <c r="I166" s="8"/>
      <c r="J166" s="8"/>
      <c r="K166" s="8"/>
      <c r="L166" s="8"/>
      <c r="M166" s="8"/>
      <c r="N166" s="2"/>
      <c r="O166" s="8"/>
      <c r="P166" s="8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161"/>
      <c r="F167" s="160"/>
      <c r="G167" s="13"/>
      <c r="H167" s="2"/>
      <c r="I167" s="8"/>
      <c r="J167" s="8"/>
      <c r="K167" s="8"/>
      <c r="L167" s="8"/>
      <c r="M167" s="8"/>
      <c r="N167" s="2"/>
      <c r="O167" s="8"/>
      <c r="P167" s="8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161"/>
      <c r="F168" s="160"/>
      <c r="G168" s="13"/>
      <c r="H168" s="2"/>
      <c r="I168" s="8"/>
      <c r="J168" s="8"/>
      <c r="K168" s="8"/>
      <c r="L168" s="8"/>
      <c r="M168" s="8"/>
      <c r="N168" s="2"/>
      <c r="O168" s="8"/>
      <c r="P168" s="8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161"/>
      <c r="F169" s="160"/>
      <c r="G169" s="13"/>
      <c r="H169" s="2"/>
      <c r="I169" s="8"/>
      <c r="J169" s="8"/>
      <c r="K169" s="8"/>
      <c r="L169" s="8"/>
      <c r="M169" s="8"/>
      <c r="N169" s="2"/>
      <c r="O169" s="8"/>
      <c r="P169" s="8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161"/>
      <c r="F170" s="160"/>
      <c r="G170" s="13"/>
      <c r="H170" s="2"/>
      <c r="I170" s="8"/>
      <c r="J170" s="8"/>
      <c r="K170" s="8"/>
      <c r="L170" s="8"/>
      <c r="M170" s="8"/>
      <c r="N170" s="2"/>
      <c r="O170" s="8"/>
      <c r="P170" s="8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161"/>
      <c r="F171" s="160"/>
      <c r="G171" s="30"/>
      <c r="H171" s="41">
        <f>COUNTIFS(Data!$A:$A,"&gt;="&amp;'Reporte SDR General'!$C$3,Data!$A:$A,"&lt;="&amp;'Reporte SDR General'!$D$3,Data!$BG:$BG,H160,Data!$AI:$AI,"No")</f>
        <v>0</v>
      </c>
      <c r="I171" s="8"/>
      <c r="J171" s="8"/>
      <c r="K171" s="8"/>
      <c r="L171" s="8"/>
      <c r="M171" s="8"/>
      <c r="N171" s="2"/>
      <c r="O171" s="8"/>
      <c r="P171" s="8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161"/>
      <c r="F172" s="160"/>
      <c r="G172" s="13"/>
      <c r="H172" s="2"/>
      <c r="I172" s="8"/>
      <c r="J172" s="8"/>
      <c r="K172" s="8"/>
      <c r="L172" s="8"/>
      <c r="M172" s="8"/>
      <c r="N172" s="2"/>
      <c r="O172" s="8"/>
      <c r="P172" s="8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161"/>
      <c r="F173" s="160"/>
      <c r="G173" s="13"/>
      <c r="H173" s="2"/>
      <c r="I173" s="8"/>
      <c r="J173" s="8"/>
      <c r="K173" s="8"/>
      <c r="L173" s="8"/>
      <c r="M173" s="8"/>
      <c r="N173" s="2"/>
      <c r="O173" s="8"/>
      <c r="P173" s="8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161"/>
      <c r="F174" s="160"/>
      <c r="G174" s="13"/>
      <c r="H174" s="2"/>
      <c r="I174" s="8"/>
      <c r="J174" s="8"/>
      <c r="K174" s="8"/>
      <c r="L174" s="8"/>
      <c r="M174" s="8"/>
      <c r="N174" s="2"/>
      <c r="O174" s="8"/>
      <c r="P174" s="8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161"/>
      <c r="F175" s="160"/>
      <c r="G175" s="13"/>
      <c r="H175" s="2"/>
      <c r="I175" s="8"/>
      <c r="J175" s="8"/>
      <c r="K175" s="8"/>
      <c r="L175" s="8"/>
      <c r="M175" s="8"/>
      <c r="N175" s="2"/>
      <c r="O175" s="8"/>
      <c r="P175" s="8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161"/>
      <c r="F176" s="160"/>
      <c r="G176" s="13"/>
      <c r="H176" s="2"/>
      <c r="I176" s="8"/>
      <c r="J176" s="8"/>
      <c r="K176" s="8"/>
      <c r="L176" s="8"/>
      <c r="M176" s="8"/>
      <c r="N176" s="2"/>
      <c r="O176" s="8"/>
      <c r="P176" s="8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161"/>
      <c r="F177" s="160"/>
      <c r="G177" s="13"/>
      <c r="H177" s="2"/>
      <c r="I177" s="8"/>
      <c r="J177" s="8"/>
      <c r="K177" s="8"/>
      <c r="L177" s="8"/>
      <c r="M177" s="8"/>
      <c r="N177" s="2"/>
      <c r="O177" s="8"/>
      <c r="P177" s="8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161"/>
      <c r="F178" s="160"/>
      <c r="G178" s="13"/>
      <c r="H178" s="88"/>
      <c r="I178" s="8"/>
      <c r="J178" s="8"/>
      <c r="K178" s="8"/>
      <c r="L178" s="8"/>
      <c r="M178" s="8"/>
      <c r="N178" s="2"/>
      <c r="O178" s="8"/>
      <c r="P178" s="8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161"/>
      <c r="F179" s="160"/>
      <c r="G179" s="13"/>
      <c r="H179" s="88"/>
      <c r="I179" s="8"/>
      <c r="J179" s="8"/>
      <c r="K179" s="8"/>
      <c r="L179" s="8"/>
      <c r="M179" s="8"/>
      <c r="N179" s="2"/>
      <c r="O179" s="8"/>
      <c r="P179" s="8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161"/>
      <c r="F180" s="160"/>
      <c r="G180" s="13"/>
      <c r="H180" s="88"/>
      <c r="I180" s="8"/>
      <c r="J180" s="8"/>
      <c r="K180" s="8"/>
      <c r="L180" s="8"/>
      <c r="M180" s="8"/>
      <c r="N180" s="2"/>
      <c r="O180" s="8"/>
      <c r="P180" s="8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161"/>
      <c r="F181" s="160"/>
      <c r="G181" s="13"/>
      <c r="H181" s="88"/>
      <c r="I181" s="8"/>
      <c r="J181" s="8"/>
      <c r="K181" s="8"/>
      <c r="L181" s="8"/>
      <c r="M181" s="8"/>
      <c r="N181" s="2"/>
      <c r="O181" s="8"/>
      <c r="P181" s="8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161"/>
      <c r="F182" s="160"/>
      <c r="G182" s="13"/>
      <c r="H182" s="88"/>
      <c r="I182" s="8"/>
      <c r="J182" s="8"/>
      <c r="K182" s="8"/>
      <c r="L182" s="8"/>
      <c r="M182" s="8"/>
      <c r="N182" s="2"/>
      <c r="O182" s="8"/>
      <c r="P182" s="8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161"/>
      <c r="F183" s="160"/>
      <c r="G183" s="13"/>
      <c r="H183" s="88"/>
      <c r="I183" s="8"/>
      <c r="J183" s="8"/>
      <c r="K183" s="8"/>
      <c r="L183" s="8"/>
      <c r="M183" s="8"/>
      <c r="N183" s="2"/>
      <c r="O183" s="8"/>
      <c r="P183" s="8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161"/>
      <c r="F184" s="160"/>
      <c r="G184" s="13"/>
      <c r="H184" s="88"/>
      <c r="I184" s="8"/>
      <c r="J184" s="8"/>
      <c r="K184" s="8"/>
      <c r="L184" s="8"/>
      <c r="M184" s="8"/>
      <c r="N184" s="2"/>
      <c r="O184" s="8"/>
      <c r="P184" s="8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161"/>
      <c r="F185" s="160"/>
      <c r="G185" s="13"/>
      <c r="H185" s="88"/>
      <c r="I185" s="8"/>
      <c r="J185" s="8"/>
      <c r="K185" s="8"/>
      <c r="L185" s="8"/>
      <c r="M185" s="8"/>
      <c r="N185" s="2"/>
      <c r="O185" s="8"/>
      <c r="P185" s="8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161"/>
      <c r="F186" s="160"/>
      <c r="G186" s="13"/>
      <c r="H186" s="88"/>
      <c r="I186" s="8"/>
      <c r="J186" s="8"/>
      <c r="K186" s="8"/>
      <c r="L186" s="8"/>
      <c r="M186" s="8"/>
      <c r="N186" s="2"/>
      <c r="O186" s="8"/>
      <c r="P186" s="8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161"/>
      <c r="F187" s="160"/>
      <c r="G187" s="13"/>
      <c r="H187" s="88"/>
      <c r="I187" s="8"/>
      <c r="J187" s="8"/>
      <c r="K187" s="8"/>
      <c r="L187" s="8"/>
      <c r="M187" s="8"/>
      <c r="N187" s="2"/>
      <c r="O187" s="8"/>
      <c r="P187" s="8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161"/>
      <c r="F188" s="160"/>
      <c r="G188" s="13"/>
      <c r="H188" s="88"/>
      <c r="I188" s="8"/>
      <c r="J188" s="8"/>
      <c r="K188" s="8"/>
      <c r="L188" s="8"/>
      <c r="M188" s="8"/>
      <c r="N188" s="2"/>
      <c r="O188" s="8"/>
      <c r="P188" s="8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161"/>
      <c r="F189" s="160"/>
      <c r="G189" s="13"/>
      <c r="H189" s="88"/>
      <c r="I189" s="8"/>
      <c r="J189" s="8"/>
      <c r="K189" s="8"/>
      <c r="L189" s="8"/>
      <c r="M189" s="8"/>
      <c r="N189" s="2"/>
      <c r="O189" s="8"/>
      <c r="P189" s="8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161"/>
      <c r="F190" s="160"/>
      <c r="G190" s="13"/>
      <c r="H190" s="88"/>
      <c r="I190" s="8"/>
      <c r="J190" s="8"/>
      <c r="K190" s="8"/>
      <c r="L190" s="8"/>
      <c r="M190" s="8"/>
      <c r="N190" s="2"/>
      <c r="O190" s="8"/>
      <c r="P190" s="8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161"/>
      <c r="F191" s="160"/>
      <c r="G191" s="13"/>
      <c r="H191" s="88"/>
      <c r="I191" s="8"/>
      <c r="J191" s="8"/>
      <c r="K191" s="8"/>
      <c r="L191" s="8"/>
      <c r="M191" s="8"/>
      <c r="N191" s="2"/>
      <c r="O191" s="8"/>
      <c r="P191" s="8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161"/>
      <c r="F192" s="160"/>
      <c r="G192" s="13"/>
      <c r="H192" s="88"/>
      <c r="I192" s="8"/>
      <c r="J192" s="8"/>
      <c r="K192" s="8"/>
      <c r="L192" s="8"/>
      <c r="M192" s="8"/>
      <c r="N192" s="2"/>
      <c r="O192" s="8"/>
      <c r="P192" s="8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161"/>
      <c r="F193" s="160"/>
      <c r="G193" s="13"/>
      <c r="H193" s="88"/>
      <c r="I193" s="8"/>
      <c r="J193" s="8"/>
      <c r="K193" s="8"/>
      <c r="L193" s="8"/>
      <c r="M193" s="8"/>
      <c r="N193" s="2"/>
      <c r="O193" s="8"/>
      <c r="P193" s="8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161"/>
      <c r="F194" s="160"/>
      <c r="G194" s="13"/>
      <c r="H194" s="88"/>
      <c r="I194" s="8"/>
      <c r="J194" s="8"/>
      <c r="K194" s="8"/>
      <c r="L194" s="8"/>
      <c r="M194" s="8"/>
      <c r="N194" s="2"/>
      <c r="O194" s="8"/>
      <c r="P194" s="8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161"/>
      <c r="F195" s="160"/>
      <c r="G195" s="13"/>
      <c r="H195" s="88"/>
      <c r="I195" s="8"/>
      <c r="J195" s="8"/>
      <c r="K195" s="8"/>
      <c r="L195" s="8"/>
      <c r="M195" s="8"/>
      <c r="N195" s="2"/>
      <c r="O195" s="8"/>
      <c r="P195" s="8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161"/>
      <c r="F196" s="160"/>
      <c r="G196" s="13"/>
      <c r="H196" s="88"/>
      <c r="I196" s="8"/>
      <c r="J196" s="8"/>
      <c r="K196" s="8"/>
      <c r="L196" s="8"/>
      <c r="M196" s="8"/>
      <c r="N196" s="2"/>
      <c r="O196" s="8"/>
      <c r="P196" s="8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161"/>
      <c r="F197" s="160"/>
      <c r="G197" s="13"/>
      <c r="H197" s="88"/>
      <c r="I197" s="8"/>
      <c r="J197" s="8"/>
      <c r="K197" s="8"/>
      <c r="L197" s="8"/>
      <c r="M197" s="8"/>
      <c r="N197" s="2"/>
      <c r="O197" s="8"/>
      <c r="P197" s="8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161"/>
      <c r="F198" s="160"/>
      <c r="G198" s="13"/>
      <c r="H198" s="88"/>
      <c r="I198" s="8"/>
      <c r="J198" s="8"/>
      <c r="K198" s="8"/>
      <c r="L198" s="8"/>
      <c r="M198" s="8"/>
      <c r="N198" s="2"/>
      <c r="O198" s="8"/>
      <c r="P198" s="8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161"/>
      <c r="F199" s="160"/>
      <c r="G199" s="13"/>
      <c r="H199" s="88"/>
      <c r="I199" s="8"/>
      <c r="J199" s="8"/>
      <c r="K199" s="8"/>
      <c r="L199" s="8"/>
      <c r="M199" s="8"/>
      <c r="N199" s="2"/>
      <c r="O199" s="8"/>
      <c r="P199" s="8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161"/>
      <c r="F200" s="160"/>
      <c r="G200" s="13"/>
      <c r="H200" s="88"/>
      <c r="I200" s="8"/>
      <c r="J200" s="8"/>
      <c r="K200" s="8"/>
      <c r="L200" s="8"/>
      <c r="M200" s="8"/>
      <c r="N200" s="2"/>
      <c r="O200" s="8"/>
      <c r="P200" s="8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161"/>
      <c r="F201" s="160"/>
      <c r="G201" s="13"/>
      <c r="H201" s="88"/>
      <c r="I201" s="8"/>
      <c r="J201" s="8"/>
      <c r="K201" s="8"/>
      <c r="L201" s="8"/>
      <c r="M201" s="8"/>
      <c r="N201" s="2"/>
      <c r="O201" s="8"/>
      <c r="P201" s="8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161"/>
      <c r="F202" s="160"/>
      <c r="G202" s="13"/>
      <c r="H202" s="88"/>
      <c r="I202" s="8"/>
      <c r="J202" s="8"/>
      <c r="K202" s="8"/>
      <c r="L202" s="8"/>
      <c r="M202" s="8"/>
      <c r="N202" s="2"/>
      <c r="O202" s="8"/>
      <c r="P202" s="8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161"/>
      <c r="F203" s="160"/>
      <c r="G203" s="13"/>
      <c r="H203" s="88"/>
      <c r="I203" s="8"/>
      <c r="J203" s="8"/>
      <c r="K203" s="8"/>
      <c r="L203" s="8"/>
      <c r="M203" s="8"/>
      <c r="N203" s="2"/>
      <c r="O203" s="8"/>
      <c r="P203" s="8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161"/>
      <c r="F204" s="160"/>
      <c r="G204" s="13"/>
      <c r="H204" s="88"/>
      <c r="I204" s="8"/>
      <c r="J204" s="8"/>
      <c r="K204" s="8"/>
      <c r="L204" s="8"/>
      <c r="M204" s="8"/>
      <c r="N204" s="2"/>
      <c r="O204" s="8"/>
      <c r="P204" s="8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161"/>
      <c r="F205" s="160"/>
      <c r="G205" s="13"/>
      <c r="H205" s="88"/>
      <c r="I205" s="8"/>
      <c r="J205" s="8"/>
      <c r="K205" s="8"/>
      <c r="L205" s="8"/>
      <c r="M205" s="8"/>
      <c r="N205" s="2"/>
      <c r="O205" s="8"/>
      <c r="P205" s="8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161"/>
      <c r="F206" s="160"/>
      <c r="G206" s="13"/>
      <c r="H206" s="88"/>
      <c r="I206" s="8"/>
      <c r="J206" s="8"/>
      <c r="K206" s="8"/>
      <c r="L206" s="8"/>
      <c r="M206" s="8"/>
      <c r="N206" s="2"/>
      <c r="O206" s="8"/>
      <c r="P206" s="8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161"/>
      <c r="F207" s="160"/>
      <c r="G207" s="13"/>
      <c r="H207" s="88"/>
      <c r="I207" s="8"/>
      <c r="J207" s="8"/>
      <c r="K207" s="8"/>
      <c r="L207" s="8"/>
      <c r="M207" s="8"/>
      <c r="N207" s="2"/>
      <c r="O207" s="8"/>
      <c r="P207" s="8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161"/>
      <c r="F208" s="160"/>
      <c r="G208" s="13"/>
      <c r="H208" s="88"/>
      <c r="I208" s="8"/>
      <c r="J208" s="8"/>
      <c r="K208" s="8"/>
      <c r="L208" s="8"/>
      <c r="M208" s="8"/>
      <c r="N208" s="2"/>
      <c r="O208" s="8"/>
      <c r="P208" s="8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161"/>
      <c r="F209" s="160"/>
      <c r="G209" s="13"/>
      <c r="H209" s="88"/>
      <c r="I209" s="8"/>
      <c r="J209" s="8"/>
      <c r="K209" s="8"/>
      <c r="L209" s="8"/>
      <c r="M209" s="8"/>
      <c r="N209" s="2"/>
      <c r="O209" s="8"/>
      <c r="P209" s="8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161"/>
      <c r="F210" s="160"/>
      <c r="G210" s="13"/>
      <c r="H210" s="88"/>
      <c r="I210" s="8"/>
      <c r="J210" s="8"/>
      <c r="K210" s="8"/>
      <c r="L210" s="8"/>
      <c r="M210" s="8"/>
      <c r="N210" s="2"/>
      <c r="O210" s="8"/>
      <c r="P210" s="8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161"/>
      <c r="F211" s="160"/>
      <c r="G211" s="13"/>
      <c r="H211" s="88"/>
      <c r="I211" s="8"/>
      <c r="J211" s="8"/>
      <c r="K211" s="8"/>
      <c r="L211" s="8"/>
      <c r="M211" s="8"/>
      <c r="N211" s="2"/>
      <c r="O211" s="8"/>
      <c r="P211" s="8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161"/>
      <c r="F212" s="160"/>
      <c r="G212" s="13"/>
      <c r="H212" s="88"/>
      <c r="I212" s="8"/>
      <c r="J212" s="8"/>
      <c r="K212" s="8"/>
      <c r="L212" s="8"/>
      <c r="M212" s="8"/>
      <c r="N212" s="2"/>
      <c r="O212" s="8"/>
      <c r="P212" s="8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161"/>
      <c r="F213" s="160"/>
      <c r="G213" s="13"/>
      <c r="H213" s="88"/>
      <c r="I213" s="8"/>
      <c r="J213" s="8"/>
      <c r="K213" s="8"/>
      <c r="L213" s="8"/>
      <c r="M213" s="8"/>
      <c r="N213" s="2"/>
      <c r="O213" s="8"/>
      <c r="P213" s="8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161"/>
      <c r="F214" s="160"/>
      <c r="G214" s="13"/>
      <c r="H214" s="88"/>
      <c r="I214" s="8"/>
      <c r="J214" s="8"/>
      <c r="K214" s="8"/>
      <c r="L214" s="8"/>
      <c r="M214" s="8"/>
      <c r="N214" s="2"/>
      <c r="O214" s="8"/>
      <c r="P214" s="8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161"/>
      <c r="F215" s="160"/>
      <c r="G215" s="13"/>
      <c r="H215" s="88"/>
      <c r="I215" s="8"/>
      <c r="J215" s="8"/>
      <c r="K215" s="8"/>
      <c r="L215" s="8"/>
      <c r="M215" s="8"/>
      <c r="N215" s="2"/>
      <c r="O215" s="8"/>
      <c r="P215" s="8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161"/>
      <c r="F216" s="160"/>
      <c r="G216" s="13"/>
      <c r="H216" s="88"/>
      <c r="I216" s="8"/>
      <c r="J216" s="8"/>
      <c r="K216" s="8"/>
      <c r="L216" s="8"/>
      <c r="M216" s="8"/>
      <c r="N216" s="2"/>
      <c r="O216" s="8"/>
      <c r="P216" s="8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161"/>
      <c r="F217" s="160"/>
      <c r="G217" s="13"/>
      <c r="H217" s="88"/>
      <c r="I217" s="8"/>
      <c r="J217" s="8"/>
      <c r="K217" s="8"/>
      <c r="L217" s="8"/>
      <c r="M217" s="8"/>
      <c r="N217" s="2"/>
      <c r="O217" s="8"/>
      <c r="P217" s="8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161"/>
      <c r="F218" s="160"/>
      <c r="G218" s="13"/>
      <c r="H218" s="88"/>
      <c r="I218" s="8"/>
      <c r="J218" s="8"/>
      <c r="K218" s="8"/>
      <c r="L218" s="8"/>
      <c r="M218" s="8"/>
      <c r="N218" s="2"/>
      <c r="O218" s="8"/>
      <c r="P218" s="8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161"/>
      <c r="F219" s="160"/>
      <c r="G219" s="13"/>
      <c r="H219" s="88"/>
      <c r="I219" s="8"/>
      <c r="J219" s="8"/>
      <c r="K219" s="8"/>
      <c r="L219" s="8"/>
      <c r="M219" s="8"/>
      <c r="N219" s="2"/>
      <c r="O219" s="8"/>
      <c r="P219" s="8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161"/>
      <c r="F220" s="160"/>
      <c r="G220" s="13"/>
      <c r="H220" s="88"/>
      <c r="I220" s="8"/>
      <c r="J220" s="8"/>
      <c r="K220" s="8"/>
      <c r="L220" s="8"/>
      <c r="M220" s="8"/>
      <c r="N220" s="2"/>
      <c r="O220" s="8"/>
      <c r="P220" s="8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161"/>
      <c r="F221" s="160"/>
      <c r="G221" s="13"/>
      <c r="H221" s="88"/>
      <c r="I221" s="8"/>
      <c r="J221" s="8"/>
      <c r="K221" s="8"/>
      <c r="L221" s="8"/>
      <c r="M221" s="8"/>
      <c r="N221" s="2"/>
      <c r="O221" s="8"/>
      <c r="P221" s="8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161"/>
      <c r="F222" s="160"/>
      <c r="G222" s="13"/>
      <c r="H222" s="88"/>
      <c r="I222" s="8"/>
      <c r="J222" s="8"/>
      <c r="K222" s="8"/>
      <c r="L222" s="8"/>
      <c r="M222" s="8"/>
      <c r="N222" s="2"/>
      <c r="O222" s="8"/>
      <c r="P222" s="8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161"/>
      <c r="F223" s="160"/>
      <c r="G223" s="13"/>
      <c r="H223" s="88"/>
      <c r="I223" s="8"/>
      <c r="J223" s="8"/>
      <c r="K223" s="8"/>
      <c r="L223" s="8"/>
      <c r="M223" s="8"/>
      <c r="N223" s="2"/>
      <c r="O223" s="8"/>
      <c r="P223" s="8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161"/>
      <c r="F224" s="160"/>
      <c r="G224" s="13"/>
      <c r="H224" s="88"/>
      <c r="I224" s="8"/>
      <c r="J224" s="8"/>
      <c r="K224" s="8"/>
      <c r="L224" s="8"/>
      <c r="M224" s="8"/>
      <c r="N224" s="2"/>
      <c r="O224" s="8"/>
      <c r="P224" s="8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161"/>
      <c r="F225" s="160"/>
      <c r="G225" s="13"/>
      <c r="H225" s="88"/>
      <c r="I225" s="8"/>
      <c r="J225" s="8"/>
      <c r="K225" s="8"/>
      <c r="L225" s="8"/>
      <c r="M225" s="8"/>
      <c r="N225" s="2"/>
      <c r="O225" s="8"/>
      <c r="P225" s="8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161"/>
      <c r="F226" s="160"/>
      <c r="G226" s="13"/>
      <c r="H226" s="88"/>
      <c r="I226" s="8"/>
      <c r="J226" s="8"/>
      <c r="K226" s="8"/>
      <c r="L226" s="8"/>
      <c r="M226" s="8"/>
      <c r="N226" s="2"/>
      <c r="O226" s="8"/>
      <c r="P226" s="8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161"/>
      <c r="F227" s="160"/>
      <c r="G227" s="13"/>
      <c r="H227" s="88"/>
      <c r="I227" s="8"/>
      <c r="J227" s="8"/>
      <c r="K227" s="8"/>
      <c r="L227" s="8"/>
      <c r="M227" s="8"/>
      <c r="N227" s="2"/>
      <c r="O227" s="8"/>
      <c r="P227" s="8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161"/>
      <c r="F228" s="160"/>
      <c r="G228" s="13"/>
      <c r="H228" s="88"/>
      <c r="I228" s="8"/>
      <c r="J228" s="8"/>
      <c r="K228" s="8"/>
      <c r="L228" s="8"/>
      <c r="M228" s="8"/>
      <c r="N228" s="2"/>
      <c r="O228" s="8"/>
      <c r="P228" s="8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161"/>
      <c r="F229" s="160"/>
      <c r="G229" s="13"/>
      <c r="H229" s="88"/>
      <c r="I229" s="8"/>
      <c r="J229" s="8"/>
      <c r="K229" s="8"/>
      <c r="L229" s="8"/>
      <c r="M229" s="8"/>
      <c r="N229" s="2"/>
      <c r="O229" s="8"/>
      <c r="P229" s="8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161"/>
      <c r="F230" s="160"/>
      <c r="G230" s="13"/>
      <c r="H230" s="88"/>
      <c r="I230" s="8"/>
      <c r="J230" s="8"/>
      <c r="K230" s="8"/>
      <c r="L230" s="8"/>
      <c r="M230" s="8"/>
      <c r="N230" s="2"/>
      <c r="O230" s="8"/>
      <c r="P230" s="8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161"/>
      <c r="F231" s="160"/>
      <c r="G231" s="13"/>
      <c r="H231" s="88"/>
      <c r="I231" s="8"/>
      <c r="J231" s="8"/>
      <c r="K231" s="8"/>
      <c r="L231" s="8"/>
      <c r="M231" s="8"/>
      <c r="N231" s="2"/>
      <c r="O231" s="8"/>
      <c r="P231" s="8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161"/>
      <c r="F232" s="160"/>
      <c r="G232" s="13"/>
      <c r="H232" s="88"/>
      <c r="I232" s="8"/>
      <c r="J232" s="8"/>
      <c r="K232" s="8"/>
      <c r="L232" s="8"/>
      <c r="M232" s="8"/>
      <c r="N232" s="2"/>
      <c r="O232" s="8"/>
      <c r="P232" s="8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161"/>
      <c r="F233" s="160"/>
      <c r="G233" s="13"/>
      <c r="H233" s="88"/>
      <c r="I233" s="8"/>
      <c r="J233" s="8"/>
      <c r="K233" s="8"/>
      <c r="L233" s="8"/>
      <c r="M233" s="8"/>
      <c r="N233" s="2"/>
      <c r="O233" s="8"/>
      <c r="P233" s="8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161"/>
      <c r="F234" s="160"/>
      <c r="G234" s="13"/>
      <c r="H234" s="88"/>
      <c r="I234" s="8"/>
      <c r="J234" s="8"/>
      <c r="K234" s="8"/>
      <c r="L234" s="8"/>
      <c r="M234" s="8"/>
      <c r="N234" s="2"/>
      <c r="O234" s="8"/>
      <c r="P234" s="8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161"/>
      <c r="F235" s="160"/>
      <c r="G235" s="13"/>
      <c r="H235" s="88"/>
      <c r="I235" s="8"/>
      <c r="J235" s="8"/>
      <c r="K235" s="8"/>
      <c r="L235" s="8"/>
      <c r="M235" s="8"/>
      <c r="N235" s="2"/>
      <c r="O235" s="8"/>
      <c r="P235" s="8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161"/>
      <c r="F236" s="160"/>
      <c r="G236" s="13"/>
      <c r="H236" s="88"/>
      <c r="I236" s="8"/>
      <c r="J236" s="8"/>
      <c r="K236" s="8"/>
      <c r="L236" s="8"/>
      <c r="M236" s="8"/>
      <c r="N236" s="2"/>
      <c r="O236" s="8"/>
      <c r="P236" s="8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161"/>
      <c r="F237" s="160"/>
      <c r="G237" s="13"/>
      <c r="H237" s="88"/>
      <c r="I237" s="8"/>
      <c r="J237" s="8"/>
      <c r="K237" s="8"/>
      <c r="L237" s="8"/>
      <c r="M237" s="8"/>
      <c r="N237" s="2"/>
      <c r="O237" s="8"/>
      <c r="P237" s="8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161"/>
      <c r="F238" s="160"/>
      <c r="G238" s="13"/>
      <c r="H238" s="88"/>
      <c r="I238" s="8"/>
      <c r="J238" s="8"/>
      <c r="K238" s="8"/>
      <c r="L238" s="8"/>
      <c r="M238" s="8"/>
      <c r="N238" s="2"/>
      <c r="O238" s="8"/>
      <c r="P238" s="8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161"/>
      <c r="F239" s="160"/>
      <c r="G239" s="13"/>
      <c r="H239" s="88"/>
      <c r="I239" s="8"/>
      <c r="J239" s="8"/>
      <c r="K239" s="8"/>
      <c r="L239" s="8"/>
      <c r="M239" s="8"/>
      <c r="N239" s="2"/>
      <c r="O239" s="8"/>
      <c r="P239" s="8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161"/>
      <c r="F240" s="160"/>
      <c r="G240" s="13"/>
      <c r="H240" s="88"/>
      <c r="I240" s="8"/>
      <c r="J240" s="8"/>
      <c r="K240" s="8"/>
      <c r="L240" s="8"/>
      <c r="M240" s="8"/>
      <c r="N240" s="2"/>
      <c r="O240" s="8"/>
      <c r="P240" s="8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161"/>
      <c r="F241" s="160"/>
      <c r="G241" s="13"/>
      <c r="H241" s="88"/>
      <c r="I241" s="8"/>
      <c r="J241" s="8"/>
      <c r="K241" s="8"/>
      <c r="L241" s="8"/>
      <c r="M241" s="8"/>
      <c r="N241" s="2"/>
      <c r="O241" s="8"/>
      <c r="P241" s="8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161"/>
      <c r="F242" s="160"/>
      <c r="G242" s="13"/>
      <c r="H242" s="88"/>
      <c r="I242" s="8"/>
      <c r="J242" s="8"/>
      <c r="K242" s="8"/>
      <c r="L242" s="8"/>
      <c r="M242" s="8"/>
      <c r="N242" s="2"/>
      <c r="O242" s="8"/>
      <c r="P242" s="8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161"/>
      <c r="F243" s="160"/>
      <c r="G243" s="13"/>
      <c r="H243" s="88"/>
      <c r="I243" s="8"/>
      <c r="J243" s="8"/>
      <c r="K243" s="8"/>
      <c r="L243" s="8"/>
      <c r="M243" s="8"/>
      <c r="N243" s="2"/>
      <c r="O243" s="8"/>
      <c r="P243" s="8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161"/>
      <c r="F244" s="160"/>
      <c r="G244" s="13"/>
      <c r="H244" s="88"/>
      <c r="I244" s="8"/>
      <c r="J244" s="8"/>
      <c r="K244" s="8"/>
      <c r="L244" s="8"/>
      <c r="M244" s="8"/>
      <c r="N244" s="2"/>
      <c r="O244" s="8"/>
      <c r="P244" s="8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161"/>
      <c r="F245" s="160"/>
      <c r="G245" s="13"/>
      <c r="H245" s="88"/>
      <c r="I245" s="8"/>
      <c r="J245" s="8"/>
      <c r="K245" s="8"/>
      <c r="L245" s="8"/>
      <c r="M245" s="8"/>
      <c r="N245" s="2"/>
      <c r="O245" s="8"/>
      <c r="P245" s="8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161"/>
      <c r="F246" s="160"/>
      <c r="G246" s="13"/>
      <c r="H246" s="88"/>
      <c r="I246" s="8"/>
      <c r="J246" s="8"/>
      <c r="K246" s="8"/>
      <c r="L246" s="8"/>
      <c r="M246" s="8"/>
      <c r="N246" s="2"/>
      <c r="O246" s="8"/>
      <c r="P246" s="8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161"/>
      <c r="F247" s="160"/>
      <c r="G247" s="13"/>
      <c r="H247" s="88"/>
      <c r="I247" s="8"/>
      <c r="J247" s="8"/>
      <c r="K247" s="8"/>
      <c r="L247" s="8"/>
      <c r="M247" s="8"/>
      <c r="N247" s="2"/>
      <c r="O247" s="8"/>
      <c r="P247" s="8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161"/>
      <c r="F248" s="160"/>
      <c r="G248" s="13"/>
      <c r="H248" s="88"/>
      <c r="I248" s="8"/>
      <c r="J248" s="8"/>
      <c r="K248" s="8"/>
      <c r="L248" s="8"/>
      <c r="M248" s="8"/>
      <c r="N248" s="2"/>
      <c r="O248" s="8"/>
      <c r="P248" s="8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161"/>
      <c r="F249" s="160"/>
      <c r="G249" s="13"/>
      <c r="H249" s="88"/>
      <c r="I249" s="8"/>
      <c r="J249" s="8"/>
      <c r="K249" s="8"/>
      <c r="L249" s="8"/>
      <c r="M249" s="8"/>
      <c r="N249" s="2"/>
      <c r="O249" s="8"/>
      <c r="P249" s="8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161"/>
      <c r="F250" s="160"/>
      <c r="G250" s="13"/>
      <c r="H250" s="88"/>
      <c r="I250" s="8"/>
      <c r="J250" s="8"/>
      <c r="K250" s="8"/>
      <c r="L250" s="8"/>
      <c r="M250" s="8"/>
      <c r="N250" s="2"/>
      <c r="O250" s="8"/>
      <c r="P250" s="8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161"/>
      <c r="F251" s="160"/>
      <c r="G251" s="13"/>
      <c r="H251" s="88"/>
      <c r="I251" s="8"/>
      <c r="J251" s="8"/>
      <c r="K251" s="8"/>
      <c r="L251" s="8"/>
      <c r="M251" s="8"/>
      <c r="N251" s="2"/>
      <c r="O251" s="8"/>
      <c r="P251" s="8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161"/>
      <c r="F252" s="160"/>
      <c r="G252" s="13"/>
      <c r="H252" s="88"/>
      <c r="I252" s="8"/>
      <c r="J252" s="8"/>
      <c r="K252" s="8"/>
      <c r="L252" s="8"/>
      <c r="M252" s="8"/>
      <c r="N252" s="2"/>
      <c r="O252" s="8"/>
      <c r="P252" s="8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161"/>
      <c r="F253" s="160"/>
      <c r="G253" s="13"/>
      <c r="H253" s="88"/>
      <c r="I253" s="8"/>
      <c r="J253" s="8"/>
      <c r="K253" s="8"/>
      <c r="L253" s="8"/>
      <c r="M253" s="8"/>
      <c r="N253" s="2"/>
      <c r="O253" s="8"/>
      <c r="P253" s="8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161"/>
      <c r="F254" s="160"/>
      <c r="G254" s="13"/>
      <c r="H254" s="88"/>
      <c r="I254" s="8"/>
      <c r="J254" s="8"/>
      <c r="K254" s="8"/>
      <c r="L254" s="8"/>
      <c r="M254" s="8"/>
      <c r="N254" s="2"/>
      <c r="O254" s="8"/>
      <c r="P254" s="8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161"/>
      <c r="F255" s="160"/>
      <c r="G255" s="13"/>
      <c r="H255" s="88"/>
      <c r="I255" s="8"/>
      <c r="J255" s="8"/>
      <c r="K255" s="8"/>
      <c r="L255" s="8"/>
      <c r="M255" s="8"/>
      <c r="N255" s="2"/>
      <c r="O255" s="8"/>
      <c r="P255" s="8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161"/>
      <c r="F256" s="160"/>
      <c r="G256" s="13"/>
      <c r="H256" s="88"/>
      <c r="I256" s="8"/>
      <c r="J256" s="8"/>
      <c r="K256" s="8"/>
      <c r="L256" s="8"/>
      <c r="M256" s="8"/>
      <c r="N256" s="2"/>
      <c r="O256" s="8"/>
      <c r="P256" s="8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161"/>
      <c r="F257" s="160"/>
      <c r="G257" s="13"/>
      <c r="H257" s="88"/>
      <c r="I257" s="8"/>
      <c r="J257" s="8"/>
      <c r="K257" s="8"/>
      <c r="L257" s="8"/>
      <c r="M257" s="8"/>
      <c r="N257" s="2"/>
      <c r="O257" s="8"/>
      <c r="P257" s="8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7" t="str">
        <f>SUMIFS(Data!$CV:$CV,Data!$X:$X,"&gt;="&amp;'Reporte SDR General'!$C$3,Data!$X:$X,"&lt;="&amp;'Reporte SDR General'!$D$3,Data!$BI:$BI,C207)</f>
        <v>#N/A</v>
      </c>
      <c r="D258" s="2"/>
      <c r="E258" s="161"/>
      <c r="F258" s="160"/>
      <c r="G258" s="13"/>
      <c r="H258" s="88"/>
      <c r="I258" s="8"/>
      <c r="J258" s="8"/>
      <c r="K258" s="8"/>
      <c r="L258" s="8"/>
      <c r="M258" s="8"/>
      <c r="N258" s="2"/>
      <c r="O258" s="8"/>
      <c r="P258" s="8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7" t="str">
        <f>SUMIFS(Data!$CV:$CV,Data!$X:$X,"&gt;="&amp;'Reporte SDR General'!$C$3,Data!$X:$X,"&lt;="&amp;'Reporte SDR General'!$D$3,Data!$BI:$BI,C208)</f>
        <v>#N/A</v>
      </c>
      <c r="D259" s="2"/>
      <c r="E259" s="161"/>
      <c r="F259" s="160"/>
      <c r="G259" s="13"/>
      <c r="H259" s="88"/>
      <c r="I259" s="8"/>
      <c r="J259" s="8"/>
      <c r="K259" s="8"/>
      <c r="L259" s="8"/>
      <c r="M259" s="8"/>
      <c r="N259" s="2"/>
      <c r="O259" s="8"/>
      <c r="P259" s="8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161"/>
      <c r="F260" s="160"/>
      <c r="G260" s="13"/>
      <c r="H260" s="88"/>
      <c r="I260" s="8"/>
      <c r="J260" s="8"/>
      <c r="K260" s="8"/>
      <c r="L260" s="8"/>
      <c r="M260" s="8"/>
      <c r="N260" s="2"/>
      <c r="O260" s="8"/>
      <c r="P260" s="8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161"/>
      <c r="F261" s="160"/>
      <c r="G261" s="13"/>
      <c r="H261" s="88"/>
      <c r="I261" s="8"/>
      <c r="J261" s="8"/>
      <c r="K261" s="8"/>
      <c r="L261" s="8"/>
      <c r="M261" s="8"/>
      <c r="N261" s="2"/>
      <c r="O261" s="8"/>
      <c r="P261" s="8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161"/>
      <c r="F262" s="160"/>
      <c r="G262" s="13"/>
      <c r="H262" s="88"/>
      <c r="I262" s="8"/>
      <c r="J262" s="8"/>
      <c r="K262" s="8"/>
      <c r="L262" s="8"/>
      <c r="M262" s="8"/>
      <c r="N262" s="2"/>
      <c r="O262" s="8"/>
      <c r="P262" s="8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161"/>
      <c r="F263" s="160"/>
      <c r="G263" s="13"/>
      <c r="H263" s="88"/>
      <c r="I263" s="8"/>
      <c r="J263" s="8"/>
      <c r="K263" s="8"/>
      <c r="L263" s="8"/>
      <c r="M263" s="8"/>
      <c r="N263" s="2"/>
      <c r="O263" s="8"/>
      <c r="P263" s="8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161"/>
      <c r="F264" s="160"/>
      <c r="G264" s="13"/>
      <c r="H264" s="88"/>
      <c r="I264" s="8"/>
      <c r="J264" s="8"/>
      <c r="K264" s="8"/>
      <c r="L264" s="8"/>
      <c r="M264" s="8"/>
      <c r="N264" s="2"/>
      <c r="O264" s="8"/>
      <c r="P264" s="8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161"/>
      <c r="F265" s="160"/>
      <c r="G265" s="13"/>
      <c r="H265" s="88"/>
      <c r="I265" s="8"/>
      <c r="J265" s="8"/>
      <c r="K265" s="8"/>
      <c r="L265" s="8"/>
      <c r="M265" s="8"/>
      <c r="N265" s="2"/>
      <c r="O265" s="8"/>
      <c r="P265" s="8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161"/>
      <c r="F266" s="160"/>
      <c r="G266" s="13"/>
      <c r="H266" s="88"/>
      <c r="I266" s="8"/>
      <c r="J266" s="8"/>
      <c r="K266" s="8"/>
      <c r="L266" s="8"/>
      <c r="M266" s="8"/>
      <c r="N266" s="2"/>
      <c r="O266" s="8"/>
      <c r="P266" s="8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161"/>
      <c r="F267" s="160"/>
      <c r="G267" s="13"/>
      <c r="H267" s="88"/>
      <c r="I267" s="8"/>
      <c r="J267" s="8"/>
      <c r="K267" s="8"/>
      <c r="L267" s="8"/>
      <c r="M267" s="8"/>
      <c r="N267" s="2"/>
      <c r="O267" s="8"/>
      <c r="P267" s="8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161"/>
      <c r="F268" s="160"/>
      <c r="G268" s="13"/>
      <c r="H268" s="88"/>
      <c r="I268" s="8"/>
      <c r="J268" s="8"/>
      <c r="K268" s="8"/>
      <c r="L268" s="8"/>
      <c r="M268" s="8"/>
      <c r="N268" s="2"/>
      <c r="O268" s="8"/>
      <c r="P268" s="8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161"/>
      <c r="F269" s="160"/>
      <c r="G269" s="13"/>
      <c r="H269" s="88"/>
      <c r="I269" s="8"/>
      <c r="J269" s="8"/>
      <c r="K269" s="8"/>
      <c r="L269" s="8"/>
      <c r="M269" s="8"/>
      <c r="N269" s="2"/>
      <c r="O269" s="8"/>
      <c r="P269" s="8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161"/>
      <c r="F270" s="160"/>
      <c r="G270" s="13"/>
      <c r="H270" s="88"/>
      <c r="I270" s="8"/>
      <c r="J270" s="8"/>
      <c r="K270" s="8"/>
      <c r="L270" s="8"/>
      <c r="M270" s="8"/>
      <c r="N270" s="2"/>
      <c r="O270" s="8"/>
      <c r="P270" s="8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161"/>
      <c r="F271" s="160"/>
      <c r="G271" s="13"/>
      <c r="H271" s="88"/>
      <c r="I271" s="8"/>
      <c r="J271" s="8"/>
      <c r="K271" s="8"/>
      <c r="L271" s="8"/>
      <c r="M271" s="8"/>
      <c r="N271" s="2"/>
      <c r="O271" s="8"/>
      <c r="P271" s="8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161"/>
      <c r="F272" s="160"/>
      <c r="G272" s="13"/>
      <c r="H272" s="88"/>
      <c r="I272" s="8"/>
      <c r="J272" s="8"/>
      <c r="K272" s="8"/>
      <c r="L272" s="8"/>
      <c r="M272" s="8"/>
      <c r="N272" s="2"/>
      <c r="O272" s="8"/>
      <c r="P272" s="8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161"/>
      <c r="F273" s="160"/>
      <c r="G273" s="13"/>
      <c r="H273" s="88"/>
      <c r="I273" s="8"/>
      <c r="J273" s="8"/>
      <c r="K273" s="8"/>
      <c r="L273" s="8"/>
      <c r="M273" s="8"/>
      <c r="N273" s="2"/>
      <c r="O273" s="8"/>
      <c r="P273" s="8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161"/>
      <c r="F274" s="160"/>
      <c r="G274" s="13"/>
      <c r="H274" s="88"/>
      <c r="I274" s="8"/>
      <c r="J274" s="8"/>
      <c r="K274" s="8"/>
      <c r="L274" s="8"/>
      <c r="M274" s="8"/>
      <c r="N274" s="2"/>
      <c r="O274" s="8"/>
      <c r="P274" s="8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161"/>
      <c r="F275" s="160"/>
      <c r="G275" s="13"/>
      <c r="H275" s="88"/>
      <c r="I275" s="8"/>
      <c r="J275" s="8"/>
      <c r="K275" s="8"/>
      <c r="L275" s="8"/>
      <c r="M275" s="8"/>
      <c r="N275" s="2"/>
      <c r="O275" s="8"/>
      <c r="P275" s="8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161"/>
      <c r="F276" s="160"/>
      <c r="G276" s="13"/>
      <c r="H276" s="88"/>
      <c r="I276" s="8"/>
      <c r="J276" s="8"/>
      <c r="K276" s="8"/>
      <c r="L276" s="8"/>
      <c r="M276" s="8"/>
      <c r="N276" s="2"/>
      <c r="O276" s="8"/>
      <c r="P276" s="8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161"/>
      <c r="F277" s="160"/>
      <c r="G277" s="13"/>
      <c r="H277" s="88"/>
      <c r="I277" s="8"/>
      <c r="J277" s="8"/>
      <c r="K277" s="8"/>
      <c r="L277" s="8"/>
      <c r="M277" s="8"/>
      <c r="N277" s="2"/>
      <c r="O277" s="8"/>
      <c r="P277" s="8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161"/>
      <c r="F278" s="160"/>
      <c r="G278" s="13"/>
      <c r="H278" s="88"/>
      <c r="I278" s="8"/>
      <c r="J278" s="8"/>
      <c r="K278" s="8"/>
      <c r="L278" s="8"/>
      <c r="M278" s="8"/>
      <c r="N278" s="2"/>
      <c r="O278" s="8"/>
      <c r="P278" s="8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161"/>
      <c r="F279" s="160"/>
      <c r="G279" s="13"/>
      <c r="H279" s="88"/>
      <c r="I279" s="8"/>
      <c r="J279" s="8"/>
      <c r="K279" s="8"/>
      <c r="L279" s="8"/>
      <c r="M279" s="8"/>
      <c r="N279" s="2"/>
      <c r="O279" s="8"/>
      <c r="P279" s="8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161"/>
      <c r="F280" s="160"/>
      <c r="G280" s="13"/>
      <c r="H280" s="88"/>
      <c r="I280" s="8"/>
      <c r="J280" s="8"/>
      <c r="K280" s="8"/>
      <c r="L280" s="8"/>
      <c r="M280" s="8"/>
      <c r="N280" s="2"/>
      <c r="O280" s="8"/>
      <c r="P280" s="8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161"/>
      <c r="F281" s="160"/>
      <c r="G281" s="13"/>
      <c r="H281" s="88"/>
      <c r="I281" s="8"/>
      <c r="J281" s="8"/>
      <c r="K281" s="8"/>
      <c r="L281" s="8"/>
      <c r="M281" s="8"/>
      <c r="N281" s="2"/>
      <c r="O281" s="8"/>
      <c r="P281" s="8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161"/>
      <c r="F282" s="160"/>
      <c r="G282" s="13"/>
      <c r="H282" s="88"/>
      <c r="I282" s="8"/>
      <c r="J282" s="8"/>
      <c r="K282" s="8"/>
      <c r="L282" s="8"/>
      <c r="M282" s="8"/>
      <c r="N282" s="2"/>
      <c r="O282" s="8"/>
      <c r="P282" s="8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161"/>
      <c r="F283" s="160"/>
      <c r="G283" s="13"/>
      <c r="H283" s="88"/>
      <c r="I283" s="8"/>
      <c r="J283" s="8"/>
      <c r="K283" s="8"/>
      <c r="L283" s="8"/>
      <c r="M283" s="8"/>
      <c r="N283" s="2"/>
      <c r="O283" s="8"/>
      <c r="P283" s="8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161"/>
      <c r="F284" s="160"/>
      <c r="G284" s="13"/>
      <c r="H284" s="88"/>
      <c r="I284" s="8"/>
      <c r="J284" s="8"/>
      <c r="K284" s="8"/>
      <c r="L284" s="8"/>
      <c r="M284" s="8"/>
      <c r="N284" s="2"/>
      <c r="O284" s="8"/>
      <c r="P284" s="8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161"/>
      <c r="F285" s="160"/>
      <c r="G285" s="13"/>
      <c r="H285" s="88"/>
      <c r="I285" s="8"/>
      <c r="J285" s="8"/>
      <c r="K285" s="8"/>
      <c r="L285" s="8"/>
      <c r="M285" s="8"/>
      <c r="N285" s="2"/>
      <c r="O285" s="8"/>
      <c r="P285" s="8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161"/>
      <c r="F286" s="160"/>
      <c r="G286" s="13"/>
      <c r="H286" s="88"/>
      <c r="I286" s="8"/>
      <c r="J286" s="8"/>
      <c r="K286" s="8"/>
      <c r="L286" s="8"/>
      <c r="M286" s="8"/>
      <c r="N286" s="2"/>
      <c r="O286" s="8"/>
      <c r="P286" s="8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161"/>
      <c r="F287" s="160"/>
      <c r="G287" s="13"/>
      <c r="H287" s="88"/>
      <c r="I287" s="8"/>
      <c r="J287" s="8"/>
      <c r="K287" s="8"/>
      <c r="L287" s="8"/>
      <c r="M287" s="8"/>
      <c r="N287" s="2"/>
      <c r="O287" s="8"/>
      <c r="P287" s="8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161"/>
      <c r="F288" s="160"/>
      <c r="G288" s="13"/>
      <c r="H288" s="88"/>
      <c r="I288" s="8"/>
      <c r="J288" s="8"/>
      <c r="K288" s="8"/>
      <c r="L288" s="8"/>
      <c r="M288" s="8"/>
      <c r="N288" s="2"/>
      <c r="O288" s="8"/>
      <c r="P288" s="8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161"/>
      <c r="F289" s="160"/>
      <c r="G289" s="13"/>
      <c r="H289" s="88"/>
      <c r="I289" s="8"/>
      <c r="J289" s="8"/>
      <c r="K289" s="8"/>
      <c r="L289" s="8"/>
      <c r="M289" s="8"/>
      <c r="N289" s="2"/>
      <c r="O289" s="8"/>
      <c r="P289" s="8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161"/>
      <c r="F290" s="160"/>
      <c r="G290" s="13"/>
      <c r="H290" s="88"/>
      <c r="I290" s="8"/>
      <c r="J290" s="8"/>
      <c r="K290" s="8"/>
      <c r="L290" s="8"/>
      <c r="M290" s="8"/>
      <c r="N290" s="2"/>
      <c r="O290" s="8"/>
      <c r="P290" s="8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161"/>
      <c r="F291" s="160"/>
      <c r="G291" s="13"/>
      <c r="H291" s="88"/>
      <c r="I291" s="8"/>
      <c r="J291" s="8"/>
      <c r="K291" s="8"/>
      <c r="L291" s="8"/>
      <c r="M291" s="8"/>
      <c r="N291" s="2"/>
      <c r="O291" s="8"/>
      <c r="P291" s="8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161"/>
      <c r="F292" s="160"/>
      <c r="G292" s="13"/>
      <c r="H292" s="88"/>
      <c r="I292" s="8"/>
      <c r="J292" s="8"/>
      <c r="K292" s="8"/>
      <c r="L292" s="8"/>
      <c r="M292" s="8"/>
      <c r="N292" s="2"/>
      <c r="O292" s="8"/>
      <c r="P292" s="8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161"/>
      <c r="F293" s="160"/>
      <c r="G293" s="13"/>
      <c r="H293" s="88"/>
      <c r="I293" s="8"/>
      <c r="J293" s="8"/>
      <c r="K293" s="8"/>
      <c r="L293" s="8"/>
      <c r="M293" s="8"/>
      <c r="N293" s="2"/>
      <c r="O293" s="8"/>
      <c r="P293" s="8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161"/>
      <c r="F294" s="160"/>
      <c r="G294" s="13"/>
      <c r="H294" s="88"/>
      <c r="I294" s="8"/>
      <c r="J294" s="8"/>
      <c r="K294" s="8"/>
      <c r="L294" s="8"/>
      <c r="M294" s="8"/>
      <c r="N294" s="2"/>
      <c r="O294" s="8"/>
      <c r="P294" s="8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161"/>
      <c r="F295" s="160"/>
      <c r="G295" s="13"/>
      <c r="H295" s="88"/>
      <c r="I295" s="8"/>
      <c r="J295" s="8"/>
      <c r="K295" s="8"/>
      <c r="L295" s="8"/>
      <c r="M295" s="8"/>
      <c r="N295" s="2"/>
      <c r="O295" s="8"/>
      <c r="P295" s="8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161"/>
      <c r="F296" s="160"/>
      <c r="G296" s="13"/>
      <c r="H296" s="88"/>
      <c r="I296" s="8"/>
      <c r="J296" s="8"/>
      <c r="K296" s="8"/>
      <c r="L296" s="8"/>
      <c r="M296" s="8"/>
      <c r="N296" s="2"/>
      <c r="O296" s="8"/>
      <c r="P296" s="8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161"/>
      <c r="F297" s="160"/>
      <c r="G297" s="13"/>
      <c r="H297" s="88"/>
      <c r="I297" s="8"/>
      <c r="J297" s="8"/>
      <c r="K297" s="8"/>
      <c r="L297" s="8"/>
      <c r="M297" s="8"/>
      <c r="N297" s="2"/>
      <c r="O297" s="8"/>
      <c r="P297" s="8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161"/>
      <c r="F298" s="160"/>
      <c r="G298" s="13"/>
      <c r="H298" s="88"/>
      <c r="I298" s="8"/>
      <c r="J298" s="8"/>
      <c r="K298" s="8"/>
      <c r="L298" s="8"/>
      <c r="M298" s="8"/>
      <c r="N298" s="2"/>
      <c r="O298" s="8"/>
      <c r="P298" s="8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161"/>
      <c r="F299" s="160"/>
      <c r="G299" s="13"/>
      <c r="H299" s="88"/>
      <c r="I299" s="8"/>
      <c r="J299" s="8"/>
      <c r="K299" s="8"/>
      <c r="L299" s="8"/>
      <c r="M299" s="8"/>
      <c r="N299" s="2"/>
      <c r="O299" s="8"/>
      <c r="P299" s="8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161"/>
      <c r="F300" s="160"/>
      <c r="G300" s="13"/>
      <c r="H300" s="88"/>
      <c r="I300" s="8"/>
      <c r="J300" s="8"/>
      <c r="K300" s="8"/>
      <c r="L300" s="8"/>
      <c r="M300" s="8"/>
      <c r="N300" s="2"/>
      <c r="O300" s="8"/>
      <c r="P300" s="8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161"/>
      <c r="F301" s="160"/>
      <c r="G301" s="13"/>
      <c r="H301" s="88"/>
      <c r="I301" s="8"/>
      <c r="J301" s="8"/>
      <c r="K301" s="8"/>
      <c r="L301" s="8"/>
      <c r="M301" s="8"/>
      <c r="N301" s="2"/>
      <c r="O301" s="8"/>
      <c r="P301" s="8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161"/>
      <c r="F302" s="160"/>
      <c r="G302" s="13"/>
      <c r="H302" s="88"/>
      <c r="I302" s="8"/>
      <c r="J302" s="8"/>
      <c r="K302" s="8"/>
      <c r="L302" s="8"/>
      <c r="M302" s="8"/>
      <c r="N302" s="2"/>
      <c r="O302" s="8"/>
      <c r="P302" s="8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161"/>
      <c r="F303" s="160"/>
      <c r="G303" s="13"/>
      <c r="H303" s="88"/>
      <c r="I303" s="8"/>
      <c r="J303" s="8"/>
      <c r="K303" s="8"/>
      <c r="L303" s="8"/>
      <c r="M303" s="8"/>
      <c r="N303" s="2"/>
      <c r="O303" s="8"/>
      <c r="P303" s="8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161"/>
      <c r="F304" s="160"/>
      <c r="G304" s="13"/>
      <c r="H304" s="88"/>
      <c r="I304" s="8"/>
      <c r="J304" s="8"/>
      <c r="K304" s="8"/>
      <c r="L304" s="8"/>
      <c r="M304" s="8"/>
      <c r="N304" s="2"/>
      <c r="O304" s="8"/>
      <c r="P304" s="8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161"/>
      <c r="F305" s="160"/>
      <c r="G305" s="13"/>
      <c r="H305" s="88"/>
      <c r="I305" s="8"/>
      <c r="J305" s="8"/>
      <c r="K305" s="8"/>
      <c r="L305" s="8"/>
      <c r="M305" s="8"/>
      <c r="N305" s="2"/>
      <c r="O305" s="8"/>
      <c r="P305" s="8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161"/>
      <c r="F306" s="160"/>
      <c r="G306" s="13"/>
      <c r="H306" s="88"/>
      <c r="I306" s="8"/>
      <c r="J306" s="8"/>
      <c r="K306" s="8"/>
      <c r="L306" s="8"/>
      <c r="M306" s="8"/>
      <c r="N306" s="2"/>
      <c r="O306" s="8"/>
      <c r="P306" s="8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161"/>
      <c r="F307" s="160"/>
      <c r="G307" s="13"/>
      <c r="H307" s="88"/>
      <c r="I307" s="8"/>
      <c r="J307" s="8"/>
      <c r="K307" s="8"/>
      <c r="L307" s="8"/>
      <c r="M307" s="8"/>
      <c r="N307" s="2"/>
      <c r="O307" s="8"/>
      <c r="P307" s="8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161"/>
      <c r="F308" s="160"/>
      <c r="G308" s="13"/>
      <c r="H308" s="88"/>
      <c r="I308" s="8"/>
      <c r="J308" s="8"/>
      <c r="K308" s="8"/>
      <c r="L308" s="8"/>
      <c r="M308" s="8"/>
      <c r="N308" s="2"/>
      <c r="O308" s="8"/>
      <c r="P308" s="8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161"/>
      <c r="F309" s="160"/>
      <c r="G309" s="13"/>
      <c r="H309" s="88"/>
      <c r="I309" s="8"/>
      <c r="J309" s="8"/>
      <c r="K309" s="8"/>
      <c r="L309" s="8"/>
      <c r="M309" s="8"/>
      <c r="N309" s="2"/>
      <c r="O309" s="8"/>
      <c r="P309" s="8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161"/>
      <c r="F310" s="160"/>
      <c r="G310" s="13"/>
      <c r="H310" s="88"/>
      <c r="I310" s="8"/>
      <c r="J310" s="8"/>
      <c r="K310" s="8"/>
      <c r="L310" s="8"/>
      <c r="M310" s="8"/>
      <c r="N310" s="2"/>
      <c r="O310" s="8"/>
      <c r="P310" s="8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161"/>
      <c r="F311" s="160"/>
      <c r="G311" s="13"/>
      <c r="H311" s="88"/>
      <c r="I311" s="8"/>
      <c r="J311" s="8"/>
      <c r="K311" s="8"/>
      <c r="L311" s="8"/>
      <c r="M311" s="8"/>
      <c r="N311" s="2"/>
      <c r="O311" s="8"/>
      <c r="P311" s="8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161"/>
      <c r="F312" s="160"/>
      <c r="G312" s="13"/>
      <c r="H312" s="88"/>
      <c r="I312" s="8"/>
      <c r="J312" s="8"/>
      <c r="K312" s="8"/>
      <c r="L312" s="8"/>
      <c r="M312" s="8"/>
      <c r="N312" s="2"/>
      <c r="O312" s="8"/>
      <c r="P312" s="8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161"/>
      <c r="F313" s="160"/>
      <c r="G313" s="13"/>
      <c r="H313" s="88"/>
      <c r="I313" s="8"/>
      <c r="J313" s="8"/>
      <c r="K313" s="8"/>
      <c r="L313" s="8"/>
      <c r="M313" s="8"/>
      <c r="N313" s="2"/>
      <c r="O313" s="8"/>
      <c r="P313" s="8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161"/>
      <c r="F314" s="160"/>
      <c r="G314" s="13"/>
      <c r="H314" s="88"/>
      <c r="I314" s="8"/>
      <c r="J314" s="8"/>
      <c r="K314" s="8"/>
      <c r="L314" s="8"/>
      <c r="M314" s="8"/>
      <c r="N314" s="2"/>
      <c r="O314" s="8"/>
      <c r="P314" s="8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161"/>
      <c r="F315" s="160"/>
      <c r="G315" s="13"/>
      <c r="H315" s="88"/>
      <c r="I315" s="8"/>
      <c r="J315" s="8"/>
      <c r="K315" s="8"/>
      <c r="L315" s="8"/>
      <c r="M315" s="8"/>
      <c r="N315" s="2"/>
      <c r="O315" s="8"/>
      <c r="P315" s="8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161"/>
      <c r="F316" s="160"/>
      <c r="G316" s="13"/>
      <c r="H316" s="88"/>
      <c r="I316" s="8"/>
      <c r="J316" s="8"/>
      <c r="K316" s="8"/>
      <c r="L316" s="8"/>
      <c r="M316" s="8"/>
      <c r="N316" s="2"/>
      <c r="O316" s="8"/>
      <c r="P316" s="8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161"/>
      <c r="F317" s="160"/>
      <c r="G317" s="13"/>
      <c r="H317" s="88"/>
      <c r="I317" s="8"/>
      <c r="J317" s="8"/>
      <c r="K317" s="8"/>
      <c r="L317" s="8"/>
      <c r="M317" s="8"/>
      <c r="N317" s="2"/>
      <c r="O317" s="8"/>
      <c r="P317" s="8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161"/>
      <c r="F318" s="160"/>
      <c r="G318" s="13"/>
      <c r="H318" s="88"/>
      <c r="I318" s="8"/>
      <c r="J318" s="8"/>
      <c r="K318" s="8"/>
      <c r="L318" s="8"/>
      <c r="M318" s="8"/>
      <c r="N318" s="2"/>
      <c r="O318" s="8"/>
      <c r="P318" s="8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161"/>
      <c r="F319" s="160"/>
      <c r="G319" s="13"/>
      <c r="H319" s="88"/>
      <c r="I319" s="8"/>
      <c r="J319" s="8"/>
      <c r="K319" s="8"/>
      <c r="L319" s="8"/>
      <c r="M319" s="8"/>
      <c r="N319" s="2"/>
      <c r="O319" s="8"/>
      <c r="P319" s="8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161"/>
      <c r="F320" s="160"/>
      <c r="G320" s="13"/>
      <c r="H320" s="88"/>
      <c r="I320" s="8"/>
      <c r="J320" s="8"/>
      <c r="K320" s="8"/>
      <c r="L320" s="8"/>
      <c r="M320" s="8"/>
      <c r="N320" s="2"/>
      <c r="O320" s="8"/>
      <c r="P320" s="8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161"/>
      <c r="F321" s="160"/>
      <c r="G321" s="13"/>
      <c r="H321" s="88"/>
      <c r="I321" s="8"/>
      <c r="J321" s="8"/>
      <c r="K321" s="8"/>
      <c r="L321" s="8"/>
      <c r="M321" s="8"/>
      <c r="N321" s="2"/>
      <c r="O321" s="8"/>
      <c r="P321" s="8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161"/>
      <c r="F322" s="160"/>
      <c r="G322" s="13"/>
      <c r="H322" s="88"/>
      <c r="I322" s="8"/>
      <c r="J322" s="8"/>
      <c r="K322" s="8"/>
      <c r="L322" s="8"/>
      <c r="M322" s="8"/>
      <c r="N322" s="2"/>
      <c r="O322" s="8"/>
      <c r="P322" s="8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161"/>
      <c r="F323" s="160"/>
      <c r="G323" s="13"/>
      <c r="H323" s="88"/>
      <c r="I323" s="8"/>
      <c r="J323" s="8"/>
      <c r="K323" s="8"/>
      <c r="L323" s="8"/>
      <c r="M323" s="8"/>
      <c r="N323" s="2"/>
      <c r="O323" s="8"/>
      <c r="P323" s="8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161"/>
      <c r="F324" s="160"/>
      <c r="G324" s="13"/>
      <c r="H324" s="88"/>
      <c r="I324" s="8"/>
      <c r="J324" s="8"/>
      <c r="K324" s="8"/>
      <c r="L324" s="8"/>
      <c r="M324" s="8"/>
      <c r="N324" s="2"/>
      <c r="O324" s="8"/>
      <c r="P324" s="8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161"/>
      <c r="F325" s="160"/>
      <c r="G325" s="13"/>
      <c r="H325" s="88"/>
      <c r="I325" s="8"/>
      <c r="J325" s="8"/>
      <c r="K325" s="8"/>
      <c r="L325" s="8"/>
      <c r="M325" s="8"/>
      <c r="N325" s="2"/>
      <c r="O325" s="8"/>
      <c r="P325" s="8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161"/>
      <c r="F326" s="160"/>
      <c r="G326" s="13"/>
      <c r="H326" s="88"/>
      <c r="I326" s="8"/>
      <c r="J326" s="8"/>
      <c r="K326" s="8"/>
      <c r="L326" s="8"/>
      <c r="M326" s="8"/>
      <c r="N326" s="2"/>
      <c r="O326" s="8"/>
      <c r="P326" s="8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161"/>
      <c r="F327" s="160"/>
      <c r="G327" s="13"/>
      <c r="H327" s="88"/>
      <c r="I327" s="8"/>
      <c r="J327" s="8"/>
      <c r="K327" s="8"/>
      <c r="L327" s="8"/>
      <c r="M327" s="8"/>
      <c r="N327" s="2"/>
      <c r="O327" s="8"/>
      <c r="P327" s="8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161"/>
      <c r="F328" s="160"/>
      <c r="G328" s="13"/>
      <c r="H328" s="88"/>
      <c r="I328" s="8"/>
      <c r="J328" s="8"/>
      <c r="K328" s="8"/>
      <c r="L328" s="8"/>
      <c r="M328" s="8"/>
      <c r="N328" s="2"/>
      <c r="O328" s="8"/>
      <c r="P328" s="8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161"/>
      <c r="F329" s="160"/>
      <c r="G329" s="13"/>
      <c r="H329" s="88"/>
      <c r="I329" s="8"/>
      <c r="J329" s="8"/>
      <c r="K329" s="8"/>
      <c r="L329" s="8"/>
      <c r="M329" s="8"/>
      <c r="N329" s="2"/>
      <c r="O329" s="8"/>
      <c r="P329" s="8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161"/>
      <c r="F330" s="160"/>
      <c r="G330" s="13"/>
      <c r="H330" s="88"/>
      <c r="I330" s="8"/>
      <c r="J330" s="8"/>
      <c r="K330" s="8"/>
      <c r="L330" s="8"/>
      <c r="M330" s="8"/>
      <c r="N330" s="2"/>
      <c r="O330" s="8"/>
      <c r="P330" s="8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161"/>
      <c r="F331" s="160"/>
      <c r="G331" s="13"/>
      <c r="H331" s="88"/>
      <c r="I331" s="8"/>
      <c r="J331" s="8"/>
      <c r="K331" s="8"/>
      <c r="L331" s="8"/>
      <c r="M331" s="8"/>
      <c r="N331" s="2"/>
      <c r="O331" s="8"/>
      <c r="P331" s="8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161"/>
      <c r="F332" s="160"/>
      <c r="G332" s="13"/>
      <c r="H332" s="88"/>
      <c r="I332" s="8"/>
      <c r="J332" s="8"/>
      <c r="K332" s="8"/>
      <c r="L332" s="8"/>
      <c r="M332" s="8"/>
      <c r="N332" s="2"/>
      <c r="O332" s="8"/>
      <c r="P332" s="8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161"/>
      <c r="F333" s="160"/>
      <c r="G333" s="13"/>
      <c r="H333" s="88"/>
      <c r="I333" s="8"/>
      <c r="J333" s="8"/>
      <c r="K333" s="8"/>
      <c r="L333" s="8"/>
      <c r="M333" s="8"/>
      <c r="N333" s="2"/>
      <c r="O333" s="8"/>
      <c r="P333" s="8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161"/>
      <c r="F334" s="160"/>
      <c r="G334" s="13"/>
      <c r="H334" s="88"/>
      <c r="I334" s="8"/>
      <c r="J334" s="8"/>
      <c r="K334" s="8"/>
      <c r="L334" s="8"/>
      <c r="M334" s="8"/>
      <c r="N334" s="2"/>
      <c r="O334" s="8"/>
      <c r="P334" s="8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161"/>
      <c r="F335" s="160"/>
      <c r="G335" s="13"/>
      <c r="H335" s="88"/>
      <c r="I335" s="8"/>
      <c r="J335" s="8"/>
      <c r="K335" s="8"/>
      <c r="L335" s="8"/>
      <c r="M335" s="8"/>
      <c r="N335" s="2"/>
      <c r="O335" s="8"/>
      <c r="P335" s="8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161"/>
      <c r="F336" s="160"/>
      <c r="G336" s="13"/>
      <c r="H336" s="88"/>
      <c r="I336" s="8"/>
      <c r="J336" s="8"/>
      <c r="K336" s="8"/>
      <c r="L336" s="8"/>
      <c r="M336" s="8"/>
      <c r="N336" s="2"/>
      <c r="O336" s="8"/>
      <c r="P336" s="8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161"/>
      <c r="F337" s="160"/>
      <c r="G337" s="13"/>
      <c r="H337" s="88"/>
      <c r="I337" s="8"/>
      <c r="J337" s="8"/>
      <c r="K337" s="8"/>
      <c r="L337" s="8"/>
      <c r="M337" s="8"/>
      <c r="N337" s="2"/>
      <c r="O337" s="8"/>
      <c r="P337" s="8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161"/>
      <c r="F338" s="160"/>
      <c r="G338" s="13"/>
      <c r="H338" s="88"/>
      <c r="I338" s="8"/>
      <c r="J338" s="8"/>
      <c r="K338" s="8"/>
      <c r="L338" s="8"/>
      <c r="M338" s="8"/>
      <c r="N338" s="2"/>
      <c r="O338" s="8"/>
      <c r="P338" s="8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161"/>
      <c r="F339" s="160"/>
      <c r="G339" s="13"/>
      <c r="H339" s="88"/>
      <c r="I339" s="8"/>
      <c r="J339" s="8"/>
      <c r="K339" s="8"/>
      <c r="L339" s="8"/>
      <c r="M339" s="8"/>
      <c r="N339" s="2"/>
      <c r="O339" s="8"/>
      <c r="P339" s="8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161"/>
      <c r="F340" s="160"/>
      <c r="G340" s="13"/>
      <c r="H340" s="88"/>
      <c r="I340" s="8"/>
      <c r="J340" s="8"/>
      <c r="K340" s="8"/>
      <c r="L340" s="8"/>
      <c r="M340" s="8"/>
      <c r="N340" s="2"/>
      <c r="O340" s="8"/>
      <c r="P340" s="8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161"/>
      <c r="F341" s="160"/>
      <c r="G341" s="13"/>
      <c r="H341" s="88"/>
      <c r="I341" s="8"/>
      <c r="J341" s="8"/>
      <c r="K341" s="8"/>
      <c r="L341" s="8"/>
      <c r="M341" s="8"/>
      <c r="N341" s="2"/>
      <c r="O341" s="8"/>
      <c r="P341" s="8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161"/>
      <c r="F342" s="160"/>
      <c r="G342" s="13"/>
      <c r="H342" s="88"/>
      <c r="I342" s="8"/>
      <c r="J342" s="8"/>
      <c r="K342" s="8"/>
      <c r="L342" s="8"/>
      <c r="M342" s="8"/>
      <c r="N342" s="2"/>
      <c r="O342" s="8"/>
      <c r="P342" s="8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161"/>
      <c r="F343" s="160"/>
      <c r="G343" s="13"/>
      <c r="H343" s="88"/>
      <c r="I343" s="8"/>
      <c r="J343" s="8"/>
      <c r="K343" s="8"/>
      <c r="L343" s="8"/>
      <c r="M343" s="8"/>
      <c r="N343" s="2"/>
      <c r="O343" s="8"/>
      <c r="P343" s="8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161"/>
      <c r="F344" s="160"/>
      <c r="G344" s="13"/>
      <c r="H344" s="88"/>
      <c r="I344" s="8"/>
      <c r="J344" s="8"/>
      <c r="K344" s="8"/>
      <c r="L344" s="8"/>
      <c r="M344" s="8"/>
      <c r="N344" s="2"/>
      <c r="O344" s="8"/>
      <c r="P344" s="8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161"/>
      <c r="F345" s="160"/>
      <c r="G345" s="13"/>
      <c r="H345" s="88"/>
      <c r="I345" s="8"/>
      <c r="J345" s="8"/>
      <c r="K345" s="8"/>
      <c r="L345" s="8"/>
      <c r="M345" s="8"/>
      <c r="N345" s="2"/>
      <c r="O345" s="8"/>
      <c r="P345" s="8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161"/>
      <c r="F346" s="160"/>
      <c r="G346" s="13"/>
      <c r="H346" s="88"/>
      <c r="I346" s="8"/>
      <c r="J346" s="8"/>
      <c r="K346" s="8"/>
      <c r="L346" s="8"/>
      <c r="M346" s="8"/>
      <c r="N346" s="2"/>
      <c r="O346" s="8"/>
      <c r="P346" s="8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161"/>
      <c r="F347" s="160"/>
      <c r="G347" s="13"/>
      <c r="H347" s="88"/>
      <c r="I347" s="8"/>
      <c r="J347" s="8"/>
      <c r="K347" s="8"/>
      <c r="L347" s="8"/>
      <c r="M347" s="8"/>
      <c r="N347" s="2"/>
      <c r="O347" s="8"/>
      <c r="P347" s="8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161"/>
      <c r="F348" s="160"/>
      <c r="G348" s="13"/>
      <c r="H348" s="88"/>
      <c r="I348" s="8"/>
      <c r="J348" s="8"/>
      <c r="K348" s="8"/>
      <c r="L348" s="8"/>
      <c r="M348" s="8"/>
      <c r="N348" s="2"/>
      <c r="O348" s="8"/>
      <c r="P348" s="8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161"/>
      <c r="F349" s="160"/>
      <c r="G349" s="13"/>
      <c r="H349" s="88"/>
      <c r="I349" s="8"/>
      <c r="J349" s="8"/>
      <c r="K349" s="8"/>
      <c r="L349" s="8"/>
      <c r="M349" s="8"/>
      <c r="N349" s="2"/>
      <c r="O349" s="8"/>
      <c r="P349" s="8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161"/>
      <c r="F350" s="160"/>
      <c r="G350" s="13"/>
      <c r="H350" s="88"/>
      <c r="I350" s="8"/>
      <c r="J350" s="8"/>
      <c r="K350" s="8"/>
      <c r="L350" s="8"/>
      <c r="M350" s="8"/>
      <c r="N350" s="2"/>
      <c r="O350" s="8"/>
      <c r="P350" s="8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161"/>
      <c r="F351" s="160"/>
      <c r="G351" s="13"/>
      <c r="H351" s="88"/>
      <c r="I351" s="8"/>
      <c r="J351" s="8"/>
      <c r="K351" s="8"/>
      <c r="L351" s="8"/>
      <c r="M351" s="8"/>
      <c r="N351" s="2"/>
      <c r="O351" s="8"/>
      <c r="P351" s="8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161"/>
      <c r="F352" s="160"/>
      <c r="G352" s="13"/>
      <c r="H352" s="88"/>
      <c r="I352" s="8"/>
      <c r="J352" s="8"/>
      <c r="K352" s="8"/>
      <c r="L352" s="8"/>
      <c r="M352" s="8"/>
      <c r="N352" s="2"/>
      <c r="O352" s="8"/>
      <c r="P352" s="8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161"/>
      <c r="F353" s="160"/>
      <c r="G353" s="13"/>
      <c r="H353" s="88"/>
      <c r="I353" s="8"/>
      <c r="J353" s="8"/>
      <c r="K353" s="8"/>
      <c r="L353" s="8"/>
      <c r="M353" s="8"/>
      <c r="N353" s="2"/>
      <c r="O353" s="8"/>
      <c r="P353" s="8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161"/>
      <c r="F354" s="160"/>
      <c r="G354" s="13"/>
      <c r="H354" s="88"/>
      <c r="I354" s="8"/>
      <c r="J354" s="8"/>
      <c r="K354" s="8"/>
      <c r="L354" s="8"/>
      <c r="M354" s="8"/>
      <c r="N354" s="2"/>
      <c r="O354" s="8"/>
      <c r="P354" s="8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161"/>
      <c r="F355" s="160"/>
      <c r="G355" s="13"/>
      <c r="H355" s="88"/>
      <c r="I355" s="8"/>
      <c r="J355" s="8"/>
      <c r="K355" s="8"/>
      <c r="L355" s="8"/>
      <c r="M355" s="8"/>
      <c r="N355" s="2"/>
      <c r="O355" s="8"/>
      <c r="P355" s="8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161"/>
      <c r="F356" s="160"/>
      <c r="G356" s="13"/>
      <c r="H356" s="88"/>
      <c r="I356" s="8"/>
      <c r="J356" s="8"/>
      <c r="K356" s="8"/>
      <c r="L356" s="8"/>
      <c r="M356" s="8"/>
      <c r="N356" s="2"/>
      <c r="O356" s="8"/>
      <c r="P356" s="8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161"/>
      <c r="F357" s="160"/>
      <c r="G357" s="13"/>
      <c r="H357" s="88"/>
      <c r="I357" s="8"/>
      <c r="J357" s="8"/>
      <c r="K357" s="8"/>
      <c r="L357" s="8"/>
      <c r="M357" s="8"/>
      <c r="N357" s="2"/>
      <c r="O357" s="8"/>
      <c r="P357" s="8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161"/>
      <c r="F358" s="160"/>
      <c r="G358" s="13"/>
      <c r="H358" s="88"/>
      <c r="I358" s="8"/>
      <c r="J358" s="8"/>
      <c r="K358" s="8"/>
      <c r="L358" s="8"/>
      <c r="M358" s="8"/>
      <c r="N358" s="2"/>
      <c r="O358" s="8"/>
      <c r="P358" s="8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161"/>
      <c r="F359" s="160"/>
      <c r="G359" s="13"/>
      <c r="H359" s="88"/>
      <c r="I359" s="8"/>
      <c r="J359" s="8"/>
      <c r="K359" s="8"/>
      <c r="L359" s="8"/>
      <c r="M359" s="8"/>
      <c r="N359" s="2"/>
      <c r="O359" s="8"/>
      <c r="P359" s="8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161"/>
      <c r="F360" s="160"/>
      <c r="G360" s="13"/>
      <c r="H360" s="88"/>
      <c r="I360" s="8"/>
      <c r="J360" s="8"/>
      <c r="K360" s="8"/>
      <c r="L360" s="8"/>
      <c r="M360" s="8"/>
      <c r="N360" s="2"/>
      <c r="O360" s="8"/>
      <c r="P360" s="8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161"/>
      <c r="F361" s="160"/>
      <c r="G361" s="13"/>
      <c r="H361" s="88"/>
      <c r="I361" s="8"/>
      <c r="J361" s="8"/>
      <c r="K361" s="8"/>
      <c r="L361" s="8"/>
      <c r="M361" s="8"/>
      <c r="N361" s="2"/>
      <c r="O361" s="8"/>
      <c r="P361" s="8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161"/>
      <c r="F362" s="160"/>
      <c r="G362" s="13"/>
      <c r="H362" s="88"/>
      <c r="I362" s="8"/>
      <c r="J362" s="8"/>
      <c r="K362" s="8"/>
      <c r="L362" s="8"/>
      <c r="M362" s="8"/>
      <c r="N362" s="2"/>
      <c r="O362" s="8"/>
      <c r="P362" s="8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161"/>
      <c r="F363" s="160"/>
      <c r="G363" s="13"/>
      <c r="H363" s="88"/>
      <c r="I363" s="8"/>
      <c r="J363" s="8"/>
      <c r="K363" s="8"/>
      <c r="L363" s="8"/>
      <c r="M363" s="8"/>
      <c r="N363" s="2"/>
      <c r="O363" s="8"/>
      <c r="P363" s="8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161"/>
      <c r="F364" s="160"/>
      <c r="G364" s="13"/>
      <c r="H364" s="88"/>
      <c r="I364" s="8"/>
      <c r="J364" s="8"/>
      <c r="K364" s="8"/>
      <c r="L364" s="8"/>
      <c r="M364" s="8"/>
      <c r="N364" s="2"/>
      <c r="O364" s="8"/>
      <c r="P364" s="8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161"/>
      <c r="F365" s="160"/>
      <c r="G365" s="13"/>
      <c r="H365" s="88"/>
      <c r="I365" s="8"/>
      <c r="J365" s="8"/>
      <c r="K365" s="8"/>
      <c r="L365" s="8"/>
      <c r="M365" s="8"/>
      <c r="N365" s="2"/>
      <c r="O365" s="8"/>
      <c r="P365" s="8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161"/>
      <c r="F366" s="160"/>
      <c r="G366" s="13"/>
      <c r="H366" s="88"/>
      <c r="I366" s="8"/>
      <c r="J366" s="8"/>
      <c r="K366" s="8"/>
      <c r="L366" s="8"/>
      <c r="M366" s="8"/>
      <c r="N366" s="2"/>
      <c r="O366" s="8"/>
      <c r="P366" s="8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161"/>
      <c r="F367" s="160"/>
      <c r="G367" s="13"/>
      <c r="H367" s="88"/>
      <c r="I367" s="8"/>
      <c r="J367" s="8"/>
      <c r="K367" s="8"/>
      <c r="L367" s="8"/>
      <c r="M367" s="8"/>
      <c r="N367" s="2"/>
      <c r="O367" s="8"/>
      <c r="P367" s="8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161"/>
      <c r="F368" s="160"/>
      <c r="G368" s="13"/>
      <c r="H368" s="88"/>
      <c r="I368" s="8"/>
      <c r="J368" s="8"/>
      <c r="K368" s="8"/>
      <c r="L368" s="8"/>
      <c r="M368" s="8"/>
      <c r="N368" s="2"/>
      <c r="O368" s="8"/>
      <c r="P368" s="8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161"/>
      <c r="F369" s="160"/>
      <c r="G369" s="13"/>
      <c r="H369" s="88"/>
      <c r="I369" s="8"/>
      <c r="J369" s="8"/>
      <c r="K369" s="8"/>
      <c r="L369" s="8"/>
      <c r="M369" s="8"/>
      <c r="N369" s="2"/>
      <c r="O369" s="8"/>
      <c r="P369" s="8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161"/>
      <c r="F370" s="160"/>
      <c r="G370" s="13"/>
      <c r="H370" s="88"/>
      <c r="I370" s="8"/>
      <c r="J370" s="8"/>
      <c r="K370" s="8"/>
      <c r="L370" s="8"/>
      <c r="M370" s="8"/>
      <c r="N370" s="2"/>
      <c r="O370" s="8"/>
      <c r="P370" s="8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161"/>
      <c r="F371" s="160"/>
      <c r="G371" s="13"/>
      <c r="H371" s="88"/>
      <c r="I371" s="8"/>
      <c r="J371" s="8"/>
      <c r="K371" s="8"/>
      <c r="L371" s="8"/>
      <c r="M371" s="8"/>
      <c r="N371" s="2"/>
      <c r="O371" s="8"/>
      <c r="P371" s="8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161"/>
      <c r="F372" s="160"/>
      <c r="G372" s="13"/>
      <c r="H372" s="88"/>
      <c r="I372" s="8"/>
      <c r="J372" s="8"/>
      <c r="K372" s="8"/>
      <c r="L372" s="8"/>
      <c r="M372" s="8"/>
      <c r="N372" s="2"/>
      <c r="O372" s="8"/>
      <c r="P372" s="8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161"/>
      <c r="F373" s="160"/>
      <c r="G373" s="13"/>
      <c r="H373" s="88"/>
      <c r="I373" s="8"/>
      <c r="J373" s="8"/>
      <c r="K373" s="8"/>
      <c r="L373" s="8"/>
      <c r="M373" s="8"/>
      <c r="N373" s="2"/>
      <c r="O373" s="8"/>
      <c r="P373" s="8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161"/>
      <c r="F374" s="160"/>
      <c r="G374" s="13"/>
      <c r="H374" s="88"/>
      <c r="I374" s="8"/>
      <c r="J374" s="8"/>
      <c r="K374" s="8"/>
      <c r="L374" s="8"/>
      <c r="M374" s="8"/>
      <c r="N374" s="2"/>
      <c r="O374" s="8"/>
      <c r="P374" s="8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161"/>
      <c r="F375" s="160"/>
      <c r="G375" s="13"/>
      <c r="H375" s="88"/>
      <c r="I375" s="8"/>
      <c r="J375" s="8"/>
      <c r="K375" s="8"/>
      <c r="L375" s="8"/>
      <c r="M375" s="8"/>
      <c r="N375" s="2"/>
      <c r="O375" s="8"/>
      <c r="P375" s="8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161"/>
      <c r="F376" s="160"/>
      <c r="G376" s="13"/>
      <c r="H376" s="88"/>
      <c r="I376" s="8"/>
      <c r="J376" s="8"/>
      <c r="K376" s="8"/>
      <c r="L376" s="8"/>
      <c r="M376" s="8"/>
      <c r="N376" s="2"/>
      <c r="O376" s="8"/>
      <c r="P376" s="8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161"/>
      <c r="F377" s="160"/>
      <c r="G377" s="13"/>
      <c r="H377" s="88"/>
      <c r="I377" s="8"/>
      <c r="J377" s="8"/>
      <c r="K377" s="8"/>
      <c r="L377" s="8"/>
      <c r="M377" s="8"/>
      <c r="N377" s="2"/>
      <c r="O377" s="8"/>
      <c r="P377" s="8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161"/>
      <c r="F378" s="160"/>
      <c r="G378" s="13"/>
      <c r="H378" s="88"/>
      <c r="I378" s="8"/>
      <c r="J378" s="8"/>
      <c r="K378" s="8"/>
      <c r="L378" s="8"/>
      <c r="M378" s="8"/>
      <c r="N378" s="2"/>
      <c r="O378" s="8"/>
      <c r="P378" s="8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161"/>
      <c r="F379" s="160"/>
      <c r="G379" s="13"/>
      <c r="H379" s="88"/>
      <c r="I379" s="8"/>
      <c r="J379" s="8"/>
      <c r="K379" s="8"/>
      <c r="L379" s="8"/>
      <c r="M379" s="8"/>
      <c r="N379" s="2"/>
      <c r="O379" s="8"/>
      <c r="P379" s="8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161"/>
      <c r="F380" s="160"/>
      <c r="G380" s="13"/>
      <c r="H380" s="88"/>
      <c r="I380" s="8"/>
      <c r="J380" s="8"/>
      <c r="K380" s="8"/>
      <c r="L380" s="8"/>
      <c r="M380" s="8"/>
      <c r="N380" s="2"/>
      <c r="O380" s="8"/>
      <c r="P380" s="8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161"/>
      <c r="F381" s="160"/>
      <c r="G381" s="13"/>
      <c r="H381" s="88"/>
      <c r="I381" s="8"/>
      <c r="J381" s="8"/>
      <c r="K381" s="8"/>
      <c r="L381" s="8"/>
      <c r="M381" s="8"/>
      <c r="N381" s="2"/>
      <c r="O381" s="8"/>
      <c r="P381" s="8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161"/>
      <c r="F382" s="160"/>
      <c r="G382" s="13"/>
      <c r="H382" s="88"/>
      <c r="I382" s="8"/>
      <c r="J382" s="8"/>
      <c r="K382" s="8"/>
      <c r="L382" s="8"/>
      <c r="M382" s="8"/>
      <c r="N382" s="2"/>
      <c r="O382" s="8"/>
      <c r="P382" s="8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161"/>
      <c r="F383" s="160"/>
      <c r="G383" s="13"/>
      <c r="H383" s="88"/>
      <c r="I383" s="8"/>
      <c r="J383" s="8"/>
      <c r="K383" s="8"/>
      <c r="L383" s="8"/>
      <c r="M383" s="8"/>
      <c r="N383" s="2"/>
      <c r="O383" s="8"/>
      <c r="P383" s="8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161"/>
      <c r="F384" s="160"/>
      <c r="G384" s="13"/>
      <c r="H384" s="88"/>
      <c r="I384" s="8"/>
      <c r="J384" s="8"/>
      <c r="K384" s="8"/>
      <c r="L384" s="8"/>
      <c r="M384" s="8"/>
      <c r="N384" s="2"/>
      <c r="O384" s="8"/>
      <c r="P384" s="8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161"/>
      <c r="F385" s="160"/>
      <c r="G385" s="13"/>
      <c r="H385" s="88"/>
      <c r="I385" s="8"/>
      <c r="J385" s="8"/>
      <c r="K385" s="8"/>
      <c r="L385" s="8"/>
      <c r="M385" s="8"/>
      <c r="N385" s="2"/>
      <c r="O385" s="8"/>
      <c r="P385" s="8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161"/>
      <c r="F386" s="160"/>
      <c r="G386" s="13"/>
      <c r="H386" s="88"/>
      <c r="I386" s="8"/>
      <c r="J386" s="8"/>
      <c r="K386" s="8"/>
      <c r="L386" s="8"/>
      <c r="M386" s="8"/>
      <c r="N386" s="2"/>
      <c r="O386" s="8"/>
      <c r="P386" s="8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161"/>
      <c r="F387" s="160"/>
      <c r="G387" s="13"/>
      <c r="H387" s="88"/>
      <c r="I387" s="8"/>
      <c r="J387" s="8"/>
      <c r="K387" s="8"/>
      <c r="L387" s="8"/>
      <c r="M387" s="8"/>
      <c r="N387" s="2"/>
      <c r="O387" s="8"/>
      <c r="P387" s="8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161"/>
      <c r="F388" s="160"/>
      <c r="G388" s="13"/>
      <c r="H388" s="88"/>
      <c r="I388" s="8"/>
      <c r="J388" s="8"/>
      <c r="K388" s="8"/>
      <c r="L388" s="8"/>
      <c r="M388" s="8"/>
      <c r="N388" s="2"/>
      <c r="O388" s="8"/>
      <c r="P388" s="8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161"/>
      <c r="F389" s="160"/>
      <c r="G389" s="13"/>
      <c r="H389" s="88"/>
      <c r="I389" s="8"/>
      <c r="J389" s="8"/>
      <c r="K389" s="8"/>
      <c r="L389" s="8"/>
      <c r="M389" s="8"/>
      <c r="N389" s="2"/>
      <c r="O389" s="8"/>
      <c r="P389" s="8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161"/>
      <c r="F390" s="160"/>
      <c r="G390" s="13"/>
      <c r="H390" s="88"/>
      <c r="I390" s="8"/>
      <c r="J390" s="8"/>
      <c r="K390" s="8"/>
      <c r="L390" s="8"/>
      <c r="M390" s="8"/>
      <c r="N390" s="2"/>
      <c r="O390" s="8"/>
      <c r="P390" s="8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161"/>
      <c r="F391" s="160"/>
      <c r="G391" s="13"/>
      <c r="H391" s="88"/>
      <c r="I391" s="8"/>
      <c r="J391" s="8"/>
      <c r="K391" s="8"/>
      <c r="L391" s="8"/>
      <c r="M391" s="8"/>
      <c r="N391" s="2"/>
      <c r="O391" s="8"/>
      <c r="P391" s="8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161"/>
      <c r="F392" s="160"/>
      <c r="G392" s="13"/>
      <c r="H392" s="88"/>
      <c r="I392" s="8"/>
      <c r="J392" s="8"/>
      <c r="K392" s="8"/>
      <c r="L392" s="8"/>
      <c r="M392" s="8"/>
      <c r="N392" s="2"/>
      <c r="O392" s="8"/>
      <c r="P392" s="8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161"/>
      <c r="F393" s="160"/>
      <c r="G393" s="13"/>
      <c r="H393" s="88"/>
      <c r="I393" s="8"/>
      <c r="J393" s="8"/>
      <c r="K393" s="8"/>
      <c r="L393" s="8"/>
      <c r="M393" s="8"/>
      <c r="N393" s="2"/>
      <c r="O393" s="8"/>
      <c r="P393" s="8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161"/>
      <c r="F394" s="160"/>
      <c r="G394" s="13"/>
      <c r="H394" s="88"/>
      <c r="I394" s="8"/>
      <c r="J394" s="8"/>
      <c r="K394" s="8"/>
      <c r="L394" s="8"/>
      <c r="M394" s="8"/>
      <c r="N394" s="2"/>
      <c r="O394" s="8"/>
      <c r="P394" s="8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161"/>
      <c r="F395" s="160"/>
      <c r="G395" s="13"/>
      <c r="H395" s="88"/>
      <c r="I395" s="8"/>
      <c r="J395" s="8"/>
      <c r="K395" s="8"/>
      <c r="L395" s="8"/>
      <c r="M395" s="8"/>
      <c r="N395" s="2"/>
      <c r="O395" s="8"/>
      <c r="P395" s="8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161"/>
      <c r="F396" s="160"/>
      <c r="G396" s="13"/>
      <c r="H396" s="88"/>
      <c r="I396" s="8"/>
      <c r="J396" s="8"/>
      <c r="K396" s="8"/>
      <c r="L396" s="8"/>
      <c r="M396" s="8"/>
      <c r="N396" s="2"/>
      <c r="O396" s="8"/>
      <c r="P396" s="8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161"/>
      <c r="F397" s="160"/>
      <c r="G397" s="13"/>
      <c r="H397" s="88"/>
      <c r="I397" s="8"/>
      <c r="J397" s="8"/>
      <c r="K397" s="8"/>
      <c r="L397" s="8"/>
      <c r="M397" s="8"/>
      <c r="N397" s="2"/>
      <c r="O397" s="8"/>
      <c r="P397" s="8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161"/>
      <c r="F398" s="160"/>
      <c r="G398" s="13"/>
      <c r="H398" s="88"/>
      <c r="I398" s="8"/>
      <c r="J398" s="8"/>
      <c r="K398" s="8"/>
      <c r="L398" s="8"/>
      <c r="M398" s="8"/>
      <c r="N398" s="2"/>
      <c r="O398" s="8"/>
      <c r="P398" s="8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161"/>
      <c r="F399" s="160"/>
      <c r="G399" s="13"/>
      <c r="H399" s="88"/>
      <c r="I399" s="8"/>
      <c r="J399" s="8"/>
      <c r="K399" s="8"/>
      <c r="L399" s="8"/>
      <c r="M399" s="8"/>
      <c r="N399" s="2"/>
      <c r="O399" s="8"/>
      <c r="P399" s="8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161"/>
      <c r="F400" s="160"/>
      <c r="G400" s="13"/>
      <c r="H400" s="88"/>
      <c r="I400" s="8"/>
      <c r="J400" s="8"/>
      <c r="K400" s="8"/>
      <c r="L400" s="8"/>
      <c r="M400" s="8"/>
      <c r="N400" s="2"/>
      <c r="O400" s="8"/>
      <c r="P400" s="8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161"/>
      <c r="F401" s="160"/>
      <c r="G401" s="13"/>
      <c r="H401" s="88"/>
      <c r="I401" s="8"/>
      <c r="J401" s="8"/>
      <c r="K401" s="8"/>
      <c r="L401" s="8"/>
      <c r="M401" s="8"/>
      <c r="N401" s="2"/>
      <c r="O401" s="8"/>
      <c r="P401" s="8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161"/>
      <c r="F402" s="160"/>
      <c r="G402" s="13"/>
      <c r="H402" s="88"/>
      <c r="I402" s="8"/>
      <c r="J402" s="8"/>
      <c r="K402" s="8"/>
      <c r="L402" s="8"/>
      <c r="M402" s="8"/>
      <c r="N402" s="2"/>
      <c r="O402" s="8"/>
      <c r="P402" s="8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161"/>
      <c r="F403" s="160"/>
      <c r="G403" s="13"/>
      <c r="H403" s="88"/>
      <c r="I403" s="8"/>
      <c r="J403" s="8"/>
      <c r="K403" s="8"/>
      <c r="L403" s="8"/>
      <c r="M403" s="8"/>
      <c r="N403" s="2"/>
      <c r="O403" s="8"/>
      <c r="P403" s="8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161"/>
      <c r="F404" s="160"/>
      <c r="G404" s="13"/>
      <c r="H404" s="88"/>
      <c r="I404" s="8"/>
      <c r="J404" s="8"/>
      <c r="K404" s="8"/>
      <c r="L404" s="8"/>
      <c r="M404" s="8"/>
      <c r="N404" s="2"/>
      <c r="O404" s="8"/>
      <c r="P404" s="8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161"/>
      <c r="F405" s="160"/>
      <c r="G405" s="13"/>
      <c r="H405" s="88"/>
      <c r="I405" s="8"/>
      <c r="J405" s="8"/>
      <c r="K405" s="8"/>
      <c r="L405" s="8"/>
      <c r="M405" s="8"/>
      <c r="N405" s="2"/>
      <c r="O405" s="8"/>
      <c r="P405" s="8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161"/>
      <c r="F406" s="160"/>
      <c r="G406" s="13"/>
      <c r="H406" s="88"/>
      <c r="I406" s="8"/>
      <c r="J406" s="8"/>
      <c r="K406" s="8"/>
      <c r="L406" s="8"/>
      <c r="M406" s="8"/>
      <c r="N406" s="2"/>
      <c r="O406" s="8"/>
      <c r="P406" s="8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161"/>
      <c r="F407" s="160"/>
      <c r="G407" s="13"/>
      <c r="H407" s="88"/>
      <c r="I407" s="8"/>
      <c r="J407" s="8"/>
      <c r="K407" s="8"/>
      <c r="L407" s="8"/>
      <c r="M407" s="8"/>
      <c r="N407" s="2"/>
      <c r="O407" s="8"/>
      <c r="P407" s="8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161"/>
      <c r="F408" s="160"/>
      <c r="G408" s="13"/>
      <c r="H408" s="88"/>
      <c r="I408" s="8"/>
      <c r="J408" s="8"/>
      <c r="K408" s="8"/>
      <c r="L408" s="8"/>
      <c r="M408" s="8"/>
      <c r="N408" s="2"/>
      <c r="O408" s="8"/>
      <c r="P408" s="8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161"/>
      <c r="F409" s="160"/>
      <c r="G409" s="13"/>
      <c r="H409" s="88"/>
      <c r="I409" s="8"/>
      <c r="J409" s="8"/>
      <c r="K409" s="8"/>
      <c r="L409" s="8"/>
      <c r="M409" s="8"/>
      <c r="N409" s="2"/>
      <c r="O409" s="8"/>
      <c r="P409" s="8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161"/>
      <c r="F410" s="160"/>
      <c r="G410" s="13"/>
      <c r="H410" s="88"/>
      <c r="I410" s="8"/>
      <c r="J410" s="8"/>
      <c r="K410" s="8"/>
      <c r="L410" s="8"/>
      <c r="M410" s="8"/>
      <c r="N410" s="2"/>
      <c r="O410" s="8"/>
      <c r="P410" s="8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161"/>
      <c r="F411" s="160"/>
      <c r="G411" s="13"/>
      <c r="H411" s="88"/>
      <c r="I411" s="8"/>
      <c r="J411" s="8"/>
      <c r="K411" s="8"/>
      <c r="L411" s="8"/>
      <c r="M411" s="8"/>
      <c r="N411" s="2"/>
      <c r="O411" s="8"/>
      <c r="P411" s="8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161"/>
      <c r="F412" s="160"/>
      <c r="G412" s="13"/>
      <c r="H412" s="88"/>
      <c r="I412" s="8"/>
      <c r="J412" s="8"/>
      <c r="K412" s="8"/>
      <c r="L412" s="8"/>
      <c r="M412" s="8"/>
      <c r="N412" s="2"/>
      <c r="O412" s="8"/>
      <c r="P412" s="8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161"/>
      <c r="F413" s="160"/>
      <c r="G413" s="13"/>
      <c r="H413" s="88"/>
      <c r="I413" s="8"/>
      <c r="J413" s="8"/>
      <c r="K413" s="8"/>
      <c r="L413" s="8"/>
      <c r="M413" s="8"/>
      <c r="N413" s="2"/>
      <c r="O413" s="8"/>
      <c r="P413" s="8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161"/>
      <c r="F414" s="160"/>
      <c r="G414" s="13"/>
      <c r="H414" s="88"/>
      <c r="I414" s="8"/>
      <c r="J414" s="8"/>
      <c r="K414" s="8"/>
      <c r="L414" s="8"/>
      <c r="M414" s="8"/>
      <c r="N414" s="2"/>
      <c r="O414" s="8"/>
      <c r="P414" s="8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161"/>
      <c r="F415" s="160"/>
      <c r="G415" s="13"/>
      <c r="H415" s="88"/>
      <c r="I415" s="8"/>
      <c r="J415" s="8"/>
      <c r="K415" s="8"/>
      <c r="L415" s="8"/>
      <c r="M415" s="8"/>
      <c r="N415" s="2"/>
      <c r="O415" s="8"/>
      <c r="P415" s="8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161"/>
      <c r="F416" s="160"/>
      <c r="G416" s="13"/>
      <c r="H416" s="88"/>
      <c r="I416" s="8"/>
      <c r="J416" s="8"/>
      <c r="K416" s="8"/>
      <c r="L416" s="8"/>
      <c r="M416" s="8"/>
      <c r="N416" s="2"/>
      <c r="O416" s="8"/>
      <c r="P416" s="8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161"/>
      <c r="F417" s="160"/>
      <c r="G417" s="13"/>
      <c r="H417" s="88"/>
      <c r="I417" s="8"/>
      <c r="J417" s="8"/>
      <c r="K417" s="8"/>
      <c r="L417" s="8"/>
      <c r="M417" s="8"/>
      <c r="N417" s="2"/>
      <c r="O417" s="8"/>
      <c r="P417" s="8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161"/>
      <c r="F418" s="160"/>
      <c r="G418" s="13"/>
      <c r="H418" s="88"/>
      <c r="I418" s="8"/>
      <c r="J418" s="8"/>
      <c r="K418" s="8"/>
      <c r="L418" s="8"/>
      <c r="M418" s="8"/>
      <c r="N418" s="2"/>
      <c r="O418" s="8"/>
      <c r="P418" s="8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161"/>
      <c r="F419" s="160"/>
      <c r="G419" s="13"/>
      <c r="H419" s="88"/>
      <c r="I419" s="8"/>
      <c r="J419" s="8"/>
      <c r="K419" s="8"/>
      <c r="L419" s="8"/>
      <c r="M419" s="8"/>
      <c r="N419" s="2"/>
      <c r="O419" s="8"/>
      <c r="P419" s="8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161"/>
      <c r="F420" s="160"/>
      <c r="G420" s="13"/>
      <c r="H420" s="88"/>
      <c r="I420" s="8"/>
      <c r="J420" s="8"/>
      <c r="K420" s="8"/>
      <c r="L420" s="8"/>
      <c r="M420" s="8"/>
      <c r="N420" s="2"/>
      <c r="O420" s="8"/>
      <c r="P420" s="8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161"/>
      <c r="F421" s="160"/>
      <c r="G421" s="13"/>
      <c r="H421" s="88"/>
      <c r="I421" s="8"/>
      <c r="J421" s="8"/>
      <c r="K421" s="8"/>
      <c r="L421" s="8"/>
      <c r="M421" s="8"/>
      <c r="N421" s="2"/>
      <c r="O421" s="8"/>
      <c r="P421" s="8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161"/>
      <c r="F422" s="160"/>
      <c r="G422" s="13"/>
      <c r="H422" s="88"/>
      <c r="I422" s="8"/>
      <c r="J422" s="8"/>
      <c r="K422" s="8"/>
      <c r="L422" s="8"/>
      <c r="M422" s="8"/>
      <c r="N422" s="2"/>
      <c r="O422" s="8"/>
      <c r="P422" s="8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161"/>
      <c r="F423" s="160"/>
      <c r="G423" s="13"/>
      <c r="H423" s="88"/>
      <c r="I423" s="8"/>
      <c r="J423" s="8"/>
      <c r="K423" s="8"/>
      <c r="L423" s="8"/>
      <c r="M423" s="8"/>
      <c r="N423" s="2"/>
      <c r="O423" s="8"/>
      <c r="P423" s="8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161"/>
      <c r="F424" s="160"/>
      <c r="G424" s="13"/>
      <c r="H424" s="88"/>
      <c r="I424" s="8"/>
      <c r="J424" s="8"/>
      <c r="K424" s="8"/>
      <c r="L424" s="8"/>
      <c r="M424" s="8"/>
      <c r="N424" s="2"/>
      <c r="O424" s="8"/>
      <c r="P424" s="8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161"/>
      <c r="F425" s="160"/>
      <c r="G425" s="13"/>
      <c r="H425" s="88"/>
      <c r="I425" s="8"/>
      <c r="J425" s="8"/>
      <c r="K425" s="8"/>
      <c r="L425" s="8"/>
      <c r="M425" s="8"/>
      <c r="N425" s="2"/>
      <c r="O425" s="8"/>
      <c r="P425" s="8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161"/>
      <c r="F426" s="160"/>
      <c r="G426" s="13"/>
      <c r="H426" s="88"/>
      <c r="I426" s="8"/>
      <c r="J426" s="8"/>
      <c r="K426" s="8"/>
      <c r="L426" s="8"/>
      <c r="M426" s="8"/>
      <c r="N426" s="2"/>
      <c r="O426" s="8"/>
      <c r="P426" s="8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161"/>
      <c r="F427" s="160"/>
      <c r="G427" s="13"/>
      <c r="H427" s="88"/>
      <c r="I427" s="8"/>
      <c r="J427" s="8"/>
      <c r="K427" s="8"/>
      <c r="L427" s="8"/>
      <c r="M427" s="8"/>
      <c r="N427" s="2"/>
      <c r="O427" s="8"/>
      <c r="P427" s="8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161"/>
      <c r="F428" s="160"/>
      <c r="G428" s="13"/>
      <c r="H428" s="88"/>
      <c r="I428" s="8"/>
      <c r="J428" s="8"/>
      <c r="K428" s="8"/>
      <c r="L428" s="8"/>
      <c r="M428" s="8"/>
      <c r="N428" s="2"/>
      <c r="O428" s="8"/>
      <c r="P428" s="8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161"/>
      <c r="F429" s="160"/>
      <c r="G429" s="13"/>
      <c r="H429" s="88"/>
      <c r="I429" s="8"/>
      <c r="J429" s="8"/>
      <c r="K429" s="8"/>
      <c r="L429" s="8"/>
      <c r="M429" s="8"/>
      <c r="N429" s="2"/>
      <c r="O429" s="8"/>
      <c r="P429" s="8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161"/>
      <c r="F430" s="160"/>
      <c r="G430" s="13"/>
      <c r="H430" s="88"/>
      <c r="I430" s="8"/>
      <c r="J430" s="8"/>
      <c r="K430" s="8"/>
      <c r="L430" s="8"/>
      <c r="M430" s="8"/>
      <c r="N430" s="2"/>
      <c r="O430" s="8"/>
      <c r="P430" s="8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161"/>
      <c r="F431" s="160"/>
      <c r="G431" s="13"/>
      <c r="H431" s="88"/>
      <c r="I431" s="8"/>
      <c r="J431" s="8"/>
      <c r="K431" s="8"/>
      <c r="L431" s="8"/>
      <c r="M431" s="8"/>
      <c r="N431" s="2"/>
      <c r="O431" s="8"/>
      <c r="P431" s="8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161"/>
      <c r="F432" s="160"/>
      <c r="G432" s="13"/>
      <c r="H432" s="88"/>
      <c r="I432" s="8"/>
      <c r="J432" s="8"/>
      <c r="K432" s="8"/>
      <c r="L432" s="8"/>
      <c r="M432" s="8"/>
      <c r="N432" s="2"/>
      <c r="O432" s="8"/>
      <c r="P432" s="8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161"/>
      <c r="F433" s="160"/>
      <c r="G433" s="13"/>
      <c r="H433" s="88"/>
      <c r="I433" s="8"/>
      <c r="J433" s="8"/>
      <c r="K433" s="8"/>
      <c r="L433" s="8"/>
      <c r="M433" s="8"/>
      <c r="N433" s="2"/>
      <c r="O433" s="8"/>
      <c r="P433" s="8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161"/>
      <c r="F434" s="160"/>
      <c r="G434" s="13"/>
      <c r="H434" s="88"/>
      <c r="I434" s="8"/>
      <c r="J434" s="8"/>
      <c r="K434" s="8"/>
      <c r="L434" s="8"/>
      <c r="M434" s="8"/>
      <c r="N434" s="2"/>
      <c r="O434" s="8"/>
      <c r="P434" s="8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161"/>
      <c r="F435" s="160"/>
      <c r="G435" s="13"/>
      <c r="H435" s="88"/>
      <c r="I435" s="8"/>
      <c r="J435" s="8"/>
      <c r="K435" s="8"/>
      <c r="L435" s="8"/>
      <c r="M435" s="8"/>
      <c r="N435" s="2"/>
      <c r="O435" s="8"/>
      <c r="P435" s="8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161"/>
      <c r="F436" s="160"/>
      <c r="G436" s="13"/>
      <c r="H436" s="88"/>
      <c r="I436" s="8"/>
      <c r="J436" s="8"/>
      <c r="K436" s="8"/>
      <c r="L436" s="8"/>
      <c r="M436" s="8"/>
      <c r="N436" s="2"/>
      <c r="O436" s="8"/>
      <c r="P436" s="8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161"/>
      <c r="F437" s="160"/>
      <c r="G437" s="13"/>
      <c r="H437" s="88"/>
      <c r="I437" s="8"/>
      <c r="J437" s="8"/>
      <c r="K437" s="8"/>
      <c r="L437" s="8"/>
      <c r="M437" s="8"/>
      <c r="N437" s="2"/>
      <c r="O437" s="8"/>
      <c r="P437" s="8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161"/>
      <c r="F438" s="160"/>
      <c r="G438" s="13"/>
      <c r="H438" s="88"/>
      <c r="I438" s="8"/>
      <c r="J438" s="8"/>
      <c r="K438" s="8"/>
      <c r="L438" s="8"/>
      <c r="M438" s="8"/>
      <c r="N438" s="2"/>
      <c r="O438" s="8"/>
      <c r="P438" s="8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161"/>
      <c r="F439" s="160"/>
      <c r="G439" s="13"/>
      <c r="H439" s="88"/>
      <c r="I439" s="8"/>
      <c r="J439" s="8"/>
      <c r="K439" s="8"/>
      <c r="L439" s="8"/>
      <c r="M439" s="8"/>
      <c r="N439" s="2"/>
      <c r="O439" s="8"/>
      <c r="P439" s="8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161"/>
      <c r="F440" s="160"/>
      <c r="G440" s="13"/>
      <c r="H440" s="88"/>
      <c r="I440" s="8"/>
      <c r="J440" s="8"/>
      <c r="K440" s="8"/>
      <c r="L440" s="8"/>
      <c r="M440" s="8"/>
      <c r="N440" s="2"/>
      <c r="O440" s="8"/>
      <c r="P440" s="8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161"/>
      <c r="F441" s="160"/>
      <c r="G441" s="13"/>
      <c r="H441" s="88"/>
      <c r="I441" s="8"/>
      <c r="J441" s="8"/>
      <c r="K441" s="8"/>
      <c r="L441" s="8"/>
      <c r="M441" s="8"/>
      <c r="N441" s="2"/>
      <c r="O441" s="8"/>
      <c r="P441" s="8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161"/>
      <c r="F442" s="160"/>
      <c r="G442" s="13"/>
      <c r="H442" s="88"/>
      <c r="I442" s="8"/>
      <c r="J442" s="8"/>
      <c r="K442" s="8"/>
      <c r="L442" s="8"/>
      <c r="M442" s="8"/>
      <c r="N442" s="2"/>
      <c r="O442" s="8"/>
      <c r="P442" s="8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161"/>
      <c r="F443" s="160"/>
      <c r="G443" s="13"/>
      <c r="H443" s="88"/>
      <c r="I443" s="8"/>
      <c r="J443" s="8"/>
      <c r="K443" s="8"/>
      <c r="L443" s="8"/>
      <c r="M443" s="8"/>
      <c r="N443" s="2"/>
      <c r="O443" s="8"/>
      <c r="P443" s="8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161"/>
      <c r="F444" s="160"/>
      <c r="G444" s="13"/>
      <c r="H444" s="88"/>
      <c r="I444" s="8"/>
      <c r="J444" s="8"/>
      <c r="K444" s="8"/>
      <c r="L444" s="8"/>
      <c r="M444" s="8"/>
      <c r="N444" s="2"/>
      <c r="O444" s="8"/>
      <c r="P444" s="8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161"/>
      <c r="F445" s="160"/>
      <c r="G445" s="13"/>
      <c r="H445" s="88"/>
      <c r="I445" s="8"/>
      <c r="J445" s="8"/>
      <c r="K445" s="8"/>
      <c r="L445" s="8"/>
      <c r="M445" s="8"/>
      <c r="N445" s="2"/>
      <c r="O445" s="8"/>
      <c r="P445" s="8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161"/>
      <c r="F446" s="160"/>
      <c r="G446" s="13"/>
      <c r="H446" s="88"/>
      <c r="I446" s="8"/>
      <c r="J446" s="8"/>
      <c r="K446" s="8"/>
      <c r="L446" s="8"/>
      <c r="M446" s="8"/>
      <c r="N446" s="2"/>
      <c r="O446" s="8"/>
      <c r="P446" s="8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161"/>
      <c r="F447" s="160"/>
      <c r="G447" s="13"/>
      <c r="H447" s="88"/>
      <c r="I447" s="8"/>
      <c r="J447" s="8"/>
      <c r="K447" s="8"/>
      <c r="L447" s="8"/>
      <c r="M447" s="8"/>
      <c r="N447" s="2"/>
      <c r="O447" s="8"/>
      <c r="P447" s="8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161"/>
      <c r="F448" s="160"/>
      <c r="G448" s="13"/>
      <c r="H448" s="88"/>
      <c r="I448" s="8"/>
      <c r="J448" s="8"/>
      <c r="K448" s="8"/>
      <c r="L448" s="8"/>
      <c r="M448" s="8"/>
      <c r="N448" s="2"/>
      <c r="O448" s="8"/>
      <c r="P448" s="8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161"/>
      <c r="F449" s="160"/>
      <c r="G449" s="13"/>
      <c r="H449" s="88"/>
      <c r="I449" s="8"/>
      <c r="J449" s="8"/>
      <c r="K449" s="8"/>
      <c r="L449" s="8"/>
      <c r="M449" s="8"/>
      <c r="N449" s="2"/>
      <c r="O449" s="8"/>
      <c r="P449" s="8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161"/>
      <c r="F450" s="160"/>
      <c r="G450" s="13"/>
      <c r="H450" s="88"/>
      <c r="I450" s="8"/>
      <c r="J450" s="8"/>
      <c r="K450" s="8"/>
      <c r="L450" s="8"/>
      <c r="M450" s="8"/>
      <c r="N450" s="2"/>
      <c r="O450" s="8"/>
      <c r="P450" s="8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161"/>
      <c r="F451" s="160"/>
      <c r="G451" s="13"/>
      <c r="H451" s="88"/>
      <c r="I451" s="8"/>
      <c r="J451" s="8"/>
      <c r="K451" s="8"/>
      <c r="L451" s="8"/>
      <c r="M451" s="8"/>
      <c r="N451" s="2"/>
      <c r="O451" s="8"/>
      <c r="P451" s="8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161"/>
      <c r="F452" s="160"/>
      <c r="G452" s="13"/>
      <c r="H452" s="88"/>
      <c r="I452" s="8"/>
      <c r="J452" s="8"/>
      <c r="K452" s="8"/>
      <c r="L452" s="8"/>
      <c r="M452" s="8"/>
      <c r="N452" s="2"/>
      <c r="O452" s="8"/>
      <c r="P452" s="8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161"/>
      <c r="F453" s="160"/>
      <c r="G453" s="13"/>
      <c r="H453" s="88"/>
      <c r="I453" s="8"/>
      <c r="J453" s="8"/>
      <c r="K453" s="8"/>
      <c r="L453" s="8"/>
      <c r="M453" s="8"/>
      <c r="N453" s="2"/>
      <c r="O453" s="8"/>
      <c r="P453" s="8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161"/>
      <c r="F454" s="160"/>
      <c r="G454" s="13"/>
      <c r="H454" s="88"/>
      <c r="I454" s="8"/>
      <c r="J454" s="8"/>
      <c r="K454" s="8"/>
      <c r="L454" s="8"/>
      <c r="M454" s="8"/>
      <c r="N454" s="2"/>
      <c r="O454" s="8"/>
      <c r="P454" s="8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161"/>
      <c r="F455" s="160"/>
      <c r="G455" s="13"/>
      <c r="H455" s="88"/>
      <c r="I455" s="8"/>
      <c r="J455" s="8"/>
      <c r="K455" s="8"/>
      <c r="L455" s="8"/>
      <c r="M455" s="8"/>
      <c r="N455" s="2"/>
      <c r="O455" s="8"/>
      <c r="P455" s="8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161"/>
      <c r="F456" s="160"/>
      <c r="G456" s="13"/>
      <c r="H456" s="88"/>
      <c r="I456" s="8"/>
      <c r="J456" s="8"/>
      <c r="K456" s="8"/>
      <c r="L456" s="8"/>
      <c r="M456" s="8"/>
      <c r="N456" s="2"/>
      <c r="O456" s="8"/>
      <c r="P456" s="8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161"/>
      <c r="F457" s="160"/>
      <c r="G457" s="13"/>
      <c r="H457" s="88"/>
      <c r="I457" s="8"/>
      <c r="J457" s="8"/>
      <c r="K457" s="8"/>
      <c r="L457" s="8"/>
      <c r="M457" s="8"/>
      <c r="N457" s="2"/>
      <c r="O457" s="8"/>
      <c r="P457" s="8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161"/>
      <c r="F458" s="160"/>
      <c r="G458" s="13"/>
      <c r="H458" s="88"/>
      <c r="I458" s="8"/>
      <c r="J458" s="8"/>
      <c r="K458" s="8"/>
      <c r="L458" s="8"/>
      <c r="M458" s="8"/>
      <c r="N458" s="2"/>
      <c r="O458" s="8"/>
      <c r="P458" s="8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161"/>
      <c r="F459" s="160"/>
      <c r="G459" s="13"/>
      <c r="H459" s="88"/>
      <c r="I459" s="8"/>
      <c r="J459" s="8"/>
      <c r="K459" s="8"/>
      <c r="L459" s="8"/>
      <c r="M459" s="8"/>
      <c r="N459" s="2"/>
      <c r="O459" s="8"/>
      <c r="P459" s="8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161"/>
      <c r="F460" s="160"/>
      <c r="G460" s="13"/>
      <c r="H460" s="88"/>
      <c r="I460" s="8"/>
      <c r="J460" s="8"/>
      <c r="K460" s="8"/>
      <c r="L460" s="8"/>
      <c r="M460" s="8"/>
      <c r="N460" s="2"/>
      <c r="O460" s="8"/>
      <c r="P460" s="8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161"/>
      <c r="F461" s="160"/>
      <c r="G461" s="13"/>
      <c r="H461" s="88"/>
      <c r="I461" s="8"/>
      <c r="J461" s="8"/>
      <c r="K461" s="8"/>
      <c r="L461" s="8"/>
      <c r="M461" s="8"/>
      <c r="N461" s="2"/>
      <c r="O461" s="8"/>
      <c r="P461" s="8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161"/>
      <c r="F462" s="160"/>
      <c r="G462" s="13"/>
      <c r="H462" s="88"/>
      <c r="I462" s="8"/>
      <c r="J462" s="8"/>
      <c r="K462" s="8"/>
      <c r="L462" s="8"/>
      <c r="M462" s="8"/>
      <c r="N462" s="2"/>
      <c r="O462" s="8"/>
      <c r="P462" s="8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161"/>
      <c r="F463" s="160"/>
      <c r="G463" s="13"/>
      <c r="H463" s="88"/>
      <c r="I463" s="8"/>
      <c r="J463" s="8"/>
      <c r="K463" s="8"/>
      <c r="L463" s="8"/>
      <c r="M463" s="8"/>
      <c r="N463" s="2"/>
      <c r="O463" s="8"/>
      <c r="P463" s="8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161"/>
      <c r="F464" s="160"/>
      <c r="G464" s="13"/>
      <c r="H464" s="88"/>
      <c r="I464" s="8"/>
      <c r="J464" s="8"/>
      <c r="K464" s="8"/>
      <c r="L464" s="8"/>
      <c r="M464" s="8"/>
      <c r="N464" s="2"/>
      <c r="O464" s="8"/>
      <c r="P464" s="8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161"/>
      <c r="F465" s="160"/>
      <c r="G465" s="13"/>
      <c r="H465" s="88"/>
      <c r="I465" s="8"/>
      <c r="J465" s="8"/>
      <c r="K465" s="8"/>
      <c r="L465" s="8"/>
      <c r="M465" s="8"/>
      <c r="N465" s="2"/>
      <c r="O465" s="8"/>
      <c r="P465" s="8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161"/>
      <c r="F466" s="160"/>
      <c r="G466" s="13"/>
      <c r="H466" s="88"/>
      <c r="I466" s="8"/>
      <c r="J466" s="8"/>
      <c r="K466" s="8"/>
      <c r="L466" s="8"/>
      <c r="M466" s="8"/>
      <c r="N466" s="2"/>
      <c r="O466" s="8"/>
      <c r="P466" s="8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161"/>
      <c r="F467" s="160"/>
      <c r="G467" s="13"/>
      <c r="H467" s="88"/>
      <c r="I467" s="8"/>
      <c r="J467" s="8"/>
      <c r="K467" s="8"/>
      <c r="L467" s="8"/>
      <c r="M467" s="8"/>
      <c r="N467" s="2"/>
      <c r="O467" s="8"/>
      <c r="P467" s="8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161"/>
      <c r="F468" s="160"/>
      <c r="G468" s="13"/>
      <c r="H468" s="88"/>
      <c r="I468" s="8"/>
      <c r="J468" s="8"/>
      <c r="K468" s="8"/>
      <c r="L468" s="8"/>
      <c r="M468" s="8"/>
      <c r="N468" s="2"/>
      <c r="O468" s="8"/>
      <c r="P468" s="8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161"/>
      <c r="F469" s="160"/>
      <c r="G469" s="13"/>
      <c r="H469" s="88"/>
      <c r="I469" s="8"/>
      <c r="J469" s="8"/>
      <c r="K469" s="8"/>
      <c r="L469" s="8"/>
      <c r="M469" s="8"/>
      <c r="N469" s="2"/>
      <c r="O469" s="8"/>
      <c r="P469" s="8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161"/>
      <c r="F470" s="160"/>
      <c r="G470" s="13"/>
      <c r="H470" s="88"/>
      <c r="I470" s="8"/>
      <c r="J470" s="8"/>
      <c r="K470" s="8"/>
      <c r="L470" s="8"/>
      <c r="M470" s="8"/>
      <c r="N470" s="2"/>
      <c r="O470" s="8"/>
      <c r="P470" s="8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161"/>
      <c r="F471" s="160"/>
      <c r="G471" s="13"/>
      <c r="H471" s="88"/>
      <c r="I471" s="8"/>
      <c r="J471" s="8"/>
      <c r="K471" s="8"/>
      <c r="L471" s="8"/>
      <c r="M471" s="8"/>
      <c r="N471" s="2"/>
      <c r="O471" s="8"/>
      <c r="P471" s="8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161"/>
      <c r="F472" s="160"/>
      <c r="G472" s="13"/>
      <c r="H472" s="88"/>
      <c r="I472" s="8"/>
      <c r="J472" s="8"/>
      <c r="K472" s="8"/>
      <c r="L472" s="8"/>
      <c r="M472" s="8"/>
      <c r="N472" s="2"/>
      <c r="O472" s="8"/>
      <c r="P472" s="8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161"/>
      <c r="F473" s="160"/>
      <c r="G473" s="13"/>
      <c r="H473" s="88"/>
      <c r="I473" s="8"/>
      <c r="J473" s="8"/>
      <c r="K473" s="8"/>
      <c r="L473" s="8"/>
      <c r="M473" s="8"/>
      <c r="N473" s="2"/>
      <c r="O473" s="8"/>
      <c r="P473" s="8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161"/>
      <c r="F474" s="160"/>
      <c r="G474" s="13"/>
      <c r="H474" s="88"/>
      <c r="I474" s="8"/>
      <c r="J474" s="8"/>
      <c r="K474" s="8"/>
      <c r="L474" s="8"/>
      <c r="M474" s="8"/>
      <c r="N474" s="2"/>
      <c r="O474" s="8"/>
      <c r="P474" s="8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161"/>
      <c r="F475" s="160"/>
      <c r="G475" s="13"/>
      <c r="H475" s="88"/>
      <c r="I475" s="8"/>
      <c r="J475" s="8"/>
      <c r="K475" s="8"/>
      <c r="L475" s="8"/>
      <c r="M475" s="8"/>
      <c r="N475" s="2"/>
      <c r="O475" s="8"/>
      <c r="P475" s="8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161"/>
      <c r="F476" s="160"/>
      <c r="G476" s="13"/>
      <c r="H476" s="88"/>
      <c r="I476" s="8"/>
      <c r="J476" s="8"/>
      <c r="K476" s="8"/>
      <c r="L476" s="8"/>
      <c r="M476" s="8"/>
      <c r="N476" s="2"/>
      <c r="O476" s="8"/>
      <c r="P476" s="8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161"/>
      <c r="F477" s="160"/>
      <c r="G477" s="13"/>
      <c r="H477" s="88"/>
      <c r="I477" s="8"/>
      <c r="J477" s="8"/>
      <c r="K477" s="8"/>
      <c r="L477" s="8"/>
      <c r="M477" s="8"/>
      <c r="N477" s="2"/>
      <c r="O477" s="8"/>
      <c r="P477" s="8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161"/>
      <c r="F478" s="160"/>
      <c r="G478" s="13"/>
      <c r="H478" s="88"/>
      <c r="I478" s="8"/>
      <c r="J478" s="8"/>
      <c r="K478" s="8"/>
      <c r="L478" s="8"/>
      <c r="M478" s="8"/>
      <c r="N478" s="2"/>
      <c r="O478" s="8"/>
      <c r="P478" s="8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161"/>
      <c r="F479" s="160"/>
      <c r="G479" s="13"/>
      <c r="H479" s="88"/>
      <c r="I479" s="8"/>
      <c r="J479" s="8"/>
      <c r="K479" s="8"/>
      <c r="L479" s="8"/>
      <c r="M479" s="8"/>
      <c r="N479" s="2"/>
      <c r="O479" s="8"/>
      <c r="P479" s="8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161"/>
      <c r="F480" s="160"/>
      <c r="G480" s="13"/>
      <c r="H480" s="88"/>
      <c r="I480" s="8"/>
      <c r="J480" s="8"/>
      <c r="K480" s="8"/>
      <c r="L480" s="8"/>
      <c r="M480" s="8"/>
      <c r="N480" s="2"/>
      <c r="O480" s="8"/>
      <c r="P480" s="8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161"/>
      <c r="F481" s="160"/>
      <c r="G481" s="13"/>
      <c r="H481" s="88"/>
      <c r="I481" s="8"/>
      <c r="J481" s="8"/>
      <c r="K481" s="8"/>
      <c r="L481" s="8"/>
      <c r="M481" s="8"/>
      <c r="N481" s="2"/>
      <c r="O481" s="8"/>
      <c r="P481" s="8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161"/>
      <c r="F482" s="160"/>
      <c r="G482" s="13"/>
      <c r="H482" s="88"/>
      <c r="I482" s="8"/>
      <c r="J482" s="8"/>
      <c r="K482" s="8"/>
      <c r="L482" s="8"/>
      <c r="M482" s="8"/>
      <c r="N482" s="2"/>
      <c r="O482" s="8"/>
      <c r="P482" s="8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161"/>
      <c r="F483" s="160"/>
      <c r="G483" s="13"/>
      <c r="H483" s="88"/>
      <c r="I483" s="8"/>
      <c r="J483" s="8"/>
      <c r="K483" s="8"/>
      <c r="L483" s="8"/>
      <c r="M483" s="8"/>
      <c r="N483" s="2"/>
      <c r="O483" s="8"/>
      <c r="P483" s="8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161"/>
      <c r="F484" s="160"/>
      <c r="G484" s="13"/>
      <c r="H484" s="88"/>
      <c r="I484" s="8"/>
      <c r="J484" s="8"/>
      <c r="K484" s="8"/>
      <c r="L484" s="8"/>
      <c r="M484" s="8"/>
      <c r="N484" s="2"/>
      <c r="O484" s="8"/>
      <c r="P484" s="8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161"/>
      <c r="F485" s="160"/>
      <c r="G485" s="13"/>
      <c r="H485" s="88"/>
      <c r="I485" s="8"/>
      <c r="J485" s="8"/>
      <c r="K485" s="8"/>
      <c r="L485" s="8"/>
      <c r="M485" s="8"/>
      <c r="N485" s="2"/>
      <c r="O485" s="8"/>
      <c r="P485" s="8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161"/>
      <c r="F486" s="160"/>
      <c r="G486" s="13"/>
      <c r="H486" s="88"/>
      <c r="I486" s="8"/>
      <c r="J486" s="8"/>
      <c r="K486" s="8"/>
      <c r="L486" s="8"/>
      <c r="M486" s="8"/>
      <c r="N486" s="2"/>
      <c r="O486" s="8"/>
      <c r="P486" s="8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161"/>
      <c r="F487" s="160"/>
      <c r="G487" s="13"/>
      <c r="H487" s="88"/>
      <c r="I487" s="8"/>
      <c r="J487" s="8"/>
      <c r="K487" s="8"/>
      <c r="L487" s="8"/>
      <c r="M487" s="8"/>
      <c r="N487" s="2"/>
      <c r="O487" s="8"/>
      <c r="P487" s="8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161"/>
      <c r="F488" s="160"/>
      <c r="G488" s="13"/>
      <c r="H488" s="88"/>
      <c r="I488" s="8"/>
      <c r="J488" s="8"/>
      <c r="K488" s="8"/>
      <c r="L488" s="8"/>
      <c r="M488" s="8"/>
      <c r="N488" s="2"/>
      <c r="O488" s="8"/>
      <c r="P488" s="8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161"/>
      <c r="F489" s="160"/>
      <c r="G489" s="13"/>
      <c r="H489" s="88"/>
      <c r="I489" s="8"/>
      <c r="J489" s="8"/>
      <c r="K489" s="8"/>
      <c r="L489" s="8"/>
      <c r="M489" s="8"/>
      <c r="N489" s="2"/>
      <c r="O489" s="8"/>
      <c r="P489" s="8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161"/>
      <c r="F490" s="160"/>
      <c r="G490" s="13"/>
      <c r="H490" s="88"/>
      <c r="I490" s="8"/>
      <c r="J490" s="8"/>
      <c r="K490" s="8"/>
      <c r="L490" s="8"/>
      <c r="M490" s="8"/>
      <c r="N490" s="2"/>
      <c r="O490" s="8"/>
      <c r="P490" s="8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161"/>
      <c r="F491" s="160"/>
      <c r="G491" s="13"/>
      <c r="H491" s="88"/>
      <c r="I491" s="8"/>
      <c r="J491" s="8"/>
      <c r="K491" s="8"/>
      <c r="L491" s="8"/>
      <c r="M491" s="8"/>
      <c r="N491" s="2"/>
      <c r="O491" s="8"/>
      <c r="P491" s="8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161"/>
      <c r="F492" s="160"/>
      <c r="G492" s="13"/>
      <c r="H492" s="88"/>
      <c r="I492" s="8"/>
      <c r="J492" s="8"/>
      <c r="K492" s="8"/>
      <c r="L492" s="8"/>
      <c r="M492" s="8"/>
      <c r="N492" s="2"/>
      <c r="O492" s="8"/>
      <c r="P492" s="8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161"/>
      <c r="F493" s="160"/>
      <c r="G493" s="13"/>
      <c r="H493" s="88"/>
      <c r="I493" s="8"/>
      <c r="J493" s="8"/>
      <c r="K493" s="8"/>
      <c r="L493" s="8"/>
      <c r="M493" s="8"/>
      <c r="N493" s="2"/>
      <c r="O493" s="8"/>
      <c r="P493" s="8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161"/>
      <c r="F494" s="160"/>
      <c r="G494" s="13"/>
      <c r="H494" s="88"/>
      <c r="I494" s="8"/>
      <c r="J494" s="8"/>
      <c r="K494" s="8"/>
      <c r="L494" s="8"/>
      <c r="M494" s="8"/>
      <c r="N494" s="2"/>
      <c r="O494" s="8"/>
      <c r="P494" s="8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161"/>
      <c r="F495" s="160"/>
      <c r="G495" s="13"/>
      <c r="H495" s="88"/>
      <c r="I495" s="8"/>
      <c r="J495" s="8"/>
      <c r="K495" s="8"/>
      <c r="L495" s="8"/>
      <c r="M495" s="8"/>
      <c r="N495" s="2"/>
      <c r="O495" s="8"/>
      <c r="P495" s="8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161"/>
      <c r="F496" s="160"/>
      <c r="G496" s="13"/>
      <c r="H496" s="88"/>
      <c r="I496" s="8"/>
      <c r="J496" s="8"/>
      <c r="K496" s="8"/>
      <c r="L496" s="8"/>
      <c r="M496" s="8"/>
      <c r="N496" s="2"/>
      <c r="O496" s="8"/>
      <c r="P496" s="8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161"/>
      <c r="F497" s="160"/>
      <c r="G497" s="13"/>
      <c r="H497" s="88"/>
      <c r="I497" s="8"/>
      <c r="J497" s="8"/>
      <c r="K497" s="8"/>
      <c r="L497" s="8"/>
      <c r="M497" s="8"/>
      <c r="N497" s="2"/>
      <c r="O497" s="8"/>
      <c r="P497" s="8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161"/>
      <c r="F498" s="160"/>
      <c r="G498" s="13"/>
      <c r="H498" s="88"/>
      <c r="I498" s="8"/>
      <c r="J498" s="8"/>
      <c r="K498" s="8"/>
      <c r="L498" s="8"/>
      <c r="M498" s="8"/>
      <c r="N498" s="2"/>
      <c r="O498" s="8"/>
      <c r="P498" s="8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161"/>
      <c r="F499" s="160"/>
      <c r="G499" s="13"/>
      <c r="H499" s="88"/>
      <c r="I499" s="8"/>
      <c r="J499" s="8"/>
      <c r="K499" s="8"/>
      <c r="L499" s="8"/>
      <c r="M499" s="8"/>
      <c r="N499" s="2"/>
      <c r="O499" s="8"/>
      <c r="P499" s="8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161"/>
      <c r="F500" s="160"/>
      <c r="G500" s="13"/>
      <c r="H500" s="88"/>
      <c r="I500" s="8"/>
      <c r="J500" s="8"/>
      <c r="K500" s="8"/>
      <c r="L500" s="8"/>
      <c r="M500" s="8"/>
      <c r="N500" s="2"/>
      <c r="O500" s="8"/>
      <c r="P500" s="8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161"/>
      <c r="F501" s="160"/>
      <c r="G501" s="13"/>
      <c r="H501" s="88"/>
      <c r="I501" s="8"/>
      <c r="J501" s="8"/>
      <c r="K501" s="8"/>
      <c r="L501" s="8"/>
      <c r="M501" s="8"/>
      <c r="N501" s="2"/>
      <c r="O501" s="8"/>
      <c r="P501" s="8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161"/>
      <c r="F502" s="160"/>
      <c r="G502" s="13"/>
      <c r="H502" s="88"/>
      <c r="I502" s="8"/>
      <c r="J502" s="8"/>
      <c r="K502" s="8"/>
      <c r="L502" s="8"/>
      <c r="M502" s="8"/>
      <c r="N502" s="2"/>
      <c r="O502" s="8"/>
      <c r="P502" s="8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161"/>
      <c r="F503" s="160"/>
      <c r="G503" s="13"/>
      <c r="H503" s="88"/>
      <c r="I503" s="8"/>
      <c r="J503" s="8"/>
      <c r="K503" s="8"/>
      <c r="L503" s="8"/>
      <c r="M503" s="8"/>
      <c r="N503" s="2"/>
      <c r="O503" s="8"/>
      <c r="P503" s="8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161"/>
      <c r="F504" s="160"/>
      <c r="G504" s="13"/>
      <c r="H504" s="88"/>
      <c r="I504" s="8"/>
      <c r="J504" s="8"/>
      <c r="K504" s="8"/>
      <c r="L504" s="8"/>
      <c r="M504" s="8"/>
      <c r="N504" s="2"/>
      <c r="O504" s="8"/>
      <c r="P504" s="8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161"/>
      <c r="F505" s="160"/>
      <c r="G505" s="13"/>
      <c r="H505" s="88"/>
      <c r="I505" s="8"/>
      <c r="J505" s="8"/>
      <c r="K505" s="8"/>
      <c r="L505" s="8"/>
      <c r="M505" s="8"/>
      <c r="N505" s="2"/>
      <c r="O505" s="8"/>
      <c r="P505" s="8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161"/>
      <c r="F506" s="160"/>
      <c r="G506" s="13"/>
      <c r="H506" s="88"/>
      <c r="I506" s="8"/>
      <c r="J506" s="8"/>
      <c r="K506" s="8"/>
      <c r="L506" s="8"/>
      <c r="M506" s="8"/>
      <c r="N506" s="2"/>
      <c r="O506" s="8"/>
      <c r="P506" s="8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161"/>
      <c r="F507" s="160"/>
      <c r="G507" s="13"/>
      <c r="H507" s="88"/>
      <c r="I507" s="8"/>
      <c r="J507" s="8"/>
      <c r="K507" s="8"/>
      <c r="L507" s="8"/>
      <c r="M507" s="8"/>
      <c r="N507" s="2"/>
      <c r="O507" s="8"/>
      <c r="P507" s="8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161"/>
      <c r="F508" s="160"/>
      <c r="G508" s="13"/>
      <c r="H508" s="88"/>
      <c r="I508" s="8"/>
      <c r="J508" s="8"/>
      <c r="K508" s="8"/>
      <c r="L508" s="8"/>
      <c r="M508" s="8"/>
      <c r="N508" s="2"/>
      <c r="O508" s="8"/>
      <c r="P508" s="8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161"/>
      <c r="F509" s="160"/>
      <c r="G509" s="13"/>
      <c r="H509" s="88"/>
      <c r="I509" s="8"/>
      <c r="J509" s="8"/>
      <c r="K509" s="8"/>
      <c r="L509" s="8"/>
      <c r="M509" s="8"/>
      <c r="N509" s="2"/>
      <c r="O509" s="8"/>
      <c r="P509" s="8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161"/>
      <c r="F510" s="160"/>
      <c r="G510" s="13"/>
      <c r="H510" s="88"/>
      <c r="I510" s="8"/>
      <c r="J510" s="8"/>
      <c r="K510" s="8"/>
      <c r="L510" s="8"/>
      <c r="M510" s="8"/>
      <c r="N510" s="2"/>
      <c r="O510" s="8"/>
      <c r="P510" s="8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161"/>
      <c r="F511" s="160"/>
      <c r="G511" s="13"/>
      <c r="H511" s="88"/>
      <c r="I511" s="8"/>
      <c r="J511" s="8"/>
      <c r="K511" s="8"/>
      <c r="L511" s="8"/>
      <c r="M511" s="8"/>
      <c r="N511" s="2"/>
      <c r="O511" s="8"/>
      <c r="P511" s="8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161"/>
      <c r="F512" s="160"/>
      <c r="G512" s="13"/>
      <c r="H512" s="88"/>
      <c r="I512" s="8"/>
      <c r="J512" s="8"/>
      <c r="K512" s="8"/>
      <c r="L512" s="8"/>
      <c r="M512" s="8"/>
      <c r="N512" s="2"/>
      <c r="O512" s="8"/>
      <c r="P512" s="8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161"/>
      <c r="F513" s="160"/>
      <c r="G513" s="13"/>
      <c r="H513" s="88"/>
      <c r="I513" s="8"/>
      <c r="J513" s="8"/>
      <c r="K513" s="8"/>
      <c r="L513" s="8"/>
      <c r="M513" s="8"/>
      <c r="N513" s="2"/>
      <c r="O513" s="8"/>
      <c r="P513" s="8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161"/>
      <c r="F514" s="160"/>
      <c r="G514" s="13"/>
      <c r="H514" s="88"/>
      <c r="I514" s="8"/>
      <c r="J514" s="8"/>
      <c r="K514" s="8"/>
      <c r="L514" s="8"/>
      <c r="M514" s="8"/>
      <c r="N514" s="2"/>
      <c r="O514" s="8"/>
      <c r="P514" s="8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161"/>
      <c r="F515" s="160"/>
      <c r="G515" s="13"/>
      <c r="H515" s="88"/>
      <c r="I515" s="8"/>
      <c r="J515" s="8"/>
      <c r="K515" s="8"/>
      <c r="L515" s="8"/>
      <c r="M515" s="8"/>
      <c r="N515" s="2"/>
      <c r="O515" s="8"/>
      <c r="P515" s="8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161"/>
      <c r="F516" s="160"/>
      <c r="G516" s="13"/>
      <c r="H516" s="88"/>
      <c r="I516" s="8"/>
      <c r="J516" s="8"/>
      <c r="K516" s="8"/>
      <c r="L516" s="8"/>
      <c r="M516" s="8"/>
      <c r="N516" s="2"/>
      <c r="O516" s="8"/>
      <c r="P516" s="8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161"/>
      <c r="F517" s="160"/>
      <c r="G517" s="13"/>
      <c r="H517" s="88"/>
      <c r="I517" s="8"/>
      <c r="J517" s="8"/>
      <c r="K517" s="8"/>
      <c r="L517" s="8"/>
      <c r="M517" s="8"/>
      <c r="N517" s="2"/>
      <c r="O517" s="8"/>
      <c r="P517" s="8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161"/>
      <c r="F518" s="160"/>
      <c r="G518" s="13"/>
      <c r="H518" s="88"/>
      <c r="I518" s="8"/>
      <c r="J518" s="8"/>
      <c r="K518" s="8"/>
      <c r="L518" s="8"/>
      <c r="M518" s="8"/>
      <c r="N518" s="2"/>
      <c r="O518" s="8"/>
      <c r="P518" s="8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161"/>
      <c r="F519" s="160"/>
      <c r="G519" s="13"/>
      <c r="H519" s="88"/>
      <c r="I519" s="8"/>
      <c r="J519" s="8"/>
      <c r="K519" s="8"/>
      <c r="L519" s="8"/>
      <c r="M519" s="8"/>
      <c r="N519" s="2"/>
      <c r="O519" s="8"/>
      <c r="P519" s="8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161"/>
      <c r="F520" s="160"/>
      <c r="G520" s="13"/>
      <c r="H520" s="88"/>
      <c r="I520" s="8"/>
      <c r="J520" s="8"/>
      <c r="K520" s="8"/>
      <c r="L520" s="8"/>
      <c r="M520" s="8"/>
      <c r="N520" s="2"/>
      <c r="O520" s="8"/>
      <c r="P520" s="8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161"/>
      <c r="F521" s="160"/>
      <c r="G521" s="13"/>
      <c r="H521" s="88"/>
      <c r="I521" s="8"/>
      <c r="J521" s="8"/>
      <c r="K521" s="8"/>
      <c r="L521" s="8"/>
      <c r="M521" s="8"/>
      <c r="N521" s="2"/>
      <c r="O521" s="8"/>
      <c r="P521" s="8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161"/>
      <c r="F522" s="160"/>
      <c r="G522" s="13"/>
      <c r="H522" s="88"/>
      <c r="I522" s="8"/>
      <c r="J522" s="8"/>
      <c r="K522" s="8"/>
      <c r="L522" s="8"/>
      <c r="M522" s="8"/>
      <c r="N522" s="2"/>
      <c r="O522" s="8"/>
      <c r="P522" s="8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161"/>
      <c r="F523" s="160"/>
      <c r="G523" s="13"/>
      <c r="H523" s="88"/>
      <c r="I523" s="8"/>
      <c r="J523" s="8"/>
      <c r="K523" s="8"/>
      <c r="L523" s="8"/>
      <c r="M523" s="8"/>
      <c r="N523" s="2"/>
      <c r="O523" s="8"/>
      <c r="P523" s="8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161"/>
      <c r="F524" s="160"/>
      <c r="G524" s="13"/>
      <c r="H524" s="88"/>
      <c r="I524" s="8"/>
      <c r="J524" s="8"/>
      <c r="K524" s="8"/>
      <c r="L524" s="8"/>
      <c r="M524" s="8"/>
      <c r="N524" s="2"/>
      <c r="O524" s="8"/>
      <c r="P524" s="8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161"/>
      <c r="F525" s="160"/>
      <c r="G525" s="13"/>
      <c r="H525" s="88"/>
      <c r="I525" s="8"/>
      <c r="J525" s="8"/>
      <c r="K525" s="8"/>
      <c r="L525" s="8"/>
      <c r="M525" s="8"/>
      <c r="N525" s="2"/>
      <c r="O525" s="8"/>
      <c r="P525" s="8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161"/>
      <c r="F526" s="160"/>
      <c r="G526" s="13"/>
      <c r="H526" s="88"/>
      <c r="I526" s="8"/>
      <c r="J526" s="8"/>
      <c r="K526" s="8"/>
      <c r="L526" s="8"/>
      <c r="M526" s="8"/>
      <c r="N526" s="2"/>
      <c r="O526" s="8"/>
      <c r="P526" s="8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161"/>
      <c r="F527" s="160"/>
      <c r="G527" s="13"/>
      <c r="H527" s="88"/>
      <c r="I527" s="8"/>
      <c r="J527" s="8"/>
      <c r="K527" s="8"/>
      <c r="L527" s="8"/>
      <c r="M527" s="8"/>
      <c r="N527" s="2"/>
      <c r="O527" s="8"/>
      <c r="P527" s="8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161"/>
      <c r="F528" s="160"/>
      <c r="G528" s="13"/>
      <c r="H528" s="88"/>
      <c r="I528" s="8"/>
      <c r="J528" s="8"/>
      <c r="K528" s="8"/>
      <c r="L528" s="8"/>
      <c r="M528" s="8"/>
      <c r="N528" s="2"/>
      <c r="O528" s="8"/>
      <c r="P528" s="8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161"/>
      <c r="F529" s="160"/>
      <c r="G529" s="13"/>
      <c r="H529" s="88"/>
      <c r="I529" s="8"/>
      <c r="J529" s="8"/>
      <c r="K529" s="8"/>
      <c r="L529" s="8"/>
      <c r="M529" s="8"/>
      <c r="N529" s="2"/>
      <c r="O529" s="8"/>
      <c r="P529" s="8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161"/>
      <c r="F530" s="160"/>
      <c r="G530" s="13"/>
      <c r="H530" s="88"/>
      <c r="I530" s="8"/>
      <c r="J530" s="8"/>
      <c r="K530" s="8"/>
      <c r="L530" s="8"/>
      <c r="M530" s="8"/>
      <c r="N530" s="2"/>
      <c r="O530" s="8"/>
      <c r="P530" s="8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161"/>
      <c r="F531" s="160"/>
      <c r="G531" s="13"/>
      <c r="H531" s="88"/>
      <c r="I531" s="8"/>
      <c r="J531" s="8"/>
      <c r="K531" s="8"/>
      <c r="L531" s="8"/>
      <c r="M531" s="8"/>
      <c r="N531" s="2"/>
      <c r="O531" s="8"/>
      <c r="P531" s="8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161"/>
      <c r="F532" s="160"/>
      <c r="G532" s="13"/>
      <c r="H532" s="88"/>
      <c r="I532" s="8"/>
      <c r="J532" s="8"/>
      <c r="K532" s="8"/>
      <c r="L532" s="8"/>
      <c r="M532" s="8"/>
      <c r="N532" s="2"/>
      <c r="O532" s="8"/>
      <c r="P532" s="8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161"/>
      <c r="F533" s="160"/>
      <c r="G533" s="13"/>
      <c r="H533" s="88"/>
      <c r="I533" s="8"/>
      <c r="J533" s="8"/>
      <c r="K533" s="8"/>
      <c r="L533" s="8"/>
      <c r="M533" s="8"/>
      <c r="N533" s="2"/>
      <c r="O533" s="8"/>
      <c r="P533" s="8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161"/>
      <c r="F534" s="160"/>
      <c r="G534" s="13"/>
      <c r="H534" s="88"/>
      <c r="I534" s="8"/>
      <c r="J534" s="8"/>
      <c r="K534" s="8"/>
      <c r="L534" s="8"/>
      <c r="M534" s="8"/>
      <c r="N534" s="2"/>
      <c r="O534" s="8"/>
      <c r="P534" s="8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161"/>
      <c r="F535" s="160"/>
      <c r="G535" s="13"/>
      <c r="H535" s="88"/>
      <c r="I535" s="8"/>
      <c r="J535" s="8"/>
      <c r="K535" s="8"/>
      <c r="L535" s="8"/>
      <c r="M535" s="8"/>
      <c r="N535" s="2"/>
      <c r="O535" s="8"/>
      <c r="P535" s="8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161"/>
      <c r="F536" s="160"/>
      <c r="G536" s="13"/>
      <c r="H536" s="88"/>
      <c r="I536" s="8"/>
      <c r="J536" s="8"/>
      <c r="K536" s="8"/>
      <c r="L536" s="8"/>
      <c r="M536" s="8"/>
      <c r="N536" s="2"/>
      <c r="O536" s="8"/>
      <c r="P536" s="8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161"/>
      <c r="F537" s="160"/>
      <c r="G537" s="13"/>
      <c r="H537" s="88"/>
      <c r="I537" s="8"/>
      <c r="J537" s="8"/>
      <c r="K537" s="8"/>
      <c r="L537" s="8"/>
      <c r="M537" s="8"/>
      <c r="N537" s="2"/>
      <c r="O537" s="8"/>
      <c r="P537" s="8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161"/>
      <c r="F538" s="160"/>
      <c r="G538" s="13"/>
      <c r="H538" s="88"/>
      <c r="I538" s="8"/>
      <c r="J538" s="8"/>
      <c r="K538" s="8"/>
      <c r="L538" s="8"/>
      <c r="M538" s="8"/>
      <c r="N538" s="2"/>
      <c r="O538" s="8"/>
      <c r="P538" s="8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161"/>
      <c r="F539" s="160"/>
      <c r="G539" s="13"/>
      <c r="H539" s="88"/>
      <c r="I539" s="8"/>
      <c r="J539" s="8"/>
      <c r="K539" s="8"/>
      <c r="L539" s="8"/>
      <c r="M539" s="8"/>
      <c r="N539" s="2"/>
      <c r="O539" s="8"/>
      <c r="P539" s="8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161"/>
      <c r="F540" s="160"/>
      <c r="G540" s="13"/>
      <c r="H540" s="88"/>
      <c r="I540" s="8"/>
      <c r="J540" s="8"/>
      <c r="K540" s="8"/>
      <c r="L540" s="8"/>
      <c r="M540" s="8"/>
      <c r="N540" s="2"/>
      <c r="O540" s="8"/>
      <c r="P540" s="8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161"/>
      <c r="F541" s="160"/>
      <c r="G541" s="13"/>
      <c r="H541" s="88"/>
      <c r="I541" s="8"/>
      <c r="J541" s="8"/>
      <c r="K541" s="8"/>
      <c r="L541" s="8"/>
      <c r="M541" s="8"/>
      <c r="N541" s="2"/>
      <c r="O541" s="8"/>
      <c r="P541" s="8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161"/>
      <c r="F542" s="160"/>
      <c r="G542" s="13"/>
      <c r="H542" s="88"/>
      <c r="I542" s="8"/>
      <c r="J542" s="8"/>
      <c r="K542" s="8"/>
      <c r="L542" s="8"/>
      <c r="M542" s="8"/>
      <c r="N542" s="2"/>
      <c r="O542" s="8"/>
      <c r="P542" s="8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161"/>
      <c r="F543" s="160"/>
      <c r="G543" s="13"/>
      <c r="H543" s="88"/>
      <c r="I543" s="8"/>
      <c r="J543" s="8"/>
      <c r="K543" s="8"/>
      <c r="L543" s="8"/>
      <c r="M543" s="8"/>
      <c r="N543" s="2"/>
      <c r="O543" s="8"/>
      <c r="P543" s="8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161"/>
      <c r="F544" s="160"/>
      <c r="G544" s="13"/>
      <c r="H544" s="88"/>
      <c r="I544" s="8"/>
      <c r="J544" s="8"/>
      <c r="K544" s="8"/>
      <c r="L544" s="8"/>
      <c r="M544" s="8"/>
      <c r="N544" s="2"/>
      <c r="O544" s="8"/>
      <c r="P544" s="8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161"/>
      <c r="F545" s="160"/>
      <c r="G545" s="13"/>
      <c r="H545" s="88"/>
      <c r="I545" s="8"/>
      <c r="J545" s="8"/>
      <c r="K545" s="8"/>
      <c r="L545" s="8"/>
      <c r="M545" s="8"/>
      <c r="N545" s="2"/>
      <c r="O545" s="8"/>
      <c r="P545" s="8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161"/>
      <c r="F546" s="160"/>
      <c r="G546" s="13"/>
      <c r="H546" s="88"/>
      <c r="I546" s="8"/>
      <c r="J546" s="8"/>
      <c r="K546" s="8"/>
      <c r="L546" s="8"/>
      <c r="M546" s="8"/>
      <c r="N546" s="2"/>
      <c r="O546" s="8"/>
      <c r="P546" s="8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161"/>
      <c r="F547" s="160"/>
      <c r="G547" s="13"/>
      <c r="H547" s="88"/>
      <c r="I547" s="8"/>
      <c r="J547" s="8"/>
      <c r="K547" s="8"/>
      <c r="L547" s="8"/>
      <c r="M547" s="8"/>
      <c r="N547" s="2"/>
      <c r="O547" s="8"/>
      <c r="P547" s="8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161"/>
      <c r="F548" s="160"/>
      <c r="G548" s="13"/>
      <c r="H548" s="88"/>
      <c r="I548" s="8"/>
      <c r="J548" s="8"/>
      <c r="K548" s="8"/>
      <c r="L548" s="8"/>
      <c r="M548" s="8"/>
      <c r="N548" s="2"/>
      <c r="O548" s="8"/>
      <c r="P548" s="8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161"/>
      <c r="F549" s="160"/>
      <c r="G549" s="13"/>
      <c r="H549" s="88"/>
      <c r="I549" s="8"/>
      <c r="J549" s="8"/>
      <c r="K549" s="8"/>
      <c r="L549" s="8"/>
      <c r="M549" s="8"/>
      <c r="N549" s="2"/>
      <c r="O549" s="8"/>
      <c r="P549" s="8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161"/>
      <c r="F550" s="160"/>
      <c r="G550" s="13"/>
      <c r="H550" s="88"/>
      <c r="I550" s="8"/>
      <c r="J550" s="8"/>
      <c r="K550" s="8"/>
      <c r="L550" s="8"/>
      <c r="M550" s="8"/>
      <c r="N550" s="2"/>
      <c r="O550" s="8"/>
      <c r="P550" s="8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161"/>
      <c r="F551" s="160"/>
      <c r="G551" s="13"/>
      <c r="H551" s="88"/>
      <c r="I551" s="8"/>
      <c r="J551" s="8"/>
      <c r="K551" s="8"/>
      <c r="L551" s="8"/>
      <c r="M551" s="8"/>
      <c r="N551" s="2"/>
      <c r="O551" s="8"/>
      <c r="P551" s="8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161"/>
      <c r="F552" s="160"/>
      <c r="G552" s="13"/>
      <c r="H552" s="88"/>
      <c r="I552" s="8"/>
      <c r="J552" s="8"/>
      <c r="K552" s="8"/>
      <c r="L552" s="8"/>
      <c r="M552" s="8"/>
      <c r="N552" s="2"/>
      <c r="O552" s="8"/>
      <c r="P552" s="8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161"/>
      <c r="F553" s="160"/>
      <c r="G553" s="13"/>
      <c r="H553" s="88"/>
      <c r="I553" s="8"/>
      <c r="J553" s="8"/>
      <c r="K553" s="8"/>
      <c r="L553" s="8"/>
      <c r="M553" s="8"/>
      <c r="N553" s="2"/>
      <c r="O553" s="8"/>
      <c r="P553" s="8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161"/>
      <c r="F554" s="160"/>
      <c r="G554" s="13"/>
      <c r="H554" s="88"/>
      <c r="I554" s="8"/>
      <c r="J554" s="8"/>
      <c r="K554" s="8"/>
      <c r="L554" s="8"/>
      <c r="M554" s="8"/>
      <c r="N554" s="2"/>
      <c r="O554" s="8"/>
      <c r="P554" s="8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161"/>
      <c r="F555" s="160"/>
      <c r="G555" s="13"/>
      <c r="H555" s="88"/>
      <c r="I555" s="8"/>
      <c r="J555" s="8"/>
      <c r="K555" s="8"/>
      <c r="L555" s="8"/>
      <c r="M555" s="8"/>
      <c r="N555" s="2"/>
      <c r="O555" s="8"/>
      <c r="P555" s="8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161"/>
      <c r="F556" s="160"/>
      <c r="G556" s="13"/>
      <c r="H556" s="88"/>
      <c r="I556" s="8"/>
      <c r="J556" s="8"/>
      <c r="K556" s="8"/>
      <c r="L556" s="8"/>
      <c r="M556" s="8"/>
      <c r="N556" s="2"/>
      <c r="O556" s="8"/>
      <c r="P556" s="8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161"/>
      <c r="F557" s="160"/>
      <c r="G557" s="13"/>
      <c r="H557" s="88"/>
      <c r="I557" s="8"/>
      <c r="J557" s="8"/>
      <c r="K557" s="8"/>
      <c r="L557" s="8"/>
      <c r="M557" s="8"/>
      <c r="N557" s="2"/>
      <c r="O557" s="8"/>
      <c r="P557" s="8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161"/>
      <c r="F558" s="160"/>
      <c r="G558" s="13"/>
      <c r="H558" s="88"/>
      <c r="I558" s="8"/>
      <c r="J558" s="8"/>
      <c r="K558" s="8"/>
      <c r="L558" s="8"/>
      <c r="M558" s="8"/>
      <c r="N558" s="2"/>
      <c r="O558" s="8"/>
      <c r="P558" s="8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161"/>
      <c r="F559" s="160"/>
      <c r="G559" s="13"/>
      <c r="H559" s="88"/>
      <c r="I559" s="8"/>
      <c r="J559" s="8"/>
      <c r="K559" s="8"/>
      <c r="L559" s="8"/>
      <c r="M559" s="8"/>
      <c r="N559" s="2"/>
      <c r="O559" s="8"/>
      <c r="P559" s="8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161"/>
      <c r="F560" s="160"/>
      <c r="G560" s="13"/>
      <c r="H560" s="88"/>
      <c r="I560" s="8"/>
      <c r="J560" s="8"/>
      <c r="K560" s="8"/>
      <c r="L560" s="8"/>
      <c r="M560" s="8"/>
      <c r="N560" s="2"/>
      <c r="O560" s="8"/>
      <c r="P560" s="8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161"/>
      <c r="F561" s="160"/>
      <c r="G561" s="13"/>
      <c r="H561" s="88"/>
      <c r="I561" s="8"/>
      <c r="J561" s="8"/>
      <c r="K561" s="8"/>
      <c r="L561" s="8"/>
      <c r="M561" s="8"/>
      <c r="N561" s="2"/>
      <c r="O561" s="8"/>
      <c r="P561" s="8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161"/>
      <c r="F562" s="160"/>
      <c r="G562" s="13"/>
      <c r="H562" s="88"/>
      <c r="I562" s="8"/>
      <c r="J562" s="8"/>
      <c r="K562" s="8"/>
      <c r="L562" s="8"/>
      <c r="M562" s="8"/>
      <c r="N562" s="2"/>
      <c r="O562" s="8"/>
      <c r="P562" s="8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161"/>
      <c r="F563" s="160"/>
      <c r="G563" s="13"/>
      <c r="H563" s="88"/>
      <c r="I563" s="8"/>
      <c r="J563" s="8"/>
      <c r="K563" s="8"/>
      <c r="L563" s="8"/>
      <c r="M563" s="8"/>
      <c r="N563" s="2"/>
      <c r="O563" s="8"/>
      <c r="P563" s="8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161"/>
      <c r="F564" s="160"/>
      <c r="G564" s="13"/>
      <c r="H564" s="88"/>
      <c r="I564" s="8"/>
      <c r="J564" s="8"/>
      <c r="K564" s="8"/>
      <c r="L564" s="8"/>
      <c r="M564" s="8"/>
      <c r="N564" s="2"/>
      <c r="O564" s="8"/>
      <c r="P564" s="8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161"/>
      <c r="F565" s="160"/>
      <c r="G565" s="13"/>
      <c r="H565" s="88"/>
      <c r="I565" s="8"/>
      <c r="J565" s="8"/>
      <c r="K565" s="8"/>
      <c r="L565" s="8"/>
      <c r="M565" s="8"/>
      <c r="N565" s="2"/>
      <c r="O565" s="8"/>
      <c r="P565" s="8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161"/>
      <c r="F566" s="160"/>
      <c r="G566" s="13"/>
      <c r="H566" s="88"/>
      <c r="I566" s="8"/>
      <c r="J566" s="8"/>
      <c r="K566" s="8"/>
      <c r="L566" s="8"/>
      <c r="M566" s="8"/>
      <c r="N566" s="2"/>
      <c r="O566" s="8"/>
      <c r="P566" s="8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161"/>
      <c r="F567" s="160"/>
      <c r="G567" s="13"/>
      <c r="H567" s="88"/>
      <c r="I567" s="8"/>
      <c r="J567" s="8"/>
      <c r="K567" s="8"/>
      <c r="L567" s="8"/>
      <c r="M567" s="8"/>
      <c r="N567" s="2"/>
      <c r="O567" s="8"/>
      <c r="P567" s="8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161"/>
      <c r="F568" s="160"/>
      <c r="G568" s="13"/>
      <c r="H568" s="88"/>
      <c r="I568" s="8"/>
      <c r="J568" s="8"/>
      <c r="K568" s="8"/>
      <c r="L568" s="8"/>
      <c r="M568" s="8"/>
      <c r="N568" s="2"/>
      <c r="O568" s="8"/>
      <c r="P568" s="8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161"/>
      <c r="F569" s="160"/>
      <c r="G569" s="13"/>
      <c r="H569" s="88"/>
      <c r="I569" s="8"/>
      <c r="J569" s="8"/>
      <c r="K569" s="8"/>
      <c r="L569" s="8"/>
      <c r="M569" s="8"/>
      <c r="N569" s="2"/>
      <c r="O569" s="8"/>
      <c r="P569" s="8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161"/>
      <c r="F570" s="160"/>
      <c r="G570" s="13"/>
      <c r="H570" s="88"/>
      <c r="I570" s="8"/>
      <c r="J570" s="8"/>
      <c r="K570" s="8"/>
      <c r="L570" s="8"/>
      <c r="M570" s="8"/>
      <c r="N570" s="2"/>
      <c r="O570" s="8"/>
      <c r="P570" s="8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161"/>
      <c r="F571" s="160"/>
      <c r="G571" s="13"/>
      <c r="H571" s="88"/>
      <c r="I571" s="8"/>
      <c r="J571" s="8"/>
      <c r="K571" s="8"/>
      <c r="L571" s="8"/>
      <c r="M571" s="8"/>
      <c r="N571" s="2"/>
      <c r="O571" s="8"/>
      <c r="P571" s="8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161"/>
      <c r="F572" s="160"/>
      <c r="G572" s="13"/>
      <c r="H572" s="88"/>
      <c r="I572" s="8"/>
      <c r="J572" s="8"/>
      <c r="K572" s="8"/>
      <c r="L572" s="8"/>
      <c r="M572" s="8"/>
      <c r="N572" s="2"/>
      <c r="O572" s="8"/>
      <c r="P572" s="8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161"/>
      <c r="F573" s="160"/>
      <c r="G573" s="13"/>
      <c r="H573" s="88"/>
      <c r="I573" s="8"/>
      <c r="J573" s="8"/>
      <c r="K573" s="8"/>
      <c r="L573" s="8"/>
      <c r="M573" s="8"/>
      <c r="N573" s="2"/>
      <c r="O573" s="8"/>
      <c r="P573" s="8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161"/>
      <c r="F574" s="160"/>
      <c r="G574" s="13"/>
      <c r="H574" s="88"/>
      <c r="I574" s="8"/>
      <c r="J574" s="8"/>
      <c r="K574" s="8"/>
      <c r="L574" s="8"/>
      <c r="M574" s="8"/>
      <c r="N574" s="2"/>
      <c r="O574" s="8"/>
      <c r="P574" s="8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161"/>
      <c r="F575" s="160"/>
      <c r="G575" s="13"/>
      <c r="H575" s="88"/>
      <c r="I575" s="8"/>
      <c r="J575" s="8"/>
      <c r="K575" s="8"/>
      <c r="L575" s="8"/>
      <c r="M575" s="8"/>
      <c r="N575" s="2"/>
      <c r="O575" s="8"/>
      <c r="P575" s="8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161"/>
      <c r="F576" s="160"/>
      <c r="G576" s="13"/>
      <c r="H576" s="88"/>
      <c r="I576" s="8"/>
      <c r="J576" s="8"/>
      <c r="K576" s="8"/>
      <c r="L576" s="8"/>
      <c r="M576" s="8"/>
      <c r="N576" s="2"/>
      <c r="O576" s="8"/>
      <c r="P576" s="8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161"/>
      <c r="F577" s="160"/>
      <c r="G577" s="13"/>
      <c r="H577" s="88"/>
      <c r="I577" s="8"/>
      <c r="J577" s="8"/>
      <c r="K577" s="8"/>
      <c r="L577" s="8"/>
      <c r="M577" s="8"/>
      <c r="N577" s="2"/>
      <c r="O577" s="8"/>
      <c r="P577" s="8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161"/>
      <c r="F578" s="160"/>
      <c r="G578" s="13"/>
      <c r="H578" s="88"/>
      <c r="I578" s="8"/>
      <c r="J578" s="8"/>
      <c r="K578" s="8"/>
      <c r="L578" s="8"/>
      <c r="M578" s="8"/>
      <c r="N578" s="2"/>
      <c r="O578" s="8"/>
      <c r="P578" s="8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161"/>
      <c r="F579" s="160"/>
      <c r="G579" s="13"/>
      <c r="H579" s="88"/>
      <c r="I579" s="8"/>
      <c r="J579" s="8"/>
      <c r="K579" s="8"/>
      <c r="L579" s="8"/>
      <c r="M579" s="8"/>
      <c r="N579" s="2"/>
      <c r="O579" s="8"/>
      <c r="P579" s="8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161"/>
      <c r="F580" s="160"/>
      <c r="G580" s="13"/>
      <c r="H580" s="88"/>
      <c r="I580" s="8"/>
      <c r="J580" s="8"/>
      <c r="K580" s="8"/>
      <c r="L580" s="8"/>
      <c r="M580" s="8"/>
      <c r="N580" s="2"/>
      <c r="O580" s="8"/>
      <c r="P580" s="8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161"/>
      <c r="F581" s="160"/>
      <c r="G581" s="13"/>
      <c r="H581" s="88"/>
      <c r="I581" s="8"/>
      <c r="J581" s="8"/>
      <c r="K581" s="8"/>
      <c r="L581" s="8"/>
      <c r="M581" s="8"/>
      <c r="N581" s="2"/>
      <c r="O581" s="8"/>
      <c r="P581" s="8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161"/>
      <c r="F582" s="160"/>
      <c r="G582" s="13"/>
      <c r="H582" s="88"/>
      <c r="I582" s="8"/>
      <c r="J582" s="8"/>
      <c r="K582" s="8"/>
      <c r="L582" s="8"/>
      <c r="M582" s="8"/>
      <c r="N582" s="2"/>
      <c r="O582" s="8"/>
      <c r="P582" s="8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161"/>
      <c r="F583" s="160"/>
      <c r="G583" s="13"/>
      <c r="H583" s="88"/>
      <c r="I583" s="8"/>
      <c r="J583" s="8"/>
      <c r="K583" s="8"/>
      <c r="L583" s="8"/>
      <c r="M583" s="8"/>
      <c r="N583" s="2"/>
      <c r="O583" s="8"/>
      <c r="P583" s="8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161"/>
      <c r="F584" s="160"/>
      <c r="G584" s="13"/>
      <c r="H584" s="88"/>
      <c r="I584" s="8"/>
      <c r="J584" s="8"/>
      <c r="K584" s="8"/>
      <c r="L584" s="8"/>
      <c r="M584" s="8"/>
      <c r="N584" s="2"/>
      <c r="O584" s="8"/>
      <c r="P584" s="8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161"/>
      <c r="F585" s="160"/>
      <c r="G585" s="13"/>
      <c r="H585" s="88"/>
      <c r="I585" s="8"/>
      <c r="J585" s="8"/>
      <c r="K585" s="8"/>
      <c r="L585" s="8"/>
      <c r="M585" s="8"/>
      <c r="N585" s="2"/>
      <c r="O585" s="8"/>
      <c r="P585" s="8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161"/>
      <c r="F586" s="160"/>
      <c r="G586" s="13"/>
      <c r="H586" s="88"/>
      <c r="I586" s="8"/>
      <c r="J586" s="8"/>
      <c r="K586" s="8"/>
      <c r="L586" s="8"/>
      <c r="M586" s="8"/>
      <c r="N586" s="2"/>
      <c r="O586" s="8"/>
      <c r="P586" s="8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161"/>
      <c r="F587" s="160"/>
      <c r="G587" s="13"/>
      <c r="H587" s="88"/>
      <c r="I587" s="8"/>
      <c r="J587" s="8"/>
      <c r="K587" s="8"/>
      <c r="L587" s="8"/>
      <c r="M587" s="8"/>
      <c r="N587" s="2"/>
      <c r="O587" s="8"/>
      <c r="P587" s="8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161"/>
      <c r="F588" s="160"/>
      <c r="G588" s="13"/>
      <c r="H588" s="88"/>
      <c r="I588" s="8"/>
      <c r="J588" s="8"/>
      <c r="K588" s="8"/>
      <c r="L588" s="8"/>
      <c r="M588" s="8"/>
      <c r="N588" s="2"/>
      <c r="O588" s="8"/>
      <c r="P588" s="8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161"/>
      <c r="F589" s="160"/>
      <c r="G589" s="13"/>
      <c r="H589" s="88"/>
      <c r="I589" s="8"/>
      <c r="J589" s="8"/>
      <c r="K589" s="8"/>
      <c r="L589" s="8"/>
      <c r="M589" s="8"/>
      <c r="N589" s="2"/>
      <c r="O589" s="8"/>
      <c r="P589" s="8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161"/>
      <c r="F590" s="160"/>
      <c r="G590" s="13"/>
      <c r="H590" s="88"/>
      <c r="I590" s="8"/>
      <c r="J590" s="8"/>
      <c r="K590" s="8"/>
      <c r="L590" s="8"/>
      <c r="M590" s="8"/>
      <c r="N590" s="2"/>
      <c r="O590" s="8"/>
      <c r="P590" s="8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161"/>
      <c r="F591" s="160"/>
      <c r="G591" s="13"/>
      <c r="H591" s="88"/>
      <c r="I591" s="8"/>
      <c r="J591" s="8"/>
      <c r="K591" s="8"/>
      <c r="L591" s="8"/>
      <c r="M591" s="8"/>
      <c r="N591" s="2"/>
      <c r="O591" s="8"/>
      <c r="P591" s="8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161"/>
      <c r="F592" s="160"/>
      <c r="G592" s="13"/>
      <c r="H592" s="88"/>
      <c r="I592" s="8"/>
      <c r="J592" s="8"/>
      <c r="K592" s="8"/>
      <c r="L592" s="8"/>
      <c r="M592" s="8"/>
      <c r="N592" s="2"/>
      <c r="O592" s="8"/>
      <c r="P592" s="8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161"/>
      <c r="F593" s="160"/>
      <c r="G593" s="13"/>
      <c r="H593" s="88"/>
      <c r="I593" s="8"/>
      <c r="J593" s="8"/>
      <c r="K593" s="8"/>
      <c r="L593" s="8"/>
      <c r="M593" s="8"/>
      <c r="N593" s="2"/>
      <c r="O593" s="8"/>
      <c r="P593" s="8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161"/>
      <c r="F594" s="160"/>
      <c r="G594" s="13"/>
      <c r="H594" s="88"/>
      <c r="I594" s="8"/>
      <c r="J594" s="8"/>
      <c r="K594" s="8"/>
      <c r="L594" s="8"/>
      <c r="M594" s="8"/>
      <c r="N594" s="2"/>
      <c r="O594" s="8"/>
      <c r="P594" s="8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161"/>
      <c r="F595" s="160"/>
      <c r="G595" s="13"/>
      <c r="H595" s="88"/>
      <c r="I595" s="8"/>
      <c r="J595" s="8"/>
      <c r="K595" s="8"/>
      <c r="L595" s="8"/>
      <c r="M595" s="8"/>
      <c r="N595" s="2"/>
      <c r="O595" s="8"/>
      <c r="P595" s="8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161"/>
      <c r="F596" s="160"/>
      <c r="G596" s="13"/>
      <c r="H596" s="88"/>
      <c r="I596" s="8"/>
      <c r="J596" s="8"/>
      <c r="K596" s="8"/>
      <c r="L596" s="8"/>
      <c r="M596" s="8"/>
      <c r="N596" s="2"/>
      <c r="O596" s="8"/>
      <c r="P596" s="8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161"/>
      <c r="F597" s="160"/>
      <c r="G597" s="13"/>
      <c r="H597" s="88"/>
      <c r="I597" s="8"/>
      <c r="J597" s="8"/>
      <c r="K597" s="8"/>
      <c r="L597" s="8"/>
      <c r="M597" s="8"/>
      <c r="N597" s="2"/>
      <c r="O597" s="8"/>
      <c r="P597" s="8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161"/>
      <c r="F598" s="160"/>
      <c r="G598" s="13"/>
      <c r="H598" s="88"/>
      <c r="I598" s="8"/>
      <c r="J598" s="8"/>
      <c r="K598" s="8"/>
      <c r="L598" s="8"/>
      <c r="M598" s="8"/>
      <c r="N598" s="2"/>
      <c r="O598" s="8"/>
      <c r="P598" s="8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161"/>
      <c r="F599" s="160"/>
      <c r="G599" s="13"/>
      <c r="H599" s="88"/>
      <c r="I599" s="8"/>
      <c r="J599" s="8"/>
      <c r="K599" s="8"/>
      <c r="L599" s="8"/>
      <c r="M599" s="8"/>
      <c r="N599" s="2"/>
      <c r="O599" s="8"/>
      <c r="P599" s="8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161"/>
      <c r="F600" s="160"/>
      <c r="G600" s="13"/>
      <c r="H600" s="88"/>
      <c r="I600" s="8"/>
      <c r="J600" s="8"/>
      <c r="K600" s="8"/>
      <c r="L600" s="8"/>
      <c r="M600" s="8"/>
      <c r="N600" s="2"/>
      <c r="O600" s="8"/>
      <c r="P600" s="8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161"/>
      <c r="F601" s="160"/>
      <c r="G601" s="13"/>
      <c r="H601" s="88"/>
      <c r="I601" s="8"/>
      <c r="J601" s="8"/>
      <c r="K601" s="8"/>
      <c r="L601" s="8"/>
      <c r="M601" s="8"/>
      <c r="N601" s="2"/>
      <c r="O601" s="8"/>
      <c r="P601" s="8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161"/>
      <c r="F602" s="160"/>
      <c r="G602" s="13"/>
      <c r="H602" s="88"/>
      <c r="I602" s="8"/>
      <c r="J602" s="8"/>
      <c r="K602" s="8"/>
      <c r="L602" s="8"/>
      <c r="M602" s="8"/>
      <c r="N602" s="2"/>
      <c r="O602" s="8"/>
      <c r="P602" s="8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161"/>
      <c r="F603" s="160"/>
      <c r="G603" s="13"/>
      <c r="H603" s="88"/>
      <c r="I603" s="8"/>
      <c r="J603" s="8"/>
      <c r="K603" s="8"/>
      <c r="L603" s="8"/>
      <c r="M603" s="8"/>
      <c r="N603" s="2"/>
      <c r="O603" s="8"/>
      <c r="P603" s="8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161"/>
      <c r="F604" s="160"/>
      <c r="G604" s="13"/>
      <c r="H604" s="88"/>
      <c r="I604" s="8"/>
      <c r="J604" s="8"/>
      <c r="K604" s="8"/>
      <c r="L604" s="8"/>
      <c r="M604" s="8"/>
      <c r="N604" s="2"/>
      <c r="O604" s="8"/>
      <c r="P604" s="8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161"/>
      <c r="F605" s="160"/>
      <c r="G605" s="13"/>
      <c r="H605" s="88"/>
      <c r="I605" s="8"/>
      <c r="J605" s="8"/>
      <c r="K605" s="8"/>
      <c r="L605" s="8"/>
      <c r="M605" s="8"/>
      <c r="N605" s="2"/>
      <c r="O605" s="8"/>
      <c r="P605" s="8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161"/>
      <c r="F606" s="160"/>
      <c r="G606" s="13"/>
      <c r="H606" s="88"/>
      <c r="I606" s="8"/>
      <c r="J606" s="8"/>
      <c r="K606" s="8"/>
      <c r="L606" s="8"/>
      <c r="M606" s="8"/>
      <c r="N606" s="2"/>
      <c r="O606" s="8"/>
      <c r="P606" s="8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161"/>
      <c r="F607" s="160"/>
      <c r="G607" s="13"/>
      <c r="H607" s="88"/>
      <c r="I607" s="8"/>
      <c r="J607" s="8"/>
      <c r="K607" s="8"/>
      <c r="L607" s="8"/>
      <c r="M607" s="8"/>
      <c r="N607" s="2"/>
      <c r="O607" s="8"/>
      <c r="P607" s="8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161"/>
      <c r="F608" s="160"/>
      <c r="G608" s="13"/>
      <c r="H608" s="88"/>
      <c r="I608" s="8"/>
      <c r="J608" s="8"/>
      <c r="K608" s="8"/>
      <c r="L608" s="8"/>
      <c r="M608" s="8"/>
      <c r="N608" s="2"/>
      <c r="O608" s="8"/>
      <c r="P608" s="8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161"/>
      <c r="F609" s="160"/>
      <c r="G609" s="13"/>
      <c r="H609" s="88"/>
      <c r="I609" s="8"/>
      <c r="J609" s="8"/>
      <c r="K609" s="8"/>
      <c r="L609" s="8"/>
      <c r="M609" s="8"/>
      <c r="N609" s="2"/>
      <c r="O609" s="8"/>
      <c r="P609" s="8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161"/>
      <c r="F610" s="160"/>
      <c r="G610" s="13"/>
      <c r="H610" s="88"/>
      <c r="I610" s="8"/>
      <c r="J610" s="8"/>
      <c r="K610" s="8"/>
      <c r="L610" s="8"/>
      <c r="M610" s="8"/>
      <c r="N610" s="2"/>
      <c r="O610" s="8"/>
      <c r="P610" s="8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161"/>
      <c r="F611" s="160"/>
      <c r="G611" s="13"/>
      <c r="H611" s="88"/>
      <c r="I611" s="8"/>
      <c r="J611" s="8"/>
      <c r="K611" s="8"/>
      <c r="L611" s="8"/>
      <c r="M611" s="8"/>
      <c r="N611" s="2"/>
      <c r="O611" s="8"/>
      <c r="P611" s="8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161"/>
      <c r="F612" s="160"/>
      <c r="G612" s="13"/>
      <c r="H612" s="88"/>
      <c r="I612" s="8"/>
      <c r="J612" s="8"/>
      <c r="K612" s="8"/>
      <c r="L612" s="8"/>
      <c r="M612" s="8"/>
      <c r="N612" s="2"/>
      <c r="O612" s="8"/>
      <c r="P612" s="8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161"/>
      <c r="F613" s="160"/>
      <c r="G613" s="13"/>
      <c r="H613" s="88"/>
      <c r="I613" s="8"/>
      <c r="J613" s="8"/>
      <c r="K613" s="8"/>
      <c r="L613" s="8"/>
      <c r="M613" s="8"/>
      <c r="N613" s="2"/>
      <c r="O613" s="8"/>
      <c r="P613" s="8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161"/>
      <c r="F614" s="160"/>
      <c r="G614" s="13"/>
      <c r="H614" s="88"/>
      <c r="I614" s="8"/>
      <c r="J614" s="8"/>
      <c r="K614" s="8"/>
      <c r="L614" s="8"/>
      <c r="M614" s="8"/>
      <c r="N614" s="2"/>
      <c r="O614" s="8"/>
      <c r="P614" s="8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161"/>
      <c r="F615" s="160"/>
      <c r="G615" s="13"/>
      <c r="H615" s="88"/>
      <c r="I615" s="8"/>
      <c r="J615" s="8"/>
      <c r="K615" s="8"/>
      <c r="L615" s="8"/>
      <c r="M615" s="8"/>
      <c r="N615" s="2"/>
      <c r="O615" s="8"/>
      <c r="P615" s="8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161"/>
      <c r="F616" s="160"/>
      <c r="G616" s="13"/>
      <c r="H616" s="88"/>
      <c r="I616" s="8"/>
      <c r="J616" s="8"/>
      <c r="K616" s="8"/>
      <c r="L616" s="8"/>
      <c r="M616" s="8"/>
      <c r="N616" s="2"/>
      <c r="O616" s="8"/>
      <c r="P616" s="8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161"/>
      <c r="F617" s="160"/>
      <c r="G617" s="13"/>
      <c r="H617" s="88"/>
      <c r="I617" s="8"/>
      <c r="J617" s="8"/>
      <c r="K617" s="8"/>
      <c r="L617" s="8"/>
      <c r="M617" s="8"/>
      <c r="N617" s="2"/>
      <c r="O617" s="8"/>
      <c r="P617" s="8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161"/>
      <c r="F618" s="160"/>
      <c r="G618" s="13"/>
      <c r="H618" s="88"/>
      <c r="I618" s="8"/>
      <c r="J618" s="8"/>
      <c r="K618" s="8"/>
      <c r="L618" s="8"/>
      <c r="M618" s="8"/>
      <c r="N618" s="2"/>
      <c r="O618" s="8"/>
      <c r="P618" s="8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161"/>
      <c r="F619" s="160"/>
      <c r="G619" s="13"/>
      <c r="H619" s="88"/>
      <c r="I619" s="8"/>
      <c r="J619" s="8"/>
      <c r="K619" s="8"/>
      <c r="L619" s="8"/>
      <c r="M619" s="8"/>
      <c r="N619" s="2"/>
      <c r="O619" s="8"/>
      <c r="P619" s="8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161"/>
      <c r="F620" s="160"/>
      <c r="G620" s="13"/>
      <c r="H620" s="88"/>
      <c r="I620" s="8"/>
      <c r="J620" s="8"/>
      <c r="K620" s="8"/>
      <c r="L620" s="8"/>
      <c r="M620" s="8"/>
      <c r="N620" s="2"/>
      <c r="O620" s="8"/>
      <c r="P620" s="8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161"/>
      <c r="F621" s="160"/>
      <c r="G621" s="13"/>
      <c r="H621" s="88"/>
      <c r="I621" s="8"/>
      <c r="J621" s="8"/>
      <c r="K621" s="8"/>
      <c r="L621" s="8"/>
      <c r="M621" s="8"/>
      <c r="N621" s="2"/>
      <c r="O621" s="8"/>
      <c r="P621" s="8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161"/>
      <c r="F622" s="160"/>
      <c r="G622" s="13"/>
      <c r="H622" s="88"/>
      <c r="I622" s="8"/>
      <c r="J622" s="8"/>
      <c r="K622" s="8"/>
      <c r="L622" s="8"/>
      <c r="M622" s="8"/>
      <c r="N622" s="2"/>
      <c r="O622" s="8"/>
      <c r="P622" s="8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161"/>
      <c r="F623" s="160"/>
      <c r="G623" s="13"/>
      <c r="H623" s="88"/>
      <c r="I623" s="8"/>
      <c r="J623" s="8"/>
      <c r="K623" s="8"/>
      <c r="L623" s="8"/>
      <c r="M623" s="8"/>
      <c r="N623" s="2"/>
      <c r="O623" s="8"/>
      <c r="P623" s="8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161"/>
      <c r="F624" s="160"/>
      <c r="G624" s="13"/>
      <c r="H624" s="88"/>
      <c r="I624" s="8"/>
      <c r="J624" s="8"/>
      <c r="K624" s="8"/>
      <c r="L624" s="8"/>
      <c r="M624" s="8"/>
      <c r="N624" s="2"/>
      <c r="O624" s="8"/>
      <c r="P624" s="8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161"/>
      <c r="F625" s="160"/>
      <c r="G625" s="13"/>
      <c r="H625" s="88"/>
      <c r="I625" s="8"/>
      <c r="J625" s="8"/>
      <c r="K625" s="8"/>
      <c r="L625" s="8"/>
      <c r="M625" s="8"/>
      <c r="N625" s="2"/>
      <c r="O625" s="8"/>
      <c r="P625" s="8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161"/>
      <c r="F626" s="160"/>
      <c r="G626" s="13"/>
      <c r="H626" s="88"/>
      <c r="I626" s="8"/>
      <c r="J626" s="8"/>
      <c r="K626" s="8"/>
      <c r="L626" s="8"/>
      <c r="M626" s="8"/>
      <c r="N626" s="2"/>
      <c r="O626" s="8"/>
      <c r="P626" s="8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161"/>
      <c r="F627" s="160"/>
      <c r="G627" s="13"/>
      <c r="H627" s="88"/>
      <c r="I627" s="8"/>
      <c r="J627" s="8"/>
      <c r="K627" s="8"/>
      <c r="L627" s="8"/>
      <c r="M627" s="8"/>
      <c r="N627" s="2"/>
      <c r="O627" s="8"/>
      <c r="P627" s="8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161"/>
      <c r="F628" s="160"/>
      <c r="G628" s="13"/>
      <c r="H628" s="88"/>
      <c r="I628" s="8"/>
      <c r="J628" s="8"/>
      <c r="K628" s="8"/>
      <c r="L628" s="8"/>
      <c r="M628" s="8"/>
      <c r="N628" s="2"/>
      <c r="O628" s="8"/>
      <c r="P628" s="8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161"/>
      <c r="F629" s="160"/>
      <c r="G629" s="13"/>
      <c r="H629" s="88"/>
      <c r="I629" s="8"/>
      <c r="J629" s="8"/>
      <c r="K629" s="8"/>
      <c r="L629" s="8"/>
      <c r="M629" s="8"/>
      <c r="N629" s="2"/>
      <c r="O629" s="8"/>
      <c r="P629" s="8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161"/>
      <c r="F630" s="160"/>
      <c r="G630" s="13"/>
      <c r="H630" s="88"/>
      <c r="I630" s="8"/>
      <c r="J630" s="8"/>
      <c r="K630" s="8"/>
      <c r="L630" s="8"/>
      <c r="M630" s="8"/>
      <c r="N630" s="2"/>
      <c r="O630" s="8"/>
      <c r="P630" s="8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161"/>
      <c r="F631" s="160"/>
      <c r="G631" s="13"/>
      <c r="H631" s="88"/>
      <c r="I631" s="8"/>
      <c r="J631" s="8"/>
      <c r="K631" s="8"/>
      <c r="L631" s="8"/>
      <c r="M631" s="8"/>
      <c r="N631" s="2"/>
      <c r="O631" s="8"/>
      <c r="P631" s="8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161"/>
      <c r="F632" s="160"/>
      <c r="G632" s="13"/>
      <c r="H632" s="88"/>
      <c r="I632" s="8"/>
      <c r="J632" s="8"/>
      <c r="K632" s="8"/>
      <c r="L632" s="8"/>
      <c r="M632" s="8"/>
      <c r="N632" s="2"/>
      <c r="O632" s="8"/>
      <c r="P632" s="8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161"/>
      <c r="F633" s="160"/>
      <c r="G633" s="13"/>
      <c r="H633" s="88"/>
      <c r="I633" s="8"/>
      <c r="J633" s="8"/>
      <c r="K633" s="8"/>
      <c r="L633" s="8"/>
      <c r="M633" s="8"/>
      <c r="N633" s="2"/>
      <c r="O633" s="8"/>
      <c r="P633" s="8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161"/>
      <c r="F634" s="160"/>
      <c r="G634" s="13"/>
      <c r="H634" s="88"/>
      <c r="I634" s="8"/>
      <c r="J634" s="8"/>
      <c r="K634" s="8"/>
      <c r="L634" s="8"/>
      <c r="M634" s="8"/>
      <c r="N634" s="2"/>
      <c r="O634" s="8"/>
      <c r="P634" s="8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161"/>
      <c r="F635" s="160"/>
      <c r="G635" s="13"/>
      <c r="H635" s="88"/>
      <c r="I635" s="8"/>
      <c r="J635" s="8"/>
      <c r="K635" s="8"/>
      <c r="L635" s="8"/>
      <c r="M635" s="8"/>
      <c r="N635" s="2"/>
      <c r="O635" s="8"/>
      <c r="P635" s="8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161"/>
      <c r="F636" s="160"/>
      <c r="G636" s="13"/>
      <c r="H636" s="88"/>
      <c r="I636" s="8"/>
      <c r="J636" s="8"/>
      <c r="K636" s="8"/>
      <c r="L636" s="8"/>
      <c r="M636" s="8"/>
      <c r="N636" s="2"/>
      <c r="O636" s="8"/>
      <c r="P636" s="8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161"/>
      <c r="F637" s="160"/>
      <c r="G637" s="13"/>
      <c r="H637" s="88"/>
      <c r="I637" s="8"/>
      <c r="J637" s="8"/>
      <c r="K637" s="8"/>
      <c r="L637" s="8"/>
      <c r="M637" s="8"/>
      <c r="N637" s="2"/>
      <c r="O637" s="8"/>
      <c r="P637" s="8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161"/>
      <c r="F638" s="160"/>
      <c r="G638" s="13"/>
      <c r="H638" s="88"/>
      <c r="I638" s="8"/>
      <c r="J638" s="8"/>
      <c r="K638" s="8"/>
      <c r="L638" s="8"/>
      <c r="M638" s="8"/>
      <c r="N638" s="2"/>
      <c r="O638" s="8"/>
      <c r="P638" s="8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161"/>
      <c r="F639" s="160"/>
      <c r="G639" s="13"/>
      <c r="H639" s="88"/>
      <c r="I639" s="8"/>
      <c r="J639" s="8"/>
      <c r="K639" s="8"/>
      <c r="L639" s="8"/>
      <c r="M639" s="8"/>
      <c r="N639" s="2"/>
      <c r="O639" s="8"/>
      <c r="P639" s="8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161"/>
      <c r="F640" s="160"/>
      <c r="G640" s="13"/>
      <c r="H640" s="88"/>
      <c r="I640" s="8"/>
      <c r="J640" s="8"/>
      <c r="K640" s="8"/>
      <c r="L640" s="8"/>
      <c r="M640" s="8"/>
      <c r="N640" s="2"/>
      <c r="O640" s="8"/>
      <c r="P640" s="8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161"/>
      <c r="F641" s="160"/>
      <c r="G641" s="13"/>
      <c r="H641" s="88"/>
      <c r="I641" s="8"/>
      <c r="J641" s="8"/>
      <c r="K641" s="8"/>
      <c r="L641" s="8"/>
      <c r="M641" s="8"/>
      <c r="N641" s="2"/>
      <c r="O641" s="8"/>
      <c r="P641" s="8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161"/>
      <c r="F642" s="160"/>
      <c r="G642" s="13"/>
      <c r="H642" s="88"/>
      <c r="I642" s="8"/>
      <c r="J642" s="8"/>
      <c r="K642" s="8"/>
      <c r="L642" s="8"/>
      <c r="M642" s="8"/>
      <c r="N642" s="2"/>
      <c r="O642" s="8"/>
      <c r="P642" s="8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161"/>
      <c r="F643" s="160"/>
      <c r="G643" s="13"/>
      <c r="H643" s="88"/>
      <c r="I643" s="8"/>
      <c r="J643" s="8"/>
      <c r="K643" s="8"/>
      <c r="L643" s="8"/>
      <c r="M643" s="8"/>
      <c r="N643" s="2"/>
      <c r="O643" s="8"/>
      <c r="P643" s="8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161"/>
      <c r="F644" s="160"/>
      <c r="G644" s="13"/>
      <c r="H644" s="88"/>
      <c r="I644" s="8"/>
      <c r="J644" s="8"/>
      <c r="K644" s="8"/>
      <c r="L644" s="8"/>
      <c r="M644" s="8"/>
      <c r="N644" s="2"/>
      <c r="O644" s="8"/>
      <c r="P644" s="8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161"/>
      <c r="F645" s="160"/>
      <c r="G645" s="13"/>
      <c r="H645" s="88"/>
      <c r="I645" s="8"/>
      <c r="J645" s="8"/>
      <c r="K645" s="8"/>
      <c r="L645" s="8"/>
      <c r="M645" s="8"/>
      <c r="N645" s="2"/>
      <c r="O645" s="8"/>
      <c r="P645" s="8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161"/>
      <c r="F646" s="160"/>
      <c r="G646" s="13"/>
      <c r="H646" s="88"/>
      <c r="I646" s="8"/>
      <c r="J646" s="8"/>
      <c r="K646" s="8"/>
      <c r="L646" s="8"/>
      <c r="M646" s="8"/>
      <c r="N646" s="2"/>
      <c r="O646" s="8"/>
      <c r="P646" s="8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161"/>
      <c r="F647" s="160"/>
      <c r="G647" s="13"/>
      <c r="H647" s="88"/>
      <c r="I647" s="8"/>
      <c r="J647" s="8"/>
      <c r="K647" s="8"/>
      <c r="L647" s="8"/>
      <c r="M647" s="8"/>
      <c r="N647" s="2"/>
      <c r="O647" s="8"/>
      <c r="P647" s="8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161"/>
      <c r="F648" s="160"/>
      <c r="G648" s="13"/>
      <c r="H648" s="88"/>
      <c r="I648" s="8"/>
      <c r="J648" s="8"/>
      <c r="K648" s="8"/>
      <c r="L648" s="8"/>
      <c r="M648" s="8"/>
      <c r="N648" s="2"/>
      <c r="O648" s="8"/>
      <c r="P648" s="8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161"/>
      <c r="F649" s="160"/>
      <c r="G649" s="13"/>
      <c r="H649" s="88"/>
      <c r="I649" s="8"/>
      <c r="J649" s="8"/>
      <c r="K649" s="8"/>
      <c r="L649" s="8"/>
      <c r="M649" s="8"/>
      <c r="N649" s="2"/>
      <c r="O649" s="8"/>
      <c r="P649" s="8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161"/>
      <c r="F650" s="160"/>
      <c r="G650" s="13"/>
      <c r="H650" s="88"/>
      <c r="I650" s="8"/>
      <c r="J650" s="8"/>
      <c r="K650" s="8"/>
      <c r="L650" s="8"/>
      <c r="M650" s="8"/>
      <c r="N650" s="2"/>
      <c r="O650" s="8"/>
      <c r="P650" s="8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161"/>
      <c r="F651" s="160"/>
      <c r="G651" s="13"/>
      <c r="H651" s="88"/>
      <c r="I651" s="8"/>
      <c r="J651" s="8"/>
      <c r="K651" s="8"/>
      <c r="L651" s="8"/>
      <c r="M651" s="8"/>
      <c r="N651" s="2"/>
      <c r="O651" s="8"/>
      <c r="P651" s="8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161"/>
      <c r="F652" s="160"/>
      <c r="G652" s="13"/>
      <c r="H652" s="88"/>
      <c r="I652" s="8"/>
      <c r="J652" s="8"/>
      <c r="K652" s="8"/>
      <c r="L652" s="8"/>
      <c r="M652" s="8"/>
      <c r="N652" s="2"/>
      <c r="O652" s="8"/>
      <c r="P652" s="8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161"/>
      <c r="F653" s="160"/>
      <c r="G653" s="13"/>
      <c r="H653" s="88"/>
      <c r="I653" s="8"/>
      <c r="J653" s="8"/>
      <c r="K653" s="8"/>
      <c r="L653" s="8"/>
      <c r="M653" s="8"/>
      <c r="N653" s="2"/>
      <c r="O653" s="8"/>
      <c r="P653" s="8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161"/>
      <c r="F654" s="160"/>
      <c r="G654" s="13"/>
      <c r="H654" s="88"/>
      <c r="I654" s="8"/>
      <c r="J654" s="8"/>
      <c r="K654" s="8"/>
      <c r="L654" s="8"/>
      <c r="M654" s="8"/>
      <c r="N654" s="2"/>
      <c r="O654" s="8"/>
      <c r="P654" s="8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161"/>
      <c r="F655" s="160"/>
      <c r="G655" s="13"/>
      <c r="H655" s="88"/>
      <c r="I655" s="8"/>
      <c r="J655" s="8"/>
      <c r="K655" s="8"/>
      <c r="L655" s="8"/>
      <c r="M655" s="8"/>
      <c r="N655" s="2"/>
      <c r="O655" s="8"/>
      <c r="P655" s="8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161"/>
      <c r="F656" s="160"/>
      <c r="G656" s="13"/>
      <c r="H656" s="88"/>
      <c r="I656" s="8"/>
      <c r="J656" s="8"/>
      <c r="K656" s="8"/>
      <c r="L656" s="8"/>
      <c r="M656" s="8"/>
      <c r="N656" s="2"/>
      <c r="O656" s="8"/>
      <c r="P656" s="8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161"/>
      <c r="F657" s="160"/>
      <c r="G657" s="13"/>
      <c r="H657" s="88"/>
      <c r="I657" s="8"/>
      <c r="J657" s="8"/>
      <c r="K657" s="8"/>
      <c r="L657" s="8"/>
      <c r="M657" s="8"/>
      <c r="N657" s="2"/>
      <c r="O657" s="8"/>
      <c r="P657" s="8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161"/>
      <c r="F658" s="160"/>
      <c r="G658" s="13"/>
      <c r="H658" s="88"/>
      <c r="I658" s="8"/>
      <c r="J658" s="8"/>
      <c r="K658" s="8"/>
      <c r="L658" s="8"/>
      <c r="M658" s="8"/>
      <c r="N658" s="2"/>
      <c r="O658" s="8"/>
      <c r="P658" s="8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161"/>
      <c r="F659" s="160"/>
      <c r="G659" s="13"/>
      <c r="H659" s="88"/>
      <c r="I659" s="8"/>
      <c r="J659" s="8"/>
      <c r="K659" s="8"/>
      <c r="L659" s="8"/>
      <c r="M659" s="8"/>
      <c r="N659" s="2"/>
      <c r="O659" s="8"/>
      <c r="P659" s="8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161"/>
      <c r="F660" s="160"/>
      <c r="G660" s="13"/>
      <c r="H660" s="88"/>
      <c r="I660" s="8"/>
      <c r="J660" s="8"/>
      <c r="K660" s="8"/>
      <c r="L660" s="8"/>
      <c r="M660" s="8"/>
      <c r="N660" s="2"/>
      <c r="O660" s="8"/>
      <c r="P660" s="8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161"/>
      <c r="F661" s="160"/>
      <c r="G661" s="13"/>
      <c r="H661" s="88"/>
      <c r="I661" s="8"/>
      <c r="J661" s="8"/>
      <c r="K661" s="8"/>
      <c r="L661" s="8"/>
      <c r="M661" s="8"/>
      <c r="N661" s="2"/>
      <c r="O661" s="8"/>
      <c r="P661" s="8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161"/>
      <c r="F662" s="160"/>
      <c r="G662" s="13"/>
      <c r="H662" s="88"/>
      <c r="I662" s="8"/>
      <c r="J662" s="8"/>
      <c r="K662" s="8"/>
      <c r="L662" s="8"/>
      <c r="M662" s="8"/>
      <c r="N662" s="2"/>
      <c r="O662" s="8"/>
      <c r="P662" s="8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161"/>
      <c r="F663" s="160"/>
      <c r="G663" s="13"/>
      <c r="H663" s="88"/>
      <c r="I663" s="8"/>
      <c r="J663" s="8"/>
      <c r="K663" s="8"/>
      <c r="L663" s="8"/>
      <c r="M663" s="8"/>
      <c r="N663" s="2"/>
      <c r="O663" s="8"/>
      <c r="P663" s="8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161"/>
      <c r="F664" s="160"/>
      <c r="G664" s="13"/>
      <c r="H664" s="88"/>
      <c r="I664" s="8"/>
      <c r="J664" s="8"/>
      <c r="K664" s="8"/>
      <c r="L664" s="8"/>
      <c r="M664" s="8"/>
      <c r="N664" s="2"/>
      <c r="O664" s="8"/>
      <c r="P664" s="8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161"/>
      <c r="F665" s="160"/>
      <c r="G665" s="13"/>
      <c r="H665" s="88"/>
      <c r="I665" s="8"/>
      <c r="J665" s="8"/>
      <c r="K665" s="8"/>
      <c r="L665" s="8"/>
      <c r="M665" s="8"/>
      <c r="N665" s="2"/>
      <c r="O665" s="8"/>
      <c r="P665" s="8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161"/>
      <c r="F666" s="160"/>
      <c r="G666" s="13"/>
      <c r="H666" s="88"/>
      <c r="I666" s="8"/>
      <c r="J666" s="8"/>
      <c r="K666" s="8"/>
      <c r="L666" s="8"/>
      <c r="M666" s="8"/>
      <c r="N666" s="2"/>
      <c r="O666" s="8"/>
      <c r="P666" s="8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161"/>
      <c r="F667" s="160"/>
      <c r="G667" s="13"/>
      <c r="H667" s="88"/>
      <c r="I667" s="8"/>
      <c r="J667" s="8"/>
      <c r="K667" s="8"/>
      <c r="L667" s="8"/>
      <c r="M667" s="8"/>
      <c r="N667" s="2"/>
      <c r="O667" s="8"/>
      <c r="P667" s="8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161"/>
      <c r="F668" s="160"/>
      <c r="G668" s="13"/>
      <c r="H668" s="88"/>
      <c r="I668" s="8"/>
      <c r="J668" s="8"/>
      <c r="K668" s="8"/>
      <c r="L668" s="8"/>
      <c r="M668" s="8"/>
      <c r="N668" s="2"/>
      <c r="O668" s="8"/>
      <c r="P668" s="8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161"/>
      <c r="F669" s="160"/>
      <c r="G669" s="13"/>
      <c r="H669" s="88"/>
      <c r="I669" s="8"/>
      <c r="J669" s="8"/>
      <c r="K669" s="8"/>
      <c r="L669" s="8"/>
      <c r="M669" s="8"/>
      <c r="N669" s="2"/>
      <c r="O669" s="8"/>
      <c r="P669" s="8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161"/>
      <c r="F670" s="160"/>
      <c r="G670" s="13"/>
      <c r="H670" s="88"/>
      <c r="I670" s="8"/>
      <c r="J670" s="8"/>
      <c r="K670" s="8"/>
      <c r="L670" s="8"/>
      <c r="M670" s="8"/>
      <c r="N670" s="2"/>
      <c r="O670" s="8"/>
      <c r="P670" s="8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161"/>
      <c r="F671" s="160"/>
      <c r="G671" s="13"/>
      <c r="H671" s="88"/>
      <c r="I671" s="8"/>
      <c r="J671" s="8"/>
      <c r="K671" s="8"/>
      <c r="L671" s="8"/>
      <c r="M671" s="8"/>
      <c r="N671" s="2"/>
      <c r="O671" s="8"/>
      <c r="P671" s="8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161"/>
      <c r="F672" s="160"/>
      <c r="G672" s="13"/>
      <c r="H672" s="88"/>
      <c r="I672" s="8"/>
      <c r="J672" s="8"/>
      <c r="K672" s="8"/>
      <c r="L672" s="8"/>
      <c r="M672" s="8"/>
      <c r="N672" s="2"/>
      <c r="O672" s="8"/>
      <c r="P672" s="8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161"/>
      <c r="F673" s="160"/>
      <c r="G673" s="13"/>
      <c r="H673" s="88"/>
      <c r="I673" s="8"/>
      <c r="J673" s="8"/>
      <c r="K673" s="8"/>
      <c r="L673" s="8"/>
      <c r="M673" s="8"/>
      <c r="N673" s="2"/>
      <c r="O673" s="8"/>
      <c r="P673" s="8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160"/>
      <c r="G674" s="13"/>
      <c r="H674" s="2"/>
      <c r="I674" s="8"/>
      <c r="J674" s="8"/>
      <c r="K674" s="8"/>
      <c r="L674" s="8"/>
      <c r="M674" s="8"/>
      <c r="N674" s="2"/>
      <c r="O674" s="8"/>
      <c r="P674" s="8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160"/>
      <c r="G675" s="13"/>
      <c r="H675" s="2"/>
      <c r="I675" s="8"/>
      <c r="J675" s="8"/>
      <c r="K675" s="8"/>
      <c r="L675" s="8"/>
      <c r="M675" s="8"/>
      <c r="N675" s="2"/>
      <c r="O675" s="8"/>
      <c r="P675" s="8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160"/>
      <c r="G676" s="13"/>
      <c r="H676" s="2"/>
      <c r="I676" s="8"/>
      <c r="J676" s="8"/>
      <c r="K676" s="8"/>
      <c r="L676" s="8"/>
      <c r="M676" s="8"/>
      <c r="N676" s="2"/>
      <c r="O676" s="8"/>
      <c r="P676" s="8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160"/>
      <c r="G677" s="13"/>
      <c r="H677" s="2"/>
      <c r="I677" s="8"/>
      <c r="J677" s="8"/>
      <c r="K677" s="8"/>
      <c r="L677" s="8"/>
      <c r="M677" s="8"/>
      <c r="N677" s="2"/>
      <c r="O677" s="8"/>
      <c r="P677" s="8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160"/>
      <c r="G678" s="13"/>
      <c r="H678" s="2"/>
      <c r="I678" s="8"/>
      <c r="J678" s="8"/>
      <c r="K678" s="8"/>
      <c r="L678" s="8"/>
      <c r="M678" s="8"/>
      <c r="N678" s="2"/>
      <c r="O678" s="8"/>
      <c r="P678" s="8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160"/>
      <c r="G679" s="13"/>
      <c r="H679" s="2"/>
      <c r="I679" s="8"/>
      <c r="J679" s="8"/>
      <c r="K679" s="8"/>
      <c r="L679" s="8"/>
      <c r="M679" s="8"/>
      <c r="N679" s="2"/>
      <c r="O679" s="8"/>
      <c r="P679" s="8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160"/>
      <c r="G680" s="13"/>
      <c r="H680" s="2"/>
      <c r="I680" s="8"/>
      <c r="J680" s="8"/>
      <c r="K680" s="8"/>
      <c r="L680" s="8"/>
      <c r="M680" s="8"/>
      <c r="N680" s="2"/>
      <c r="O680" s="8"/>
      <c r="P680" s="8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160"/>
      <c r="G681" s="13"/>
      <c r="H681" s="2"/>
      <c r="I681" s="8"/>
      <c r="J681" s="8"/>
      <c r="K681" s="8"/>
      <c r="L681" s="8"/>
      <c r="M681" s="8"/>
      <c r="N681" s="2"/>
      <c r="O681" s="8"/>
      <c r="P681" s="8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160"/>
      <c r="G682" s="13"/>
      <c r="H682" s="2"/>
      <c r="I682" s="8"/>
      <c r="J682" s="8"/>
      <c r="K682" s="8"/>
      <c r="L682" s="8"/>
      <c r="M682" s="8"/>
      <c r="N682" s="2"/>
      <c r="O682" s="8"/>
      <c r="P682" s="8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160"/>
      <c r="G683" s="13"/>
      <c r="H683" s="2"/>
      <c r="I683" s="8"/>
      <c r="J683" s="8"/>
      <c r="K683" s="8"/>
      <c r="L683" s="8"/>
      <c r="M683" s="8"/>
      <c r="N683" s="2"/>
      <c r="O683" s="8"/>
      <c r="P683" s="8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160"/>
      <c r="G684" s="13"/>
      <c r="H684" s="2"/>
      <c r="I684" s="8"/>
      <c r="J684" s="8"/>
      <c r="K684" s="8"/>
      <c r="L684" s="8"/>
      <c r="M684" s="8"/>
      <c r="N684" s="2"/>
      <c r="O684" s="8"/>
      <c r="P684" s="8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160"/>
      <c r="G685" s="13"/>
      <c r="H685" s="2"/>
      <c r="I685" s="8"/>
      <c r="J685" s="8"/>
      <c r="K685" s="8"/>
      <c r="L685" s="8"/>
      <c r="M685" s="8"/>
      <c r="N685" s="2"/>
      <c r="O685" s="8"/>
      <c r="P685" s="8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160"/>
      <c r="G686" s="13"/>
      <c r="H686" s="2"/>
      <c r="I686" s="8"/>
      <c r="J686" s="8"/>
      <c r="K686" s="8"/>
      <c r="L686" s="8"/>
      <c r="M686" s="8"/>
      <c r="N686" s="2"/>
      <c r="O686" s="8"/>
      <c r="P686" s="8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160"/>
      <c r="G687" s="13"/>
      <c r="H687" s="2"/>
      <c r="I687" s="8"/>
      <c r="J687" s="8"/>
      <c r="K687" s="8"/>
      <c r="L687" s="8"/>
      <c r="M687" s="8"/>
      <c r="N687" s="2"/>
      <c r="O687" s="8"/>
      <c r="P687" s="8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160"/>
      <c r="G688" s="13"/>
      <c r="H688" s="2"/>
      <c r="I688" s="8"/>
      <c r="J688" s="8"/>
      <c r="K688" s="8"/>
      <c r="L688" s="8"/>
      <c r="M688" s="8"/>
      <c r="N688" s="2"/>
      <c r="O688" s="8"/>
      <c r="P688" s="8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160"/>
      <c r="G689" s="13"/>
      <c r="H689" s="2"/>
      <c r="I689" s="8"/>
      <c r="J689" s="8"/>
      <c r="K689" s="8"/>
      <c r="L689" s="8"/>
      <c r="M689" s="8"/>
      <c r="N689" s="2"/>
      <c r="O689" s="8"/>
      <c r="P689" s="8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160"/>
      <c r="G690" s="13"/>
      <c r="H690" s="2"/>
      <c r="I690" s="8"/>
      <c r="J690" s="8"/>
      <c r="K690" s="8"/>
      <c r="L690" s="8"/>
      <c r="M690" s="8"/>
      <c r="N690" s="2"/>
      <c r="O690" s="8"/>
      <c r="P690" s="8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160"/>
      <c r="G691" s="13"/>
      <c r="H691" s="2"/>
      <c r="I691" s="8"/>
      <c r="J691" s="8"/>
      <c r="K691" s="8"/>
      <c r="L691" s="8"/>
      <c r="M691" s="8"/>
      <c r="N691" s="2"/>
      <c r="O691" s="8"/>
      <c r="P691" s="8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160"/>
      <c r="G692" s="13"/>
      <c r="H692" s="2"/>
      <c r="I692" s="8"/>
      <c r="J692" s="8"/>
      <c r="K692" s="8"/>
      <c r="L692" s="8"/>
      <c r="M692" s="8"/>
      <c r="N692" s="2"/>
      <c r="O692" s="8"/>
      <c r="P692" s="8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160"/>
      <c r="G693" s="13"/>
      <c r="H693" s="2"/>
      <c r="I693" s="8"/>
      <c r="J693" s="8"/>
      <c r="K693" s="8"/>
      <c r="L693" s="8"/>
      <c r="M693" s="8"/>
      <c r="N693" s="2"/>
      <c r="O693" s="8"/>
      <c r="P693" s="8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160"/>
      <c r="G694" s="13"/>
      <c r="H694" s="2"/>
      <c r="I694" s="8"/>
      <c r="J694" s="8"/>
      <c r="K694" s="8"/>
      <c r="L694" s="8"/>
      <c r="M694" s="8"/>
      <c r="N694" s="2"/>
      <c r="O694" s="8"/>
      <c r="P694" s="8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160"/>
      <c r="G695" s="13"/>
      <c r="H695" s="2"/>
      <c r="I695" s="8"/>
      <c r="J695" s="8"/>
      <c r="K695" s="8"/>
      <c r="L695" s="8"/>
      <c r="M695" s="8"/>
      <c r="N695" s="2"/>
      <c r="O695" s="8"/>
      <c r="P695" s="8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160"/>
      <c r="G696" s="13"/>
      <c r="H696" s="2"/>
      <c r="I696" s="8"/>
      <c r="J696" s="8"/>
      <c r="K696" s="8"/>
      <c r="L696" s="8"/>
      <c r="M696" s="8"/>
      <c r="N696" s="2"/>
      <c r="O696" s="8"/>
      <c r="P696" s="8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160"/>
      <c r="G697" s="13"/>
      <c r="H697" s="2"/>
      <c r="I697" s="8"/>
      <c r="J697" s="8"/>
      <c r="K697" s="8"/>
      <c r="L697" s="8"/>
      <c r="M697" s="8"/>
      <c r="N697" s="2"/>
      <c r="O697" s="8"/>
      <c r="P697" s="8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160"/>
      <c r="G698" s="13"/>
      <c r="H698" s="2"/>
      <c r="I698" s="8"/>
      <c r="J698" s="8"/>
      <c r="K698" s="8"/>
      <c r="L698" s="8"/>
      <c r="M698" s="8"/>
      <c r="N698" s="2"/>
      <c r="O698" s="8"/>
      <c r="P698" s="8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160"/>
      <c r="G699" s="13"/>
      <c r="H699" s="2"/>
      <c r="I699" s="8"/>
      <c r="J699" s="8"/>
      <c r="K699" s="8"/>
      <c r="L699" s="8"/>
      <c r="M699" s="8"/>
      <c r="N699" s="2"/>
      <c r="O699" s="8"/>
      <c r="P699" s="8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160"/>
      <c r="G700" s="13"/>
      <c r="H700" s="2"/>
      <c r="I700" s="8"/>
      <c r="J700" s="8"/>
      <c r="K700" s="8"/>
      <c r="L700" s="8"/>
      <c r="M700" s="8"/>
      <c r="N700" s="2"/>
      <c r="O700" s="8"/>
      <c r="P700" s="8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160"/>
      <c r="G701" s="13"/>
      <c r="H701" s="2"/>
      <c r="I701" s="8"/>
      <c r="J701" s="8"/>
      <c r="K701" s="8"/>
      <c r="L701" s="8"/>
      <c r="M701" s="8"/>
      <c r="N701" s="2"/>
      <c r="O701" s="8"/>
      <c r="P701" s="8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160"/>
      <c r="G702" s="13"/>
      <c r="H702" s="2"/>
      <c r="I702" s="8"/>
      <c r="J702" s="8"/>
      <c r="K702" s="8"/>
      <c r="L702" s="8"/>
      <c r="M702" s="8"/>
      <c r="N702" s="2"/>
      <c r="O702" s="8"/>
      <c r="P702" s="8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160"/>
      <c r="G703" s="13"/>
      <c r="H703" s="2"/>
      <c r="I703" s="8"/>
      <c r="J703" s="8"/>
      <c r="K703" s="8"/>
      <c r="L703" s="8"/>
      <c r="M703" s="8"/>
      <c r="N703" s="2"/>
      <c r="O703" s="8"/>
      <c r="P703" s="8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160"/>
      <c r="G704" s="13"/>
      <c r="H704" s="2"/>
      <c r="I704" s="8"/>
      <c r="J704" s="8"/>
      <c r="K704" s="8"/>
      <c r="L704" s="8"/>
      <c r="M704" s="8"/>
      <c r="N704" s="2"/>
      <c r="O704" s="8"/>
      <c r="P704" s="8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160"/>
      <c r="G705" s="13"/>
      <c r="H705" s="2"/>
      <c r="I705" s="8"/>
      <c r="J705" s="8"/>
      <c r="K705" s="8"/>
      <c r="L705" s="8"/>
      <c r="M705" s="8"/>
      <c r="N705" s="2"/>
      <c r="O705" s="8"/>
      <c r="P705" s="8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160"/>
      <c r="G706" s="13"/>
      <c r="H706" s="2"/>
      <c r="I706" s="8"/>
      <c r="J706" s="8"/>
      <c r="K706" s="8"/>
      <c r="L706" s="8"/>
      <c r="M706" s="8"/>
      <c r="N706" s="2"/>
      <c r="O706" s="8"/>
      <c r="P706" s="8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160"/>
      <c r="G707" s="13"/>
      <c r="H707" s="2"/>
      <c r="I707" s="8"/>
      <c r="J707" s="8"/>
      <c r="K707" s="8"/>
      <c r="L707" s="8"/>
      <c r="M707" s="8"/>
      <c r="N707" s="2"/>
      <c r="O707" s="8"/>
      <c r="P707" s="8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160"/>
      <c r="G708" s="13"/>
      <c r="H708" s="2"/>
      <c r="I708" s="8"/>
      <c r="J708" s="8"/>
      <c r="K708" s="8"/>
      <c r="L708" s="8"/>
      <c r="M708" s="8"/>
      <c r="N708" s="2"/>
      <c r="O708" s="8"/>
      <c r="P708" s="8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160"/>
      <c r="G709" s="13"/>
      <c r="H709" s="2"/>
      <c r="I709" s="8"/>
      <c r="J709" s="8"/>
      <c r="K709" s="8"/>
      <c r="L709" s="8"/>
      <c r="M709" s="8"/>
      <c r="N709" s="2"/>
      <c r="O709" s="8"/>
      <c r="P709" s="8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160"/>
      <c r="G710" s="13"/>
      <c r="H710" s="2"/>
      <c r="I710" s="8"/>
      <c r="J710" s="8"/>
      <c r="K710" s="8"/>
      <c r="L710" s="8"/>
      <c r="M710" s="8"/>
      <c r="N710" s="2"/>
      <c r="O710" s="8"/>
      <c r="P710" s="8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160"/>
      <c r="G711" s="13"/>
      <c r="H711" s="2"/>
      <c r="I711" s="8"/>
      <c r="J711" s="8"/>
      <c r="K711" s="8"/>
      <c r="L711" s="8"/>
      <c r="M711" s="8"/>
      <c r="N711" s="2"/>
      <c r="O711" s="8"/>
      <c r="P711" s="8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160"/>
      <c r="G712" s="13"/>
      <c r="H712" s="2"/>
      <c r="I712" s="8"/>
      <c r="J712" s="8"/>
      <c r="K712" s="8"/>
      <c r="L712" s="8"/>
      <c r="M712" s="8"/>
      <c r="N712" s="2"/>
      <c r="O712" s="8"/>
      <c r="P712" s="8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160"/>
      <c r="G713" s="13"/>
      <c r="H713" s="2"/>
      <c r="I713" s="8"/>
      <c r="J713" s="8"/>
      <c r="K713" s="8"/>
      <c r="L713" s="8"/>
      <c r="M713" s="8"/>
      <c r="N713" s="2"/>
      <c r="O713" s="8"/>
      <c r="P713" s="8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160"/>
      <c r="G714" s="13"/>
      <c r="H714" s="2"/>
      <c r="I714" s="8"/>
      <c r="J714" s="8"/>
      <c r="K714" s="8"/>
      <c r="L714" s="8"/>
      <c r="M714" s="8"/>
      <c r="N714" s="2"/>
      <c r="O714" s="8"/>
      <c r="P714" s="8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160"/>
      <c r="G715" s="13"/>
      <c r="H715" s="2"/>
      <c r="I715" s="8"/>
      <c r="J715" s="8"/>
      <c r="K715" s="8"/>
      <c r="L715" s="8"/>
      <c r="M715" s="8"/>
      <c r="N715" s="2"/>
      <c r="O715" s="8"/>
      <c r="P715" s="8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160"/>
      <c r="G716" s="13"/>
      <c r="H716" s="2"/>
      <c r="I716" s="8"/>
      <c r="J716" s="8"/>
      <c r="K716" s="8"/>
      <c r="L716" s="8"/>
      <c r="M716" s="8"/>
      <c r="N716" s="2"/>
      <c r="O716" s="8"/>
      <c r="P716" s="8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160"/>
      <c r="G717" s="13"/>
      <c r="H717" s="2"/>
      <c r="I717" s="8"/>
      <c r="J717" s="8"/>
      <c r="K717" s="8"/>
      <c r="L717" s="8"/>
      <c r="M717" s="8"/>
      <c r="N717" s="2"/>
      <c r="O717" s="8"/>
      <c r="P717" s="8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160"/>
      <c r="G718" s="13"/>
      <c r="H718" s="2"/>
      <c r="I718" s="8"/>
      <c r="J718" s="8"/>
      <c r="K718" s="8"/>
      <c r="L718" s="8"/>
      <c r="M718" s="8"/>
      <c r="N718" s="2"/>
      <c r="O718" s="8"/>
      <c r="P718" s="8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160"/>
      <c r="G719" s="13"/>
      <c r="H719" s="2"/>
      <c r="I719" s="8"/>
      <c r="J719" s="8"/>
      <c r="K719" s="8"/>
      <c r="L719" s="8"/>
      <c r="M719" s="8"/>
      <c r="N719" s="2"/>
      <c r="O719" s="8"/>
      <c r="P719" s="8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160"/>
      <c r="G720" s="13"/>
      <c r="H720" s="2"/>
      <c r="I720" s="8"/>
      <c r="J720" s="8"/>
      <c r="K720" s="8"/>
      <c r="L720" s="8"/>
      <c r="M720" s="8"/>
      <c r="N720" s="2"/>
      <c r="O720" s="8"/>
      <c r="P720" s="8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160"/>
      <c r="G721" s="13"/>
      <c r="H721" s="2"/>
      <c r="I721" s="8"/>
      <c r="J721" s="8"/>
      <c r="K721" s="8"/>
      <c r="L721" s="8"/>
      <c r="M721" s="8"/>
      <c r="N721" s="2"/>
      <c r="O721" s="8"/>
      <c r="P721" s="8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160"/>
      <c r="G722" s="13"/>
      <c r="H722" s="2"/>
      <c r="I722" s="8"/>
      <c r="J722" s="8"/>
      <c r="K722" s="8"/>
      <c r="L722" s="8"/>
      <c r="M722" s="8"/>
      <c r="N722" s="2"/>
      <c r="O722" s="8"/>
      <c r="P722" s="8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160"/>
      <c r="G723" s="13"/>
      <c r="H723" s="2"/>
      <c r="I723" s="8"/>
      <c r="J723" s="8"/>
      <c r="K723" s="8"/>
      <c r="L723" s="8"/>
      <c r="M723" s="8"/>
      <c r="N723" s="2"/>
      <c r="O723" s="8"/>
      <c r="P723" s="8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160"/>
      <c r="G724" s="13"/>
      <c r="H724" s="2"/>
      <c r="I724" s="8"/>
      <c r="J724" s="8"/>
      <c r="K724" s="8"/>
      <c r="L724" s="8"/>
      <c r="M724" s="8"/>
      <c r="N724" s="2"/>
      <c r="O724" s="8"/>
      <c r="P724" s="8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160"/>
      <c r="G725" s="13"/>
      <c r="H725" s="2"/>
      <c r="I725" s="8"/>
      <c r="J725" s="8"/>
      <c r="K725" s="8"/>
      <c r="L725" s="8"/>
      <c r="M725" s="8"/>
      <c r="N725" s="2"/>
      <c r="O725" s="8"/>
      <c r="P725" s="8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160"/>
      <c r="G726" s="13"/>
      <c r="H726" s="2"/>
      <c r="I726" s="8"/>
      <c r="J726" s="8"/>
      <c r="K726" s="8"/>
      <c r="L726" s="8"/>
      <c r="M726" s="8"/>
      <c r="N726" s="2"/>
      <c r="O726" s="8"/>
      <c r="P726" s="8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160"/>
      <c r="G727" s="13"/>
      <c r="H727" s="2"/>
      <c r="I727" s="8"/>
      <c r="J727" s="8"/>
      <c r="K727" s="8"/>
      <c r="L727" s="8"/>
      <c r="M727" s="8"/>
      <c r="N727" s="2"/>
      <c r="O727" s="8"/>
      <c r="P727" s="8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160"/>
      <c r="G728" s="13"/>
      <c r="H728" s="2"/>
      <c r="I728" s="8"/>
      <c r="J728" s="8"/>
      <c r="K728" s="8"/>
      <c r="L728" s="8"/>
      <c r="M728" s="8"/>
      <c r="N728" s="2"/>
      <c r="O728" s="8"/>
      <c r="P728" s="8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160"/>
      <c r="G729" s="13"/>
      <c r="H729" s="2"/>
      <c r="I729" s="8"/>
      <c r="J729" s="8"/>
      <c r="K729" s="8"/>
      <c r="L729" s="8"/>
      <c r="M729" s="8"/>
      <c r="N729" s="2"/>
      <c r="O729" s="8"/>
      <c r="P729" s="8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160"/>
      <c r="G730" s="13"/>
      <c r="H730" s="2"/>
      <c r="I730" s="8"/>
      <c r="J730" s="8"/>
      <c r="K730" s="8"/>
      <c r="L730" s="8"/>
      <c r="M730" s="8"/>
      <c r="N730" s="2"/>
      <c r="O730" s="8"/>
      <c r="P730" s="8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160"/>
      <c r="G731" s="13"/>
      <c r="H731" s="2"/>
      <c r="I731" s="8"/>
      <c r="J731" s="8"/>
      <c r="K731" s="8"/>
      <c r="L731" s="8"/>
      <c r="M731" s="8"/>
      <c r="N731" s="2"/>
      <c r="O731" s="8"/>
      <c r="P731" s="8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160"/>
      <c r="G732" s="13"/>
      <c r="H732" s="2"/>
      <c r="I732" s="8"/>
      <c r="J732" s="8"/>
      <c r="K732" s="8"/>
      <c r="L732" s="8"/>
      <c r="M732" s="8"/>
      <c r="N732" s="2"/>
      <c r="O732" s="8"/>
      <c r="P732" s="8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160"/>
      <c r="G733" s="13"/>
      <c r="H733" s="2"/>
      <c r="I733" s="8"/>
      <c r="J733" s="8"/>
      <c r="K733" s="8"/>
      <c r="L733" s="8"/>
      <c r="M733" s="8"/>
      <c r="N733" s="2"/>
      <c r="O733" s="8"/>
      <c r="P733" s="8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160"/>
      <c r="G734" s="13"/>
      <c r="H734" s="2"/>
      <c r="I734" s="8"/>
      <c r="J734" s="8"/>
      <c r="K734" s="8"/>
      <c r="L734" s="8"/>
      <c r="M734" s="8"/>
      <c r="N734" s="2"/>
      <c r="O734" s="8"/>
      <c r="P734" s="8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160"/>
      <c r="G735" s="13"/>
      <c r="H735" s="2"/>
      <c r="I735" s="8"/>
      <c r="J735" s="8"/>
      <c r="K735" s="8"/>
      <c r="L735" s="8"/>
      <c r="M735" s="8"/>
      <c r="N735" s="2"/>
      <c r="O735" s="8"/>
      <c r="P735" s="8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160"/>
      <c r="G736" s="13"/>
      <c r="H736" s="2"/>
      <c r="I736" s="8"/>
      <c r="J736" s="8"/>
      <c r="K736" s="8"/>
      <c r="L736" s="8"/>
      <c r="M736" s="8"/>
      <c r="N736" s="2"/>
      <c r="O736" s="8"/>
      <c r="P736" s="8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160"/>
      <c r="G737" s="13"/>
      <c r="H737" s="2"/>
      <c r="I737" s="8"/>
      <c r="J737" s="8"/>
      <c r="K737" s="8"/>
      <c r="L737" s="8"/>
      <c r="M737" s="8"/>
      <c r="N737" s="2"/>
      <c r="O737" s="8"/>
      <c r="P737" s="8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160"/>
      <c r="G738" s="13"/>
      <c r="H738" s="2"/>
      <c r="I738" s="8"/>
      <c r="J738" s="8"/>
      <c r="K738" s="8"/>
      <c r="L738" s="8"/>
      <c r="M738" s="8"/>
      <c r="N738" s="2"/>
      <c r="O738" s="8"/>
      <c r="P738" s="8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160"/>
      <c r="G739" s="13"/>
      <c r="H739" s="2"/>
      <c r="I739" s="8"/>
      <c r="J739" s="8"/>
      <c r="K739" s="8"/>
      <c r="L739" s="8"/>
      <c r="M739" s="8"/>
      <c r="N739" s="2"/>
      <c r="O739" s="8"/>
      <c r="P739" s="8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160"/>
      <c r="G740" s="13"/>
      <c r="H740" s="2"/>
      <c r="I740" s="8"/>
      <c r="J740" s="8"/>
      <c r="K740" s="8"/>
      <c r="L740" s="8"/>
      <c r="M740" s="8"/>
      <c r="N740" s="2"/>
      <c r="O740" s="8"/>
      <c r="P740" s="8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160"/>
      <c r="G741" s="13"/>
      <c r="H741" s="2"/>
      <c r="I741" s="8"/>
      <c r="J741" s="8"/>
      <c r="K741" s="8"/>
      <c r="L741" s="8"/>
      <c r="M741" s="8"/>
      <c r="N741" s="2"/>
      <c r="O741" s="8"/>
      <c r="P741" s="8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160"/>
      <c r="G742" s="13"/>
      <c r="H742" s="2"/>
      <c r="I742" s="8"/>
      <c r="J742" s="8"/>
      <c r="K742" s="8"/>
      <c r="L742" s="8"/>
      <c r="M742" s="8"/>
      <c r="N742" s="2"/>
      <c r="O742" s="8"/>
      <c r="P742" s="8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160"/>
      <c r="G743" s="13"/>
      <c r="H743" s="2"/>
      <c r="I743" s="8"/>
      <c r="J743" s="8"/>
      <c r="K743" s="8"/>
      <c r="L743" s="8"/>
      <c r="M743" s="8"/>
      <c r="N743" s="2"/>
      <c r="O743" s="8"/>
      <c r="P743" s="8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160"/>
      <c r="G744" s="13"/>
      <c r="H744" s="2"/>
      <c r="I744" s="8"/>
      <c r="J744" s="8"/>
      <c r="K744" s="8"/>
      <c r="L744" s="8"/>
      <c r="M744" s="8"/>
      <c r="N744" s="2"/>
      <c r="O744" s="8"/>
      <c r="P744" s="8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160"/>
      <c r="G745" s="13"/>
      <c r="H745" s="2"/>
      <c r="I745" s="8"/>
      <c r="J745" s="8"/>
      <c r="K745" s="8"/>
      <c r="L745" s="8"/>
      <c r="M745" s="8"/>
      <c r="N745" s="2"/>
      <c r="O745" s="8"/>
      <c r="P745" s="8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160"/>
      <c r="G746" s="13"/>
      <c r="H746" s="2"/>
      <c r="I746" s="8"/>
      <c r="J746" s="8"/>
      <c r="K746" s="8"/>
      <c r="L746" s="8"/>
      <c r="M746" s="8"/>
      <c r="N746" s="2"/>
      <c r="O746" s="8"/>
      <c r="P746" s="8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160"/>
      <c r="G747" s="13"/>
      <c r="H747" s="2"/>
      <c r="I747" s="8"/>
      <c r="J747" s="8"/>
      <c r="K747" s="8"/>
      <c r="L747" s="8"/>
      <c r="M747" s="8"/>
      <c r="N747" s="2"/>
      <c r="O747" s="8"/>
      <c r="P747" s="8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160"/>
      <c r="G748" s="13"/>
      <c r="H748" s="2"/>
      <c r="I748" s="8"/>
      <c r="J748" s="8"/>
      <c r="K748" s="8"/>
      <c r="L748" s="8"/>
      <c r="M748" s="8"/>
      <c r="N748" s="2"/>
      <c r="O748" s="8"/>
      <c r="P748" s="8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160"/>
      <c r="G749" s="13"/>
      <c r="H749" s="2"/>
      <c r="I749" s="8"/>
      <c r="J749" s="8"/>
      <c r="K749" s="8"/>
      <c r="L749" s="8"/>
      <c r="M749" s="8"/>
      <c r="N749" s="2"/>
      <c r="O749" s="8"/>
      <c r="P749" s="8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160"/>
      <c r="G750" s="13"/>
      <c r="H750" s="2"/>
      <c r="I750" s="8"/>
      <c r="J750" s="8"/>
      <c r="K750" s="8"/>
      <c r="L750" s="8"/>
      <c r="M750" s="8"/>
      <c r="N750" s="2"/>
      <c r="O750" s="8"/>
      <c r="P750" s="8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160"/>
      <c r="G751" s="13"/>
      <c r="H751" s="2"/>
      <c r="I751" s="8"/>
      <c r="J751" s="8"/>
      <c r="K751" s="8"/>
      <c r="L751" s="8"/>
      <c r="M751" s="8"/>
      <c r="N751" s="2"/>
      <c r="O751" s="8"/>
      <c r="P751" s="8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160"/>
      <c r="G752" s="13"/>
      <c r="H752" s="2"/>
      <c r="I752" s="8"/>
      <c r="J752" s="8"/>
      <c r="K752" s="8"/>
      <c r="L752" s="8"/>
      <c r="M752" s="8"/>
      <c r="N752" s="2"/>
      <c r="O752" s="8"/>
      <c r="P752" s="8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160"/>
      <c r="G753" s="13"/>
      <c r="H753" s="2"/>
      <c r="I753" s="8"/>
      <c r="J753" s="8"/>
      <c r="K753" s="8"/>
      <c r="L753" s="8"/>
      <c r="M753" s="8"/>
      <c r="N753" s="2"/>
      <c r="O753" s="8"/>
      <c r="P753" s="8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160"/>
      <c r="G754" s="13"/>
      <c r="H754" s="2"/>
      <c r="I754" s="8"/>
      <c r="J754" s="8"/>
      <c r="K754" s="8"/>
      <c r="L754" s="8"/>
      <c r="M754" s="8"/>
      <c r="N754" s="2"/>
      <c r="O754" s="8"/>
      <c r="P754" s="8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160"/>
      <c r="G755" s="13"/>
      <c r="H755" s="2"/>
      <c r="I755" s="8"/>
      <c r="J755" s="8"/>
      <c r="K755" s="8"/>
      <c r="L755" s="8"/>
      <c r="M755" s="8"/>
      <c r="N755" s="2"/>
      <c r="O755" s="8"/>
      <c r="P755" s="8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160"/>
      <c r="G756" s="13"/>
      <c r="H756" s="2"/>
      <c r="I756" s="8"/>
      <c r="J756" s="8"/>
      <c r="K756" s="8"/>
      <c r="L756" s="8"/>
      <c r="M756" s="8"/>
      <c r="N756" s="2"/>
      <c r="O756" s="8"/>
      <c r="P756" s="8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160"/>
      <c r="G757" s="13"/>
      <c r="H757" s="2"/>
      <c r="I757" s="8"/>
      <c r="J757" s="8"/>
      <c r="K757" s="8"/>
      <c r="L757" s="8"/>
      <c r="M757" s="8"/>
      <c r="N757" s="2"/>
      <c r="O757" s="8"/>
      <c r="P757" s="8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160"/>
      <c r="G758" s="13"/>
      <c r="H758" s="2"/>
      <c r="I758" s="8"/>
      <c r="J758" s="8"/>
      <c r="K758" s="8"/>
      <c r="L758" s="8"/>
      <c r="M758" s="8"/>
      <c r="N758" s="2"/>
      <c r="O758" s="8"/>
      <c r="P758" s="8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160"/>
      <c r="G759" s="13"/>
      <c r="H759" s="2"/>
      <c r="I759" s="8"/>
      <c r="J759" s="8"/>
      <c r="K759" s="8"/>
      <c r="L759" s="8"/>
      <c r="M759" s="8"/>
      <c r="N759" s="2"/>
      <c r="O759" s="8"/>
      <c r="P759" s="8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160"/>
      <c r="G760" s="13"/>
      <c r="H760" s="2"/>
      <c r="I760" s="8"/>
      <c r="J760" s="8"/>
      <c r="K760" s="8"/>
      <c r="L760" s="8"/>
      <c r="M760" s="8"/>
      <c r="N760" s="2"/>
      <c r="O760" s="8"/>
      <c r="P760" s="8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160"/>
      <c r="G761" s="13"/>
      <c r="H761" s="2"/>
      <c r="I761" s="8"/>
      <c r="J761" s="8"/>
      <c r="K761" s="8"/>
      <c r="L761" s="8"/>
      <c r="M761" s="8"/>
      <c r="N761" s="2"/>
      <c r="O761" s="8"/>
      <c r="P761" s="8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160"/>
      <c r="G762" s="13"/>
      <c r="H762" s="2"/>
      <c r="I762" s="8"/>
      <c r="J762" s="8"/>
      <c r="K762" s="8"/>
      <c r="L762" s="8"/>
      <c r="M762" s="8"/>
      <c r="N762" s="2"/>
      <c r="O762" s="8"/>
      <c r="P762" s="8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160"/>
      <c r="G763" s="13"/>
      <c r="H763" s="2"/>
      <c r="I763" s="8"/>
      <c r="J763" s="8"/>
      <c r="K763" s="8"/>
      <c r="L763" s="8"/>
      <c r="M763" s="8"/>
      <c r="N763" s="2"/>
      <c r="O763" s="8"/>
      <c r="P763" s="8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160"/>
      <c r="G764" s="13"/>
      <c r="H764" s="2"/>
      <c r="I764" s="8"/>
      <c r="J764" s="8"/>
      <c r="K764" s="8"/>
      <c r="L764" s="8"/>
      <c r="M764" s="8"/>
      <c r="N764" s="2"/>
      <c r="O764" s="8"/>
      <c r="P764" s="8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160"/>
      <c r="G765" s="13"/>
      <c r="H765" s="2"/>
      <c r="I765" s="8"/>
      <c r="J765" s="8"/>
      <c r="K765" s="8"/>
      <c r="L765" s="8"/>
      <c r="M765" s="8"/>
      <c r="N765" s="2"/>
      <c r="O765" s="8"/>
      <c r="P765" s="8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160"/>
      <c r="G766" s="13"/>
      <c r="H766" s="2"/>
      <c r="I766" s="8"/>
      <c r="J766" s="8"/>
      <c r="K766" s="8"/>
      <c r="L766" s="8"/>
      <c r="M766" s="8"/>
      <c r="N766" s="2"/>
      <c r="O766" s="8"/>
      <c r="P766" s="8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160"/>
      <c r="G767" s="13"/>
      <c r="H767" s="2"/>
      <c r="I767" s="8"/>
      <c r="J767" s="8"/>
      <c r="K767" s="8"/>
      <c r="L767" s="8"/>
      <c r="M767" s="8"/>
      <c r="N767" s="2"/>
      <c r="O767" s="8"/>
      <c r="P767" s="8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160"/>
      <c r="G768" s="13"/>
      <c r="H768" s="2"/>
      <c r="I768" s="8"/>
      <c r="J768" s="8"/>
      <c r="K768" s="8"/>
      <c r="L768" s="8"/>
      <c r="M768" s="8"/>
      <c r="N768" s="2"/>
      <c r="O768" s="8"/>
      <c r="P768" s="8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160"/>
      <c r="G769" s="13"/>
      <c r="H769" s="2"/>
      <c r="I769" s="8"/>
      <c r="J769" s="8"/>
      <c r="K769" s="8"/>
      <c r="L769" s="8"/>
      <c r="M769" s="8"/>
      <c r="N769" s="2"/>
      <c r="O769" s="8"/>
      <c r="P769" s="8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160"/>
      <c r="G770" s="13"/>
      <c r="H770" s="2"/>
      <c r="I770" s="8"/>
      <c r="J770" s="8"/>
      <c r="K770" s="8"/>
      <c r="L770" s="8"/>
      <c r="M770" s="8"/>
      <c r="N770" s="2"/>
      <c r="O770" s="8"/>
      <c r="P770" s="8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160"/>
      <c r="G771" s="13"/>
      <c r="H771" s="2"/>
      <c r="I771" s="8"/>
      <c r="J771" s="8"/>
      <c r="K771" s="8"/>
      <c r="L771" s="8"/>
      <c r="M771" s="8"/>
      <c r="N771" s="2"/>
      <c r="O771" s="8"/>
      <c r="P771" s="8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160"/>
      <c r="G772" s="13"/>
      <c r="H772" s="2"/>
      <c r="I772" s="8"/>
      <c r="J772" s="8"/>
      <c r="K772" s="8"/>
      <c r="L772" s="8"/>
      <c r="M772" s="8"/>
      <c r="N772" s="2"/>
      <c r="O772" s="8"/>
      <c r="P772" s="8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160"/>
      <c r="G773" s="13"/>
      <c r="H773" s="2"/>
      <c r="I773" s="8"/>
      <c r="J773" s="8"/>
      <c r="K773" s="8"/>
      <c r="L773" s="8"/>
      <c r="M773" s="8"/>
      <c r="N773" s="2"/>
      <c r="O773" s="8"/>
      <c r="P773" s="8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160"/>
      <c r="G774" s="13"/>
      <c r="H774" s="2"/>
      <c r="I774" s="8"/>
      <c r="J774" s="8"/>
      <c r="K774" s="8"/>
      <c r="L774" s="8"/>
      <c r="M774" s="8"/>
      <c r="N774" s="2"/>
      <c r="O774" s="8"/>
      <c r="P774" s="8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160"/>
      <c r="G775" s="13"/>
      <c r="H775" s="2"/>
      <c r="I775" s="8"/>
      <c r="J775" s="8"/>
      <c r="K775" s="8"/>
      <c r="L775" s="8"/>
      <c r="M775" s="8"/>
      <c r="N775" s="2"/>
      <c r="O775" s="8"/>
      <c r="P775" s="8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160"/>
      <c r="G776" s="13"/>
      <c r="H776" s="2"/>
      <c r="I776" s="8"/>
      <c r="J776" s="8"/>
      <c r="K776" s="8"/>
      <c r="L776" s="8"/>
      <c r="M776" s="8"/>
      <c r="N776" s="2"/>
      <c r="O776" s="8"/>
      <c r="P776" s="8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160"/>
      <c r="G777" s="13"/>
      <c r="H777" s="2"/>
      <c r="I777" s="8"/>
      <c r="J777" s="8"/>
      <c r="K777" s="8"/>
      <c r="L777" s="8"/>
      <c r="M777" s="8"/>
      <c r="N777" s="2"/>
      <c r="O777" s="8"/>
      <c r="P777" s="8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160"/>
      <c r="G778" s="13"/>
      <c r="H778" s="2"/>
      <c r="I778" s="8"/>
      <c r="J778" s="8"/>
      <c r="K778" s="8"/>
      <c r="L778" s="8"/>
      <c r="M778" s="8"/>
      <c r="N778" s="2"/>
      <c r="O778" s="8"/>
      <c r="P778" s="8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160"/>
      <c r="G779" s="13"/>
      <c r="H779" s="2"/>
      <c r="I779" s="8"/>
      <c r="J779" s="8"/>
      <c r="K779" s="8"/>
      <c r="L779" s="8"/>
      <c r="M779" s="8"/>
      <c r="N779" s="2"/>
      <c r="O779" s="8"/>
      <c r="P779" s="8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160"/>
      <c r="G780" s="13"/>
      <c r="H780" s="2"/>
      <c r="I780" s="8"/>
      <c r="J780" s="8"/>
      <c r="K780" s="8"/>
      <c r="L780" s="8"/>
      <c r="M780" s="8"/>
      <c r="N780" s="2"/>
      <c r="O780" s="8"/>
      <c r="P780" s="8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160"/>
      <c r="G781" s="13"/>
      <c r="H781" s="2"/>
      <c r="I781" s="8"/>
      <c r="J781" s="8"/>
      <c r="K781" s="8"/>
      <c r="L781" s="8"/>
      <c r="M781" s="8"/>
      <c r="N781" s="2"/>
      <c r="O781" s="8"/>
      <c r="P781" s="8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160"/>
      <c r="G782" s="13"/>
      <c r="H782" s="2"/>
      <c r="I782" s="8"/>
      <c r="J782" s="8"/>
      <c r="K782" s="8"/>
      <c r="L782" s="8"/>
      <c r="M782" s="8"/>
      <c r="N782" s="2"/>
      <c r="O782" s="8"/>
      <c r="P782" s="8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160"/>
      <c r="G783" s="13"/>
      <c r="H783" s="2"/>
      <c r="I783" s="8"/>
      <c r="J783" s="8"/>
      <c r="K783" s="8"/>
      <c r="L783" s="8"/>
      <c r="M783" s="8"/>
      <c r="N783" s="2"/>
      <c r="O783" s="8"/>
      <c r="P783" s="8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160"/>
      <c r="G784" s="13"/>
      <c r="H784" s="2"/>
      <c r="I784" s="8"/>
      <c r="J784" s="8"/>
      <c r="K784" s="8"/>
      <c r="L784" s="8"/>
      <c r="M784" s="8"/>
      <c r="N784" s="2"/>
      <c r="O784" s="8"/>
      <c r="P784" s="8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160"/>
      <c r="G785" s="13"/>
      <c r="H785" s="2"/>
      <c r="I785" s="8"/>
      <c r="J785" s="8"/>
      <c r="K785" s="8"/>
      <c r="L785" s="8"/>
      <c r="M785" s="8"/>
      <c r="N785" s="2"/>
      <c r="O785" s="8"/>
      <c r="P785" s="8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160"/>
      <c r="G786" s="13"/>
      <c r="H786" s="2"/>
      <c r="I786" s="8"/>
      <c r="J786" s="8"/>
      <c r="K786" s="8"/>
      <c r="L786" s="8"/>
      <c r="M786" s="8"/>
      <c r="N786" s="2"/>
      <c r="O786" s="8"/>
      <c r="P786" s="8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160"/>
      <c r="G787" s="13"/>
      <c r="H787" s="2"/>
      <c r="I787" s="8"/>
      <c r="J787" s="8"/>
      <c r="K787" s="8"/>
      <c r="L787" s="8"/>
      <c r="M787" s="8"/>
      <c r="N787" s="2"/>
      <c r="O787" s="8"/>
      <c r="P787" s="8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160"/>
      <c r="G788" s="13"/>
      <c r="H788" s="2"/>
      <c r="I788" s="8"/>
      <c r="J788" s="8"/>
      <c r="K788" s="8"/>
      <c r="L788" s="8"/>
      <c r="M788" s="8"/>
      <c r="N788" s="2"/>
      <c r="O788" s="8"/>
      <c r="P788" s="8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160"/>
      <c r="G789" s="13"/>
      <c r="H789" s="2"/>
      <c r="I789" s="8"/>
      <c r="J789" s="8"/>
      <c r="K789" s="8"/>
      <c r="L789" s="8"/>
      <c r="M789" s="8"/>
      <c r="N789" s="2"/>
      <c r="O789" s="8"/>
      <c r="P789" s="8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160"/>
      <c r="G790" s="13"/>
      <c r="H790" s="2"/>
      <c r="I790" s="8"/>
      <c r="J790" s="8"/>
      <c r="K790" s="8"/>
      <c r="L790" s="8"/>
      <c r="M790" s="8"/>
      <c r="N790" s="2"/>
      <c r="O790" s="8"/>
      <c r="P790" s="8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160"/>
      <c r="G791" s="13"/>
      <c r="H791" s="2"/>
      <c r="I791" s="8"/>
      <c r="J791" s="8"/>
      <c r="K791" s="8"/>
      <c r="L791" s="8"/>
      <c r="M791" s="8"/>
      <c r="N791" s="2"/>
      <c r="O791" s="8"/>
      <c r="P791" s="8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160"/>
      <c r="G792" s="13"/>
      <c r="H792" s="2"/>
      <c r="I792" s="8"/>
      <c r="J792" s="8"/>
      <c r="K792" s="8"/>
      <c r="L792" s="8"/>
      <c r="M792" s="8"/>
      <c r="N792" s="2"/>
      <c r="O792" s="8"/>
      <c r="P792" s="8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160"/>
      <c r="G793" s="13"/>
      <c r="H793" s="2"/>
      <c r="I793" s="8"/>
      <c r="J793" s="8"/>
      <c r="K793" s="8"/>
      <c r="L793" s="8"/>
      <c r="M793" s="8"/>
      <c r="N793" s="2"/>
      <c r="O793" s="8"/>
      <c r="P793" s="8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160"/>
      <c r="G794" s="13"/>
      <c r="H794" s="2"/>
      <c r="I794" s="8"/>
      <c r="J794" s="8"/>
      <c r="K794" s="8"/>
      <c r="L794" s="8"/>
      <c r="M794" s="8"/>
      <c r="N794" s="2"/>
      <c r="O794" s="8"/>
      <c r="P794" s="8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160"/>
      <c r="G795" s="13"/>
      <c r="H795" s="2"/>
      <c r="I795" s="8"/>
      <c r="J795" s="8"/>
      <c r="K795" s="8"/>
      <c r="L795" s="8"/>
      <c r="M795" s="8"/>
      <c r="N795" s="2"/>
      <c r="O795" s="8"/>
      <c r="P795" s="8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160"/>
      <c r="G796" s="13"/>
      <c r="H796" s="2"/>
      <c r="I796" s="8"/>
      <c r="J796" s="8"/>
      <c r="K796" s="8"/>
      <c r="L796" s="8"/>
      <c r="M796" s="8"/>
      <c r="N796" s="2"/>
      <c r="O796" s="8"/>
      <c r="P796" s="8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160"/>
      <c r="G797" s="13"/>
      <c r="H797" s="2"/>
      <c r="I797" s="8"/>
      <c r="J797" s="8"/>
      <c r="K797" s="8"/>
      <c r="L797" s="8"/>
      <c r="M797" s="8"/>
      <c r="N797" s="2"/>
      <c r="O797" s="8"/>
      <c r="P797" s="8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160"/>
      <c r="G798" s="13"/>
      <c r="H798" s="2"/>
      <c r="I798" s="8"/>
      <c r="J798" s="8"/>
      <c r="K798" s="8"/>
      <c r="L798" s="8"/>
      <c r="M798" s="8"/>
      <c r="N798" s="2"/>
      <c r="O798" s="8"/>
      <c r="P798" s="8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160"/>
      <c r="G799" s="13"/>
      <c r="H799" s="2"/>
      <c r="I799" s="8"/>
      <c r="J799" s="8"/>
      <c r="K799" s="8"/>
      <c r="L799" s="8"/>
      <c r="M799" s="8"/>
      <c r="N799" s="2"/>
      <c r="O799" s="8"/>
      <c r="P799" s="8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160"/>
      <c r="G800" s="13"/>
      <c r="H800" s="2"/>
      <c r="I800" s="8"/>
      <c r="J800" s="8"/>
      <c r="K800" s="8"/>
      <c r="L800" s="8"/>
      <c r="M800" s="8"/>
      <c r="N800" s="2"/>
      <c r="O800" s="8"/>
      <c r="P800" s="8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160"/>
      <c r="G801" s="13"/>
      <c r="H801" s="2"/>
      <c r="I801" s="8"/>
      <c r="J801" s="8"/>
      <c r="K801" s="8"/>
      <c r="L801" s="8"/>
      <c r="M801" s="8"/>
      <c r="N801" s="2"/>
      <c r="O801" s="8"/>
      <c r="P801" s="8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160"/>
      <c r="G802" s="13"/>
      <c r="H802" s="2"/>
      <c r="I802" s="8"/>
      <c r="J802" s="8"/>
      <c r="K802" s="8"/>
      <c r="L802" s="8"/>
      <c r="M802" s="8"/>
      <c r="N802" s="2"/>
      <c r="O802" s="8"/>
      <c r="P802" s="8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160"/>
      <c r="G803" s="13"/>
      <c r="H803" s="2"/>
      <c r="I803" s="8"/>
      <c r="J803" s="8"/>
      <c r="K803" s="8"/>
      <c r="L803" s="8"/>
      <c r="M803" s="8"/>
      <c r="N803" s="2"/>
      <c r="O803" s="8"/>
      <c r="P803" s="8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160"/>
      <c r="G804" s="13"/>
      <c r="H804" s="2"/>
      <c r="I804" s="8"/>
      <c r="J804" s="8"/>
      <c r="K804" s="8"/>
      <c r="L804" s="8"/>
      <c r="M804" s="8"/>
      <c r="N804" s="2"/>
      <c r="O804" s="8"/>
      <c r="P804" s="8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160"/>
      <c r="G805" s="13"/>
      <c r="H805" s="2"/>
      <c r="I805" s="8"/>
      <c r="J805" s="8"/>
      <c r="K805" s="8"/>
      <c r="L805" s="8"/>
      <c r="M805" s="8"/>
      <c r="N805" s="2"/>
      <c r="O805" s="8"/>
      <c r="P805" s="8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160"/>
      <c r="G806" s="13"/>
      <c r="H806" s="2"/>
      <c r="I806" s="8"/>
      <c r="J806" s="8"/>
      <c r="K806" s="8"/>
      <c r="L806" s="8"/>
      <c r="M806" s="8"/>
      <c r="N806" s="2"/>
      <c r="O806" s="8"/>
      <c r="P806" s="8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160"/>
      <c r="G807" s="13"/>
      <c r="H807" s="2"/>
      <c r="I807" s="8"/>
      <c r="J807" s="8"/>
      <c r="K807" s="8"/>
      <c r="L807" s="8"/>
      <c r="M807" s="8"/>
      <c r="N807" s="2"/>
      <c r="O807" s="8"/>
      <c r="P807" s="8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160"/>
      <c r="G808" s="13"/>
      <c r="H808" s="2"/>
      <c r="I808" s="8"/>
      <c r="J808" s="8"/>
      <c r="K808" s="8"/>
      <c r="L808" s="8"/>
      <c r="M808" s="8"/>
      <c r="N808" s="2"/>
      <c r="O808" s="8"/>
      <c r="P808" s="8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160"/>
      <c r="G809" s="13"/>
      <c r="H809" s="2"/>
      <c r="I809" s="8"/>
      <c r="J809" s="8"/>
      <c r="K809" s="8"/>
      <c r="L809" s="8"/>
      <c r="M809" s="8"/>
      <c r="N809" s="2"/>
      <c r="O809" s="8"/>
      <c r="P809" s="8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160"/>
      <c r="G810" s="13"/>
      <c r="H810" s="2"/>
      <c r="I810" s="8"/>
      <c r="J810" s="8"/>
      <c r="K810" s="8"/>
      <c r="L810" s="8"/>
      <c r="M810" s="8"/>
      <c r="N810" s="2"/>
      <c r="O810" s="8"/>
      <c r="P810" s="8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160"/>
      <c r="G811" s="13"/>
      <c r="H811" s="2"/>
      <c r="I811" s="8"/>
      <c r="J811" s="8"/>
      <c r="K811" s="8"/>
      <c r="L811" s="8"/>
      <c r="M811" s="8"/>
      <c r="N811" s="2"/>
      <c r="O811" s="8"/>
      <c r="P811" s="8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160"/>
      <c r="G812" s="13"/>
      <c r="H812" s="2"/>
      <c r="I812" s="8"/>
      <c r="J812" s="8"/>
      <c r="K812" s="8"/>
      <c r="L812" s="8"/>
      <c r="M812" s="8"/>
      <c r="N812" s="2"/>
      <c r="O812" s="8"/>
      <c r="P812" s="8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160"/>
      <c r="G813" s="13"/>
      <c r="H813" s="2"/>
      <c r="I813" s="8"/>
      <c r="J813" s="8"/>
      <c r="K813" s="8"/>
      <c r="L813" s="8"/>
      <c r="M813" s="8"/>
      <c r="N813" s="2"/>
      <c r="O813" s="8"/>
      <c r="P813" s="8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160"/>
      <c r="G814" s="13"/>
      <c r="H814" s="2"/>
      <c r="I814" s="8"/>
      <c r="J814" s="8"/>
      <c r="K814" s="8"/>
      <c r="L814" s="8"/>
      <c r="M814" s="8"/>
      <c r="N814" s="2"/>
      <c r="O814" s="8"/>
      <c r="P814" s="8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160"/>
      <c r="G815" s="13"/>
      <c r="H815" s="2"/>
      <c r="I815" s="8"/>
      <c r="J815" s="8"/>
      <c r="K815" s="8"/>
      <c r="L815" s="8"/>
      <c r="M815" s="8"/>
      <c r="N815" s="2"/>
      <c r="O815" s="8"/>
      <c r="P815" s="8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160"/>
      <c r="G816" s="13"/>
      <c r="H816" s="2"/>
      <c r="I816" s="8"/>
      <c r="J816" s="8"/>
      <c r="K816" s="8"/>
      <c r="L816" s="8"/>
      <c r="M816" s="8"/>
      <c r="N816" s="2"/>
      <c r="O816" s="8"/>
      <c r="P816" s="8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160"/>
      <c r="G817" s="13"/>
      <c r="H817" s="2"/>
      <c r="I817" s="8"/>
      <c r="J817" s="8"/>
      <c r="K817" s="8"/>
      <c r="L817" s="8"/>
      <c r="M817" s="8"/>
      <c r="N817" s="2"/>
      <c r="O817" s="8"/>
      <c r="P817" s="8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160"/>
      <c r="G818" s="13"/>
      <c r="H818" s="2"/>
      <c r="I818" s="8"/>
      <c r="J818" s="8"/>
      <c r="K818" s="8"/>
      <c r="L818" s="8"/>
      <c r="M818" s="8"/>
      <c r="N818" s="2"/>
      <c r="O818" s="8"/>
      <c r="P818" s="8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160"/>
      <c r="G819" s="13"/>
      <c r="H819" s="2"/>
      <c r="I819" s="8"/>
      <c r="J819" s="8"/>
      <c r="K819" s="8"/>
      <c r="L819" s="8"/>
      <c r="M819" s="8"/>
      <c r="N819" s="2"/>
      <c r="O819" s="8"/>
      <c r="P819" s="8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160"/>
      <c r="G820" s="13"/>
      <c r="H820" s="2"/>
      <c r="I820" s="8"/>
      <c r="J820" s="8"/>
      <c r="K820" s="8"/>
      <c r="L820" s="8"/>
      <c r="M820" s="8"/>
      <c r="N820" s="2"/>
      <c r="O820" s="8"/>
      <c r="P820" s="8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160"/>
      <c r="G821" s="13"/>
      <c r="H821" s="2"/>
      <c r="I821" s="8"/>
      <c r="J821" s="8"/>
      <c r="K821" s="8"/>
      <c r="L821" s="8"/>
      <c r="M821" s="8"/>
      <c r="N821" s="2"/>
      <c r="O821" s="8"/>
      <c r="P821" s="8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160"/>
      <c r="G822" s="13"/>
      <c r="H822" s="2"/>
      <c r="I822" s="8"/>
      <c r="J822" s="8"/>
      <c r="K822" s="8"/>
      <c r="L822" s="8"/>
      <c r="M822" s="8"/>
      <c r="N822" s="2"/>
      <c r="O822" s="8"/>
      <c r="P822" s="8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160"/>
      <c r="G823" s="13"/>
      <c r="H823" s="2"/>
      <c r="I823" s="8"/>
      <c r="J823" s="8"/>
      <c r="K823" s="8"/>
      <c r="L823" s="8"/>
      <c r="M823" s="8"/>
      <c r="N823" s="2"/>
      <c r="O823" s="8"/>
      <c r="P823" s="8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160"/>
      <c r="G824" s="13"/>
      <c r="H824" s="2"/>
      <c r="I824" s="8"/>
      <c r="J824" s="8"/>
      <c r="K824" s="8"/>
      <c r="L824" s="8"/>
      <c r="M824" s="8"/>
      <c r="N824" s="2"/>
      <c r="O824" s="8"/>
      <c r="P824" s="8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160"/>
      <c r="G825" s="13"/>
      <c r="H825" s="2"/>
      <c r="I825" s="8"/>
      <c r="J825" s="8"/>
      <c r="K825" s="8"/>
      <c r="L825" s="8"/>
      <c r="M825" s="8"/>
      <c r="N825" s="2"/>
      <c r="O825" s="8"/>
      <c r="P825" s="8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160"/>
      <c r="G826" s="13"/>
      <c r="H826" s="2"/>
      <c r="I826" s="8"/>
      <c r="J826" s="8"/>
      <c r="K826" s="8"/>
      <c r="L826" s="8"/>
      <c r="M826" s="8"/>
      <c r="N826" s="2"/>
      <c r="O826" s="8"/>
      <c r="P826" s="8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160"/>
      <c r="G827" s="13"/>
      <c r="H827" s="2"/>
      <c r="I827" s="8"/>
      <c r="J827" s="8"/>
      <c r="K827" s="8"/>
      <c r="L827" s="8"/>
      <c r="M827" s="8"/>
      <c r="N827" s="2"/>
      <c r="O827" s="8"/>
      <c r="P827" s="8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160"/>
      <c r="G828" s="13"/>
      <c r="H828" s="2"/>
      <c r="I828" s="8"/>
      <c r="J828" s="8"/>
      <c r="K828" s="8"/>
      <c r="L828" s="8"/>
      <c r="M828" s="8"/>
      <c r="N828" s="2"/>
      <c r="O828" s="8"/>
      <c r="P828" s="8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160"/>
      <c r="G829" s="13"/>
      <c r="H829" s="2"/>
      <c r="I829" s="8"/>
      <c r="J829" s="8"/>
      <c r="K829" s="8"/>
      <c r="L829" s="8"/>
      <c r="M829" s="8"/>
      <c r="N829" s="2"/>
      <c r="O829" s="8"/>
      <c r="P829" s="8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160"/>
      <c r="G830" s="13"/>
      <c r="H830" s="2"/>
      <c r="I830" s="8"/>
      <c r="J830" s="8"/>
      <c r="K830" s="8"/>
      <c r="L830" s="8"/>
      <c r="M830" s="8"/>
      <c r="N830" s="2"/>
      <c r="O830" s="8"/>
      <c r="P830" s="8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160"/>
      <c r="G831" s="13"/>
      <c r="H831" s="2"/>
      <c r="I831" s="8"/>
      <c r="J831" s="8"/>
      <c r="K831" s="8"/>
      <c r="L831" s="8"/>
      <c r="M831" s="8"/>
      <c r="N831" s="2"/>
      <c r="O831" s="8"/>
      <c r="P831" s="8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160"/>
      <c r="G832" s="13"/>
      <c r="H832" s="2"/>
      <c r="I832" s="8"/>
      <c r="J832" s="8"/>
      <c r="K832" s="8"/>
      <c r="L832" s="8"/>
      <c r="M832" s="8"/>
      <c r="N832" s="2"/>
      <c r="O832" s="8"/>
      <c r="P832" s="8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160"/>
      <c r="G833" s="13"/>
      <c r="H833" s="2"/>
      <c r="I833" s="8"/>
      <c r="J833" s="8"/>
      <c r="K833" s="8"/>
      <c r="L833" s="8"/>
      <c r="M833" s="8"/>
      <c r="N833" s="2"/>
      <c r="O833" s="8"/>
      <c r="P833" s="8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160"/>
      <c r="G834" s="13"/>
      <c r="H834" s="2"/>
      <c r="I834" s="8"/>
      <c r="J834" s="8"/>
      <c r="K834" s="8"/>
      <c r="L834" s="8"/>
      <c r="M834" s="8"/>
      <c r="N834" s="2"/>
      <c r="O834" s="8"/>
      <c r="P834" s="8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160"/>
      <c r="G835" s="13"/>
      <c r="H835" s="2"/>
      <c r="I835" s="8"/>
      <c r="J835" s="8"/>
      <c r="K835" s="8"/>
      <c r="L835" s="8"/>
      <c r="M835" s="8"/>
      <c r="N835" s="2"/>
      <c r="O835" s="8"/>
      <c r="P835" s="8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160"/>
      <c r="G836" s="13"/>
      <c r="H836" s="2"/>
      <c r="I836" s="8"/>
      <c r="J836" s="8"/>
      <c r="K836" s="8"/>
      <c r="L836" s="8"/>
      <c r="M836" s="8"/>
      <c r="N836" s="2"/>
      <c r="O836" s="8"/>
      <c r="P836" s="8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160"/>
      <c r="G837" s="13"/>
      <c r="H837" s="2"/>
      <c r="I837" s="8"/>
      <c r="J837" s="8"/>
      <c r="K837" s="8"/>
      <c r="L837" s="8"/>
      <c r="M837" s="8"/>
      <c r="N837" s="2"/>
      <c r="O837" s="8"/>
      <c r="P837" s="8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160"/>
      <c r="G838" s="13"/>
      <c r="H838" s="2"/>
      <c r="I838" s="8"/>
      <c r="J838" s="8"/>
      <c r="K838" s="8"/>
      <c r="L838" s="8"/>
      <c r="M838" s="8"/>
      <c r="N838" s="2"/>
      <c r="O838" s="8"/>
      <c r="P838" s="8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160"/>
      <c r="G839" s="13"/>
      <c r="H839" s="2"/>
      <c r="I839" s="8"/>
      <c r="J839" s="8"/>
      <c r="K839" s="8"/>
      <c r="L839" s="8"/>
      <c r="M839" s="8"/>
      <c r="N839" s="2"/>
      <c r="O839" s="8"/>
      <c r="P839" s="8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160"/>
      <c r="G840" s="13"/>
      <c r="H840" s="2"/>
      <c r="I840" s="8"/>
      <c r="J840" s="8"/>
      <c r="K840" s="8"/>
      <c r="L840" s="8"/>
      <c r="M840" s="8"/>
      <c r="N840" s="2"/>
      <c r="O840" s="8"/>
      <c r="P840" s="8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160"/>
      <c r="G841" s="13"/>
      <c r="H841" s="2"/>
      <c r="I841" s="8"/>
      <c r="J841" s="8"/>
      <c r="K841" s="8"/>
      <c r="L841" s="8"/>
      <c r="M841" s="8"/>
      <c r="N841" s="2"/>
      <c r="O841" s="8"/>
      <c r="P841" s="8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160"/>
      <c r="G842" s="13"/>
      <c r="H842" s="2"/>
      <c r="I842" s="8"/>
      <c r="J842" s="8"/>
      <c r="K842" s="8"/>
      <c r="L842" s="8"/>
      <c r="M842" s="8"/>
      <c r="N842" s="2"/>
      <c r="O842" s="8"/>
      <c r="P842" s="8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160"/>
      <c r="G843" s="13"/>
      <c r="H843" s="2"/>
      <c r="I843" s="8"/>
      <c r="J843" s="8"/>
      <c r="K843" s="8"/>
      <c r="L843" s="8"/>
      <c r="M843" s="8"/>
      <c r="N843" s="2"/>
      <c r="O843" s="8"/>
      <c r="P843" s="8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160"/>
      <c r="G844" s="13"/>
      <c r="H844" s="2"/>
      <c r="I844" s="8"/>
      <c r="J844" s="8"/>
      <c r="K844" s="8"/>
      <c r="L844" s="8"/>
      <c r="M844" s="8"/>
      <c r="N844" s="2"/>
      <c r="O844" s="8"/>
      <c r="P844" s="8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160"/>
      <c r="G845" s="13"/>
      <c r="H845" s="2"/>
      <c r="I845" s="8"/>
      <c r="J845" s="8"/>
      <c r="K845" s="8"/>
      <c r="L845" s="8"/>
      <c r="M845" s="8"/>
      <c r="N845" s="2"/>
      <c r="O845" s="8"/>
      <c r="P845" s="8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160"/>
      <c r="G846" s="13"/>
      <c r="H846" s="2"/>
      <c r="I846" s="8"/>
      <c r="J846" s="8"/>
      <c r="K846" s="8"/>
      <c r="L846" s="8"/>
      <c r="M846" s="8"/>
      <c r="N846" s="2"/>
      <c r="O846" s="8"/>
      <c r="P846" s="8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160"/>
      <c r="G847" s="13"/>
      <c r="H847" s="2"/>
      <c r="I847" s="8"/>
      <c r="J847" s="8"/>
      <c r="K847" s="8"/>
      <c r="L847" s="8"/>
      <c r="M847" s="8"/>
      <c r="N847" s="2"/>
      <c r="O847" s="8"/>
      <c r="P847" s="8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160"/>
      <c r="G848" s="13"/>
      <c r="H848" s="2"/>
      <c r="I848" s="8"/>
      <c r="J848" s="8"/>
      <c r="K848" s="8"/>
      <c r="L848" s="8"/>
      <c r="M848" s="8"/>
      <c r="N848" s="2"/>
      <c r="O848" s="8"/>
      <c r="P848" s="8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160"/>
      <c r="G849" s="13"/>
      <c r="H849" s="2"/>
      <c r="I849" s="8"/>
      <c r="J849" s="8"/>
      <c r="K849" s="8"/>
      <c r="L849" s="8"/>
      <c r="M849" s="8"/>
      <c r="N849" s="2"/>
      <c r="O849" s="8"/>
      <c r="P849" s="8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160"/>
      <c r="G850" s="13"/>
      <c r="H850" s="2"/>
      <c r="I850" s="8"/>
      <c r="J850" s="8"/>
      <c r="K850" s="8"/>
      <c r="L850" s="8"/>
      <c r="M850" s="8"/>
      <c r="N850" s="2"/>
      <c r="O850" s="8"/>
      <c r="P850" s="8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160"/>
      <c r="G851" s="13"/>
      <c r="H851" s="2"/>
      <c r="I851" s="8"/>
      <c r="J851" s="8"/>
      <c r="K851" s="8"/>
      <c r="L851" s="8"/>
      <c r="M851" s="8"/>
      <c r="N851" s="2"/>
      <c r="O851" s="8"/>
      <c r="P851" s="8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160"/>
      <c r="G852" s="13"/>
      <c r="H852" s="2"/>
      <c r="I852" s="8"/>
      <c r="J852" s="8"/>
      <c r="K852" s="8"/>
      <c r="L852" s="8"/>
      <c r="M852" s="8"/>
      <c r="N852" s="2"/>
      <c r="O852" s="8"/>
      <c r="P852" s="8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160"/>
      <c r="G853" s="13"/>
      <c r="H853" s="2"/>
      <c r="I853" s="8"/>
      <c r="J853" s="8"/>
      <c r="K853" s="8"/>
      <c r="L853" s="8"/>
      <c r="M853" s="8"/>
      <c r="N853" s="2"/>
      <c r="O853" s="8"/>
      <c r="P853" s="8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160"/>
      <c r="G854" s="13"/>
      <c r="H854" s="2"/>
      <c r="I854" s="8"/>
      <c r="J854" s="8"/>
      <c r="K854" s="8"/>
      <c r="L854" s="8"/>
      <c r="M854" s="8"/>
      <c r="N854" s="2"/>
      <c r="O854" s="8"/>
      <c r="P854" s="8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160"/>
      <c r="G855" s="13"/>
      <c r="H855" s="2"/>
      <c r="I855" s="8"/>
      <c r="J855" s="8"/>
      <c r="K855" s="8"/>
      <c r="L855" s="8"/>
      <c r="M855" s="8"/>
      <c r="N855" s="2"/>
      <c r="O855" s="8"/>
      <c r="P855" s="8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160"/>
      <c r="G856" s="13"/>
      <c r="H856" s="2"/>
      <c r="I856" s="8"/>
      <c r="J856" s="8"/>
      <c r="K856" s="8"/>
      <c r="L856" s="8"/>
      <c r="M856" s="8"/>
      <c r="N856" s="2"/>
      <c r="O856" s="8"/>
      <c r="P856" s="8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160"/>
      <c r="G857" s="13"/>
      <c r="H857" s="2"/>
      <c r="I857" s="8"/>
      <c r="J857" s="8"/>
      <c r="K857" s="8"/>
      <c r="L857" s="8"/>
      <c r="M857" s="8"/>
      <c r="N857" s="2"/>
      <c r="O857" s="8"/>
      <c r="P857" s="8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160"/>
      <c r="G858" s="13"/>
      <c r="H858" s="2"/>
      <c r="I858" s="8"/>
      <c r="J858" s="8"/>
      <c r="K858" s="8"/>
      <c r="L858" s="8"/>
      <c r="M858" s="8"/>
      <c r="N858" s="2"/>
      <c r="O858" s="8"/>
      <c r="P858" s="8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160"/>
      <c r="G859" s="13"/>
      <c r="H859" s="2"/>
      <c r="I859" s="8"/>
      <c r="J859" s="8"/>
      <c r="K859" s="8"/>
      <c r="L859" s="8"/>
      <c r="M859" s="8"/>
      <c r="N859" s="2"/>
      <c r="O859" s="8"/>
      <c r="P859" s="8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160"/>
      <c r="G860" s="13"/>
      <c r="H860" s="2"/>
      <c r="I860" s="8"/>
      <c r="J860" s="8"/>
      <c r="K860" s="8"/>
      <c r="L860" s="8"/>
      <c r="M860" s="8"/>
      <c r="N860" s="2"/>
      <c r="O860" s="8"/>
      <c r="P860" s="8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160"/>
      <c r="G861" s="13"/>
      <c r="H861" s="2"/>
      <c r="I861" s="8"/>
      <c r="J861" s="8"/>
      <c r="K861" s="8"/>
      <c r="L861" s="8"/>
      <c r="M861" s="8"/>
      <c r="N861" s="2"/>
      <c r="O861" s="8"/>
      <c r="P861" s="8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160"/>
      <c r="G862" s="13"/>
      <c r="H862" s="2"/>
      <c r="I862" s="8"/>
      <c r="J862" s="8"/>
      <c r="K862" s="8"/>
      <c r="L862" s="8"/>
      <c r="M862" s="8"/>
      <c r="N862" s="2"/>
      <c r="O862" s="8"/>
      <c r="P862" s="8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160"/>
      <c r="G863" s="13"/>
      <c r="H863" s="2"/>
      <c r="I863" s="8"/>
      <c r="J863" s="8"/>
      <c r="K863" s="8"/>
      <c r="L863" s="8"/>
      <c r="M863" s="8"/>
      <c r="N863" s="2"/>
      <c r="O863" s="8"/>
      <c r="P863" s="8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160"/>
      <c r="G864" s="13"/>
      <c r="H864" s="2"/>
      <c r="I864" s="8"/>
      <c r="J864" s="8"/>
      <c r="K864" s="8"/>
      <c r="L864" s="8"/>
      <c r="M864" s="8"/>
      <c r="N864" s="2"/>
      <c r="O864" s="8"/>
      <c r="P864" s="8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160"/>
      <c r="G865" s="13"/>
      <c r="H865" s="2"/>
      <c r="I865" s="8"/>
      <c r="J865" s="8"/>
      <c r="K865" s="8"/>
      <c r="L865" s="8"/>
      <c r="M865" s="8"/>
      <c r="N865" s="2"/>
      <c r="O865" s="8"/>
      <c r="P865" s="8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160"/>
      <c r="G866" s="13"/>
      <c r="H866" s="2"/>
      <c r="I866" s="8"/>
      <c r="J866" s="8"/>
      <c r="K866" s="8"/>
      <c r="L866" s="8"/>
      <c r="M866" s="8"/>
      <c r="N866" s="2"/>
      <c r="O866" s="8"/>
      <c r="P866" s="8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160"/>
      <c r="G867" s="13"/>
      <c r="H867" s="2"/>
      <c r="I867" s="8"/>
      <c r="J867" s="8"/>
      <c r="K867" s="8"/>
      <c r="L867" s="8"/>
      <c r="M867" s="8"/>
      <c r="N867" s="2"/>
      <c r="O867" s="8"/>
      <c r="P867" s="8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160"/>
      <c r="G868" s="13"/>
      <c r="H868" s="2"/>
      <c r="I868" s="8"/>
      <c r="J868" s="8"/>
      <c r="K868" s="8"/>
      <c r="L868" s="8"/>
      <c r="M868" s="8"/>
      <c r="N868" s="2"/>
      <c r="O868" s="8"/>
      <c r="P868" s="8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160"/>
      <c r="G869" s="13"/>
      <c r="H869" s="2"/>
      <c r="I869" s="8"/>
      <c r="J869" s="8"/>
      <c r="K869" s="8"/>
      <c r="L869" s="8"/>
      <c r="M869" s="8"/>
      <c r="N869" s="2"/>
      <c r="O869" s="8"/>
      <c r="P869" s="8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160"/>
      <c r="G870" s="13"/>
      <c r="H870" s="2"/>
      <c r="I870" s="8"/>
      <c r="J870" s="8"/>
      <c r="K870" s="8"/>
      <c r="L870" s="8"/>
      <c r="M870" s="8"/>
      <c r="N870" s="2"/>
      <c r="O870" s="8"/>
      <c r="P870" s="8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160"/>
      <c r="G871" s="13"/>
      <c r="H871" s="2"/>
      <c r="I871" s="8"/>
      <c r="J871" s="8"/>
      <c r="K871" s="8"/>
      <c r="L871" s="8"/>
      <c r="M871" s="8"/>
      <c r="N871" s="2"/>
      <c r="O871" s="8"/>
      <c r="P871" s="8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160"/>
      <c r="G872" s="13"/>
      <c r="H872" s="2"/>
      <c r="I872" s="8"/>
      <c r="J872" s="8"/>
      <c r="K872" s="8"/>
      <c r="L872" s="8"/>
      <c r="M872" s="8"/>
      <c r="N872" s="2"/>
      <c r="O872" s="8"/>
      <c r="P872" s="8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160"/>
      <c r="G873" s="13"/>
      <c r="H873" s="2"/>
      <c r="I873" s="8"/>
      <c r="J873" s="8"/>
      <c r="K873" s="8"/>
      <c r="L873" s="8"/>
      <c r="M873" s="8"/>
      <c r="N873" s="2"/>
      <c r="O873" s="8"/>
      <c r="P873" s="8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160"/>
      <c r="G874" s="13"/>
      <c r="H874" s="2"/>
      <c r="I874" s="8"/>
      <c r="J874" s="8"/>
      <c r="K874" s="8"/>
      <c r="L874" s="8"/>
      <c r="M874" s="8"/>
      <c r="N874" s="2"/>
      <c r="O874" s="8"/>
      <c r="P874" s="8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160"/>
      <c r="G875" s="13"/>
      <c r="H875" s="2"/>
      <c r="I875" s="8"/>
      <c r="J875" s="8"/>
      <c r="K875" s="8"/>
      <c r="L875" s="8"/>
      <c r="M875" s="8"/>
      <c r="N875" s="2"/>
      <c r="O875" s="8"/>
      <c r="P875" s="8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160"/>
      <c r="G876" s="13"/>
      <c r="H876" s="2"/>
      <c r="I876" s="8"/>
      <c r="J876" s="8"/>
      <c r="K876" s="8"/>
      <c r="L876" s="8"/>
      <c r="M876" s="8"/>
      <c r="N876" s="2"/>
      <c r="O876" s="8"/>
      <c r="P876" s="8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160"/>
      <c r="G877" s="13"/>
      <c r="H877" s="2"/>
      <c r="I877" s="8"/>
      <c r="J877" s="8"/>
      <c r="K877" s="8"/>
      <c r="L877" s="8"/>
      <c r="M877" s="8"/>
      <c r="N877" s="2"/>
      <c r="O877" s="8"/>
      <c r="P877" s="8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160"/>
      <c r="G878" s="13"/>
      <c r="H878" s="2"/>
      <c r="I878" s="8"/>
      <c r="J878" s="8"/>
      <c r="K878" s="8"/>
      <c r="L878" s="8"/>
      <c r="M878" s="8"/>
      <c r="N878" s="2"/>
      <c r="O878" s="8"/>
      <c r="P878" s="8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160"/>
      <c r="G879" s="13"/>
      <c r="H879" s="2"/>
      <c r="I879" s="8"/>
      <c r="J879" s="8"/>
      <c r="K879" s="8"/>
      <c r="L879" s="8"/>
      <c r="M879" s="8"/>
      <c r="N879" s="2"/>
      <c r="O879" s="8"/>
      <c r="P879" s="8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160"/>
      <c r="G880" s="13"/>
      <c r="H880" s="2"/>
      <c r="I880" s="8"/>
      <c r="J880" s="8"/>
      <c r="K880" s="8"/>
      <c r="L880" s="8"/>
      <c r="M880" s="8"/>
      <c r="N880" s="2"/>
      <c r="O880" s="8"/>
      <c r="P880" s="8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160"/>
      <c r="G881" s="13"/>
      <c r="H881" s="2"/>
      <c r="I881" s="8"/>
      <c r="J881" s="8"/>
      <c r="K881" s="8"/>
      <c r="L881" s="8"/>
      <c r="M881" s="8"/>
      <c r="N881" s="2"/>
      <c r="O881" s="8"/>
      <c r="P881" s="8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160"/>
      <c r="G882" s="13"/>
      <c r="H882" s="2"/>
      <c r="I882" s="8"/>
      <c r="J882" s="8"/>
      <c r="K882" s="8"/>
      <c r="L882" s="8"/>
      <c r="M882" s="8"/>
      <c r="N882" s="2"/>
      <c r="O882" s="8"/>
      <c r="P882" s="8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160"/>
      <c r="G883" s="13"/>
      <c r="H883" s="2"/>
      <c r="I883" s="8"/>
      <c r="J883" s="8"/>
      <c r="K883" s="8"/>
      <c r="L883" s="8"/>
      <c r="M883" s="8"/>
      <c r="N883" s="2"/>
      <c r="O883" s="8"/>
      <c r="P883" s="8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160"/>
      <c r="G884" s="13"/>
      <c r="H884" s="2"/>
      <c r="I884" s="8"/>
      <c r="J884" s="8"/>
      <c r="K884" s="8"/>
      <c r="L884" s="8"/>
      <c r="M884" s="8"/>
      <c r="N884" s="2"/>
      <c r="O884" s="8"/>
      <c r="P884" s="8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160"/>
      <c r="G885" s="13"/>
      <c r="H885" s="2"/>
      <c r="I885" s="8"/>
      <c r="J885" s="8"/>
      <c r="K885" s="8"/>
      <c r="L885" s="8"/>
      <c r="M885" s="8"/>
      <c r="N885" s="2"/>
      <c r="O885" s="8"/>
      <c r="P885" s="8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160"/>
      <c r="G886" s="13"/>
      <c r="H886" s="2"/>
      <c r="I886" s="8"/>
      <c r="J886" s="8"/>
      <c r="K886" s="8"/>
      <c r="L886" s="8"/>
      <c r="M886" s="8"/>
      <c r="N886" s="2"/>
      <c r="O886" s="8"/>
      <c r="P886" s="8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160"/>
      <c r="G887" s="13"/>
      <c r="H887" s="2"/>
      <c r="I887" s="8"/>
      <c r="J887" s="8"/>
      <c r="K887" s="8"/>
      <c r="L887" s="8"/>
      <c r="M887" s="8"/>
      <c r="N887" s="2"/>
      <c r="O887" s="8"/>
      <c r="P887" s="8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160"/>
      <c r="G888" s="13"/>
      <c r="H888" s="2"/>
      <c r="I888" s="8"/>
      <c r="J888" s="8"/>
      <c r="K888" s="8"/>
      <c r="L888" s="8"/>
      <c r="M888" s="8"/>
      <c r="N888" s="2"/>
      <c r="O888" s="8"/>
      <c r="P888" s="8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160"/>
      <c r="G889" s="13"/>
      <c r="H889" s="2"/>
      <c r="I889" s="8"/>
      <c r="J889" s="8"/>
      <c r="K889" s="8"/>
      <c r="L889" s="8"/>
      <c r="M889" s="8"/>
      <c r="N889" s="2"/>
      <c r="O889" s="8"/>
      <c r="P889" s="8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160"/>
      <c r="G890" s="13"/>
      <c r="H890" s="2"/>
      <c r="I890" s="8"/>
      <c r="J890" s="8"/>
      <c r="K890" s="8"/>
      <c r="L890" s="8"/>
      <c r="M890" s="8"/>
      <c r="N890" s="2"/>
      <c r="O890" s="8"/>
      <c r="P890" s="8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160"/>
      <c r="G891" s="13"/>
      <c r="H891" s="2"/>
      <c r="I891" s="8"/>
      <c r="J891" s="8"/>
      <c r="K891" s="8"/>
      <c r="L891" s="8"/>
      <c r="M891" s="8"/>
      <c r="N891" s="2"/>
      <c r="O891" s="8"/>
      <c r="P891" s="8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160"/>
      <c r="G892" s="13"/>
      <c r="H892" s="2"/>
      <c r="I892" s="8"/>
      <c r="J892" s="8"/>
      <c r="K892" s="8"/>
      <c r="L892" s="8"/>
      <c r="M892" s="8"/>
      <c r="N892" s="2"/>
      <c r="O892" s="8"/>
      <c r="P892" s="8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160"/>
      <c r="G893" s="13"/>
      <c r="H893" s="2"/>
      <c r="I893" s="8"/>
      <c r="J893" s="8"/>
      <c r="K893" s="8"/>
      <c r="L893" s="8"/>
      <c r="M893" s="8"/>
      <c r="N893" s="2"/>
      <c r="O893" s="8"/>
      <c r="P893" s="8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160"/>
      <c r="G894" s="13"/>
      <c r="H894" s="2"/>
      <c r="I894" s="8"/>
      <c r="J894" s="8"/>
      <c r="K894" s="8"/>
      <c r="L894" s="8"/>
      <c r="M894" s="8"/>
      <c r="N894" s="2"/>
      <c r="O894" s="8"/>
      <c r="P894" s="8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160"/>
      <c r="G895" s="13"/>
      <c r="H895" s="2"/>
      <c r="I895" s="8"/>
      <c r="J895" s="8"/>
      <c r="K895" s="8"/>
      <c r="L895" s="8"/>
      <c r="M895" s="8"/>
      <c r="N895" s="2"/>
      <c r="O895" s="8"/>
      <c r="P895" s="8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160"/>
      <c r="G896" s="13"/>
      <c r="H896" s="2"/>
      <c r="I896" s="8"/>
      <c r="J896" s="8"/>
      <c r="K896" s="8"/>
      <c r="L896" s="8"/>
      <c r="M896" s="8"/>
      <c r="N896" s="2"/>
      <c r="O896" s="8"/>
      <c r="P896" s="8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160"/>
      <c r="G897" s="13"/>
      <c r="H897" s="2"/>
      <c r="I897" s="8"/>
      <c r="J897" s="8"/>
      <c r="K897" s="8"/>
      <c r="L897" s="8"/>
      <c r="M897" s="8"/>
      <c r="N897" s="2"/>
      <c r="O897" s="8"/>
      <c r="P897" s="8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160"/>
      <c r="G898" s="13"/>
      <c r="H898" s="2"/>
      <c r="I898" s="8"/>
      <c r="J898" s="8"/>
      <c r="K898" s="8"/>
      <c r="L898" s="8"/>
      <c r="M898" s="8"/>
      <c r="N898" s="2"/>
      <c r="O898" s="8"/>
      <c r="P898" s="8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160"/>
      <c r="G899" s="13"/>
      <c r="H899" s="2"/>
      <c r="I899" s="8"/>
      <c r="J899" s="8"/>
      <c r="K899" s="8"/>
      <c r="L899" s="8"/>
      <c r="M899" s="8"/>
      <c r="N899" s="2"/>
      <c r="O899" s="8"/>
      <c r="P899" s="8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160"/>
      <c r="G900" s="13"/>
      <c r="H900" s="2"/>
      <c r="I900" s="8"/>
      <c r="J900" s="8"/>
      <c r="K900" s="8"/>
      <c r="L900" s="8"/>
      <c r="M900" s="8"/>
      <c r="N900" s="2"/>
      <c r="O900" s="8"/>
      <c r="P900" s="8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160"/>
      <c r="G901" s="13"/>
      <c r="H901" s="2"/>
      <c r="I901" s="8"/>
      <c r="J901" s="8"/>
      <c r="K901" s="8"/>
      <c r="L901" s="8"/>
      <c r="M901" s="8"/>
      <c r="N901" s="2"/>
      <c r="O901" s="8"/>
      <c r="P901" s="8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160"/>
      <c r="G902" s="13"/>
      <c r="H902" s="2"/>
      <c r="I902" s="8"/>
      <c r="J902" s="8"/>
      <c r="K902" s="8"/>
      <c r="L902" s="8"/>
      <c r="M902" s="8"/>
      <c r="N902" s="2"/>
      <c r="O902" s="8"/>
      <c r="P902" s="8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160"/>
      <c r="G903" s="13"/>
      <c r="H903" s="2"/>
      <c r="I903" s="8"/>
      <c r="J903" s="8"/>
      <c r="K903" s="8"/>
      <c r="L903" s="8"/>
      <c r="M903" s="8"/>
      <c r="N903" s="2"/>
      <c r="O903" s="8"/>
      <c r="P903" s="8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160"/>
      <c r="G904" s="13"/>
      <c r="H904" s="2"/>
      <c r="I904" s="8"/>
      <c r="J904" s="8"/>
      <c r="K904" s="8"/>
      <c r="L904" s="8"/>
      <c r="M904" s="8"/>
      <c r="N904" s="2"/>
      <c r="O904" s="8"/>
      <c r="P904" s="8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160"/>
      <c r="G905" s="13"/>
      <c r="H905" s="2"/>
      <c r="I905" s="8"/>
      <c r="J905" s="8"/>
      <c r="K905" s="8"/>
      <c r="L905" s="8"/>
      <c r="M905" s="8"/>
      <c r="N905" s="2"/>
      <c r="O905" s="8"/>
      <c r="P905" s="8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160"/>
      <c r="G906" s="13"/>
      <c r="H906" s="2"/>
      <c r="I906" s="8"/>
      <c r="J906" s="8"/>
      <c r="K906" s="8"/>
      <c r="L906" s="8"/>
      <c r="M906" s="8"/>
      <c r="N906" s="2"/>
      <c r="O906" s="8"/>
      <c r="P906" s="8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160"/>
      <c r="G907" s="13"/>
      <c r="H907" s="2"/>
      <c r="I907" s="8"/>
      <c r="J907" s="8"/>
      <c r="K907" s="8"/>
      <c r="L907" s="8"/>
      <c r="M907" s="8"/>
      <c r="N907" s="2"/>
      <c r="O907" s="8"/>
      <c r="P907" s="8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160"/>
      <c r="G908" s="13"/>
      <c r="H908" s="2"/>
      <c r="I908" s="8"/>
      <c r="J908" s="8"/>
      <c r="K908" s="8"/>
      <c r="L908" s="8"/>
      <c r="M908" s="8"/>
      <c r="N908" s="2"/>
      <c r="O908" s="8"/>
      <c r="P908" s="8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160"/>
      <c r="G909" s="13"/>
      <c r="H909" s="2"/>
      <c r="I909" s="8"/>
      <c r="J909" s="8"/>
      <c r="K909" s="8"/>
      <c r="L909" s="8"/>
      <c r="M909" s="8"/>
      <c r="N909" s="2"/>
      <c r="O909" s="8"/>
      <c r="P909" s="8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160"/>
      <c r="G910" s="13"/>
      <c r="H910" s="2"/>
      <c r="I910" s="8"/>
      <c r="J910" s="8"/>
      <c r="K910" s="8"/>
      <c r="L910" s="8"/>
      <c r="M910" s="8"/>
      <c r="N910" s="2"/>
      <c r="O910" s="8"/>
      <c r="P910" s="8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160"/>
      <c r="G911" s="13"/>
      <c r="H911" s="2"/>
      <c r="I911" s="8"/>
      <c r="J911" s="8"/>
      <c r="K911" s="8"/>
      <c r="L911" s="8"/>
      <c r="M911" s="8"/>
      <c r="N911" s="2"/>
      <c r="O911" s="8"/>
      <c r="P911" s="8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160"/>
      <c r="G912" s="13"/>
      <c r="H912" s="2"/>
      <c r="I912" s="8"/>
      <c r="J912" s="8"/>
      <c r="K912" s="8"/>
      <c r="L912" s="8"/>
      <c r="M912" s="8"/>
      <c r="N912" s="2"/>
      <c r="O912" s="8"/>
      <c r="P912" s="8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160"/>
      <c r="G913" s="13"/>
      <c r="H913" s="2"/>
      <c r="I913" s="8"/>
      <c r="J913" s="8"/>
      <c r="K913" s="8"/>
      <c r="L913" s="8"/>
      <c r="M913" s="8"/>
      <c r="N913" s="2"/>
      <c r="O913" s="8"/>
      <c r="P913" s="8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160"/>
      <c r="G914" s="13"/>
      <c r="H914" s="2"/>
      <c r="I914" s="8"/>
      <c r="J914" s="8"/>
      <c r="K914" s="8"/>
      <c r="L914" s="8"/>
      <c r="M914" s="8"/>
      <c r="N914" s="2"/>
      <c r="O914" s="8"/>
      <c r="P914" s="8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160"/>
      <c r="G915" s="13"/>
      <c r="H915" s="2"/>
      <c r="I915" s="8"/>
      <c r="J915" s="8"/>
      <c r="K915" s="8"/>
      <c r="L915" s="8"/>
      <c r="M915" s="8"/>
      <c r="N915" s="2"/>
      <c r="O915" s="8"/>
      <c r="P915" s="8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160"/>
      <c r="G916" s="13"/>
      <c r="H916" s="2"/>
      <c r="I916" s="8"/>
      <c r="J916" s="8"/>
      <c r="K916" s="8"/>
      <c r="L916" s="8"/>
      <c r="M916" s="8"/>
      <c r="N916" s="2"/>
      <c r="O916" s="8"/>
      <c r="P916" s="8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160"/>
      <c r="G917" s="13"/>
      <c r="H917" s="2"/>
      <c r="I917" s="8"/>
      <c r="J917" s="8"/>
      <c r="K917" s="8"/>
      <c r="L917" s="8"/>
      <c r="M917" s="8"/>
      <c r="N917" s="2"/>
      <c r="O917" s="8"/>
      <c r="P917" s="8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160"/>
      <c r="G918" s="13"/>
      <c r="H918" s="2"/>
      <c r="I918" s="8"/>
      <c r="J918" s="8"/>
      <c r="K918" s="8"/>
      <c r="L918" s="8"/>
      <c r="M918" s="8"/>
      <c r="N918" s="2"/>
      <c r="O918" s="8"/>
      <c r="P918" s="8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160"/>
      <c r="G919" s="13"/>
      <c r="H919" s="2"/>
      <c r="I919" s="8"/>
      <c r="J919" s="8"/>
      <c r="K919" s="8"/>
      <c r="L919" s="8"/>
      <c r="M919" s="8"/>
      <c r="N919" s="2"/>
      <c r="O919" s="8"/>
      <c r="P919" s="8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160"/>
      <c r="G920" s="13"/>
      <c r="H920" s="2"/>
      <c r="I920" s="8"/>
      <c r="J920" s="8"/>
      <c r="K920" s="8"/>
      <c r="L920" s="8"/>
      <c r="M920" s="8"/>
      <c r="N920" s="2"/>
      <c r="O920" s="8"/>
      <c r="P920" s="8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160"/>
      <c r="G921" s="13"/>
      <c r="H921" s="2"/>
      <c r="I921" s="8"/>
      <c r="J921" s="8"/>
      <c r="K921" s="8"/>
      <c r="L921" s="8"/>
      <c r="M921" s="8"/>
      <c r="N921" s="2"/>
      <c r="O921" s="8"/>
      <c r="P921" s="8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160"/>
      <c r="G922" s="13"/>
      <c r="H922" s="2"/>
      <c r="I922" s="8"/>
      <c r="J922" s="8"/>
      <c r="K922" s="8"/>
      <c r="L922" s="8"/>
      <c r="M922" s="8"/>
      <c r="N922" s="2"/>
      <c r="O922" s="8"/>
      <c r="P922" s="8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160"/>
      <c r="G923" s="13"/>
      <c r="H923" s="2"/>
      <c r="I923" s="8"/>
      <c r="J923" s="8"/>
      <c r="K923" s="8"/>
      <c r="L923" s="8"/>
      <c r="M923" s="8"/>
      <c r="N923" s="2"/>
      <c r="O923" s="8"/>
      <c r="P923" s="8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160"/>
      <c r="G924" s="13"/>
      <c r="H924" s="2"/>
      <c r="I924" s="8"/>
      <c r="J924" s="8"/>
      <c r="K924" s="8"/>
      <c r="L924" s="8"/>
      <c r="M924" s="8"/>
      <c r="N924" s="2"/>
      <c r="O924" s="8"/>
      <c r="P924" s="8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160"/>
      <c r="G925" s="13"/>
      <c r="H925" s="2"/>
      <c r="I925" s="8"/>
      <c r="J925" s="8"/>
      <c r="K925" s="8"/>
      <c r="L925" s="8"/>
      <c r="M925" s="8"/>
      <c r="N925" s="2"/>
      <c r="O925" s="8"/>
      <c r="P925" s="8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160"/>
      <c r="G926" s="13"/>
      <c r="H926" s="2"/>
      <c r="I926" s="8"/>
      <c r="J926" s="8"/>
      <c r="K926" s="8"/>
      <c r="L926" s="8"/>
      <c r="M926" s="8"/>
      <c r="N926" s="2"/>
      <c r="O926" s="8"/>
      <c r="P926" s="8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160"/>
      <c r="G927" s="13"/>
      <c r="H927" s="2"/>
      <c r="I927" s="8"/>
      <c r="J927" s="8"/>
      <c r="K927" s="8"/>
      <c r="L927" s="8"/>
      <c r="M927" s="8"/>
      <c r="N927" s="2"/>
      <c r="O927" s="8"/>
      <c r="P927" s="8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160"/>
      <c r="G928" s="13"/>
      <c r="H928" s="2"/>
      <c r="I928" s="8"/>
      <c r="J928" s="8"/>
      <c r="K928" s="8"/>
      <c r="L928" s="8"/>
      <c r="M928" s="8"/>
      <c r="N928" s="2"/>
      <c r="O928" s="8"/>
      <c r="P928" s="8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160"/>
      <c r="G929" s="13"/>
      <c r="H929" s="2"/>
      <c r="I929" s="8"/>
      <c r="J929" s="8"/>
      <c r="K929" s="8"/>
      <c r="L929" s="8"/>
      <c r="M929" s="8"/>
      <c r="N929" s="2"/>
      <c r="O929" s="8"/>
      <c r="P929" s="8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160"/>
      <c r="G930" s="13"/>
      <c r="H930" s="2"/>
      <c r="I930" s="8"/>
      <c r="J930" s="8"/>
      <c r="K930" s="8"/>
      <c r="L930" s="8"/>
      <c r="M930" s="8"/>
      <c r="N930" s="2"/>
      <c r="O930" s="8"/>
      <c r="P930" s="8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160"/>
      <c r="G931" s="13"/>
      <c r="H931" s="2"/>
      <c r="I931" s="8"/>
      <c r="J931" s="8"/>
      <c r="K931" s="8"/>
      <c r="L931" s="8"/>
      <c r="M931" s="8"/>
      <c r="N931" s="2"/>
      <c r="O931" s="8"/>
      <c r="P931" s="8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160"/>
      <c r="G932" s="13"/>
      <c r="H932" s="2"/>
      <c r="I932" s="8"/>
      <c r="J932" s="8"/>
      <c r="K932" s="8"/>
      <c r="L932" s="8"/>
      <c r="M932" s="8"/>
      <c r="N932" s="2"/>
      <c r="O932" s="8"/>
      <c r="P932" s="8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160"/>
      <c r="G933" s="13"/>
      <c r="H933" s="2"/>
      <c r="I933" s="8"/>
      <c r="J933" s="8"/>
      <c r="K933" s="8"/>
      <c r="L933" s="8"/>
      <c r="M933" s="8"/>
      <c r="N933" s="2"/>
      <c r="O933" s="8"/>
      <c r="P933" s="8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160"/>
      <c r="G934" s="13"/>
      <c r="H934" s="2"/>
      <c r="I934" s="8"/>
      <c r="J934" s="8"/>
      <c r="K934" s="8"/>
      <c r="L934" s="8"/>
      <c r="M934" s="8"/>
      <c r="N934" s="2"/>
      <c r="O934" s="8"/>
      <c r="P934" s="8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160"/>
      <c r="G935" s="13"/>
      <c r="H935" s="2"/>
      <c r="I935" s="8"/>
      <c r="J935" s="8"/>
      <c r="K935" s="8"/>
      <c r="L935" s="8"/>
      <c r="M935" s="8"/>
      <c r="N935" s="2"/>
      <c r="O935" s="8"/>
      <c r="P935" s="8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160"/>
      <c r="G936" s="13"/>
      <c r="H936" s="2"/>
      <c r="I936" s="8"/>
      <c r="J936" s="8"/>
      <c r="K936" s="8"/>
      <c r="L936" s="8"/>
      <c r="M936" s="8"/>
      <c r="N936" s="2"/>
      <c r="O936" s="8"/>
      <c r="P936" s="8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160"/>
      <c r="G937" s="13"/>
      <c r="H937" s="2"/>
      <c r="I937" s="8"/>
      <c r="J937" s="8"/>
      <c r="K937" s="8"/>
      <c r="L937" s="8"/>
      <c r="M937" s="8"/>
      <c r="N937" s="2"/>
      <c r="O937" s="8"/>
      <c r="P937" s="8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160"/>
      <c r="G938" s="13"/>
      <c r="H938" s="2"/>
      <c r="I938" s="8"/>
      <c r="J938" s="8"/>
      <c r="K938" s="8"/>
      <c r="L938" s="8"/>
      <c r="M938" s="8"/>
      <c r="N938" s="2"/>
      <c r="O938" s="8"/>
      <c r="P938" s="8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160"/>
      <c r="G939" s="13"/>
      <c r="H939" s="2"/>
      <c r="I939" s="8"/>
      <c r="J939" s="8"/>
      <c r="K939" s="8"/>
      <c r="L939" s="8"/>
      <c r="M939" s="8"/>
      <c r="N939" s="2"/>
      <c r="O939" s="8"/>
      <c r="P939" s="8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160"/>
      <c r="G940" s="13"/>
      <c r="H940" s="2"/>
      <c r="I940" s="8"/>
      <c r="J940" s="8"/>
      <c r="K940" s="8"/>
      <c r="L940" s="8"/>
      <c r="M940" s="8"/>
      <c r="N940" s="2"/>
      <c r="O940" s="8"/>
      <c r="P940" s="8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160"/>
      <c r="G941" s="13"/>
      <c r="H941" s="2"/>
      <c r="I941" s="8"/>
      <c r="J941" s="8"/>
      <c r="K941" s="8"/>
      <c r="L941" s="8"/>
      <c r="M941" s="8"/>
      <c r="N941" s="2"/>
      <c r="O941" s="8"/>
      <c r="P941" s="8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160"/>
      <c r="G942" s="13"/>
      <c r="H942" s="2"/>
      <c r="I942" s="8"/>
      <c r="J942" s="8"/>
      <c r="K942" s="8"/>
      <c r="L942" s="8"/>
      <c r="M942" s="8"/>
      <c r="N942" s="2"/>
      <c r="O942" s="8"/>
      <c r="P942" s="8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160"/>
      <c r="G943" s="13"/>
      <c r="H943" s="2"/>
      <c r="I943" s="8"/>
      <c r="J943" s="8"/>
      <c r="K943" s="8"/>
      <c r="L943" s="8"/>
      <c r="M943" s="8"/>
      <c r="N943" s="2"/>
      <c r="O943" s="8"/>
      <c r="P943" s="8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160"/>
      <c r="G944" s="13"/>
      <c r="H944" s="2"/>
      <c r="I944" s="8"/>
      <c r="J944" s="8"/>
      <c r="K944" s="8"/>
      <c r="L944" s="8"/>
      <c r="M944" s="8"/>
      <c r="N944" s="2"/>
      <c r="O944" s="8"/>
      <c r="P944" s="8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160"/>
      <c r="G945" s="13"/>
      <c r="H945" s="2"/>
      <c r="I945" s="8"/>
      <c r="J945" s="8"/>
      <c r="K945" s="8"/>
      <c r="L945" s="8"/>
      <c r="M945" s="8"/>
      <c r="N945" s="2"/>
      <c r="O945" s="8"/>
      <c r="P945" s="8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160"/>
      <c r="G946" s="13"/>
      <c r="H946" s="2"/>
      <c r="I946" s="8"/>
      <c r="J946" s="8"/>
      <c r="K946" s="8"/>
      <c r="L946" s="8"/>
      <c r="M946" s="8"/>
      <c r="N946" s="2"/>
      <c r="O946" s="8"/>
      <c r="P946" s="8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160"/>
      <c r="G947" s="13"/>
      <c r="H947" s="2"/>
      <c r="I947" s="8"/>
      <c r="J947" s="8"/>
      <c r="K947" s="8"/>
      <c r="L947" s="8"/>
      <c r="M947" s="8"/>
      <c r="N947" s="2"/>
      <c r="O947" s="8"/>
      <c r="P947" s="8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160"/>
      <c r="G948" s="13"/>
      <c r="H948" s="2"/>
      <c r="I948" s="8"/>
      <c r="J948" s="8"/>
      <c r="K948" s="8"/>
      <c r="L948" s="8"/>
      <c r="M948" s="8"/>
      <c r="N948" s="2"/>
      <c r="O948" s="8"/>
      <c r="P948" s="8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160"/>
      <c r="G949" s="13"/>
      <c r="H949" s="2"/>
      <c r="I949" s="8"/>
      <c r="J949" s="8"/>
      <c r="K949" s="8"/>
      <c r="L949" s="8"/>
      <c r="M949" s="8"/>
      <c r="N949" s="2"/>
      <c r="O949" s="8"/>
      <c r="P949" s="8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160"/>
      <c r="G950" s="13"/>
      <c r="H950" s="2"/>
      <c r="I950" s="8"/>
      <c r="J950" s="8"/>
      <c r="K950" s="8"/>
      <c r="L950" s="8"/>
      <c r="M950" s="8"/>
      <c r="N950" s="2"/>
      <c r="O950" s="8"/>
      <c r="P950" s="8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160"/>
      <c r="G951" s="13"/>
      <c r="H951" s="2"/>
      <c r="I951" s="8"/>
      <c r="J951" s="8"/>
      <c r="K951" s="8"/>
      <c r="L951" s="8"/>
      <c r="M951" s="8"/>
      <c r="N951" s="2"/>
      <c r="O951" s="8"/>
      <c r="P951" s="8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160"/>
      <c r="G952" s="13"/>
      <c r="H952" s="2"/>
      <c r="I952" s="8"/>
      <c r="J952" s="8"/>
      <c r="K952" s="8"/>
      <c r="L952" s="8"/>
      <c r="M952" s="8"/>
      <c r="N952" s="2"/>
      <c r="O952" s="8"/>
      <c r="P952" s="8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160"/>
      <c r="G953" s="13"/>
      <c r="H953" s="2"/>
      <c r="I953" s="8"/>
      <c r="J953" s="8"/>
      <c r="K953" s="8"/>
      <c r="L953" s="8"/>
      <c r="M953" s="8"/>
      <c r="N953" s="2"/>
      <c r="O953" s="8"/>
      <c r="P953" s="8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160"/>
      <c r="G954" s="13"/>
      <c r="H954" s="2"/>
      <c r="I954" s="8"/>
      <c r="J954" s="8"/>
      <c r="K954" s="8"/>
      <c r="L954" s="8"/>
      <c r="M954" s="8"/>
      <c r="N954" s="2"/>
      <c r="O954" s="8"/>
      <c r="P954" s="8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160"/>
      <c r="G955" s="13"/>
      <c r="H955" s="2"/>
      <c r="I955" s="8"/>
      <c r="J955" s="8"/>
      <c r="K955" s="8"/>
      <c r="L955" s="8"/>
      <c r="M955" s="8"/>
      <c r="N955" s="2"/>
      <c r="O955" s="8"/>
      <c r="P955" s="8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160"/>
      <c r="G956" s="13"/>
      <c r="H956" s="2"/>
      <c r="I956" s="8"/>
      <c r="J956" s="8"/>
      <c r="K956" s="8"/>
      <c r="L956" s="8"/>
      <c r="M956" s="8"/>
      <c r="N956" s="2"/>
      <c r="O956" s="8"/>
      <c r="P956" s="8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160"/>
      <c r="G957" s="13"/>
      <c r="H957" s="2"/>
      <c r="I957" s="8"/>
      <c r="J957" s="8"/>
      <c r="K957" s="8"/>
      <c r="L957" s="8"/>
      <c r="M957" s="8"/>
      <c r="N957" s="2"/>
      <c r="O957" s="8"/>
      <c r="P957" s="8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160"/>
      <c r="G958" s="13"/>
      <c r="H958" s="2"/>
      <c r="I958" s="8"/>
      <c r="J958" s="8"/>
      <c r="K958" s="8"/>
      <c r="L958" s="8"/>
      <c r="M958" s="8"/>
      <c r="N958" s="2"/>
      <c r="O958" s="8"/>
      <c r="P958" s="8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160"/>
      <c r="G959" s="13"/>
      <c r="H959" s="2"/>
      <c r="I959" s="8"/>
      <c r="J959" s="8"/>
      <c r="K959" s="8"/>
      <c r="L959" s="8"/>
      <c r="M959" s="8"/>
      <c r="N959" s="2"/>
      <c r="O959" s="8"/>
      <c r="P959" s="8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160"/>
      <c r="G960" s="13"/>
      <c r="H960" s="2"/>
      <c r="I960" s="8"/>
      <c r="J960" s="8"/>
      <c r="K960" s="8"/>
      <c r="L960" s="8"/>
      <c r="M960" s="8"/>
      <c r="N960" s="2"/>
      <c r="O960" s="8"/>
      <c r="P960" s="8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160"/>
      <c r="G961" s="13"/>
      <c r="H961" s="2"/>
      <c r="I961" s="8"/>
      <c r="J961" s="8"/>
      <c r="K961" s="8"/>
      <c r="L961" s="8"/>
      <c r="M961" s="8"/>
      <c r="N961" s="2"/>
      <c r="O961" s="8"/>
      <c r="P961" s="8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160"/>
      <c r="G962" s="13"/>
      <c r="H962" s="2"/>
      <c r="I962" s="8"/>
      <c r="J962" s="8"/>
      <c r="K962" s="8"/>
      <c r="L962" s="8"/>
      <c r="M962" s="8"/>
      <c r="N962" s="2"/>
      <c r="O962" s="8"/>
      <c r="P962" s="8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160"/>
      <c r="G963" s="13"/>
      <c r="H963" s="2"/>
      <c r="I963" s="8"/>
      <c r="J963" s="8"/>
      <c r="K963" s="8"/>
      <c r="L963" s="8"/>
      <c r="M963" s="8"/>
      <c r="N963" s="2"/>
      <c r="O963" s="8"/>
      <c r="P963" s="8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160"/>
      <c r="G964" s="13"/>
      <c r="H964" s="2"/>
      <c r="I964" s="8"/>
      <c r="J964" s="8"/>
      <c r="K964" s="8"/>
      <c r="L964" s="8"/>
      <c r="M964" s="8"/>
      <c r="N964" s="2"/>
      <c r="O964" s="8"/>
      <c r="P964" s="8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160"/>
      <c r="G965" s="13"/>
      <c r="H965" s="2"/>
      <c r="I965" s="8"/>
      <c r="J965" s="8"/>
      <c r="K965" s="8"/>
      <c r="L965" s="8"/>
      <c r="M965" s="8"/>
      <c r="N965" s="2"/>
      <c r="O965" s="8"/>
      <c r="P965" s="8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160"/>
      <c r="G966" s="13"/>
      <c r="H966" s="2"/>
      <c r="I966" s="8"/>
      <c r="J966" s="8"/>
      <c r="K966" s="8"/>
      <c r="L966" s="8"/>
      <c r="M966" s="8"/>
      <c r="N966" s="2"/>
      <c r="O966" s="8"/>
      <c r="P966" s="8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160"/>
      <c r="G967" s="13"/>
      <c r="H967" s="2"/>
      <c r="I967" s="8"/>
      <c r="J967" s="8"/>
      <c r="K967" s="8"/>
      <c r="L967" s="8"/>
      <c r="M967" s="8"/>
      <c r="N967" s="2"/>
      <c r="O967" s="8"/>
      <c r="P967" s="8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160"/>
      <c r="G968" s="13"/>
      <c r="H968" s="2"/>
      <c r="I968" s="8"/>
      <c r="J968" s="8"/>
      <c r="K968" s="8"/>
      <c r="L968" s="8"/>
      <c r="M968" s="8"/>
      <c r="N968" s="2"/>
      <c r="O968" s="8"/>
      <c r="P968" s="8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160"/>
      <c r="G969" s="13"/>
      <c r="H969" s="2"/>
      <c r="I969" s="8"/>
      <c r="J969" s="8"/>
      <c r="K969" s="8"/>
      <c r="L969" s="8"/>
      <c r="M969" s="8"/>
      <c r="N969" s="2"/>
      <c r="O969" s="8"/>
      <c r="P969" s="8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160"/>
      <c r="G970" s="13"/>
      <c r="H970" s="2"/>
      <c r="I970" s="8"/>
      <c r="J970" s="8"/>
      <c r="K970" s="8"/>
      <c r="L970" s="8"/>
      <c r="M970" s="8"/>
      <c r="N970" s="2"/>
      <c r="O970" s="8"/>
      <c r="P970" s="8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160"/>
      <c r="G971" s="13"/>
      <c r="H971" s="2"/>
      <c r="I971" s="8"/>
      <c r="J971" s="8"/>
      <c r="K971" s="8"/>
      <c r="L971" s="8"/>
      <c r="M971" s="8"/>
      <c r="N971" s="2"/>
      <c r="O971" s="8"/>
      <c r="P971" s="8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160"/>
      <c r="G972" s="13"/>
      <c r="H972" s="2"/>
      <c r="I972" s="8"/>
      <c r="J972" s="8"/>
      <c r="K972" s="8"/>
      <c r="L972" s="8"/>
      <c r="M972" s="8"/>
      <c r="N972" s="2"/>
      <c r="O972" s="8"/>
      <c r="P972" s="8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160"/>
      <c r="G973" s="13"/>
      <c r="H973" s="2"/>
      <c r="I973" s="8"/>
      <c r="J973" s="8"/>
      <c r="K973" s="8"/>
      <c r="L973" s="8"/>
      <c r="M973" s="8"/>
      <c r="N973" s="2"/>
      <c r="O973" s="8"/>
      <c r="P973" s="8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160"/>
      <c r="G974" s="13"/>
      <c r="H974" s="2"/>
      <c r="I974" s="8"/>
      <c r="J974" s="8"/>
      <c r="K974" s="8"/>
      <c r="L974" s="8"/>
      <c r="M974" s="8"/>
      <c r="N974" s="2"/>
      <c r="O974" s="8"/>
      <c r="P974" s="8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160"/>
      <c r="G975" s="13"/>
      <c r="H975" s="2"/>
      <c r="I975" s="8"/>
      <c r="J975" s="8"/>
      <c r="K975" s="8"/>
      <c r="L975" s="8"/>
      <c r="M975" s="8"/>
      <c r="N975" s="2"/>
      <c r="O975" s="8"/>
      <c r="P975" s="8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160"/>
      <c r="G976" s="13"/>
      <c r="H976" s="2"/>
      <c r="I976" s="8"/>
      <c r="J976" s="8"/>
      <c r="K976" s="8"/>
      <c r="L976" s="8"/>
      <c r="M976" s="8"/>
      <c r="N976" s="2"/>
      <c r="O976" s="8"/>
      <c r="P976" s="8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160"/>
      <c r="G977" s="13"/>
      <c r="H977" s="2"/>
      <c r="I977" s="8"/>
      <c r="J977" s="8"/>
      <c r="K977" s="8"/>
      <c r="L977" s="8"/>
      <c r="M977" s="8"/>
      <c r="N977" s="2"/>
      <c r="O977" s="8"/>
      <c r="P977" s="8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160"/>
      <c r="G978" s="13"/>
      <c r="H978" s="2"/>
      <c r="I978" s="8"/>
      <c r="J978" s="8"/>
      <c r="K978" s="8"/>
      <c r="L978" s="8"/>
      <c r="M978" s="8"/>
      <c r="N978" s="2"/>
      <c r="O978" s="8"/>
      <c r="P978" s="8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160"/>
      <c r="G979" s="13"/>
      <c r="H979" s="2"/>
      <c r="I979" s="8"/>
      <c r="J979" s="8"/>
      <c r="K979" s="8"/>
      <c r="L979" s="8"/>
      <c r="M979" s="8"/>
      <c r="N979" s="2"/>
      <c r="O979" s="8"/>
      <c r="P979" s="8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160"/>
      <c r="G980" s="13"/>
      <c r="H980" s="2"/>
      <c r="I980" s="8"/>
      <c r="J980" s="8"/>
      <c r="K980" s="8"/>
      <c r="L980" s="8"/>
      <c r="M980" s="8"/>
      <c r="N980" s="2"/>
      <c r="O980" s="8"/>
      <c r="P980" s="8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160"/>
      <c r="G981" s="13"/>
      <c r="H981" s="2"/>
      <c r="I981" s="8"/>
      <c r="J981" s="8"/>
      <c r="K981" s="8"/>
      <c r="L981" s="8"/>
      <c r="M981" s="8"/>
      <c r="N981" s="2"/>
      <c r="O981" s="8"/>
      <c r="P981" s="8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160"/>
      <c r="G982" s="13"/>
      <c r="H982" s="2"/>
      <c r="I982" s="8"/>
      <c r="J982" s="8"/>
      <c r="K982" s="8"/>
      <c r="L982" s="8"/>
      <c r="M982" s="8"/>
      <c r="N982" s="2"/>
      <c r="O982" s="8"/>
      <c r="P982" s="8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160"/>
      <c r="G983" s="13"/>
      <c r="H983" s="2"/>
      <c r="I983" s="8"/>
      <c r="J983" s="8"/>
      <c r="K983" s="8"/>
      <c r="L983" s="8"/>
      <c r="M983" s="8"/>
      <c r="N983" s="2"/>
      <c r="O983" s="8"/>
      <c r="P983" s="8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160"/>
      <c r="G984" s="13"/>
      <c r="H984" s="2"/>
      <c r="I984" s="8"/>
      <c r="J984" s="8"/>
      <c r="K984" s="8"/>
      <c r="L984" s="8"/>
      <c r="M984" s="8"/>
      <c r="N984" s="2"/>
      <c r="O984" s="8"/>
      <c r="P984" s="8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160"/>
      <c r="G985" s="13"/>
      <c r="H985" s="2"/>
      <c r="I985" s="8"/>
      <c r="J985" s="8"/>
      <c r="K985" s="8"/>
      <c r="L985" s="8"/>
      <c r="M985" s="8"/>
      <c r="N985" s="2"/>
      <c r="O985" s="8"/>
      <c r="P985" s="8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160"/>
      <c r="G986" s="13"/>
      <c r="H986" s="2"/>
      <c r="I986" s="8"/>
      <c r="J986" s="8"/>
      <c r="K986" s="8"/>
      <c r="L986" s="8"/>
      <c r="M986" s="8"/>
      <c r="N986" s="2"/>
      <c r="O986" s="8"/>
      <c r="P986" s="8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160"/>
      <c r="G987" s="13"/>
      <c r="H987" s="2"/>
      <c r="I987" s="8"/>
      <c r="J987" s="8"/>
      <c r="K987" s="8"/>
      <c r="L987" s="8"/>
      <c r="M987" s="8"/>
      <c r="N987" s="2"/>
      <c r="O987" s="8"/>
      <c r="P987" s="8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160"/>
      <c r="G988" s="13"/>
      <c r="H988" s="2"/>
      <c r="I988" s="8"/>
      <c r="J988" s="8"/>
      <c r="K988" s="8"/>
      <c r="L988" s="8"/>
      <c r="M988" s="8"/>
      <c r="N988" s="2"/>
      <c r="O988" s="8"/>
      <c r="P988" s="8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160"/>
      <c r="G989" s="13"/>
      <c r="H989" s="2"/>
      <c r="I989" s="8"/>
      <c r="J989" s="8"/>
      <c r="K989" s="8"/>
      <c r="L989" s="8"/>
      <c r="M989" s="8"/>
      <c r="N989" s="2"/>
      <c r="O989" s="8"/>
      <c r="P989" s="8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160"/>
      <c r="G990" s="13"/>
      <c r="H990" s="2"/>
      <c r="I990" s="8"/>
      <c r="J990" s="8"/>
      <c r="K990" s="8"/>
      <c r="L990" s="8"/>
      <c r="M990" s="8"/>
      <c r="N990" s="2"/>
      <c r="O990" s="8"/>
      <c r="P990" s="8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160"/>
      <c r="G991" s="13"/>
      <c r="H991" s="2"/>
      <c r="I991" s="8"/>
      <c r="J991" s="8"/>
      <c r="K991" s="8"/>
      <c r="L991" s="8"/>
      <c r="M991" s="8"/>
      <c r="N991" s="2"/>
      <c r="O991" s="8"/>
      <c r="P991" s="8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160"/>
      <c r="G992" s="13"/>
      <c r="H992" s="2"/>
      <c r="I992" s="8"/>
      <c r="J992" s="8"/>
      <c r="K992" s="8"/>
      <c r="L992" s="8"/>
      <c r="M992" s="8"/>
      <c r="N992" s="2"/>
      <c r="O992" s="8"/>
      <c r="P992" s="8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160"/>
      <c r="G993" s="13"/>
      <c r="H993" s="2"/>
      <c r="I993" s="8"/>
      <c r="J993" s="8"/>
      <c r="K993" s="8"/>
      <c r="L993" s="8"/>
      <c r="M993" s="8"/>
      <c r="N993" s="2"/>
      <c r="O993" s="8"/>
      <c r="P993" s="8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160"/>
      <c r="G994" s="13"/>
      <c r="H994" s="2"/>
      <c r="I994" s="8"/>
      <c r="J994" s="8"/>
      <c r="K994" s="8"/>
      <c r="L994" s="8"/>
      <c r="M994" s="8"/>
      <c r="N994" s="2"/>
      <c r="O994" s="8"/>
      <c r="P994" s="8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160"/>
      <c r="G995" s="13"/>
      <c r="H995" s="2"/>
      <c r="I995" s="8"/>
      <c r="J995" s="8"/>
      <c r="K995" s="8"/>
      <c r="L995" s="8"/>
      <c r="M995" s="8"/>
      <c r="N995" s="2"/>
      <c r="O995" s="8"/>
      <c r="P995" s="8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160"/>
      <c r="G996" s="13"/>
      <c r="H996" s="2"/>
      <c r="I996" s="8"/>
      <c r="J996" s="8"/>
      <c r="K996" s="8"/>
      <c r="L996" s="8"/>
      <c r="M996" s="8"/>
      <c r="N996" s="2"/>
      <c r="O996" s="8"/>
      <c r="P996" s="8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160"/>
      <c r="G997" s="13"/>
      <c r="H997" s="2"/>
      <c r="I997" s="8"/>
      <c r="J997" s="8"/>
      <c r="K997" s="8"/>
      <c r="L997" s="8"/>
      <c r="M997" s="8"/>
      <c r="N997" s="2"/>
      <c r="O997" s="8"/>
      <c r="P997" s="8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160"/>
      <c r="G998" s="13"/>
      <c r="H998" s="2"/>
      <c r="I998" s="8"/>
      <c r="J998" s="8"/>
      <c r="K998" s="8"/>
      <c r="L998" s="8"/>
      <c r="M998" s="8"/>
      <c r="N998" s="2"/>
      <c r="O998" s="8"/>
      <c r="P998" s="8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160"/>
      <c r="G999" s="13"/>
      <c r="H999" s="2"/>
      <c r="I999" s="8"/>
      <c r="J999" s="8"/>
      <c r="K999" s="8"/>
      <c r="L999" s="8"/>
      <c r="M999" s="8"/>
      <c r="N999" s="2"/>
      <c r="O999" s="8"/>
      <c r="P999" s="8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160"/>
      <c r="G1000" s="13"/>
      <c r="H1000" s="2"/>
      <c r="I1000" s="8"/>
      <c r="J1000" s="8"/>
      <c r="K1000" s="8"/>
      <c r="L1000" s="8"/>
      <c r="M1000" s="8"/>
      <c r="N1000" s="2"/>
      <c r="O1000" s="8"/>
      <c r="P1000" s="8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160"/>
      <c r="G1001" s="13"/>
      <c r="H1001" s="2"/>
      <c r="I1001" s="8"/>
      <c r="J1001" s="8"/>
      <c r="K1001" s="8"/>
      <c r="L1001" s="8"/>
      <c r="M1001" s="8"/>
      <c r="N1001" s="2"/>
      <c r="O1001" s="8"/>
      <c r="P1001" s="8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160"/>
      <c r="G1002" s="13"/>
      <c r="H1002" s="2"/>
      <c r="I1002" s="8"/>
      <c r="J1002" s="8"/>
      <c r="K1002" s="8"/>
      <c r="L1002" s="8"/>
      <c r="M1002" s="8"/>
      <c r="N1002" s="2"/>
      <c r="O1002" s="8"/>
      <c r="P1002" s="8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160"/>
      <c r="G1003" s="13"/>
      <c r="H1003" s="2"/>
      <c r="I1003" s="8"/>
      <c r="J1003" s="8"/>
      <c r="K1003" s="8"/>
      <c r="L1003" s="8"/>
      <c r="M1003" s="8"/>
      <c r="N1003" s="2"/>
      <c r="O1003" s="8"/>
      <c r="P1003" s="8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160"/>
      <c r="G1004" s="13"/>
      <c r="H1004" s="2"/>
      <c r="I1004" s="8"/>
      <c r="J1004" s="8"/>
      <c r="K1004" s="8"/>
      <c r="L1004" s="8"/>
      <c r="M1004" s="8"/>
      <c r="N1004" s="2"/>
      <c r="O1004" s="8"/>
      <c r="P1004" s="8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A1005" s="2"/>
      <c r="B1005" s="2"/>
      <c r="C1005" s="2"/>
      <c r="D1005" s="2"/>
      <c r="E1005" s="2"/>
      <c r="F1005" s="160"/>
      <c r="G1005" s="13"/>
      <c r="H1005" s="2"/>
      <c r="I1005" s="8"/>
      <c r="J1005" s="8"/>
      <c r="K1005" s="8"/>
      <c r="L1005" s="8"/>
      <c r="M1005" s="8"/>
      <c r="N1005" s="2"/>
      <c r="O1005" s="8"/>
      <c r="P1005" s="8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A1006" s="2"/>
      <c r="B1006" s="2"/>
      <c r="C1006" s="2"/>
      <c r="D1006" s="2"/>
      <c r="E1006" s="2"/>
      <c r="F1006" s="160"/>
      <c r="G1006" s="13"/>
      <c r="H1006" s="2"/>
      <c r="I1006" s="8"/>
      <c r="J1006" s="8"/>
      <c r="K1006" s="8"/>
      <c r="L1006" s="8"/>
      <c r="M1006" s="8"/>
      <c r="N1006" s="2"/>
      <c r="O1006" s="8"/>
      <c r="P1006" s="8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A1007" s="2"/>
      <c r="B1007" s="2"/>
      <c r="C1007" s="2"/>
      <c r="D1007" s="2"/>
      <c r="E1007" s="2"/>
      <c r="F1007" s="160"/>
      <c r="G1007" s="13"/>
      <c r="H1007" s="2"/>
      <c r="I1007" s="8"/>
      <c r="J1007" s="8"/>
      <c r="K1007" s="8"/>
      <c r="L1007" s="8"/>
      <c r="M1007" s="8"/>
      <c r="N1007" s="2"/>
      <c r="O1007" s="8"/>
      <c r="P1007" s="8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A1008" s="2"/>
      <c r="B1008" s="2"/>
      <c r="C1008" s="2"/>
      <c r="D1008" s="2"/>
      <c r="E1008" s="2"/>
      <c r="F1008" s="160"/>
      <c r="G1008" s="13"/>
      <c r="H1008" s="2"/>
      <c r="I1008" s="8"/>
      <c r="J1008" s="8"/>
      <c r="K1008" s="8"/>
      <c r="L1008" s="8"/>
      <c r="M1008" s="8"/>
      <c r="N1008" s="2"/>
      <c r="O1008" s="8"/>
      <c r="P1008" s="8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A1009" s="2"/>
      <c r="B1009" s="2"/>
      <c r="C1009" s="2"/>
      <c r="D1009" s="2"/>
      <c r="E1009" s="2"/>
      <c r="F1009" s="160"/>
      <c r="G1009" s="13"/>
      <c r="H1009" s="2"/>
      <c r="I1009" s="8"/>
      <c r="J1009" s="8"/>
      <c r="K1009" s="8"/>
      <c r="L1009" s="8"/>
      <c r="M1009" s="8"/>
      <c r="N1009" s="2"/>
      <c r="O1009" s="8"/>
      <c r="P1009" s="8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A1010" s="2"/>
      <c r="B1010" s="2"/>
      <c r="C1010" s="2"/>
      <c r="D1010" s="2"/>
      <c r="E1010" s="2"/>
      <c r="F1010" s="160"/>
      <c r="G1010" s="13"/>
      <c r="H1010" s="2"/>
      <c r="I1010" s="8"/>
      <c r="J1010" s="8"/>
      <c r="K1010" s="8"/>
      <c r="L1010" s="8"/>
      <c r="M1010" s="8"/>
      <c r="N1010" s="2"/>
      <c r="O1010" s="8"/>
      <c r="P1010" s="8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A1011" s="2"/>
      <c r="B1011" s="2"/>
      <c r="C1011" s="2"/>
      <c r="D1011" s="2"/>
      <c r="E1011" s="2"/>
      <c r="F1011" s="160"/>
      <c r="G1011" s="13"/>
      <c r="H1011" s="2"/>
      <c r="I1011" s="8"/>
      <c r="J1011" s="8"/>
      <c r="K1011" s="8"/>
      <c r="L1011" s="8"/>
      <c r="M1011" s="8"/>
      <c r="N1011" s="2"/>
      <c r="O1011" s="8"/>
      <c r="P1011" s="8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A1012" s="2"/>
      <c r="B1012" s="2"/>
      <c r="C1012" s="2"/>
      <c r="D1012" s="2"/>
      <c r="E1012" s="2"/>
      <c r="F1012" s="160"/>
      <c r="G1012" s="13"/>
      <c r="H1012" s="2"/>
      <c r="I1012" s="8"/>
      <c r="J1012" s="8"/>
      <c r="K1012" s="8"/>
      <c r="L1012" s="8"/>
      <c r="M1012" s="8"/>
      <c r="N1012" s="2"/>
      <c r="O1012" s="8"/>
      <c r="P1012" s="8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A1013" s="2"/>
      <c r="B1013" s="2"/>
      <c r="C1013" s="2"/>
      <c r="D1013" s="2"/>
      <c r="E1013" s="2"/>
      <c r="F1013" s="160"/>
      <c r="G1013" s="13"/>
      <c r="H1013" s="2"/>
      <c r="I1013" s="8"/>
      <c r="J1013" s="8"/>
      <c r="K1013" s="8"/>
      <c r="L1013" s="8"/>
      <c r="M1013" s="8"/>
      <c r="N1013" s="2"/>
      <c r="O1013" s="8"/>
      <c r="P1013" s="8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A1014" s="2"/>
      <c r="B1014" s="2"/>
      <c r="C1014" s="2"/>
      <c r="D1014" s="2"/>
      <c r="E1014" s="2"/>
      <c r="F1014" s="160"/>
      <c r="G1014" s="13"/>
      <c r="H1014" s="2"/>
      <c r="I1014" s="8"/>
      <c r="J1014" s="8"/>
      <c r="K1014" s="8"/>
      <c r="L1014" s="8"/>
      <c r="M1014" s="8"/>
      <c r="N1014" s="2"/>
      <c r="O1014" s="8"/>
      <c r="P1014" s="8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A1015" s="2"/>
      <c r="B1015" s="2"/>
      <c r="C1015" s="2"/>
      <c r="D1015" s="2"/>
      <c r="E1015" s="2"/>
      <c r="F1015" s="160"/>
      <c r="G1015" s="13"/>
      <c r="H1015" s="2"/>
      <c r="I1015" s="8"/>
      <c r="J1015" s="8"/>
      <c r="K1015" s="8"/>
      <c r="L1015" s="8"/>
      <c r="M1015" s="8"/>
      <c r="N1015" s="2"/>
      <c r="O1015" s="8"/>
      <c r="P1015" s="8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A1016" s="2"/>
      <c r="B1016" s="2"/>
      <c r="C1016" s="2"/>
      <c r="D1016" s="2"/>
      <c r="E1016" s="2"/>
      <c r="F1016" s="160"/>
      <c r="G1016" s="13"/>
      <c r="H1016" s="2"/>
      <c r="I1016" s="8"/>
      <c r="J1016" s="8"/>
      <c r="K1016" s="8"/>
      <c r="L1016" s="8"/>
      <c r="M1016" s="8"/>
      <c r="N1016" s="2"/>
      <c r="O1016" s="8"/>
      <c r="P1016" s="8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A1017" s="2"/>
      <c r="B1017" s="2"/>
      <c r="C1017" s="2"/>
      <c r="D1017" s="2"/>
      <c r="E1017" s="2"/>
      <c r="F1017" s="160"/>
      <c r="G1017" s="13"/>
      <c r="H1017" s="2"/>
      <c r="I1017" s="8"/>
      <c r="J1017" s="8"/>
      <c r="K1017" s="8"/>
      <c r="L1017" s="8"/>
      <c r="M1017" s="8"/>
      <c r="N1017" s="2"/>
      <c r="O1017" s="8"/>
      <c r="P1017" s="8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A1018" s="2"/>
      <c r="B1018" s="2"/>
      <c r="C1018" s="2"/>
      <c r="D1018" s="2"/>
      <c r="E1018" s="2"/>
      <c r="F1018" s="160"/>
      <c r="G1018" s="13"/>
      <c r="H1018" s="2"/>
      <c r="I1018" s="8"/>
      <c r="J1018" s="8"/>
      <c r="K1018" s="8"/>
      <c r="L1018" s="8"/>
      <c r="M1018" s="8"/>
      <c r="N1018" s="2"/>
      <c r="O1018" s="8"/>
      <c r="P1018" s="8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A1019" s="2"/>
      <c r="B1019" s="2"/>
      <c r="C1019" s="2"/>
      <c r="D1019" s="2"/>
      <c r="E1019" s="2"/>
      <c r="F1019" s="160"/>
      <c r="G1019" s="13"/>
      <c r="H1019" s="2"/>
      <c r="I1019" s="8"/>
      <c r="J1019" s="8"/>
      <c r="K1019" s="8"/>
      <c r="L1019" s="8"/>
      <c r="M1019" s="8"/>
      <c r="N1019" s="2"/>
      <c r="O1019" s="8"/>
      <c r="P1019" s="8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A1020" s="2"/>
      <c r="B1020" s="2"/>
      <c r="C1020" s="2"/>
      <c r="D1020" s="2"/>
      <c r="E1020" s="2"/>
      <c r="F1020" s="160"/>
      <c r="G1020" s="13"/>
      <c r="H1020" s="2"/>
      <c r="I1020" s="8"/>
      <c r="J1020" s="8"/>
      <c r="K1020" s="8"/>
      <c r="L1020" s="8"/>
      <c r="M1020" s="8"/>
      <c r="N1020" s="2"/>
      <c r="O1020" s="8"/>
      <c r="P1020" s="8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A1021" s="2"/>
      <c r="B1021" s="2"/>
      <c r="C1021" s="2"/>
      <c r="D1021" s="2"/>
      <c r="E1021" s="2"/>
      <c r="F1021" s="160"/>
      <c r="G1021" s="13"/>
      <c r="H1021" s="2"/>
      <c r="I1021" s="8"/>
      <c r="J1021" s="8"/>
      <c r="K1021" s="8"/>
      <c r="L1021" s="8"/>
      <c r="M1021" s="8"/>
      <c r="N1021" s="2"/>
      <c r="O1021" s="8"/>
      <c r="P1021" s="8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A1022" s="2"/>
      <c r="B1022" s="2"/>
      <c r="C1022" s="2"/>
      <c r="D1022" s="2"/>
      <c r="E1022" s="2"/>
      <c r="F1022" s="160"/>
      <c r="G1022" s="13"/>
      <c r="H1022" s="2"/>
      <c r="I1022" s="8"/>
      <c r="J1022" s="8"/>
      <c r="K1022" s="8"/>
      <c r="L1022" s="8"/>
      <c r="M1022" s="8"/>
      <c r="N1022" s="2"/>
      <c r="O1022" s="8"/>
      <c r="P1022" s="8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A1023" s="2"/>
      <c r="B1023" s="2"/>
      <c r="C1023" s="2"/>
      <c r="D1023" s="2"/>
      <c r="E1023" s="2"/>
      <c r="F1023" s="160"/>
      <c r="G1023" s="13"/>
      <c r="H1023" s="2"/>
      <c r="I1023" s="8"/>
      <c r="J1023" s="8"/>
      <c r="K1023" s="8"/>
      <c r="L1023" s="8"/>
      <c r="M1023" s="8"/>
      <c r="N1023" s="2"/>
      <c r="O1023" s="8"/>
      <c r="P1023" s="8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 outlineLevelRow="3"/>
  <cols>
    <col customWidth="1" min="1" max="1" width="16.88"/>
    <col customWidth="1" min="2" max="2" width="7.0"/>
    <col customWidth="1" min="3" max="3" width="42.38"/>
    <col customWidth="1" min="4" max="4" width="14.38"/>
    <col customWidth="1" min="5" max="6" width="7.38"/>
    <col customWidth="1" min="7" max="7" width="9.75"/>
    <col customWidth="1" min="8" max="10" width="12.75" outlineLevel="1"/>
    <col customWidth="1" min="12" max="12" width="24.38"/>
  </cols>
  <sheetData>
    <row r="1">
      <c r="A1" s="162"/>
      <c r="B1" s="163"/>
      <c r="C1" s="163"/>
      <c r="D1" s="163"/>
      <c r="E1" s="164"/>
      <c r="F1" s="164"/>
      <c r="G1" s="165"/>
      <c r="H1" s="166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</row>
    <row r="2">
      <c r="A2" s="163"/>
      <c r="B2" s="163"/>
      <c r="C2" s="9" t="s">
        <v>0</v>
      </c>
      <c r="D2" s="9" t="s">
        <v>1</v>
      </c>
      <c r="E2" s="164"/>
      <c r="F2" s="164"/>
      <c r="G2" s="165"/>
      <c r="H2" s="9"/>
      <c r="I2" s="163"/>
      <c r="J2" s="162"/>
      <c r="K2" s="162"/>
      <c r="L2" s="162"/>
      <c r="M2" s="162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</row>
    <row r="3">
      <c r="A3" s="163"/>
      <c r="B3" s="163"/>
      <c r="C3" s="167">
        <f>EOMONTH('Reporte SDR General'!C3,-2)+92
</f>
        <v>45930</v>
      </c>
      <c r="D3" s="167">
        <f>EDATE('Reporte SDR General'!D3, -1)+1</f>
        <v>45871</v>
      </c>
      <c r="E3" s="164"/>
      <c r="F3" s="164"/>
      <c r="G3" s="165"/>
      <c r="H3" s="168"/>
      <c r="I3" s="163"/>
      <c r="J3" s="166"/>
      <c r="K3" s="163"/>
      <c r="L3" s="166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</row>
    <row r="4">
      <c r="A4" s="163"/>
      <c r="B4" s="163"/>
      <c r="C4" s="169">
        <f>EOMONTH(C3,-2)+1
</f>
        <v>45870</v>
      </c>
      <c r="D4" s="169">
        <f>EDATE(D3, -1)
</f>
        <v>45840</v>
      </c>
      <c r="E4" s="170"/>
      <c r="F4" s="170"/>
      <c r="G4" s="165"/>
      <c r="H4" s="171"/>
      <c r="I4" s="163"/>
      <c r="J4" s="166"/>
      <c r="K4" s="163"/>
      <c r="L4" s="166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</row>
    <row r="5">
      <c r="A5" s="163"/>
      <c r="B5" s="172"/>
      <c r="C5" s="21"/>
      <c r="D5" s="22" t="s">
        <v>2</v>
      </c>
      <c r="E5" s="173" t="s">
        <v>3</v>
      </c>
      <c r="F5" s="174" t="s">
        <v>4</v>
      </c>
      <c r="G5" s="165"/>
      <c r="H5" s="24" t="s">
        <v>5</v>
      </c>
      <c r="I5" s="22" t="s">
        <v>6</v>
      </c>
      <c r="J5" s="22" t="s">
        <v>7</v>
      </c>
      <c r="K5" s="163"/>
      <c r="L5" s="166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</row>
    <row r="6">
      <c r="A6" s="163"/>
      <c r="B6" s="175"/>
      <c r="C6" s="26" t="s">
        <v>8</v>
      </c>
      <c r="D6" s="27">
        <f t="shared" ref="D6:D58" si="1">H6</f>
        <v>0</v>
      </c>
      <c r="E6" s="176"/>
      <c r="F6" s="29" t="str">
        <f t="shared" ref="F6:F15" si="2">iferror(D6/'Periodo Anterior'!D6-1,"")</f>
        <v/>
      </c>
      <c r="G6" s="177"/>
      <c r="H6" s="27">
        <f>COUNTIFS(Data!$A:$A,"&gt;="&amp;'PT Reporte SDR'!$C$3,Data!$A:$A,"&lt;="&amp;'PT Reporte SDR'!$D$3)</f>
        <v>0</v>
      </c>
      <c r="I6" s="27">
        <f>COUNTIFS(Data!$A:$A,"&gt;="&amp;'PT Reporte SDR'!$C$3,Data!$A:$A,"&lt;="&amp;'PT Reporte SDR'!$D$3,Data!$BI:$BI,I5)</f>
        <v>0</v>
      </c>
      <c r="J6" s="27">
        <f>COUNTIFS(Data!$A:$A,"&gt;="&amp;'PT Reporte SDR'!$C$3,Data!$A:$A,"&lt;="&amp;'PT Reporte SDR'!$D$3,Data!$BI:$BI,J5)</f>
        <v>0</v>
      </c>
      <c r="K6" s="163"/>
      <c r="L6" s="162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</row>
    <row r="7" outlineLevel="1">
      <c r="A7" s="163"/>
      <c r="B7" s="178"/>
      <c r="C7" s="35" t="s">
        <v>10</v>
      </c>
      <c r="D7" s="36">
        <f t="shared" si="1"/>
        <v>0</v>
      </c>
      <c r="E7" s="179" t="str">
        <f t="shared" ref="E7:E8" si="4">iferror(D7/$D$6,"0%")</f>
        <v>0%</v>
      </c>
      <c r="F7" s="78" t="str">
        <f t="shared" si="2"/>
        <v/>
      </c>
      <c r="G7" s="177"/>
      <c r="H7" s="36">
        <f t="shared" ref="H7:J7" si="3">H66</f>
        <v>0</v>
      </c>
      <c r="I7" s="36">
        <f t="shared" si="3"/>
        <v>0</v>
      </c>
      <c r="J7" s="36">
        <f t="shared" si="3"/>
        <v>0</v>
      </c>
      <c r="K7" s="163"/>
      <c r="L7" s="162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</row>
    <row r="8">
      <c r="A8" s="163"/>
      <c r="B8" s="178"/>
      <c r="C8" s="37" t="s">
        <v>11</v>
      </c>
      <c r="D8" s="27">
        <f t="shared" si="1"/>
        <v>0</v>
      </c>
      <c r="E8" s="180" t="str">
        <f t="shared" si="4"/>
        <v>0%</v>
      </c>
      <c r="F8" s="29" t="str">
        <f t="shared" si="2"/>
        <v/>
      </c>
      <c r="G8" s="181"/>
      <c r="H8" s="27">
        <f t="shared" ref="H8:J8" si="5">H6-H7</f>
        <v>0</v>
      </c>
      <c r="I8" s="27">
        <f t="shared" si="5"/>
        <v>0</v>
      </c>
      <c r="J8" s="27">
        <f t="shared" si="5"/>
        <v>0</v>
      </c>
      <c r="K8" s="163"/>
      <c r="L8" s="162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</row>
    <row r="9">
      <c r="A9" s="163"/>
      <c r="B9" s="178"/>
      <c r="C9" s="40" t="s">
        <v>12</v>
      </c>
      <c r="D9" s="41">
        <f t="shared" si="1"/>
        <v>0</v>
      </c>
      <c r="E9" s="179" t="str">
        <f>iferror(D9/D8,"0%")</f>
        <v>0%</v>
      </c>
      <c r="F9" s="78" t="str">
        <f t="shared" si="2"/>
        <v/>
      </c>
      <c r="G9" s="177"/>
      <c r="H9" s="41">
        <f>COUNTIFS(Data!$A:$A,"&gt;="&amp;'PT Reporte SDR'!$C$3,Data!$A:$A,"&lt;="&amp;'PT Reporte SDR'!$D$3,Data!$Z:$Z,"&gt;0")</f>
        <v>0</v>
      </c>
      <c r="I9" s="41">
        <f>COUNTIFS(Data!$A:$A,"&gt;="&amp;'PT Reporte SDR'!$C$3,Data!$A:$A,"&lt;="&amp;'PT Reporte SDR'!$D$3,Data!$BI:$BI,I5,Data!$AT:$AT,"&lt;&gt;")-I7</f>
        <v>0</v>
      </c>
      <c r="J9" s="41">
        <f>COUNTIFS(Data!$A:$A,"&gt;="&amp;'PT Reporte SDR'!$C$3,Data!$A:$A,"&lt;="&amp;'PT Reporte SDR'!$D$3,Data!$BI:$BI,J5,Data!$AT:$AT,"&lt;&gt;")-J7</f>
        <v>0</v>
      </c>
      <c r="K9" s="163"/>
      <c r="L9" s="182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</row>
    <row r="10">
      <c r="A10" s="163"/>
      <c r="B10" s="178"/>
      <c r="C10" s="40" t="s">
        <v>13</v>
      </c>
      <c r="D10" s="36">
        <f t="shared" si="1"/>
        <v>71</v>
      </c>
      <c r="E10" s="179" t="str">
        <f>iferror(D10/$D$6,"0%")</f>
        <v>0%</v>
      </c>
      <c r="F10" s="78" t="str">
        <f t="shared" si="2"/>
        <v/>
      </c>
      <c r="G10" s="177"/>
      <c r="H10" s="43">
        <v>71.0</v>
      </c>
      <c r="I10" s="36">
        <f>COUNTIFS(Data!$A:$A,"&gt;="&amp;'PT Reporte SDR'!$C$3,Data!$A:$A,"&lt;="&amp;'PT Reporte SDR'!$D$3,Data!$BI:$BI,I5,Data!$BK:$BK,"No respondio")</f>
        <v>0</v>
      </c>
      <c r="J10" s="36">
        <f>COUNTIFS(Data!$A:$A,"&gt;="&amp;'PT Reporte SDR'!$C$3,Data!$A:$A,"&lt;="&amp;'PT Reporte SDR'!$D$3,Data!$BI:$BI,J5,Data!$BK:$BK,"No respondio")</f>
        <v>0</v>
      </c>
      <c r="K10" s="162"/>
      <c r="L10" s="166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</row>
    <row r="11">
      <c r="A11" s="163"/>
      <c r="B11" s="178"/>
      <c r="C11" s="44" t="s">
        <v>14</v>
      </c>
      <c r="D11" s="41">
        <f t="shared" si="1"/>
        <v>0</v>
      </c>
      <c r="E11" s="179">
        <f>iferror(IFERROR(D11/D9,0),"")</f>
        <v>0</v>
      </c>
      <c r="F11" s="78" t="str">
        <f t="shared" si="2"/>
        <v/>
      </c>
      <c r="G11" s="177"/>
      <c r="H11" s="41">
        <f>H96</f>
        <v>0</v>
      </c>
      <c r="I11" s="41">
        <f>COUNTIFS(Data!$A:$A,"&gt;="&amp;'PT Reporte SDR'!$C$3,Data!$A:$A,"&lt;="&amp;'PT Reporte SDR'!$D$3,Data!$BI:$BI,I5,Data!$AT:$AT,"&gt;=6")</f>
        <v>0</v>
      </c>
      <c r="J11" s="41">
        <f>COUNTIFS(Data!$A:$A,"&gt;="&amp;'PT Reporte SDR'!$C$3,Data!$A:$A,"&lt;="&amp;'PT Reporte SDR'!$D$3,Data!$BI:$BI,J5,Data!$AT:$AT,"&gt;=6")</f>
        <v>0</v>
      </c>
      <c r="K11" s="163"/>
      <c r="L11" s="18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</row>
    <row r="12">
      <c r="A12" s="162"/>
      <c r="B12" s="178"/>
      <c r="C12" s="45" t="s">
        <v>15</v>
      </c>
      <c r="D12" s="27">
        <f t="shared" si="1"/>
        <v>0</v>
      </c>
      <c r="E12" s="180" t="str">
        <f>iferror(D12/D8,"0%")</f>
        <v>0%</v>
      </c>
      <c r="F12" s="29" t="str">
        <f t="shared" si="2"/>
        <v/>
      </c>
      <c r="G12" s="184"/>
      <c r="H12" s="27">
        <f>H72</f>
        <v>0</v>
      </c>
      <c r="I12" s="27">
        <f>COUNTIFS(Data!$A:$A,"&gt;="&amp;'PT Reporte SDR'!$C$3,Data!$A:$A,"&lt;="&amp;'PT Reporte SDR'!$D$3,Data!$BI:$BI,I5,Data!$BK:$BK,"Pase a ventas")+COUNTIFS(Data!$A:$A,"&gt;="&amp;'PT Reporte SDR'!$C$3,Data!$A:$A,"&lt;="&amp;'PT Reporte SDR'!$D$3,Data!$BI:$BI,I5,Data!$BK:$BK,"Descartado")+COUNTIFS(Data!$A:$A,"&gt;="&amp;'PT Reporte SDR'!$C$3,Data!$A:$A,"&lt;="&amp;'PT Reporte SDR'!$D$3,Data!$BI:$BI,I5,Data!$BK:$BK,"Pidio llamar mas tarde")+COUNTIFS(Data!$A:$A,"&gt;="&amp;'PT Reporte SDR'!$C$3,Data!$A:$A,"&lt;="&amp;'PT Reporte SDR'!$D$3,Data!$BI:$BI,I5,Data!$BK:$BK,"Contesta y Cuelga")+COUNTIFS(Data!$A:$A,"&gt;="&amp;'PT Reporte SDR'!$C$3,Data!$A:$A,"&lt;="&amp;'PT Reporte SDR'!$D$3,Data!$BI:$BI,I5,Data!$BK:$BK,"Llamar mañana")+COUNTIFS(Data!$A:$A,"&gt;="&amp;'PT Reporte SDR'!$C$3,Data!$A:$A,"&lt;="&amp;'PT Reporte SDR'!$D$3,Data!$BI:$BI,I5,Data!$BK:$BK,"SEGUIMIENTO")</f>
        <v>0</v>
      </c>
      <c r="J12" s="27">
        <f>COUNTIFS(Data!$A:$A,"&gt;="&amp;'PT Reporte SDR'!$C$3,Data!$A:$A,"&lt;="&amp;'PT Reporte SDR'!$D$3,Data!$BI:$BI,J5,Data!$BK:$BK,"Pase a ventas")+COUNTIFS(Data!$A:$A,"&gt;="&amp;'PT Reporte SDR'!$C$3,Data!$A:$A,"&lt;="&amp;'PT Reporte SDR'!$D$3,Data!$BI:$BI,J5,Data!$BK:$BK,"Descartado")+COUNTIFS(Data!$A:$A,"&gt;="&amp;'PT Reporte SDR'!$C$3,Data!$A:$A,"&lt;="&amp;'PT Reporte SDR'!$D$3,Data!$BI:$BI,J5,Data!$BK:$BK,"Pidio llamar mas tarde")+COUNTIFS(Data!$A:$A,"&gt;="&amp;'PT Reporte SDR'!$C$3,Data!$A:$A,"&lt;="&amp;'PT Reporte SDR'!$D$3,Data!$BI:$BI,J5,Data!$BK:$BK,"Contesta y Cuelga")+COUNTIFS(Data!$A:$A,"&gt;="&amp;'PT Reporte SDR'!$C$3,Data!$A:$A,"&lt;="&amp;'PT Reporte SDR'!$D$3,Data!$BI:$BI,J5,Data!$BK:$BK,"Llamar mañana")+COUNTIFS(Data!$A:$A,"&gt;="&amp;'PT Reporte SDR'!$C$3,Data!$A:$A,"&lt;="&amp;'PT Reporte SDR'!$D$3,Data!$BI:$BI,J5,Data!$BK:$BK,"SEGUIMIENTO")</f>
        <v>0</v>
      </c>
      <c r="K12" s="163"/>
      <c r="L12" s="18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</row>
    <row r="13">
      <c r="A13" s="162"/>
      <c r="B13" s="178"/>
      <c r="C13" s="44" t="s">
        <v>16</v>
      </c>
      <c r="D13" s="41">
        <f t="shared" si="1"/>
        <v>0</v>
      </c>
      <c r="E13" s="179">
        <f t="shared" ref="E13:E17" si="6">IFERROR(D13/$D$12,0)</f>
        <v>0</v>
      </c>
      <c r="F13" s="78" t="str">
        <f t="shared" si="2"/>
        <v/>
      </c>
      <c r="G13" s="185"/>
      <c r="H13" s="41">
        <f>COUNTIFS(Data!$A:$A,"&gt;="&amp;'PT Reporte SDR'!$C$3,Data!$A:$A,"&lt;="&amp;'PT Reporte SDR'!$D$3,Data!$AB:$AB,"Diálogo Completo")</f>
        <v>0</v>
      </c>
      <c r="I13" s="41">
        <f>COUNTIFS(Data!$A:$A,"&gt;="&amp;'PT Reporte SDR'!$C$3,Data!$A:$A,"&lt;="&amp;'PT Reporte SDR'!$D$3,Data!$BI:$BI,I5,Data!$W:$W,"Diálogo Completo")</f>
        <v>0</v>
      </c>
      <c r="J13" s="41">
        <f>COUNTIFS(Data!$A:$A,"&gt;="&amp;'PT Reporte SDR'!$C$3,Data!$A:$A,"&lt;="&amp;'PT Reporte SDR'!$D$3,Data!$BI:$BI,J5,Data!$W:$W,"Diálogo Completo")</f>
        <v>0</v>
      </c>
      <c r="K13" s="163"/>
      <c r="L13" s="18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</row>
    <row r="14">
      <c r="A14" s="163"/>
      <c r="B14" s="178"/>
      <c r="C14" s="44" t="s">
        <v>17</v>
      </c>
      <c r="D14" s="41">
        <f t="shared" si="1"/>
        <v>1</v>
      </c>
      <c r="E14" s="179">
        <f t="shared" si="6"/>
        <v>0</v>
      </c>
      <c r="F14" s="78" t="str">
        <f t="shared" si="2"/>
        <v/>
      </c>
      <c r="G14" s="186"/>
      <c r="H14" s="41">
        <f>COUNTIFS(Data!$A:$A,"&gt;="&amp;'PT Reporte SDR'!$C$3,Data!$A:$A,"&lt;="&amp;'PT Reporte SDR'!$D$3,Data!$AB:$AB,"Intermitente")+1</f>
        <v>1</v>
      </c>
      <c r="I14" s="41">
        <f>COUNTIFS(Data!$A:$A,"&gt;="&amp;'PT Reporte SDR'!$C$3,Data!$A:$A,"&lt;="&amp;'PT Reporte SDR'!$D$3,Data!$BI:$BI,I5,Data!$W:$W,"Intermitente")</f>
        <v>0</v>
      </c>
      <c r="J14" s="41">
        <f>COUNTIFS(Data!$A:$A,"&gt;="&amp;'PT Reporte SDR'!$C$3,Data!$A:$A,"&lt;="&amp;'PT Reporte SDR'!$D$3,Data!$BI:$BI,J5,Data!$W:$W,"Intermitente")</f>
        <v>0</v>
      </c>
      <c r="K14" s="163"/>
      <c r="L14" s="171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</row>
    <row r="15">
      <c r="A15" s="185"/>
      <c r="B15" s="178"/>
      <c r="C15" s="45" t="s">
        <v>18</v>
      </c>
      <c r="D15" s="49">
        <f t="shared" si="1"/>
        <v>0</v>
      </c>
      <c r="E15" s="180">
        <f t="shared" si="6"/>
        <v>0</v>
      </c>
      <c r="F15" s="29" t="str">
        <f t="shared" si="2"/>
        <v/>
      </c>
      <c r="G15" s="186"/>
      <c r="H15" s="49">
        <f>COUNTIFS(Data!$A:$A,"&gt;="&amp;'PT Reporte SDR'!$C$3,Data!$A:$A,"&lt;="&amp;'PT Reporte SDR'!$D$3,Data!$AF:$AF,"Si")</f>
        <v>0</v>
      </c>
      <c r="I15" s="49">
        <f>COUNTIFS(Data!$A:$A,"&gt;="&amp;'PT Reporte SDR'!$C$3,Data!$A:$A,"&lt;="&amp;'PT Reporte SDR'!$D$3,Data!$BI:$BI,I5,Data!$AJ:$AJ,"Si")</f>
        <v>0</v>
      </c>
      <c r="J15" s="49">
        <f>COUNTIFS(Data!$A:$A,"&gt;="&amp;'PT Reporte SDR'!$C$3,Data!$A:$A,"&lt;="&amp;'PT Reporte SDR'!$D$3,Data!$BI:$BI,J5,Data!$AJ:$AJ,"Si")</f>
        <v>0</v>
      </c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</row>
    <row r="16" outlineLevel="1">
      <c r="A16" s="163"/>
      <c r="B16" s="178"/>
      <c r="C16" s="50" t="s">
        <v>19</v>
      </c>
      <c r="D16" s="41">
        <f t="shared" si="1"/>
        <v>0</v>
      </c>
      <c r="E16" s="179">
        <f t="shared" si="6"/>
        <v>0</v>
      </c>
      <c r="F16" s="78" t="str">
        <f>iferror(D16/'Periodo Anterior'!D21-1,"")</f>
        <v/>
      </c>
      <c r="G16" s="186"/>
      <c r="H16" s="41">
        <f>COUNTIFS(Data!$A:$A,"&gt;="&amp;'PT Reporte SDR'!$C$3,Data!$A:$A,"&lt;="&amp;'PT Reporte SDR'!$D$3,Data!$AF:$AF,"No")</f>
        <v>0</v>
      </c>
      <c r="I16" s="41">
        <f>COUNTIFS(Data!$A:$A,"&gt;="&amp;'PT Reporte SDR'!$C$3,Data!$A:$A,"&lt;="&amp;'PT Reporte SDR'!$D$3,Data!$BI:$BI,I5,Data!$AJ:$AJ,"No")</f>
        <v>0</v>
      </c>
      <c r="J16" s="41">
        <f>COUNTIFS(Data!$A:$A,"&gt;="&amp;'PT Reporte SDR'!$C$3,Data!$A:$A,"&lt;="&amp;'PT Reporte SDR'!$D$3,Data!$BI:$BI,J5,Data!$AJ:$AJ,"No")</f>
        <v>0</v>
      </c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</row>
    <row r="17">
      <c r="A17" s="162"/>
      <c r="B17" s="178"/>
      <c r="C17" s="51" t="s">
        <v>20</v>
      </c>
      <c r="D17" s="52">
        <f t="shared" si="1"/>
        <v>3</v>
      </c>
      <c r="E17" s="180">
        <f t="shared" si="6"/>
        <v>0</v>
      </c>
      <c r="F17" s="29" t="str">
        <f t="shared" ref="F17:F59" si="7">iferror(D17/'Periodo Anterior'!D17-1,"")</f>
        <v/>
      </c>
      <c r="G17" s="186"/>
      <c r="H17" s="52">
        <f>COUNTIFS(Data!$A:$A,"&gt;="&amp;'PT Reporte SDR'!$C$3,Data!$A:$A,"&lt;="&amp;'PT Reporte SDR'!$D$3,Data!$AG:$AG,"Si")+3</f>
        <v>3</v>
      </c>
      <c r="I17" s="52">
        <f>COUNTIFS(Data!$A:$A,"&gt;="&amp;'PT Reporte SDR'!$C$3,Data!$A:$A,"&lt;="&amp;'PT Reporte SDR'!$D$3,Data!$BI:$BI,I5,Data!$BK:$BK,"Pase a ventas")</f>
        <v>0</v>
      </c>
      <c r="J17" s="52">
        <f>COUNTIFS(Data!$A:$A,"&gt;="&amp;'PT Reporte SDR'!$C$3,Data!$A:$A,"&lt;="&amp;'PT Reporte SDR'!$D$3,Data!$BI:$BI,J5,Data!$BK:$BK,"Pase a ventas")</f>
        <v>0</v>
      </c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</row>
    <row r="18">
      <c r="A18" s="163"/>
      <c r="B18" s="178"/>
      <c r="C18" s="45" t="s">
        <v>21</v>
      </c>
      <c r="D18" s="27">
        <f t="shared" si="1"/>
        <v>0</v>
      </c>
      <c r="E18" s="180" t="str">
        <f>iferror(D18/D6,"0%")</f>
        <v>0%</v>
      </c>
      <c r="F18" s="29" t="str">
        <f t="shared" si="7"/>
        <v/>
      </c>
      <c r="G18" s="186"/>
      <c r="H18" s="27">
        <f t="shared" ref="H18:J18" si="8">H19+H20</f>
        <v>0</v>
      </c>
      <c r="I18" s="27">
        <f t="shared" si="8"/>
        <v>0</v>
      </c>
      <c r="J18" s="27">
        <f t="shared" si="8"/>
        <v>0</v>
      </c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</row>
    <row r="19">
      <c r="A19" s="187"/>
      <c r="B19" s="188"/>
      <c r="C19" s="55" t="s">
        <v>22</v>
      </c>
      <c r="D19" s="56">
        <f t="shared" si="1"/>
        <v>0</v>
      </c>
      <c r="E19" s="189">
        <f t="shared" ref="E19:E21" si="9">IFERROR(D19/$D$12,0)</f>
        <v>0</v>
      </c>
      <c r="F19" s="190" t="str">
        <f t="shared" si="7"/>
        <v/>
      </c>
      <c r="G19" s="186"/>
      <c r="H19" s="56">
        <f>COUNTIFS(Data!$A:$A,"&gt;="&amp;'PT Reporte SDR'!$C$3,Data!$A:$A,"&lt;="&amp;'PT Reporte SDR'!$D$3,Data!$AG:$AG,"No")</f>
        <v>0</v>
      </c>
      <c r="I19" s="56">
        <f>COUNTIFS(Data!$A:$A,"&gt;="&amp;'PT Reporte SDR'!$C$3,Data!$A:$A,"&lt;="&amp;'PT Reporte SDR'!$D$3,Data!$BI:$BI,I5,Data!$AJ:$AJ,"No")</f>
        <v>0</v>
      </c>
      <c r="J19" s="56">
        <f>COUNTIFS(Data!$A:$A,"&gt;="&amp;'PT Reporte SDR'!$C$3,Data!$A:$A,"&lt;="&amp;'PT Reporte SDR'!$D$3,Data!$BI:$BI,J5,Data!$AJ:$AJ,"No")</f>
        <v>0</v>
      </c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</row>
    <row r="20" outlineLevel="1">
      <c r="A20" s="163"/>
      <c r="B20" s="178"/>
      <c r="C20" s="58" t="s">
        <v>23</v>
      </c>
      <c r="D20" s="41">
        <f t="shared" si="1"/>
        <v>0</v>
      </c>
      <c r="E20" s="179">
        <f t="shared" si="9"/>
        <v>0</v>
      </c>
      <c r="F20" s="78" t="str">
        <f t="shared" si="7"/>
        <v/>
      </c>
      <c r="G20" s="186"/>
      <c r="H20" s="41">
        <f t="shared" ref="H20:J20" si="10">H99</f>
        <v>0</v>
      </c>
      <c r="I20" s="41">
        <f t="shared" si="10"/>
        <v>0</v>
      </c>
      <c r="J20" s="41">
        <f t="shared" si="10"/>
        <v>0</v>
      </c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</row>
    <row r="21">
      <c r="A21" s="163"/>
      <c r="B21" s="178"/>
      <c r="C21" s="35" t="s">
        <v>24</v>
      </c>
      <c r="D21" s="36">
        <f t="shared" si="1"/>
        <v>0</v>
      </c>
      <c r="E21" s="179">
        <f t="shared" si="9"/>
        <v>0</v>
      </c>
      <c r="F21" s="78" t="str">
        <f t="shared" si="7"/>
        <v/>
      </c>
      <c r="G21" s="186"/>
      <c r="H21" s="36">
        <f>COUNTIFS(Data!$A:$A,"&gt;="&amp;'PT Reporte SDR'!$C$3,Data!$A:$A,"&lt;="&amp;'PT Reporte SDR'!$D$3,Data!$W:$W,"En Seguimiento")</f>
        <v>0</v>
      </c>
      <c r="I21" s="36">
        <f>COUNTIFS(Data!$A:$A,"&gt;="&amp;'PT Reporte SDR'!$C$3,Data!$A:$A,"&lt;="&amp;'PT Reporte SDR'!$D$3,Data!$BI:$BI,I5,Data!$BK:$BK,"SEGUIMIENTO")</f>
        <v>0</v>
      </c>
      <c r="J21" s="36">
        <f>COUNTIFS(Data!$A:$A,"&gt;="&amp;'PT Reporte SDR'!$C$3,Data!$A:$A,"&lt;="&amp;'PT Reporte SDR'!$D$3,Data!$BI:$BI,J5,Data!$BK:$BK,"SEGUIMIENTO")</f>
        <v>0</v>
      </c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</row>
    <row r="22" ht="15.0" customHeight="1">
      <c r="A22" s="163"/>
      <c r="B22" s="178"/>
      <c r="C22" s="37" t="s">
        <v>25</v>
      </c>
      <c r="D22" s="27">
        <f t="shared" si="1"/>
        <v>0</v>
      </c>
      <c r="E22" s="180">
        <f>iferror(D22/D17,"0%")</f>
        <v>0</v>
      </c>
      <c r="F22" s="29" t="str">
        <f t="shared" si="7"/>
        <v/>
      </c>
      <c r="G22" s="186"/>
      <c r="H22" s="27">
        <f>COUNTIFS(Data!$A:$A,"&gt;="&amp;'PT Reporte SDR'!$C$3,Data!$A:$A,"&lt;="&amp;'PT Reporte SDR'!$D$3,Data!$W:$W,"Paso a ventas")</f>
        <v>0</v>
      </c>
      <c r="I22" s="27">
        <f>COUNTIFS(Data!$A:$A,"&gt;="&amp;'PT Reporte SDR'!$C$3,Data!$A:$A,"&lt;="&amp;'PT Reporte SDR'!$D$3,Data!$BI:$BI,I5,Data!$BK:$BK,"Pase a ventas")</f>
        <v>0</v>
      </c>
      <c r="J22" s="27">
        <f>COUNTIFS(Data!$A:$A,"&gt;="&amp;'PT Reporte SDR'!$C$3,Data!$A:$A,"&lt;="&amp;'PT Reporte SDR'!$D$3,Data!$BI:$BI,J5,Data!$BK:$BK,"Pase a ventas")</f>
        <v>0</v>
      </c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</row>
    <row r="23" outlineLevel="2">
      <c r="A23" s="163"/>
      <c r="B23" s="172"/>
      <c r="C23" s="63" t="s">
        <v>26</v>
      </c>
      <c r="D23" s="66">
        <f t="shared" si="1"/>
        <v>6</v>
      </c>
      <c r="E23" s="191">
        <f>IFERROR(D23/D17,0)</f>
        <v>2</v>
      </c>
      <c r="F23" s="65" t="str">
        <f t="shared" si="7"/>
        <v/>
      </c>
      <c r="G23" s="186"/>
      <c r="H23" s="192">
        <v>6.0</v>
      </c>
      <c r="I23" s="193"/>
      <c r="J23" s="19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</row>
    <row r="24" outlineLevel="2">
      <c r="A24" s="163"/>
      <c r="B24" s="172"/>
      <c r="C24" s="63" t="s">
        <v>27</v>
      </c>
      <c r="D24" s="193">
        <f t="shared" si="1"/>
        <v>0</v>
      </c>
      <c r="E24" s="191">
        <f>IFERROR(D24/#REF!,0)</f>
        <v>0</v>
      </c>
      <c r="F24" s="65" t="str">
        <f t="shared" si="7"/>
        <v/>
      </c>
      <c r="G24" s="186"/>
      <c r="H24" s="193">
        <f>COUNTIFS(Data!$A:$A,"&gt;="&amp;'PT Reporte SDR'!$C$4,Data!$A:$A,"&lt;="&amp;'PT Reporte SDR'!$D$4,Data!$AR:$AR,"&gt;="&amp;'PT Reporte SDR'!$C$3,Data!$AR:$AR,"&lt;="&amp;'PT Reporte SDR'!$D$3,Data!$W:$W,"Paso a ventas")</f>
        <v>0</v>
      </c>
      <c r="I24" s="193"/>
      <c r="J24" s="19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</row>
    <row r="25" hidden="1" outlineLevel="1">
      <c r="A25" s="163"/>
      <c r="B25" s="178"/>
      <c r="C25" s="141" t="s">
        <v>90</v>
      </c>
      <c r="D25" s="194" t="str">
        <f t="shared" si="1"/>
        <v/>
      </c>
      <c r="E25" s="179" t="str">
        <f>D25/D22</f>
        <v>#DIV/0!</v>
      </c>
      <c r="F25" s="78" t="str">
        <f t="shared" si="7"/>
        <v/>
      </c>
      <c r="G25" s="186"/>
      <c r="H25" s="194"/>
      <c r="I25" s="194"/>
      <c r="J25" s="194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</row>
    <row r="26" hidden="1" outlineLevel="1">
      <c r="A26" s="163"/>
      <c r="B26" s="178"/>
      <c r="C26" s="141" t="s">
        <v>91</v>
      </c>
      <c r="D26" s="194" t="str">
        <f t="shared" si="1"/>
        <v/>
      </c>
      <c r="E26" s="179">
        <f>IFERROR(D26/D22,0)</f>
        <v>0</v>
      </c>
      <c r="F26" s="78" t="str">
        <f t="shared" si="7"/>
        <v/>
      </c>
      <c r="G26" s="186"/>
      <c r="H26" s="194"/>
      <c r="I26" s="194"/>
      <c r="J26" s="194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</row>
    <row r="27" hidden="1" outlineLevel="1">
      <c r="A27" s="163"/>
      <c r="B27" s="172"/>
      <c r="C27" s="141" t="s">
        <v>92</v>
      </c>
      <c r="D27" s="195" t="str">
        <f t="shared" si="1"/>
        <v/>
      </c>
      <c r="E27" s="179">
        <f>iferror(D27/$D$116,0)</f>
        <v>0</v>
      </c>
      <c r="F27" s="78" t="str">
        <f t="shared" si="7"/>
        <v/>
      </c>
      <c r="G27" s="196"/>
      <c r="H27" s="195"/>
      <c r="I27" s="195"/>
      <c r="J27" s="195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</row>
    <row r="28" hidden="1" outlineLevel="1">
      <c r="A28" s="163"/>
      <c r="B28" s="172"/>
      <c r="C28" s="197" t="s">
        <v>93</v>
      </c>
      <c r="D28" s="198" t="str">
        <f t="shared" si="1"/>
        <v/>
      </c>
      <c r="E28" s="198"/>
      <c r="F28" s="65" t="str">
        <f t="shared" si="7"/>
        <v/>
      </c>
      <c r="G28" s="196"/>
      <c r="H28" s="198"/>
      <c r="I28" s="198"/>
      <c r="J28" s="198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</row>
    <row r="29" hidden="1" outlineLevel="1">
      <c r="A29" s="163"/>
      <c r="B29" s="178"/>
      <c r="C29" s="26" t="s">
        <v>94</v>
      </c>
      <c r="D29" s="199" t="str">
        <f t="shared" si="1"/>
        <v/>
      </c>
      <c r="E29" s="180">
        <f>IFERROR(D29/D26,0)</f>
        <v>0</v>
      </c>
      <c r="F29" s="29" t="str">
        <f t="shared" si="7"/>
        <v/>
      </c>
      <c r="G29" s="196"/>
      <c r="H29" s="199"/>
      <c r="I29" s="199"/>
      <c r="J29" s="199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</row>
    <row r="30" hidden="1" outlineLevel="1">
      <c r="A30" s="163"/>
      <c r="B30" s="178"/>
      <c r="C30" s="26" t="s">
        <v>95</v>
      </c>
      <c r="D30" s="200" t="str">
        <f t="shared" si="1"/>
        <v/>
      </c>
      <c r="E30" s="201"/>
      <c r="F30" s="29" t="str">
        <f t="shared" si="7"/>
        <v/>
      </c>
      <c r="G30" s="196"/>
      <c r="H30" s="200"/>
      <c r="I30" s="200"/>
      <c r="J30" s="200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</row>
    <row r="31" hidden="1" outlineLevel="1">
      <c r="A31" s="163"/>
      <c r="B31" s="163"/>
      <c r="C31" s="26" t="s">
        <v>96</v>
      </c>
      <c r="D31" s="200" t="str">
        <f t="shared" si="1"/>
        <v/>
      </c>
      <c r="E31" s="201"/>
      <c r="F31" s="29" t="str">
        <f t="shared" si="7"/>
        <v/>
      </c>
      <c r="G31" s="196"/>
      <c r="H31" s="200"/>
      <c r="I31" s="200"/>
      <c r="J31" s="200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</row>
    <row r="32" hidden="1" outlineLevel="1">
      <c r="A32" s="163"/>
      <c r="B32" s="172"/>
      <c r="C32" s="202" t="s">
        <v>97</v>
      </c>
      <c r="D32" s="194" t="str">
        <f t="shared" si="1"/>
        <v/>
      </c>
      <c r="E32" s="203">
        <f>IFERROR(D32/D26,0)</f>
        <v>0</v>
      </c>
      <c r="F32" s="78" t="str">
        <f t="shared" si="7"/>
        <v/>
      </c>
      <c r="G32" s="196"/>
      <c r="H32" s="194"/>
      <c r="I32" s="194"/>
      <c r="J32" s="194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</row>
    <row r="33" hidden="1" outlineLevel="1">
      <c r="A33" s="163"/>
      <c r="B33" s="172"/>
      <c r="C33" s="202" t="s">
        <v>98</v>
      </c>
      <c r="D33" s="194" t="str">
        <f t="shared" si="1"/>
        <v/>
      </c>
      <c r="E33" s="203">
        <f>IFERROR(D33/D26,0)</f>
        <v>0</v>
      </c>
      <c r="F33" s="78" t="str">
        <f t="shared" si="7"/>
        <v/>
      </c>
      <c r="G33" s="196"/>
      <c r="H33" s="194"/>
      <c r="I33" s="194"/>
      <c r="J33" s="194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</row>
    <row r="34" hidden="1" outlineLevel="1">
      <c r="A34" s="163"/>
      <c r="B34" s="178"/>
      <c r="C34" s="204" t="s">
        <v>99</v>
      </c>
      <c r="D34" s="199" t="str">
        <f t="shared" si="1"/>
        <v/>
      </c>
      <c r="E34" s="201"/>
      <c r="F34" s="29" t="str">
        <f t="shared" si="7"/>
        <v/>
      </c>
      <c r="G34" s="196"/>
      <c r="H34" s="199"/>
      <c r="I34" s="199"/>
      <c r="J34" s="199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</row>
    <row r="35" hidden="1" outlineLevel="1">
      <c r="A35" s="163"/>
      <c r="B35" s="178"/>
      <c r="C35" s="202" t="s">
        <v>100</v>
      </c>
      <c r="D35" s="199" t="str">
        <f t="shared" si="1"/>
        <v/>
      </c>
      <c r="E35" s="201"/>
      <c r="F35" s="29" t="str">
        <f t="shared" si="7"/>
        <v/>
      </c>
      <c r="G35" s="196"/>
      <c r="H35" s="199"/>
      <c r="I35" s="199"/>
      <c r="J35" s="199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</row>
    <row r="36" hidden="1" outlineLevel="1">
      <c r="A36" s="163"/>
      <c r="B36" s="178"/>
      <c r="C36" s="202" t="s">
        <v>101</v>
      </c>
      <c r="D36" s="199" t="str">
        <f t="shared" si="1"/>
        <v/>
      </c>
      <c r="E36" s="201"/>
      <c r="F36" s="29" t="str">
        <f t="shared" si="7"/>
        <v/>
      </c>
      <c r="G36" s="196"/>
      <c r="H36" s="199"/>
      <c r="I36" s="199"/>
      <c r="J36" s="199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</row>
    <row r="37" hidden="1" outlineLevel="1">
      <c r="A37" s="163"/>
      <c r="B37" s="178"/>
      <c r="C37" s="202" t="s">
        <v>102</v>
      </c>
      <c r="D37" s="199" t="str">
        <f t="shared" si="1"/>
        <v/>
      </c>
      <c r="E37" s="201"/>
      <c r="F37" s="29" t="str">
        <f t="shared" si="7"/>
        <v/>
      </c>
      <c r="G37" s="196"/>
      <c r="H37" s="199"/>
      <c r="I37" s="199"/>
      <c r="J37" s="199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</row>
    <row r="38" hidden="1" outlineLevel="1" collapsed="1">
      <c r="A38" s="163"/>
      <c r="B38" s="178"/>
      <c r="C38" s="204" t="s">
        <v>103</v>
      </c>
      <c r="D38" s="199" t="str">
        <f t="shared" si="1"/>
        <v/>
      </c>
      <c r="E38" s="180">
        <f t="shared" ref="E38:E40" si="11">IFERROR(D38/$D$29,0)</f>
        <v>0</v>
      </c>
      <c r="F38" s="29" t="str">
        <f t="shared" si="7"/>
        <v/>
      </c>
      <c r="G38" s="196"/>
      <c r="H38" s="199"/>
      <c r="I38" s="199"/>
      <c r="J38" s="199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</row>
    <row r="39" hidden="1" outlineLevel="2">
      <c r="A39" s="163"/>
      <c r="B39" s="178"/>
      <c r="C39" s="202" t="s">
        <v>104</v>
      </c>
      <c r="D39" s="194" t="str">
        <f t="shared" si="1"/>
        <v/>
      </c>
      <c r="E39" s="203">
        <f t="shared" si="11"/>
        <v>0</v>
      </c>
      <c r="F39" s="78" t="str">
        <f t="shared" si="7"/>
        <v/>
      </c>
      <c r="G39" s="196"/>
      <c r="H39" s="194"/>
      <c r="I39" s="194"/>
      <c r="J39" s="194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</row>
    <row r="40" hidden="1" outlineLevel="2">
      <c r="A40" s="163"/>
      <c r="B40" s="178"/>
      <c r="C40" s="202" t="s">
        <v>105</v>
      </c>
      <c r="D40" s="194" t="str">
        <f t="shared" si="1"/>
        <v/>
      </c>
      <c r="E40" s="203">
        <f t="shared" si="11"/>
        <v>0</v>
      </c>
      <c r="F40" s="78" t="str">
        <f t="shared" si="7"/>
        <v/>
      </c>
      <c r="G40" s="196"/>
      <c r="H40" s="194"/>
      <c r="I40" s="194"/>
      <c r="J40" s="194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</row>
    <row r="41" hidden="1" outlineLevel="1" collapsed="1">
      <c r="A41" s="163"/>
      <c r="B41" s="178"/>
      <c r="C41" s="37" t="s">
        <v>106</v>
      </c>
      <c r="D41" s="200" t="str">
        <f t="shared" si="1"/>
        <v/>
      </c>
      <c r="E41" s="180">
        <f t="shared" ref="E41:E43" si="12">IFERROR(D41/$D$30,0)</f>
        <v>0</v>
      </c>
      <c r="F41" s="205" t="str">
        <f t="shared" si="7"/>
        <v/>
      </c>
      <c r="G41" s="196"/>
      <c r="H41" s="200"/>
      <c r="I41" s="200"/>
      <c r="J41" s="200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</row>
    <row r="42" hidden="1" outlineLevel="2">
      <c r="A42" s="163"/>
      <c r="B42" s="178"/>
      <c r="C42" s="202" t="s">
        <v>107</v>
      </c>
      <c r="D42" s="206" t="str">
        <f t="shared" si="1"/>
        <v/>
      </c>
      <c r="E42" s="203">
        <f t="shared" si="12"/>
        <v>0</v>
      </c>
      <c r="F42" s="78" t="str">
        <f t="shared" si="7"/>
        <v/>
      </c>
      <c r="G42" s="196"/>
      <c r="H42" s="206"/>
      <c r="I42" s="206"/>
      <c r="J42" s="206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</row>
    <row r="43" hidden="1" outlineLevel="2">
      <c r="A43" s="163"/>
      <c r="B43" s="178"/>
      <c r="C43" s="202" t="s">
        <v>108</v>
      </c>
      <c r="D43" s="206" t="str">
        <f t="shared" si="1"/>
        <v/>
      </c>
      <c r="E43" s="203">
        <f t="shared" si="12"/>
        <v>0</v>
      </c>
      <c r="F43" s="78" t="str">
        <f t="shared" si="7"/>
        <v/>
      </c>
      <c r="G43" s="196"/>
      <c r="H43" s="206"/>
      <c r="I43" s="206"/>
      <c r="J43" s="206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</row>
    <row r="44" hidden="1" outlineLevel="1" collapsed="1">
      <c r="A44" s="163"/>
      <c r="B44" s="178"/>
      <c r="C44" s="204" t="s">
        <v>109</v>
      </c>
      <c r="D44" s="199" t="str">
        <f t="shared" si="1"/>
        <v/>
      </c>
      <c r="E44" s="180">
        <f t="shared" ref="E44:E46" si="13">IFERROR(D44/$D$29,0)</f>
        <v>0</v>
      </c>
      <c r="F44" s="29" t="str">
        <f t="shared" si="7"/>
        <v/>
      </c>
      <c r="G44" s="196"/>
      <c r="H44" s="199"/>
      <c r="I44" s="199"/>
      <c r="J44" s="199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</row>
    <row r="45" hidden="1" outlineLevel="2">
      <c r="A45" s="163"/>
      <c r="B45" s="178"/>
      <c r="C45" s="202" t="s">
        <v>110</v>
      </c>
      <c r="D45" s="194" t="str">
        <f t="shared" si="1"/>
        <v/>
      </c>
      <c r="E45" s="203">
        <f t="shared" si="13"/>
        <v>0</v>
      </c>
      <c r="F45" s="78" t="str">
        <f t="shared" si="7"/>
        <v/>
      </c>
      <c r="G45" s="196"/>
      <c r="H45" s="194"/>
      <c r="I45" s="194"/>
      <c r="J45" s="194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</row>
    <row r="46" hidden="1" outlineLevel="2">
      <c r="A46" s="163"/>
      <c r="B46" s="178"/>
      <c r="C46" s="202" t="s">
        <v>111</v>
      </c>
      <c r="D46" s="194" t="str">
        <f t="shared" si="1"/>
        <v/>
      </c>
      <c r="E46" s="203">
        <f t="shared" si="13"/>
        <v>0</v>
      </c>
      <c r="F46" s="78" t="str">
        <f t="shared" si="7"/>
        <v/>
      </c>
      <c r="G46" s="196"/>
      <c r="H46" s="194"/>
      <c r="I46" s="194"/>
      <c r="J46" s="194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</row>
    <row r="47" hidden="1" outlineLevel="1">
      <c r="A47" s="163"/>
      <c r="B47" s="207"/>
      <c r="C47" s="202" t="s">
        <v>112</v>
      </c>
      <c r="D47" s="194" t="str">
        <f t="shared" si="1"/>
        <v/>
      </c>
      <c r="E47" s="201"/>
      <c r="F47" s="205" t="str">
        <f t="shared" si="7"/>
        <v/>
      </c>
      <c r="G47" s="196"/>
      <c r="H47" s="194"/>
      <c r="I47" s="194"/>
      <c r="J47" s="194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</row>
    <row r="48" hidden="1" outlineLevel="1">
      <c r="A48" s="163"/>
      <c r="B48" s="207"/>
      <c r="C48" s="208" t="s">
        <v>113</v>
      </c>
      <c r="D48" s="209" t="str">
        <f t="shared" si="1"/>
        <v/>
      </c>
      <c r="E48" s="201"/>
      <c r="F48" s="205" t="str">
        <f t="shared" si="7"/>
        <v/>
      </c>
      <c r="G48" s="196"/>
      <c r="H48" s="209"/>
      <c r="I48" s="209"/>
      <c r="J48" s="209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</row>
    <row r="49" hidden="1" outlineLevel="1" collapsed="1">
      <c r="A49" s="163"/>
      <c r="B49" s="207"/>
      <c r="C49" s="37" t="s">
        <v>114</v>
      </c>
      <c r="D49" s="200" t="str">
        <f t="shared" si="1"/>
        <v/>
      </c>
      <c r="E49" s="180">
        <f t="shared" ref="E49:E51" si="14">IFERROR(D49/$D$30,0)</f>
        <v>0</v>
      </c>
      <c r="F49" s="205" t="str">
        <f t="shared" si="7"/>
        <v/>
      </c>
      <c r="G49" s="196"/>
      <c r="H49" s="200"/>
      <c r="I49" s="200"/>
      <c r="J49" s="200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</row>
    <row r="50" hidden="1" outlineLevel="2">
      <c r="A50" s="163"/>
      <c r="B50" s="210"/>
      <c r="C50" s="202" t="s">
        <v>115</v>
      </c>
      <c r="D50" s="206" t="str">
        <f t="shared" si="1"/>
        <v/>
      </c>
      <c r="E50" s="203">
        <f t="shared" si="14"/>
        <v>0</v>
      </c>
      <c r="F50" s="78" t="str">
        <f t="shared" si="7"/>
        <v/>
      </c>
      <c r="G50" s="196"/>
      <c r="H50" s="206"/>
      <c r="I50" s="206"/>
      <c r="J50" s="206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</row>
    <row r="51" hidden="1" outlineLevel="2">
      <c r="A51" s="163"/>
      <c r="B51" s="210"/>
      <c r="C51" s="202" t="s">
        <v>116</v>
      </c>
      <c r="D51" s="206" t="str">
        <f t="shared" si="1"/>
        <v/>
      </c>
      <c r="E51" s="203">
        <f t="shared" si="14"/>
        <v>0</v>
      </c>
      <c r="F51" s="78" t="str">
        <f t="shared" si="7"/>
        <v/>
      </c>
      <c r="G51" s="196"/>
      <c r="H51" s="206"/>
      <c r="I51" s="206"/>
      <c r="J51" s="206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</row>
    <row r="52" hidden="1" outlineLevel="1">
      <c r="A52" s="163"/>
      <c r="B52" s="163"/>
      <c r="C52" s="211" t="s">
        <v>117</v>
      </c>
      <c r="D52" s="212" t="str">
        <f t="shared" si="1"/>
        <v/>
      </c>
      <c r="E52" s="198"/>
      <c r="F52" s="65" t="str">
        <f t="shared" si="7"/>
        <v/>
      </c>
      <c r="G52" s="196"/>
      <c r="H52" s="212"/>
      <c r="I52" s="212"/>
      <c r="J52" s="212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</row>
    <row r="53" hidden="1" outlineLevel="1">
      <c r="A53" s="163"/>
      <c r="B53" s="213"/>
      <c r="C53" s="214" t="s">
        <v>118</v>
      </c>
      <c r="D53" s="215" t="str">
        <f t="shared" si="1"/>
        <v/>
      </c>
      <c r="E53" s="198"/>
      <c r="F53" s="65" t="str">
        <f t="shared" si="7"/>
        <v/>
      </c>
      <c r="G53" s="196"/>
      <c r="H53" s="215"/>
      <c r="I53" s="215"/>
      <c r="J53" s="215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</row>
    <row r="54" hidden="1" outlineLevel="1">
      <c r="A54" s="163"/>
      <c r="B54" s="216"/>
      <c r="C54" s="197" t="s">
        <v>119</v>
      </c>
      <c r="D54" s="215" t="str">
        <f t="shared" si="1"/>
        <v/>
      </c>
      <c r="E54" s="198"/>
      <c r="F54" s="65" t="str">
        <f t="shared" si="7"/>
        <v/>
      </c>
      <c r="G54" s="196"/>
      <c r="H54" s="215"/>
      <c r="I54" s="215"/>
      <c r="J54" s="215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</row>
    <row r="55" hidden="1" outlineLevel="1">
      <c r="A55" s="163"/>
      <c r="B55" s="172"/>
      <c r="C55" s="197" t="s">
        <v>120</v>
      </c>
      <c r="D55" s="215" t="str">
        <f t="shared" si="1"/>
        <v/>
      </c>
      <c r="E55" s="198"/>
      <c r="F55" s="65" t="str">
        <f t="shared" si="7"/>
        <v/>
      </c>
      <c r="G55" s="196"/>
      <c r="H55" s="215"/>
      <c r="I55" s="215"/>
      <c r="J55" s="215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</row>
    <row r="56">
      <c r="A56" s="163"/>
      <c r="B56" s="162"/>
      <c r="C56" s="37" t="s">
        <v>121</v>
      </c>
      <c r="D56" s="76" t="str">
        <f t="shared" si="1"/>
        <v>#N/A</v>
      </c>
      <c r="E56" s="217" t="s">
        <v>32</v>
      </c>
      <c r="F56" s="29" t="str">
        <f t="shared" si="7"/>
        <v/>
      </c>
      <c r="G56" s="218"/>
      <c r="H56" s="76" t="str">
        <f>SUMIFS(Data!$BQ:$BQ,Data!$A:$A,"&gt;="&amp;'PT Reporte SDR'!$C$3,Data!$A:$A,"&lt;="&amp;'PT Reporte SDR'!$D$3,Data!$W:$W,"Paso a ventas")</f>
        <v>#N/A</v>
      </c>
      <c r="I56" s="76">
        <v>0.0</v>
      </c>
      <c r="J56" s="76">
        <v>0.0</v>
      </c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</row>
    <row r="57">
      <c r="A57" s="163"/>
      <c r="B57" s="163"/>
      <c r="C57" s="37" t="s">
        <v>122</v>
      </c>
      <c r="D57" s="27" t="str">
        <f t="shared" si="1"/>
        <v>0</v>
      </c>
      <c r="E57" s="219" t="s">
        <v>32</v>
      </c>
      <c r="F57" s="29" t="str">
        <f t="shared" si="7"/>
        <v/>
      </c>
      <c r="G57" s="186"/>
      <c r="H57" s="27" t="str">
        <f t="shared" ref="H57:J57" si="15">iferror(H56/H22,"0")</f>
        <v>0</v>
      </c>
      <c r="I57" s="27" t="str">
        <f t="shared" si="15"/>
        <v>0</v>
      </c>
      <c r="J57" s="27" t="str">
        <f t="shared" si="15"/>
        <v>0</v>
      </c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</row>
    <row r="58">
      <c r="A58" s="163"/>
      <c r="B58" s="163"/>
      <c r="C58" s="37" t="s">
        <v>123</v>
      </c>
      <c r="D58" s="76">
        <f t="shared" si="1"/>
        <v>0</v>
      </c>
      <c r="E58" s="220">
        <f t="shared" ref="E58:E59" si="16">IFERROR(D58/$D$12,0)</f>
        <v>0</v>
      </c>
      <c r="F58" s="29" t="str">
        <f t="shared" si="7"/>
        <v/>
      </c>
      <c r="G58" s="186"/>
      <c r="H58" s="76">
        <f>COUNTIFS(Data!$A:$A,"&gt;="&amp;'PT Reporte SDR'!$C$3,Data!$A:$A,"&lt;="&amp;'PT Reporte SDR'!$D$3,Data!$BL:$BL,"Vendido")</f>
        <v>0</v>
      </c>
      <c r="I58" s="76">
        <v>0.0</v>
      </c>
      <c r="J58" s="76">
        <v>0.0</v>
      </c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</row>
    <row r="59">
      <c r="A59" s="163"/>
      <c r="B59" s="163"/>
      <c r="C59" s="37" t="s">
        <v>124</v>
      </c>
      <c r="D59" s="76">
        <v>320.0</v>
      </c>
      <c r="E59" s="220">
        <f t="shared" si="16"/>
        <v>0</v>
      </c>
      <c r="F59" s="29" t="str">
        <f t="shared" si="7"/>
        <v/>
      </c>
      <c r="G59" s="186"/>
      <c r="H59" s="76" t="str">
        <f>SUMIFS(Data!$BP:$BP,Data!$A:$A,"&gt;="&amp;'PT Reporte SDR'!$C$3,Data!$A:$A,"&lt;="&amp;'PT Reporte SDR'!$D$3,Data!$BL:$BL,"Vendido")</f>
        <v>#N/A</v>
      </c>
      <c r="I59" s="76">
        <v>0.0</v>
      </c>
      <c r="J59" s="76">
        <v>0.0</v>
      </c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</row>
    <row r="60">
      <c r="A60" s="163"/>
      <c r="B60" s="163"/>
      <c r="C60" s="163"/>
      <c r="D60" s="163"/>
      <c r="E60" s="221"/>
      <c r="F60" s="164"/>
      <c r="G60" s="177"/>
      <c r="H60" s="222"/>
      <c r="I60" s="223"/>
      <c r="J60" s="22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</row>
    <row r="61">
      <c r="A61" s="163"/>
      <c r="B61" s="163"/>
      <c r="C61" s="85" t="s">
        <v>41</v>
      </c>
      <c r="D61" s="85" t="s">
        <v>5</v>
      </c>
      <c r="E61" s="224" t="s">
        <v>3</v>
      </c>
      <c r="F61" s="225" t="s">
        <v>3</v>
      </c>
      <c r="G61" s="177"/>
      <c r="H61" s="87"/>
      <c r="I61" s="87"/>
      <c r="J61" s="87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</row>
    <row r="62">
      <c r="A62" s="163" t="str">
        <f t="array" ref="A62">UNIQUE(Data!BJ:BJ)</f>
        <v>#REF!</v>
      </c>
      <c r="B62" s="163"/>
      <c r="C62" s="226" t="s">
        <v>42</v>
      </c>
      <c r="D62" s="33">
        <f t="shared" ref="D62:D65" si="17">Sum(H62+I62+J62)</f>
        <v>0</v>
      </c>
      <c r="E62" s="179">
        <f t="shared" ref="E62:E66" si="18">iferror(D62/$D$66,0)</f>
        <v>0</v>
      </c>
      <c r="F62" s="78" t="str">
        <f t="shared" ref="F62:F66" si="19">iferror(D62/'Periodo Anterior'!D60-1,"")</f>
        <v/>
      </c>
      <c r="G62" s="177"/>
      <c r="H62" s="33">
        <f>COUNTIFS(Data!$A:$A,"&gt;="&amp;'PT Reporte SDR'!$C$3,Data!$A:$A,"&lt;="&amp;'PT Reporte SDR'!$D$3,Data!$X:$X,C62)</f>
        <v>0</v>
      </c>
      <c r="I62" s="33">
        <f>COUNTIFS(Data!$A:$A,"&gt;="&amp;'PT Reporte SDR'!$C$3,Data!$A:$A,"&lt;="&amp;'PT Reporte SDR'!$D$3,Data!$BI:$BI,$H$5,Data!$CM:$CM,C62)</f>
        <v>0</v>
      </c>
      <c r="J62" s="33">
        <f>COUNTIFS(Data!$A:$A,"&gt;="&amp;'PT Reporte SDR'!$C$3,Data!$A:$A,"&lt;="&amp;'PT Reporte SDR'!$D$3,Data!$BI:$BI,$H$5,Data!$CM:$CM,C62)</f>
        <v>0</v>
      </c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</row>
    <row r="63">
      <c r="A63" s="163"/>
      <c r="B63" s="163"/>
      <c r="C63" s="226" t="s">
        <v>43</v>
      </c>
      <c r="D63" s="33">
        <f t="shared" si="17"/>
        <v>0</v>
      </c>
      <c r="E63" s="179">
        <f t="shared" si="18"/>
        <v>0</v>
      </c>
      <c r="F63" s="78" t="str">
        <f t="shared" si="19"/>
        <v/>
      </c>
      <c r="G63" s="177"/>
      <c r="H63" s="33">
        <f>COUNTIFS(Data!$A:$A,"&gt;="&amp;'PT Reporte SDR'!$C$3,Data!$A:$A,"&lt;="&amp;'PT Reporte SDR'!$D$3,Data!$X:$X,C63)</f>
        <v>0</v>
      </c>
      <c r="I63" s="33">
        <f>COUNTIFS(Data!$A:$A,"&gt;="&amp;'PT Reporte SDR'!$C$3,Data!$A:$A,"&lt;="&amp;'PT Reporte SDR'!$D$3,Data!$BI:$BI,$H$5,Data!$CM:$CM,C63)</f>
        <v>0</v>
      </c>
      <c r="J63" s="33">
        <f>COUNTIFS(Data!$A:$A,"&gt;="&amp;'PT Reporte SDR'!$C$3,Data!$A:$A,"&lt;="&amp;'PT Reporte SDR'!$D$3,Data!$BI:$BI,$H$5,Data!$CM:$CM,C63)</f>
        <v>0</v>
      </c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</row>
    <row r="64">
      <c r="A64" s="163"/>
      <c r="B64" s="163"/>
      <c r="C64" s="226" t="s">
        <v>44</v>
      </c>
      <c r="D64" s="33">
        <f t="shared" si="17"/>
        <v>0</v>
      </c>
      <c r="E64" s="179">
        <f t="shared" si="18"/>
        <v>0</v>
      </c>
      <c r="F64" s="78" t="str">
        <f t="shared" si="19"/>
        <v/>
      </c>
      <c r="G64" s="177"/>
      <c r="H64" s="33">
        <f>COUNTIFS(Data!$A:$A,"&gt;="&amp;'PT Reporte SDR'!$C$3,Data!$A:$A,"&lt;="&amp;'PT Reporte SDR'!$D$3,Data!$X:$X,C64)</f>
        <v>0</v>
      </c>
      <c r="I64" s="33">
        <f>COUNTIFS(Data!$A:$A,"&gt;="&amp;'PT Reporte SDR'!$C$3,Data!$A:$A,"&lt;="&amp;'PT Reporte SDR'!$D$3,Data!$BI:$BI,$H$5,Data!$CM:$CM,C64)</f>
        <v>0</v>
      </c>
      <c r="J64" s="33">
        <f>COUNTIFS(Data!$A:$A,"&gt;="&amp;'PT Reporte SDR'!$C$3,Data!$A:$A,"&lt;="&amp;'PT Reporte SDR'!$D$3,Data!$BI:$BI,$H$5,Data!$CM:$CM,C64)</f>
        <v>0</v>
      </c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</row>
    <row r="65">
      <c r="A65" s="163"/>
      <c r="B65" s="163"/>
      <c r="C65" s="226" t="s">
        <v>9</v>
      </c>
      <c r="D65" s="33">
        <f t="shared" si="17"/>
        <v>0</v>
      </c>
      <c r="E65" s="179">
        <f t="shared" si="18"/>
        <v>0</v>
      </c>
      <c r="F65" s="78" t="str">
        <f t="shared" si="19"/>
        <v/>
      </c>
      <c r="G65" s="177"/>
      <c r="H65" s="33">
        <f>COUNTIFS(Data!$A:$A,"&gt;="&amp;'PT Reporte SDR'!$C$3,Data!$A:$A,"&lt;="&amp;'PT Reporte SDR'!$D$3,Data!$X:$X,C65)</f>
        <v>0</v>
      </c>
      <c r="I65" s="33">
        <f>COUNTIFS(Data!$A:$A,"&gt;="&amp;'PT Reporte SDR'!$C$3,Data!$A:$A,"&lt;="&amp;'PT Reporte SDR'!$D$3,Data!$BI:$BI,$H$5,Data!$CM:$CM,C65)</f>
        <v>0</v>
      </c>
      <c r="J65" s="33">
        <f>COUNTIFS(Data!$A:$A,"&gt;="&amp;'PT Reporte SDR'!$C$3,Data!$A:$A,"&lt;="&amp;'PT Reporte SDR'!$D$3,Data!$BI:$BI,$H$5,Data!$CM:$CM,C65)</f>
        <v>0</v>
      </c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</row>
    <row r="66">
      <c r="A66" s="163"/>
      <c r="B66" s="163"/>
      <c r="C66" s="35" t="s">
        <v>5</v>
      </c>
      <c r="D66" s="33">
        <f>sum(D62:D65)</f>
        <v>0</v>
      </c>
      <c r="E66" s="179">
        <f t="shared" si="18"/>
        <v>0</v>
      </c>
      <c r="F66" s="78" t="str">
        <f t="shared" si="19"/>
        <v/>
      </c>
      <c r="G66" s="165"/>
      <c r="H66" s="33">
        <f>SUM(H62:H65)</f>
        <v>0</v>
      </c>
      <c r="I66" s="36">
        <f t="shared" ref="I66:J66" si="20">sum(I62:I65)</f>
        <v>0</v>
      </c>
      <c r="J66" s="36">
        <f t="shared" si="20"/>
        <v>0</v>
      </c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</row>
    <row r="67">
      <c r="A67" s="163"/>
      <c r="B67" s="163"/>
      <c r="C67" s="163"/>
      <c r="D67" s="166"/>
      <c r="E67" s="221"/>
      <c r="F67" s="227"/>
      <c r="G67" s="165"/>
      <c r="H67" s="187"/>
      <c r="I67" s="187"/>
      <c r="J67" s="187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</row>
    <row r="68">
      <c r="A68" s="163"/>
      <c r="B68" s="163"/>
      <c r="C68" s="228"/>
      <c r="D68" s="228"/>
      <c r="E68" s="187"/>
      <c r="F68" s="229"/>
      <c r="G68" s="165"/>
      <c r="H68" s="187"/>
      <c r="I68" s="187"/>
      <c r="J68" s="187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</row>
    <row r="69" outlineLevel="2">
      <c r="A69" s="163"/>
      <c r="B69" s="163"/>
      <c r="C69" s="89" t="s">
        <v>45</v>
      </c>
      <c r="D69" s="90">
        <f>SUM(D70)</f>
        <v>0</v>
      </c>
      <c r="E69" s="224" t="s">
        <v>3</v>
      </c>
      <c r="F69" s="225" t="s">
        <v>3</v>
      </c>
      <c r="G69" s="165"/>
      <c r="H69" s="230"/>
      <c r="I69" s="230"/>
      <c r="J69" s="230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</row>
    <row r="70" outlineLevel="2">
      <c r="A70" s="163"/>
      <c r="B70" s="163"/>
      <c r="C70" s="231" t="s">
        <v>45</v>
      </c>
      <c r="D70" s="93"/>
      <c r="E70" s="179">
        <f>iferror(D70/$D$69,0)</f>
        <v>0</v>
      </c>
      <c r="F70" s="232">
        <f>iferror(D70/$D$69,0)</f>
        <v>0</v>
      </c>
      <c r="G70" s="165"/>
      <c r="H70" s="233"/>
      <c r="I70" s="233"/>
      <c r="J70" s="23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</row>
    <row r="71" outlineLevel="2">
      <c r="A71" s="163"/>
      <c r="B71" s="163"/>
      <c r="C71" s="228"/>
      <c r="D71" s="228"/>
      <c r="E71" s="187"/>
      <c r="F71" s="229"/>
      <c r="G71" s="165"/>
      <c r="H71" s="187"/>
      <c r="I71" s="187"/>
      <c r="J71" s="187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</row>
    <row r="72" outlineLevel="2">
      <c r="A72" s="163"/>
      <c r="B72" s="163"/>
      <c r="C72" s="96" t="s">
        <v>15</v>
      </c>
      <c r="D72" s="234">
        <f>SUM(D73:D82)</f>
        <v>0</v>
      </c>
      <c r="E72" s="224" t="s">
        <v>3</v>
      </c>
      <c r="F72" s="225" t="s">
        <v>3</v>
      </c>
      <c r="G72" s="165"/>
      <c r="H72" s="235">
        <f t="shared" ref="H72:J72" si="21">SUM(H73:H82)</f>
        <v>0</v>
      </c>
      <c r="I72" s="235">
        <f t="shared" si="21"/>
        <v>0</v>
      </c>
      <c r="J72" s="235">
        <f t="shared" si="21"/>
        <v>0</v>
      </c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</row>
    <row r="73" outlineLevel="2">
      <c r="A73" s="163"/>
      <c r="B73" s="163"/>
      <c r="C73" s="236" t="s">
        <v>46</v>
      </c>
      <c r="D73" s="237">
        <f t="shared" ref="D73:D82" si="22">sum(H73)</f>
        <v>0</v>
      </c>
      <c r="E73" s="238">
        <f t="shared" ref="E73:E82" si="23">IFERROR(D73/$D$72,0)</f>
        <v>0</v>
      </c>
      <c r="F73" s="239">
        <f t="shared" ref="F73:F82" si="24">IFERROR(D73/$D$72,0)</f>
        <v>0</v>
      </c>
      <c r="G73" s="165"/>
      <c r="H73" s="240">
        <f>COUNTIFS(Data!$A:$A,"&gt;="&amp;'PT Reporte SDR'!$C$3,Data!$A:$A,"&lt;="&amp;'PT Reporte SDR'!$D$3,Data!$Y:$Y,C73)</f>
        <v>0</v>
      </c>
      <c r="I73" s="240">
        <f>COUNTIFS(Data!$A:$A,"&gt;="&amp;'PT Reporte SDR'!$C$3,Data!$A:$A,"&lt;="&amp;'PT Reporte SDR'!$D$3,Data!$E:$E,D73,Data!$BG:$BG,$H$5)</f>
        <v>0</v>
      </c>
      <c r="J73" s="240">
        <f>COUNTIFS(Data!$A:$A,"&gt;="&amp;'PT Reporte SDR'!$C$3,Data!$A:$A,"&lt;="&amp;'PT Reporte SDR'!$D$3,Data!$E:$E,E73,Data!$BG:$BG,$H$5)</f>
        <v>0</v>
      </c>
      <c r="K73" s="22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</row>
    <row r="74" outlineLevel="2">
      <c r="A74" s="163"/>
      <c r="B74" s="163"/>
      <c r="C74" s="241" t="s">
        <v>47</v>
      </c>
      <c r="D74" s="237">
        <f t="shared" si="22"/>
        <v>0</v>
      </c>
      <c r="E74" s="238">
        <f t="shared" si="23"/>
        <v>0</v>
      </c>
      <c r="F74" s="239">
        <f t="shared" si="24"/>
        <v>0</v>
      </c>
      <c r="G74" s="165"/>
      <c r="H74" s="240">
        <f>COUNTIFS(Data!$A:$A,"&gt;="&amp;'PT Reporte SDR'!$C$3,Data!$A:$A,"&lt;="&amp;'PT Reporte SDR'!$D$3,Data!$Y:$Y,C74)</f>
        <v>0</v>
      </c>
      <c r="I74" s="240">
        <f>COUNTIFS(Data!$A:$A,"&gt;="&amp;'PT Reporte SDR'!$C$3,Data!$A:$A,"&lt;="&amp;'PT Reporte SDR'!$D$3,Data!$E:$E,D74,Data!$BG:$BG,$H$5)</f>
        <v>0</v>
      </c>
      <c r="J74" s="240">
        <f>COUNTIFS(Data!$A:$A,"&gt;="&amp;'PT Reporte SDR'!$C$3,Data!$A:$A,"&lt;="&amp;'PT Reporte SDR'!$D$3,Data!$E:$E,E74,Data!$BG:$BG,$H$5)</f>
        <v>0</v>
      </c>
      <c r="K74" s="22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</row>
    <row r="75" outlineLevel="3">
      <c r="A75" s="163"/>
      <c r="B75" s="163"/>
      <c r="C75" s="236" t="s">
        <v>48</v>
      </c>
      <c r="D75" s="237">
        <f t="shared" si="22"/>
        <v>0</v>
      </c>
      <c r="E75" s="238">
        <f t="shared" si="23"/>
        <v>0</v>
      </c>
      <c r="F75" s="239">
        <f t="shared" si="24"/>
        <v>0</v>
      </c>
      <c r="G75" s="165"/>
      <c r="H75" s="240">
        <f>COUNTIFS(Data!$A:$A,"&gt;="&amp;'PT Reporte SDR'!$C$3,Data!$A:$A,"&lt;="&amp;'PT Reporte SDR'!$D$3,Data!$Y:$Y,C75)</f>
        <v>0</v>
      </c>
      <c r="I75" s="240">
        <f>COUNTIFS(Data!$A:$A,"&gt;="&amp;'PT Reporte SDR'!$C$3,Data!$A:$A,"&lt;="&amp;'PT Reporte SDR'!$D$3,Data!$E:$E,D75,Data!$BG:$BG,$H$5)</f>
        <v>0</v>
      </c>
      <c r="J75" s="240">
        <f>COUNTIFS(Data!$A:$A,"&gt;="&amp;'PT Reporte SDR'!$C$3,Data!$A:$A,"&lt;="&amp;'PT Reporte SDR'!$D$3,Data!$E:$E,E75,Data!$BG:$BG,$H$5)</f>
        <v>0</v>
      </c>
      <c r="K75" s="22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</row>
    <row r="76" outlineLevel="2">
      <c r="A76" s="163"/>
      <c r="B76" s="163"/>
      <c r="C76" s="236" t="s">
        <v>49</v>
      </c>
      <c r="D76" s="237">
        <f t="shared" si="22"/>
        <v>0</v>
      </c>
      <c r="E76" s="238">
        <f t="shared" si="23"/>
        <v>0</v>
      </c>
      <c r="F76" s="239">
        <f t="shared" si="24"/>
        <v>0</v>
      </c>
      <c r="G76" s="165"/>
      <c r="H76" s="240">
        <f>COUNTIFS(Data!$A:$A,"&gt;="&amp;'PT Reporte SDR'!$C$3,Data!$A:$A,"&lt;="&amp;'PT Reporte SDR'!$D$3,Data!$Y:$Y,C76)</f>
        <v>0</v>
      </c>
      <c r="I76" s="240">
        <f>COUNTIFS(Data!$A:$A,"&gt;="&amp;'PT Reporte SDR'!$C$3,Data!$A:$A,"&lt;="&amp;'PT Reporte SDR'!$D$3,Data!$E:$E,D76,Data!$BG:$BG,$H$5)</f>
        <v>0</v>
      </c>
      <c r="J76" s="240">
        <f>COUNTIFS(Data!$A:$A,"&gt;="&amp;'PT Reporte SDR'!$C$3,Data!$A:$A,"&lt;="&amp;'PT Reporte SDR'!$D$3,Data!$E:$E,E76,Data!$BG:$BG,$H$5)</f>
        <v>0</v>
      </c>
      <c r="K76" s="22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</row>
    <row r="77" outlineLevel="2">
      <c r="A77" s="163"/>
      <c r="B77" s="163"/>
      <c r="C77" s="236" t="s">
        <v>50</v>
      </c>
      <c r="D77" s="237">
        <f t="shared" si="22"/>
        <v>0</v>
      </c>
      <c r="E77" s="238">
        <f t="shared" si="23"/>
        <v>0</v>
      </c>
      <c r="F77" s="239">
        <f t="shared" si="24"/>
        <v>0</v>
      </c>
      <c r="G77" s="165"/>
      <c r="H77" s="240">
        <f>COUNTIFS(Data!$A:$A,"&gt;="&amp;'PT Reporte SDR'!$C$3,Data!$A:$A,"&lt;="&amp;'PT Reporte SDR'!$D$3,Data!$Y:$Y,C77)</f>
        <v>0</v>
      </c>
      <c r="I77" s="240">
        <f>COUNTIFS(Data!$A:$A,"&gt;="&amp;'PT Reporte SDR'!$C$3,Data!$A:$A,"&lt;="&amp;'PT Reporte SDR'!$D$3,Data!$E:$E,D77,Data!$BG:$BG,$H$5)</f>
        <v>0</v>
      </c>
      <c r="J77" s="240">
        <f>COUNTIFS(Data!$A:$A,"&gt;="&amp;'PT Reporte SDR'!$C$3,Data!$A:$A,"&lt;="&amp;'PT Reporte SDR'!$D$3,Data!$E:$E,E77,Data!$BG:$BG,$H$5)</f>
        <v>0</v>
      </c>
      <c r="K77" s="22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</row>
    <row r="78" outlineLevel="3">
      <c r="A78" s="163"/>
      <c r="B78" s="163"/>
      <c r="C78" s="241" t="s">
        <v>51</v>
      </c>
      <c r="D78" s="237">
        <f t="shared" si="22"/>
        <v>0</v>
      </c>
      <c r="E78" s="238">
        <f t="shared" si="23"/>
        <v>0</v>
      </c>
      <c r="F78" s="239">
        <f t="shared" si="24"/>
        <v>0</v>
      </c>
      <c r="G78" s="165"/>
      <c r="H78" s="240">
        <f>COUNTIFS(Data!$A:$A,"&gt;="&amp;'PT Reporte SDR'!$C$3,Data!$A:$A,"&lt;="&amp;'PT Reporte SDR'!$D$3,Data!$Y:$Y,C78)</f>
        <v>0</v>
      </c>
      <c r="I78" s="240">
        <f>COUNTIFS(Data!$A:$A,"&gt;="&amp;'PT Reporte SDR'!$C$3,Data!$A:$A,"&lt;="&amp;'PT Reporte SDR'!$D$3,Data!$E:$E,D78,Data!$BG:$BG,$H$5)</f>
        <v>0</v>
      </c>
      <c r="J78" s="240">
        <f>COUNTIFS(Data!$A:$A,"&gt;="&amp;'PT Reporte SDR'!$C$3,Data!$A:$A,"&lt;="&amp;'PT Reporte SDR'!$D$3,Data!$E:$E,E78,Data!$BG:$BG,$H$5)</f>
        <v>0</v>
      </c>
      <c r="K78" s="22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</row>
    <row r="79" outlineLevel="2">
      <c r="A79" s="163"/>
      <c r="B79" s="163"/>
      <c r="C79" s="241" t="s">
        <v>52</v>
      </c>
      <c r="D79" s="237">
        <f t="shared" si="22"/>
        <v>0</v>
      </c>
      <c r="E79" s="238">
        <f t="shared" si="23"/>
        <v>0</v>
      </c>
      <c r="F79" s="239">
        <f t="shared" si="24"/>
        <v>0</v>
      </c>
      <c r="G79" s="165"/>
      <c r="H79" s="240">
        <f>COUNTIFS(Data!$A:$A,"&gt;="&amp;'PT Reporte SDR'!$C$3,Data!$A:$A,"&lt;="&amp;'PT Reporte SDR'!$D$3,Data!$Y:$Y,C79)</f>
        <v>0</v>
      </c>
      <c r="I79" s="240">
        <f>COUNTIFS(Data!$A:$A,"&gt;="&amp;'PT Reporte SDR'!$C$3,Data!$A:$A,"&lt;="&amp;'PT Reporte SDR'!$D$3,Data!$E:$E,D79,Data!$BG:$BG,$H$5)</f>
        <v>0</v>
      </c>
      <c r="J79" s="240">
        <f>COUNTIFS(Data!$A:$A,"&gt;="&amp;'PT Reporte SDR'!$C$3,Data!$A:$A,"&lt;="&amp;'PT Reporte SDR'!$D$3,Data!$E:$E,E79,Data!$BG:$BG,$H$5)</f>
        <v>0</v>
      </c>
      <c r="K79" s="242"/>
      <c r="L79" s="243"/>
      <c r="M79" s="243"/>
      <c r="N79" s="243"/>
      <c r="O79" s="243"/>
      <c r="P79" s="243"/>
      <c r="Q79" s="24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</row>
    <row r="80" outlineLevel="2">
      <c r="A80" s="163"/>
      <c r="B80" s="163"/>
      <c r="C80" s="244" t="s">
        <v>53</v>
      </c>
      <c r="D80" s="237">
        <f t="shared" si="22"/>
        <v>0</v>
      </c>
      <c r="E80" s="238">
        <f t="shared" si="23"/>
        <v>0</v>
      </c>
      <c r="F80" s="239">
        <f t="shared" si="24"/>
        <v>0</v>
      </c>
      <c r="G80" s="165"/>
      <c r="H80" s="240">
        <f>COUNTIFS(Data!$A:$A,"&gt;="&amp;'PT Reporte SDR'!$C$3,Data!$A:$A,"&lt;="&amp;'PT Reporte SDR'!$D$3,Data!$Y:$Y,C80)</f>
        <v>0</v>
      </c>
      <c r="I80" s="240">
        <f>COUNTIFS(Data!$A:$A,"&gt;="&amp;'PT Reporte SDR'!$C$3,Data!$A:$A,"&lt;="&amp;'PT Reporte SDR'!$D$3,Data!$E:$E,D80,Data!$BG:$BG,$H$5)</f>
        <v>0</v>
      </c>
      <c r="J80" s="240">
        <f>COUNTIFS(Data!$A:$A,"&gt;="&amp;'PT Reporte SDR'!$C$3,Data!$A:$A,"&lt;="&amp;'PT Reporte SDR'!$D$3,Data!$E:$E,E80,Data!$BG:$BG,$H$5)</f>
        <v>0</v>
      </c>
      <c r="K80" s="22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</row>
    <row r="81" outlineLevel="3">
      <c r="A81" s="163"/>
      <c r="B81" s="163"/>
      <c r="C81" s="241" t="s">
        <v>54</v>
      </c>
      <c r="D81" s="237">
        <f t="shared" si="22"/>
        <v>0</v>
      </c>
      <c r="E81" s="238">
        <f t="shared" si="23"/>
        <v>0</v>
      </c>
      <c r="F81" s="239">
        <f t="shared" si="24"/>
        <v>0</v>
      </c>
      <c r="G81" s="165"/>
      <c r="H81" s="240">
        <f>COUNTIFS(Data!$A:$A,"&gt;="&amp;'PT Reporte SDR'!$C$3,Data!$A:$A,"&lt;="&amp;'PT Reporte SDR'!$D$3,Data!$Y:$Y,C81)</f>
        <v>0</v>
      </c>
      <c r="I81" s="240">
        <f>COUNTIFS(Data!$A:$A,"&gt;="&amp;'PT Reporte SDR'!$C$3,Data!$A:$A,"&lt;="&amp;'PT Reporte SDR'!$D$3,Data!$E:$E,D81,Data!$BG:$BG,$H$5)</f>
        <v>0</v>
      </c>
      <c r="J81" s="240">
        <f>COUNTIFS(Data!$A:$A,"&gt;="&amp;'PT Reporte SDR'!$C$3,Data!$A:$A,"&lt;="&amp;'PT Reporte SDR'!$D$3,Data!$E:$E,E81,Data!$BG:$BG,$H$5)</f>
        <v>0</v>
      </c>
      <c r="K81" s="242"/>
      <c r="L81" s="243"/>
      <c r="M81" s="243"/>
      <c r="N81" s="243"/>
      <c r="O81" s="243"/>
      <c r="P81" s="243"/>
      <c r="Q81" s="24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</row>
    <row r="82" outlineLevel="3">
      <c r="A82" s="163"/>
      <c r="B82" s="163"/>
      <c r="C82" s="236" t="s">
        <v>55</v>
      </c>
      <c r="D82" s="237">
        <f t="shared" si="22"/>
        <v>0</v>
      </c>
      <c r="E82" s="238">
        <f t="shared" si="23"/>
        <v>0</v>
      </c>
      <c r="F82" s="239">
        <f t="shared" si="24"/>
        <v>0</v>
      </c>
      <c r="G82" s="165"/>
      <c r="H82" s="240">
        <f>COUNTIFS(Data!$A:$A,"&gt;="&amp;'PT Reporte SDR'!$C$3,Data!$A:$A,"&lt;="&amp;'PT Reporte SDR'!$D$3,Data!$Y:$Y,C82)</f>
        <v>0</v>
      </c>
      <c r="I82" s="240">
        <f>COUNTIFS(Data!$A:$A,"&gt;="&amp;'PT Reporte SDR'!$C$3,Data!$A:$A,"&lt;="&amp;'PT Reporte SDR'!$D$3,Data!$E:$E,D82,Data!$BG:$BG,$H$5)</f>
        <v>0</v>
      </c>
      <c r="J82" s="240">
        <f>COUNTIFS(Data!$A:$A,"&gt;="&amp;'PT Reporte SDR'!$C$3,Data!$A:$A,"&lt;="&amp;'PT Reporte SDR'!$D$3,Data!$E:$E,E82,Data!$BG:$BG,$H$5)</f>
        <v>0</v>
      </c>
      <c r="K82" s="22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</row>
    <row r="83" outlineLevel="2">
      <c r="A83" s="163"/>
      <c r="B83" s="163"/>
      <c r="C83" s="245"/>
      <c r="D83" s="246"/>
      <c r="E83" s="247"/>
      <c r="F83" s="248"/>
      <c r="G83" s="165"/>
      <c r="H83" s="187"/>
      <c r="I83" s="187"/>
      <c r="J83" s="187"/>
      <c r="K83" s="22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</row>
    <row r="84" outlineLevel="2">
      <c r="A84" s="163"/>
      <c r="B84" s="163"/>
      <c r="C84" s="245"/>
      <c r="D84" s="246"/>
      <c r="E84" s="247"/>
      <c r="F84" s="248"/>
      <c r="G84" s="165"/>
      <c r="H84" s="187"/>
      <c r="I84" s="187"/>
      <c r="J84" s="187"/>
      <c r="K84" s="22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</row>
    <row r="85" outlineLevel="2">
      <c r="A85" s="163"/>
      <c r="B85" s="163"/>
      <c r="C85" s="96" t="s">
        <v>13</v>
      </c>
      <c r="D85" s="234">
        <f>SUM(D86:D93)</f>
        <v>0</v>
      </c>
      <c r="E85" s="224" t="s">
        <v>56</v>
      </c>
      <c r="F85" s="225" t="s">
        <v>56</v>
      </c>
      <c r="G85" s="165"/>
      <c r="H85" s="110">
        <f t="shared" ref="H85:J85" si="25">SUM(H86:H93)</f>
        <v>0</v>
      </c>
      <c r="I85" s="110">
        <f t="shared" si="25"/>
        <v>0</v>
      </c>
      <c r="J85" s="110">
        <f t="shared" si="25"/>
        <v>0</v>
      </c>
      <c r="K85" s="22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</row>
    <row r="86" outlineLevel="2">
      <c r="A86" s="163"/>
      <c r="B86" s="163"/>
      <c r="C86" s="241" t="s">
        <v>57</v>
      </c>
      <c r="D86" s="249">
        <f t="shared" ref="D86:D91" si="26">sum(H86)</f>
        <v>0</v>
      </c>
      <c r="E86" s="250">
        <f t="shared" ref="E86:E91" si="27">iferror(D86/$D$85,0)</f>
        <v>0</v>
      </c>
      <c r="F86" s="251">
        <f t="shared" ref="F86:F91" si="28">iferror(D86/$D$85,0)</f>
        <v>0</v>
      </c>
      <c r="G86" s="165"/>
      <c r="H86" s="252">
        <f>COUNTIFS(Data!$A:$A,"&gt;="&amp;'PT Reporte SDR'!$C$3,Data!$A:$A,"&lt;="&amp;'PT Reporte SDR'!$D$3,Data!$Y:$Y,C86)</f>
        <v>0</v>
      </c>
      <c r="I86" s="252">
        <f>COUNTIFS(Data!$A:$A,"&gt;="&amp;'PT Reporte SDR'!$C$3,Data!$A:$A,"&lt;="&amp;'PT Reporte SDR'!$D$3,Data!$E:$E,D86,Data!$BG:$BG,$H$5)</f>
        <v>0</v>
      </c>
      <c r="J86" s="252">
        <f>COUNTIFS(Data!$A:$A,"&gt;="&amp;'PT Reporte SDR'!$C$3,Data!$A:$A,"&lt;="&amp;'PT Reporte SDR'!$D$3,Data!$E:$E,E86,Data!$BG:$BG,$H$5)</f>
        <v>0</v>
      </c>
      <c r="K86" s="242"/>
      <c r="L86" s="243"/>
      <c r="M86" s="243"/>
      <c r="N86" s="243"/>
      <c r="O86" s="243"/>
      <c r="P86" s="243"/>
      <c r="Q86" s="24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</row>
    <row r="87" outlineLevel="2">
      <c r="A87" s="163"/>
      <c r="B87" s="163"/>
      <c r="C87" s="244" t="s">
        <v>58</v>
      </c>
      <c r="D87" s="249">
        <f t="shared" si="26"/>
        <v>0</v>
      </c>
      <c r="E87" s="250">
        <f t="shared" si="27"/>
        <v>0</v>
      </c>
      <c r="F87" s="251">
        <f t="shared" si="28"/>
        <v>0</v>
      </c>
      <c r="G87" s="165"/>
      <c r="H87" s="252">
        <f>COUNTIFS(Data!$A:$A,"&gt;="&amp;'PT Reporte SDR'!$C$3,Data!$A:$A,"&lt;="&amp;'PT Reporte SDR'!$D$3,Data!$Y:$Y,C87)</f>
        <v>0</v>
      </c>
      <c r="I87" s="252">
        <f>COUNTIFS(Data!$A:$A,"&gt;="&amp;'PT Reporte SDR'!$C$3,Data!$A:$A,"&lt;="&amp;'PT Reporte SDR'!$D$3,Data!$E:$E,D87,Data!$BG:$BG,$H$5)</f>
        <v>0</v>
      </c>
      <c r="J87" s="252">
        <f>COUNTIFS(Data!$A:$A,"&gt;="&amp;'PT Reporte SDR'!$C$3,Data!$A:$A,"&lt;="&amp;'PT Reporte SDR'!$D$3,Data!$E:$E,E87,Data!$BG:$BG,$H$5)</f>
        <v>0</v>
      </c>
      <c r="K87" s="22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</row>
    <row r="88" outlineLevel="2">
      <c r="A88" s="163"/>
      <c r="B88" s="163"/>
      <c r="C88" s="241" t="s">
        <v>59</v>
      </c>
      <c r="D88" s="249">
        <f t="shared" si="26"/>
        <v>0</v>
      </c>
      <c r="E88" s="250">
        <f t="shared" si="27"/>
        <v>0</v>
      </c>
      <c r="F88" s="251">
        <f t="shared" si="28"/>
        <v>0</v>
      </c>
      <c r="G88" s="165"/>
      <c r="H88" s="252">
        <f>COUNTIFS(Data!$A:$A,"&gt;="&amp;'PT Reporte SDR'!$C$3,Data!$A:$A,"&lt;="&amp;'PT Reporte SDR'!$D$3,Data!$Y:$Y,C88)</f>
        <v>0</v>
      </c>
      <c r="I88" s="252">
        <f>COUNTIFS(Data!$A:$A,"&gt;="&amp;'PT Reporte SDR'!$C$3,Data!$A:$A,"&lt;="&amp;'PT Reporte SDR'!$D$3,Data!$E:$E,D88,Data!$BG:$BG,$H$5)</f>
        <v>0</v>
      </c>
      <c r="J88" s="252">
        <f>COUNTIFS(Data!$A:$A,"&gt;="&amp;'PT Reporte SDR'!$C$3,Data!$A:$A,"&lt;="&amp;'PT Reporte SDR'!$D$3,Data!$E:$E,E88,Data!$BG:$BG,$H$5)</f>
        <v>0</v>
      </c>
      <c r="K88" s="243"/>
      <c r="L88" s="243"/>
      <c r="M88" s="243"/>
      <c r="N88" s="243"/>
      <c r="O88" s="243"/>
      <c r="P88" s="243"/>
      <c r="Q88" s="24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</row>
    <row r="89" outlineLevel="2">
      <c r="A89" s="163"/>
      <c r="B89" s="163"/>
      <c r="C89" s="236" t="s">
        <v>60</v>
      </c>
      <c r="D89" s="249">
        <f t="shared" si="26"/>
        <v>0</v>
      </c>
      <c r="E89" s="250">
        <f t="shared" si="27"/>
        <v>0</v>
      </c>
      <c r="F89" s="251">
        <f t="shared" si="28"/>
        <v>0</v>
      </c>
      <c r="G89" s="165"/>
      <c r="H89" s="252">
        <f>COUNTIFS(Data!$A:$A,"&gt;="&amp;'PT Reporte SDR'!$C$3,Data!$A:$A,"&lt;="&amp;'PT Reporte SDR'!$D$3,Data!$Y:$Y,C89)</f>
        <v>0</v>
      </c>
      <c r="I89" s="252">
        <f>COUNTIFS(Data!$A:$A,"&gt;="&amp;'PT Reporte SDR'!$C$3,Data!$A:$A,"&lt;="&amp;'PT Reporte SDR'!$D$3,Data!$E:$E,D89,Data!$BG:$BG,$H$5)</f>
        <v>0</v>
      </c>
      <c r="J89" s="252">
        <f>COUNTIFS(Data!$A:$A,"&gt;="&amp;'PT Reporte SDR'!$C$3,Data!$A:$A,"&lt;="&amp;'PT Reporte SDR'!$D$3,Data!$E:$E,E89,Data!$BG:$BG,$H$5)</f>
        <v>0</v>
      </c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</row>
    <row r="90" outlineLevel="2">
      <c r="A90" s="163"/>
      <c r="B90" s="163"/>
      <c r="C90" s="236" t="s">
        <v>61</v>
      </c>
      <c r="D90" s="249">
        <f t="shared" si="26"/>
        <v>0</v>
      </c>
      <c r="E90" s="250">
        <f t="shared" si="27"/>
        <v>0</v>
      </c>
      <c r="F90" s="251">
        <f t="shared" si="28"/>
        <v>0</v>
      </c>
      <c r="G90" s="165"/>
      <c r="H90" s="252">
        <f>COUNTIFS(Data!$A:$A,"&gt;="&amp;'PT Reporte SDR'!$C$3,Data!$A:$A,"&lt;="&amp;'PT Reporte SDR'!$D$3,Data!$Y:$Y,C90)</f>
        <v>0</v>
      </c>
      <c r="I90" s="252">
        <f>COUNTIFS(Data!$A:$A,"&gt;="&amp;'PT Reporte SDR'!$C$3,Data!$A:$A,"&lt;="&amp;'PT Reporte SDR'!$D$3,Data!$E:$E,D90,Data!$BG:$BG,$H$5)</f>
        <v>0</v>
      </c>
      <c r="J90" s="252">
        <f>COUNTIFS(Data!$A:$A,"&gt;="&amp;'PT Reporte SDR'!$C$3,Data!$A:$A,"&lt;="&amp;'PT Reporte SDR'!$D$3,Data!$E:$E,E90,Data!$BG:$BG,$H$5)</f>
        <v>0</v>
      </c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</row>
    <row r="91" outlineLevel="2">
      <c r="A91" s="163"/>
      <c r="B91" s="163"/>
      <c r="C91" s="236" t="s">
        <v>62</v>
      </c>
      <c r="D91" s="249">
        <f t="shared" si="26"/>
        <v>0</v>
      </c>
      <c r="E91" s="250">
        <f t="shared" si="27"/>
        <v>0</v>
      </c>
      <c r="F91" s="251">
        <f t="shared" si="28"/>
        <v>0</v>
      </c>
      <c r="G91" s="165"/>
      <c r="H91" s="252">
        <f>COUNTIFS(Data!$A:$A,"&gt;="&amp;'PT Reporte SDR'!$C$3,Data!$A:$A,"&lt;="&amp;'PT Reporte SDR'!$D$3,Data!$Y:$Y,C91)</f>
        <v>0</v>
      </c>
      <c r="I91" s="252">
        <f>COUNTIFS(Data!$A:$A,"&gt;="&amp;'PT Reporte SDR'!$C$3,Data!$A:$A,"&lt;="&amp;'PT Reporte SDR'!$D$3,Data!$E:$E,D91,Data!$BG:$BG,$H$5)</f>
        <v>0</v>
      </c>
      <c r="J91" s="252">
        <f>COUNTIFS(Data!$A:$A,"&gt;="&amp;'PT Reporte SDR'!$C$3,Data!$A:$A,"&lt;="&amp;'PT Reporte SDR'!$D$3,Data!$E:$E,E91,Data!$BG:$BG,$H$5)</f>
        <v>0</v>
      </c>
      <c r="K91" s="243"/>
      <c r="L91" s="243"/>
      <c r="M91" s="243"/>
      <c r="N91" s="243"/>
      <c r="O91" s="243"/>
      <c r="P91" s="243"/>
      <c r="Q91" s="24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</row>
    <row r="92" outlineLevel="2">
      <c r="A92" s="163"/>
      <c r="B92" s="163"/>
      <c r="C92" s="253"/>
      <c r="D92" s="249"/>
      <c r="E92" s="254"/>
      <c r="F92" s="251"/>
      <c r="G92" s="165"/>
      <c r="H92" s="255"/>
      <c r="I92" s="255"/>
      <c r="J92" s="255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</row>
    <row r="93" outlineLevel="2">
      <c r="A93" s="163"/>
      <c r="B93" s="163"/>
      <c r="C93" s="256"/>
      <c r="D93" s="249"/>
      <c r="E93" s="254"/>
      <c r="F93" s="251"/>
      <c r="G93" s="165"/>
      <c r="H93" s="255"/>
      <c r="I93" s="255"/>
      <c r="J93" s="255"/>
      <c r="K93" s="243"/>
      <c r="L93" s="243"/>
      <c r="M93" s="243"/>
      <c r="N93" s="243"/>
      <c r="O93" s="243"/>
      <c r="P93" s="243"/>
      <c r="Q93" s="24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</row>
    <row r="94" outlineLevel="2">
      <c r="A94" s="163"/>
      <c r="B94" s="163"/>
      <c r="C94" s="245"/>
      <c r="D94" s="246"/>
      <c r="E94" s="257"/>
      <c r="F94" s="248"/>
      <c r="G94" s="165"/>
      <c r="H94" s="187"/>
      <c r="I94" s="187"/>
      <c r="J94" s="187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</row>
    <row r="95" outlineLevel="2">
      <c r="A95" s="163"/>
      <c r="B95" s="163"/>
      <c r="C95" s="96" t="s">
        <v>63</v>
      </c>
      <c r="D95" s="234">
        <f>SUM(D96:D97)</f>
        <v>0</v>
      </c>
      <c r="E95" s="224" t="s">
        <v>56</v>
      </c>
      <c r="F95" s="225" t="s">
        <v>56</v>
      </c>
      <c r="G95" s="165"/>
      <c r="H95" s="110">
        <f t="shared" ref="H95:J95" si="29">SUM(H96:H97)</f>
        <v>0</v>
      </c>
      <c r="I95" s="110">
        <f t="shared" si="29"/>
        <v>0</v>
      </c>
      <c r="J95" s="110">
        <f t="shared" si="29"/>
        <v>0</v>
      </c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</row>
    <row r="96" outlineLevel="2">
      <c r="A96" s="163"/>
      <c r="B96" s="163"/>
      <c r="C96" s="258" t="s">
        <v>64</v>
      </c>
      <c r="D96" s="259">
        <f>sum(H96)</f>
        <v>0</v>
      </c>
      <c r="E96" s="260">
        <f>IFERROR(D96/$D$95,0)</f>
        <v>0</v>
      </c>
      <c r="F96" s="261">
        <f>IFERROR(D96/$D$95,0)</f>
        <v>0</v>
      </c>
      <c r="G96" s="165"/>
      <c r="H96" s="262">
        <f>COUNTIFS(Data!$A:$A,"&gt;="&amp;'PT Reporte SDR'!$C$3,Data!$A:$A,"&lt;="&amp;'PT Reporte SDR'!$D$3,Data!$AE:$AE,C96)</f>
        <v>0</v>
      </c>
      <c r="I96" s="262"/>
      <c r="J96" s="262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</row>
    <row r="97" outlineLevel="2">
      <c r="A97" s="163"/>
      <c r="B97" s="163"/>
      <c r="C97" s="256"/>
      <c r="D97" s="263"/>
      <c r="E97" s="264"/>
      <c r="F97" s="261"/>
      <c r="G97" s="165"/>
      <c r="H97" s="265"/>
      <c r="I97" s="265"/>
      <c r="J97" s="265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</row>
    <row r="98" outlineLevel="1">
      <c r="A98" s="163"/>
      <c r="B98" s="228"/>
      <c r="C98" s="228"/>
      <c r="D98" s="228"/>
      <c r="E98" s="221"/>
      <c r="F98" s="164"/>
      <c r="G98" s="165"/>
      <c r="H98" s="187"/>
      <c r="I98" s="187"/>
      <c r="J98" s="187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</row>
    <row r="99" outlineLevel="1">
      <c r="A99" s="163"/>
      <c r="B99" s="172"/>
      <c r="C99" s="129" t="s">
        <v>65</v>
      </c>
      <c r="D99" s="266">
        <f>sum(D100:D140)</f>
        <v>0</v>
      </c>
      <c r="E99" s="267" t="s">
        <v>3</v>
      </c>
      <c r="F99" s="268" t="s">
        <v>3</v>
      </c>
      <c r="G99" s="177"/>
      <c r="H99" s="269">
        <f t="shared" ref="H99:J99" si="30">SUM(H100:H140)</f>
        <v>0</v>
      </c>
      <c r="I99" s="269">
        <f t="shared" si="30"/>
        <v>0</v>
      </c>
      <c r="J99" s="269">
        <f t="shared" si="30"/>
        <v>0</v>
      </c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</row>
    <row r="100" outlineLevel="1">
      <c r="A100" s="163"/>
      <c r="B100" s="178"/>
      <c r="C100" s="226" t="s">
        <v>64</v>
      </c>
      <c r="D100" s="41">
        <f t="shared" ref="D100:D111" si="31">H100+I100+J100</f>
        <v>0</v>
      </c>
      <c r="E100" s="179" t="str">
        <f t="shared" ref="E100:E111" si="32">D100/$D$99</f>
        <v>#DIV/0!</v>
      </c>
      <c r="F100" s="78" t="str">
        <f t="shared" ref="F100:F111" si="33">iferror(D100/'Periodo Anterior'!D98-1,"")</f>
        <v/>
      </c>
      <c r="G100" s="177"/>
      <c r="H100" s="41">
        <f>COUNTIFS(Data!$A:$A,"&gt;="&amp;'PT Reporte SDR'!$C$3,Data!$A:$A,"&lt;="&amp;'PT Reporte SDR'!$D$3,Data!$AD:$AD,C100)</f>
        <v>0</v>
      </c>
      <c r="I100" s="41">
        <f>COUNTIFS(Data!$A:$A,"&gt;="&amp;'PT Reporte SDR'!$C$3,Data!$A:$A,"&lt;="&amp;'PT Reporte SDR'!$D$3,Data!$BI:$BI,$H$5,Data!$DF:$DF,C100)</f>
        <v>0</v>
      </c>
      <c r="J100" s="41">
        <f>COUNTIFS(Data!$A:$A,"&gt;="&amp;'PT Reporte SDR'!$C$3,Data!$A:$A,"&lt;="&amp;'PT Reporte SDR'!$D$3,Data!$BI:$BI,$H$5,Data!$DF:$DF,C100)</f>
        <v>0</v>
      </c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</row>
    <row r="101" outlineLevel="1">
      <c r="A101" s="163"/>
      <c r="B101" s="178"/>
      <c r="C101" s="226" t="s">
        <v>66</v>
      </c>
      <c r="D101" s="41">
        <f t="shared" si="31"/>
        <v>0</v>
      </c>
      <c r="E101" s="179" t="str">
        <f t="shared" si="32"/>
        <v>#DIV/0!</v>
      </c>
      <c r="F101" s="78" t="str">
        <f t="shared" si="33"/>
        <v/>
      </c>
      <c r="G101" s="165"/>
      <c r="H101" s="41">
        <f>COUNTIFS(Data!$A:$A,"&gt;="&amp;'PT Reporte SDR'!$C$3,Data!$A:$A,"&lt;="&amp;'PT Reporte SDR'!$D$3,Data!$AD:$AD,C101)</f>
        <v>0</v>
      </c>
      <c r="I101" s="41">
        <f>COUNTIFS(Data!$A:$A,"&gt;="&amp;'PT Reporte SDR'!$C$3,Data!$A:$A,"&lt;="&amp;'PT Reporte SDR'!$D$3,Data!$BI:$BI,$H$5,Data!$DF:$DF,C101)</f>
        <v>0</v>
      </c>
      <c r="J101" s="41">
        <f>COUNTIFS(Data!$A:$A,"&gt;="&amp;'PT Reporte SDR'!$C$3,Data!$A:$A,"&lt;="&amp;'PT Reporte SDR'!$D$3,Data!$BI:$BI,$H$5,Data!$DF:$DF,C101)</f>
        <v>0</v>
      </c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</row>
    <row r="102" outlineLevel="1">
      <c r="A102" s="163"/>
      <c r="B102" s="178"/>
      <c r="C102" s="226" t="s">
        <v>67</v>
      </c>
      <c r="D102" s="41">
        <f t="shared" si="31"/>
        <v>0</v>
      </c>
      <c r="E102" s="179" t="str">
        <f t="shared" si="32"/>
        <v>#DIV/0!</v>
      </c>
      <c r="F102" s="78" t="str">
        <f t="shared" si="33"/>
        <v/>
      </c>
      <c r="G102" s="165"/>
      <c r="H102" s="41">
        <f>COUNTIFS(Data!$A:$A,"&gt;="&amp;'PT Reporte SDR'!$C$3,Data!$A:$A,"&lt;="&amp;'PT Reporte SDR'!$D$3,Data!$AD:$AD,C102)</f>
        <v>0</v>
      </c>
      <c r="I102" s="41">
        <f>COUNTIFS(Data!$A:$A,"&gt;="&amp;'PT Reporte SDR'!$C$3,Data!$A:$A,"&lt;="&amp;'PT Reporte SDR'!$D$3,Data!$BI:$BI,$H$5,Data!$DF:$DF,C102)</f>
        <v>0</v>
      </c>
      <c r="J102" s="41">
        <f>COUNTIFS(Data!$A:$A,"&gt;="&amp;'PT Reporte SDR'!$C$3,Data!$A:$A,"&lt;="&amp;'PT Reporte SDR'!$D$3,Data!$BI:$BI,$H$5,Data!$DF:$DF,C102)</f>
        <v>0</v>
      </c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</row>
    <row r="103" outlineLevel="1">
      <c r="A103" s="163"/>
      <c r="B103" s="178"/>
      <c r="C103" s="226" t="s">
        <v>68</v>
      </c>
      <c r="D103" s="41">
        <f t="shared" si="31"/>
        <v>0</v>
      </c>
      <c r="E103" s="179" t="str">
        <f t="shared" si="32"/>
        <v>#DIV/0!</v>
      </c>
      <c r="F103" s="78" t="str">
        <f t="shared" si="33"/>
        <v/>
      </c>
      <c r="G103" s="165"/>
      <c r="H103" s="41">
        <f>COUNTIFS(Data!$A:$A,"&gt;="&amp;'PT Reporte SDR'!$C$3,Data!$A:$A,"&lt;="&amp;'PT Reporte SDR'!$D$3,Data!$AD:$AD,C103)</f>
        <v>0</v>
      </c>
      <c r="I103" s="41">
        <f>COUNTIFS(Data!$A:$A,"&gt;="&amp;'PT Reporte SDR'!$C$3,Data!$A:$A,"&lt;="&amp;'PT Reporte SDR'!$D$3,Data!$BI:$BI,$H$5,Data!$DF:$DF,C103)</f>
        <v>0</v>
      </c>
      <c r="J103" s="41">
        <f>COUNTIFS(Data!$A:$A,"&gt;="&amp;'PT Reporte SDR'!$C$3,Data!$A:$A,"&lt;="&amp;'PT Reporte SDR'!$D$3,Data!$BI:$BI,$H$5,Data!$DF:$DF,C103)</f>
        <v>0</v>
      </c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</row>
    <row r="104" outlineLevel="1">
      <c r="A104" s="163"/>
      <c r="B104" s="178"/>
      <c r="C104" s="226" t="s">
        <v>69</v>
      </c>
      <c r="D104" s="41">
        <f t="shared" si="31"/>
        <v>0</v>
      </c>
      <c r="E104" s="179" t="str">
        <f t="shared" si="32"/>
        <v>#DIV/0!</v>
      </c>
      <c r="F104" s="78" t="str">
        <f t="shared" si="33"/>
        <v/>
      </c>
      <c r="G104" s="165"/>
      <c r="H104" s="41">
        <f>COUNTIFS(Data!$A:$A,"&gt;="&amp;'PT Reporte SDR'!$C$3,Data!$A:$A,"&lt;="&amp;'PT Reporte SDR'!$D$3,Data!$AD:$AD,C104)</f>
        <v>0</v>
      </c>
      <c r="I104" s="41">
        <f>COUNTIFS(Data!$A:$A,"&gt;="&amp;'PT Reporte SDR'!$C$3,Data!$A:$A,"&lt;="&amp;'PT Reporte SDR'!$D$3,Data!$BI:$BI,$H$5,Data!$DF:$DF,C104)</f>
        <v>0</v>
      </c>
      <c r="J104" s="41">
        <f>COUNTIFS(Data!$A:$A,"&gt;="&amp;'PT Reporte SDR'!$C$3,Data!$A:$A,"&lt;="&amp;'PT Reporte SDR'!$D$3,Data!$BI:$BI,$H$5,Data!$DF:$DF,C104)</f>
        <v>0</v>
      </c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</row>
    <row r="105" outlineLevel="1">
      <c r="A105" s="163"/>
      <c r="B105" s="178"/>
      <c r="C105" s="226" t="s">
        <v>70</v>
      </c>
      <c r="D105" s="41">
        <f t="shared" si="31"/>
        <v>0</v>
      </c>
      <c r="E105" s="179" t="str">
        <f t="shared" si="32"/>
        <v>#DIV/0!</v>
      </c>
      <c r="F105" s="78" t="str">
        <f t="shared" si="33"/>
        <v/>
      </c>
      <c r="G105" s="165"/>
      <c r="H105" s="41">
        <f>COUNTIFS(Data!$A:$A,"&gt;="&amp;'PT Reporte SDR'!$C$3,Data!$A:$A,"&lt;="&amp;'PT Reporte SDR'!$D$3,Data!$AD:$AD,C105)</f>
        <v>0</v>
      </c>
      <c r="I105" s="41">
        <f>COUNTIFS(Data!$A:$A,"&gt;="&amp;'PT Reporte SDR'!$C$3,Data!$A:$A,"&lt;="&amp;'PT Reporte SDR'!$D$3,Data!$BI:$BI,$H$5,Data!$DF:$DF,C105)</f>
        <v>0</v>
      </c>
      <c r="J105" s="41">
        <f>COUNTIFS(Data!$A:$A,"&gt;="&amp;'PT Reporte SDR'!$C$3,Data!$A:$A,"&lt;="&amp;'PT Reporte SDR'!$D$3,Data!$BI:$BI,$H$5,Data!$DF:$DF,C105)</f>
        <v>0</v>
      </c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</row>
    <row r="106">
      <c r="A106" s="163"/>
      <c r="B106" s="163"/>
      <c r="C106" s="236" t="s">
        <v>71</v>
      </c>
      <c r="D106" s="41">
        <f t="shared" si="31"/>
        <v>0</v>
      </c>
      <c r="E106" s="179" t="str">
        <f t="shared" si="32"/>
        <v>#DIV/0!</v>
      </c>
      <c r="F106" s="78" t="str">
        <f t="shared" si="33"/>
        <v/>
      </c>
      <c r="G106" s="165"/>
      <c r="H106" s="41">
        <f>COUNTIFS(Data!$A:$A,"&gt;="&amp;'PT Reporte SDR'!$C$3,Data!$A:$A,"&lt;="&amp;'PT Reporte SDR'!$D$3,Data!$AD:$AD,C106)</f>
        <v>0</v>
      </c>
      <c r="I106" s="41">
        <f>COUNTIFS(Data!$A:$A,"&gt;="&amp;'PT Reporte SDR'!$C$3,Data!$A:$A,"&lt;="&amp;'PT Reporte SDR'!$D$3,Data!$BI:$BI,$H$5,Data!$DF:$DF,C106)</f>
        <v>0</v>
      </c>
      <c r="J106" s="41">
        <f>COUNTIFS(Data!$A:$A,"&gt;="&amp;'PT Reporte SDR'!$C$3,Data!$A:$A,"&lt;="&amp;'PT Reporte SDR'!$D$3,Data!$BI:$BI,$H$5,Data!$DF:$DF,C106)</f>
        <v>0</v>
      </c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</row>
    <row r="107">
      <c r="A107" s="163"/>
      <c r="B107" s="163"/>
      <c r="C107" s="236" t="s">
        <v>72</v>
      </c>
      <c r="D107" s="41">
        <f t="shared" si="31"/>
        <v>0</v>
      </c>
      <c r="E107" s="179" t="str">
        <f t="shared" si="32"/>
        <v>#DIV/0!</v>
      </c>
      <c r="F107" s="78" t="str">
        <f t="shared" si="33"/>
        <v/>
      </c>
      <c r="G107" s="177"/>
      <c r="H107" s="41">
        <f>COUNTIFS(Data!$A:$A,"&gt;="&amp;'PT Reporte SDR'!$C$3,Data!$A:$A,"&lt;="&amp;'PT Reporte SDR'!$D$3,Data!$AE:$AE,C107)</f>
        <v>0</v>
      </c>
      <c r="I107" s="41">
        <f>COUNTIFS(Data!$A:$A,"&gt;="&amp;'PT Reporte SDR'!$C$3,Data!$A:$A,"&lt;="&amp;'PT Reporte SDR'!$D$3,Data!$BI:$BI,$H$5,Data!$DF:$DF,C107)</f>
        <v>0</v>
      </c>
      <c r="J107" s="41">
        <f>COUNTIFS(Data!$A:$A,"&gt;="&amp;'PT Reporte SDR'!$C$3,Data!$A:$A,"&lt;="&amp;'PT Reporte SDR'!$D$3,Data!$BI:$BI,$H$5,Data!$DF:$DF,C107)</f>
        <v>0</v>
      </c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</row>
    <row r="108">
      <c r="A108" s="163"/>
      <c r="B108" s="163"/>
      <c r="C108" s="236" t="s">
        <v>73</v>
      </c>
      <c r="D108" s="41">
        <f t="shared" si="31"/>
        <v>0</v>
      </c>
      <c r="E108" s="179" t="str">
        <f t="shared" si="32"/>
        <v>#DIV/0!</v>
      </c>
      <c r="F108" s="78" t="str">
        <f t="shared" si="33"/>
        <v/>
      </c>
      <c r="G108" s="165"/>
      <c r="H108" s="41">
        <f>COUNTIFS(Data!$A:$A,"&gt;="&amp;'PT Reporte SDR'!$C$3,Data!$A:$A,"&lt;="&amp;'PT Reporte SDR'!$D$3,Data!$AD:$AD,C108)</f>
        <v>0</v>
      </c>
      <c r="I108" s="41">
        <f>COUNTIFS(Data!$A:$A,"&gt;="&amp;'PT Reporte SDR'!$C$3,Data!$A:$A,"&lt;="&amp;'PT Reporte SDR'!$D$3,Data!$BI:$BI,$H$5,Data!$DF:$DF,C108)</f>
        <v>0</v>
      </c>
      <c r="J108" s="41">
        <f>COUNTIFS(Data!$A:$A,"&gt;="&amp;'PT Reporte SDR'!$C$3,Data!$A:$A,"&lt;="&amp;'PT Reporte SDR'!$D$3,Data!$BI:$BI,$H$5,Data!$DF:$DF,C108)</f>
        <v>0</v>
      </c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</row>
    <row r="109">
      <c r="A109" s="163"/>
      <c r="B109" s="163"/>
      <c r="C109" s="236" t="s">
        <v>74</v>
      </c>
      <c r="D109" s="41">
        <f t="shared" si="31"/>
        <v>0</v>
      </c>
      <c r="E109" s="179" t="str">
        <f t="shared" si="32"/>
        <v>#DIV/0!</v>
      </c>
      <c r="F109" s="78" t="str">
        <f t="shared" si="33"/>
        <v/>
      </c>
      <c r="G109" s="165"/>
      <c r="H109" s="41">
        <f>COUNTIFS(Data!$A:$A,"&gt;="&amp;'PT Reporte SDR'!$C$3,Data!$A:$A,"&lt;="&amp;'PT Reporte SDR'!$D$3,Data!$AD:$AD,C109)</f>
        <v>0</v>
      </c>
      <c r="I109" s="41">
        <f>COUNTIFS(Data!$A:$A,"&gt;="&amp;'PT Reporte SDR'!$C$3,Data!$A:$A,"&lt;="&amp;'PT Reporte SDR'!$D$3,Data!$BI:$BI,$H$5,Data!$DF:$DF,C109)</f>
        <v>0</v>
      </c>
      <c r="J109" s="41">
        <f>COUNTIFS(Data!$A:$A,"&gt;="&amp;'PT Reporte SDR'!$C$3,Data!$A:$A,"&lt;="&amp;'PT Reporte SDR'!$D$3,Data!$BI:$BI,$H$5,Data!$DF:$DF,C109)</f>
        <v>0</v>
      </c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</row>
    <row r="110">
      <c r="A110" s="163"/>
      <c r="B110" s="163"/>
      <c r="C110" s="236" t="s">
        <v>75</v>
      </c>
      <c r="D110" s="41">
        <f t="shared" si="31"/>
        <v>0</v>
      </c>
      <c r="E110" s="179" t="str">
        <f t="shared" si="32"/>
        <v>#DIV/0!</v>
      </c>
      <c r="F110" s="78" t="str">
        <f t="shared" si="33"/>
        <v/>
      </c>
      <c r="G110" s="165"/>
      <c r="H110" s="41">
        <f>COUNTIFS(Data!$A:$A,"&gt;="&amp;'PT Reporte SDR'!$C$3,Data!$A:$A,"&lt;="&amp;'PT Reporte SDR'!$D$3,Data!$AD:$AD,C110)</f>
        <v>0</v>
      </c>
      <c r="I110" s="41">
        <f>COUNTIFS(Data!$A:$A,"&gt;="&amp;'PT Reporte SDR'!$C$3,Data!$A:$A,"&lt;="&amp;'PT Reporte SDR'!$D$3,Data!$BI:$BI,$H$5,Data!$DF:$DF,C110)</f>
        <v>0</v>
      </c>
      <c r="J110" s="41">
        <f>COUNTIFS(Data!$A:$A,"&gt;="&amp;'PT Reporte SDR'!$C$3,Data!$A:$A,"&lt;="&amp;'PT Reporte SDR'!$D$3,Data!$BI:$BI,$H$5,Data!$DF:$DF,C110)</f>
        <v>0</v>
      </c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</row>
    <row r="111">
      <c r="A111" s="163"/>
      <c r="B111" s="163"/>
      <c r="C111" s="236" t="s">
        <v>76</v>
      </c>
      <c r="D111" s="41">
        <f t="shared" si="31"/>
        <v>0</v>
      </c>
      <c r="E111" s="179" t="str">
        <f t="shared" si="32"/>
        <v>#DIV/0!</v>
      </c>
      <c r="F111" s="78" t="str">
        <f t="shared" si="33"/>
        <v/>
      </c>
      <c r="G111" s="165"/>
      <c r="H111" s="41">
        <f>COUNTIFS(Data!$A:$A,"&gt;="&amp;'PT Reporte SDR'!$C$3,Data!$A:$A,"&lt;="&amp;'PT Reporte SDR'!$D$3,Data!$AD:$AD,C111)</f>
        <v>0</v>
      </c>
      <c r="I111" s="41">
        <f>COUNTIFS(Data!$A:$A,"&gt;="&amp;'PT Reporte SDR'!$C$3,Data!$A:$A,"&lt;="&amp;'PT Reporte SDR'!$D$3,Data!$BI:$BI,$H$5,Data!$DF:$DF,C111)</f>
        <v>0</v>
      </c>
      <c r="J111" s="41">
        <f>COUNTIFS(Data!$A:$A,"&gt;="&amp;'PT Reporte SDR'!$C$3,Data!$A:$A,"&lt;="&amp;'PT Reporte SDR'!$D$3,Data!$BI:$BI,$H$5,Data!$DF:$DF,C111)</f>
        <v>0</v>
      </c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</row>
    <row r="112" outlineLevel="1">
      <c r="A112" s="270"/>
      <c r="B112" s="270"/>
      <c r="C112" s="134"/>
      <c r="D112" s="135"/>
      <c r="E112" s="271"/>
      <c r="F112" s="272"/>
      <c r="G112" s="273"/>
      <c r="H112" s="135"/>
      <c r="I112" s="135"/>
      <c r="J112" s="135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  <c r="AA112" s="270"/>
    </row>
    <row r="113" outlineLevel="1">
      <c r="A113" s="270"/>
      <c r="B113" s="270"/>
      <c r="C113" s="134"/>
      <c r="D113" s="135"/>
      <c r="E113" s="271"/>
      <c r="F113" s="272"/>
      <c r="G113" s="273"/>
      <c r="H113" s="135"/>
      <c r="I113" s="135"/>
      <c r="J113" s="135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</row>
    <row r="114" outlineLevel="1">
      <c r="A114" s="163"/>
      <c r="B114" s="163"/>
      <c r="C114" s="137" t="s">
        <v>77</v>
      </c>
      <c r="D114" s="138">
        <f t="shared" ref="D114:D126" si="34">H114+I114+J114</f>
        <v>0</v>
      </c>
      <c r="E114" s="274" t="str">
        <f t="shared" ref="E114:E126" si="35">D114/$D$99</f>
        <v>#DIV/0!</v>
      </c>
      <c r="F114" s="275" t="s">
        <v>3</v>
      </c>
      <c r="G114" s="165"/>
      <c r="H114" s="140">
        <f>COUNTIFS(Data!$A:$A,"&gt;="&amp;'PT Reporte SDR'!$C$3,Data!$A:$A,"&lt;="&amp;'PT Reporte SDR'!$D$3,Data!$BI:$BI,$H$5,Data!$DF:$DF,C114)</f>
        <v>0</v>
      </c>
      <c r="I114" s="140">
        <f>COUNTIFS(Data!$A:$A,"&gt;="&amp;'PT Reporte SDR'!$C$3,Data!$A:$A,"&lt;="&amp;'PT Reporte SDR'!$D$3,Data!$BI:$BI,$H$5,Data!$DF:$DF,C114)</f>
        <v>0</v>
      </c>
      <c r="J114" s="140">
        <f>COUNTIFS(Data!$A:$A,"&gt;="&amp;'PT Reporte SDR'!$C$3,Data!$A:$A,"&lt;="&amp;'PT Reporte SDR'!$D$3,Data!$BI:$BI,$H$5,Data!$DF:$DF,C114)</f>
        <v>0</v>
      </c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</row>
    <row r="115" outlineLevel="1">
      <c r="A115" s="163"/>
      <c r="B115" s="172"/>
      <c r="C115" s="276" t="s">
        <v>78</v>
      </c>
      <c r="D115" s="41">
        <f t="shared" si="34"/>
        <v>0</v>
      </c>
      <c r="E115" s="179" t="str">
        <f t="shared" si="35"/>
        <v>#DIV/0!</v>
      </c>
      <c r="F115" s="232">
        <f t="shared" ref="F115:F126" si="36">iferror(D115/$D$114,0)</f>
        <v>0</v>
      </c>
      <c r="G115" s="165"/>
      <c r="H115" s="41">
        <f>COUNTIFS(Data!$A:$A,"&gt;="&amp;'PT Reporte SDR'!$C$3,Data!$A:$A,"&lt;="&amp;'PT Reporte SDR'!$D$3,Data!$BR:$BR,C115)</f>
        <v>0</v>
      </c>
      <c r="I115" s="41">
        <f>COUNTIFS(Data!$A:$A,"&gt;="&amp;'PT Reporte SDR'!$C$3,Data!$A:$A,"&lt;="&amp;'PT Reporte SDR'!$D$3,Data!$BI:$BI,$H$5,Data!$DF:$DF,C115)</f>
        <v>0</v>
      </c>
      <c r="J115" s="41">
        <f>COUNTIFS(Data!$A:$A,"&gt;="&amp;'PT Reporte SDR'!$C$3,Data!$A:$A,"&lt;="&amp;'PT Reporte SDR'!$D$3,Data!$BI:$BI,$H$5,Data!$DF:$DF,C115)</f>
        <v>0</v>
      </c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</row>
    <row r="116" outlineLevel="1">
      <c r="A116" s="163"/>
      <c r="B116" s="172"/>
      <c r="C116" s="276" t="s">
        <v>79</v>
      </c>
      <c r="D116" s="41">
        <f t="shared" si="34"/>
        <v>0</v>
      </c>
      <c r="E116" s="179" t="str">
        <f t="shared" si="35"/>
        <v>#DIV/0!</v>
      </c>
      <c r="F116" s="232">
        <f t="shared" si="36"/>
        <v>0</v>
      </c>
      <c r="G116" s="165"/>
      <c r="H116" s="41">
        <f>COUNTIFS(Data!$A:$A,"&gt;="&amp;'PT Reporte SDR'!$C$3,Data!$A:$A,"&lt;="&amp;'PT Reporte SDR'!$D$3,Data!$BR:$BR,C116)</f>
        <v>0</v>
      </c>
      <c r="I116" s="41">
        <f>COUNTIFS(Data!$A:$A,"&gt;="&amp;'PT Reporte SDR'!$C$3,Data!$A:$A,"&lt;="&amp;'PT Reporte SDR'!$D$3,Data!$BI:$BI,$H$5,Data!$DF:$DF,C116)</f>
        <v>0</v>
      </c>
      <c r="J116" s="41">
        <f>COUNTIFS(Data!$A:$A,"&gt;="&amp;'PT Reporte SDR'!$C$3,Data!$A:$A,"&lt;="&amp;'PT Reporte SDR'!$D$3,Data!$BI:$BI,$H$5,Data!$DF:$DF,C116)</f>
        <v>0</v>
      </c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</row>
    <row r="117" outlineLevel="1">
      <c r="A117" s="163"/>
      <c r="B117" s="172"/>
      <c r="C117" s="276" t="s">
        <v>80</v>
      </c>
      <c r="D117" s="41">
        <f t="shared" si="34"/>
        <v>0</v>
      </c>
      <c r="E117" s="179" t="str">
        <f t="shared" si="35"/>
        <v>#DIV/0!</v>
      </c>
      <c r="F117" s="232">
        <f t="shared" si="36"/>
        <v>0</v>
      </c>
      <c r="G117" s="165"/>
      <c r="H117" s="41">
        <f>COUNTIFS(Data!$A:$A,"&gt;="&amp;'PT Reporte SDR'!$C$3,Data!$A:$A,"&lt;="&amp;'PT Reporte SDR'!$D$3,Data!$BR:$BR,C117)</f>
        <v>0</v>
      </c>
      <c r="I117" s="41">
        <f>COUNTIFS(Data!$A:$A,"&gt;="&amp;'PT Reporte SDR'!$C$3,Data!$A:$A,"&lt;="&amp;'PT Reporte SDR'!$D$3,Data!$BI:$BI,$H$5,Data!$DF:$DF,C117)</f>
        <v>0</v>
      </c>
      <c r="J117" s="41">
        <f>COUNTIFS(Data!$A:$A,"&gt;="&amp;'PT Reporte SDR'!$C$3,Data!$A:$A,"&lt;="&amp;'PT Reporte SDR'!$D$3,Data!$BI:$BI,$H$5,Data!$DF:$DF,C117)</f>
        <v>0</v>
      </c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</row>
    <row r="118" outlineLevel="1">
      <c r="A118" s="163"/>
      <c r="B118" s="178"/>
      <c r="C118" s="276" t="s">
        <v>81</v>
      </c>
      <c r="D118" s="41">
        <f t="shared" si="34"/>
        <v>0</v>
      </c>
      <c r="E118" s="179" t="str">
        <f t="shared" si="35"/>
        <v>#DIV/0!</v>
      </c>
      <c r="F118" s="232">
        <f t="shared" si="36"/>
        <v>0</v>
      </c>
      <c r="G118" s="165"/>
      <c r="H118" s="41">
        <f>COUNTIFS(Data!$A:$A,"&gt;="&amp;'PT Reporte SDR'!$C$3,Data!$A:$A,"&lt;="&amp;'PT Reporte SDR'!$D$3,Data!$BR:$BR,C118)</f>
        <v>0</v>
      </c>
      <c r="I118" s="41">
        <f>COUNTIFS(Data!$A:$A,"&gt;="&amp;'PT Reporte SDR'!$C$3,Data!$A:$A,"&lt;="&amp;'PT Reporte SDR'!$D$3,Data!$BI:$BI,$H$5,Data!$DF:$DF,C118)</f>
        <v>0</v>
      </c>
      <c r="J118" s="41">
        <f>COUNTIFS(Data!$A:$A,"&gt;="&amp;'PT Reporte SDR'!$C$3,Data!$A:$A,"&lt;="&amp;'PT Reporte SDR'!$D$3,Data!$BI:$BI,$H$5,Data!$DF:$DF,C118)</f>
        <v>0</v>
      </c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</row>
    <row r="119" outlineLevel="1">
      <c r="A119" s="163"/>
      <c r="B119" s="172"/>
      <c r="C119" s="276" t="s">
        <v>82</v>
      </c>
      <c r="D119" s="41">
        <f t="shared" si="34"/>
        <v>0</v>
      </c>
      <c r="E119" s="179" t="str">
        <f t="shared" si="35"/>
        <v>#DIV/0!</v>
      </c>
      <c r="F119" s="232">
        <f t="shared" si="36"/>
        <v>0</v>
      </c>
      <c r="G119" s="165"/>
      <c r="H119" s="41">
        <f>COUNTIFS(Data!$A:$A,"&gt;="&amp;'PT Reporte SDR'!$C$3,Data!$A:$A,"&lt;="&amp;'PT Reporte SDR'!$D$3,Data!$BR:$BR,C119)</f>
        <v>0</v>
      </c>
      <c r="I119" s="41">
        <f>COUNTIFS(Data!$A:$A,"&gt;="&amp;'PT Reporte SDR'!$C$3,Data!$A:$A,"&lt;="&amp;'PT Reporte SDR'!$D$3,Data!$BI:$BI,$H$5,Data!$DF:$DF,C119)</f>
        <v>0</v>
      </c>
      <c r="J119" s="41">
        <f>COUNTIFS(Data!$A:$A,"&gt;="&amp;'PT Reporte SDR'!$C$3,Data!$A:$A,"&lt;="&amp;'PT Reporte SDR'!$D$3,Data!$BI:$BI,$H$5,Data!$DF:$DF,C119)</f>
        <v>0</v>
      </c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</row>
    <row r="120" outlineLevel="1">
      <c r="A120" s="163"/>
      <c r="B120" s="178"/>
      <c r="C120" s="276" t="s">
        <v>83</v>
      </c>
      <c r="D120" s="41">
        <f t="shared" si="34"/>
        <v>0</v>
      </c>
      <c r="E120" s="179" t="str">
        <f t="shared" si="35"/>
        <v>#DIV/0!</v>
      </c>
      <c r="F120" s="232">
        <f t="shared" si="36"/>
        <v>0</v>
      </c>
      <c r="G120" s="165"/>
      <c r="H120" s="41">
        <f>COUNTIFS(Data!$A:$A,"&gt;="&amp;'PT Reporte SDR'!$C$3,Data!$A:$A,"&lt;="&amp;'PT Reporte SDR'!$D$3,Data!$BR:$BR,C120)</f>
        <v>0</v>
      </c>
      <c r="I120" s="41">
        <f>COUNTIFS(Data!$A:$A,"&gt;="&amp;'PT Reporte SDR'!$C$3,Data!$A:$A,"&lt;="&amp;'PT Reporte SDR'!$D$3,Data!$BI:$BI,$H$5,Data!$DF:$DF,C120)</f>
        <v>0</v>
      </c>
      <c r="J120" s="41">
        <f>COUNTIFS(Data!$A:$A,"&gt;="&amp;'PT Reporte SDR'!$C$3,Data!$A:$A,"&lt;="&amp;'PT Reporte SDR'!$D$3,Data!$BI:$BI,$H$5,Data!$DF:$DF,C120)</f>
        <v>0</v>
      </c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</row>
    <row r="121" outlineLevel="1">
      <c r="A121" s="163"/>
      <c r="B121" s="178"/>
      <c r="C121" s="276" t="s">
        <v>84</v>
      </c>
      <c r="D121" s="41">
        <f t="shared" si="34"/>
        <v>0</v>
      </c>
      <c r="E121" s="179" t="str">
        <f t="shared" si="35"/>
        <v>#DIV/0!</v>
      </c>
      <c r="F121" s="232">
        <f t="shared" si="36"/>
        <v>0</v>
      </c>
      <c r="G121" s="165"/>
      <c r="H121" s="41">
        <f>COUNTIFS(Data!$A:$A,"&gt;="&amp;'PT Reporte SDR'!$C$3,Data!$A:$A,"&lt;="&amp;'PT Reporte SDR'!$D$3,Data!$BR:$BR,C121)</f>
        <v>0</v>
      </c>
      <c r="I121" s="41">
        <f>COUNTIFS(Data!$A:$A,"&gt;="&amp;'PT Reporte SDR'!$C$3,Data!$A:$A,"&lt;="&amp;'PT Reporte SDR'!$D$3,Data!$BI:$BI,$H$5,Data!$DF:$DF,C121)</f>
        <v>0</v>
      </c>
      <c r="J121" s="41">
        <f>COUNTIFS(Data!$A:$A,"&gt;="&amp;'PT Reporte SDR'!$C$3,Data!$A:$A,"&lt;="&amp;'PT Reporte SDR'!$D$3,Data!$BI:$BI,$H$5,Data!$DF:$DF,C121)</f>
        <v>0</v>
      </c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</row>
    <row r="122" outlineLevel="1">
      <c r="A122" s="163"/>
      <c r="B122" s="178"/>
      <c r="C122" s="277" t="s">
        <v>85</v>
      </c>
      <c r="D122" s="41">
        <f t="shared" si="34"/>
        <v>0</v>
      </c>
      <c r="E122" s="179" t="str">
        <f t="shared" si="35"/>
        <v>#DIV/0!</v>
      </c>
      <c r="F122" s="232">
        <f t="shared" si="36"/>
        <v>0</v>
      </c>
      <c r="G122" s="165"/>
      <c r="H122" s="41">
        <f>COUNTIFS(Data!$A:$A,"&gt;="&amp;'PT Reporte SDR'!$C$3,Data!$A:$A,"&lt;="&amp;'PT Reporte SDR'!$D$3,Data!$BR:$BR,C122)</f>
        <v>0</v>
      </c>
      <c r="I122" s="41">
        <f>COUNTIFS(Data!$A:$A,"&gt;="&amp;'PT Reporte SDR'!$C$3,Data!$A:$A,"&lt;="&amp;'PT Reporte SDR'!$D$3,Data!$BI:$BI,$H$5,Data!$DF:$DF,C122)</f>
        <v>0</v>
      </c>
      <c r="J122" s="41">
        <f>COUNTIFS(Data!$A:$A,"&gt;="&amp;'PT Reporte SDR'!$C$3,Data!$A:$A,"&lt;="&amp;'PT Reporte SDR'!$D$3,Data!$BI:$BI,$H$5,Data!$DF:$DF,C122)</f>
        <v>0</v>
      </c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</row>
    <row r="123" outlineLevel="1">
      <c r="A123" s="163"/>
      <c r="B123" s="178"/>
      <c r="C123" s="276" t="s">
        <v>86</v>
      </c>
      <c r="D123" s="41">
        <f t="shared" si="34"/>
        <v>0</v>
      </c>
      <c r="E123" s="179" t="str">
        <f t="shared" si="35"/>
        <v>#DIV/0!</v>
      </c>
      <c r="F123" s="232">
        <f t="shared" si="36"/>
        <v>0</v>
      </c>
      <c r="G123" s="165"/>
      <c r="H123" s="41">
        <f>COUNTIFS(Data!$A:$A,"&gt;="&amp;'PT Reporte SDR'!$C$3,Data!$A:$A,"&lt;="&amp;'PT Reporte SDR'!$D$3,Data!$BR:$BR,C123)</f>
        <v>0</v>
      </c>
      <c r="I123" s="41">
        <f>COUNTIFS(Data!$A:$A,"&gt;="&amp;'PT Reporte SDR'!$C$3,Data!$A:$A,"&lt;="&amp;'PT Reporte SDR'!$D$3,Data!$BI:$BI,$H$5,Data!$DF:$DF,C123)</f>
        <v>0</v>
      </c>
      <c r="J123" s="41">
        <f>COUNTIFS(Data!$A:$A,"&gt;="&amp;'PT Reporte SDR'!$C$3,Data!$A:$A,"&lt;="&amp;'PT Reporte SDR'!$D$3,Data!$BI:$BI,$H$5,Data!$DF:$DF,C123)</f>
        <v>0</v>
      </c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</row>
    <row r="124" outlineLevel="1">
      <c r="A124" s="163"/>
      <c r="B124" s="178"/>
      <c r="C124" s="277" t="s">
        <v>87</v>
      </c>
      <c r="D124" s="41">
        <f t="shared" si="34"/>
        <v>0</v>
      </c>
      <c r="E124" s="179" t="str">
        <f t="shared" si="35"/>
        <v>#DIV/0!</v>
      </c>
      <c r="F124" s="232">
        <f t="shared" si="36"/>
        <v>0</v>
      </c>
      <c r="G124" s="165"/>
      <c r="H124" s="41">
        <f>COUNTIFS(Data!$A:$A,"&gt;="&amp;'PT Reporte SDR'!$C$3,Data!$A:$A,"&lt;="&amp;'PT Reporte SDR'!$D$3,Data!$BR:$BR,C124)</f>
        <v>0</v>
      </c>
      <c r="I124" s="41">
        <f>COUNTIFS(Data!$A:$A,"&gt;="&amp;'PT Reporte SDR'!$C$3,Data!$A:$A,"&lt;="&amp;'PT Reporte SDR'!$D$3,Data!$BI:$BI,$H$5,Data!$DF:$DF,C124)</f>
        <v>0</v>
      </c>
      <c r="J124" s="41">
        <f>COUNTIFS(Data!$A:$A,"&gt;="&amp;'PT Reporte SDR'!$C$3,Data!$A:$A,"&lt;="&amp;'PT Reporte SDR'!$D$3,Data!$BI:$BI,$H$5,Data!$DF:$DF,C124)</f>
        <v>0</v>
      </c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</row>
    <row r="125" outlineLevel="1">
      <c r="A125" s="163"/>
      <c r="B125" s="178"/>
      <c r="C125" s="276" t="s">
        <v>88</v>
      </c>
      <c r="D125" s="41">
        <f t="shared" si="34"/>
        <v>0</v>
      </c>
      <c r="E125" s="179" t="str">
        <f t="shared" si="35"/>
        <v>#DIV/0!</v>
      </c>
      <c r="F125" s="232">
        <f t="shared" si="36"/>
        <v>0</v>
      </c>
      <c r="G125" s="165"/>
      <c r="H125" s="41">
        <f>COUNTIFS(Data!$A:$A,"&gt;="&amp;'PT Reporte SDR'!$C$3,Data!$A:$A,"&lt;="&amp;'PT Reporte SDR'!$D$3,Data!$BR:$BR,C125)</f>
        <v>0</v>
      </c>
      <c r="I125" s="41">
        <f>COUNTIFS(Data!$A:$A,"&gt;="&amp;'PT Reporte SDR'!$C$3,Data!$A:$A,"&lt;="&amp;'PT Reporte SDR'!$D$3,Data!$BI:$BI,$H$5,Data!$DF:$DF,C125)</f>
        <v>0</v>
      </c>
      <c r="J125" s="41">
        <f>COUNTIFS(Data!$A:$A,"&gt;="&amp;'PT Reporte SDR'!$C$3,Data!$A:$A,"&lt;="&amp;'PT Reporte SDR'!$D$3,Data!$BI:$BI,$H$5,Data!$DF:$DF,C125)</f>
        <v>0</v>
      </c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</row>
    <row r="126" outlineLevel="1">
      <c r="A126" s="163"/>
      <c r="B126" s="178"/>
      <c r="C126" s="278" t="s">
        <v>89</v>
      </c>
      <c r="D126" s="41">
        <f t="shared" si="34"/>
        <v>0</v>
      </c>
      <c r="E126" s="179" t="str">
        <f t="shared" si="35"/>
        <v>#DIV/0!</v>
      </c>
      <c r="F126" s="232">
        <f t="shared" si="36"/>
        <v>0</v>
      </c>
      <c r="G126" s="165"/>
      <c r="H126" s="279">
        <f>COUNTIFS(Data!$A:$A,"&gt;="&amp;'PT Reporte SDR'!$C$3,Data!$A:$A,"&lt;="&amp;'PT Reporte SDR'!$D$3,Data!$BR:$BR,C126)</f>
        <v>0</v>
      </c>
      <c r="I126" s="279">
        <f>COUNTIFS(Data!$A:$A,"&gt;="&amp;'PT Reporte SDR'!$C$3,Data!$A:$A,"&lt;="&amp;'PT Reporte SDR'!$D$3,Data!$BI:$BI,$H$5,Data!$DF:$DF,C126)</f>
        <v>0</v>
      </c>
      <c r="J126" s="279">
        <f>COUNTIFS(Data!$A:$A,"&gt;="&amp;'PT Reporte SDR'!$C$3,Data!$A:$A,"&lt;="&amp;'PT Reporte SDR'!$D$3,Data!$BI:$BI,$H$5,Data!$DF:$DF,C126)</f>
        <v>0</v>
      </c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</row>
    <row r="127" outlineLevel="1">
      <c r="A127" s="280"/>
      <c r="B127" s="270"/>
      <c r="C127" s="145"/>
      <c r="D127" s="135"/>
      <c r="E127" s="271"/>
      <c r="F127" s="281"/>
      <c r="G127" s="273"/>
      <c r="H127" s="135"/>
      <c r="I127" s="135"/>
      <c r="J127" s="135"/>
      <c r="K127" s="280"/>
      <c r="L127" s="280"/>
      <c r="M127" s="280"/>
      <c r="N127" s="28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</row>
    <row r="128" outlineLevel="1">
      <c r="A128" s="280"/>
      <c r="B128" s="270"/>
      <c r="C128" s="282"/>
      <c r="D128" s="135"/>
      <c r="E128" s="271"/>
      <c r="F128" s="283"/>
      <c r="G128" s="284"/>
      <c r="H128" s="135"/>
      <c r="I128" s="135"/>
      <c r="J128" s="135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</row>
    <row r="129" outlineLevel="1">
      <c r="A129" s="280"/>
      <c r="B129" s="270"/>
      <c r="C129" s="282"/>
      <c r="D129" s="135"/>
      <c r="E129" s="271"/>
      <c r="F129" s="283"/>
      <c r="G129" s="284"/>
      <c r="H129" s="135"/>
      <c r="I129" s="135"/>
      <c r="J129" s="135"/>
      <c r="K129" s="280"/>
      <c r="L129" s="280"/>
      <c r="M129" s="280"/>
      <c r="N129" s="28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</row>
    <row r="130" outlineLevel="1">
      <c r="A130" s="285"/>
      <c r="B130" s="270"/>
      <c r="C130" s="282"/>
      <c r="D130" s="135"/>
      <c r="E130" s="271"/>
      <c r="F130" s="283"/>
      <c r="G130" s="286"/>
      <c r="H130" s="135"/>
      <c r="I130" s="135"/>
      <c r="J130" s="135"/>
      <c r="K130" s="287"/>
      <c r="L130" s="287"/>
      <c r="M130" s="287"/>
      <c r="N130" s="287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</row>
    <row r="131" outlineLevel="1">
      <c r="A131" s="280"/>
      <c r="B131" s="270"/>
      <c r="C131" s="288"/>
      <c r="D131" s="135"/>
      <c r="E131" s="271"/>
      <c r="F131" s="283"/>
      <c r="G131" s="284"/>
      <c r="H131" s="135"/>
      <c r="I131" s="135"/>
      <c r="J131" s="135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</row>
    <row r="132" outlineLevel="1">
      <c r="A132" s="280"/>
      <c r="B132" s="270"/>
      <c r="C132" s="288"/>
      <c r="D132" s="135"/>
      <c r="E132" s="271"/>
      <c r="F132" s="283"/>
      <c r="G132" s="289"/>
      <c r="H132" s="135"/>
      <c r="I132" s="135"/>
      <c r="J132" s="135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</row>
    <row r="133" outlineLevel="1">
      <c r="A133" s="280"/>
      <c r="B133" s="270"/>
      <c r="C133" s="288"/>
      <c r="D133" s="135"/>
      <c r="E133" s="271"/>
      <c r="F133" s="283"/>
      <c r="G133" s="284"/>
      <c r="H133" s="135"/>
      <c r="I133" s="135"/>
      <c r="J133" s="135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</row>
    <row r="134" outlineLevel="1">
      <c r="A134" s="270"/>
      <c r="B134" s="270"/>
      <c r="C134" s="288"/>
      <c r="D134" s="135"/>
      <c r="E134" s="271"/>
      <c r="F134" s="283"/>
      <c r="G134" s="284"/>
      <c r="H134" s="135"/>
      <c r="I134" s="135"/>
      <c r="J134" s="135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</row>
    <row r="135" outlineLevel="1">
      <c r="A135" s="270"/>
      <c r="B135" s="270"/>
      <c r="C135" s="290"/>
      <c r="D135" s="135"/>
      <c r="E135" s="271"/>
      <c r="F135" s="283"/>
      <c r="G135" s="284"/>
      <c r="H135" s="135"/>
      <c r="I135" s="135"/>
      <c r="J135" s="135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</row>
    <row r="136" outlineLevel="1">
      <c r="A136" s="270"/>
      <c r="B136" s="270"/>
      <c r="C136" s="288"/>
      <c r="D136" s="135"/>
      <c r="E136" s="271"/>
      <c r="F136" s="283"/>
      <c r="G136" s="289"/>
      <c r="H136" s="135"/>
      <c r="I136" s="135"/>
      <c r="J136" s="135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</row>
    <row r="137" outlineLevel="1">
      <c r="A137" s="270"/>
      <c r="B137" s="270"/>
      <c r="C137" s="288"/>
      <c r="D137" s="135"/>
      <c r="E137" s="271"/>
      <c r="F137" s="283"/>
      <c r="G137" s="286"/>
      <c r="H137" s="135"/>
      <c r="I137" s="135"/>
      <c r="J137" s="135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</row>
    <row r="138" outlineLevel="1">
      <c r="A138" s="270"/>
      <c r="B138" s="270"/>
      <c r="C138" s="288"/>
      <c r="D138" s="135"/>
      <c r="E138" s="271"/>
      <c r="F138" s="283"/>
      <c r="G138" s="286"/>
      <c r="H138" s="135"/>
      <c r="I138" s="135"/>
      <c r="J138" s="135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</row>
    <row r="139" outlineLevel="1">
      <c r="A139" s="270"/>
      <c r="B139" s="270"/>
      <c r="C139" s="288"/>
      <c r="D139" s="135"/>
      <c r="E139" s="271"/>
      <c r="F139" s="283"/>
      <c r="G139" s="286"/>
      <c r="H139" s="135"/>
      <c r="I139" s="135"/>
      <c r="J139" s="135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</row>
    <row r="140">
      <c r="A140" s="270"/>
      <c r="B140" s="270"/>
      <c r="C140" s="291"/>
      <c r="D140" s="135"/>
      <c r="E140" s="271"/>
      <c r="F140" s="156"/>
      <c r="G140" s="273"/>
      <c r="H140" s="135"/>
      <c r="I140" s="135"/>
      <c r="J140" s="135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</row>
    <row r="141">
      <c r="A141" s="270"/>
      <c r="B141" s="270"/>
      <c r="C141" s="270"/>
      <c r="D141" s="292"/>
      <c r="E141" s="292"/>
      <c r="F141" s="293"/>
      <c r="G141" s="273"/>
      <c r="H141" s="292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</row>
    <row r="142">
      <c r="A142" s="292"/>
      <c r="B142" s="292"/>
      <c r="C142" s="294"/>
      <c r="D142" s="292"/>
      <c r="E142" s="292"/>
      <c r="F142" s="293"/>
      <c r="G142" s="295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92"/>
    </row>
    <row r="143">
      <c r="A143" s="228"/>
      <c r="B143" s="228"/>
      <c r="D143" s="228"/>
      <c r="E143" s="228"/>
      <c r="F143" s="229"/>
      <c r="G143" s="296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</row>
    <row r="144">
      <c r="A144" s="228"/>
      <c r="B144" s="228"/>
      <c r="D144" s="228"/>
      <c r="E144" s="228"/>
      <c r="F144" s="229"/>
      <c r="G144" s="296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</row>
    <row r="145">
      <c r="A145" s="228"/>
      <c r="B145" s="228"/>
      <c r="C145" s="228"/>
      <c r="D145" s="228"/>
      <c r="E145" s="228"/>
      <c r="F145" s="229"/>
      <c r="G145" s="296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</row>
    <row r="146">
      <c r="A146" s="228"/>
      <c r="B146" s="228"/>
      <c r="C146" s="228"/>
      <c r="D146" s="228"/>
      <c r="E146" s="228"/>
      <c r="F146" s="229"/>
      <c r="G146" s="296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</row>
    <row r="147">
      <c r="A147" s="228"/>
      <c r="B147" s="228"/>
      <c r="C147" s="228"/>
      <c r="D147" s="228"/>
      <c r="E147" s="228"/>
      <c r="F147" s="229"/>
      <c r="G147" s="296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</row>
    <row r="148">
      <c r="A148" s="228"/>
      <c r="B148" s="228"/>
      <c r="C148" s="228"/>
      <c r="D148" s="228"/>
      <c r="E148" s="228"/>
      <c r="F148" s="229"/>
      <c r="G148" s="296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>
      <c r="A149" s="228"/>
      <c r="B149" s="228"/>
      <c r="C149" s="228"/>
      <c r="D149" s="228"/>
      <c r="E149" s="228"/>
      <c r="F149" s="229"/>
      <c r="G149" s="296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</row>
    <row r="150">
      <c r="A150" s="228"/>
      <c r="B150" s="228"/>
      <c r="C150" s="228"/>
      <c r="D150" s="228"/>
      <c r="E150" s="228"/>
      <c r="F150" s="229"/>
      <c r="G150" s="296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</row>
    <row r="151">
      <c r="A151" s="228"/>
      <c r="B151" s="228"/>
      <c r="C151" s="228"/>
      <c r="D151" s="228"/>
      <c r="E151" s="228"/>
      <c r="F151" s="229"/>
      <c r="G151" s="296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</row>
    <row r="152">
      <c r="A152" s="228"/>
      <c r="B152" s="228"/>
      <c r="C152" s="228"/>
      <c r="D152" s="228"/>
      <c r="E152" s="228"/>
      <c r="F152" s="229"/>
      <c r="G152" s="296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</row>
    <row r="153">
      <c r="A153" s="228"/>
      <c r="B153" s="228"/>
      <c r="C153" s="228"/>
      <c r="D153" s="228"/>
      <c r="E153" s="228"/>
      <c r="F153" s="229"/>
      <c r="G153" s="296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</row>
    <row r="154">
      <c r="A154" s="228"/>
      <c r="B154" s="228"/>
      <c r="C154" s="228"/>
      <c r="D154" s="228"/>
      <c r="E154" s="228"/>
      <c r="F154" s="229"/>
      <c r="G154" s="296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</row>
    <row r="155">
      <c r="A155" s="228"/>
      <c r="B155" s="228"/>
      <c r="C155" s="228"/>
      <c r="D155" s="228"/>
      <c r="E155" s="228"/>
      <c r="F155" s="229"/>
      <c r="G155" s="296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</row>
    <row r="156">
      <c r="A156" s="228"/>
      <c r="B156" s="228"/>
      <c r="C156" s="228"/>
      <c r="D156" s="228"/>
      <c r="E156" s="228"/>
      <c r="F156" s="229"/>
      <c r="G156" s="296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</row>
    <row r="157">
      <c r="A157" s="228"/>
      <c r="B157" s="228"/>
      <c r="C157" s="228"/>
      <c r="D157" s="228"/>
      <c r="E157" s="228"/>
      <c r="F157" s="229"/>
      <c r="G157" s="296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</row>
    <row r="158">
      <c r="A158" s="228"/>
      <c r="B158" s="228"/>
      <c r="C158" s="228"/>
      <c r="D158" s="228"/>
      <c r="E158" s="228"/>
      <c r="F158" s="229"/>
      <c r="G158" s="296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</row>
    <row r="159">
      <c r="A159" s="228"/>
      <c r="B159" s="228"/>
      <c r="C159" s="228"/>
      <c r="D159" s="228"/>
      <c r="E159" s="228"/>
      <c r="F159" s="229"/>
      <c r="G159" s="296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</row>
    <row r="160">
      <c r="A160" s="228"/>
      <c r="B160" s="228"/>
      <c r="C160" s="228"/>
      <c r="D160" s="228"/>
      <c r="E160" s="228"/>
      <c r="F160" s="229"/>
      <c r="G160" s="296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</row>
    <row r="161">
      <c r="A161" s="228"/>
      <c r="B161" s="228"/>
      <c r="C161" s="228"/>
      <c r="D161" s="228"/>
      <c r="E161" s="228"/>
      <c r="F161" s="229"/>
      <c r="G161" s="296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>
      <c r="A162" s="228"/>
      <c r="B162" s="228"/>
      <c r="C162" s="228"/>
      <c r="D162" s="228"/>
      <c r="E162" s="228"/>
      <c r="F162" s="229"/>
      <c r="G162" s="296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</row>
    <row r="163">
      <c r="A163" s="228"/>
      <c r="B163" s="228"/>
      <c r="C163" s="228"/>
      <c r="D163" s="228"/>
      <c r="E163" s="228"/>
      <c r="F163" s="229"/>
      <c r="G163" s="296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</row>
    <row r="164">
      <c r="A164" s="228"/>
      <c r="B164" s="228"/>
      <c r="C164" s="228"/>
      <c r="D164" s="228"/>
      <c r="E164" s="228"/>
      <c r="F164" s="229"/>
      <c r="G164" s="296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</row>
    <row r="165">
      <c r="A165" s="228"/>
      <c r="B165" s="228"/>
      <c r="C165" s="228"/>
      <c r="D165" s="228"/>
      <c r="E165" s="228"/>
      <c r="F165" s="229"/>
      <c r="G165" s="296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</row>
    <row r="166">
      <c r="A166" s="228"/>
      <c r="B166" s="228"/>
      <c r="C166" s="228"/>
      <c r="D166" s="228"/>
      <c r="E166" s="228"/>
      <c r="F166" s="229"/>
      <c r="G166" s="296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</row>
    <row r="167">
      <c r="A167" s="163"/>
      <c r="B167" s="163"/>
      <c r="C167" s="163"/>
      <c r="D167" s="163"/>
      <c r="E167" s="164"/>
      <c r="F167" s="164"/>
      <c r="G167" s="165"/>
      <c r="H167" s="228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</row>
    <row r="168">
      <c r="A168" s="163"/>
      <c r="B168" s="163"/>
      <c r="C168" s="163"/>
      <c r="D168" s="163"/>
      <c r="E168" s="164"/>
      <c r="F168" s="164"/>
      <c r="G168" s="165"/>
      <c r="H168" s="228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</row>
    <row r="169">
      <c r="A169" s="163"/>
      <c r="B169" s="163"/>
      <c r="C169" s="163"/>
      <c r="D169" s="163"/>
      <c r="E169" s="164"/>
      <c r="F169" s="164"/>
      <c r="G169" s="165"/>
      <c r="H169" s="228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</row>
    <row r="170">
      <c r="A170" s="163"/>
      <c r="B170" s="163"/>
      <c r="C170" s="163"/>
      <c r="D170" s="163"/>
      <c r="E170" s="164"/>
      <c r="F170" s="164"/>
      <c r="G170" s="165"/>
      <c r="H170" s="228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</row>
    <row r="171">
      <c r="A171" s="163"/>
      <c r="B171" s="163"/>
      <c r="C171" s="163"/>
      <c r="D171" s="163"/>
      <c r="E171" s="164"/>
      <c r="F171" s="164"/>
      <c r="G171" s="165"/>
      <c r="H171" s="228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</row>
    <row r="172">
      <c r="A172" s="163"/>
      <c r="B172" s="163"/>
      <c r="C172" s="163"/>
      <c r="D172" s="163"/>
      <c r="E172" s="164"/>
      <c r="F172" s="164"/>
      <c r="G172" s="165"/>
      <c r="H172" s="228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</row>
    <row r="173">
      <c r="A173" s="163"/>
      <c r="B173" s="163"/>
      <c r="C173" s="163"/>
      <c r="D173" s="163"/>
      <c r="E173" s="164"/>
      <c r="F173" s="164"/>
      <c r="G173" s="165"/>
      <c r="H173" s="228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</row>
    <row r="174">
      <c r="A174" s="163"/>
      <c r="B174" s="163"/>
      <c r="C174" s="163"/>
      <c r="D174" s="163"/>
      <c r="E174" s="164"/>
      <c r="F174" s="164"/>
      <c r="G174" s="165"/>
      <c r="H174" s="228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</row>
    <row r="175">
      <c r="A175" s="163"/>
      <c r="B175" s="163"/>
      <c r="C175" s="163"/>
      <c r="D175" s="163"/>
      <c r="E175" s="164"/>
      <c r="F175" s="164"/>
      <c r="G175" s="165"/>
      <c r="H175" s="228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</row>
    <row r="176">
      <c r="A176" s="163"/>
      <c r="B176" s="163"/>
      <c r="C176" s="163"/>
      <c r="D176" s="163"/>
      <c r="E176" s="164"/>
      <c r="F176" s="164"/>
      <c r="G176" s="165"/>
      <c r="H176" s="228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</row>
    <row r="177">
      <c r="A177" s="163"/>
      <c r="B177" s="163"/>
      <c r="C177" s="163"/>
      <c r="D177" s="163"/>
      <c r="E177" s="164"/>
      <c r="F177" s="164"/>
      <c r="G177" s="165"/>
      <c r="H177" s="228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</row>
    <row r="178">
      <c r="A178" s="163"/>
      <c r="B178" s="163"/>
      <c r="C178" s="163"/>
      <c r="D178" s="163"/>
      <c r="E178" s="164"/>
      <c r="F178" s="164"/>
      <c r="G178" s="165"/>
      <c r="H178" s="228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</row>
    <row r="179">
      <c r="A179" s="163"/>
      <c r="B179" s="163"/>
      <c r="C179" s="163"/>
      <c r="D179" s="163"/>
      <c r="E179" s="164"/>
      <c r="F179" s="164"/>
      <c r="G179" s="165"/>
      <c r="H179" s="228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</row>
    <row r="180">
      <c r="A180" s="163"/>
      <c r="B180" s="163"/>
      <c r="C180" s="163"/>
      <c r="D180" s="163"/>
      <c r="E180" s="164"/>
      <c r="F180" s="164"/>
      <c r="G180" s="165"/>
      <c r="H180" s="228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</row>
    <row r="181">
      <c r="A181" s="163"/>
      <c r="B181" s="163"/>
      <c r="C181" s="163"/>
      <c r="D181" s="163"/>
      <c r="E181" s="164"/>
      <c r="F181" s="164"/>
      <c r="G181" s="165"/>
      <c r="H181" s="228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</row>
    <row r="182">
      <c r="A182" s="163"/>
      <c r="B182" s="163"/>
      <c r="C182" s="163"/>
      <c r="D182" s="163"/>
      <c r="E182" s="164"/>
      <c r="F182" s="164"/>
      <c r="G182" s="165"/>
      <c r="H182" s="228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</row>
    <row r="183">
      <c r="A183" s="163"/>
      <c r="B183" s="163"/>
      <c r="C183" s="163"/>
      <c r="D183" s="163"/>
      <c r="E183" s="164"/>
      <c r="F183" s="164"/>
      <c r="G183" s="165"/>
      <c r="H183" s="228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</row>
    <row r="184">
      <c r="A184" s="163"/>
      <c r="B184" s="163"/>
      <c r="C184" s="163"/>
      <c r="D184" s="163"/>
      <c r="E184" s="164"/>
      <c r="F184" s="164"/>
      <c r="G184" s="165"/>
      <c r="H184" s="228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</row>
    <row r="185">
      <c r="A185" s="163"/>
      <c r="B185" s="163"/>
      <c r="C185" s="163"/>
      <c r="D185" s="163"/>
      <c r="E185" s="164"/>
      <c r="F185" s="164"/>
      <c r="G185" s="165"/>
      <c r="H185" s="228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</row>
    <row r="186">
      <c r="A186" s="163"/>
      <c r="B186" s="163"/>
      <c r="C186" s="163"/>
      <c r="D186" s="163"/>
      <c r="E186" s="164"/>
      <c r="F186" s="164"/>
      <c r="G186" s="165"/>
      <c r="H186" s="228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</row>
    <row r="187">
      <c r="A187" s="163"/>
      <c r="B187" s="163"/>
      <c r="C187" s="163"/>
      <c r="D187" s="163"/>
      <c r="E187" s="164"/>
      <c r="F187" s="164"/>
      <c r="G187" s="165"/>
      <c r="H187" s="228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</row>
    <row r="188">
      <c r="A188" s="163"/>
      <c r="B188" s="163"/>
      <c r="C188" s="163"/>
      <c r="D188" s="163"/>
      <c r="E188" s="164"/>
      <c r="F188" s="164"/>
      <c r="G188" s="165"/>
      <c r="H188" s="228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</row>
    <row r="189">
      <c r="A189" s="163"/>
      <c r="B189" s="163"/>
      <c r="C189" s="163"/>
      <c r="D189" s="163"/>
      <c r="E189" s="164"/>
      <c r="F189" s="164"/>
      <c r="G189" s="165"/>
      <c r="H189" s="228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</row>
    <row r="190">
      <c r="A190" s="163"/>
      <c r="B190" s="163"/>
      <c r="C190" s="163"/>
      <c r="D190" s="163"/>
      <c r="E190" s="164"/>
      <c r="F190" s="164"/>
      <c r="G190" s="165"/>
      <c r="H190" s="228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</row>
    <row r="191">
      <c r="A191" s="163"/>
      <c r="B191" s="163"/>
      <c r="C191" s="163"/>
      <c r="D191" s="163"/>
      <c r="E191" s="164"/>
      <c r="F191" s="164"/>
      <c r="G191" s="165"/>
      <c r="H191" s="228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</row>
    <row r="192">
      <c r="A192" s="163"/>
      <c r="B192" s="163"/>
      <c r="C192" s="163"/>
      <c r="D192" s="163"/>
      <c r="E192" s="164"/>
      <c r="F192" s="164"/>
      <c r="G192" s="165"/>
      <c r="H192" s="228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</row>
    <row r="193">
      <c r="A193" s="163"/>
      <c r="B193" s="163"/>
      <c r="C193" s="163"/>
      <c r="D193" s="163"/>
      <c r="E193" s="164"/>
      <c r="F193" s="164"/>
      <c r="G193" s="165"/>
      <c r="H193" s="228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</row>
    <row r="194">
      <c r="A194" s="163"/>
      <c r="B194" s="163"/>
      <c r="C194" s="163"/>
      <c r="D194" s="163"/>
      <c r="E194" s="164"/>
      <c r="F194" s="164"/>
      <c r="G194" s="177"/>
      <c r="H194" s="41">
        <f>COUNTIFS(Data!$A:$A,"&gt;="&amp;'PT Reporte SDR'!$C$3,Data!$A:$A,"&lt;="&amp;'PT Reporte SDR'!$D$3,Data!$BG:$BG,H183,Data!$AI:$AI,"No")</f>
        <v>0</v>
      </c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</row>
    <row r="195">
      <c r="A195" s="163"/>
      <c r="B195" s="163"/>
      <c r="C195" s="163"/>
      <c r="D195" s="163"/>
      <c r="E195" s="164"/>
      <c r="F195" s="164"/>
      <c r="G195" s="165"/>
      <c r="H195" s="228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</row>
    <row r="196">
      <c r="A196" s="163"/>
      <c r="B196" s="163"/>
      <c r="C196" s="163"/>
      <c r="D196" s="163"/>
      <c r="E196" s="164"/>
      <c r="F196" s="164"/>
      <c r="G196" s="165"/>
      <c r="H196" s="228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</row>
    <row r="197">
      <c r="A197" s="163"/>
      <c r="B197" s="163"/>
      <c r="C197" s="163"/>
      <c r="D197" s="163"/>
      <c r="E197" s="164"/>
      <c r="F197" s="164"/>
      <c r="G197" s="165"/>
      <c r="H197" s="228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</row>
    <row r="198">
      <c r="A198" s="163"/>
      <c r="B198" s="163"/>
      <c r="C198" s="163"/>
      <c r="D198" s="163"/>
      <c r="E198" s="164"/>
      <c r="F198" s="164"/>
      <c r="G198" s="165"/>
      <c r="H198" s="228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</row>
    <row r="199">
      <c r="A199" s="163"/>
      <c r="B199" s="163"/>
      <c r="C199" s="163"/>
      <c r="D199" s="163"/>
      <c r="E199" s="164"/>
      <c r="F199" s="164"/>
      <c r="G199" s="165"/>
      <c r="H199" s="228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</row>
    <row r="200">
      <c r="A200" s="163"/>
      <c r="B200" s="163"/>
      <c r="C200" s="163"/>
      <c r="D200" s="163"/>
      <c r="E200" s="164"/>
      <c r="F200" s="164"/>
      <c r="G200" s="165"/>
      <c r="H200" s="228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</row>
    <row r="201">
      <c r="A201" s="163"/>
      <c r="B201" s="163"/>
      <c r="C201" s="163"/>
      <c r="D201" s="163"/>
      <c r="E201" s="164"/>
      <c r="F201" s="164"/>
      <c r="G201" s="165"/>
      <c r="H201" s="166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</row>
    <row r="202">
      <c r="A202" s="163"/>
      <c r="B202" s="163"/>
      <c r="C202" s="163"/>
      <c r="D202" s="163"/>
      <c r="E202" s="164"/>
      <c r="F202" s="164"/>
      <c r="G202" s="165"/>
      <c r="H202" s="166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</row>
    <row r="203">
      <c r="A203" s="163"/>
      <c r="B203" s="163"/>
      <c r="C203" s="163"/>
      <c r="D203" s="163"/>
      <c r="E203" s="164"/>
      <c r="F203" s="164"/>
      <c r="G203" s="165"/>
      <c r="H203" s="166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</row>
    <row r="204">
      <c r="A204" s="163"/>
      <c r="B204" s="163"/>
      <c r="C204" s="163"/>
      <c r="D204" s="163"/>
      <c r="E204" s="164"/>
      <c r="F204" s="164"/>
      <c r="G204" s="165"/>
      <c r="H204" s="166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</row>
    <row r="205">
      <c r="A205" s="163"/>
      <c r="B205" s="163"/>
      <c r="C205" s="163"/>
      <c r="D205" s="163"/>
      <c r="E205" s="164"/>
      <c r="F205" s="164"/>
      <c r="G205" s="165"/>
      <c r="H205" s="166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</row>
    <row r="206">
      <c r="A206" s="163"/>
      <c r="B206" s="163"/>
      <c r="C206" s="163"/>
      <c r="D206" s="163"/>
      <c r="E206" s="164"/>
      <c r="F206" s="164"/>
      <c r="G206" s="165"/>
      <c r="H206" s="166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</row>
    <row r="207">
      <c r="A207" s="163"/>
      <c r="B207" s="163"/>
      <c r="C207" s="163"/>
      <c r="D207" s="163"/>
      <c r="E207" s="164"/>
      <c r="F207" s="164"/>
      <c r="G207" s="165"/>
      <c r="H207" s="166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</row>
    <row r="208">
      <c r="A208" s="163"/>
      <c r="B208" s="163"/>
      <c r="C208" s="163"/>
      <c r="D208" s="163"/>
      <c r="E208" s="164"/>
      <c r="F208" s="164"/>
      <c r="G208" s="165"/>
      <c r="H208" s="166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</row>
    <row r="209">
      <c r="A209" s="163"/>
      <c r="B209" s="163"/>
      <c r="C209" s="163"/>
      <c r="D209" s="163"/>
      <c r="E209" s="164"/>
      <c r="F209" s="164"/>
      <c r="G209" s="165"/>
      <c r="H209" s="166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</row>
    <row r="210">
      <c r="A210" s="163"/>
      <c r="B210" s="163"/>
      <c r="C210" s="163"/>
      <c r="D210" s="163"/>
      <c r="E210" s="164"/>
      <c r="F210" s="164"/>
      <c r="G210" s="165"/>
      <c r="H210" s="166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</row>
    <row r="211">
      <c r="A211" s="163"/>
      <c r="B211" s="163"/>
      <c r="C211" s="163"/>
      <c r="D211" s="163"/>
      <c r="E211" s="164"/>
      <c r="F211" s="164"/>
      <c r="G211" s="165"/>
      <c r="H211" s="166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</row>
    <row r="212">
      <c r="A212" s="163"/>
      <c r="B212" s="163"/>
      <c r="C212" s="163"/>
      <c r="D212" s="163"/>
      <c r="E212" s="164"/>
      <c r="F212" s="164"/>
      <c r="G212" s="165"/>
      <c r="H212" s="166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</row>
    <row r="213">
      <c r="A213" s="163"/>
      <c r="B213" s="163"/>
      <c r="C213" s="163"/>
      <c r="D213" s="163"/>
      <c r="E213" s="164"/>
      <c r="F213" s="164"/>
      <c r="G213" s="165"/>
      <c r="H213" s="166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</row>
    <row r="214">
      <c r="A214" s="163"/>
      <c r="B214" s="163"/>
      <c r="C214" s="163"/>
      <c r="D214" s="163"/>
      <c r="E214" s="164"/>
      <c r="F214" s="164"/>
      <c r="G214" s="165"/>
      <c r="H214" s="166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</row>
    <row r="215">
      <c r="A215" s="163"/>
      <c r="B215" s="163"/>
      <c r="C215" s="163"/>
      <c r="D215" s="163"/>
      <c r="E215" s="164"/>
      <c r="F215" s="164"/>
      <c r="G215" s="165"/>
      <c r="H215" s="166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</row>
    <row r="216">
      <c r="A216" s="163"/>
      <c r="B216" s="163"/>
      <c r="C216" s="163"/>
      <c r="D216" s="163"/>
      <c r="E216" s="164"/>
      <c r="F216" s="164"/>
      <c r="G216" s="165"/>
      <c r="H216" s="166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</row>
    <row r="217">
      <c r="A217" s="163"/>
      <c r="B217" s="163"/>
      <c r="C217" s="163"/>
      <c r="D217" s="163"/>
      <c r="E217" s="164"/>
      <c r="F217" s="164"/>
      <c r="G217" s="165"/>
      <c r="H217" s="166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</row>
    <row r="218">
      <c r="A218" s="163"/>
      <c r="B218" s="163"/>
      <c r="C218" s="163"/>
      <c r="D218" s="163"/>
      <c r="E218" s="164"/>
      <c r="F218" s="164"/>
      <c r="G218" s="165"/>
      <c r="H218" s="166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</row>
    <row r="219">
      <c r="A219" s="163"/>
      <c r="B219" s="163"/>
      <c r="C219" s="163"/>
      <c r="D219" s="163"/>
      <c r="E219" s="164"/>
      <c r="F219" s="164"/>
      <c r="G219" s="165"/>
      <c r="H219" s="166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</row>
    <row r="220">
      <c r="A220" s="163"/>
      <c r="B220" s="163"/>
      <c r="C220" s="163"/>
      <c r="D220" s="163"/>
      <c r="E220" s="164"/>
      <c r="F220" s="164"/>
      <c r="G220" s="165"/>
      <c r="H220" s="166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</row>
    <row r="221">
      <c r="A221" s="163"/>
      <c r="B221" s="163"/>
      <c r="C221" s="163"/>
      <c r="D221" s="163"/>
      <c r="E221" s="164"/>
      <c r="F221" s="164"/>
      <c r="G221" s="165"/>
      <c r="H221" s="166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</row>
    <row r="222">
      <c r="A222" s="163"/>
      <c r="B222" s="163"/>
      <c r="C222" s="163"/>
      <c r="D222" s="163"/>
      <c r="E222" s="164"/>
      <c r="F222" s="164"/>
      <c r="G222" s="165"/>
      <c r="H222" s="166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</row>
    <row r="223">
      <c r="A223" s="163"/>
      <c r="B223" s="163"/>
      <c r="C223" s="163"/>
      <c r="D223" s="163"/>
      <c r="E223" s="164"/>
      <c r="F223" s="164"/>
      <c r="G223" s="165"/>
      <c r="H223" s="166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</row>
    <row r="224">
      <c r="A224" s="163"/>
      <c r="B224" s="163"/>
      <c r="C224" s="163"/>
      <c r="D224" s="163"/>
      <c r="E224" s="164"/>
      <c r="F224" s="164"/>
      <c r="G224" s="165"/>
      <c r="H224" s="166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</row>
    <row r="225">
      <c r="A225" s="163"/>
      <c r="B225" s="163"/>
      <c r="C225" s="163"/>
      <c r="D225" s="163"/>
      <c r="E225" s="164"/>
      <c r="F225" s="164"/>
      <c r="G225" s="165"/>
      <c r="H225" s="166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</row>
    <row r="226">
      <c r="A226" s="163"/>
      <c r="B226" s="163"/>
      <c r="C226" s="163"/>
      <c r="D226" s="163"/>
      <c r="E226" s="164"/>
      <c r="F226" s="164"/>
      <c r="G226" s="165"/>
      <c r="H226" s="166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</row>
    <row r="227">
      <c r="A227" s="163"/>
      <c r="B227" s="163"/>
      <c r="C227" s="163"/>
      <c r="D227" s="163"/>
      <c r="E227" s="164"/>
      <c r="F227" s="164"/>
      <c r="G227" s="165"/>
      <c r="H227" s="166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</row>
    <row r="228">
      <c r="A228" s="163"/>
      <c r="B228" s="163"/>
      <c r="C228" s="163"/>
      <c r="D228" s="163"/>
      <c r="E228" s="164"/>
      <c r="F228" s="164"/>
      <c r="G228" s="165"/>
      <c r="H228" s="166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</row>
    <row r="229">
      <c r="A229" s="163"/>
      <c r="B229" s="163"/>
      <c r="C229" s="163"/>
      <c r="D229" s="163"/>
      <c r="E229" s="164"/>
      <c r="F229" s="164"/>
      <c r="G229" s="165"/>
      <c r="H229" s="166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</row>
    <row r="230">
      <c r="A230" s="163"/>
      <c r="B230" s="163"/>
      <c r="C230" s="163"/>
      <c r="D230" s="163"/>
      <c r="E230" s="164"/>
      <c r="F230" s="164"/>
      <c r="G230" s="165"/>
      <c r="H230" s="166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</row>
    <row r="231">
      <c r="A231" s="163"/>
      <c r="B231" s="163"/>
      <c r="C231" s="163"/>
      <c r="D231" s="163"/>
      <c r="E231" s="164"/>
      <c r="F231" s="164"/>
      <c r="G231" s="165"/>
      <c r="H231" s="166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</row>
    <row r="232">
      <c r="A232" s="163"/>
      <c r="B232" s="163"/>
      <c r="C232" s="163"/>
      <c r="D232" s="163"/>
      <c r="E232" s="164"/>
      <c r="F232" s="164"/>
      <c r="G232" s="165"/>
      <c r="H232" s="166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</row>
    <row r="233">
      <c r="A233" s="163"/>
      <c r="B233" s="163"/>
      <c r="C233" s="163"/>
      <c r="D233" s="163"/>
      <c r="E233" s="164"/>
      <c r="F233" s="164"/>
      <c r="G233" s="165"/>
      <c r="H233" s="166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</row>
    <row r="234">
      <c r="A234" s="163"/>
      <c r="B234" s="163"/>
      <c r="C234" s="163"/>
      <c r="D234" s="163"/>
      <c r="E234" s="164"/>
      <c r="F234" s="164"/>
      <c r="G234" s="165"/>
      <c r="H234" s="166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</row>
    <row r="235">
      <c r="A235" s="163"/>
      <c r="B235" s="163"/>
      <c r="C235" s="163"/>
      <c r="D235" s="163"/>
      <c r="E235" s="164"/>
      <c r="F235" s="164"/>
      <c r="G235" s="165"/>
      <c r="H235" s="166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</row>
    <row r="236">
      <c r="A236" s="163"/>
      <c r="B236" s="163"/>
      <c r="C236" s="163"/>
      <c r="D236" s="163"/>
      <c r="E236" s="164"/>
      <c r="F236" s="164"/>
      <c r="G236" s="165"/>
      <c r="H236" s="166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</row>
    <row r="237">
      <c r="A237" s="163"/>
      <c r="B237" s="163"/>
      <c r="C237" s="163"/>
      <c r="D237" s="163"/>
      <c r="E237" s="164"/>
      <c r="F237" s="164"/>
      <c r="G237" s="165"/>
      <c r="H237" s="166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</row>
    <row r="238">
      <c r="A238" s="163"/>
      <c r="B238" s="163"/>
      <c r="C238" s="163"/>
      <c r="D238" s="163"/>
      <c r="E238" s="164"/>
      <c r="F238" s="164"/>
      <c r="G238" s="165"/>
      <c r="H238" s="166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</row>
    <row r="239">
      <c r="A239" s="163"/>
      <c r="B239" s="163"/>
      <c r="C239" s="163"/>
      <c r="D239" s="163"/>
      <c r="E239" s="164"/>
      <c r="F239" s="164"/>
      <c r="G239" s="165"/>
      <c r="H239" s="166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</row>
    <row r="240">
      <c r="A240" s="163"/>
      <c r="B240" s="163"/>
      <c r="C240" s="163"/>
      <c r="D240" s="163"/>
      <c r="E240" s="164"/>
      <c r="F240" s="164"/>
      <c r="G240" s="165"/>
      <c r="H240" s="166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</row>
    <row r="241">
      <c r="A241" s="163"/>
      <c r="B241" s="163"/>
      <c r="C241" s="163"/>
      <c r="D241" s="163"/>
      <c r="E241" s="164"/>
      <c r="F241" s="164"/>
      <c r="G241" s="165"/>
      <c r="H241" s="166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</row>
    <row r="242">
      <c r="A242" s="163"/>
      <c r="B242" s="163"/>
      <c r="C242" s="163"/>
      <c r="D242" s="163"/>
      <c r="E242" s="164"/>
      <c r="F242" s="164"/>
      <c r="G242" s="165"/>
      <c r="H242" s="166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</row>
    <row r="243">
      <c r="A243" s="163"/>
      <c r="B243" s="163"/>
      <c r="C243" s="163"/>
      <c r="D243" s="163"/>
      <c r="E243" s="164"/>
      <c r="F243" s="164"/>
      <c r="G243" s="165"/>
      <c r="H243" s="166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</row>
    <row r="244">
      <c r="A244" s="163"/>
      <c r="B244" s="163"/>
      <c r="C244" s="163"/>
      <c r="D244" s="163"/>
      <c r="E244" s="164"/>
      <c r="F244" s="164"/>
      <c r="G244" s="165"/>
      <c r="H244" s="166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</row>
    <row r="245">
      <c r="A245" s="163"/>
      <c r="B245" s="163"/>
      <c r="C245" s="163"/>
      <c r="D245" s="163"/>
      <c r="E245" s="164"/>
      <c r="F245" s="164"/>
      <c r="G245" s="165"/>
      <c r="H245" s="166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</row>
    <row r="246">
      <c r="A246" s="163"/>
      <c r="B246" s="163"/>
      <c r="C246" s="163"/>
      <c r="D246" s="163"/>
      <c r="E246" s="164"/>
      <c r="F246" s="164"/>
      <c r="G246" s="165"/>
      <c r="H246" s="166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</row>
    <row r="247">
      <c r="A247" s="163"/>
      <c r="B247" s="163"/>
      <c r="C247" s="163"/>
      <c r="D247" s="163"/>
      <c r="E247" s="164"/>
      <c r="F247" s="164"/>
      <c r="G247" s="165"/>
      <c r="H247" s="166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</row>
    <row r="248">
      <c r="A248" s="163"/>
      <c r="B248" s="163"/>
      <c r="C248" s="163"/>
      <c r="D248" s="163"/>
      <c r="E248" s="164"/>
      <c r="F248" s="164"/>
      <c r="G248" s="165"/>
      <c r="H248" s="166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</row>
    <row r="249">
      <c r="A249" s="163"/>
      <c r="B249" s="163"/>
      <c r="C249" s="163"/>
      <c r="D249" s="163"/>
      <c r="E249" s="164"/>
      <c r="F249" s="164"/>
      <c r="G249" s="165"/>
      <c r="H249" s="166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</row>
    <row r="250">
      <c r="A250" s="163"/>
      <c r="B250" s="163"/>
      <c r="C250" s="163"/>
      <c r="D250" s="163"/>
      <c r="E250" s="164"/>
      <c r="F250" s="164"/>
      <c r="G250" s="165"/>
      <c r="H250" s="166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</row>
    <row r="251">
      <c r="A251" s="163"/>
      <c r="B251" s="163"/>
      <c r="C251" s="163"/>
      <c r="D251" s="163"/>
      <c r="E251" s="164"/>
      <c r="F251" s="164"/>
      <c r="G251" s="165"/>
      <c r="H251" s="166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</row>
    <row r="252">
      <c r="A252" s="163"/>
      <c r="B252" s="163"/>
      <c r="C252" s="163"/>
      <c r="D252" s="163"/>
      <c r="E252" s="164"/>
      <c r="F252" s="164"/>
      <c r="G252" s="165"/>
      <c r="H252" s="166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</row>
    <row r="253">
      <c r="A253" s="163"/>
      <c r="B253" s="163"/>
      <c r="C253" s="163"/>
      <c r="D253" s="163"/>
      <c r="E253" s="164"/>
      <c r="F253" s="164"/>
      <c r="G253" s="165"/>
      <c r="H253" s="166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</row>
    <row r="254">
      <c r="A254" s="163"/>
      <c r="B254" s="163"/>
      <c r="C254" s="163"/>
      <c r="D254" s="163"/>
      <c r="E254" s="164"/>
      <c r="F254" s="164"/>
      <c r="G254" s="165"/>
      <c r="H254" s="166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</row>
    <row r="255">
      <c r="A255" s="163"/>
      <c r="B255" s="163"/>
      <c r="C255" s="163"/>
      <c r="D255" s="163"/>
      <c r="E255" s="164"/>
      <c r="F255" s="164"/>
      <c r="G255" s="165"/>
      <c r="H255" s="166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</row>
    <row r="256">
      <c r="A256" s="163"/>
      <c r="B256" s="163"/>
      <c r="C256" s="163"/>
      <c r="D256" s="163"/>
      <c r="E256" s="164"/>
      <c r="F256" s="164"/>
      <c r="G256" s="165"/>
      <c r="H256" s="166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</row>
    <row r="257">
      <c r="A257" s="163"/>
      <c r="B257" s="163"/>
      <c r="C257" s="163"/>
      <c r="D257" s="163"/>
      <c r="E257" s="164"/>
      <c r="F257" s="164"/>
      <c r="G257" s="165"/>
      <c r="H257" s="166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</row>
    <row r="258">
      <c r="A258" s="163"/>
      <c r="B258" s="163"/>
      <c r="C258" s="163"/>
      <c r="D258" s="163"/>
      <c r="E258" s="164"/>
      <c r="F258" s="164"/>
      <c r="G258" s="165"/>
      <c r="H258" s="166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</row>
    <row r="259">
      <c r="A259" s="163"/>
      <c r="B259" s="163"/>
      <c r="C259" s="163"/>
      <c r="D259" s="163"/>
      <c r="E259" s="164"/>
      <c r="F259" s="164"/>
      <c r="G259" s="165"/>
      <c r="H259" s="166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</row>
    <row r="260">
      <c r="A260" s="163"/>
      <c r="B260" s="163"/>
      <c r="C260" s="163"/>
      <c r="D260" s="163"/>
      <c r="E260" s="164"/>
      <c r="F260" s="164"/>
      <c r="G260" s="165"/>
      <c r="H260" s="166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</row>
    <row r="261">
      <c r="A261" s="163"/>
      <c r="B261" s="163"/>
      <c r="C261" s="163"/>
      <c r="D261" s="163"/>
      <c r="E261" s="164"/>
      <c r="F261" s="164"/>
      <c r="G261" s="165"/>
      <c r="H261" s="166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</row>
    <row r="262">
      <c r="A262" s="163"/>
      <c r="B262" s="163"/>
      <c r="C262" s="163"/>
      <c r="D262" s="163"/>
      <c r="E262" s="164"/>
      <c r="F262" s="164"/>
      <c r="G262" s="165"/>
      <c r="H262" s="166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</row>
    <row r="263">
      <c r="A263" s="163"/>
      <c r="B263" s="163"/>
      <c r="C263" s="163"/>
      <c r="D263" s="163"/>
      <c r="E263" s="164"/>
      <c r="F263" s="164"/>
      <c r="G263" s="165"/>
      <c r="H263" s="166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</row>
    <row r="264">
      <c r="A264" s="163"/>
      <c r="B264" s="163"/>
      <c r="C264" s="163"/>
      <c r="D264" s="163"/>
      <c r="E264" s="164"/>
      <c r="F264" s="164"/>
      <c r="G264" s="165"/>
      <c r="H264" s="166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</row>
    <row r="265">
      <c r="A265" s="163"/>
      <c r="B265" s="163"/>
      <c r="C265" s="163"/>
      <c r="D265" s="163"/>
      <c r="E265" s="164"/>
      <c r="F265" s="164"/>
      <c r="G265" s="165"/>
      <c r="H265" s="166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</row>
    <row r="266">
      <c r="A266" s="163"/>
      <c r="B266" s="163"/>
      <c r="C266" s="163"/>
      <c r="D266" s="163"/>
      <c r="E266" s="164"/>
      <c r="F266" s="164"/>
      <c r="G266" s="165"/>
      <c r="H266" s="166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</row>
    <row r="267">
      <c r="A267" s="163"/>
      <c r="B267" s="163"/>
      <c r="C267" s="163"/>
      <c r="D267" s="163"/>
      <c r="E267" s="164"/>
      <c r="F267" s="164"/>
      <c r="G267" s="165"/>
      <c r="H267" s="166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</row>
    <row r="268">
      <c r="A268" s="163"/>
      <c r="B268" s="163"/>
      <c r="C268" s="163"/>
      <c r="D268" s="163"/>
      <c r="E268" s="164"/>
      <c r="F268" s="164"/>
      <c r="G268" s="165"/>
      <c r="H268" s="166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</row>
    <row r="269">
      <c r="A269" s="163"/>
      <c r="B269" s="163"/>
      <c r="C269" s="163"/>
      <c r="D269" s="163"/>
      <c r="E269" s="164"/>
      <c r="F269" s="164"/>
      <c r="G269" s="165"/>
      <c r="H269" s="166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</row>
    <row r="270">
      <c r="A270" s="163"/>
      <c r="B270" s="163"/>
      <c r="C270" s="163"/>
      <c r="D270" s="163"/>
      <c r="E270" s="164"/>
      <c r="F270" s="164"/>
      <c r="G270" s="165"/>
      <c r="H270" s="166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</row>
    <row r="271">
      <c r="A271" s="163"/>
      <c r="B271" s="163"/>
      <c r="C271" s="163"/>
      <c r="D271" s="163"/>
      <c r="E271" s="164"/>
      <c r="F271" s="164"/>
      <c r="G271" s="165"/>
      <c r="H271" s="166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</row>
    <row r="272">
      <c r="A272" s="163"/>
      <c r="B272" s="163"/>
      <c r="C272" s="163"/>
      <c r="D272" s="163"/>
      <c r="E272" s="164"/>
      <c r="F272" s="164"/>
      <c r="G272" s="165"/>
      <c r="H272" s="166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</row>
    <row r="273">
      <c r="A273" s="163"/>
      <c r="B273" s="163"/>
      <c r="C273" s="163"/>
      <c r="D273" s="163"/>
      <c r="E273" s="164"/>
      <c r="F273" s="164"/>
      <c r="G273" s="165"/>
      <c r="H273" s="166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</row>
    <row r="274">
      <c r="A274" s="163"/>
      <c r="B274" s="163"/>
      <c r="C274" s="163"/>
      <c r="D274" s="163"/>
      <c r="E274" s="164"/>
      <c r="F274" s="164"/>
      <c r="G274" s="165"/>
      <c r="H274" s="166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</row>
    <row r="275">
      <c r="A275" s="163"/>
      <c r="B275" s="163"/>
      <c r="C275" s="163"/>
      <c r="D275" s="163"/>
      <c r="E275" s="164"/>
      <c r="F275" s="164"/>
      <c r="G275" s="165"/>
      <c r="H275" s="166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</row>
    <row r="276">
      <c r="A276" s="163"/>
      <c r="B276" s="163"/>
      <c r="C276" s="163"/>
      <c r="D276" s="163"/>
      <c r="E276" s="164"/>
      <c r="F276" s="164"/>
      <c r="G276" s="165"/>
      <c r="H276" s="166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</row>
    <row r="277">
      <c r="A277" s="163"/>
      <c r="B277" s="163"/>
      <c r="C277" s="163"/>
      <c r="D277" s="163"/>
      <c r="E277" s="164"/>
      <c r="F277" s="164"/>
      <c r="G277" s="165"/>
      <c r="H277" s="166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</row>
    <row r="278">
      <c r="A278" s="163"/>
      <c r="B278" s="163"/>
      <c r="C278" s="163"/>
      <c r="D278" s="163"/>
      <c r="E278" s="164"/>
      <c r="F278" s="164"/>
      <c r="G278" s="165"/>
      <c r="H278" s="166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</row>
    <row r="279">
      <c r="A279" s="163"/>
      <c r="B279" s="163"/>
      <c r="C279" s="163"/>
      <c r="D279" s="163"/>
      <c r="E279" s="164"/>
      <c r="F279" s="164"/>
      <c r="G279" s="165"/>
      <c r="H279" s="166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</row>
    <row r="280">
      <c r="A280" s="163"/>
      <c r="B280" s="163"/>
      <c r="C280" s="163"/>
      <c r="D280" s="163"/>
      <c r="E280" s="164"/>
      <c r="F280" s="164"/>
      <c r="G280" s="165"/>
      <c r="H280" s="166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</row>
    <row r="281">
      <c r="A281" s="163"/>
      <c r="B281" s="163"/>
      <c r="C281" s="27" t="str">
        <f>SUMIFS(Data!$CV:$CV,Data!$X:$X,"&gt;="&amp;'PT Reporte SDR'!$C$3,Data!$X:$X,"&lt;="&amp;'PT Reporte SDR'!$D$3,Data!$BI:$BI,C230)</f>
        <v>#N/A</v>
      </c>
      <c r="D281" s="163"/>
      <c r="E281" s="164"/>
      <c r="F281" s="164"/>
      <c r="G281" s="165"/>
      <c r="H281" s="166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</row>
    <row r="282">
      <c r="A282" s="163"/>
      <c r="B282" s="163"/>
      <c r="C282" s="27" t="str">
        <f>SUMIFS(Data!$CV:$CV,Data!$X:$X,"&gt;="&amp;'PT Reporte SDR'!$C$3,Data!$X:$X,"&lt;="&amp;'PT Reporte SDR'!$D$3,Data!$BI:$BI,C231)</f>
        <v>#N/A</v>
      </c>
      <c r="D282" s="163"/>
      <c r="E282" s="164"/>
      <c r="F282" s="164"/>
      <c r="G282" s="165"/>
      <c r="H282" s="166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</row>
    <row r="283">
      <c r="A283" s="163"/>
      <c r="B283" s="163"/>
      <c r="C283" s="163"/>
      <c r="D283" s="163"/>
      <c r="E283" s="164"/>
      <c r="F283" s="164"/>
      <c r="G283" s="165"/>
      <c r="H283" s="166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</row>
    <row r="284">
      <c r="A284" s="163"/>
      <c r="B284" s="163"/>
      <c r="C284" s="163"/>
      <c r="D284" s="163"/>
      <c r="E284" s="164"/>
      <c r="F284" s="164"/>
      <c r="G284" s="165"/>
      <c r="H284" s="166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</row>
    <row r="285">
      <c r="A285" s="163"/>
      <c r="B285" s="163"/>
      <c r="C285" s="163"/>
      <c r="D285" s="163"/>
      <c r="E285" s="164"/>
      <c r="F285" s="164"/>
      <c r="G285" s="165"/>
      <c r="H285" s="166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</row>
    <row r="286">
      <c r="A286" s="163"/>
      <c r="B286" s="163"/>
      <c r="C286" s="163"/>
      <c r="D286" s="163"/>
      <c r="E286" s="164"/>
      <c r="F286" s="164"/>
      <c r="G286" s="165"/>
      <c r="H286" s="166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</row>
    <row r="287">
      <c r="A287" s="163"/>
      <c r="B287" s="163"/>
      <c r="C287" s="163"/>
      <c r="D287" s="163"/>
      <c r="E287" s="164"/>
      <c r="F287" s="164"/>
      <c r="G287" s="165"/>
      <c r="H287" s="166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</row>
    <row r="288">
      <c r="A288" s="163"/>
      <c r="B288" s="163"/>
      <c r="C288" s="163"/>
      <c r="D288" s="163"/>
      <c r="E288" s="164"/>
      <c r="F288" s="164"/>
      <c r="G288" s="165"/>
      <c r="H288" s="166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</row>
    <row r="289">
      <c r="A289" s="163"/>
      <c r="B289" s="163"/>
      <c r="C289" s="163"/>
      <c r="D289" s="163"/>
      <c r="E289" s="164"/>
      <c r="F289" s="164"/>
      <c r="G289" s="165"/>
      <c r="H289" s="166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</row>
    <row r="290">
      <c r="A290" s="163"/>
      <c r="B290" s="163"/>
      <c r="C290" s="163"/>
      <c r="D290" s="163"/>
      <c r="E290" s="164"/>
      <c r="F290" s="164"/>
      <c r="G290" s="165"/>
      <c r="H290" s="166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</row>
    <row r="291">
      <c r="A291" s="163"/>
      <c r="B291" s="163"/>
      <c r="C291" s="163"/>
      <c r="D291" s="163"/>
      <c r="E291" s="164"/>
      <c r="F291" s="164"/>
      <c r="G291" s="165"/>
      <c r="H291" s="166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</row>
    <row r="292">
      <c r="A292" s="163"/>
      <c r="B292" s="163"/>
      <c r="C292" s="163"/>
      <c r="D292" s="163"/>
      <c r="E292" s="164"/>
      <c r="F292" s="164"/>
      <c r="G292" s="165"/>
      <c r="H292" s="166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</row>
    <row r="293">
      <c r="A293" s="163"/>
      <c r="B293" s="163"/>
      <c r="C293" s="163"/>
      <c r="D293" s="163"/>
      <c r="E293" s="164"/>
      <c r="F293" s="164"/>
      <c r="G293" s="165"/>
      <c r="H293" s="166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</row>
    <row r="294">
      <c r="A294" s="163"/>
      <c r="B294" s="163"/>
      <c r="C294" s="163"/>
      <c r="D294" s="163"/>
      <c r="E294" s="164"/>
      <c r="F294" s="164"/>
      <c r="G294" s="165"/>
      <c r="H294" s="166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</row>
    <row r="295">
      <c r="A295" s="163"/>
      <c r="B295" s="163"/>
      <c r="C295" s="163"/>
      <c r="D295" s="163"/>
      <c r="E295" s="164"/>
      <c r="F295" s="164"/>
      <c r="G295" s="165"/>
      <c r="H295" s="166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</row>
    <row r="296">
      <c r="A296" s="163"/>
      <c r="B296" s="163"/>
      <c r="C296" s="163"/>
      <c r="D296" s="163"/>
      <c r="E296" s="164"/>
      <c r="F296" s="164"/>
      <c r="G296" s="165"/>
      <c r="H296" s="166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</row>
    <row r="297">
      <c r="A297" s="163"/>
      <c r="B297" s="163"/>
      <c r="C297" s="163"/>
      <c r="D297" s="163"/>
      <c r="E297" s="164"/>
      <c r="F297" s="164"/>
      <c r="G297" s="165"/>
      <c r="H297" s="166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</row>
    <row r="298">
      <c r="A298" s="163"/>
      <c r="B298" s="163"/>
      <c r="C298" s="163"/>
      <c r="D298" s="163"/>
      <c r="E298" s="164"/>
      <c r="F298" s="164"/>
      <c r="G298" s="165"/>
      <c r="H298" s="166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</row>
    <row r="299">
      <c r="A299" s="163"/>
      <c r="B299" s="163"/>
      <c r="C299" s="163"/>
      <c r="D299" s="163"/>
      <c r="E299" s="164"/>
      <c r="F299" s="164"/>
      <c r="G299" s="165"/>
      <c r="H299" s="166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</row>
    <row r="300">
      <c r="A300" s="163"/>
      <c r="B300" s="163"/>
      <c r="C300" s="163"/>
      <c r="D300" s="163"/>
      <c r="E300" s="164"/>
      <c r="F300" s="164"/>
      <c r="G300" s="165"/>
      <c r="H300" s="166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</row>
    <row r="301">
      <c r="A301" s="163"/>
      <c r="B301" s="163"/>
      <c r="C301" s="163"/>
      <c r="D301" s="163"/>
      <c r="E301" s="164"/>
      <c r="F301" s="164"/>
      <c r="G301" s="165"/>
      <c r="H301" s="166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</row>
    <row r="302">
      <c r="A302" s="163"/>
      <c r="B302" s="163"/>
      <c r="C302" s="163"/>
      <c r="D302" s="163"/>
      <c r="E302" s="164"/>
      <c r="F302" s="164"/>
      <c r="G302" s="165"/>
      <c r="H302" s="166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</row>
    <row r="303">
      <c r="A303" s="163"/>
      <c r="B303" s="163"/>
      <c r="C303" s="163"/>
      <c r="D303" s="163"/>
      <c r="E303" s="164"/>
      <c r="F303" s="164"/>
      <c r="G303" s="165"/>
      <c r="H303" s="166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</row>
    <row r="304">
      <c r="A304" s="163"/>
      <c r="B304" s="163"/>
      <c r="C304" s="163"/>
      <c r="D304" s="163"/>
      <c r="E304" s="164"/>
      <c r="F304" s="164"/>
      <c r="G304" s="165"/>
      <c r="H304" s="166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</row>
    <row r="305">
      <c r="A305" s="163"/>
      <c r="B305" s="163"/>
      <c r="C305" s="163"/>
      <c r="D305" s="163"/>
      <c r="E305" s="164"/>
      <c r="F305" s="164"/>
      <c r="G305" s="165"/>
      <c r="H305" s="166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</row>
    <row r="306">
      <c r="A306" s="163"/>
      <c r="B306" s="163"/>
      <c r="C306" s="163"/>
      <c r="D306" s="163"/>
      <c r="E306" s="164"/>
      <c r="F306" s="164"/>
      <c r="G306" s="165"/>
      <c r="H306" s="166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</row>
    <row r="307">
      <c r="A307" s="163"/>
      <c r="B307" s="163"/>
      <c r="C307" s="163"/>
      <c r="D307" s="163"/>
      <c r="E307" s="164"/>
      <c r="F307" s="164"/>
      <c r="G307" s="165"/>
      <c r="H307" s="166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</row>
    <row r="308">
      <c r="A308" s="163"/>
      <c r="B308" s="163"/>
      <c r="C308" s="163"/>
      <c r="D308" s="163"/>
      <c r="E308" s="164"/>
      <c r="F308" s="164"/>
      <c r="G308" s="165"/>
      <c r="H308" s="166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</row>
    <row r="309">
      <c r="A309" s="163"/>
      <c r="B309" s="163"/>
      <c r="C309" s="163"/>
      <c r="D309" s="163"/>
      <c r="E309" s="164"/>
      <c r="F309" s="164"/>
      <c r="G309" s="165"/>
      <c r="H309" s="166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</row>
    <row r="310">
      <c r="A310" s="163"/>
      <c r="B310" s="163"/>
      <c r="C310" s="163"/>
      <c r="D310" s="163"/>
      <c r="E310" s="164"/>
      <c r="F310" s="164"/>
      <c r="G310" s="165"/>
      <c r="H310" s="166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</row>
    <row r="311">
      <c r="A311" s="163"/>
      <c r="B311" s="163"/>
      <c r="C311" s="163"/>
      <c r="D311" s="163"/>
      <c r="E311" s="164"/>
      <c r="F311" s="164"/>
      <c r="G311" s="165"/>
      <c r="H311" s="166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</row>
    <row r="312">
      <c r="A312" s="163"/>
      <c r="B312" s="163"/>
      <c r="C312" s="163"/>
      <c r="D312" s="163"/>
      <c r="E312" s="164"/>
      <c r="F312" s="164"/>
      <c r="G312" s="165"/>
      <c r="H312" s="166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</row>
    <row r="313">
      <c r="A313" s="163"/>
      <c r="B313" s="163"/>
      <c r="C313" s="163"/>
      <c r="D313" s="163"/>
      <c r="E313" s="164"/>
      <c r="F313" s="164"/>
      <c r="G313" s="165"/>
      <c r="H313" s="166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</row>
    <row r="314">
      <c r="A314" s="163"/>
      <c r="B314" s="163"/>
      <c r="C314" s="163"/>
      <c r="D314" s="163"/>
      <c r="E314" s="164"/>
      <c r="F314" s="164"/>
      <c r="G314" s="165"/>
      <c r="H314" s="166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</row>
    <row r="315">
      <c r="A315" s="163"/>
      <c r="B315" s="163"/>
      <c r="C315" s="163"/>
      <c r="D315" s="163"/>
      <c r="E315" s="164"/>
      <c r="F315" s="164"/>
      <c r="G315" s="165"/>
      <c r="H315" s="166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</row>
    <row r="316">
      <c r="A316" s="163"/>
      <c r="B316" s="163"/>
      <c r="C316" s="163"/>
      <c r="D316" s="163"/>
      <c r="E316" s="164"/>
      <c r="F316" s="164"/>
      <c r="G316" s="165"/>
      <c r="H316" s="166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</row>
    <row r="317">
      <c r="A317" s="163"/>
      <c r="B317" s="163"/>
      <c r="C317" s="163"/>
      <c r="D317" s="163"/>
      <c r="E317" s="164"/>
      <c r="F317" s="164"/>
      <c r="G317" s="165"/>
      <c r="H317" s="166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</row>
    <row r="318">
      <c r="A318" s="163"/>
      <c r="B318" s="163"/>
      <c r="C318" s="163"/>
      <c r="D318" s="163"/>
      <c r="E318" s="164"/>
      <c r="F318" s="164"/>
      <c r="G318" s="165"/>
      <c r="H318" s="166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</row>
    <row r="319">
      <c r="A319" s="163"/>
      <c r="B319" s="163"/>
      <c r="C319" s="163"/>
      <c r="D319" s="163"/>
      <c r="E319" s="164"/>
      <c r="F319" s="164"/>
      <c r="G319" s="165"/>
      <c r="H319" s="166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</row>
    <row r="320">
      <c r="A320" s="163"/>
      <c r="B320" s="163"/>
      <c r="C320" s="163"/>
      <c r="D320" s="163"/>
      <c r="E320" s="164"/>
      <c r="F320" s="164"/>
      <c r="G320" s="165"/>
      <c r="H320" s="166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</row>
    <row r="321">
      <c r="A321" s="163"/>
      <c r="B321" s="163"/>
      <c r="C321" s="163"/>
      <c r="D321" s="163"/>
      <c r="E321" s="164"/>
      <c r="F321" s="164"/>
      <c r="G321" s="165"/>
      <c r="H321" s="166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</row>
    <row r="322">
      <c r="A322" s="163"/>
      <c r="B322" s="163"/>
      <c r="C322" s="163"/>
      <c r="D322" s="163"/>
      <c r="E322" s="164"/>
      <c r="F322" s="164"/>
      <c r="G322" s="165"/>
      <c r="H322" s="166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</row>
    <row r="323">
      <c r="A323" s="163"/>
      <c r="B323" s="163"/>
      <c r="C323" s="163"/>
      <c r="D323" s="163"/>
      <c r="E323" s="164"/>
      <c r="F323" s="164"/>
      <c r="G323" s="165"/>
      <c r="H323" s="166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</row>
    <row r="324">
      <c r="A324" s="163"/>
      <c r="B324" s="163"/>
      <c r="C324" s="163"/>
      <c r="D324" s="163"/>
      <c r="E324" s="164"/>
      <c r="F324" s="164"/>
      <c r="G324" s="165"/>
      <c r="H324" s="166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</row>
    <row r="325">
      <c r="A325" s="163"/>
      <c r="B325" s="163"/>
      <c r="C325" s="163"/>
      <c r="D325" s="163"/>
      <c r="E325" s="164"/>
      <c r="F325" s="164"/>
      <c r="G325" s="165"/>
      <c r="H325" s="166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</row>
    <row r="326">
      <c r="A326" s="163"/>
      <c r="B326" s="163"/>
      <c r="C326" s="163"/>
      <c r="D326" s="163"/>
      <c r="E326" s="164"/>
      <c r="F326" s="164"/>
      <c r="G326" s="165"/>
      <c r="H326" s="166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</row>
    <row r="327">
      <c r="A327" s="163"/>
      <c r="B327" s="163"/>
      <c r="C327" s="163"/>
      <c r="D327" s="163"/>
      <c r="E327" s="164"/>
      <c r="F327" s="164"/>
      <c r="G327" s="165"/>
      <c r="H327" s="166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</row>
    <row r="328">
      <c r="A328" s="163"/>
      <c r="B328" s="163"/>
      <c r="C328" s="163"/>
      <c r="D328" s="163"/>
      <c r="E328" s="164"/>
      <c r="F328" s="164"/>
      <c r="G328" s="165"/>
      <c r="H328" s="166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</row>
    <row r="329">
      <c r="A329" s="163"/>
      <c r="B329" s="163"/>
      <c r="C329" s="163"/>
      <c r="D329" s="163"/>
      <c r="E329" s="164"/>
      <c r="F329" s="164"/>
      <c r="G329" s="165"/>
      <c r="H329" s="166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</row>
    <row r="330">
      <c r="A330" s="163"/>
      <c r="B330" s="163"/>
      <c r="C330" s="163"/>
      <c r="D330" s="163"/>
      <c r="E330" s="164"/>
      <c r="F330" s="164"/>
      <c r="G330" s="165"/>
      <c r="H330" s="166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</row>
    <row r="331">
      <c r="A331" s="163"/>
      <c r="B331" s="163"/>
      <c r="C331" s="163"/>
      <c r="D331" s="163"/>
      <c r="E331" s="164"/>
      <c r="F331" s="164"/>
      <c r="G331" s="165"/>
      <c r="H331" s="166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</row>
    <row r="332">
      <c r="A332" s="163"/>
      <c r="B332" s="163"/>
      <c r="C332" s="163"/>
      <c r="D332" s="163"/>
      <c r="E332" s="164"/>
      <c r="F332" s="164"/>
      <c r="G332" s="165"/>
      <c r="H332" s="166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</row>
    <row r="333">
      <c r="A333" s="163"/>
      <c r="B333" s="163"/>
      <c r="C333" s="163"/>
      <c r="D333" s="163"/>
      <c r="E333" s="164"/>
      <c r="F333" s="164"/>
      <c r="G333" s="165"/>
      <c r="H333" s="166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</row>
    <row r="334">
      <c r="A334" s="163"/>
      <c r="B334" s="163"/>
      <c r="C334" s="163"/>
      <c r="D334" s="163"/>
      <c r="E334" s="164"/>
      <c r="F334" s="164"/>
      <c r="G334" s="165"/>
      <c r="H334" s="166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</row>
    <row r="335">
      <c r="A335" s="163"/>
      <c r="B335" s="163"/>
      <c r="C335" s="163"/>
      <c r="D335" s="163"/>
      <c r="E335" s="164"/>
      <c r="F335" s="164"/>
      <c r="G335" s="165"/>
      <c r="H335" s="166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</row>
    <row r="336">
      <c r="A336" s="163"/>
      <c r="B336" s="163"/>
      <c r="C336" s="163"/>
      <c r="D336" s="163"/>
      <c r="E336" s="164"/>
      <c r="F336" s="164"/>
      <c r="G336" s="165"/>
      <c r="H336" s="166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</row>
    <row r="337">
      <c r="A337" s="163"/>
      <c r="B337" s="163"/>
      <c r="C337" s="163"/>
      <c r="D337" s="163"/>
      <c r="E337" s="164"/>
      <c r="F337" s="164"/>
      <c r="G337" s="165"/>
      <c r="H337" s="166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</row>
    <row r="338">
      <c r="A338" s="163"/>
      <c r="B338" s="163"/>
      <c r="C338" s="163"/>
      <c r="D338" s="163"/>
      <c r="E338" s="164"/>
      <c r="F338" s="164"/>
      <c r="G338" s="165"/>
      <c r="H338" s="166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</row>
    <row r="339">
      <c r="A339" s="163"/>
      <c r="B339" s="163"/>
      <c r="C339" s="163"/>
      <c r="D339" s="163"/>
      <c r="E339" s="164"/>
      <c r="F339" s="164"/>
      <c r="G339" s="165"/>
      <c r="H339" s="166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</row>
    <row r="340">
      <c r="A340" s="163"/>
      <c r="B340" s="163"/>
      <c r="C340" s="163"/>
      <c r="D340" s="163"/>
      <c r="E340" s="164"/>
      <c r="F340" s="164"/>
      <c r="G340" s="165"/>
      <c r="H340" s="166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</row>
    <row r="341">
      <c r="A341" s="163"/>
      <c r="B341" s="163"/>
      <c r="C341" s="163"/>
      <c r="D341" s="163"/>
      <c r="E341" s="164"/>
      <c r="F341" s="164"/>
      <c r="G341" s="165"/>
      <c r="H341" s="166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</row>
    <row r="342">
      <c r="A342" s="163"/>
      <c r="B342" s="163"/>
      <c r="C342" s="163"/>
      <c r="D342" s="163"/>
      <c r="E342" s="164"/>
      <c r="F342" s="164"/>
      <c r="G342" s="165"/>
      <c r="H342" s="166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</row>
    <row r="343">
      <c r="A343" s="163"/>
      <c r="B343" s="163"/>
      <c r="C343" s="163"/>
      <c r="D343" s="163"/>
      <c r="E343" s="164"/>
      <c r="F343" s="164"/>
      <c r="G343" s="165"/>
      <c r="H343" s="166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</row>
    <row r="344">
      <c r="A344" s="163"/>
      <c r="B344" s="163"/>
      <c r="C344" s="163"/>
      <c r="D344" s="163"/>
      <c r="E344" s="164"/>
      <c r="F344" s="164"/>
      <c r="G344" s="165"/>
      <c r="H344" s="166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</row>
    <row r="345">
      <c r="A345" s="163"/>
      <c r="B345" s="163"/>
      <c r="C345" s="163"/>
      <c r="D345" s="163"/>
      <c r="E345" s="164"/>
      <c r="F345" s="164"/>
      <c r="G345" s="165"/>
      <c r="H345" s="166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</row>
    <row r="346">
      <c r="A346" s="163"/>
      <c r="B346" s="163"/>
      <c r="C346" s="163"/>
      <c r="D346" s="163"/>
      <c r="E346" s="164"/>
      <c r="F346" s="164"/>
      <c r="G346" s="165"/>
      <c r="H346" s="166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</row>
    <row r="347">
      <c r="A347" s="163"/>
      <c r="B347" s="163"/>
      <c r="C347" s="163"/>
      <c r="D347" s="163"/>
      <c r="E347" s="164"/>
      <c r="F347" s="164"/>
      <c r="G347" s="165"/>
      <c r="H347" s="166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</row>
    <row r="348">
      <c r="A348" s="163"/>
      <c r="B348" s="163"/>
      <c r="C348" s="163"/>
      <c r="D348" s="163"/>
      <c r="E348" s="164"/>
      <c r="F348" s="164"/>
      <c r="G348" s="165"/>
      <c r="H348" s="166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</row>
    <row r="349">
      <c r="A349" s="163"/>
      <c r="B349" s="163"/>
      <c r="C349" s="163"/>
      <c r="D349" s="163"/>
      <c r="E349" s="164"/>
      <c r="F349" s="164"/>
      <c r="G349" s="165"/>
      <c r="H349" s="166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</row>
    <row r="350">
      <c r="A350" s="163"/>
      <c r="B350" s="163"/>
      <c r="C350" s="163"/>
      <c r="D350" s="163"/>
      <c r="E350" s="164"/>
      <c r="F350" s="164"/>
      <c r="G350" s="165"/>
      <c r="H350" s="166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</row>
    <row r="351">
      <c r="A351" s="163"/>
      <c r="B351" s="163"/>
      <c r="C351" s="163"/>
      <c r="D351" s="163"/>
      <c r="E351" s="164"/>
      <c r="F351" s="164"/>
      <c r="G351" s="165"/>
      <c r="H351" s="166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</row>
    <row r="352">
      <c r="A352" s="163"/>
      <c r="B352" s="163"/>
      <c r="C352" s="163"/>
      <c r="D352" s="163"/>
      <c r="E352" s="164"/>
      <c r="F352" s="164"/>
      <c r="G352" s="165"/>
      <c r="H352" s="166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</row>
    <row r="353">
      <c r="A353" s="163"/>
      <c r="B353" s="163"/>
      <c r="C353" s="163"/>
      <c r="D353" s="163"/>
      <c r="E353" s="164"/>
      <c r="F353" s="164"/>
      <c r="G353" s="165"/>
      <c r="H353" s="166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</row>
    <row r="354">
      <c r="A354" s="163"/>
      <c r="B354" s="163"/>
      <c r="C354" s="163"/>
      <c r="D354" s="163"/>
      <c r="E354" s="164"/>
      <c r="F354" s="164"/>
      <c r="G354" s="165"/>
      <c r="H354" s="166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</row>
    <row r="355">
      <c r="A355" s="163"/>
      <c r="B355" s="163"/>
      <c r="C355" s="163"/>
      <c r="D355" s="163"/>
      <c r="E355" s="164"/>
      <c r="F355" s="164"/>
      <c r="G355" s="165"/>
      <c r="H355" s="166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</row>
    <row r="356">
      <c r="A356" s="163"/>
      <c r="B356" s="163"/>
      <c r="C356" s="163"/>
      <c r="D356" s="163"/>
      <c r="E356" s="164"/>
      <c r="F356" s="164"/>
      <c r="G356" s="165"/>
      <c r="H356" s="166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</row>
    <row r="357">
      <c r="A357" s="163"/>
      <c r="B357" s="163"/>
      <c r="C357" s="163"/>
      <c r="D357" s="163"/>
      <c r="E357" s="164"/>
      <c r="F357" s="164"/>
      <c r="G357" s="165"/>
      <c r="H357" s="166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</row>
    <row r="358">
      <c r="A358" s="163"/>
      <c r="B358" s="163"/>
      <c r="C358" s="163"/>
      <c r="D358" s="163"/>
      <c r="E358" s="164"/>
      <c r="F358" s="164"/>
      <c r="G358" s="165"/>
      <c r="H358" s="166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</row>
    <row r="359">
      <c r="A359" s="163"/>
      <c r="B359" s="163"/>
      <c r="C359" s="163"/>
      <c r="D359" s="163"/>
      <c r="E359" s="164"/>
      <c r="F359" s="164"/>
      <c r="G359" s="165"/>
      <c r="H359" s="166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</row>
    <row r="360">
      <c r="A360" s="163"/>
      <c r="B360" s="163"/>
      <c r="C360" s="163"/>
      <c r="D360" s="163"/>
      <c r="E360" s="164"/>
      <c r="F360" s="164"/>
      <c r="G360" s="165"/>
      <c r="H360" s="166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</row>
    <row r="361">
      <c r="A361" s="163"/>
      <c r="B361" s="163"/>
      <c r="C361" s="163"/>
      <c r="D361" s="163"/>
      <c r="E361" s="164"/>
      <c r="F361" s="164"/>
      <c r="G361" s="165"/>
      <c r="H361" s="166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</row>
    <row r="362">
      <c r="A362" s="163"/>
      <c r="B362" s="163"/>
      <c r="C362" s="163"/>
      <c r="D362" s="163"/>
      <c r="E362" s="164"/>
      <c r="F362" s="164"/>
      <c r="G362" s="165"/>
      <c r="H362" s="166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</row>
    <row r="363">
      <c r="A363" s="163"/>
      <c r="B363" s="163"/>
      <c r="C363" s="163"/>
      <c r="D363" s="163"/>
      <c r="E363" s="164"/>
      <c r="F363" s="164"/>
      <c r="G363" s="165"/>
      <c r="H363" s="166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</row>
    <row r="364">
      <c r="A364" s="163"/>
      <c r="B364" s="163"/>
      <c r="C364" s="163"/>
      <c r="D364" s="163"/>
      <c r="E364" s="164"/>
      <c r="F364" s="164"/>
      <c r="G364" s="165"/>
      <c r="H364" s="166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</row>
    <row r="365">
      <c r="A365" s="163"/>
      <c r="B365" s="163"/>
      <c r="C365" s="163"/>
      <c r="D365" s="163"/>
      <c r="E365" s="164"/>
      <c r="F365" s="164"/>
      <c r="G365" s="165"/>
      <c r="H365" s="166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</row>
    <row r="366">
      <c r="A366" s="163"/>
      <c r="B366" s="163"/>
      <c r="C366" s="163"/>
      <c r="D366" s="163"/>
      <c r="E366" s="164"/>
      <c r="F366" s="164"/>
      <c r="G366" s="165"/>
      <c r="H366" s="166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</row>
    <row r="367">
      <c r="A367" s="163"/>
      <c r="B367" s="163"/>
      <c r="C367" s="163"/>
      <c r="D367" s="163"/>
      <c r="E367" s="164"/>
      <c r="F367" s="164"/>
      <c r="G367" s="165"/>
      <c r="H367" s="166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</row>
    <row r="368">
      <c r="A368" s="163"/>
      <c r="B368" s="163"/>
      <c r="C368" s="163"/>
      <c r="D368" s="163"/>
      <c r="E368" s="164"/>
      <c r="F368" s="164"/>
      <c r="G368" s="165"/>
      <c r="H368" s="166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</row>
    <row r="369">
      <c r="A369" s="163"/>
      <c r="B369" s="163"/>
      <c r="C369" s="163"/>
      <c r="D369" s="163"/>
      <c r="E369" s="164"/>
      <c r="F369" s="164"/>
      <c r="G369" s="165"/>
      <c r="H369" s="166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</row>
    <row r="370">
      <c r="A370" s="163"/>
      <c r="B370" s="163"/>
      <c r="C370" s="163"/>
      <c r="D370" s="163"/>
      <c r="E370" s="164"/>
      <c r="F370" s="164"/>
      <c r="G370" s="165"/>
      <c r="H370" s="166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</row>
    <row r="371">
      <c r="A371" s="163"/>
      <c r="B371" s="163"/>
      <c r="C371" s="163"/>
      <c r="D371" s="163"/>
      <c r="E371" s="164"/>
      <c r="F371" s="164"/>
      <c r="G371" s="165"/>
      <c r="H371" s="166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</row>
    <row r="372">
      <c r="A372" s="163"/>
      <c r="B372" s="163"/>
      <c r="C372" s="163"/>
      <c r="D372" s="163"/>
      <c r="E372" s="164"/>
      <c r="F372" s="164"/>
      <c r="G372" s="165"/>
      <c r="H372" s="166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</row>
    <row r="373">
      <c r="A373" s="163"/>
      <c r="B373" s="163"/>
      <c r="C373" s="163"/>
      <c r="D373" s="163"/>
      <c r="E373" s="164"/>
      <c r="F373" s="164"/>
      <c r="G373" s="165"/>
      <c r="H373" s="166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</row>
    <row r="374">
      <c r="A374" s="163"/>
      <c r="B374" s="163"/>
      <c r="C374" s="163"/>
      <c r="D374" s="163"/>
      <c r="E374" s="164"/>
      <c r="F374" s="164"/>
      <c r="G374" s="165"/>
      <c r="H374" s="166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</row>
    <row r="375">
      <c r="A375" s="163"/>
      <c r="B375" s="163"/>
      <c r="C375" s="163"/>
      <c r="D375" s="163"/>
      <c r="E375" s="164"/>
      <c r="F375" s="164"/>
      <c r="G375" s="165"/>
      <c r="H375" s="166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</row>
    <row r="376">
      <c r="A376" s="163"/>
      <c r="B376" s="163"/>
      <c r="C376" s="163"/>
      <c r="D376" s="163"/>
      <c r="E376" s="164"/>
      <c r="F376" s="164"/>
      <c r="G376" s="165"/>
      <c r="H376" s="166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</row>
    <row r="377">
      <c r="A377" s="163"/>
      <c r="B377" s="163"/>
      <c r="C377" s="163"/>
      <c r="D377" s="163"/>
      <c r="E377" s="164"/>
      <c r="F377" s="164"/>
      <c r="G377" s="165"/>
      <c r="H377" s="166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</row>
    <row r="378">
      <c r="A378" s="163"/>
      <c r="B378" s="163"/>
      <c r="C378" s="163"/>
      <c r="D378" s="163"/>
      <c r="E378" s="164"/>
      <c r="F378" s="164"/>
      <c r="G378" s="165"/>
      <c r="H378" s="166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</row>
    <row r="379">
      <c r="A379" s="163"/>
      <c r="B379" s="163"/>
      <c r="C379" s="163"/>
      <c r="D379" s="163"/>
      <c r="E379" s="164"/>
      <c r="F379" s="164"/>
      <c r="G379" s="165"/>
      <c r="H379" s="166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</row>
    <row r="380">
      <c r="A380" s="163"/>
      <c r="B380" s="163"/>
      <c r="C380" s="163"/>
      <c r="D380" s="163"/>
      <c r="E380" s="164"/>
      <c r="F380" s="164"/>
      <c r="G380" s="165"/>
      <c r="H380" s="166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</row>
    <row r="381">
      <c r="A381" s="163"/>
      <c r="B381" s="163"/>
      <c r="C381" s="163"/>
      <c r="D381" s="163"/>
      <c r="E381" s="164"/>
      <c r="F381" s="164"/>
      <c r="G381" s="165"/>
      <c r="H381" s="166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</row>
    <row r="382">
      <c r="A382" s="163"/>
      <c r="B382" s="163"/>
      <c r="C382" s="163"/>
      <c r="D382" s="163"/>
      <c r="E382" s="164"/>
      <c r="F382" s="164"/>
      <c r="G382" s="165"/>
      <c r="H382" s="166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</row>
    <row r="383">
      <c r="A383" s="163"/>
      <c r="B383" s="163"/>
      <c r="C383" s="163"/>
      <c r="D383" s="163"/>
      <c r="E383" s="164"/>
      <c r="F383" s="164"/>
      <c r="G383" s="165"/>
      <c r="H383" s="166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</row>
    <row r="384">
      <c r="A384" s="163"/>
      <c r="B384" s="163"/>
      <c r="C384" s="163"/>
      <c r="D384" s="163"/>
      <c r="E384" s="164"/>
      <c r="F384" s="164"/>
      <c r="G384" s="165"/>
      <c r="H384" s="166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</row>
    <row r="385">
      <c r="A385" s="163"/>
      <c r="B385" s="163"/>
      <c r="C385" s="163"/>
      <c r="D385" s="163"/>
      <c r="E385" s="164"/>
      <c r="F385" s="164"/>
      <c r="G385" s="165"/>
      <c r="H385" s="166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</row>
    <row r="386">
      <c r="A386" s="163"/>
      <c r="B386" s="163"/>
      <c r="C386" s="163"/>
      <c r="D386" s="163"/>
      <c r="E386" s="164"/>
      <c r="F386" s="164"/>
      <c r="G386" s="165"/>
      <c r="H386" s="166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</row>
    <row r="387">
      <c r="A387" s="163"/>
      <c r="B387" s="163"/>
      <c r="C387" s="163"/>
      <c r="D387" s="163"/>
      <c r="E387" s="164"/>
      <c r="F387" s="164"/>
      <c r="G387" s="165"/>
      <c r="H387" s="166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</row>
    <row r="388">
      <c r="A388" s="163"/>
      <c r="B388" s="163"/>
      <c r="C388" s="163"/>
      <c r="D388" s="163"/>
      <c r="E388" s="164"/>
      <c r="F388" s="164"/>
      <c r="G388" s="165"/>
      <c r="H388" s="166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</row>
    <row r="389">
      <c r="A389" s="163"/>
      <c r="B389" s="163"/>
      <c r="C389" s="163"/>
      <c r="D389" s="163"/>
      <c r="E389" s="164"/>
      <c r="F389" s="164"/>
      <c r="G389" s="165"/>
      <c r="H389" s="166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</row>
    <row r="390">
      <c r="A390" s="163"/>
      <c r="B390" s="163"/>
      <c r="C390" s="163"/>
      <c r="D390" s="163"/>
      <c r="E390" s="164"/>
      <c r="F390" s="164"/>
      <c r="G390" s="165"/>
      <c r="H390" s="166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</row>
    <row r="391">
      <c r="A391" s="163"/>
      <c r="B391" s="163"/>
      <c r="C391" s="163"/>
      <c r="D391" s="163"/>
      <c r="E391" s="164"/>
      <c r="F391" s="164"/>
      <c r="G391" s="165"/>
      <c r="H391" s="166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</row>
    <row r="392">
      <c r="A392" s="163"/>
      <c r="B392" s="163"/>
      <c r="C392" s="163"/>
      <c r="D392" s="163"/>
      <c r="E392" s="164"/>
      <c r="F392" s="164"/>
      <c r="G392" s="165"/>
      <c r="H392" s="166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</row>
    <row r="393">
      <c r="A393" s="163"/>
      <c r="B393" s="163"/>
      <c r="C393" s="163"/>
      <c r="D393" s="163"/>
      <c r="E393" s="164"/>
      <c r="F393" s="164"/>
      <c r="G393" s="165"/>
      <c r="H393" s="166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</row>
    <row r="394">
      <c r="A394" s="163"/>
      <c r="B394" s="163"/>
      <c r="C394" s="163"/>
      <c r="D394" s="163"/>
      <c r="E394" s="164"/>
      <c r="F394" s="164"/>
      <c r="G394" s="165"/>
      <c r="H394" s="166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</row>
    <row r="395">
      <c r="A395" s="163"/>
      <c r="B395" s="163"/>
      <c r="C395" s="163"/>
      <c r="D395" s="163"/>
      <c r="E395" s="164"/>
      <c r="F395" s="164"/>
      <c r="G395" s="165"/>
      <c r="H395" s="166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</row>
    <row r="396">
      <c r="A396" s="163"/>
      <c r="B396" s="163"/>
      <c r="C396" s="163"/>
      <c r="D396" s="163"/>
      <c r="E396" s="164"/>
      <c r="F396" s="164"/>
      <c r="G396" s="165"/>
      <c r="H396" s="166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</row>
    <row r="397">
      <c r="A397" s="163"/>
      <c r="B397" s="163"/>
      <c r="C397" s="163"/>
      <c r="D397" s="163"/>
      <c r="E397" s="164"/>
      <c r="F397" s="164"/>
      <c r="G397" s="165"/>
      <c r="H397" s="166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</row>
    <row r="398">
      <c r="A398" s="163"/>
      <c r="B398" s="163"/>
      <c r="C398" s="163"/>
      <c r="D398" s="163"/>
      <c r="E398" s="164"/>
      <c r="F398" s="164"/>
      <c r="G398" s="165"/>
      <c r="H398" s="166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</row>
    <row r="399">
      <c r="A399" s="163"/>
      <c r="B399" s="163"/>
      <c r="C399" s="163"/>
      <c r="D399" s="163"/>
      <c r="E399" s="164"/>
      <c r="F399" s="164"/>
      <c r="G399" s="165"/>
      <c r="H399" s="166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</row>
    <row r="400">
      <c r="A400" s="163"/>
      <c r="B400" s="163"/>
      <c r="C400" s="163"/>
      <c r="D400" s="163"/>
      <c r="E400" s="164"/>
      <c r="F400" s="164"/>
      <c r="G400" s="165"/>
      <c r="H400" s="166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</row>
    <row r="401">
      <c r="A401" s="163"/>
      <c r="B401" s="163"/>
      <c r="C401" s="163"/>
      <c r="D401" s="163"/>
      <c r="E401" s="164"/>
      <c r="F401" s="164"/>
      <c r="G401" s="165"/>
      <c r="H401" s="166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</row>
    <row r="402">
      <c r="A402" s="163"/>
      <c r="B402" s="163"/>
      <c r="C402" s="163"/>
      <c r="D402" s="163"/>
      <c r="E402" s="164"/>
      <c r="F402" s="164"/>
      <c r="G402" s="165"/>
      <c r="H402" s="166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</row>
    <row r="403">
      <c r="A403" s="163"/>
      <c r="B403" s="163"/>
      <c r="C403" s="163"/>
      <c r="D403" s="163"/>
      <c r="E403" s="164"/>
      <c r="F403" s="164"/>
      <c r="G403" s="165"/>
      <c r="H403" s="166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</row>
    <row r="404">
      <c r="A404" s="163"/>
      <c r="B404" s="163"/>
      <c r="C404" s="163"/>
      <c r="D404" s="163"/>
      <c r="E404" s="164"/>
      <c r="F404" s="164"/>
      <c r="G404" s="165"/>
      <c r="H404" s="166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</row>
    <row r="405">
      <c r="A405" s="163"/>
      <c r="B405" s="163"/>
      <c r="C405" s="163"/>
      <c r="D405" s="163"/>
      <c r="E405" s="164"/>
      <c r="F405" s="164"/>
      <c r="G405" s="165"/>
      <c r="H405" s="166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</row>
    <row r="406">
      <c r="A406" s="163"/>
      <c r="B406" s="163"/>
      <c r="C406" s="163"/>
      <c r="D406" s="163"/>
      <c r="E406" s="164"/>
      <c r="F406" s="164"/>
      <c r="G406" s="165"/>
      <c r="H406" s="166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</row>
    <row r="407">
      <c r="A407" s="163"/>
      <c r="B407" s="163"/>
      <c r="C407" s="163"/>
      <c r="D407" s="163"/>
      <c r="E407" s="164"/>
      <c r="F407" s="164"/>
      <c r="G407" s="165"/>
      <c r="H407" s="166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</row>
    <row r="408">
      <c r="A408" s="163"/>
      <c r="B408" s="163"/>
      <c r="C408" s="163"/>
      <c r="D408" s="163"/>
      <c r="E408" s="164"/>
      <c r="F408" s="164"/>
      <c r="G408" s="165"/>
      <c r="H408" s="166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</row>
    <row r="409">
      <c r="A409" s="163"/>
      <c r="B409" s="163"/>
      <c r="C409" s="163"/>
      <c r="D409" s="163"/>
      <c r="E409" s="164"/>
      <c r="F409" s="164"/>
      <c r="G409" s="165"/>
      <c r="H409" s="166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</row>
    <row r="410">
      <c r="A410" s="163"/>
      <c r="B410" s="163"/>
      <c r="C410" s="163"/>
      <c r="D410" s="163"/>
      <c r="E410" s="164"/>
      <c r="F410" s="164"/>
      <c r="G410" s="165"/>
      <c r="H410" s="166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</row>
    <row r="411">
      <c r="A411" s="163"/>
      <c r="B411" s="163"/>
      <c r="C411" s="163"/>
      <c r="D411" s="163"/>
      <c r="E411" s="164"/>
      <c r="F411" s="164"/>
      <c r="G411" s="165"/>
      <c r="H411" s="166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</row>
    <row r="412">
      <c r="A412" s="163"/>
      <c r="B412" s="163"/>
      <c r="C412" s="163"/>
      <c r="D412" s="163"/>
      <c r="E412" s="164"/>
      <c r="F412" s="164"/>
      <c r="G412" s="165"/>
      <c r="H412" s="166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</row>
    <row r="413">
      <c r="A413" s="163"/>
      <c r="B413" s="163"/>
      <c r="C413" s="163"/>
      <c r="D413" s="163"/>
      <c r="E413" s="164"/>
      <c r="F413" s="164"/>
      <c r="G413" s="165"/>
      <c r="H413" s="166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</row>
    <row r="414">
      <c r="A414" s="163"/>
      <c r="B414" s="163"/>
      <c r="C414" s="163"/>
      <c r="D414" s="163"/>
      <c r="E414" s="164"/>
      <c r="F414" s="164"/>
      <c r="G414" s="165"/>
      <c r="H414" s="166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</row>
    <row r="415">
      <c r="A415" s="163"/>
      <c r="B415" s="163"/>
      <c r="C415" s="163"/>
      <c r="D415" s="163"/>
      <c r="E415" s="164"/>
      <c r="F415" s="164"/>
      <c r="G415" s="165"/>
      <c r="H415" s="166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</row>
    <row r="416">
      <c r="A416" s="163"/>
      <c r="B416" s="163"/>
      <c r="C416" s="163"/>
      <c r="D416" s="163"/>
      <c r="E416" s="164"/>
      <c r="F416" s="164"/>
      <c r="G416" s="165"/>
      <c r="H416" s="166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</row>
    <row r="417">
      <c r="A417" s="163"/>
      <c r="B417" s="163"/>
      <c r="C417" s="163"/>
      <c r="D417" s="163"/>
      <c r="E417" s="164"/>
      <c r="F417" s="164"/>
      <c r="G417" s="165"/>
      <c r="H417" s="166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</row>
    <row r="418">
      <c r="A418" s="163"/>
      <c r="B418" s="163"/>
      <c r="C418" s="163"/>
      <c r="D418" s="163"/>
      <c r="E418" s="164"/>
      <c r="F418" s="164"/>
      <c r="G418" s="165"/>
      <c r="H418" s="166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</row>
    <row r="419">
      <c r="A419" s="163"/>
      <c r="B419" s="163"/>
      <c r="C419" s="163"/>
      <c r="D419" s="163"/>
      <c r="E419" s="164"/>
      <c r="F419" s="164"/>
      <c r="G419" s="165"/>
      <c r="H419" s="166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</row>
    <row r="420">
      <c r="A420" s="163"/>
      <c r="B420" s="163"/>
      <c r="C420" s="163"/>
      <c r="D420" s="163"/>
      <c r="E420" s="164"/>
      <c r="F420" s="164"/>
      <c r="G420" s="165"/>
      <c r="H420" s="166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</row>
    <row r="421">
      <c r="A421" s="163"/>
      <c r="B421" s="163"/>
      <c r="C421" s="163"/>
      <c r="D421" s="163"/>
      <c r="E421" s="164"/>
      <c r="F421" s="164"/>
      <c r="G421" s="165"/>
      <c r="H421" s="166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</row>
    <row r="422">
      <c r="A422" s="163"/>
      <c r="B422" s="163"/>
      <c r="C422" s="163"/>
      <c r="D422" s="163"/>
      <c r="E422" s="164"/>
      <c r="F422" s="164"/>
      <c r="G422" s="165"/>
      <c r="H422" s="166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</row>
    <row r="423">
      <c r="A423" s="163"/>
      <c r="B423" s="163"/>
      <c r="C423" s="163"/>
      <c r="D423" s="163"/>
      <c r="E423" s="164"/>
      <c r="F423" s="164"/>
      <c r="G423" s="165"/>
      <c r="H423" s="166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</row>
    <row r="424">
      <c r="A424" s="163"/>
      <c r="B424" s="163"/>
      <c r="C424" s="163"/>
      <c r="D424" s="163"/>
      <c r="E424" s="164"/>
      <c r="F424" s="164"/>
      <c r="G424" s="165"/>
      <c r="H424" s="166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</row>
    <row r="425">
      <c r="A425" s="163"/>
      <c r="B425" s="163"/>
      <c r="C425" s="163"/>
      <c r="D425" s="163"/>
      <c r="E425" s="164"/>
      <c r="F425" s="164"/>
      <c r="G425" s="165"/>
      <c r="H425" s="166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</row>
    <row r="426">
      <c r="A426" s="163"/>
      <c r="B426" s="163"/>
      <c r="C426" s="163"/>
      <c r="D426" s="163"/>
      <c r="E426" s="164"/>
      <c r="F426" s="164"/>
      <c r="G426" s="165"/>
      <c r="H426" s="166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</row>
    <row r="427">
      <c r="A427" s="163"/>
      <c r="B427" s="163"/>
      <c r="C427" s="163"/>
      <c r="D427" s="163"/>
      <c r="E427" s="164"/>
      <c r="F427" s="164"/>
      <c r="G427" s="165"/>
      <c r="H427" s="166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</row>
    <row r="428">
      <c r="A428" s="163"/>
      <c r="B428" s="163"/>
      <c r="C428" s="163"/>
      <c r="D428" s="163"/>
      <c r="E428" s="164"/>
      <c r="F428" s="164"/>
      <c r="G428" s="165"/>
      <c r="H428" s="166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</row>
    <row r="429">
      <c r="A429" s="163"/>
      <c r="B429" s="163"/>
      <c r="C429" s="163"/>
      <c r="D429" s="163"/>
      <c r="E429" s="164"/>
      <c r="F429" s="164"/>
      <c r="G429" s="165"/>
      <c r="H429" s="166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</row>
    <row r="430">
      <c r="A430" s="163"/>
      <c r="B430" s="163"/>
      <c r="C430" s="163"/>
      <c r="D430" s="163"/>
      <c r="E430" s="164"/>
      <c r="F430" s="164"/>
      <c r="G430" s="165"/>
      <c r="H430" s="166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</row>
    <row r="431">
      <c r="A431" s="163"/>
      <c r="B431" s="163"/>
      <c r="C431" s="163"/>
      <c r="D431" s="163"/>
      <c r="E431" s="164"/>
      <c r="F431" s="164"/>
      <c r="G431" s="165"/>
      <c r="H431" s="166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</row>
    <row r="432">
      <c r="A432" s="163"/>
      <c r="B432" s="163"/>
      <c r="C432" s="163"/>
      <c r="D432" s="163"/>
      <c r="E432" s="164"/>
      <c r="F432" s="164"/>
      <c r="G432" s="165"/>
      <c r="H432" s="166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</row>
    <row r="433">
      <c r="A433" s="163"/>
      <c r="B433" s="163"/>
      <c r="C433" s="163"/>
      <c r="D433" s="163"/>
      <c r="E433" s="164"/>
      <c r="F433" s="164"/>
      <c r="G433" s="165"/>
      <c r="H433" s="166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</row>
    <row r="434">
      <c r="A434" s="163"/>
      <c r="B434" s="163"/>
      <c r="C434" s="163"/>
      <c r="D434" s="163"/>
      <c r="E434" s="164"/>
      <c r="F434" s="164"/>
      <c r="G434" s="165"/>
      <c r="H434" s="166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</row>
    <row r="435">
      <c r="A435" s="163"/>
      <c r="B435" s="163"/>
      <c r="C435" s="163"/>
      <c r="D435" s="163"/>
      <c r="E435" s="164"/>
      <c r="F435" s="164"/>
      <c r="G435" s="165"/>
      <c r="H435" s="166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</row>
    <row r="436">
      <c r="A436" s="163"/>
      <c r="B436" s="163"/>
      <c r="C436" s="163"/>
      <c r="D436" s="163"/>
      <c r="E436" s="164"/>
      <c r="F436" s="164"/>
      <c r="G436" s="165"/>
      <c r="H436" s="166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</row>
    <row r="437">
      <c r="A437" s="163"/>
      <c r="B437" s="163"/>
      <c r="C437" s="163"/>
      <c r="D437" s="163"/>
      <c r="E437" s="164"/>
      <c r="F437" s="164"/>
      <c r="G437" s="165"/>
      <c r="H437" s="166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</row>
    <row r="438">
      <c r="A438" s="163"/>
      <c r="B438" s="163"/>
      <c r="C438" s="163"/>
      <c r="D438" s="163"/>
      <c r="E438" s="164"/>
      <c r="F438" s="164"/>
      <c r="G438" s="165"/>
      <c r="H438" s="166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</row>
    <row r="439">
      <c r="A439" s="163"/>
      <c r="B439" s="163"/>
      <c r="C439" s="163"/>
      <c r="D439" s="163"/>
      <c r="E439" s="164"/>
      <c r="F439" s="164"/>
      <c r="G439" s="165"/>
      <c r="H439" s="166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</row>
    <row r="440">
      <c r="A440" s="163"/>
      <c r="B440" s="163"/>
      <c r="C440" s="163"/>
      <c r="D440" s="163"/>
      <c r="E440" s="164"/>
      <c r="F440" s="164"/>
      <c r="G440" s="165"/>
      <c r="H440" s="166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</row>
    <row r="441">
      <c r="A441" s="163"/>
      <c r="B441" s="163"/>
      <c r="C441" s="163"/>
      <c r="D441" s="163"/>
      <c r="E441" s="164"/>
      <c r="F441" s="164"/>
      <c r="G441" s="165"/>
      <c r="H441" s="166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</row>
    <row r="442">
      <c r="A442" s="163"/>
      <c r="B442" s="163"/>
      <c r="C442" s="163"/>
      <c r="D442" s="163"/>
      <c r="E442" s="164"/>
      <c r="F442" s="164"/>
      <c r="G442" s="165"/>
      <c r="H442" s="166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</row>
    <row r="443">
      <c r="A443" s="163"/>
      <c r="B443" s="163"/>
      <c r="C443" s="163"/>
      <c r="D443" s="163"/>
      <c r="E443" s="164"/>
      <c r="F443" s="164"/>
      <c r="G443" s="165"/>
      <c r="H443" s="166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</row>
    <row r="444">
      <c r="A444" s="163"/>
      <c r="B444" s="163"/>
      <c r="C444" s="163"/>
      <c r="D444" s="163"/>
      <c r="E444" s="164"/>
      <c r="F444" s="164"/>
      <c r="G444" s="165"/>
      <c r="H444" s="166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</row>
    <row r="445">
      <c r="A445" s="163"/>
      <c r="B445" s="163"/>
      <c r="C445" s="163"/>
      <c r="D445" s="163"/>
      <c r="E445" s="164"/>
      <c r="F445" s="164"/>
      <c r="G445" s="165"/>
      <c r="H445" s="166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</row>
    <row r="446">
      <c r="A446" s="163"/>
      <c r="B446" s="163"/>
      <c r="C446" s="163"/>
      <c r="D446" s="163"/>
      <c r="E446" s="164"/>
      <c r="F446" s="164"/>
      <c r="G446" s="165"/>
      <c r="H446" s="166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</row>
    <row r="447">
      <c r="A447" s="163"/>
      <c r="B447" s="163"/>
      <c r="C447" s="163"/>
      <c r="D447" s="163"/>
      <c r="E447" s="164"/>
      <c r="F447" s="164"/>
      <c r="G447" s="165"/>
      <c r="H447" s="166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</row>
    <row r="448">
      <c r="A448" s="163"/>
      <c r="B448" s="163"/>
      <c r="C448" s="163"/>
      <c r="D448" s="163"/>
      <c r="E448" s="164"/>
      <c r="F448" s="164"/>
      <c r="G448" s="165"/>
      <c r="H448" s="166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</row>
    <row r="449">
      <c r="A449" s="163"/>
      <c r="B449" s="163"/>
      <c r="C449" s="163"/>
      <c r="D449" s="163"/>
      <c r="E449" s="164"/>
      <c r="F449" s="164"/>
      <c r="G449" s="165"/>
      <c r="H449" s="166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</row>
    <row r="450">
      <c r="A450" s="163"/>
      <c r="B450" s="163"/>
      <c r="C450" s="163"/>
      <c r="D450" s="163"/>
      <c r="E450" s="164"/>
      <c r="F450" s="164"/>
      <c r="G450" s="165"/>
      <c r="H450" s="166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</row>
    <row r="451">
      <c r="A451" s="163"/>
      <c r="B451" s="163"/>
      <c r="C451" s="163"/>
      <c r="D451" s="163"/>
      <c r="E451" s="164"/>
      <c r="F451" s="164"/>
      <c r="G451" s="165"/>
      <c r="H451" s="166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</row>
    <row r="452">
      <c r="A452" s="163"/>
      <c r="B452" s="163"/>
      <c r="C452" s="163"/>
      <c r="D452" s="163"/>
      <c r="E452" s="164"/>
      <c r="F452" s="164"/>
      <c r="G452" s="165"/>
      <c r="H452" s="166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</row>
    <row r="453">
      <c r="A453" s="163"/>
      <c r="B453" s="163"/>
      <c r="C453" s="163"/>
      <c r="D453" s="163"/>
      <c r="E453" s="164"/>
      <c r="F453" s="164"/>
      <c r="G453" s="165"/>
      <c r="H453" s="166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</row>
    <row r="454">
      <c r="A454" s="163"/>
      <c r="B454" s="163"/>
      <c r="C454" s="163"/>
      <c r="D454" s="163"/>
      <c r="E454" s="164"/>
      <c r="F454" s="164"/>
      <c r="G454" s="165"/>
      <c r="H454" s="166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</row>
    <row r="455">
      <c r="A455" s="163"/>
      <c r="B455" s="163"/>
      <c r="C455" s="163"/>
      <c r="D455" s="163"/>
      <c r="E455" s="164"/>
      <c r="F455" s="164"/>
      <c r="G455" s="165"/>
      <c r="H455" s="166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</row>
    <row r="456">
      <c r="A456" s="163"/>
      <c r="B456" s="163"/>
      <c r="C456" s="163"/>
      <c r="D456" s="163"/>
      <c r="E456" s="164"/>
      <c r="F456" s="164"/>
      <c r="G456" s="165"/>
      <c r="H456" s="166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</row>
    <row r="457">
      <c r="A457" s="163"/>
      <c r="B457" s="163"/>
      <c r="C457" s="163"/>
      <c r="D457" s="163"/>
      <c r="E457" s="164"/>
      <c r="F457" s="164"/>
      <c r="G457" s="165"/>
      <c r="H457" s="166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</row>
    <row r="458">
      <c r="A458" s="163"/>
      <c r="B458" s="163"/>
      <c r="C458" s="163"/>
      <c r="D458" s="163"/>
      <c r="E458" s="164"/>
      <c r="F458" s="164"/>
      <c r="G458" s="165"/>
      <c r="H458" s="166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</row>
    <row r="459">
      <c r="A459" s="163"/>
      <c r="B459" s="163"/>
      <c r="C459" s="163"/>
      <c r="D459" s="163"/>
      <c r="E459" s="164"/>
      <c r="F459" s="164"/>
      <c r="G459" s="165"/>
      <c r="H459" s="166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</row>
    <row r="460">
      <c r="A460" s="163"/>
      <c r="B460" s="163"/>
      <c r="C460" s="163"/>
      <c r="D460" s="163"/>
      <c r="E460" s="164"/>
      <c r="F460" s="164"/>
      <c r="G460" s="165"/>
      <c r="H460" s="166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</row>
    <row r="461">
      <c r="A461" s="163"/>
      <c r="B461" s="163"/>
      <c r="C461" s="163"/>
      <c r="D461" s="163"/>
      <c r="E461" s="164"/>
      <c r="F461" s="164"/>
      <c r="G461" s="165"/>
      <c r="H461" s="166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</row>
    <row r="462">
      <c r="A462" s="163"/>
      <c r="B462" s="163"/>
      <c r="C462" s="163"/>
      <c r="D462" s="163"/>
      <c r="E462" s="164"/>
      <c r="F462" s="164"/>
      <c r="G462" s="165"/>
      <c r="H462" s="166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</row>
    <row r="463">
      <c r="A463" s="163"/>
      <c r="B463" s="163"/>
      <c r="C463" s="163"/>
      <c r="D463" s="163"/>
      <c r="E463" s="164"/>
      <c r="F463" s="164"/>
      <c r="G463" s="165"/>
      <c r="H463" s="166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</row>
    <row r="464">
      <c r="A464" s="163"/>
      <c r="B464" s="163"/>
      <c r="C464" s="163"/>
      <c r="D464" s="163"/>
      <c r="E464" s="164"/>
      <c r="F464" s="164"/>
      <c r="G464" s="165"/>
      <c r="H464" s="166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</row>
    <row r="465">
      <c r="A465" s="163"/>
      <c r="B465" s="163"/>
      <c r="C465" s="163"/>
      <c r="D465" s="163"/>
      <c r="E465" s="164"/>
      <c r="F465" s="164"/>
      <c r="G465" s="165"/>
      <c r="H465" s="166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</row>
    <row r="466">
      <c r="A466" s="163"/>
      <c r="B466" s="163"/>
      <c r="C466" s="163"/>
      <c r="D466" s="163"/>
      <c r="E466" s="164"/>
      <c r="F466" s="164"/>
      <c r="G466" s="165"/>
      <c r="H466" s="166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</row>
    <row r="467">
      <c r="A467" s="163"/>
      <c r="B467" s="163"/>
      <c r="C467" s="163"/>
      <c r="D467" s="163"/>
      <c r="E467" s="164"/>
      <c r="F467" s="164"/>
      <c r="G467" s="165"/>
      <c r="H467" s="166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</row>
    <row r="468">
      <c r="A468" s="163"/>
      <c r="B468" s="163"/>
      <c r="C468" s="163"/>
      <c r="D468" s="163"/>
      <c r="E468" s="164"/>
      <c r="F468" s="164"/>
      <c r="G468" s="165"/>
      <c r="H468" s="166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</row>
    <row r="469">
      <c r="A469" s="163"/>
      <c r="B469" s="163"/>
      <c r="C469" s="163"/>
      <c r="D469" s="163"/>
      <c r="E469" s="164"/>
      <c r="F469" s="164"/>
      <c r="G469" s="165"/>
      <c r="H469" s="166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</row>
    <row r="470">
      <c r="A470" s="163"/>
      <c r="B470" s="163"/>
      <c r="C470" s="163"/>
      <c r="D470" s="163"/>
      <c r="E470" s="164"/>
      <c r="F470" s="164"/>
      <c r="G470" s="165"/>
      <c r="H470" s="166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</row>
    <row r="471">
      <c r="A471" s="163"/>
      <c r="B471" s="163"/>
      <c r="C471" s="163"/>
      <c r="D471" s="163"/>
      <c r="E471" s="164"/>
      <c r="F471" s="164"/>
      <c r="G471" s="165"/>
      <c r="H471" s="166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</row>
    <row r="472">
      <c r="A472" s="163"/>
      <c r="B472" s="163"/>
      <c r="C472" s="163"/>
      <c r="D472" s="163"/>
      <c r="E472" s="164"/>
      <c r="F472" s="164"/>
      <c r="G472" s="165"/>
      <c r="H472" s="166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</row>
    <row r="473">
      <c r="A473" s="163"/>
      <c r="B473" s="163"/>
      <c r="C473" s="163"/>
      <c r="D473" s="163"/>
      <c r="E473" s="164"/>
      <c r="F473" s="164"/>
      <c r="G473" s="165"/>
      <c r="H473" s="166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</row>
    <row r="474">
      <c r="A474" s="163"/>
      <c r="B474" s="163"/>
      <c r="C474" s="163"/>
      <c r="D474" s="163"/>
      <c r="E474" s="164"/>
      <c r="F474" s="164"/>
      <c r="G474" s="165"/>
      <c r="H474" s="166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</row>
    <row r="475">
      <c r="A475" s="163"/>
      <c r="B475" s="163"/>
      <c r="C475" s="163"/>
      <c r="D475" s="163"/>
      <c r="E475" s="164"/>
      <c r="F475" s="164"/>
      <c r="G475" s="165"/>
      <c r="H475" s="166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</row>
    <row r="476">
      <c r="A476" s="163"/>
      <c r="B476" s="163"/>
      <c r="C476" s="163"/>
      <c r="D476" s="163"/>
      <c r="E476" s="164"/>
      <c r="F476" s="164"/>
      <c r="G476" s="165"/>
      <c r="H476" s="166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</row>
    <row r="477">
      <c r="A477" s="163"/>
      <c r="B477" s="163"/>
      <c r="C477" s="163"/>
      <c r="D477" s="163"/>
      <c r="E477" s="164"/>
      <c r="F477" s="164"/>
      <c r="G477" s="165"/>
      <c r="H477" s="166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</row>
    <row r="478">
      <c r="A478" s="163"/>
      <c r="B478" s="163"/>
      <c r="C478" s="163"/>
      <c r="D478" s="163"/>
      <c r="E478" s="164"/>
      <c r="F478" s="164"/>
      <c r="G478" s="165"/>
      <c r="H478" s="166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</row>
    <row r="479">
      <c r="A479" s="163"/>
      <c r="B479" s="163"/>
      <c r="C479" s="163"/>
      <c r="D479" s="163"/>
      <c r="E479" s="164"/>
      <c r="F479" s="164"/>
      <c r="G479" s="165"/>
      <c r="H479" s="166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</row>
    <row r="480">
      <c r="A480" s="163"/>
      <c r="B480" s="163"/>
      <c r="C480" s="163"/>
      <c r="D480" s="163"/>
      <c r="E480" s="164"/>
      <c r="F480" s="164"/>
      <c r="G480" s="165"/>
      <c r="H480" s="166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</row>
    <row r="481">
      <c r="A481" s="163"/>
      <c r="B481" s="163"/>
      <c r="C481" s="163"/>
      <c r="D481" s="163"/>
      <c r="E481" s="164"/>
      <c r="F481" s="164"/>
      <c r="G481" s="165"/>
      <c r="H481" s="166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</row>
    <row r="482">
      <c r="A482" s="163"/>
      <c r="B482" s="163"/>
      <c r="C482" s="163"/>
      <c r="D482" s="163"/>
      <c r="E482" s="164"/>
      <c r="F482" s="164"/>
      <c r="G482" s="165"/>
      <c r="H482" s="166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</row>
    <row r="483">
      <c r="A483" s="163"/>
      <c r="B483" s="163"/>
      <c r="C483" s="163"/>
      <c r="D483" s="163"/>
      <c r="E483" s="164"/>
      <c r="F483" s="164"/>
      <c r="G483" s="165"/>
      <c r="H483" s="166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</row>
    <row r="484">
      <c r="A484" s="163"/>
      <c r="B484" s="163"/>
      <c r="C484" s="163"/>
      <c r="D484" s="163"/>
      <c r="E484" s="164"/>
      <c r="F484" s="164"/>
      <c r="G484" s="165"/>
      <c r="H484" s="166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</row>
    <row r="485">
      <c r="A485" s="163"/>
      <c r="B485" s="163"/>
      <c r="C485" s="163"/>
      <c r="D485" s="163"/>
      <c r="E485" s="164"/>
      <c r="F485" s="164"/>
      <c r="G485" s="165"/>
      <c r="H485" s="166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</row>
    <row r="486">
      <c r="A486" s="163"/>
      <c r="B486" s="163"/>
      <c r="C486" s="163"/>
      <c r="D486" s="163"/>
      <c r="E486" s="164"/>
      <c r="F486" s="164"/>
      <c r="G486" s="165"/>
      <c r="H486" s="166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</row>
    <row r="487">
      <c r="A487" s="163"/>
      <c r="B487" s="163"/>
      <c r="C487" s="163"/>
      <c r="D487" s="163"/>
      <c r="E487" s="164"/>
      <c r="F487" s="164"/>
      <c r="G487" s="165"/>
      <c r="H487" s="166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</row>
    <row r="488">
      <c r="A488" s="163"/>
      <c r="B488" s="163"/>
      <c r="C488" s="163"/>
      <c r="D488" s="163"/>
      <c r="E488" s="164"/>
      <c r="F488" s="164"/>
      <c r="G488" s="165"/>
      <c r="H488" s="166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</row>
    <row r="489">
      <c r="A489" s="163"/>
      <c r="B489" s="163"/>
      <c r="C489" s="163"/>
      <c r="D489" s="163"/>
      <c r="E489" s="164"/>
      <c r="F489" s="164"/>
      <c r="G489" s="165"/>
      <c r="H489" s="166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</row>
    <row r="490">
      <c r="A490" s="163"/>
      <c r="B490" s="163"/>
      <c r="C490" s="163"/>
      <c r="D490" s="163"/>
      <c r="E490" s="164"/>
      <c r="F490" s="164"/>
      <c r="G490" s="165"/>
      <c r="H490" s="166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</row>
    <row r="491">
      <c r="A491" s="163"/>
      <c r="B491" s="163"/>
      <c r="C491" s="163"/>
      <c r="D491" s="163"/>
      <c r="E491" s="164"/>
      <c r="F491" s="164"/>
      <c r="G491" s="165"/>
      <c r="H491" s="166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</row>
    <row r="492">
      <c r="A492" s="163"/>
      <c r="B492" s="163"/>
      <c r="C492" s="163"/>
      <c r="D492" s="163"/>
      <c r="E492" s="164"/>
      <c r="F492" s="164"/>
      <c r="G492" s="165"/>
      <c r="H492" s="166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</row>
    <row r="493">
      <c r="A493" s="163"/>
      <c r="B493" s="163"/>
      <c r="C493" s="163"/>
      <c r="D493" s="163"/>
      <c r="E493" s="164"/>
      <c r="F493" s="164"/>
      <c r="G493" s="165"/>
      <c r="H493" s="166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</row>
    <row r="494">
      <c r="A494" s="163"/>
      <c r="B494" s="163"/>
      <c r="C494" s="163"/>
      <c r="D494" s="163"/>
      <c r="E494" s="164"/>
      <c r="F494" s="164"/>
      <c r="G494" s="165"/>
      <c r="H494" s="166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</row>
    <row r="495">
      <c r="A495" s="163"/>
      <c r="B495" s="163"/>
      <c r="C495" s="163"/>
      <c r="D495" s="163"/>
      <c r="E495" s="164"/>
      <c r="F495" s="164"/>
      <c r="G495" s="165"/>
      <c r="H495" s="166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</row>
    <row r="496">
      <c r="A496" s="163"/>
      <c r="B496" s="163"/>
      <c r="C496" s="163"/>
      <c r="D496" s="163"/>
      <c r="E496" s="164"/>
      <c r="F496" s="164"/>
      <c r="G496" s="165"/>
      <c r="H496" s="166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</row>
    <row r="497">
      <c r="A497" s="163"/>
      <c r="B497" s="163"/>
      <c r="C497" s="163"/>
      <c r="D497" s="163"/>
      <c r="E497" s="164"/>
      <c r="F497" s="164"/>
      <c r="G497" s="165"/>
      <c r="H497" s="166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</row>
    <row r="498">
      <c r="A498" s="163"/>
      <c r="B498" s="163"/>
      <c r="C498" s="163"/>
      <c r="D498" s="163"/>
      <c r="E498" s="164"/>
      <c r="F498" s="164"/>
      <c r="G498" s="165"/>
      <c r="H498" s="166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</row>
    <row r="499">
      <c r="A499" s="163"/>
      <c r="B499" s="163"/>
      <c r="C499" s="163"/>
      <c r="D499" s="163"/>
      <c r="E499" s="164"/>
      <c r="F499" s="164"/>
      <c r="G499" s="165"/>
      <c r="H499" s="166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</row>
    <row r="500">
      <c r="A500" s="163"/>
      <c r="B500" s="163"/>
      <c r="C500" s="163"/>
      <c r="D500" s="163"/>
      <c r="E500" s="164"/>
      <c r="F500" s="164"/>
      <c r="G500" s="165"/>
      <c r="H500" s="166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</row>
    <row r="501">
      <c r="A501" s="163"/>
      <c r="B501" s="163"/>
      <c r="C501" s="163"/>
      <c r="D501" s="163"/>
      <c r="E501" s="164"/>
      <c r="F501" s="164"/>
      <c r="G501" s="165"/>
      <c r="H501" s="166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</row>
    <row r="502">
      <c r="A502" s="163"/>
      <c r="B502" s="163"/>
      <c r="C502" s="163"/>
      <c r="D502" s="163"/>
      <c r="E502" s="164"/>
      <c r="F502" s="164"/>
      <c r="G502" s="165"/>
      <c r="H502" s="166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</row>
    <row r="503">
      <c r="A503" s="163"/>
      <c r="B503" s="163"/>
      <c r="C503" s="163"/>
      <c r="D503" s="163"/>
      <c r="E503" s="164"/>
      <c r="F503" s="164"/>
      <c r="G503" s="165"/>
      <c r="H503" s="166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</row>
    <row r="504">
      <c r="A504" s="163"/>
      <c r="B504" s="163"/>
      <c r="C504" s="163"/>
      <c r="D504" s="163"/>
      <c r="E504" s="164"/>
      <c r="F504" s="164"/>
      <c r="G504" s="165"/>
      <c r="H504" s="166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</row>
    <row r="505">
      <c r="A505" s="163"/>
      <c r="B505" s="163"/>
      <c r="C505" s="163"/>
      <c r="D505" s="163"/>
      <c r="E505" s="164"/>
      <c r="F505" s="164"/>
      <c r="G505" s="165"/>
      <c r="H505" s="166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</row>
    <row r="506">
      <c r="A506" s="163"/>
      <c r="B506" s="163"/>
      <c r="C506" s="163"/>
      <c r="D506" s="163"/>
      <c r="E506" s="164"/>
      <c r="F506" s="164"/>
      <c r="G506" s="165"/>
      <c r="H506" s="166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</row>
    <row r="507">
      <c r="A507" s="163"/>
      <c r="B507" s="163"/>
      <c r="C507" s="163"/>
      <c r="D507" s="163"/>
      <c r="E507" s="164"/>
      <c r="F507" s="164"/>
      <c r="G507" s="165"/>
      <c r="H507" s="166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</row>
    <row r="508">
      <c r="A508" s="163"/>
      <c r="B508" s="163"/>
      <c r="C508" s="163"/>
      <c r="D508" s="163"/>
      <c r="E508" s="164"/>
      <c r="F508" s="164"/>
      <c r="G508" s="165"/>
      <c r="H508" s="166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</row>
    <row r="509">
      <c r="A509" s="163"/>
      <c r="B509" s="163"/>
      <c r="C509" s="163"/>
      <c r="D509" s="163"/>
      <c r="E509" s="164"/>
      <c r="F509" s="164"/>
      <c r="G509" s="165"/>
      <c r="H509" s="166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</row>
    <row r="510">
      <c r="A510" s="163"/>
      <c r="B510" s="163"/>
      <c r="C510" s="163"/>
      <c r="D510" s="163"/>
      <c r="E510" s="164"/>
      <c r="F510" s="164"/>
      <c r="G510" s="165"/>
      <c r="H510" s="166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</row>
    <row r="511">
      <c r="A511" s="163"/>
      <c r="B511" s="163"/>
      <c r="C511" s="163"/>
      <c r="D511" s="163"/>
      <c r="E511" s="164"/>
      <c r="F511" s="164"/>
      <c r="G511" s="165"/>
      <c r="H511" s="166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</row>
    <row r="512">
      <c r="A512" s="163"/>
      <c r="B512" s="163"/>
      <c r="C512" s="163"/>
      <c r="D512" s="163"/>
      <c r="E512" s="164"/>
      <c r="F512" s="164"/>
      <c r="G512" s="165"/>
      <c r="H512" s="166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</row>
    <row r="513">
      <c r="A513" s="163"/>
      <c r="B513" s="163"/>
      <c r="C513" s="163"/>
      <c r="D513" s="163"/>
      <c r="E513" s="164"/>
      <c r="F513" s="164"/>
      <c r="G513" s="165"/>
      <c r="H513" s="166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</row>
    <row r="514">
      <c r="A514" s="163"/>
      <c r="B514" s="163"/>
      <c r="C514" s="163"/>
      <c r="D514" s="163"/>
      <c r="E514" s="164"/>
      <c r="F514" s="164"/>
      <c r="G514" s="165"/>
      <c r="H514" s="166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</row>
    <row r="515">
      <c r="A515" s="163"/>
      <c r="B515" s="163"/>
      <c r="C515" s="163"/>
      <c r="D515" s="163"/>
      <c r="E515" s="164"/>
      <c r="F515" s="164"/>
      <c r="G515" s="165"/>
      <c r="H515" s="166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</row>
    <row r="516">
      <c r="A516" s="163"/>
      <c r="B516" s="163"/>
      <c r="C516" s="163"/>
      <c r="D516" s="163"/>
      <c r="E516" s="164"/>
      <c r="F516" s="164"/>
      <c r="G516" s="165"/>
      <c r="H516" s="166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</row>
    <row r="517">
      <c r="A517" s="163"/>
      <c r="B517" s="163"/>
      <c r="C517" s="163"/>
      <c r="D517" s="163"/>
      <c r="E517" s="164"/>
      <c r="F517" s="164"/>
      <c r="G517" s="165"/>
      <c r="H517" s="166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</row>
    <row r="518">
      <c r="A518" s="163"/>
      <c r="B518" s="163"/>
      <c r="C518" s="163"/>
      <c r="D518" s="163"/>
      <c r="E518" s="164"/>
      <c r="F518" s="164"/>
      <c r="G518" s="165"/>
      <c r="H518" s="166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</row>
    <row r="519">
      <c r="A519" s="163"/>
      <c r="B519" s="163"/>
      <c r="C519" s="163"/>
      <c r="D519" s="163"/>
      <c r="E519" s="164"/>
      <c r="F519" s="164"/>
      <c r="G519" s="165"/>
      <c r="H519" s="166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</row>
    <row r="520">
      <c r="A520" s="163"/>
      <c r="B520" s="163"/>
      <c r="C520" s="163"/>
      <c r="D520" s="163"/>
      <c r="E520" s="164"/>
      <c r="F520" s="164"/>
      <c r="G520" s="165"/>
      <c r="H520" s="166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</row>
    <row r="521">
      <c r="A521" s="163"/>
      <c r="B521" s="163"/>
      <c r="C521" s="163"/>
      <c r="D521" s="163"/>
      <c r="E521" s="164"/>
      <c r="F521" s="164"/>
      <c r="G521" s="165"/>
      <c r="H521" s="166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</row>
    <row r="522">
      <c r="A522" s="163"/>
      <c r="B522" s="163"/>
      <c r="C522" s="163"/>
      <c r="D522" s="163"/>
      <c r="E522" s="164"/>
      <c r="F522" s="164"/>
      <c r="G522" s="165"/>
      <c r="H522" s="166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</row>
    <row r="523">
      <c r="A523" s="163"/>
      <c r="B523" s="163"/>
      <c r="C523" s="163"/>
      <c r="D523" s="163"/>
      <c r="E523" s="164"/>
      <c r="F523" s="164"/>
      <c r="G523" s="165"/>
      <c r="H523" s="166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</row>
    <row r="524">
      <c r="A524" s="163"/>
      <c r="B524" s="163"/>
      <c r="C524" s="163"/>
      <c r="D524" s="163"/>
      <c r="E524" s="164"/>
      <c r="F524" s="164"/>
      <c r="G524" s="165"/>
      <c r="H524" s="166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</row>
    <row r="525">
      <c r="A525" s="163"/>
      <c r="B525" s="163"/>
      <c r="C525" s="163"/>
      <c r="D525" s="163"/>
      <c r="E525" s="164"/>
      <c r="F525" s="164"/>
      <c r="G525" s="165"/>
      <c r="H525" s="166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</row>
    <row r="526">
      <c r="A526" s="163"/>
      <c r="B526" s="163"/>
      <c r="C526" s="163"/>
      <c r="D526" s="163"/>
      <c r="E526" s="164"/>
      <c r="F526" s="164"/>
      <c r="G526" s="165"/>
      <c r="H526" s="166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</row>
    <row r="527">
      <c r="A527" s="163"/>
      <c r="B527" s="163"/>
      <c r="C527" s="163"/>
      <c r="D527" s="163"/>
      <c r="E527" s="164"/>
      <c r="F527" s="164"/>
      <c r="G527" s="165"/>
      <c r="H527" s="166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</row>
    <row r="528">
      <c r="A528" s="163"/>
      <c r="B528" s="163"/>
      <c r="C528" s="163"/>
      <c r="D528" s="163"/>
      <c r="E528" s="164"/>
      <c r="F528" s="164"/>
      <c r="G528" s="165"/>
      <c r="H528" s="166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</row>
    <row r="529">
      <c r="A529" s="163"/>
      <c r="B529" s="163"/>
      <c r="C529" s="163"/>
      <c r="D529" s="163"/>
      <c r="E529" s="164"/>
      <c r="F529" s="164"/>
      <c r="G529" s="165"/>
      <c r="H529" s="166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</row>
    <row r="530">
      <c r="A530" s="163"/>
      <c r="B530" s="163"/>
      <c r="C530" s="163"/>
      <c r="D530" s="163"/>
      <c r="E530" s="164"/>
      <c r="F530" s="164"/>
      <c r="G530" s="165"/>
      <c r="H530" s="166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</row>
    <row r="531">
      <c r="A531" s="163"/>
      <c r="B531" s="163"/>
      <c r="C531" s="163"/>
      <c r="D531" s="163"/>
      <c r="E531" s="164"/>
      <c r="F531" s="164"/>
      <c r="G531" s="165"/>
      <c r="H531" s="166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</row>
    <row r="532">
      <c r="A532" s="163"/>
      <c r="B532" s="163"/>
      <c r="C532" s="163"/>
      <c r="D532" s="163"/>
      <c r="E532" s="164"/>
      <c r="F532" s="164"/>
      <c r="G532" s="165"/>
      <c r="H532" s="166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</row>
    <row r="533">
      <c r="A533" s="163"/>
      <c r="B533" s="163"/>
      <c r="C533" s="163"/>
      <c r="D533" s="163"/>
      <c r="E533" s="164"/>
      <c r="F533" s="164"/>
      <c r="G533" s="165"/>
      <c r="H533" s="166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</row>
    <row r="534">
      <c r="A534" s="163"/>
      <c r="B534" s="163"/>
      <c r="C534" s="163"/>
      <c r="D534" s="163"/>
      <c r="E534" s="164"/>
      <c r="F534" s="164"/>
      <c r="G534" s="165"/>
      <c r="H534" s="166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</row>
    <row r="535">
      <c r="A535" s="163"/>
      <c r="B535" s="163"/>
      <c r="C535" s="163"/>
      <c r="D535" s="163"/>
      <c r="E535" s="164"/>
      <c r="F535" s="164"/>
      <c r="G535" s="165"/>
      <c r="H535" s="166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</row>
    <row r="536">
      <c r="A536" s="163"/>
      <c r="B536" s="163"/>
      <c r="C536" s="163"/>
      <c r="D536" s="163"/>
      <c r="E536" s="164"/>
      <c r="F536" s="164"/>
      <c r="G536" s="165"/>
      <c r="H536" s="166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</row>
    <row r="537">
      <c r="A537" s="163"/>
      <c r="B537" s="163"/>
      <c r="C537" s="163"/>
      <c r="D537" s="163"/>
      <c r="E537" s="164"/>
      <c r="F537" s="164"/>
      <c r="G537" s="165"/>
      <c r="H537" s="166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</row>
    <row r="538">
      <c r="A538" s="163"/>
      <c r="B538" s="163"/>
      <c r="C538" s="163"/>
      <c r="D538" s="163"/>
      <c r="E538" s="164"/>
      <c r="F538" s="164"/>
      <c r="G538" s="165"/>
      <c r="H538" s="166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</row>
    <row r="539">
      <c r="A539" s="163"/>
      <c r="B539" s="163"/>
      <c r="C539" s="163"/>
      <c r="D539" s="163"/>
      <c r="E539" s="164"/>
      <c r="F539" s="164"/>
      <c r="G539" s="165"/>
      <c r="H539" s="166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</row>
    <row r="540">
      <c r="A540" s="163"/>
      <c r="B540" s="163"/>
      <c r="C540" s="163"/>
      <c r="D540" s="163"/>
      <c r="E540" s="164"/>
      <c r="F540" s="164"/>
      <c r="G540" s="165"/>
      <c r="H540" s="166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</row>
    <row r="541">
      <c r="A541" s="163"/>
      <c r="B541" s="163"/>
      <c r="C541" s="163"/>
      <c r="D541" s="163"/>
      <c r="E541" s="164"/>
      <c r="F541" s="164"/>
      <c r="G541" s="165"/>
      <c r="H541" s="166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</row>
    <row r="542">
      <c r="A542" s="163"/>
      <c r="B542" s="163"/>
      <c r="C542" s="163"/>
      <c r="D542" s="163"/>
      <c r="E542" s="164"/>
      <c r="F542" s="164"/>
      <c r="G542" s="165"/>
      <c r="H542" s="166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</row>
    <row r="543">
      <c r="A543" s="163"/>
      <c r="B543" s="163"/>
      <c r="C543" s="163"/>
      <c r="D543" s="163"/>
      <c r="E543" s="164"/>
      <c r="F543" s="164"/>
      <c r="G543" s="165"/>
      <c r="H543" s="166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</row>
    <row r="544">
      <c r="A544" s="163"/>
      <c r="B544" s="163"/>
      <c r="C544" s="163"/>
      <c r="D544" s="163"/>
      <c r="E544" s="164"/>
      <c r="F544" s="164"/>
      <c r="G544" s="165"/>
      <c r="H544" s="166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</row>
    <row r="545">
      <c r="A545" s="163"/>
      <c r="B545" s="163"/>
      <c r="C545" s="163"/>
      <c r="D545" s="163"/>
      <c r="E545" s="164"/>
      <c r="F545" s="164"/>
      <c r="G545" s="165"/>
      <c r="H545" s="166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</row>
    <row r="546">
      <c r="A546" s="163"/>
      <c r="B546" s="163"/>
      <c r="C546" s="163"/>
      <c r="D546" s="163"/>
      <c r="E546" s="164"/>
      <c r="F546" s="164"/>
      <c r="G546" s="165"/>
      <c r="H546" s="166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</row>
    <row r="547">
      <c r="A547" s="163"/>
      <c r="B547" s="163"/>
      <c r="C547" s="163"/>
      <c r="D547" s="163"/>
      <c r="E547" s="164"/>
      <c r="F547" s="164"/>
      <c r="G547" s="165"/>
      <c r="H547" s="166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</row>
    <row r="548">
      <c r="A548" s="163"/>
      <c r="B548" s="163"/>
      <c r="C548" s="163"/>
      <c r="D548" s="163"/>
      <c r="E548" s="164"/>
      <c r="F548" s="164"/>
      <c r="G548" s="165"/>
      <c r="H548" s="166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</row>
    <row r="549">
      <c r="A549" s="163"/>
      <c r="B549" s="163"/>
      <c r="C549" s="163"/>
      <c r="D549" s="163"/>
      <c r="E549" s="164"/>
      <c r="F549" s="164"/>
      <c r="G549" s="165"/>
      <c r="H549" s="166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</row>
    <row r="550">
      <c r="A550" s="163"/>
      <c r="B550" s="163"/>
      <c r="C550" s="163"/>
      <c r="D550" s="163"/>
      <c r="E550" s="164"/>
      <c r="F550" s="164"/>
      <c r="G550" s="165"/>
      <c r="H550" s="166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</row>
    <row r="551">
      <c r="A551" s="163"/>
      <c r="B551" s="163"/>
      <c r="C551" s="163"/>
      <c r="D551" s="163"/>
      <c r="E551" s="164"/>
      <c r="F551" s="164"/>
      <c r="G551" s="165"/>
      <c r="H551" s="166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</row>
    <row r="552">
      <c r="A552" s="163"/>
      <c r="B552" s="163"/>
      <c r="C552" s="163"/>
      <c r="D552" s="163"/>
      <c r="E552" s="164"/>
      <c r="F552" s="164"/>
      <c r="G552" s="165"/>
      <c r="H552" s="166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</row>
    <row r="553">
      <c r="A553" s="163"/>
      <c r="B553" s="163"/>
      <c r="C553" s="163"/>
      <c r="D553" s="163"/>
      <c r="E553" s="164"/>
      <c r="F553" s="164"/>
      <c r="G553" s="165"/>
      <c r="H553" s="166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</row>
    <row r="554">
      <c r="A554" s="163"/>
      <c r="B554" s="163"/>
      <c r="C554" s="163"/>
      <c r="D554" s="163"/>
      <c r="E554" s="164"/>
      <c r="F554" s="164"/>
      <c r="G554" s="165"/>
      <c r="H554" s="166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</row>
    <row r="555">
      <c r="A555" s="163"/>
      <c r="B555" s="163"/>
      <c r="C555" s="163"/>
      <c r="D555" s="163"/>
      <c r="E555" s="164"/>
      <c r="F555" s="164"/>
      <c r="G555" s="165"/>
      <c r="H555" s="166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</row>
    <row r="556">
      <c r="A556" s="163"/>
      <c r="B556" s="163"/>
      <c r="C556" s="163"/>
      <c r="D556" s="163"/>
      <c r="E556" s="164"/>
      <c r="F556" s="164"/>
      <c r="G556" s="165"/>
      <c r="H556" s="166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</row>
    <row r="557">
      <c r="A557" s="163"/>
      <c r="B557" s="163"/>
      <c r="C557" s="163"/>
      <c r="D557" s="163"/>
      <c r="E557" s="164"/>
      <c r="F557" s="164"/>
      <c r="G557" s="165"/>
      <c r="H557" s="166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</row>
    <row r="558">
      <c r="A558" s="163"/>
      <c r="B558" s="163"/>
      <c r="C558" s="163"/>
      <c r="D558" s="163"/>
      <c r="E558" s="164"/>
      <c r="F558" s="164"/>
      <c r="G558" s="165"/>
      <c r="H558" s="166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</row>
    <row r="559">
      <c r="A559" s="163"/>
      <c r="B559" s="163"/>
      <c r="C559" s="163"/>
      <c r="D559" s="163"/>
      <c r="E559" s="164"/>
      <c r="F559" s="164"/>
      <c r="G559" s="165"/>
      <c r="H559" s="166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</row>
    <row r="560">
      <c r="A560" s="163"/>
      <c r="B560" s="163"/>
      <c r="C560" s="163"/>
      <c r="D560" s="163"/>
      <c r="E560" s="164"/>
      <c r="F560" s="164"/>
      <c r="G560" s="165"/>
      <c r="H560" s="166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</row>
    <row r="561">
      <c r="A561" s="163"/>
      <c r="B561" s="163"/>
      <c r="C561" s="163"/>
      <c r="D561" s="163"/>
      <c r="E561" s="164"/>
      <c r="F561" s="164"/>
      <c r="G561" s="165"/>
      <c r="H561" s="166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</row>
    <row r="562">
      <c r="A562" s="163"/>
      <c r="B562" s="163"/>
      <c r="C562" s="163"/>
      <c r="D562" s="163"/>
      <c r="E562" s="164"/>
      <c r="F562" s="164"/>
      <c r="G562" s="165"/>
      <c r="H562" s="166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</row>
    <row r="563">
      <c r="A563" s="163"/>
      <c r="B563" s="163"/>
      <c r="C563" s="163"/>
      <c r="D563" s="163"/>
      <c r="E563" s="164"/>
      <c r="F563" s="164"/>
      <c r="G563" s="165"/>
      <c r="H563" s="166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</row>
    <row r="564">
      <c r="A564" s="163"/>
      <c r="B564" s="163"/>
      <c r="C564" s="163"/>
      <c r="D564" s="163"/>
      <c r="E564" s="164"/>
      <c r="F564" s="164"/>
      <c r="G564" s="165"/>
      <c r="H564" s="166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</row>
    <row r="565">
      <c r="A565" s="163"/>
      <c r="B565" s="163"/>
      <c r="C565" s="163"/>
      <c r="D565" s="163"/>
      <c r="E565" s="164"/>
      <c r="F565" s="164"/>
      <c r="G565" s="165"/>
      <c r="H565" s="166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</row>
    <row r="566">
      <c r="A566" s="163"/>
      <c r="B566" s="163"/>
      <c r="C566" s="163"/>
      <c r="D566" s="163"/>
      <c r="E566" s="164"/>
      <c r="F566" s="164"/>
      <c r="G566" s="165"/>
      <c r="H566" s="166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</row>
    <row r="567">
      <c r="A567" s="163"/>
      <c r="B567" s="163"/>
      <c r="C567" s="163"/>
      <c r="D567" s="163"/>
      <c r="E567" s="164"/>
      <c r="F567" s="164"/>
      <c r="G567" s="165"/>
      <c r="H567" s="166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</row>
    <row r="568">
      <c r="A568" s="163"/>
      <c r="B568" s="163"/>
      <c r="C568" s="163"/>
      <c r="D568" s="163"/>
      <c r="E568" s="164"/>
      <c r="F568" s="164"/>
      <c r="G568" s="165"/>
      <c r="H568" s="166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</row>
    <row r="569">
      <c r="A569" s="163"/>
      <c r="B569" s="163"/>
      <c r="C569" s="163"/>
      <c r="D569" s="163"/>
      <c r="E569" s="164"/>
      <c r="F569" s="164"/>
      <c r="G569" s="165"/>
      <c r="H569" s="166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</row>
    <row r="570">
      <c r="A570" s="163"/>
      <c r="B570" s="163"/>
      <c r="C570" s="163"/>
      <c r="D570" s="163"/>
      <c r="E570" s="164"/>
      <c r="F570" s="164"/>
      <c r="G570" s="165"/>
      <c r="H570" s="166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</row>
    <row r="571">
      <c r="A571" s="163"/>
      <c r="B571" s="163"/>
      <c r="C571" s="163"/>
      <c r="D571" s="163"/>
      <c r="E571" s="164"/>
      <c r="F571" s="164"/>
      <c r="G571" s="165"/>
      <c r="H571" s="166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</row>
    <row r="572">
      <c r="A572" s="163"/>
      <c r="B572" s="163"/>
      <c r="C572" s="163"/>
      <c r="D572" s="163"/>
      <c r="E572" s="164"/>
      <c r="F572" s="164"/>
      <c r="G572" s="165"/>
      <c r="H572" s="166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</row>
    <row r="573">
      <c r="A573" s="163"/>
      <c r="B573" s="163"/>
      <c r="C573" s="163"/>
      <c r="D573" s="163"/>
      <c r="E573" s="164"/>
      <c r="F573" s="164"/>
      <c r="G573" s="165"/>
      <c r="H573" s="166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</row>
    <row r="574">
      <c r="A574" s="163"/>
      <c r="B574" s="163"/>
      <c r="C574" s="163"/>
      <c r="D574" s="163"/>
      <c r="E574" s="164"/>
      <c r="F574" s="164"/>
      <c r="G574" s="165"/>
      <c r="H574" s="166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</row>
    <row r="575">
      <c r="A575" s="163"/>
      <c r="B575" s="163"/>
      <c r="C575" s="163"/>
      <c r="D575" s="163"/>
      <c r="E575" s="164"/>
      <c r="F575" s="164"/>
      <c r="G575" s="165"/>
      <c r="H575" s="166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</row>
    <row r="576">
      <c r="A576" s="163"/>
      <c r="B576" s="163"/>
      <c r="C576" s="163"/>
      <c r="D576" s="163"/>
      <c r="E576" s="164"/>
      <c r="F576" s="164"/>
      <c r="G576" s="165"/>
      <c r="H576" s="166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</row>
    <row r="577">
      <c r="A577" s="163"/>
      <c r="B577" s="163"/>
      <c r="C577" s="163"/>
      <c r="D577" s="163"/>
      <c r="E577" s="164"/>
      <c r="F577" s="164"/>
      <c r="G577" s="165"/>
      <c r="H577" s="166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</row>
    <row r="578">
      <c r="A578" s="163"/>
      <c r="B578" s="163"/>
      <c r="C578" s="163"/>
      <c r="D578" s="163"/>
      <c r="E578" s="164"/>
      <c r="F578" s="164"/>
      <c r="G578" s="165"/>
      <c r="H578" s="166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</row>
    <row r="579">
      <c r="A579" s="163"/>
      <c r="B579" s="163"/>
      <c r="C579" s="163"/>
      <c r="D579" s="163"/>
      <c r="E579" s="164"/>
      <c r="F579" s="164"/>
      <c r="G579" s="165"/>
      <c r="H579" s="166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</row>
    <row r="580">
      <c r="A580" s="163"/>
      <c r="B580" s="163"/>
      <c r="C580" s="163"/>
      <c r="D580" s="163"/>
      <c r="E580" s="164"/>
      <c r="F580" s="164"/>
      <c r="G580" s="165"/>
      <c r="H580" s="166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</row>
    <row r="581">
      <c r="A581" s="163"/>
      <c r="B581" s="163"/>
      <c r="C581" s="163"/>
      <c r="D581" s="163"/>
      <c r="E581" s="164"/>
      <c r="F581" s="164"/>
      <c r="G581" s="165"/>
      <c r="H581" s="166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</row>
    <row r="582">
      <c r="A582" s="163"/>
      <c r="B582" s="163"/>
      <c r="C582" s="163"/>
      <c r="D582" s="163"/>
      <c r="E582" s="164"/>
      <c r="F582" s="164"/>
      <c r="G582" s="165"/>
      <c r="H582" s="166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</row>
    <row r="583">
      <c r="A583" s="163"/>
      <c r="B583" s="163"/>
      <c r="C583" s="163"/>
      <c r="D583" s="163"/>
      <c r="E583" s="164"/>
      <c r="F583" s="164"/>
      <c r="G583" s="165"/>
      <c r="H583" s="166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</row>
    <row r="584">
      <c r="A584" s="163"/>
      <c r="B584" s="163"/>
      <c r="C584" s="163"/>
      <c r="D584" s="163"/>
      <c r="E584" s="164"/>
      <c r="F584" s="164"/>
      <c r="G584" s="165"/>
      <c r="H584" s="166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</row>
    <row r="585">
      <c r="A585" s="163"/>
      <c r="B585" s="163"/>
      <c r="C585" s="163"/>
      <c r="D585" s="163"/>
      <c r="E585" s="164"/>
      <c r="F585" s="164"/>
      <c r="G585" s="165"/>
      <c r="H585" s="166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</row>
    <row r="586">
      <c r="A586" s="163"/>
      <c r="B586" s="163"/>
      <c r="C586" s="163"/>
      <c r="D586" s="163"/>
      <c r="E586" s="164"/>
      <c r="F586" s="164"/>
      <c r="G586" s="165"/>
      <c r="H586" s="166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</row>
    <row r="587">
      <c r="A587" s="163"/>
      <c r="B587" s="163"/>
      <c r="C587" s="163"/>
      <c r="D587" s="163"/>
      <c r="E587" s="164"/>
      <c r="F587" s="164"/>
      <c r="G587" s="165"/>
      <c r="H587" s="166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</row>
    <row r="588">
      <c r="A588" s="163"/>
      <c r="B588" s="163"/>
      <c r="C588" s="163"/>
      <c r="D588" s="163"/>
      <c r="E588" s="164"/>
      <c r="F588" s="164"/>
      <c r="G588" s="165"/>
      <c r="H588" s="166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</row>
    <row r="589">
      <c r="A589" s="163"/>
      <c r="B589" s="163"/>
      <c r="C589" s="163"/>
      <c r="D589" s="163"/>
      <c r="E589" s="164"/>
      <c r="F589" s="164"/>
      <c r="G589" s="165"/>
      <c r="H589" s="166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</row>
    <row r="590">
      <c r="A590" s="163"/>
      <c r="B590" s="163"/>
      <c r="C590" s="163"/>
      <c r="D590" s="163"/>
      <c r="E590" s="164"/>
      <c r="F590" s="164"/>
      <c r="G590" s="165"/>
      <c r="H590" s="166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</row>
    <row r="591">
      <c r="A591" s="163"/>
      <c r="B591" s="163"/>
      <c r="C591" s="163"/>
      <c r="D591" s="163"/>
      <c r="E591" s="164"/>
      <c r="F591" s="164"/>
      <c r="G591" s="165"/>
      <c r="H591" s="166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</row>
    <row r="592">
      <c r="A592" s="163"/>
      <c r="B592" s="163"/>
      <c r="C592" s="163"/>
      <c r="D592" s="163"/>
      <c r="E592" s="164"/>
      <c r="F592" s="164"/>
      <c r="G592" s="165"/>
      <c r="H592" s="166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</row>
    <row r="593">
      <c r="A593" s="163"/>
      <c r="B593" s="163"/>
      <c r="C593" s="163"/>
      <c r="D593" s="163"/>
      <c r="E593" s="164"/>
      <c r="F593" s="164"/>
      <c r="G593" s="165"/>
      <c r="H593" s="166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</row>
    <row r="594">
      <c r="A594" s="163"/>
      <c r="B594" s="163"/>
      <c r="C594" s="163"/>
      <c r="D594" s="163"/>
      <c r="E594" s="164"/>
      <c r="F594" s="164"/>
      <c r="G594" s="165"/>
      <c r="H594" s="166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</row>
    <row r="595">
      <c r="A595" s="163"/>
      <c r="B595" s="163"/>
      <c r="C595" s="163"/>
      <c r="D595" s="163"/>
      <c r="E595" s="164"/>
      <c r="F595" s="164"/>
      <c r="G595" s="165"/>
      <c r="H595" s="166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</row>
    <row r="596">
      <c r="A596" s="163"/>
      <c r="B596" s="163"/>
      <c r="C596" s="163"/>
      <c r="D596" s="163"/>
      <c r="E596" s="164"/>
      <c r="F596" s="164"/>
      <c r="G596" s="165"/>
      <c r="H596" s="166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</row>
    <row r="597">
      <c r="A597" s="163"/>
      <c r="B597" s="163"/>
      <c r="C597" s="163"/>
      <c r="D597" s="163"/>
      <c r="E597" s="164"/>
      <c r="F597" s="164"/>
      <c r="G597" s="165"/>
      <c r="H597" s="166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</row>
    <row r="598">
      <c r="A598" s="163"/>
      <c r="B598" s="163"/>
      <c r="C598" s="163"/>
      <c r="D598" s="163"/>
      <c r="E598" s="164"/>
      <c r="F598" s="164"/>
      <c r="G598" s="165"/>
      <c r="H598" s="166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</row>
    <row r="599">
      <c r="A599" s="163"/>
      <c r="B599" s="163"/>
      <c r="C599" s="163"/>
      <c r="D599" s="163"/>
      <c r="E599" s="164"/>
      <c r="F599" s="164"/>
      <c r="G599" s="165"/>
      <c r="H599" s="166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</row>
    <row r="600">
      <c r="A600" s="163"/>
      <c r="B600" s="163"/>
      <c r="C600" s="163"/>
      <c r="D600" s="163"/>
      <c r="E600" s="164"/>
      <c r="F600" s="164"/>
      <c r="G600" s="165"/>
      <c r="H600" s="166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</row>
    <row r="601">
      <c r="A601" s="163"/>
      <c r="B601" s="163"/>
      <c r="C601" s="163"/>
      <c r="D601" s="163"/>
      <c r="E601" s="164"/>
      <c r="F601" s="164"/>
      <c r="G601" s="165"/>
      <c r="H601" s="166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</row>
    <row r="602">
      <c r="A602" s="163"/>
      <c r="B602" s="163"/>
      <c r="C602" s="163"/>
      <c r="D602" s="163"/>
      <c r="E602" s="164"/>
      <c r="F602" s="164"/>
      <c r="G602" s="165"/>
      <c r="H602" s="166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</row>
    <row r="603">
      <c r="A603" s="163"/>
      <c r="B603" s="163"/>
      <c r="C603" s="163"/>
      <c r="D603" s="163"/>
      <c r="E603" s="164"/>
      <c r="F603" s="164"/>
      <c r="G603" s="165"/>
      <c r="H603" s="166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</row>
    <row r="604">
      <c r="A604" s="163"/>
      <c r="B604" s="163"/>
      <c r="C604" s="163"/>
      <c r="D604" s="163"/>
      <c r="E604" s="164"/>
      <c r="F604" s="164"/>
      <c r="G604" s="165"/>
      <c r="H604" s="166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</row>
    <row r="605">
      <c r="A605" s="163"/>
      <c r="B605" s="163"/>
      <c r="C605" s="163"/>
      <c r="D605" s="163"/>
      <c r="E605" s="164"/>
      <c r="F605" s="164"/>
      <c r="G605" s="165"/>
      <c r="H605" s="166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</row>
    <row r="606">
      <c r="A606" s="163"/>
      <c r="B606" s="163"/>
      <c r="C606" s="163"/>
      <c r="D606" s="163"/>
      <c r="E606" s="164"/>
      <c r="F606" s="164"/>
      <c r="G606" s="165"/>
      <c r="H606" s="166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</row>
    <row r="607">
      <c r="A607" s="163"/>
      <c r="B607" s="163"/>
      <c r="C607" s="163"/>
      <c r="D607" s="163"/>
      <c r="E607" s="164"/>
      <c r="F607" s="164"/>
      <c r="G607" s="165"/>
      <c r="H607" s="166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</row>
    <row r="608">
      <c r="A608" s="163"/>
      <c r="B608" s="163"/>
      <c r="C608" s="163"/>
      <c r="D608" s="163"/>
      <c r="E608" s="164"/>
      <c r="F608" s="164"/>
      <c r="G608" s="165"/>
      <c r="H608" s="166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</row>
    <row r="609">
      <c r="A609" s="163"/>
      <c r="B609" s="163"/>
      <c r="C609" s="163"/>
      <c r="D609" s="163"/>
      <c r="E609" s="164"/>
      <c r="F609" s="164"/>
      <c r="G609" s="165"/>
      <c r="H609" s="166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</row>
    <row r="610">
      <c r="A610" s="163"/>
      <c r="B610" s="163"/>
      <c r="C610" s="163"/>
      <c r="D610" s="163"/>
      <c r="E610" s="164"/>
      <c r="F610" s="164"/>
      <c r="G610" s="165"/>
      <c r="H610" s="166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</row>
    <row r="611">
      <c r="A611" s="163"/>
      <c r="B611" s="163"/>
      <c r="C611" s="163"/>
      <c r="D611" s="163"/>
      <c r="E611" s="164"/>
      <c r="F611" s="164"/>
      <c r="G611" s="165"/>
      <c r="H611" s="166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</row>
    <row r="612">
      <c r="A612" s="163"/>
      <c r="B612" s="163"/>
      <c r="C612" s="163"/>
      <c r="D612" s="163"/>
      <c r="E612" s="164"/>
      <c r="F612" s="164"/>
      <c r="G612" s="165"/>
      <c r="H612" s="166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</row>
    <row r="613">
      <c r="A613" s="163"/>
      <c r="B613" s="163"/>
      <c r="C613" s="163"/>
      <c r="D613" s="163"/>
      <c r="E613" s="164"/>
      <c r="F613" s="164"/>
      <c r="G613" s="165"/>
      <c r="H613" s="166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</row>
    <row r="614">
      <c r="A614" s="163"/>
      <c r="B614" s="163"/>
      <c r="C614" s="163"/>
      <c r="D614" s="163"/>
      <c r="E614" s="164"/>
      <c r="F614" s="164"/>
      <c r="G614" s="165"/>
      <c r="H614" s="166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</row>
    <row r="615">
      <c r="A615" s="163"/>
      <c r="B615" s="163"/>
      <c r="C615" s="163"/>
      <c r="D615" s="163"/>
      <c r="E615" s="164"/>
      <c r="F615" s="164"/>
      <c r="G615" s="165"/>
      <c r="H615" s="166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</row>
    <row r="616">
      <c r="A616" s="163"/>
      <c r="B616" s="163"/>
      <c r="C616" s="163"/>
      <c r="D616" s="163"/>
      <c r="E616" s="164"/>
      <c r="F616" s="164"/>
      <c r="G616" s="165"/>
      <c r="H616" s="166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</row>
    <row r="617">
      <c r="A617" s="163"/>
      <c r="B617" s="163"/>
      <c r="C617" s="163"/>
      <c r="D617" s="163"/>
      <c r="E617" s="164"/>
      <c r="F617" s="164"/>
      <c r="G617" s="165"/>
      <c r="H617" s="166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</row>
    <row r="618">
      <c r="A618" s="163"/>
      <c r="B618" s="163"/>
      <c r="C618" s="163"/>
      <c r="D618" s="163"/>
      <c r="E618" s="164"/>
      <c r="F618" s="164"/>
      <c r="G618" s="165"/>
      <c r="H618" s="166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</row>
    <row r="619">
      <c r="A619" s="163"/>
      <c r="B619" s="163"/>
      <c r="C619" s="163"/>
      <c r="D619" s="163"/>
      <c r="E619" s="164"/>
      <c r="F619" s="164"/>
      <c r="G619" s="165"/>
      <c r="H619" s="166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</row>
    <row r="620">
      <c r="A620" s="163"/>
      <c r="B620" s="163"/>
      <c r="C620" s="163"/>
      <c r="D620" s="163"/>
      <c r="E620" s="164"/>
      <c r="F620" s="164"/>
      <c r="G620" s="165"/>
      <c r="H620" s="166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</row>
    <row r="621">
      <c r="A621" s="163"/>
      <c r="B621" s="163"/>
      <c r="C621" s="163"/>
      <c r="D621" s="163"/>
      <c r="E621" s="164"/>
      <c r="F621" s="164"/>
      <c r="G621" s="165"/>
      <c r="H621" s="166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</row>
    <row r="622">
      <c r="A622" s="163"/>
      <c r="B622" s="163"/>
      <c r="C622" s="163"/>
      <c r="D622" s="163"/>
      <c r="E622" s="164"/>
      <c r="F622" s="164"/>
      <c r="G622" s="165"/>
      <c r="H622" s="166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</row>
    <row r="623">
      <c r="A623" s="163"/>
      <c r="B623" s="163"/>
      <c r="C623" s="163"/>
      <c r="D623" s="163"/>
      <c r="E623" s="164"/>
      <c r="F623" s="164"/>
      <c r="G623" s="165"/>
      <c r="H623" s="166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</row>
    <row r="624">
      <c r="A624" s="163"/>
      <c r="B624" s="163"/>
      <c r="C624" s="163"/>
      <c r="D624" s="163"/>
      <c r="E624" s="164"/>
      <c r="F624" s="164"/>
      <c r="G624" s="165"/>
      <c r="H624" s="166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</row>
    <row r="625">
      <c r="A625" s="163"/>
      <c r="B625" s="163"/>
      <c r="C625" s="163"/>
      <c r="D625" s="163"/>
      <c r="E625" s="164"/>
      <c r="F625" s="164"/>
      <c r="G625" s="165"/>
      <c r="H625" s="166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</row>
    <row r="626">
      <c r="A626" s="163"/>
      <c r="B626" s="163"/>
      <c r="C626" s="163"/>
      <c r="D626" s="163"/>
      <c r="E626" s="164"/>
      <c r="F626" s="164"/>
      <c r="G626" s="165"/>
      <c r="H626" s="166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</row>
    <row r="627">
      <c r="A627" s="163"/>
      <c r="B627" s="163"/>
      <c r="C627" s="163"/>
      <c r="D627" s="163"/>
      <c r="E627" s="164"/>
      <c r="F627" s="164"/>
      <c r="G627" s="165"/>
      <c r="H627" s="166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</row>
    <row r="628">
      <c r="A628" s="163"/>
      <c r="B628" s="163"/>
      <c r="C628" s="163"/>
      <c r="D628" s="163"/>
      <c r="E628" s="164"/>
      <c r="F628" s="164"/>
      <c r="G628" s="165"/>
      <c r="H628" s="166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</row>
    <row r="629">
      <c r="A629" s="163"/>
      <c r="B629" s="163"/>
      <c r="C629" s="163"/>
      <c r="D629" s="163"/>
      <c r="E629" s="164"/>
      <c r="F629" s="164"/>
      <c r="G629" s="165"/>
      <c r="H629" s="166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</row>
    <row r="630">
      <c r="A630" s="163"/>
      <c r="B630" s="163"/>
      <c r="C630" s="163"/>
      <c r="D630" s="163"/>
      <c r="E630" s="164"/>
      <c r="F630" s="164"/>
      <c r="G630" s="165"/>
      <c r="H630" s="166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</row>
    <row r="631">
      <c r="A631" s="163"/>
      <c r="B631" s="163"/>
      <c r="C631" s="163"/>
      <c r="D631" s="163"/>
      <c r="E631" s="164"/>
      <c r="F631" s="164"/>
      <c r="G631" s="165"/>
      <c r="H631" s="166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</row>
    <row r="632">
      <c r="A632" s="163"/>
      <c r="B632" s="163"/>
      <c r="C632" s="163"/>
      <c r="D632" s="163"/>
      <c r="E632" s="164"/>
      <c r="F632" s="164"/>
      <c r="G632" s="165"/>
      <c r="H632" s="166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</row>
    <row r="633">
      <c r="A633" s="163"/>
      <c r="B633" s="163"/>
      <c r="C633" s="163"/>
      <c r="D633" s="163"/>
      <c r="E633" s="164"/>
      <c r="F633" s="164"/>
      <c r="G633" s="165"/>
      <c r="H633" s="166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</row>
    <row r="634">
      <c r="A634" s="163"/>
      <c r="B634" s="163"/>
      <c r="C634" s="163"/>
      <c r="D634" s="163"/>
      <c r="E634" s="164"/>
      <c r="F634" s="164"/>
      <c r="G634" s="165"/>
      <c r="H634" s="166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</row>
    <row r="635">
      <c r="A635" s="163"/>
      <c r="B635" s="163"/>
      <c r="C635" s="163"/>
      <c r="D635" s="163"/>
      <c r="E635" s="164"/>
      <c r="F635" s="164"/>
      <c r="G635" s="165"/>
      <c r="H635" s="166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</row>
    <row r="636">
      <c r="A636" s="163"/>
      <c r="B636" s="163"/>
      <c r="C636" s="163"/>
      <c r="D636" s="163"/>
      <c r="E636" s="164"/>
      <c r="F636" s="164"/>
      <c r="G636" s="165"/>
      <c r="H636" s="166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</row>
    <row r="637">
      <c r="A637" s="163"/>
      <c r="B637" s="163"/>
      <c r="C637" s="163"/>
      <c r="D637" s="163"/>
      <c r="E637" s="164"/>
      <c r="F637" s="164"/>
      <c r="G637" s="165"/>
      <c r="H637" s="166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</row>
    <row r="638">
      <c r="A638" s="163"/>
      <c r="B638" s="163"/>
      <c r="C638" s="163"/>
      <c r="D638" s="163"/>
      <c r="E638" s="164"/>
      <c r="F638" s="164"/>
      <c r="G638" s="165"/>
      <c r="H638" s="166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</row>
    <row r="639">
      <c r="A639" s="163"/>
      <c r="B639" s="163"/>
      <c r="C639" s="163"/>
      <c r="D639" s="163"/>
      <c r="E639" s="164"/>
      <c r="F639" s="164"/>
      <c r="G639" s="165"/>
      <c r="H639" s="166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</row>
    <row r="640">
      <c r="A640" s="163"/>
      <c r="B640" s="163"/>
      <c r="C640" s="163"/>
      <c r="D640" s="163"/>
      <c r="E640" s="164"/>
      <c r="F640" s="164"/>
      <c r="G640" s="165"/>
      <c r="H640" s="166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</row>
    <row r="641">
      <c r="A641" s="163"/>
      <c r="B641" s="163"/>
      <c r="C641" s="163"/>
      <c r="D641" s="163"/>
      <c r="E641" s="164"/>
      <c r="F641" s="164"/>
      <c r="G641" s="165"/>
      <c r="H641" s="166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</row>
    <row r="642">
      <c r="A642" s="163"/>
      <c r="B642" s="163"/>
      <c r="C642" s="163"/>
      <c r="D642" s="163"/>
      <c r="E642" s="164"/>
      <c r="F642" s="164"/>
      <c r="G642" s="165"/>
      <c r="H642" s="166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</row>
    <row r="643">
      <c r="A643" s="163"/>
      <c r="B643" s="163"/>
      <c r="C643" s="163"/>
      <c r="D643" s="163"/>
      <c r="E643" s="164"/>
      <c r="F643" s="164"/>
      <c r="G643" s="165"/>
      <c r="H643" s="166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</row>
    <row r="644">
      <c r="A644" s="163"/>
      <c r="B644" s="163"/>
      <c r="C644" s="163"/>
      <c r="D644" s="163"/>
      <c r="E644" s="164"/>
      <c r="F644" s="164"/>
      <c r="G644" s="165"/>
      <c r="H644" s="166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</row>
    <row r="645">
      <c r="A645" s="163"/>
      <c r="B645" s="163"/>
      <c r="C645" s="163"/>
      <c r="D645" s="163"/>
      <c r="E645" s="164"/>
      <c r="F645" s="164"/>
      <c r="G645" s="165"/>
      <c r="H645" s="166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</row>
    <row r="646">
      <c r="A646" s="163"/>
      <c r="B646" s="163"/>
      <c r="C646" s="163"/>
      <c r="D646" s="163"/>
      <c r="E646" s="164"/>
      <c r="F646" s="164"/>
      <c r="G646" s="165"/>
      <c r="H646" s="166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</row>
    <row r="647">
      <c r="A647" s="163"/>
      <c r="B647" s="163"/>
      <c r="C647" s="163"/>
      <c r="D647" s="163"/>
      <c r="E647" s="164"/>
      <c r="F647" s="164"/>
      <c r="G647" s="165"/>
      <c r="H647" s="166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</row>
    <row r="648">
      <c r="A648" s="163"/>
      <c r="B648" s="163"/>
      <c r="C648" s="163"/>
      <c r="D648" s="163"/>
      <c r="E648" s="164"/>
      <c r="F648" s="164"/>
      <c r="G648" s="165"/>
      <c r="H648" s="166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</row>
    <row r="649">
      <c r="A649" s="163"/>
      <c r="B649" s="163"/>
      <c r="C649" s="163"/>
      <c r="D649" s="163"/>
      <c r="E649" s="164"/>
      <c r="F649" s="164"/>
      <c r="G649" s="165"/>
      <c r="H649" s="166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</row>
    <row r="650">
      <c r="A650" s="163"/>
      <c r="B650" s="163"/>
      <c r="C650" s="163"/>
      <c r="D650" s="163"/>
      <c r="E650" s="164"/>
      <c r="F650" s="164"/>
      <c r="G650" s="165"/>
      <c r="H650" s="166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</row>
    <row r="651">
      <c r="A651" s="163"/>
      <c r="B651" s="163"/>
      <c r="C651" s="163"/>
      <c r="D651" s="163"/>
      <c r="E651" s="164"/>
      <c r="F651" s="164"/>
      <c r="G651" s="165"/>
      <c r="H651" s="166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</row>
    <row r="652">
      <c r="A652" s="163"/>
      <c r="B652" s="163"/>
      <c r="C652" s="163"/>
      <c r="D652" s="163"/>
      <c r="E652" s="164"/>
      <c r="F652" s="164"/>
      <c r="G652" s="165"/>
      <c r="H652" s="166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</row>
    <row r="653">
      <c r="A653" s="163"/>
      <c r="B653" s="163"/>
      <c r="C653" s="163"/>
      <c r="D653" s="163"/>
      <c r="E653" s="164"/>
      <c r="F653" s="164"/>
      <c r="G653" s="165"/>
      <c r="H653" s="166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</row>
    <row r="654">
      <c r="A654" s="163"/>
      <c r="B654" s="163"/>
      <c r="C654" s="163"/>
      <c r="D654" s="163"/>
      <c r="E654" s="164"/>
      <c r="F654" s="164"/>
      <c r="G654" s="165"/>
      <c r="H654" s="166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</row>
    <row r="655">
      <c r="A655" s="163"/>
      <c r="B655" s="163"/>
      <c r="C655" s="163"/>
      <c r="D655" s="163"/>
      <c r="E655" s="164"/>
      <c r="F655" s="164"/>
      <c r="G655" s="165"/>
      <c r="H655" s="166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</row>
    <row r="656">
      <c r="A656" s="163"/>
      <c r="B656" s="163"/>
      <c r="C656" s="163"/>
      <c r="D656" s="163"/>
      <c r="E656" s="164"/>
      <c r="F656" s="164"/>
      <c r="G656" s="165"/>
      <c r="H656" s="166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</row>
    <row r="657">
      <c r="A657" s="163"/>
      <c r="B657" s="163"/>
      <c r="C657" s="163"/>
      <c r="D657" s="163"/>
      <c r="E657" s="164"/>
      <c r="F657" s="164"/>
      <c r="G657" s="165"/>
      <c r="H657" s="166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</row>
    <row r="658">
      <c r="A658" s="163"/>
      <c r="B658" s="163"/>
      <c r="C658" s="163"/>
      <c r="D658" s="163"/>
      <c r="E658" s="164"/>
      <c r="F658" s="164"/>
      <c r="G658" s="165"/>
      <c r="H658" s="166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</row>
    <row r="659">
      <c r="A659" s="163"/>
      <c r="B659" s="163"/>
      <c r="C659" s="163"/>
      <c r="D659" s="163"/>
      <c r="E659" s="164"/>
      <c r="F659" s="164"/>
      <c r="G659" s="165"/>
      <c r="H659" s="166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</row>
    <row r="660">
      <c r="A660" s="163"/>
      <c r="B660" s="163"/>
      <c r="C660" s="163"/>
      <c r="D660" s="163"/>
      <c r="E660" s="164"/>
      <c r="F660" s="164"/>
      <c r="G660" s="165"/>
      <c r="H660" s="166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</row>
    <row r="661">
      <c r="A661" s="163"/>
      <c r="B661" s="163"/>
      <c r="C661" s="163"/>
      <c r="D661" s="163"/>
      <c r="E661" s="164"/>
      <c r="F661" s="164"/>
      <c r="G661" s="165"/>
      <c r="H661" s="166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</row>
    <row r="662">
      <c r="A662" s="163"/>
      <c r="B662" s="163"/>
      <c r="C662" s="163"/>
      <c r="D662" s="163"/>
      <c r="E662" s="164"/>
      <c r="F662" s="164"/>
      <c r="G662" s="165"/>
      <c r="H662" s="166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</row>
    <row r="663">
      <c r="A663" s="163"/>
      <c r="B663" s="163"/>
      <c r="C663" s="163"/>
      <c r="D663" s="163"/>
      <c r="E663" s="164"/>
      <c r="F663" s="164"/>
      <c r="G663" s="165"/>
      <c r="H663" s="166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</row>
    <row r="664">
      <c r="A664" s="163"/>
      <c r="B664" s="163"/>
      <c r="C664" s="163"/>
      <c r="D664" s="163"/>
      <c r="E664" s="164"/>
      <c r="F664" s="164"/>
      <c r="G664" s="165"/>
      <c r="H664" s="166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</row>
    <row r="665">
      <c r="A665" s="163"/>
      <c r="B665" s="163"/>
      <c r="C665" s="163"/>
      <c r="D665" s="163"/>
      <c r="E665" s="164"/>
      <c r="F665" s="164"/>
      <c r="G665" s="165"/>
      <c r="H665" s="166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</row>
    <row r="666">
      <c r="A666" s="163"/>
      <c r="B666" s="163"/>
      <c r="C666" s="163"/>
      <c r="D666" s="163"/>
      <c r="E666" s="164"/>
      <c r="F666" s="164"/>
      <c r="G666" s="165"/>
      <c r="H666" s="166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</row>
    <row r="667">
      <c r="A667" s="163"/>
      <c r="B667" s="163"/>
      <c r="C667" s="163"/>
      <c r="D667" s="163"/>
      <c r="E667" s="164"/>
      <c r="F667" s="164"/>
      <c r="G667" s="165"/>
      <c r="H667" s="166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</row>
    <row r="668">
      <c r="A668" s="163"/>
      <c r="B668" s="163"/>
      <c r="C668" s="163"/>
      <c r="D668" s="163"/>
      <c r="E668" s="164"/>
      <c r="F668" s="164"/>
      <c r="G668" s="165"/>
      <c r="H668" s="166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</row>
    <row r="669">
      <c r="A669" s="163"/>
      <c r="B669" s="163"/>
      <c r="C669" s="163"/>
      <c r="D669" s="163"/>
      <c r="E669" s="164"/>
      <c r="F669" s="164"/>
      <c r="G669" s="165"/>
      <c r="H669" s="166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</row>
    <row r="670">
      <c r="A670" s="163"/>
      <c r="B670" s="163"/>
      <c r="C670" s="163"/>
      <c r="D670" s="163"/>
      <c r="E670" s="164"/>
      <c r="F670" s="164"/>
      <c r="G670" s="165"/>
      <c r="H670" s="166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</row>
    <row r="671">
      <c r="A671" s="163"/>
      <c r="B671" s="163"/>
      <c r="C671" s="163"/>
      <c r="D671" s="163"/>
      <c r="E671" s="164"/>
      <c r="F671" s="164"/>
      <c r="G671" s="165"/>
      <c r="H671" s="166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</row>
    <row r="672">
      <c r="A672" s="163"/>
      <c r="B672" s="163"/>
      <c r="C672" s="163"/>
      <c r="D672" s="163"/>
      <c r="E672" s="164"/>
      <c r="F672" s="164"/>
      <c r="G672" s="165"/>
      <c r="H672" s="166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</row>
    <row r="673">
      <c r="A673" s="163"/>
      <c r="B673" s="163"/>
      <c r="C673" s="163"/>
      <c r="D673" s="163"/>
      <c r="E673" s="164"/>
      <c r="F673" s="164"/>
      <c r="G673" s="165"/>
      <c r="H673" s="166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</row>
    <row r="674">
      <c r="A674" s="163"/>
      <c r="B674" s="163"/>
      <c r="C674" s="163"/>
      <c r="D674" s="163"/>
      <c r="E674" s="164"/>
      <c r="F674" s="164"/>
      <c r="G674" s="165"/>
      <c r="H674" s="166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</row>
    <row r="675">
      <c r="A675" s="163"/>
      <c r="B675" s="163"/>
      <c r="C675" s="163"/>
      <c r="D675" s="163"/>
      <c r="E675" s="164"/>
      <c r="F675" s="164"/>
      <c r="G675" s="165"/>
      <c r="H675" s="166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</row>
    <row r="676">
      <c r="A676" s="163"/>
      <c r="B676" s="163"/>
      <c r="C676" s="163"/>
      <c r="D676" s="163"/>
      <c r="E676" s="164"/>
      <c r="F676" s="164"/>
      <c r="G676" s="165"/>
      <c r="H676" s="166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</row>
    <row r="677">
      <c r="A677" s="163"/>
      <c r="B677" s="163"/>
      <c r="C677" s="163"/>
      <c r="D677" s="163"/>
      <c r="E677" s="164"/>
      <c r="F677" s="164"/>
      <c r="G677" s="165"/>
      <c r="H677" s="166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</row>
    <row r="678">
      <c r="A678" s="163"/>
      <c r="B678" s="163"/>
      <c r="C678" s="163"/>
      <c r="D678" s="163"/>
      <c r="E678" s="164"/>
      <c r="F678" s="164"/>
      <c r="G678" s="165"/>
      <c r="H678" s="166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</row>
    <row r="679">
      <c r="A679" s="163"/>
      <c r="B679" s="163"/>
      <c r="C679" s="163"/>
      <c r="D679" s="163"/>
      <c r="E679" s="164"/>
      <c r="F679" s="164"/>
      <c r="G679" s="165"/>
      <c r="H679" s="166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</row>
    <row r="680">
      <c r="A680" s="163"/>
      <c r="B680" s="163"/>
      <c r="C680" s="163"/>
      <c r="D680" s="163"/>
      <c r="E680" s="164"/>
      <c r="F680" s="164"/>
      <c r="G680" s="165"/>
      <c r="H680" s="166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</row>
    <row r="681">
      <c r="A681" s="163"/>
      <c r="B681" s="163"/>
      <c r="C681" s="163"/>
      <c r="D681" s="163"/>
      <c r="E681" s="164"/>
      <c r="F681" s="164"/>
      <c r="G681" s="165"/>
      <c r="H681" s="166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</row>
    <row r="682">
      <c r="A682" s="163"/>
      <c r="B682" s="163"/>
      <c r="C682" s="163"/>
      <c r="D682" s="163"/>
      <c r="E682" s="164"/>
      <c r="F682" s="164"/>
      <c r="G682" s="165"/>
      <c r="H682" s="166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</row>
    <row r="683">
      <c r="A683" s="163"/>
      <c r="B683" s="163"/>
      <c r="C683" s="163"/>
      <c r="D683" s="163"/>
      <c r="E683" s="164"/>
      <c r="F683" s="164"/>
      <c r="G683" s="165"/>
      <c r="H683" s="166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</row>
    <row r="684">
      <c r="A684" s="163"/>
      <c r="B684" s="163"/>
      <c r="C684" s="163"/>
      <c r="D684" s="163"/>
      <c r="E684" s="164"/>
      <c r="F684" s="164"/>
      <c r="G684" s="165"/>
      <c r="H684" s="166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</row>
    <row r="685">
      <c r="A685" s="163"/>
      <c r="B685" s="163"/>
      <c r="C685" s="163"/>
      <c r="D685" s="163"/>
      <c r="E685" s="164"/>
      <c r="F685" s="164"/>
      <c r="G685" s="165"/>
      <c r="H685" s="166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</row>
    <row r="686">
      <c r="A686" s="163"/>
      <c r="B686" s="163"/>
      <c r="C686" s="163"/>
      <c r="D686" s="163"/>
      <c r="E686" s="164"/>
      <c r="F686" s="164"/>
      <c r="G686" s="165"/>
      <c r="H686" s="166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</row>
    <row r="687">
      <c r="A687" s="163"/>
      <c r="B687" s="163"/>
      <c r="C687" s="163"/>
      <c r="D687" s="163"/>
      <c r="E687" s="164"/>
      <c r="F687" s="164"/>
      <c r="G687" s="165"/>
      <c r="H687" s="166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</row>
    <row r="688">
      <c r="A688" s="163"/>
      <c r="B688" s="163"/>
      <c r="C688" s="163"/>
      <c r="D688" s="163"/>
      <c r="E688" s="164"/>
      <c r="F688" s="164"/>
      <c r="G688" s="165"/>
      <c r="H688" s="166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</row>
    <row r="689">
      <c r="A689" s="163"/>
      <c r="B689" s="163"/>
      <c r="C689" s="163"/>
      <c r="D689" s="163"/>
      <c r="E689" s="164"/>
      <c r="F689" s="164"/>
      <c r="G689" s="165"/>
      <c r="H689" s="166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</row>
    <row r="690">
      <c r="A690" s="163"/>
      <c r="B690" s="163"/>
      <c r="C690" s="163"/>
      <c r="D690" s="163"/>
      <c r="E690" s="164"/>
      <c r="F690" s="164"/>
      <c r="G690" s="165"/>
      <c r="H690" s="166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</row>
    <row r="691">
      <c r="A691" s="163"/>
      <c r="B691" s="163"/>
      <c r="C691" s="163"/>
      <c r="D691" s="163"/>
      <c r="E691" s="164"/>
      <c r="F691" s="164"/>
      <c r="G691" s="165"/>
      <c r="H691" s="166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</row>
    <row r="692">
      <c r="A692" s="163"/>
      <c r="B692" s="163"/>
      <c r="C692" s="163"/>
      <c r="D692" s="163"/>
      <c r="E692" s="164"/>
      <c r="F692" s="164"/>
      <c r="G692" s="165"/>
      <c r="H692" s="166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</row>
    <row r="693">
      <c r="A693" s="163"/>
      <c r="B693" s="163"/>
      <c r="C693" s="163"/>
      <c r="D693" s="163"/>
      <c r="E693" s="164"/>
      <c r="F693" s="164"/>
      <c r="G693" s="165"/>
      <c r="H693" s="166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</row>
    <row r="694">
      <c r="A694" s="163"/>
      <c r="B694" s="163"/>
      <c r="C694" s="163"/>
      <c r="D694" s="163"/>
      <c r="E694" s="164"/>
      <c r="F694" s="164"/>
      <c r="G694" s="165"/>
      <c r="H694" s="166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</row>
    <row r="695">
      <c r="A695" s="163"/>
      <c r="B695" s="163"/>
      <c r="C695" s="163"/>
      <c r="D695" s="163"/>
      <c r="E695" s="164"/>
      <c r="F695" s="164"/>
      <c r="G695" s="165"/>
      <c r="H695" s="166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</row>
    <row r="696">
      <c r="A696" s="163"/>
      <c r="B696" s="163"/>
      <c r="C696" s="163"/>
      <c r="D696" s="163"/>
      <c r="E696" s="164"/>
      <c r="F696" s="164"/>
      <c r="G696" s="165"/>
      <c r="H696" s="166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</row>
    <row r="697">
      <c r="A697" s="163"/>
      <c r="B697" s="163"/>
      <c r="C697" s="163"/>
      <c r="D697" s="163"/>
      <c r="E697" s="163"/>
      <c r="F697" s="164"/>
      <c r="G697" s="165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</row>
    <row r="698">
      <c r="A698" s="163"/>
      <c r="B698" s="163"/>
      <c r="C698" s="163"/>
      <c r="D698" s="163"/>
      <c r="E698" s="163"/>
      <c r="F698" s="164"/>
      <c r="G698" s="165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</row>
    <row r="699">
      <c r="A699" s="163"/>
      <c r="B699" s="163"/>
      <c r="C699" s="163"/>
      <c r="D699" s="163"/>
      <c r="E699" s="163"/>
      <c r="F699" s="164"/>
      <c r="G699" s="165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</row>
    <row r="700">
      <c r="A700" s="163"/>
      <c r="B700" s="163"/>
      <c r="C700" s="163"/>
      <c r="D700" s="163"/>
      <c r="E700" s="163"/>
      <c r="F700" s="164"/>
      <c r="G700" s="165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</row>
    <row r="701">
      <c r="A701" s="163"/>
      <c r="B701" s="163"/>
      <c r="C701" s="163"/>
      <c r="D701" s="163"/>
      <c r="E701" s="163"/>
      <c r="F701" s="164"/>
      <c r="G701" s="165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</row>
    <row r="702">
      <c r="A702" s="163"/>
      <c r="B702" s="163"/>
      <c r="C702" s="163"/>
      <c r="D702" s="163"/>
      <c r="E702" s="163"/>
      <c r="F702" s="164"/>
      <c r="G702" s="165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</row>
    <row r="703">
      <c r="A703" s="163"/>
      <c r="B703" s="163"/>
      <c r="C703" s="163"/>
      <c r="D703" s="163"/>
      <c r="E703" s="163"/>
      <c r="F703" s="164"/>
      <c r="G703" s="165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</row>
    <row r="704">
      <c r="A704" s="163"/>
      <c r="B704" s="163"/>
      <c r="C704" s="163"/>
      <c r="D704" s="163"/>
      <c r="E704" s="163"/>
      <c r="F704" s="164"/>
      <c r="G704" s="165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</row>
    <row r="705">
      <c r="A705" s="163"/>
      <c r="B705" s="163"/>
      <c r="C705" s="163"/>
      <c r="D705" s="163"/>
      <c r="E705" s="163"/>
      <c r="F705" s="164"/>
      <c r="G705" s="165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</row>
    <row r="706">
      <c r="A706" s="163"/>
      <c r="B706" s="163"/>
      <c r="C706" s="163"/>
      <c r="D706" s="163"/>
      <c r="E706" s="163"/>
      <c r="F706" s="164"/>
      <c r="G706" s="165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</row>
    <row r="707">
      <c r="A707" s="163"/>
      <c r="B707" s="163"/>
      <c r="C707" s="163"/>
      <c r="D707" s="163"/>
      <c r="E707" s="163"/>
      <c r="F707" s="164"/>
      <c r="G707" s="165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</row>
    <row r="708">
      <c r="A708" s="163"/>
      <c r="B708" s="163"/>
      <c r="C708" s="163"/>
      <c r="D708" s="163"/>
      <c r="E708" s="163"/>
      <c r="F708" s="164"/>
      <c r="G708" s="165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</row>
    <row r="709">
      <c r="A709" s="163"/>
      <c r="B709" s="163"/>
      <c r="C709" s="163"/>
      <c r="D709" s="163"/>
      <c r="E709" s="163"/>
      <c r="F709" s="164"/>
      <c r="G709" s="165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</row>
    <row r="710">
      <c r="A710" s="163"/>
      <c r="B710" s="163"/>
      <c r="C710" s="163"/>
      <c r="D710" s="163"/>
      <c r="E710" s="163"/>
      <c r="F710" s="164"/>
      <c r="G710" s="165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</row>
    <row r="711">
      <c r="A711" s="163"/>
      <c r="B711" s="163"/>
      <c r="C711" s="163"/>
      <c r="D711" s="163"/>
      <c r="E711" s="163"/>
      <c r="F711" s="164"/>
      <c r="G711" s="165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</row>
    <row r="712">
      <c r="A712" s="163"/>
      <c r="B712" s="163"/>
      <c r="C712" s="163"/>
      <c r="D712" s="163"/>
      <c r="E712" s="163"/>
      <c r="F712" s="164"/>
      <c r="G712" s="165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</row>
    <row r="713">
      <c r="A713" s="163"/>
      <c r="B713" s="163"/>
      <c r="C713" s="163"/>
      <c r="D713" s="163"/>
      <c r="E713" s="163"/>
      <c r="F713" s="164"/>
      <c r="G713" s="165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</row>
    <row r="714">
      <c r="A714" s="163"/>
      <c r="B714" s="163"/>
      <c r="C714" s="163"/>
      <c r="D714" s="163"/>
      <c r="E714" s="163"/>
      <c r="F714" s="164"/>
      <c r="G714" s="165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</row>
    <row r="715">
      <c r="A715" s="163"/>
      <c r="B715" s="163"/>
      <c r="C715" s="163"/>
      <c r="D715" s="163"/>
      <c r="E715" s="163"/>
      <c r="F715" s="164"/>
      <c r="G715" s="165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</row>
    <row r="716">
      <c r="A716" s="163"/>
      <c r="B716" s="163"/>
      <c r="C716" s="163"/>
      <c r="D716" s="163"/>
      <c r="E716" s="163"/>
      <c r="F716" s="164"/>
      <c r="G716" s="165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</row>
    <row r="717">
      <c r="A717" s="163"/>
      <c r="B717" s="163"/>
      <c r="C717" s="163"/>
      <c r="D717" s="163"/>
      <c r="E717" s="163"/>
      <c r="F717" s="164"/>
      <c r="G717" s="165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</row>
    <row r="718">
      <c r="A718" s="163"/>
      <c r="B718" s="163"/>
      <c r="C718" s="163"/>
      <c r="D718" s="163"/>
      <c r="E718" s="163"/>
      <c r="F718" s="164"/>
      <c r="G718" s="165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</row>
    <row r="719">
      <c r="A719" s="163"/>
      <c r="B719" s="163"/>
      <c r="C719" s="163"/>
      <c r="D719" s="163"/>
      <c r="E719" s="163"/>
      <c r="F719" s="164"/>
      <c r="G719" s="165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</row>
    <row r="720">
      <c r="A720" s="163"/>
      <c r="B720" s="163"/>
      <c r="C720" s="163"/>
      <c r="D720" s="163"/>
      <c r="E720" s="163"/>
      <c r="F720" s="164"/>
      <c r="G720" s="165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</row>
    <row r="721">
      <c r="A721" s="163"/>
      <c r="B721" s="163"/>
      <c r="C721" s="163"/>
      <c r="D721" s="163"/>
      <c r="E721" s="163"/>
      <c r="F721" s="164"/>
      <c r="G721" s="165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</row>
    <row r="722">
      <c r="A722" s="163"/>
      <c r="B722" s="163"/>
      <c r="C722" s="163"/>
      <c r="D722" s="163"/>
      <c r="E722" s="163"/>
      <c r="F722" s="164"/>
      <c r="G722" s="165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</row>
    <row r="723">
      <c r="A723" s="163"/>
      <c r="B723" s="163"/>
      <c r="C723" s="163"/>
      <c r="D723" s="163"/>
      <c r="E723" s="163"/>
      <c r="F723" s="164"/>
      <c r="G723" s="165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</row>
    <row r="724">
      <c r="A724" s="163"/>
      <c r="B724" s="163"/>
      <c r="C724" s="163"/>
      <c r="D724" s="163"/>
      <c r="E724" s="163"/>
      <c r="F724" s="164"/>
      <c r="G724" s="165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</row>
    <row r="725">
      <c r="A725" s="163"/>
      <c r="B725" s="163"/>
      <c r="C725" s="163"/>
      <c r="D725" s="163"/>
      <c r="E725" s="163"/>
      <c r="F725" s="164"/>
      <c r="G725" s="165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</row>
    <row r="726">
      <c r="A726" s="163"/>
      <c r="B726" s="163"/>
      <c r="C726" s="163"/>
      <c r="D726" s="163"/>
      <c r="E726" s="163"/>
      <c r="F726" s="164"/>
      <c r="G726" s="165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</row>
    <row r="727">
      <c r="A727" s="163"/>
      <c r="B727" s="163"/>
      <c r="C727" s="163"/>
      <c r="D727" s="163"/>
      <c r="E727" s="163"/>
      <c r="F727" s="164"/>
      <c r="G727" s="165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</row>
    <row r="728">
      <c r="A728" s="163"/>
      <c r="B728" s="163"/>
      <c r="C728" s="163"/>
      <c r="D728" s="163"/>
      <c r="E728" s="163"/>
      <c r="F728" s="164"/>
      <c r="G728" s="165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</row>
    <row r="729">
      <c r="A729" s="163"/>
      <c r="B729" s="163"/>
      <c r="C729" s="163"/>
      <c r="D729" s="163"/>
      <c r="E729" s="163"/>
      <c r="F729" s="164"/>
      <c r="G729" s="165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</row>
    <row r="730">
      <c r="A730" s="163"/>
      <c r="B730" s="163"/>
      <c r="C730" s="163"/>
      <c r="D730" s="163"/>
      <c r="E730" s="163"/>
      <c r="F730" s="164"/>
      <c r="G730" s="165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</row>
    <row r="731">
      <c r="A731" s="163"/>
      <c r="B731" s="163"/>
      <c r="C731" s="163"/>
      <c r="D731" s="163"/>
      <c r="E731" s="163"/>
      <c r="F731" s="164"/>
      <c r="G731" s="165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</row>
    <row r="732">
      <c r="A732" s="163"/>
      <c r="B732" s="163"/>
      <c r="C732" s="163"/>
      <c r="D732" s="163"/>
      <c r="E732" s="163"/>
      <c r="F732" s="164"/>
      <c r="G732" s="165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</row>
    <row r="733">
      <c r="A733" s="163"/>
      <c r="B733" s="163"/>
      <c r="C733" s="163"/>
      <c r="D733" s="163"/>
      <c r="E733" s="163"/>
      <c r="F733" s="164"/>
      <c r="G733" s="165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</row>
    <row r="734">
      <c r="A734" s="163"/>
      <c r="B734" s="163"/>
      <c r="C734" s="163"/>
      <c r="D734" s="163"/>
      <c r="E734" s="163"/>
      <c r="F734" s="164"/>
      <c r="G734" s="165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</row>
    <row r="735">
      <c r="A735" s="163"/>
      <c r="B735" s="163"/>
      <c r="C735" s="163"/>
      <c r="D735" s="163"/>
      <c r="E735" s="163"/>
      <c r="F735" s="164"/>
      <c r="G735" s="165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</row>
    <row r="736">
      <c r="A736" s="163"/>
      <c r="B736" s="163"/>
      <c r="C736" s="163"/>
      <c r="D736" s="163"/>
      <c r="E736" s="163"/>
      <c r="F736" s="164"/>
      <c r="G736" s="165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</row>
    <row r="737">
      <c r="A737" s="163"/>
      <c r="B737" s="163"/>
      <c r="C737" s="163"/>
      <c r="D737" s="163"/>
      <c r="E737" s="163"/>
      <c r="F737" s="164"/>
      <c r="G737" s="165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</row>
    <row r="738">
      <c r="A738" s="163"/>
      <c r="B738" s="163"/>
      <c r="C738" s="163"/>
      <c r="D738" s="163"/>
      <c r="E738" s="163"/>
      <c r="F738" s="164"/>
      <c r="G738" s="165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</row>
    <row r="739">
      <c r="A739" s="163"/>
      <c r="B739" s="163"/>
      <c r="C739" s="163"/>
      <c r="D739" s="163"/>
      <c r="E739" s="163"/>
      <c r="F739" s="164"/>
      <c r="G739" s="165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</row>
    <row r="740">
      <c r="A740" s="163"/>
      <c r="B740" s="163"/>
      <c r="C740" s="163"/>
      <c r="D740" s="163"/>
      <c r="E740" s="163"/>
      <c r="F740" s="164"/>
      <c r="G740" s="165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</row>
    <row r="741">
      <c r="A741" s="163"/>
      <c r="B741" s="163"/>
      <c r="C741" s="163"/>
      <c r="D741" s="163"/>
      <c r="E741" s="163"/>
      <c r="F741" s="164"/>
      <c r="G741" s="165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</row>
    <row r="742">
      <c r="A742" s="163"/>
      <c r="B742" s="163"/>
      <c r="C742" s="163"/>
      <c r="D742" s="163"/>
      <c r="E742" s="163"/>
      <c r="F742" s="164"/>
      <c r="G742" s="165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</row>
    <row r="743">
      <c r="A743" s="163"/>
      <c r="B743" s="163"/>
      <c r="C743" s="163"/>
      <c r="D743" s="163"/>
      <c r="E743" s="163"/>
      <c r="F743" s="164"/>
      <c r="G743" s="165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</row>
    <row r="744">
      <c r="A744" s="163"/>
      <c r="B744" s="163"/>
      <c r="C744" s="163"/>
      <c r="D744" s="163"/>
      <c r="E744" s="163"/>
      <c r="F744" s="164"/>
      <c r="G744" s="165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</row>
    <row r="745">
      <c r="A745" s="163"/>
      <c r="B745" s="163"/>
      <c r="C745" s="163"/>
      <c r="D745" s="163"/>
      <c r="E745" s="163"/>
      <c r="F745" s="164"/>
      <c r="G745" s="165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</row>
    <row r="746">
      <c r="A746" s="163"/>
      <c r="B746" s="163"/>
      <c r="C746" s="163"/>
      <c r="D746" s="163"/>
      <c r="E746" s="163"/>
      <c r="F746" s="164"/>
      <c r="G746" s="165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</row>
    <row r="747">
      <c r="A747" s="163"/>
      <c r="B747" s="163"/>
      <c r="C747" s="163"/>
      <c r="D747" s="163"/>
      <c r="E747" s="163"/>
      <c r="F747" s="164"/>
      <c r="G747" s="165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</row>
    <row r="748">
      <c r="A748" s="163"/>
      <c r="B748" s="163"/>
      <c r="C748" s="163"/>
      <c r="D748" s="163"/>
      <c r="E748" s="163"/>
      <c r="F748" s="164"/>
      <c r="G748" s="165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</row>
    <row r="749">
      <c r="A749" s="163"/>
      <c r="B749" s="163"/>
      <c r="C749" s="163"/>
      <c r="D749" s="163"/>
      <c r="E749" s="163"/>
      <c r="F749" s="164"/>
      <c r="G749" s="165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</row>
    <row r="750">
      <c r="A750" s="163"/>
      <c r="B750" s="163"/>
      <c r="C750" s="163"/>
      <c r="D750" s="163"/>
      <c r="E750" s="163"/>
      <c r="F750" s="164"/>
      <c r="G750" s="165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</row>
    <row r="751">
      <c r="A751" s="163"/>
      <c r="B751" s="163"/>
      <c r="C751" s="163"/>
      <c r="D751" s="163"/>
      <c r="E751" s="163"/>
      <c r="F751" s="164"/>
      <c r="G751" s="165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</row>
    <row r="752">
      <c r="A752" s="163"/>
      <c r="B752" s="163"/>
      <c r="C752" s="163"/>
      <c r="D752" s="163"/>
      <c r="E752" s="163"/>
      <c r="F752" s="164"/>
      <c r="G752" s="165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</row>
    <row r="753">
      <c r="A753" s="163"/>
      <c r="B753" s="163"/>
      <c r="C753" s="163"/>
      <c r="D753" s="163"/>
      <c r="E753" s="163"/>
      <c r="F753" s="164"/>
      <c r="G753" s="165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</row>
    <row r="754">
      <c r="A754" s="163"/>
      <c r="B754" s="163"/>
      <c r="C754" s="163"/>
      <c r="D754" s="163"/>
      <c r="E754" s="163"/>
      <c r="F754" s="164"/>
      <c r="G754" s="165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</row>
    <row r="755">
      <c r="A755" s="163"/>
      <c r="B755" s="163"/>
      <c r="C755" s="163"/>
      <c r="D755" s="163"/>
      <c r="E755" s="163"/>
      <c r="F755" s="164"/>
      <c r="G755" s="165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</row>
    <row r="756">
      <c r="A756" s="163"/>
      <c r="B756" s="163"/>
      <c r="C756" s="163"/>
      <c r="D756" s="163"/>
      <c r="E756" s="163"/>
      <c r="F756" s="164"/>
      <c r="G756" s="165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</row>
    <row r="757">
      <c r="A757" s="163"/>
      <c r="B757" s="163"/>
      <c r="C757" s="163"/>
      <c r="D757" s="163"/>
      <c r="E757" s="163"/>
      <c r="F757" s="164"/>
      <c r="G757" s="165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</row>
    <row r="758">
      <c r="A758" s="163"/>
      <c r="B758" s="163"/>
      <c r="C758" s="163"/>
      <c r="D758" s="163"/>
      <c r="E758" s="163"/>
      <c r="F758" s="164"/>
      <c r="G758" s="165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</row>
    <row r="759">
      <c r="A759" s="163"/>
      <c r="B759" s="163"/>
      <c r="C759" s="163"/>
      <c r="D759" s="163"/>
      <c r="E759" s="163"/>
      <c r="F759" s="164"/>
      <c r="G759" s="165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</row>
    <row r="760">
      <c r="A760" s="163"/>
      <c r="B760" s="163"/>
      <c r="C760" s="163"/>
      <c r="D760" s="163"/>
      <c r="E760" s="163"/>
      <c r="F760" s="164"/>
      <c r="G760" s="165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</row>
    <row r="761">
      <c r="A761" s="163"/>
      <c r="B761" s="163"/>
      <c r="C761" s="163"/>
      <c r="D761" s="163"/>
      <c r="E761" s="163"/>
      <c r="F761" s="164"/>
      <c r="G761" s="165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</row>
    <row r="762">
      <c r="A762" s="163"/>
      <c r="B762" s="163"/>
      <c r="C762" s="163"/>
      <c r="D762" s="163"/>
      <c r="E762" s="163"/>
      <c r="F762" s="164"/>
      <c r="G762" s="165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</row>
    <row r="763">
      <c r="A763" s="163"/>
      <c r="B763" s="163"/>
      <c r="C763" s="163"/>
      <c r="D763" s="163"/>
      <c r="E763" s="163"/>
      <c r="F763" s="164"/>
      <c r="G763" s="165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</row>
    <row r="764">
      <c r="A764" s="163"/>
      <c r="B764" s="163"/>
      <c r="C764" s="163"/>
      <c r="D764" s="163"/>
      <c r="E764" s="163"/>
      <c r="F764" s="164"/>
      <c r="G764" s="165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</row>
    <row r="765">
      <c r="A765" s="163"/>
      <c r="B765" s="163"/>
      <c r="C765" s="163"/>
      <c r="D765" s="163"/>
      <c r="E765" s="163"/>
      <c r="F765" s="164"/>
      <c r="G765" s="165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</row>
    <row r="766">
      <c r="A766" s="163"/>
      <c r="B766" s="163"/>
      <c r="C766" s="163"/>
      <c r="D766" s="163"/>
      <c r="E766" s="163"/>
      <c r="F766" s="164"/>
      <c r="G766" s="165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</row>
    <row r="767">
      <c r="A767" s="163"/>
      <c r="B767" s="163"/>
      <c r="C767" s="163"/>
      <c r="D767" s="163"/>
      <c r="E767" s="163"/>
      <c r="F767" s="164"/>
      <c r="G767" s="165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</row>
    <row r="768">
      <c r="A768" s="163"/>
      <c r="B768" s="163"/>
      <c r="C768" s="163"/>
      <c r="D768" s="163"/>
      <c r="E768" s="163"/>
      <c r="F768" s="164"/>
      <c r="G768" s="165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</row>
    <row r="769">
      <c r="A769" s="163"/>
      <c r="B769" s="163"/>
      <c r="C769" s="163"/>
      <c r="D769" s="163"/>
      <c r="E769" s="163"/>
      <c r="F769" s="164"/>
      <c r="G769" s="165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</row>
    <row r="770">
      <c r="A770" s="163"/>
      <c r="B770" s="163"/>
      <c r="C770" s="163"/>
      <c r="D770" s="163"/>
      <c r="E770" s="163"/>
      <c r="F770" s="164"/>
      <c r="G770" s="165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</row>
    <row r="771">
      <c r="A771" s="163"/>
      <c r="B771" s="163"/>
      <c r="C771" s="163"/>
      <c r="D771" s="163"/>
      <c r="E771" s="163"/>
      <c r="F771" s="164"/>
      <c r="G771" s="165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</row>
    <row r="772">
      <c r="A772" s="163"/>
      <c r="B772" s="163"/>
      <c r="C772" s="163"/>
      <c r="D772" s="163"/>
      <c r="E772" s="163"/>
      <c r="F772" s="164"/>
      <c r="G772" s="165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</row>
    <row r="773">
      <c r="A773" s="163"/>
      <c r="B773" s="163"/>
      <c r="C773" s="163"/>
      <c r="D773" s="163"/>
      <c r="E773" s="163"/>
      <c r="F773" s="164"/>
      <c r="G773" s="165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</row>
    <row r="774">
      <c r="A774" s="163"/>
      <c r="B774" s="163"/>
      <c r="C774" s="163"/>
      <c r="D774" s="163"/>
      <c r="E774" s="163"/>
      <c r="F774" s="164"/>
      <c r="G774" s="165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</row>
    <row r="775">
      <c r="A775" s="163"/>
      <c r="B775" s="163"/>
      <c r="C775" s="163"/>
      <c r="D775" s="163"/>
      <c r="E775" s="163"/>
      <c r="F775" s="164"/>
      <c r="G775" s="165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</row>
    <row r="776">
      <c r="A776" s="163"/>
      <c r="B776" s="163"/>
      <c r="C776" s="163"/>
      <c r="D776" s="163"/>
      <c r="E776" s="163"/>
      <c r="F776" s="164"/>
      <c r="G776" s="165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</row>
    <row r="777">
      <c r="A777" s="163"/>
      <c r="B777" s="163"/>
      <c r="C777" s="163"/>
      <c r="D777" s="163"/>
      <c r="E777" s="163"/>
      <c r="F777" s="164"/>
      <c r="G777" s="165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</row>
    <row r="778">
      <c r="A778" s="163"/>
      <c r="B778" s="163"/>
      <c r="C778" s="163"/>
      <c r="D778" s="163"/>
      <c r="E778" s="163"/>
      <c r="F778" s="164"/>
      <c r="G778" s="165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</row>
    <row r="779">
      <c r="A779" s="163"/>
      <c r="B779" s="163"/>
      <c r="C779" s="163"/>
      <c r="D779" s="163"/>
      <c r="E779" s="163"/>
      <c r="F779" s="164"/>
      <c r="G779" s="165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</row>
    <row r="780">
      <c r="A780" s="163"/>
      <c r="B780" s="163"/>
      <c r="C780" s="163"/>
      <c r="D780" s="163"/>
      <c r="E780" s="163"/>
      <c r="F780" s="164"/>
      <c r="G780" s="165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</row>
    <row r="781">
      <c r="A781" s="163"/>
      <c r="B781" s="163"/>
      <c r="C781" s="163"/>
      <c r="D781" s="163"/>
      <c r="E781" s="163"/>
      <c r="F781" s="164"/>
      <c r="G781" s="165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</row>
    <row r="782">
      <c r="A782" s="163"/>
      <c r="B782" s="163"/>
      <c r="C782" s="163"/>
      <c r="D782" s="163"/>
      <c r="E782" s="163"/>
      <c r="F782" s="164"/>
      <c r="G782" s="165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</row>
    <row r="783">
      <c r="A783" s="163"/>
      <c r="B783" s="163"/>
      <c r="C783" s="163"/>
      <c r="D783" s="163"/>
      <c r="E783" s="163"/>
      <c r="F783" s="164"/>
      <c r="G783" s="165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</row>
    <row r="784">
      <c r="A784" s="163"/>
      <c r="B784" s="163"/>
      <c r="C784" s="163"/>
      <c r="D784" s="163"/>
      <c r="E784" s="163"/>
      <c r="F784" s="164"/>
      <c r="G784" s="165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</row>
    <row r="785">
      <c r="A785" s="163"/>
      <c r="B785" s="163"/>
      <c r="C785" s="163"/>
      <c r="D785" s="163"/>
      <c r="E785" s="163"/>
      <c r="F785" s="164"/>
      <c r="G785" s="165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</row>
    <row r="786">
      <c r="A786" s="163"/>
      <c r="B786" s="163"/>
      <c r="C786" s="163"/>
      <c r="D786" s="163"/>
      <c r="E786" s="163"/>
      <c r="F786" s="164"/>
      <c r="G786" s="165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</row>
    <row r="787">
      <c r="A787" s="163"/>
      <c r="B787" s="163"/>
      <c r="C787" s="163"/>
      <c r="D787" s="163"/>
      <c r="E787" s="163"/>
      <c r="F787" s="164"/>
      <c r="G787" s="165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</row>
    <row r="788">
      <c r="A788" s="163"/>
      <c r="B788" s="163"/>
      <c r="C788" s="163"/>
      <c r="D788" s="163"/>
      <c r="E788" s="163"/>
      <c r="F788" s="164"/>
      <c r="G788" s="165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</row>
    <row r="789">
      <c r="A789" s="163"/>
      <c r="B789" s="163"/>
      <c r="C789" s="163"/>
      <c r="D789" s="163"/>
      <c r="E789" s="163"/>
      <c r="F789" s="164"/>
      <c r="G789" s="165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</row>
    <row r="790">
      <c r="A790" s="163"/>
      <c r="B790" s="163"/>
      <c r="C790" s="163"/>
      <c r="D790" s="163"/>
      <c r="E790" s="163"/>
      <c r="F790" s="164"/>
      <c r="G790" s="165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</row>
    <row r="791">
      <c r="A791" s="163"/>
      <c r="B791" s="163"/>
      <c r="C791" s="163"/>
      <c r="D791" s="163"/>
      <c r="E791" s="163"/>
      <c r="F791" s="164"/>
      <c r="G791" s="165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</row>
    <row r="792">
      <c r="A792" s="163"/>
      <c r="B792" s="163"/>
      <c r="C792" s="163"/>
      <c r="D792" s="163"/>
      <c r="E792" s="163"/>
      <c r="F792" s="164"/>
      <c r="G792" s="165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</row>
    <row r="793">
      <c r="A793" s="163"/>
      <c r="B793" s="163"/>
      <c r="C793" s="163"/>
      <c r="D793" s="163"/>
      <c r="E793" s="163"/>
      <c r="F793" s="164"/>
      <c r="G793" s="165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</row>
    <row r="794">
      <c r="A794" s="163"/>
      <c r="B794" s="163"/>
      <c r="C794" s="163"/>
      <c r="D794" s="163"/>
      <c r="E794" s="163"/>
      <c r="F794" s="164"/>
      <c r="G794" s="165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</row>
    <row r="795">
      <c r="A795" s="163"/>
      <c r="B795" s="163"/>
      <c r="C795" s="163"/>
      <c r="D795" s="163"/>
      <c r="E795" s="163"/>
      <c r="F795" s="164"/>
      <c r="G795" s="165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</row>
    <row r="796">
      <c r="A796" s="163"/>
      <c r="B796" s="163"/>
      <c r="C796" s="163"/>
      <c r="D796" s="163"/>
      <c r="E796" s="163"/>
      <c r="F796" s="164"/>
      <c r="G796" s="165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</row>
    <row r="797">
      <c r="A797" s="163"/>
      <c r="B797" s="163"/>
      <c r="C797" s="163"/>
      <c r="D797" s="163"/>
      <c r="E797" s="163"/>
      <c r="F797" s="164"/>
      <c r="G797" s="165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</row>
    <row r="798">
      <c r="A798" s="163"/>
      <c r="B798" s="163"/>
      <c r="C798" s="163"/>
      <c r="D798" s="163"/>
      <c r="E798" s="163"/>
      <c r="F798" s="164"/>
      <c r="G798" s="165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</row>
    <row r="799">
      <c r="A799" s="163"/>
      <c r="B799" s="163"/>
      <c r="C799" s="163"/>
      <c r="D799" s="163"/>
      <c r="E799" s="163"/>
      <c r="F799" s="164"/>
      <c r="G799" s="165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</row>
    <row r="800">
      <c r="A800" s="163"/>
      <c r="B800" s="163"/>
      <c r="C800" s="163"/>
      <c r="D800" s="163"/>
      <c r="E800" s="163"/>
      <c r="F800" s="164"/>
      <c r="G800" s="165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</row>
    <row r="801">
      <c r="A801" s="163"/>
      <c r="B801" s="163"/>
      <c r="C801" s="163"/>
      <c r="D801" s="163"/>
      <c r="E801" s="163"/>
      <c r="F801" s="164"/>
      <c r="G801" s="165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</row>
    <row r="802">
      <c r="A802" s="163"/>
      <c r="B802" s="163"/>
      <c r="C802" s="163"/>
      <c r="D802" s="163"/>
      <c r="E802" s="163"/>
      <c r="F802" s="164"/>
      <c r="G802" s="165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</row>
    <row r="803">
      <c r="A803" s="163"/>
      <c r="B803" s="163"/>
      <c r="C803" s="163"/>
      <c r="D803" s="163"/>
      <c r="E803" s="163"/>
      <c r="F803" s="164"/>
      <c r="G803" s="165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</row>
    <row r="804">
      <c r="A804" s="163"/>
      <c r="B804" s="163"/>
      <c r="C804" s="163"/>
      <c r="D804" s="163"/>
      <c r="E804" s="163"/>
      <c r="F804" s="164"/>
      <c r="G804" s="165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</row>
    <row r="805">
      <c r="A805" s="163"/>
      <c r="B805" s="163"/>
      <c r="C805" s="163"/>
      <c r="D805" s="163"/>
      <c r="E805" s="163"/>
      <c r="F805" s="164"/>
      <c r="G805" s="165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</row>
    <row r="806">
      <c r="A806" s="163"/>
      <c r="B806" s="163"/>
      <c r="C806" s="163"/>
      <c r="D806" s="163"/>
      <c r="E806" s="163"/>
      <c r="F806" s="164"/>
      <c r="G806" s="165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</row>
    <row r="807">
      <c r="A807" s="163"/>
      <c r="B807" s="163"/>
      <c r="C807" s="163"/>
      <c r="D807" s="163"/>
      <c r="E807" s="163"/>
      <c r="F807" s="164"/>
      <c r="G807" s="165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</row>
    <row r="808">
      <c r="A808" s="163"/>
      <c r="B808" s="163"/>
      <c r="C808" s="163"/>
      <c r="D808" s="163"/>
      <c r="E808" s="163"/>
      <c r="F808" s="164"/>
      <c r="G808" s="165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</row>
    <row r="809">
      <c r="A809" s="163"/>
      <c r="B809" s="163"/>
      <c r="C809" s="163"/>
      <c r="D809" s="163"/>
      <c r="E809" s="163"/>
      <c r="F809" s="164"/>
      <c r="G809" s="165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</row>
    <row r="810">
      <c r="A810" s="163"/>
      <c r="B810" s="163"/>
      <c r="C810" s="163"/>
      <c r="D810" s="163"/>
      <c r="E810" s="163"/>
      <c r="F810" s="164"/>
      <c r="G810" s="165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</row>
    <row r="811">
      <c r="A811" s="163"/>
      <c r="B811" s="163"/>
      <c r="C811" s="163"/>
      <c r="D811" s="163"/>
      <c r="E811" s="163"/>
      <c r="F811" s="164"/>
      <c r="G811" s="165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</row>
    <row r="812">
      <c r="A812" s="163"/>
      <c r="B812" s="163"/>
      <c r="C812" s="163"/>
      <c r="D812" s="163"/>
      <c r="E812" s="163"/>
      <c r="F812" s="164"/>
      <c r="G812" s="165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</row>
    <row r="813">
      <c r="A813" s="163"/>
      <c r="B813" s="163"/>
      <c r="C813" s="163"/>
      <c r="D813" s="163"/>
      <c r="E813" s="163"/>
      <c r="F813" s="164"/>
      <c r="G813" s="165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</row>
    <row r="814">
      <c r="A814" s="163"/>
      <c r="B814" s="163"/>
      <c r="C814" s="163"/>
      <c r="D814" s="163"/>
      <c r="E814" s="163"/>
      <c r="F814" s="164"/>
      <c r="G814" s="165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</row>
    <row r="815">
      <c r="A815" s="163"/>
      <c r="B815" s="163"/>
      <c r="C815" s="163"/>
      <c r="D815" s="163"/>
      <c r="E815" s="163"/>
      <c r="F815" s="164"/>
      <c r="G815" s="165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</row>
    <row r="816">
      <c r="A816" s="163"/>
      <c r="B816" s="163"/>
      <c r="C816" s="163"/>
      <c r="D816" s="163"/>
      <c r="E816" s="163"/>
      <c r="F816" s="164"/>
      <c r="G816" s="165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</row>
    <row r="817">
      <c r="A817" s="163"/>
      <c r="B817" s="163"/>
      <c r="C817" s="163"/>
      <c r="D817" s="163"/>
      <c r="E817" s="163"/>
      <c r="F817" s="164"/>
      <c r="G817" s="165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</row>
    <row r="818">
      <c r="A818" s="163"/>
      <c r="B818" s="163"/>
      <c r="C818" s="163"/>
      <c r="D818" s="163"/>
      <c r="E818" s="163"/>
      <c r="F818" s="164"/>
      <c r="G818" s="165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</row>
    <row r="819">
      <c r="A819" s="163"/>
      <c r="B819" s="163"/>
      <c r="C819" s="163"/>
      <c r="D819" s="163"/>
      <c r="E819" s="163"/>
      <c r="F819" s="164"/>
      <c r="G819" s="165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</row>
    <row r="820">
      <c r="A820" s="163"/>
      <c r="B820" s="163"/>
      <c r="C820" s="163"/>
      <c r="D820" s="163"/>
      <c r="E820" s="163"/>
      <c r="F820" s="164"/>
      <c r="G820" s="165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</row>
    <row r="821">
      <c r="A821" s="163"/>
      <c r="B821" s="163"/>
      <c r="C821" s="163"/>
      <c r="D821" s="163"/>
      <c r="E821" s="163"/>
      <c r="F821" s="164"/>
      <c r="G821" s="165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</row>
    <row r="822">
      <c r="A822" s="163"/>
      <c r="B822" s="163"/>
      <c r="C822" s="163"/>
      <c r="D822" s="163"/>
      <c r="E822" s="163"/>
      <c r="F822" s="164"/>
      <c r="G822" s="165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</row>
    <row r="823">
      <c r="A823" s="163"/>
      <c r="B823" s="163"/>
      <c r="C823" s="163"/>
      <c r="D823" s="163"/>
      <c r="E823" s="163"/>
      <c r="F823" s="164"/>
      <c r="G823" s="165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</row>
    <row r="824">
      <c r="A824" s="163"/>
      <c r="B824" s="163"/>
      <c r="C824" s="163"/>
      <c r="D824" s="163"/>
      <c r="E824" s="163"/>
      <c r="F824" s="164"/>
      <c r="G824" s="165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</row>
    <row r="825">
      <c r="A825" s="163"/>
      <c r="B825" s="163"/>
      <c r="C825" s="163"/>
      <c r="D825" s="163"/>
      <c r="E825" s="163"/>
      <c r="F825" s="164"/>
      <c r="G825" s="165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</row>
    <row r="826">
      <c r="A826" s="163"/>
      <c r="B826" s="163"/>
      <c r="C826" s="163"/>
      <c r="D826" s="163"/>
      <c r="E826" s="163"/>
      <c r="F826" s="164"/>
      <c r="G826" s="165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</row>
    <row r="827">
      <c r="A827" s="163"/>
      <c r="B827" s="163"/>
      <c r="C827" s="163"/>
      <c r="D827" s="163"/>
      <c r="E827" s="163"/>
      <c r="F827" s="164"/>
      <c r="G827" s="165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</row>
    <row r="828">
      <c r="A828" s="163"/>
      <c r="B828" s="163"/>
      <c r="C828" s="163"/>
      <c r="D828" s="163"/>
      <c r="E828" s="163"/>
      <c r="F828" s="164"/>
      <c r="G828" s="165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</row>
    <row r="829">
      <c r="A829" s="163"/>
      <c r="B829" s="163"/>
      <c r="C829" s="163"/>
      <c r="D829" s="163"/>
      <c r="E829" s="163"/>
      <c r="F829" s="164"/>
      <c r="G829" s="165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</row>
    <row r="830">
      <c r="A830" s="163"/>
      <c r="B830" s="163"/>
      <c r="C830" s="163"/>
      <c r="D830" s="163"/>
      <c r="E830" s="163"/>
      <c r="F830" s="164"/>
      <c r="G830" s="165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</row>
    <row r="831">
      <c r="A831" s="163"/>
      <c r="B831" s="163"/>
      <c r="C831" s="163"/>
      <c r="D831" s="163"/>
      <c r="E831" s="163"/>
      <c r="F831" s="164"/>
      <c r="G831" s="165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</row>
    <row r="832">
      <c r="A832" s="163"/>
      <c r="B832" s="163"/>
      <c r="C832" s="163"/>
      <c r="D832" s="163"/>
      <c r="E832" s="163"/>
      <c r="F832" s="164"/>
      <c r="G832" s="165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</row>
    <row r="833">
      <c r="A833" s="163"/>
      <c r="B833" s="163"/>
      <c r="C833" s="163"/>
      <c r="D833" s="163"/>
      <c r="E833" s="163"/>
      <c r="F833" s="164"/>
      <c r="G833" s="165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</row>
    <row r="834">
      <c r="A834" s="163"/>
      <c r="B834" s="163"/>
      <c r="C834" s="163"/>
      <c r="D834" s="163"/>
      <c r="E834" s="163"/>
      <c r="F834" s="164"/>
      <c r="G834" s="165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</row>
    <row r="835">
      <c r="A835" s="163"/>
      <c r="B835" s="163"/>
      <c r="C835" s="163"/>
      <c r="D835" s="163"/>
      <c r="E835" s="163"/>
      <c r="F835" s="164"/>
      <c r="G835" s="165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</row>
    <row r="836">
      <c r="A836" s="163"/>
      <c r="B836" s="163"/>
      <c r="C836" s="163"/>
      <c r="D836" s="163"/>
      <c r="E836" s="163"/>
      <c r="F836" s="164"/>
      <c r="G836" s="165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</row>
    <row r="837">
      <c r="A837" s="163"/>
      <c r="B837" s="163"/>
      <c r="C837" s="163"/>
      <c r="D837" s="163"/>
      <c r="E837" s="163"/>
      <c r="F837" s="164"/>
      <c r="G837" s="165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</row>
    <row r="838">
      <c r="A838" s="163"/>
      <c r="B838" s="163"/>
      <c r="C838" s="163"/>
      <c r="D838" s="163"/>
      <c r="E838" s="163"/>
      <c r="F838" s="164"/>
      <c r="G838" s="165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</row>
    <row r="839">
      <c r="A839" s="163"/>
      <c r="B839" s="163"/>
      <c r="C839" s="163"/>
      <c r="D839" s="163"/>
      <c r="E839" s="163"/>
      <c r="F839" s="164"/>
      <c r="G839" s="165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</row>
    <row r="840">
      <c r="A840" s="163"/>
      <c r="B840" s="163"/>
      <c r="C840" s="163"/>
      <c r="D840" s="163"/>
      <c r="E840" s="163"/>
      <c r="F840" s="164"/>
      <c r="G840" s="165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</row>
    <row r="841">
      <c r="A841" s="163"/>
      <c r="B841" s="163"/>
      <c r="C841" s="163"/>
      <c r="D841" s="163"/>
      <c r="E841" s="163"/>
      <c r="F841" s="164"/>
      <c r="G841" s="165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</row>
    <row r="842">
      <c r="A842" s="163"/>
      <c r="B842" s="163"/>
      <c r="C842" s="163"/>
      <c r="D842" s="163"/>
      <c r="E842" s="163"/>
      <c r="F842" s="164"/>
      <c r="G842" s="165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</row>
    <row r="843">
      <c r="A843" s="163"/>
      <c r="B843" s="163"/>
      <c r="C843" s="163"/>
      <c r="D843" s="163"/>
      <c r="E843" s="163"/>
      <c r="F843" s="164"/>
      <c r="G843" s="165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</row>
    <row r="844">
      <c r="A844" s="163"/>
      <c r="B844" s="163"/>
      <c r="C844" s="163"/>
      <c r="D844" s="163"/>
      <c r="E844" s="163"/>
      <c r="F844" s="164"/>
      <c r="G844" s="165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</row>
    <row r="845">
      <c r="A845" s="163"/>
      <c r="B845" s="163"/>
      <c r="C845" s="163"/>
      <c r="D845" s="163"/>
      <c r="E845" s="163"/>
      <c r="F845" s="164"/>
      <c r="G845" s="165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</row>
    <row r="846">
      <c r="A846" s="163"/>
      <c r="B846" s="163"/>
      <c r="C846" s="163"/>
      <c r="D846" s="163"/>
      <c r="E846" s="163"/>
      <c r="F846" s="164"/>
      <c r="G846" s="165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</row>
    <row r="847">
      <c r="A847" s="163"/>
      <c r="B847" s="163"/>
      <c r="C847" s="163"/>
      <c r="D847" s="163"/>
      <c r="E847" s="163"/>
      <c r="F847" s="164"/>
      <c r="G847" s="165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</row>
    <row r="848">
      <c r="A848" s="163"/>
      <c r="B848" s="163"/>
      <c r="C848" s="163"/>
      <c r="D848" s="163"/>
      <c r="E848" s="163"/>
      <c r="F848" s="164"/>
      <c r="G848" s="165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</row>
    <row r="849">
      <c r="A849" s="163"/>
      <c r="B849" s="163"/>
      <c r="C849" s="163"/>
      <c r="D849" s="163"/>
      <c r="E849" s="163"/>
      <c r="F849" s="164"/>
      <c r="G849" s="165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</row>
    <row r="850">
      <c r="A850" s="163"/>
      <c r="B850" s="163"/>
      <c r="C850" s="163"/>
      <c r="D850" s="163"/>
      <c r="E850" s="163"/>
      <c r="F850" s="164"/>
      <c r="G850" s="165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</row>
    <row r="851">
      <c r="A851" s="163"/>
      <c r="B851" s="163"/>
      <c r="C851" s="163"/>
      <c r="D851" s="163"/>
      <c r="E851" s="163"/>
      <c r="F851" s="164"/>
      <c r="G851" s="165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</row>
    <row r="852">
      <c r="A852" s="163"/>
      <c r="B852" s="163"/>
      <c r="C852" s="163"/>
      <c r="D852" s="163"/>
      <c r="E852" s="163"/>
      <c r="F852" s="164"/>
      <c r="G852" s="165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</row>
    <row r="853">
      <c r="A853" s="163"/>
      <c r="B853" s="163"/>
      <c r="C853" s="163"/>
      <c r="D853" s="163"/>
      <c r="E853" s="163"/>
      <c r="F853" s="164"/>
      <c r="G853" s="165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</row>
    <row r="854">
      <c r="A854" s="163"/>
      <c r="B854" s="163"/>
      <c r="C854" s="163"/>
      <c r="D854" s="163"/>
      <c r="E854" s="163"/>
      <c r="F854" s="164"/>
      <c r="G854" s="165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</row>
    <row r="855">
      <c r="A855" s="163"/>
      <c r="B855" s="163"/>
      <c r="C855" s="163"/>
      <c r="D855" s="163"/>
      <c r="E855" s="163"/>
      <c r="F855" s="164"/>
      <c r="G855" s="165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</row>
    <row r="856">
      <c r="A856" s="163"/>
      <c r="B856" s="163"/>
      <c r="C856" s="163"/>
      <c r="D856" s="163"/>
      <c r="E856" s="163"/>
      <c r="F856" s="164"/>
      <c r="G856" s="165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</row>
    <row r="857">
      <c r="A857" s="163"/>
      <c r="B857" s="163"/>
      <c r="C857" s="163"/>
      <c r="D857" s="163"/>
      <c r="E857" s="163"/>
      <c r="F857" s="164"/>
      <c r="G857" s="165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</row>
    <row r="858">
      <c r="A858" s="163"/>
      <c r="B858" s="163"/>
      <c r="C858" s="163"/>
      <c r="D858" s="163"/>
      <c r="E858" s="163"/>
      <c r="F858" s="164"/>
      <c r="G858" s="165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</row>
    <row r="859">
      <c r="A859" s="163"/>
      <c r="B859" s="163"/>
      <c r="C859" s="163"/>
      <c r="D859" s="163"/>
      <c r="E859" s="163"/>
      <c r="F859" s="164"/>
      <c r="G859" s="165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</row>
    <row r="860">
      <c r="A860" s="163"/>
      <c r="B860" s="163"/>
      <c r="C860" s="163"/>
      <c r="D860" s="163"/>
      <c r="E860" s="163"/>
      <c r="F860" s="164"/>
      <c r="G860" s="165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</row>
    <row r="861">
      <c r="A861" s="163"/>
      <c r="B861" s="163"/>
      <c r="C861" s="163"/>
      <c r="D861" s="163"/>
      <c r="E861" s="163"/>
      <c r="F861" s="164"/>
      <c r="G861" s="165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</row>
    <row r="862">
      <c r="A862" s="163"/>
      <c r="B862" s="163"/>
      <c r="C862" s="163"/>
      <c r="D862" s="163"/>
      <c r="E862" s="163"/>
      <c r="F862" s="164"/>
      <c r="G862" s="165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</row>
    <row r="863">
      <c r="A863" s="163"/>
      <c r="B863" s="163"/>
      <c r="C863" s="163"/>
      <c r="D863" s="163"/>
      <c r="E863" s="163"/>
      <c r="F863" s="164"/>
      <c r="G863" s="165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</row>
    <row r="864">
      <c r="A864" s="163"/>
      <c r="B864" s="163"/>
      <c r="C864" s="163"/>
      <c r="D864" s="163"/>
      <c r="E864" s="163"/>
      <c r="F864" s="164"/>
      <c r="G864" s="165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</row>
    <row r="865">
      <c r="A865" s="163"/>
      <c r="B865" s="163"/>
      <c r="C865" s="163"/>
      <c r="D865" s="163"/>
      <c r="E865" s="163"/>
      <c r="F865" s="164"/>
      <c r="G865" s="165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</row>
    <row r="866">
      <c r="A866" s="163"/>
      <c r="B866" s="163"/>
      <c r="C866" s="163"/>
      <c r="D866" s="163"/>
      <c r="E866" s="163"/>
      <c r="F866" s="164"/>
      <c r="G866" s="165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</row>
    <row r="867">
      <c r="A867" s="163"/>
      <c r="B867" s="163"/>
      <c r="C867" s="163"/>
      <c r="D867" s="163"/>
      <c r="E867" s="163"/>
      <c r="F867" s="164"/>
      <c r="G867" s="165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</row>
    <row r="868">
      <c r="A868" s="163"/>
      <c r="B868" s="163"/>
      <c r="C868" s="163"/>
      <c r="D868" s="163"/>
      <c r="E868" s="163"/>
      <c r="F868" s="164"/>
      <c r="G868" s="165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</row>
    <row r="869">
      <c r="A869" s="163"/>
      <c r="B869" s="163"/>
      <c r="C869" s="163"/>
      <c r="D869" s="163"/>
      <c r="E869" s="163"/>
      <c r="F869" s="164"/>
      <c r="G869" s="165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</row>
    <row r="870">
      <c r="A870" s="163"/>
      <c r="B870" s="163"/>
      <c r="C870" s="163"/>
      <c r="D870" s="163"/>
      <c r="E870" s="163"/>
      <c r="F870" s="164"/>
      <c r="G870" s="165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</row>
    <row r="871">
      <c r="A871" s="163"/>
      <c r="B871" s="163"/>
      <c r="C871" s="163"/>
      <c r="D871" s="163"/>
      <c r="E871" s="163"/>
      <c r="F871" s="164"/>
      <c r="G871" s="165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</row>
    <row r="872">
      <c r="A872" s="163"/>
      <c r="B872" s="163"/>
      <c r="C872" s="163"/>
      <c r="D872" s="163"/>
      <c r="E872" s="163"/>
      <c r="F872" s="164"/>
      <c r="G872" s="165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</row>
    <row r="873">
      <c r="A873" s="163"/>
      <c r="B873" s="163"/>
      <c r="C873" s="163"/>
      <c r="D873" s="163"/>
      <c r="E873" s="163"/>
      <c r="F873" s="164"/>
      <c r="G873" s="165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</row>
    <row r="874">
      <c r="A874" s="163"/>
      <c r="B874" s="163"/>
      <c r="C874" s="163"/>
      <c r="D874" s="163"/>
      <c r="E874" s="163"/>
      <c r="F874" s="164"/>
      <c r="G874" s="165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</row>
    <row r="875">
      <c r="A875" s="163"/>
      <c r="B875" s="163"/>
      <c r="C875" s="163"/>
      <c r="D875" s="163"/>
      <c r="E875" s="163"/>
      <c r="F875" s="164"/>
      <c r="G875" s="165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</row>
    <row r="876">
      <c r="A876" s="163"/>
      <c r="B876" s="163"/>
      <c r="C876" s="163"/>
      <c r="D876" s="163"/>
      <c r="E876" s="163"/>
      <c r="F876" s="164"/>
      <c r="G876" s="165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</row>
    <row r="877">
      <c r="A877" s="163"/>
      <c r="B877" s="163"/>
      <c r="C877" s="163"/>
      <c r="D877" s="163"/>
      <c r="E877" s="163"/>
      <c r="F877" s="164"/>
      <c r="G877" s="165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</row>
    <row r="878">
      <c r="A878" s="163"/>
      <c r="B878" s="163"/>
      <c r="C878" s="163"/>
      <c r="D878" s="163"/>
      <c r="E878" s="163"/>
      <c r="F878" s="164"/>
      <c r="G878" s="165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</row>
    <row r="879">
      <c r="A879" s="163"/>
      <c r="B879" s="163"/>
      <c r="C879" s="163"/>
      <c r="D879" s="163"/>
      <c r="E879" s="163"/>
      <c r="F879" s="164"/>
      <c r="G879" s="165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</row>
    <row r="880">
      <c r="A880" s="163"/>
      <c r="B880" s="163"/>
      <c r="C880" s="163"/>
      <c r="D880" s="163"/>
      <c r="E880" s="163"/>
      <c r="F880" s="164"/>
      <c r="G880" s="165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</row>
    <row r="881">
      <c r="A881" s="163"/>
      <c r="B881" s="163"/>
      <c r="C881" s="163"/>
      <c r="D881" s="163"/>
      <c r="E881" s="163"/>
      <c r="F881" s="164"/>
      <c r="G881" s="165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</row>
    <row r="882">
      <c r="A882" s="163"/>
      <c r="B882" s="163"/>
      <c r="C882" s="163"/>
      <c r="D882" s="163"/>
      <c r="E882" s="163"/>
      <c r="F882" s="164"/>
      <c r="G882" s="165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</row>
    <row r="883">
      <c r="A883" s="163"/>
      <c r="B883" s="163"/>
      <c r="C883" s="163"/>
      <c r="D883" s="163"/>
      <c r="E883" s="163"/>
      <c r="F883" s="164"/>
      <c r="G883" s="165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</row>
    <row r="884">
      <c r="A884" s="163"/>
      <c r="B884" s="163"/>
      <c r="C884" s="163"/>
      <c r="D884" s="163"/>
      <c r="E884" s="163"/>
      <c r="F884" s="164"/>
      <c r="G884" s="165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</row>
    <row r="885">
      <c r="A885" s="163"/>
      <c r="B885" s="163"/>
      <c r="C885" s="163"/>
      <c r="D885" s="163"/>
      <c r="E885" s="163"/>
      <c r="F885" s="164"/>
      <c r="G885" s="165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</row>
    <row r="886">
      <c r="A886" s="163"/>
      <c r="B886" s="163"/>
      <c r="C886" s="163"/>
      <c r="D886" s="163"/>
      <c r="E886" s="163"/>
      <c r="F886" s="164"/>
      <c r="G886" s="165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</row>
    <row r="887">
      <c r="A887" s="163"/>
      <c r="B887" s="163"/>
      <c r="C887" s="163"/>
      <c r="D887" s="163"/>
      <c r="E887" s="163"/>
      <c r="F887" s="164"/>
      <c r="G887" s="165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</row>
    <row r="888">
      <c r="A888" s="163"/>
      <c r="B888" s="163"/>
      <c r="C888" s="163"/>
      <c r="D888" s="163"/>
      <c r="E888" s="163"/>
      <c r="F888" s="164"/>
      <c r="G888" s="165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</row>
    <row r="889">
      <c r="A889" s="163"/>
      <c r="B889" s="163"/>
      <c r="C889" s="163"/>
      <c r="D889" s="163"/>
      <c r="E889" s="163"/>
      <c r="F889" s="164"/>
      <c r="G889" s="165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</row>
    <row r="890">
      <c r="A890" s="163"/>
      <c r="B890" s="163"/>
      <c r="C890" s="163"/>
      <c r="D890" s="163"/>
      <c r="E890" s="163"/>
      <c r="F890" s="164"/>
      <c r="G890" s="165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</row>
    <row r="891">
      <c r="A891" s="163"/>
      <c r="B891" s="163"/>
      <c r="C891" s="163"/>
      <c r="D891" s="163"/>
      <c r="E891" s="163"/>
      <c r="F891" s="164"/>
      <c r="G891" s="165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</row>
    <row r="892">
      <c r="A892" s="163"/>
      <c r="B892" s="163"/>
      <c r="C892" s="163"/>
      <c r="D892" s="163"/>
      <c r="E892" s="163"/>
      <c r="F892" s="164"/>
      <c r="G892" s="165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</row>
    <row r="893">
      <c r="A893" s="163"/>
      <c r="B893" s="163"/>
      <c r="C893" s="163"/>
      <c r="D893" s="163"/>
      <c r="E893" s="163"/>
      <c r="F893" s="164"/>
      <c r="G893" s="165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</row>
    <row r="894">
      <c r="A894" s="163"/>
      <c r="B894" s="163"/>
      <c r="C894" s="163"/>
      <c r="D894" s="163"/>
      <c r="E894" s="163"/>
      <c r="F894" s="164"/>
      <c r="G894" s="165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</row>
    <row r="895">
      <c r="A895" s="163"/>
      <c r="B895" s="163"/>
      <c r="C895" s="163"/>
      <c r="D895" s="163"/>
      <c r="E895" s="163"/>
      <c r="F895" s="164"/>
      <c r="G895" s="165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</row>
    <row r="896">
      <c r="A896" s="163"/>
      <c r="B896" s="163"/>
      <c r="C896" s="163"/>
      <c r="D896" s="163"/>
      <c r="E896" s="163"/>
      <c r="F896" s="164"/>
      <c r="G896" s="165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</row>
    <row r="897">
      <c r="A897" s="163"/>
      <c r="B897" s="163"/>
      <c r="C897" s="163"/>
      <c r="D897" s="163"/>
      <c r="E897" s="163"/>
      <c r="F897" s="164"/>
      <c r="G897" s="165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</row>
    <row r="898">
      <c r="A898" s="163"/>
      <c r="B898" s="163"/>
      <c r="C898" s="163"/>
      <c r="D898" s="163"/>
      <c r="E898" s="163"/>
      <c r="F898" s="164"/>
      <c r="G898" s="165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</row>
    <row r="899">
      <c r="A899" s="163"/>
      <c r="B899" s="163"/>
      <c r="C899" s="163"/>
      <c r="D899" s="163"/>
      <c r="E899" s="163"/>
      <c r="F899" s="164"/>
      <c r="G899" s="165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</row>
    <row r="900">
      <c r="A900" s="163"/>
      <c r="B900" s="163"/>
      <c r="C900" s="163"/>
      <c r="D900" s="163"/>
      <c r="E900" s="163"/>
      <c r="F900" s="164"/>
      <c r="G900" s="165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</row>
    <row r="901">
      <c r="A901" s="163"/>
      <c r="B901" s="163"/>
      <c r="C901" s="163"/>
      <c r="D901" s="163"/>
      <c r="E901" s="163"/>
      <c r="F901" s="164"/>
      <c r="G901" s="165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</row>
    <row r="902">
      <c r="A902" s="163"/>
      <c r="B902" s="163"/>
      <c r="C902" s="163"/>
      <c r="D902" s="163"/>
      <c r="E902" s="163"/>
      <c r="F902" s="164"/>
      <c r="G902" s="165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</row>
    <row r="903">
      <c r="A903" s="163"/>
      <c r="B903" s="163"/>
      <c r="C903" s="163"/>
      <c r="D903" s="163"/>
      <c r="E903" s="163"/>
      <c r="F903" s="164"/>
      <c r="G903" s="165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</row>
    <row r="904">
      <c r="A904" s="163"/>
      <c r="B904" s="163"/>
      <c r="C904" s="163"/>
      <c r="D904" s="163"/>
      <c r="E904" s="163"/>
      <c r="F904" s="164"/>
      <c r="G904" s="165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</row>
    <row r="905">
      <c r="A905" s="163"/>
      <c r="B905" s="163"/>
      <c r="C905" s="163"/>
      <c r="D905" s="163"/>
      <c r="E905" s="163"/>
      <c r="F905" s="164"/>
      <c r="G905" s="165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</row>
    <row r="906">
      <c r="A906" s="163"/>
      <c r="B906" s="163"/>
      <c r="C906" s="163"/>
      <c r="D906" s="163"/>
      <c r="E906" s="163"/>
      <c r="F906" s="164"/>
      <c r="G906" s="165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</row>
    <row r="907">
      <c r="A907" s="163"/>
      <c r="B907" s="163"/>
      <c r="C907" s="163"/>
      <c r="D907" s="163"/>
      <c r="E907" s="163"/>
      <c r="F907" s="164"/>
      <c r="G907" s="165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</row>
    <row r="908">
      <c r="A908" s="163"/>
      <c r="B908" s="163"/>
      <c r="C908" s="163"/>
      <c r="D908" s="163"/>
      <c r="E908" s="163"/>
      <c r="F908" s="164"/>
      <c r="G908" s="165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</row>
    <row r="909">
      <c r="A909" s="163"/>
      <c r="B909" s="163"/>
      <c r="C909" s="163"/>
      <c r="D909" s="163"/>
      <c r="E909" s="163"/>
      <c r="F909" s="164"/>
      <c r="G909" s="165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</row>
    <row r="910">
      <c r="A910" s="163"/>
      <c r="B910" s="163"/>
      <c r="C910" s="163"/>
      <c r="D910" s="163"/>
      <c r="E910" s="163"/>
      <c r="F910" s="164"/>
      <c r="G910" s="165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</row>
    <row r="911">
      <c r="A911" s="163"/>
      <c r="B911" s="163"/>
      <c r="C911" s="163"/>
      <c r="D911" s="163"/>
      <c r="E911" s="163"/>
      <c r="F911" s="164"/>
      <c r="G911" s="165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</row>
    <row r="912">
      <c r="A912" s="163"/>
      <c r="B912" s="163"/>
      <c r="C912" s="163"/>
      <c r="D912" s="163"/>
      <c r="E912" s="163"/>
      <c r="F912" s="164"/>
      <c r="G912" s="165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</row>
    <row r="913">
      <c r="A913" s="163"/>
      <c r="B913" s="163"/>
      <c r="C913" s="163"/>
      <c r="D913" s="163"/>
      <c r="E913" s="163"/>
      <c r="F913" s="164"/>
      <c r="G913" s="165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</row>
    <row r="914">
      <c r="A914" s="163"/>
      <c r="B914" s="163"/>
      <c r="C914" s="163"/>
      <c r="D914" s="163"/>
      <c r="E914" s="163"/>
      <c r="F914" s="164"/>
      <c r="G914" s="165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</row>
    <row r="915">
      <c r="A915" s="163"/>
      <c r="B915" s="163"/>
      <c r="C915" s="163"/>
      <c r="D915" s="163"/>
      <c r="E915" s="163"/>
      <c r="F915" s="164"/>
      <c r="G915" s="165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</row>
    <row r="916">
      <c r="A916" s="163"/>
      <c r="B916" s="163"/>
      <c r="C916" s="163"/>
      <c r="D916" s="163"/>
      <c r="E916" s="163"/>
      <c r="F916" s="164"/>
      <c r="G916" s="165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</row>
    <row r="917">
      <c r="A917" s="163"/>
      <c r="B917" s="163"/>
      <c r="C917" s="163"/>
      <c r="D917" s="163"/>
      <c r="E917" s="163"/>
      <c r="F917" s="164"/>
      <c r="G917" s="165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</row>
    <row r="918">
      <c r="A918" s="163"/>
      <c r="B918" s="163"/>
      <c r="C918" s="163"/>
      <c r="D918" s="163"/>
      <c r="E918" s="163"/>
      <c r="F918" s="164"/>
      <c r="G918" s="165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</row>
    <row r="919">
      <c r="A919" s="163"/>
      <c r="B919" s="163"/>
      <c r="C919" s="163"/>
      <c r="D919" s="163"/>
      <c r="E919" s="163"/>
      <c r="F919" s="164"/>
      <c r="G919" s="165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</row>
    <row r="920">
      <c r="A920" s="163"/>
      <c r="B920" s="163"/>
      <c r="C920" s="163"/>
      <c r="D920" s="163"/>
      <c r="E920" s="163"/>
      <c r="F920" s="164"/>
      <c r="G920" s="165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</row>
    <row r="921">
      <c r="A921" s="163"/>
      <c r="B921" s="163"/>
      <c r="C921" s="163"/>
      <c r="D921" s="163"/>
      <c r="E921" s="163"/>
      <c r="F921" s="164"/>
      <c r="G921" s="165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</row>
    <row r="922">
      <c r="A922" s="163"/>
      <c r="B922" s="163"/>
      <c r="C922" s="163"/>
      <c r="D922" s="163"/>
      <c r="E922" s="163"/>
      <c r="F922" s="164"/>
      <c r="G922" s="165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</row>
    <row r="923">
      <c r="A923" s="163"/>
      <c r="B923" s="163"/>
      <c r="C923" s="163"/>
      <c r="D923" s="163"/>
      <c r="E923" s="163"/>
      <c r="F923" s="164"/>
      <c r="G923" s="165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</row>
    <row r="924">
      <c r="A924" s="163"/>
      <c r="B924" s="163"/>
      <c r="C924" s="163"/>
      <c r="D924" s="163"/>
      <c r="E924" s="163"/>
      <c r="F924" s="164"/>
      <c r="G924" s="165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</row>
    <row r="925">
      <c r="A925" s="163"/>
      <c r="B925" s="163"/>
      <c r="C925" s="163"/>
      <c r="D925" s="163"/>
      <c r="E925" s="163"/>
      <c r="F925" s="164"/>
      <c r="G925" s="165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</row>
    <row r="926">
      <c r="A926" s="163"/>
      <c r="B926" s="163"/>
      <c r="C926" s="163"/>
      <c r="D926" s="163"/>
      <c r="E926" s="163"/>
      <c r="F926" s="164"/>
      <c r="G926" s="165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</row>
    <row r="927">
      <c r="A927" s="163"/>
      <c r="B927" s="163"/>
      <c r="C927" s="163"/>
      <c r="D927" s="163"/>
      <c r="E927" s="163"/>
      <c r="F927" s="164"/>
      <c r="G927" s="165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</row>
    <row r="928">
      <c r="A928" s="163"/>
      <c r="B928" s="163"/>
      <c r="C928" s="163"/>
      <c r="D928" s="163"/>
      <c r="E928" s="163"/>
      <c r="F928" s="164"/>
      <c r="G928" s="165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</row>
    <row r="929">
      <c r="A929" s="163"/>
      <c r="B929" s="163"/>
      <c r="C929" s="163"/>
      <c r="D929" s="163"/>
      <c r="E929" s="163"/>
      <c r="F929" s="164"/>
      <c r="G929" s="165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</row>
    <row r="930">
      <c r="A930" s="163"/>
      <c r="B930" s="163"/>
      <c r="C930" s="163"/>
      <c r="D930" s="163"/>
      <c r="E930" s="163"/>
      <c r="F930" s="164"/>
      <c r="G930" s="165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</row>
    <row r="931">
      <c r="A931" s="163"/>
      <c r="B931" s="163"/>
      <c r="C931" s="163"/>
      <c r="D931" s="163"/>
      <c r="E931" s="163"/>
      <c r="F931" s="164"/>
      <c r="G931" s="165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</row>
    <row r="932">
      <c r="A932" s="163"/>
      <c r="B932" s="163"/>
      <c r="C932" s="163"/>
      <c r="D932" s="163"/>
      <c r="E932" s="163"/>
      <c r="F932" s="164"/>
      <c r="G932" s="165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</row>
    <row r="933">
      <c r="A933" s="163"/>
      <c r="B933" s="163"/>
      <c r="C933" s="163"/>
      <c r="D933" s="163"/>
      <c r="E933" s="163"/>
      <c r="F933" s="164"/>
      <c r="G933" s="165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</row>
    <row r="934">
      <c r="A934" s="163"/>
      <c r="B934" s="163"/>
      <c r="C934" s="163"/>
      <c r="D934" s="163"/>
      <c r="E934" s="163"/>
      <c r="F934" s="164"/>
      <c r="G934" s="165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</row>
    <row r="935">
      <c r="A935" s="163"/>
      <c r="B935" s="163"/>
      <c r="C935" s="163"/>
      <c r="D935" s="163"/>
      <c r="E935" s="163"/>
      <c r="F935" s="164"/>
      <c r="G935" s="165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</row>
    <row r="936">
      <c r="A936" s="163"/>
      <c r="B936" s="163"/>
      <c r="C936" s="163"/>
      <c r="D936" s="163"/>
      <c r="E936" s="163"/>
      <c r="F936" s="164"/>
      <c r="G936" s="165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</row>
    <row r="937">
      <c r="A937" s="163"/>
      <c r="B937" s="163"/>
      <c r="C937" s="163"/>
      <c r="D937" s="163"/>
      <c r="E937" s="163"/>
      <c r="F937" s="164"/>
      <c r="G937" s="165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</row>
    <row r="938">
      <c r="A938" s="163"/>
      <c r="B938" s="163"/>
      <c r="C938" s="163"/>
      <c r="D938" s="163"/>
      <c r="E938" s="163"/>
      <c r="F938" s="164"/>
      <c r="G938" s="165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</row>
    <row r="939">
      <c r="A939" s="163"/>
      <c r="B939" s="163"/>
      <c r="C939" s="163"/>
      <c r="D939" s="163"/>
      <c r="E939" s="163"/>
      <c r="F939" s="164"/>
      <c r="G939" s="165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</row>
    <row r="940">
      <c r="A940" s="163"/>
      <c r="B940" s="163"/>
      <c r="C940" s="163"/>
      <c r="D940" s="163"/>
      <c r="E940" s="163"/>
      <c r="F940" s="164"/>
      <c r="G940" s="165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</row>
    <row r="941">
      <c r="A941" s="163"/>
      <c r="B941" s="163"/>
      <c r="C941" s="163"/>
      <c r="D941" s="163"/>
      <c r="E941" s="163"/>
      <c r="F941" s="164"/>
      <c r="G941" s="165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</row>
    <row r="942">
      <c r="A942" s="163"/>
      <c r="B942" s="163"/>
      <c r="C942" s="163"/>
      <c r="D942" s="163"/>
      <c r="E942" s="163"/>
      <c r="F942" s="164"/>
      <c r="G942" s="165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</row>
    <row r="943">
      <c r="A943" s="163"/>
      <c r="B943" s="163"/>
      <c r="C943" s="163"/>
      <c r="D943" s="163"/>
      <c r="E943" s="163"/>
      <c r="F943" s="164"/>
      <c r="G943" s="165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</row>
    <row r="944">
      <c r="A944" s="163"/>
      <c r="B944" s="163"/>
      <c r="C944" s="163"/>
      <c r="D944" s="163"/>
      <c r="E944" s="163"/>
      <c r="F944" s="164"/>
      <c r="G944" s="165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</row>
    <row r="945">
      <c r="A945" s="163"/>
      <c r="B945" s="163"/>
      <c r="C945" s="163"/>
      <c r="D945" s="163"/>
      <c r="E945" s="163"/>
      <c r="F945" s="164"/>
      <c r="G945" s="165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</row>
    <row r="946">
      <c r="A946" s="163"/>
      <c r="B946" s="163"/>
      <c r="C946" s="163"/>
      <c r="D946" s="163"/>
      <c r="E946" s="163"/>
      <c r="F946" s="164"/>
      <c r="G946" s="165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</row>
    <row r="947">
      <c r="A947" s="163"/>
      <c r="B947" s="163"/>
      <c r="C947" s="163"/>
      <c r="D947" s="163"/>
      <c r="E947" s="163"/>
      <c r="F947" s="164"/>
      <c r="G947" s="165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</row>
    <row r="948">
      <c r="A948" s="163"/>
      <c r="B948" s="163"/>
      <c r="C948" s="163"/>
      <c r="D948" s="163"/>
      <c r="E948" s="163"/>
      <c r="F948" s="164"/>
      <c r="G948" s="165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</row>
    <row r="949">
      <c r="A949" s="163"/>
      <c r="B949" s="163"/>
      <c r="C949" s="163"/>
      <c r="D949" s="163"/>
      <c r="E949" s="163"/>
      <c r="F949" s="164"/>
      <c r="G949" s="165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</row>
    <row r="950">
      <c r="A950" s="163"/>
      <c r="B950" s="163"/>
      <c r="C950" s="163"/>
      <c r="D950" s="163"/>
      <c r="E950" s="163"/>
      <c r="F950" s="164"/>
      <c r="G950" s="165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</row>
    <row r="951">
      <c r="A951" s="163"/>
      <c r="B951" s="163"/>
      <c r="C951" s="163"/>
      <c r="D951" s="163"/>
      <c r="E951" s="163"/>
      <c r="F951" s="164"/>
      <c r="G951" s="165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</row>
    <row r="952">
      <c r="A952" s="163"/>
      <c r="B952" s="163"/>
      <c r="C952" s="163"/>
      <c r="D952" s="163"/>
      <c r="E952" s="163"/>
      <c r="F952" s="164"/>
      <c r="G952" s="165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</row>
    <row r="953">
      <c r="A953" s="163"/>
      <c r="B953" s="163"/>
      <c r="C953" s="163"/>
      <c r="D953" s="163"/>
      <c r="E953" s="163"/>
      <c r="F953" s="164"/>
      <c r="G953" s="165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</row>
    <row r="954">
      <c r="A954" s="163"/>
      <c r="B954" s="163"/>
      <c r="C954" s="163"/>
      <c r="D954" s="163"/>
      <c r="E954" s="163"/>
      <c r="F954" s="164"/>
      <c r="G954" s="165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</row>
    <row r="955">
      <c r="A955" s="163"/>
      <c r="B955" s="163"/>
      <c r="C955" s="163"/>
      <c r="D955" s="163"/>
      <c r="E955" s="163"/>
      <c r="F955" s="164"/>
      <c r="G955" s="165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</row>
    <row r="956">
      <c r="A956" s="163"/>
      <c r="B956" s="163"/>
      <c r="C956" s="163"/>
      <c r="D956" s="163"/>
      <c r="E956" s="163"/>
      <c r="F956" s="164"/>
      <c r="G956" s="165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</row>
    <row r="957">
      <c r="A957" s="163"/>
      <c r="B957" s="163"/>
      <c r="C957" s="163"/>
      <c r="D957" s="163"/>
      <c r="E957" s="163"/>
      <c r="F957" s="164"/>
      <c r="G957" s="165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</row>
    <row r="958">
      <c r="A958" s="163"/>
      <c r="B958" s="163"/>
      <c r="C958" s="163"/>
      <c r="D958" s="163"/>
      <c r="E958" s="163"/>
      <c r="F958" s="164"/>
      <c r="G958" s="165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</row>
    <row r="959">
      <c r="A959" s="163"/>
      <c r="B959" s="163"/>
      <c r="C959" s="163"/>
      <c r="D959" s="163"/>
      <c r="E959" s="163"/>
      <c r="F959" s="164"/>
      <c r="G959" s="165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</row>
    <row r="960">
      <c r="A960" s="163"/>
      <c r="B960" s="163"/>
      <c r="C960" s="163"/>
      <c r="D960" s="163"/>
      <c r="E960" s="163"/>
      <c r="F960" s="164"/>
      <c r="G960" s="165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</row>
    <row r="961">
      <c r="A961" s="163"/>
      <c r="B961" s="163"/>
      <c r="C961" s="163"/>
      <c r="D961" s="163"/>
      <c r="E961" s="163"/>
      <c r="F961" s="164"/>
      <c r="G961" s="165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</row>
    <row r="962">
      <c r="A962" s="163"/>
      <c r="B962" s="163"/>
      <c r="C962" s="163"/>
      <c r="D962" s="163"/>
      <c r="E962" s="163"/>
      <c r="F962" s="164"/>
      <c r="G962" s="165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</row>
    <row r="963">
      <c r="A963" s="163"/>
      <c r="B963" s="163"/>
      <c r="C963" s="163"/>
      <c r="D963" s="163"/>
      <c r="E963" s="163"/>
      <c r="F963" s="164"/>
      <c r="G963" s="165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</row>
    <row r="964">
      <c r="A964" s="163"/>
      <c r="B964" s="163"/>
      <c r="C964" s="163"/>
      <c r="D964" s="163"/>
      <c r="E964" s="163"/>
      <c r="F964" s="164"/>
      <c r="G964" s="165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</row>
    <row r="965">
      <c r="A965" s="163"/>
      <c r="B965" s="163"/>
      <c r="C965" s="163"/>
      <c r="D965" s="163"/>
      <c r="E965" s="163"/>
      <c r="F965" s="164"/>
      <c r="G965" s="165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</row>
    <row r="966">
      <c r="A966" s="163"/>
      <c r="B966" s="163"/>
      <c r="C966" s="163"/>
      <c r="D966" s="163"/>
      <c r="E966" s="163"/>
      <c r="F966" s="164"/>
      <c r="G966" s="165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</row>
    <row r="967">
      <c r="A967" s="163"/>
      <c r="B967" s="163"/>
      <c r="C967" s="163"/>
      <c r="D967" s="163"/>
      <c r="E967" s="163"/>
      <c r="F967" s="164"/>
      <c r="G967" s="165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</row>
    <row r="968">
      <c r="A968" s="163"/>
      <c r="B968" s="163"/>
      <c r="C968" s="163"/>
      <c r="D968" s="163"/>
      <c r="E968" s="163"/>
      <c r="F968" s="164"/>
      <c r="G968" s="165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</row>
    <row r="969">
      <c r="A969" s="163"/>
      <c r="B969" s="163"/>
      <c r="C969" s="163"/>
      <c r="D969" s="163"/>
      <c r="E969" s="163"/>
      <c r="F969" s="164"/>
      <c r="G969" s="165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</row>
    <row r="970">
      <c r="A970" s="163"/>
      <c r="B970" s="163"/>
      <c r="C970" s="163"/>
      <c r="D970" s="163"/>
      <c r="E970" s="163"/>
      <c r="F970" s="164"/>
      <c r="G970" s="165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</row>
    <row r="971">
      <c r="A971" s="163"/>
      <c r="B971" s="163"/>
      <c r="C971" s="163"/>
      <c r="D971" s="163"/>
      <c r="E971" s="163"/>
      <c r="F971" s="164"/>
      <c r="G971" s="165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</row>
    <row r="972">
      <c r="A972" s="163"/>
      <c r="B972" s="163"/>
      <c r="C972" s="163"/>
      <c r="D972" s="163"/>
      <c r="E972" s="163"/>
      <c r="F972" s="164"/>
      <c r="G972" s="165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</row>
    <row r="973">
      <c r="A973" s="163"/>
      <c r="B973" s="163"/>
      <c r="C973" s="163"/>
      <c r="D973" s="163"/>
      <c r="E973" s="163"/>
      <c r="F973" s="164"/>
      <c r="G973" s="165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</row>
    <row r="974">
      <c r="A974" s="163"/>
      <c r="B974" s="163"/>
      <c r="C974" s="163"/>
      <c r="D974" s="163"/>
      <c r="E974" s="163"/>
      <c r="F974" s="164"/>
      <c r="G974" s="165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</row>
    <row r="975">
      <c r="A975" s="163"/>
      <c r="B975" s="163"/>
      <c r="C975" s="163"/>
      <c r="D975" s="163"/>
      <c r="E975" s="163"/>
      <c r="F975" s="164"/>
      <c r="G975" s="165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</row>
    <row r="976">
      <c r="A976" s="163"/>
      <c r="B976" s="163"/>
      <c r="C976" s="163"/>
      <c r="D976" s="163"/>
      <c r="E976" s="163"/>
      <c r="F976" s="164"/>
      <c r="G976" s="165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</row>
    <row r="977">
      <c r="A977" s="163"/>
      <c r="B977" s="163"/>
      <c r="C977" s="163"/>
      <c r="D977" s="163"/>
      <c r="E977" s="163"/>
      <c r="F977" s="164"/>
      <c r="G977" s="165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</row>
    <row r="978">
      <c r="A978" s="163"/>
      <c r="B978" s="163"/>
      <c r="C978" s="163"/>
      <c r="D978" s="163"/>
      <c r="E978" s="163"/>
      <c r="F978" s="164"/>
      <c r="G978" s="165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</row>
    <row r="979">
      <c r="A979" s="163"/>
      <c r="B979" s="163"/>
      <c r="C979" s="163"/>
      <c r="D979" s="163"/>
      <c r="E979" s="163"/>
      <c r="F979" s="164"/>
      <c r="G979" s="165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</row>
    <row r="980">
      <c r="A980" s="163"/>
      <c r="B980" s="163"/>
      <c r="C980" s="163"/>
      <c r="D980" s="163"/>
      <c r="E980" s="163"/>
      <c r="F980" s="164"/>
      <c r="G980" s="165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</row>
    <row r="981">
      <c r="A981" s="163"/>
      <c r="B981" s="163"/>
      <c r="C981" s="163"/>
      <c r="D981" s="163"/>
      <c r="E981" s="163"/>
      <c r="F981" s="164"/>
      <c r="G981" s="165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</row>
    <row r="982">
      <c r="A982" s="163"/>
      <c r="B982" s="163"/>
      <c r="C982" s="163"/>
      <c r="D982" s="163"/>
      <c r="E982" s="163"/>
      <c r="F982" s="164"/>
      <c r="G982" s="165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</row>
    <row r="983">
      <c r="A983" s="163"/>
      <c r="B983" s="163"/>
      <c r="C983" s="163"/>
      <c r="D983" s="163"/>
      <c r="E983" s="163"/>
      <c r="F983" s="164"/>
      <c r="G983" s="165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</row>
    <row r="984">
      <c r="A984" s="163"/>
      <c r="B984" s="163"/>
      <c r="C984" s="163"/>
      <c r="D984" s="163"/>
      <c r="E984" s="163"/>
      <c r="F984" s="164"/>
      <c r="G984" s="165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</row>
    <row r="985">
      <c r="A985" s="163"/>
      <c r="B985" s="163"/>
      <c r="C985" s="163"/>
      <c r="D985" s="163"/>
      <c r="E985" s="163"/>
      <c r="F985" s="164"/>
      <c r="G985" s="165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</row>
    <row r="986">
      <c r="A986" s="163"/>
      <c r="B986" s="163"/>
      <c r="C986" s="163"/>
      <c r="D986" s="163"/>
      <c r="E986" s="163"/>
      <c r="F986" s="164"/>
      <c r="G986" s="165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</row>
    <row r="987">
      <c r="A987" s="163"/>
      <c r="B987" s="163"/>
      <c r="C987" s="163"/>
      <c r="D987" s="163"/>
      <c r="E987" s="163"/>
      <c r="F987" s="164"/>
      <c r="G987" s="165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</row>
    <row r="988">
      <c r="A988" s="163"/>
      <c r="B988" s="163"/>
      <c r="C988" s="163"/>
      <c r="D988" s="163"/>
      <c r="E988" s="163"/>
      <c r="F988" s="164"/>
      <c r="G988" s="165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</row>
    <row r="989">
      <c r="A989" s="163"/>
      <c r="B989" s="163"/>
      <c r="C989" s="163"/>
      <c r="D989" s="163"/>
      <c r="E989" s="163"/>
      <c r="F989" s="164"/>
      <c r="G989" s="165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</row>
    <row r="990">
      <c r="A990" s="163"/>
      <c r="B990" s="163"/>
      <c r="C990" s="163"/>
      <c r="D990" s="163"/>
      <c r="E990" s="163"/>
      <c r="F990" s="164"/>
      <c r="G990" s="165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</row>
    <row r="991">
      <c r="A991" s="163"/>
      <c r="B991" s="163"/>
      <c r="C991" s="163"/>
      <c r="D991" s="163"/>
      <c r="E991" s="163"/>
      <c r="F991" s="164"/>
      <c r="G991" s="165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</row>
    <row r="992">
      <c r="A992" s="163"/>
      <c r="B992" s="163"/>
      <c r="C992" s="163"/>
      <c r="D992" s="163"/>
      <c r="E992" s="163"/>
      <c r="F992" s="164"/>
      <c r="G992" s="165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</row>
    <row r="993">
      <c r="A993" s="163"/>
      <c r="B993" s="163"/>
      <c r="C993" s="163"/>
      <c r="D993" s="163"/>
      <c r="E993" s="163"/>
      <c r="F993" s="164"/>
      <c r="G993" s="165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</row>
    <row r="994">
      <c r="A994" s="163"/>
      <c r="B994" s="163"/>
      <c r="C994" s="163"/>
      <c r="D994" s="163"/>
      <c r="E994" s="163"/>
      <c r="F994" s="164"/>
      <c r="G994" s="165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</row>
    <row r="995">
      <c r="A995" s="163"/>
      <c r="B995" s="163"/>
      <c r="C995" s="163"/>
      <c r="D995" s="163"/>
      <c r="E995" s="163"/>
      <c r="F995" s="164"/>
      <c r="G995" s="165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</row>
    <row r="996">
      <c r="A996" s="163"/>
      <c r="B996" s="163"/>
      <c r="C996" s="163"/>
      <c r="D996" s="163"/>
      <c r="E996" s="163"/>
      <c r="F996" s="164"/>
      <c r="G996" s="165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</row>
    <row r="997">
      <c r="A997" s="163"/>
      <c r="B997" s="163"/>
      <c r="C997" s="163"/>
      <c r="D997" s="163"/>
      <c r="E997" s="163"/>
      <c r="F997" s="164"/>
      <c r="G997" s="165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</row>
    <row r="998">
      <c r="A998" s="163"/>
      <c r="B998" s="163"/>
      <c r="C998" s="163"/>
      <c r="D998" s="163"/>
      <c r="E998" s="163"/>
      <c r="F998" s="164"/>
      <c r="G998" s="165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</row>
    <row r="999">
      <c r="A999" s="163"/>
      <c r="B999" s="163"/>
      <c r="C999" s="163"/>
      <c r="D999" s="163"/>
      <c r="E999" s="163"/>
      <c r="F999" s="164"/>
      <c r="G999" s="165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</row>
    <row r="1000">
      <c r="A1000" s="163"/>
      <c r="B1000" s="163"/>
      <c r="C1000" s="163"/>
      <c r="D1000" s="163"/>
      <c r="E1000" s="163"/>
      <c r="F1000" s="164"/>
      <c r="G1000" s="165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</row>
    <row r="1001">
      <c r="A1001" s="163"/>
      <c r="B1001" s="163"/>
      <c r="C1001" s="163"/>
      <c r="D1001" s="163"/>
      <c r="E1001" s="163"/>
      <c r="F1001" s="164"/>
      <c r="G1001" s="165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</row>
    <row r="1002">
      <c r="A1002" s="163"/>
      <c r="B1002" s="163"/>
      <c r="C1002" s="163"/>
      <c r="D1002" s="163"/>
      <c r="E1002" s="163"/>
      <c r="F1002" s="164"/>
      <c r="G1002" s="165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</row>
    <row r="1003">
      <c r="A1003" s="163"/>
      <c r="B1003" s="163"/>
      <c r="C1003" s="163"/>
      <c r="D1003" s="163"/>
      <c r="E1003" s="163"/>
      <c r="F1003" s="164"/>
      <c r="G1003" s="165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3"/>
      <c r="V1003" s="163"/>
      <c r="W1003" s="163"/>
      <c r="X1003" s="163"/>
      <c r="Y1003" s="163"/>
      <c r="Z1003" s="163"/>
      <c r="AA1003" s="163"/>
    </row>
    <row r="1004">
      <c r="A1004" s="163"/>
      <c r="B1004" s="163"/>
      <c r="C1004" s="163"/>
      <c r="D1004" s="163"/>
      <c r="E1004" s="163"/>
      <c r="F1004" s="164"/>
      <c r="G1004" s="165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3"/>
      <c r="V1004" s="163"/>
      <c r="W1004" s="163"/>
      <c r="X1004" s="163"/>
      <c r="Y1004" s="163"/>
      <c r="Z1004" s="163"/>
      <c r="AA1004" s="163"/>
    </row>
    <row r="1005">
      <c r="A1005" s="163"/>
      <c r="B1005" s="163"/>
      <c r="C1005" s="163"/>
      <c r="D1005" s="163"/>
      <c r="E1005" s="163"/>
      <c r="F1005" s="164"/>
      <c r="G1005" s="165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3"/>
      <c r="V1005" s="163"/>
      <c r="W1005" s="163"/>
      <c r="X1005" s="163"/>
      <c r="Y1005" s="163"/>
      <c r="Z1005" s="163"/>
      <c r="AA1005" s="163"/>
    </row>
    <row r="1006">
      <c r="A1006" s="163"/>
      <c r="B1006" s="163"/>
      <c r="C1006" s="163"/>
      <c r="D1006" s="163"/>
      <c r="E1006" s="163"/>
      <c r="F1006" s="164"/>
      <c r="G1006" s="165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3"/>
      <c r="V1006" s="163"/>
      <c r="W1006" s="163"/>
      <c r="X1006" s="163"/>
      <c r="Y1006" s="163"/>
      <c r="Z1006" s="163"/>
      <c r="AA1006" s="163"/>
    </row>
    <row r="1007">
      <c r="A1007" s="163"/>
      <c r="B1007" s="163"/>
      <c r="C1007" s="163"/>
      <c r="D1007" s="163"/>
      <c r="E1007" s="163"/>
      <c r="F1007" s="164"/>
      <c r="G1007" s="165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3"/>
      <c r="V1007" s="163"/>
      <c r="W1007" s="163"/>
      <c r="X1007" s="163"/>
      <c r="Y1007" s="163"/>
      <c r="Z1007" s="163"/>
      <c r="AA1007" s="163"/>
    </row>
    <row r="1008">
      <c r="A1008" s="163"/>
      <c r="B1008" s="163"/>
      <c r="C1008" s="163"/>
      <c r="D1008" s="163"/>
      <c r="E1008" s="163"/>
      <c r="F1008" s="164"/>
      <c r="G1008" s="165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3"/>
      <c r="V1008" s="163"/>
      <c r="W1008" s="163"/>
      <c r="X1008" s="163"/>
      <c r="Y1008" s="163"/>
      <c r="Z1008" s="163"/>
      <c r="AA1008" s="163"/>
    </row>
    <row r="1009">
      <c r="A1009" s="163"/>
      <c r="B1009" s="163"/>
      <c r="C1009" s="163"/>
      <c r="D1009" s="163"/>
      <c r="E1009" s="163"/>
      <c r="F1009" s="164"/>
      <c r="G1009" s="165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3"/>
      <c r="V1009" s="163"/>
      <c r="W1009" s="163"/>
      <c r="X1009" s="163"/>
      <c r="Y1009" s="163"/>
      <c r="Z1009" s="163"/>
      <c r="AA1009" s="163"/>
    </row>
    <row r="1010">
      <c r="A1010" s="163"/>
      <c r="B1010" s="163"/>
      <c r="C1010" s="163"/>
      <c r="D1010" s="163"/>
      <c r="E1010" s="163"/>
      <c r="F1010" s="164"/>
      <c r="G1010" s="165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3"/>
      <c r="V1010" s="163"/>
      <c r="W1010" s="163"/>
      <c r="X1010" s="163"/>
      <c r="Y1010" s="163"/>
      <c r="Z1010" s="163"/>
      <c r="AA1010" s="163"/>
    </row>
    <row r="1011">
      <c r="A1011" s="163"/>
      <c r="B1011" s="163"/>
      <c r="C1011" s="163"/>
      <c r="D1011" s="163"/>
      <c r="E1011" s="163"/>
      <c r="F1011" s="164"/>
      <c r="G1011" s="165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3"/>
      <c r="V1011" s="163"/>
      <c r="W1011" s="163"/>
      <c r="X1011" s="163"/>
      <c r="Y1011" s="163"/>
      <c r="Z1011" s="163"/>
      <c r="AA1011" s="163"/>
    </row>
    <row r="1012">
      <c r="A1012" s="163"/>
      <c r="B1012" s="163"/>
      <c r="C1012" s="163"/>
      <c r="D1012" s="163"/>
      <c r="E1012" s="163"/>
      <c r="F1012" s="164"/>
      <c r="G1012" s="165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3"/>
      <c r="V1012" s="163"/>
      <c r="W1012" s="163"/>
      <c r="X1012" s="163"/>
      <c r="Y1012" s="163"/>
      <c r="Z1012" s="163"/>
      <c r="AA1012" s="163"/>
    </row>
    <row r="1013">
      <c r="A1013" s="163"/>
      <c r="B1013" s="163"/>
      <c r="C1013" s="163"/>
      <c r="D1013" s="163"/>
      <c r="E1013" s="163"/>
      <c r="F1013" s="164"/>
      <c r="G1013" s="165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3"/>
      <c r="V1013" s="163"/>
      <c r="W1013" s="163"/>
      <c r="X1013" s="163"/>
      <c r="Y1013" s="163"/>
      <c r="Z1013" s="163"/>
      <c r="AA1013" s="163"/>
    </row>
    <row r="1014">
      <c r="A1014" s="163"/>
      <c r="B1014" s="163"/>
      <c r="C1014" s="163"/>
      <c r="D1014" s="163"/>
      <c r="E1014" s="163"/>
      <c r="F1014" s="164"/>
      <c r="G1014" s="165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3"/>
      <c r="V1014" s="163"/>
      <c r="W1014" s="163"/>
      <c r="X1014" s="163"/>
      <c r="Y1014" s="163"/>
      <c r="Z1014" s="163"/>
      <c r="AA1014" s="163"/>
    </row>
    <row r="1015">
      <c r="A1015" s="163"/>
      <c r="B1015" s="163"/>
      <c r="C1015" s="163"/>
      <c r="D1015" s="163"/>
      <c r="E1015" s="163"/>
      <c r="F1015" s="164"/>
      <c r="G1015" s="165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3"/>
      <c r="V1015" s="163"/>
      <c r="W1015" s="163"/>
      <c r="X1015" s="163"/>
      <c r="Y1015" s="163"/>
      <c r="Z1015" s="163"/>
      <c r="AA1015" s="163"/>
    </row>
    <row r="1016">
      <c r="A1016" s="163"/>
      <c r="B1016" s="163"/>
      <c r="C1016" s="163"/>
      <c r="D1016" s="163"/>
      <c r="E1016" s="163"/>
      <c r="F1016" s="164"/>
      <c r="G1016" s="165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3"/>
      <c r="V1016" s="163"/>
      <c r="W1016" s="163"/>
      <c r="X1016" s="163"/>
      <c r="Y1016" s="163"/>
      <c r="Z1016" s="163"/>
      <c r="AA1016" s="163"/>
    </row>
    <row r="1017">
      <c r="A1017" s="163"/>
      <c r="B1017" s="163"/>
      <c r="C1017" s="163"/>
      <c r="D1017" s="163"/>
      <c r="E1017" s="163"/>
      <c r="F1017" s="164"/>
      <c r="G1017" s="165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3"/>
      <c r="V1017" s="163"/>
      <c r="W1017" s="163"/>
      <c r="X1017" s="163"/>
      <c r="Y1017" s="163"/>
      <c r="Z1017" s="163"/>
      <c r="AA1017" s="163"/>
    </row>
    <row r="1018">
      <c r="A1018" s="163"/>
      <c r="B1018" s="163"/>
      <c r="C1018" s="163"/>
      <c r="D1018" s="163"/>
      <c r="E1018" s="163"/>
      <c r="F1018" s="164"/>
      <c r="G1018" s="165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3"/>
      <c r="V1018" s="163"/>
      <c r="W1018" s="163"/>
      <c r="X1018" s="163"/>
      <c r="Y1018" s="163"/>
      <c r="Z1018" s="163"/>
      <c r="AA1018" s="163"/>
    </row>
    <row r="1019">
      <c r="A1019" s="163"/>
      <c r="B1019" s="163"/>
      <c r="C1019" s="163"/>
      <c r="D1019" s="163"/>
      <c r="E1019" s="163"/>
      <c r="F1019" s="164"/>
      <c r="G1019" s="165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3"/>
      <c r="V1019" s="163"/>
      <c r="W1019" s="163"/>
      <c r="X1019" s="163"/>
      <c r="Y1019" s="163"/>
      <c r="Z1019" s="163"/>
      <c r="AA1019" s="163"/>
    </row>
    <row r="1020">
      <c r="A1020" s="163"/>
      <c r="B1020" s="163"/>
      <c r="C1020" s="163"/>
      <c r="D1020" s="163"/>
      <c r="E1020" s="163"/>
      <c r="F1020" s="164"/>
      <c r="G1020" s="165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3"/>
      <c r="V1020" s="163"/>
      <c r="W1020" s="163"/>
      <c r="X1020" s="163"/>
      <c r="Y1020" s="163"/>
      <c r="Z1020" s="163"/>
      <c r="AA1020" s="163"/>
    </row>
    <row r="1021">
      <c r="A1021" s="163"/>
      <c r="B1021" s="163"/>
      <c r="C1021" s="163"/>
      <c r="D1021" s="163"/>
      <c r="E1021" s="163"/>
      <c r="F1021" s="164"/>
      <c r="G1021" s="165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3"/>
      <c r="V1021" s="163"/>
      <c r="W1021" s="163"/>
      <c r="X1021" s="163"/>
      <c r="Y1021" s="163"/>
      <c r="Z1021" s="163"/>
      <c r="AA1021" s="163"/>
    </row>
    <row r="1022">
      <c r="A1022" s="163"/>
      <c r="B1022" s="163"/>
      <c r="C1022" s="163"/>
      <c r="D1022" s="163"/>
      <c r="E1022" s="163"/>
      <c r="F1022" s="164"/>
      <c r="G1022" s="165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3"/>
      <c r="V1022" s="163"/>
      <c r="W1022" s="163"/>
      <c r="X1022" s="163"/>
      <c r="Y1022" s="163"/>
      <c r="Z1022" s="163"/>
      <c r="AA1022" s="163"/>
    </row>
    <row r="1023">
      <c r="A1023" s="163"/>
      <c r="B1023" s="163"/>
      <c r="C1023" s="163"/>
      <c r="D1023" s="163"/>
      <c r="E1023" s="163"/>
      <c r="F1023" s="164"/>
      <c r="G1023" s="165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3"/>
      <c r="V1023" s="163"/>
      <c r="W1023" s="163"/>
      <c r="X1023" s="163"/>
      <c r="Y1023" s="163"/>
      <c r="Z1023" s="163"/>
      <c r="AA1023" s="163"/>
    </row>
    <row r="1024">
      <c r="A1024" s="163"/>
      <c r="B1024" s="163"/>
      <c r="C1024" s="163"/>
      <c r="D1024" s="163"/>
      <c r="E1024" s="163"/>
      <c r="F1024" s="164"/>
      <c r="G1024" s="165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3"/>
      <c r="V1024" s="163"/>
      <c r="W1024" s="163"/>
      <c r="X1024" s="163"/>
      <c r="Y1024" s="163"/>
      <c r="Z1024" s="163"/>
      <c r="AA1024" s="163"/>
    </row>
    <row r="1025">
      <c r="A1025" s="163"/>
      <c r="B1025" s="163"/>
      <c r="C1025" s="163"/>
      <c r="D1025" s="163"/>
      <c r="E1025" s="163"/>
      <c r="F1025" s="164"/>
      <c r="G1025" s="165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3"/>
      <c r="V1025" s="163"/>
      <c r="W1025" s="163"/>
      <c r="X1025" s="163"/>
      <c r="Y1025" s="163"/>
      <c r="Z1025" s="163"/>
      <c r="AA1025" s="163"/>
    </row>
    <row r="1026">
      <c r="A1026" s="163"/>
      <c r="B1026" s="163"/>
      <c r="C1026" s="163"/>
      <c r="D1026" s="163"/>
      <c r="E1026" s="163"/>
      <c r="F1026" s="164"/>
      <c r="G1026" s="165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3"/>
      <c r="V1026" s="163"/>
      <c r="W1026" s="163"/>
      <c r="X1026" s="163"/>
      <c r="Y1026" s="163"/>
      <c r="Z1026" s="163"/>
      <c r="AA1026" s="163"/>
    </row>
    <row r="1027">
      <c r="A1027" s="163"/>
      <c r="B1027" s="163"/>
      <c r="C1027" s="163"/>
      <c r="D1027" s="163"/>
      <c r="E1027" s="163"/>
      <c r="F1027" s="164"/>
      <c r="G1027" s="165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3"/>
      <c r="V1027" s="163"/>
      <c r="W1027" s="163"/>
      <c r="X1027" s="163"/>
      <c r="Y1027" s="163"/>
      <c r="Z1027" s="163"/>
      <c r="AA1027" s="163"/>
    </row>
    <row r="1028">
      <c r="A1028" s="163"/>
      <c r="B1028" s="163"/>
      <c r="C1028" s="163"/>
      <c r="D1028" s="163"/>
      <c r="E1028" s="163"/>
      <c r="F1028" s="164"/>
      <c r="G1028" s="165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3"/>
      <c r="V1028" s="163"/>
      <c r="W1028" s="163"/>
      <c r="X1028" s="163"/>
      <c r="Y1028" s="163"/>
      <c r="Z1028" s="163"/>
      <c r="AA1028" s="163"/>
    </row>
    <row r="1029">
      <c r="A1029" s="163"/>
      <c r="B1029" s="163"/>
      <c r="C1029" s="163"/>
      <c r="D1029" s="163"/>
      <c r="E1029" s="163"/>
      <c r="F1029" s="164"/>
      <c r="G1029" s="165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3"/>
      <c r="V1029" s="163"/>
      <c r="W1029" s="163"/>
      <c r="X1029" s="163"/>
      <c r="Y1029" s="163"/>
      <c r="Z1029" s="163"/>
      <c r="AA1029" s="163"/>
    </row>
    <row r="1030">
      <c r="A1030" s="163"/>
      <c r="B1030" s="163"/>
      <c r="C1030" s="163"/>
      <c r="D1030" s="163"/>
      <c r="E1030" s="163"/>
      <c r="F1030" s="164"/>
      <c r="G1030" s="165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3"/>
      <c r="V1030" s="163"/>
      <c r="W1030" s="163"/>
      <c r="X1030" s="163"/>
      <c r="Y1030" s="163"/>
      <c r="Z1030" s="163"/>
      <c r="AA1030" s="163"/>
    </row>
    <row r="1031">
      <c r="A1031" s="163"/>
      <c r="B1031" s="163"/>
      <c r="C1031" s="163"/>
      <c r="D1031" s="163"/>
      <c r="E1031" s="163"/>
      <c r="F1031" s="164"/>
      <c r="G1031" s="165"/>
      <c r="H1031" s="163"/>
      <c r="I1031" s="163"/>
      <c r="J1031" s="163"/>
      <c r="K1031" s="163"/>
      <c r="L1031" s="163"/>
      <c r="M1031" s="163"/>
      <c r="N1031" s="163"/>
      <c r="O1031" s="163"/>
      <c r="P1031" s="163"/>
      <c r="Q1031" s="163"/>
      <c r="R1031" s="163"/>
      <c r="S1031" s="163"/>
      <c r="T1031" s="163"/>
      <c r="U1031" s="163"/>
      <c r="V1031" s="163"/>
      <c r="W1031" s="163"/>
      <c r="X1031" s="163"/>
      <c r="Y1031" s="163"/>
      <c r="Z1031" s="163"/>
      <c r="AA1031" s="163"/>
    </row>
    <row r="1032">
      <c r="A1032" s="163"/>
      <c r="B1032" s="163"/>
      <c r="C1032" s="163"/>
      <c r="D1032" s="163"/>
      <c r="E1032" s="163"/>
      <c r="F1032" s="164"/>
      <c r="G1032" s="165"/>
      <c r="H1032" s="163"/>
      <c r="I1032" s="163"/>
      <c r="J1032" s="163"/>
      <c r="K1032" s="163"/>
      <c r="L1032" s="163"/>
      <c r="M1032" s="163"/>
      <c r="N1032" s="163"/>
      <c r="O1032" s="163"/>
      <c r="P1032" s="163"/>
      <c r="Q1032" s="163"/>
      <c r="R1032" s="163"/>
      <c r="S1032" s="163"/>
      <c r="T1032" s="163"/>
      <c r="U1032" s="163"/>
      <c r="V1032" s="163"/>
      <c r="W1032" s="163"/>
      <c r="X1032" s="163"/>
      <c r="Y1032" s="163"/>
      <c r="Z1032" s="163"/>
      <c r="AA1032" s="163"/>
    </row>
    <row r="1033">
      <c r="A1033" s="163"/>
      <c r="B1033" s="163"/>
      <c r="C1033" s="163"/>
      <c r="D1033" s="163"/>
      <c r="E1033" s="163"/>
      <c r="F1033" s="164"/>
      <c r="G1033" s="165"/>
      <c r="H1033" s="163"/>
      <c r="I1033" s="163"/>
      <c r="J1033" s="163"/>
      <c r="K1033" s="163"/>
      <c r="L1033" s="163"/>
      <c r="M1033" s="163"/>
      <c r="N1033" s="163"/>
      <c r="O1033" s="163"/>
      <c r="P1033" s="163"/>
      <c r="Q1033" s="163"/>
      <c r="R1033" s="163"/>
      <c r="S1033" s="163"/>
      <c r="T1033" s="163"/>
      <c r="U1033" s="163"/>
      <c r="V1033" s="163"/>
      <c r="W1033" s="163"/>
      <c r="X1033" s="163"/>
      <c r="Y1033" s="163"/>
      <c r="Z1033" s="163"/>
      <c r="AA1033" s="163"/>
    </row>
    <row r="1034">
      <c r="A1034" s="163"/>
      <c r="B1034" s="163"/>
      <c r="C1034" s="163"/>
      <c r="D1034" s="163"/>
      <c r="E1034" s="163"/>
      <c r="F1034" s="164"/>
      <c r="G1034" s="165"/>
      <c r="H1034" s="163"/>
      <c r="I1034" s="163"/>
      <c r="J1034" s="163"/>
      <c r="K1034" s="163"/>
      <c r="L1034" s="163"/>
      <c r="M1034" s="163"/>
      <c r="N1034" s="163"/>
      <c r="O1034" s="163"/>
      <c r="P1034" s="163"/>
      <c r="Q1034" s="163"/>
      <c r="R1034" s="163"/>
      <c r="S1034" s="163"/>
      <c r="T1034" s="163"/>
      <c r="U1034" s="163"/>
      <c r="V1034" s="163"/>
      <c r="W1034" s="163"/>
      <c r="X1034" s="163"/>
      <c r="Y1034" s="163"/>
      <c r="Z1034" s="163"/>
      <c r="AA1034" s="163"/>
    </row>
    <row r="1035">
      <c r="A1035" s="163"/>
      <c r="B1035" s="163"/>
      <c r="C1035" s="163"/>
      <c r="D1035" s="163"/>
      <c r="E1035" s="163"/>
      <c r="F1035" s="164"/>
      <c r="G1035" s="165"/>
      <c r="H1035" s="163"/>
      <c r="I1035" s="163"/>
      <c r="J1035" s="163"/>
      <c r="K1035" s="163"/>
      <c r="L1035" s="163"/>
      <c r="M1035" s="163"/>
      <c r="N1035" s="163"/>
      <c r="O1035" s="163"/>
      <c r="P1035" s="163"/>
      <c r="Q1035" s="163"/>
      <c r="R1035" s="163"/>
      <c r="S1035" s="163"/>
      <c r="T1035" s="163"/>
      <c r="U1035" s="163"/>
      <c r="V1035" s="163"/>
      <c r="W1035" s="163"/>
      <c r="X1035" s="163"/>
      <c r="Y1035" s="163"/>
      <c r="Z1035" s="163"/>
      <c r="AA1035" s="163"/>
    </row>
    <row r="1036">
      <c r="A1036" s="163"/>
      <c r="B1036" s="163"/>
      <c r="C1036" s="163"/>
      <c r="D1036" s="163"/>
      <c r="E1036" s="163"/>
      <c r="F1036" s="164"/>
      <c r="G1036" s="165"/>
      <c r="H1036" s="163"/>
      <c r="I1036" s="163"/>
      <c r="J1036" s="163"/>
      <c r="K1036" s="163"/>
      <c r="L1036" s="163"/>
      <c r="M1036" s="163"/>
      <c r="N1036" s="163"/>
      <c r="O1036" s="163"/>
      <c r="P1036" s="163"/>
      <c r="Q1036" s="163"/>
      <c r="R1036" s="163"/>
      <c r="S1036" s="163"/>
      <c r="T1036" s="163"/>
      <c r="U1036" s="163"/>
      <c r="V1036" s="163"/>
      <c r="W1036" s="163"/>
      <c r="X1036" s="163"/>
      <c r="Y1036" s="163"/>
      <c r="Z1036" s="163"/>
      <c r="AA1036" s="163"/>
    </row>
    <row r="1037">
      <c r="A1037" s="163"/>
      <c r="B1037" s="163"/>
      <c r="C1037" s="163"/>
      <c r="D1037" s="163"/>
      <c r="E1037" s="163"/>
      <c r="F1037" s="164"/>
      <c r="G1037" s="165"/>
      <c r="H1037" s="163"/>
      <c r="I1037" s="163"/>
      <c r="J1037" s="163"/>
      <c r="K1037" s="163"/>
      <c r="L1037" s="163"/>
      <c r="M1037" s="163"/>
      <c r="N1037" s="163"/>
      <c r="O1037" s="163"/>
      <c r="P1037" s="163"/>
      <c r="Q1037" s="163"/>
      <c r="R1037" s="163"/>
      <c r="S1037" s="163"/>
      <c r="T1037" s="163"/>
      <c r="U1037" s="163"/>
      <c r="V1037" s="163"/>
      <c r="W1037" s="163"/>
      <c r="X1037" s="163"/>
      <c r="Y1037" s="163"/>
      <c r="Z1037" s="163"/>
      <c r="AA1037" s="163"/>
    </row>
    <row r="1038">
      <c r="A1038" s="163"/>
      <c r="B1038" s="163"/>
      <c r="C1038" s="163"/>
      <c r="D1038" s="163"/>
      <c r="E1038" s="163"/>
      <c r="F1038" s="164"/>
      <c r="G1038" s="165"/>
      <c r="H1038" s="16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63"/>
      <c r="V1038" s="163"/>
      <c r="W1038" s="163"/>
      <c r="X1038" s="163"/>
      <c r="Y1038" s="163"/>
      <c r="Z1038" s="163"/>
      <c r="AA1038" s="163"/>
    </row>
    <row r="1039">
      <c r="A1039" s="163"/>
      <c r="B1039" s="163"/>
      <c r="C1039" s="163"/>
      <c r="D1039" s="163"/>
      <c r="E1039" s="163"/>
      <c r="F1039" s="164"/>
      <c r="G1039" s="165"/>
      <c r="H1039" s="163"/>
      <c r="I1039" s="163"/>
      <c r="J1039" s="163"/>
      <c r="K1039" s="163"/>
      <c r="L1039" s="163"/>
      <c r="M1039" s="163"/>
      <c r="N1039" s="163"/>
      <c r="O1039" s="163"/>
      <c r="P1039" s="163"/>
      <c r="Q1039" s="163"/>
      <c r="R1039" s="163"/>
      <c r="S1039" s="163"/>
      <c r="T1039" s="163"/>
      <c r="U1039" s="163"/>
      <c r="V1039" s="163"/>
      <c r="W1039" s="163"/>
      <c r="X1039" s="163"/>
      <c r="Y1039" s="163"/>
      <c r="Z1039" s="163"/>
      <c r="AA1039" s="163"/>
    </row>
    <row r="1040">
      <c r="A1040" s="163"/>
      <c r="B1040" s="163"/>
      <c r="C1040" s="163"/>
      <c r="D1040" s="163"/>
      <c r="E1040" s="163"/>
      <c r="F1040" s="164"/>
      <c r="G1040" s="165"/>
      <c r="H1040" s="163"/>
      <c r="I1040" s="163"/>
      <c r="J1040" s="163"/>
      <c r="K1040" s="163"/>
      <c r="L1040" s="163"/>
      <c r="M1040" s="163"/>
      <c r="N1040" s="163"/>
      <c r="O1040" s="163"/>
      <c r="P1040" s="163"/>
      <c r="Q1040" s="163"/>
      <c r="R1040" s="163"/>
      <c r="S1040" s="163"/>
      <c r="T1040" s="163"/>
      <c r="U1040" s="163"/>
      <c r="V1040" s="163"/>
      <c r="W1040" s="163"/>
      <c r="X1040" s="163"/>
      <c r="Y1040" s="163"/>
      <c r="Z1040" s="163"/>
      <c r="AA1040" s="163"/>
    </row>
    <row r="1041">
      <c r="A1041" s="163"/>
      <c r="B1041" s="163"/>
      <c r="C1041" s="163"/>
      <c r="D1041" s="163"/>
      <c r="E1041" s="163"/>
      <c r="F1041" s="164"/>
      <c r="G1041" s="165"/>
      <c r="H1041" s="163"/>
      <c r="I1041" s="163"/>
      <c r="J1041" s="163"/>
      <c r="K1041" s="163"/>
      <c r="L1041" s="163"/>
      <c r="M1041" s="163"/>
      <c r="N1041" s="163"/>
      <c r="O1041" s="163"/>
      <c r="P1041" s="163"/>
      <c r="Q1041" s="163"/>
      <c r="R1041" s="163"/>
      <c r="S1041" s="163"/>
      <c r="T1041" s="163"/>
      <c r="U1041" s="163"/>
      <c r="V1041" s="163"/>
      <c r="W1041" s="163"/>
      <c r="X1041" s="163"/>
      <c r="Y1041" s="163"/>
      <c r="Z1041" s="163"/>
      <c r="AA1041" s="163"/>
    </row>
    <row r="1042">
      <c r="A1042" s="163"/>
      <c r="B1042" s="163"/>
      <c r="C1042" s="163"/>
      <c r="D1042" s="163"/>
      <c r="E1042" s="163"/>
      <c r="F1042" s="164"/>
      <c r="G1042" s="165"/>
      <c r="H1042" s="163"/>
      <c r="I1042" s="163"/>
      <c r="J1042" s="163"/>
      <c r="K1042" s="163"/>
      <c r="L1042" s="163"/>
      <c r="M1042" s="163"/>
      <c r="N1042" s="163"/>
      <c r="O1042" s="163"/>
      <c r="P1042" s="163"/>
      <c r="Q1042" s="163"/>
      <c r="R1042" s="163"/>
      <c r="S1042" s="163"/>
      <c r="T1042" s="163"/>
      <c r="U1042" s="163"/>
      <c r="V1042" s="163"/>
      <c r="W1042" s="163"/>
      <c r="X1042" s="163"/>
      <c r="Y1042" s="163"/>
      <c r="Z1042" s="163"/>
      <c r="AA1042" s="163"/>
    </row>
    <row r="1043">
      <c r="A1043" s="163"/>
      <c r="B1043" s="163"/>
      <c r="C1043" s="163"/>
      <c r="D1043" s="163"/>
      <c r="E1043" s="163"/>
      <c r="F1043" s="164"/>
      <c r="G1043" s="165"/>
      <c r="H1043" s="163"/>
      <c r="I1043" s="163"/>
      <c r="J1043" s="163"/>
      <c r="K1043" s="163"/>
      <c r="L1043" s="163"/>
      <c r="M1043" s="163"/>
      <c r="N1043" s="163"/>
      <c r="O1043" s="163"/>
      <c r="P1043" s="163"/>
      <c r="Q1043" s="163"/>
      <c r="R1043" s="163"/>
      <c r="S1043" s="163"/>
      <c r="T1043" s="163"/>
      <c r="U1043" s="163"/>
      <c r="V1043" s="163"/>
      <c r="W1043" s="163"/>
      <c r="X1043" s="163"/>
      <c r="Y1043" s="163"/>
      <c r="Z1043" s="163"/>
      <c r="AA1043" s="163"/>
    </row>
    <row r="1044">
      <c r="A1044" s="163"/>
      <c r="B1044" s="163"/>
      <c r="C1044" s="163"/>
      <c r="D1044" s="163"/>
      <c r="E1044" s="163"/>
      <c r="F1044" s="164"/>
      <c r="G1044" s="165"/>
      <c r="H1044" s="163"/>
      <c r="I1044" s="163"/>
      <c r="J1044" s="163"/>
      <c r="K1044" s="163"/>
      <c r="L1044" s="163"/>
      <c r="M1044" s="163"/>
      <c r="N1044" s="163"/>
      <c r="O1044" s="163"/>
      <c r="P1044" s="163"/>
      <c r="Q1044" s="163"/>
      <c r="R1044" s="163"/>
      <c r="S1044" s="163"/>
      <c r="T1044" s="163"/>
      <c r="U1044" s="163"/>
      <c r="V1044" s="163"/>
      <c r="W1044" s="163"/>
      <c r="X1044" s="163"/>
      <c r="Y1044" s="163"/>
      <c r="Z1044" s="163"/>
      <c r="AA1044" s="163"/>
    </row>
    <row r="1045">
      <c r="A1045" s="163"/>
      <c r="B1045" s="163"/>
      <c r="C1045" s="163"/>
      <c r="D1045" s="163"/>
      <c r="E1045" s="163"/>
      <c r="F1045" s="164"/>
      <c r="G1045" s="165"/>
      <c r="H1045" s="163"/>
      <c r="I1045" s="163"/>
      <c r="J1045" s="163"/>
      <c r="K1045" s="163"/>
      <c r="L1045" s="163"/>
      <c r="M1045" s="163"/>
      <c r="N1045" s="163"/>
      <c r="O1045" s="163"/>
      <c r="P1045" s="163"/>
      <c r="Q1045" s="163"/>
      <c r="R1045" s="163"/>
      <c r="S1045" s="163"/>
      <c r="T1045" s="163"/>
      <c r="U1045" s="163"/>
      <c r="V1045" s="163"/>
      <c r="W1045" s="163"/>
      <c r="X1045" s="163"/>
      <c r="Y1045" s="163"/>
      <c r="Z1045" s="163"/>
      <c r="AA1045" s="163"/>
    </row>
    <row r="1046">
      <c r="A1046" s="163"/>
      <c r="B1046" s="163"/>
      <c r="C1046" s="163"/>
      <c r="D1046" s="163"/>
      <c r="E1046" s="163"/>
      <c r="F1046" s="164"/>
      <c r="G1046" s="165"/>
      <c r="H1046" s="163"/>
      <c r="I1046" s="163"/>
      <c r="J1046" s="163"/>
      <c r="K1046" s="163"/>
      <c r="L1046" s="163"/>
      <c r="M1046" s="163"/>
      <c r="N1046" s="163"/>
      <c r="O1046" s="163"/>
      <c r="P1046" s="163"/>
      <c r="Q1046" s="163"/>
      <c r="R1046" s="163"/>
      <c r="S1046" s="163"/>
      <c r="T1046" s="163"/>
      <c r="U1046" s="163"/>
      <c r="V1046" s="163"/>
      <c r="W1046" s="163"/>
      <c r="X1046" s="163"/>
      <c r="Y1046" s="163"/>
      <c r="Z1046" s="163"/>
      <c r="AA1046" s="16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 outlineLevelCol="1"/>
  <cols>
    <col customWidth="1" hidden="1" min="1" max="1" width="16.88"/>
    <col customWidth="1" min="2" max="2" width="7.0"/>
    <col customWidth="1" min="3" max="3" width="55.88"/>
    <col customWidth="1" min="4" max="4" width="17.0"/>
    <col customWidth="1" min="5" max="5" width="7.38"/>
    <col customWidth="1" hidden="1" min="6" max="6" width="10.63"/>
    <col customWidth="1" min="7" max="7" width="7.38"/>
    <col customWidth="1" min="8" max="8" width="12.75" outlineLevel="1"/>
    <col customWidth="1" min="9" max="9" width="7.63" outlineLevel="1"/>
    <col customWidth="1" min="10" max="10" width="10.13" outlineLevel="1"/>
    <col customWidth="1" min="11" max="11" width="13.75" outlineLevel="1"/>
    <col customWidth="1" min="12" max="12" width="6.5" outlineLevel="1"/>
    <col customWidth="1" min="13" max="13" width="9.0" outlineLevel="1"/>
    <col customWidth="1" min="14" max="14" width="12.75" outlineLevel="1"/>
    <col customWidth="1" min="15" max="15" width="6.5" outlineLevel="1"/>
    <col customWidth="1" min="16" max="16" width="10.13" outlineLevel="1"/>
  </cols>
  <sheetData>
    <row r="1" ht="157.5" customHeight="1">
      <c r="A1" s="297"/>
      <c r="B1" s="298"/>
      <c r="C1" s="299"/>
      <c r="D1" s="299"/>
      <c r="E1" s="300"/>
      <c r="F1" s="300"/>
      <c r="G1" s="301"/>
      <c r="H1" s="302"/>
      <c r="I1" s="303"/>
      <c r="J1" s="303"/>
      <c r="K1" s="303"/>
      <c r="L1" s="303"/>
      <c r="M1" s="303"/>
      <c r="N1" s="303"/>
      <c r="O1" s="303"/>
      <c r="P1" s="303"/>
      <c r="Q1" s="304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</row>
    <row r="2" ht="9.0" customHeight="1">
      <c r="A2" s="297"/>
      <c r="B2" s="304"/>
      <c r="C2" s="299"/>
      <c r="D2" s="299"/>
      <c r="E2" s="300"/>
      <c r="F2" s="300"/>
      <c r="G2" s="301"/>
      <c r="H2" s="302"/>
      <c r="I2" s="303"/>
      <c r="J2" s="303"/>
      <c r="K2" s="303"/>
      <c r="L2" s="303"/>
      <c r="M2" s="303"/>
      <c r="N2" s="303"/>
      <c r="O2" s="303"/>
      <c r="P2" s="303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</row>
    <row r="3">
      <c r="A3" s="297"/>
      <c r="B3" s="304"/>
      <c r="C3" s="306" t="s">
        <v>125</v>
      </c>
      <c r="D3" s="307"/>
      <c r="E3" s="300"/>
      <c r="F3" s="300"/>
      <c r="G3" s="308"/>
      <c r="H3" s="309"/>
      <c r="I3" s="310"/>
      <c r="J3" s="311"/>
      <c r="K3" s="312"/>
      <c r="L3" s="303"/>
      <c r="M3" s="303"/>
      <c r="N3" s="303"/>
      <c r="O3" s="303"/>
      <c r="P3" s="303"/>
      <c r="Q3" s="304"/>
      <c r="R3" s="313"/>
      <c r="S3" s="313"/>
      <c r="T3" s="313"/>
      <c r="U3" s="313"/>
      <c r="V3" s="313"/>
      <c r="W3" s="313"/>
      <c r="X3" s="313"/>
      <c r="Y3" s="313"/>
      <c r="Z3" s="304"/>
      <c r="AA3" s="304"/>
      <c r="AB3" s="304"/>
      <c r="AC3" s="304"/>
      <c r="AD3" s="304"/>
      <c r="AE3" s="304"/>
      <c r="AF3" s="304"/>
      <c r="AG3" s="304"/>
    </row>
    <row r="4">
      <c r="A4" s="304"/>
      <c r="B4" s="304"/>
      <c r="C4" s="314" t="s">
        <v>0</v>
      </c>
      <c r="D4" s="315" t="s">
        <v>1</v>
      </c>
      <c r="E4" s="300"/>
      <c r="F4" s="300"/>
      <c r="G4" s="308"/>
      <c r="H4" s="316"/>
      <c r="I4" s="317"/>
      <c r="J4" s="311"/>
      <c r="K4" s="318"/>
      <c r="L4" s="303"/>
      <c r="M4" s="303"/>
      <c r="N4" s="312"/>
      <c r="O4" s="303"/>
      <c r="P4" s="303"/>
      <c r="Q4" s="297"/>
      <c r="R4" s="313"/>
      <c r="S4" s="319"/>
      <c r="T4" s="319"/>
      <c r="U4" s="313"/>
      <c r="V4" s="313"/>
      <c r="W4" s="313"/>
      <c r="X4" s="313"/>
      <c r="Y4" s="313"/>
      <c r="Z4" s="304"/>
      <c r="AA4" s="304"/>
      <c r="AB4" s="304"/>
      <c r="AC4" s="304"/>
      <c r="AD4" s="304"/>
      <c r="AE4" s="304"/>
      <c r="AF4" s="304"/>
      <c r="AG4" s="304"/>
    </row>
    <row r="5">
      <c r="A5" s="304"/>
      <c r="B5" s="304"/>
      <c r="C5" s="320">
        <v>45778.0</v>
      </c>
      <c r="D5" s="321">
        <v>45997.0</v>
      </c>
      <c r="E5" s="300"/>
      <c r="F5" s="300"/>
      <c r="G5" s="308"/>
      <c r="H5" s="316"/>
      <c r="I5" s="322"/>
      <c r="J5" s="323"/>
      <c r="K5" s="303"/>
      <c r="L5" s="303"/>
      <c r="M5" s="303"/>
      <c r="N5" s="302"/>
      <c r="O5" s="303"/>
      <c r="P5" s="303"/>
      <c r="Q5" s="304"/>
      <c r="R5" s="313"/>
      <c r="S5" s="313"/>
      <c r="T5" s="324"/>
      <c r="U5" s="313"/>
      <c r="V5" s="313"/>
      <c r="W5" s="313"/>
      <c r="X5" s="313"/>
      <c r="Y5" s="313"/>
      <c r="Z5" s="304"/>
      <c r="AA5" s="304"/>
      <c r="AB5" s="304"/>
      <c r="AC5" s="304"/>
      <c r="AD5" s="304"/>
      <c r="AE5" s="304"/>
      <c r="AF5" s="304"/>
      <c r="AG5" s="304"/>
    </row>
    <row r="6" ht="13.5" customHeight="1">
      <c r="A6" s="313"/>
      <c r="B6" s="313"/>
      <c r="C6" s="322">
        <f>EOMONTH(C5,-2)+1
</f>
        <v>45748</v>
      </c>
      <c r="D6" s="322">
        <f>EDATE(D5, -1)
</f>
        <v>45967</v>
      </c>
      <c r="E6" s="325"/>
      <c r="F6" s="325"/>
      <c r="G6" s="324"/>
      <c r="H6" s="326"/>
      <c r="I6" s="327"/>
      <c r="J6" s="327"/>
      <c r="K6" s="327"/>
      <c r="L6" s="327"/>
      <c r="M6" s="327"/>
      <c r="N6" s="328"/>
      <c r="O6" s="327"/>
      <c r="P6" s="327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</row>
    <row r="7" ht="22.5" customHeight="1">
      <c r="A7" s="329"/>
      <c r="B7" s="329"/>
      <c r="C7" s="330" t="s">
        <v>126</v>
      </c>
      <c r="D7" s="331" t="s">
        <v>2</v>
      </c>
      <c r="E7" s="332" t="s">
        <v>3</v>
      </c>
      <c r="F7" s="333" t="s">
        <v>4</v>
      </c>
      <c r="G7" s="329"/>
      <c r="H7" s="330" t="s">
        <v>5</v>
      </c>
      <c r="I7" s="334" t="s">
        <v>3</v>
      </c>
      <c r="J7" s="332" t="s">
        <v>4</v>
      </c>
      <c r="K7" s="331" t="s">
        <v>6</v>
      </c>
      <c r="L7" s="332" t="s">
        <v>3</v>
      </c>
      <c r="M7" s="334" t="s">
        <v>4</v>
      </c>
      <c r="N7" s="335" t="s">
        <v>7</v>
      </c>
      <c r="O7" s="334" t="s">
        <v>3</v>
      </c>
      <c r="P7" s="332" t="s">
        <v>4</v>
      </c>
      <c r="Q7" s="329"/>
      <c r="R7" s="329"/>
      <c r="S7" s="336" t="s">
        <v>127</v>
      </c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</row>
    <row r="8" ht="22.5" customHeight="1">
      <c r="A8" s="304"/>
      <c r="B8" s="297"/>
      <c r="C8" s="337" t="s">
        <v>8</v>
      </c>
      <c r="D8" s="338">
        <f>H8</f>
        <v>0</v>
      </c>
      <c r="E8" s="339"/>
      <c r="F8" s="339" t="str">
        <f>iferror(D8/'PT Reporte SDR'!D6-1,"")</f>
        <v/>
      </c>
      <c r="G8" s="340"/>
      <c r="H8" s="341">
        <f>COUNTIFS(Data!$A:$A,"&gt;="&amp;'Reporte SDR '!$C$5,Data!$A:$A,"&lt;="&amp;'Reporte SDR '!$D$5)</f>
        <v>0</v>
      </c>
      <c r="I8" s="339"/>
      <c r="J8" s="339" t="str">
        <f>iferror(H8/'PT Reporte SDR'!H6-1,"")</f>
        <v/>
      </c>
      <c r="K8" s="341">
        <f>COUNTIFS(Data!$A:$A,"&gt;="&amp;'Reporte SDR '!$C$5,Data!$A:$A,"&lt;="&amp;'Reporte SDR '!$D$5,Data!$BI:$BI,K7)</f>
        <v>0</v>
      </c>
      <c r="L8" s="339"/>
      <c r="M8" s="339" t="str">
        <f>iferror(K8/'PT Reporte SDR'!K6-1,"")</f>
        <v/>
      </c>
      <c r="N8" s="341">
        <f>COUNTIFS(Data!$A:$A,"&gt;="&amp;'Reporte SDR '!$C$5,Data!$A:$A,"&lt;="&amp;'Reporte SDR '!$D$5,Data!$BI:$BI,N7)</f>
        <v>0</v>
      </c>
      <c r="O8" s="339"/>
      <c r="P8" s="339" t="str">
        <f>iferror(N8/'PT Reporte SDR'!N6-1,"")</f>
        <v/>
      </c>
      <c r="Q8" s="304"/>
      <c r="R8" s="313"/>
      <c r="S8" s="319" t="s">
        <v>128</v>
      </c>
      <c r="T8" s="319">
        <v>4.0</v>
      </c>
      <c r="U8" s="313"/>
      <c r="V8" s="313"/>
      <c r="W8" s="319" t="s">
        <v>129</v>
      </c>
      <c r="X8" s="313"/>
      <c r="Y8" s="313"/>
      <c r="Z8" s="304"/>
      <c r="AA8" s="304"/>
      <c r="AB8" s="304"/>
      <c r="AC8" s="304"/>
      <c r="AD8" s="304"/>
      <c r="AE8" s="304"/>
      <c r="AF8" s="304"/>
      <c r="AG8" s="304"/>
    </row>
    <row r="9" ht="22.5" customHeight="1">
      <c r="A9" s="342"/>
      <c r="B9" s="342"/>
      <c r="C9" s="343" t="s">
        <v>9</v>
      </c>
      <c r="D9" s="344">
        <f>Sum(H9+K9+N9)</f>
        <v>0</v>
      </c>
      <c r="E9" s="345" t="str">
        <f t="shared" ref="E9:E11" si="1">iferror(D9/$D$8,"0%")</f>
        <v>0%</v>
      </c>
      <c r="F9" s="345" t="str">
        <f>iferror(D9/'PT Reporte SDR'!D65-1,"")</f>
        <v/>
      </c>
      <c r="G9" s="346"/>
      <c r="H9" s="344">
        <f>COUNTIFS(Data!$A:$A,"&gt;="&amp;'Reporte SDR '!$C$5,Data!$A:$A,"&lt;="&amp;'Reporte SDR '!$D$5,Data!$X:$X,C9)</f>
        <v>0</v>
      </c>
      <c r="I9" s="345">
        <f>iferror(H9/$D$50,0)</f>
        <v>0</v>
      </c>
      <c r="J9" s="345" t="str">
        <f>iferror(H9/'PT Reporte SDR'!H65-1,"")</f>
        <v/>
      </c>
      <c r="K9" s="344">
        <f>COUNTIFS(Data!$A:$A,"&gt;="&amp;'Reporte SDR '!$C$5,Data!$A:$A,"&lt;="&amp;'Reporte SDR '!$D$5,Data!$BI:$BI,$H$7,Data!$CM:$CM,C9)</f>
        <v>0</v>
      </c>
      <c r="L9" s="345">
        <f>iferror(K9/$D$50,0)</f>
        <v>0</v>
      </c>
      <c r="M9" s="345" t="str">
        <f>iferror(K9/'PT Reporte SDR'!K65-1,"")</f>
        <v/>
      </c>
      <c r="N9" s="344">
        <f>COUNTIFS(Data!$A:$A,"&gt;="&amp;'Reporte SDR '!$C$5,Data!$A:$A,"&lt;="&amp;'Reporte SDR '!$D$5,Data!$BI:$BI,$H$7,Data!$CM:$CM,C9)</f>
        <v>0</v>
      </c>
      <c r="O9" s="345">
        <f>iferror(N9/$D$50,0)</f>
        <v>0</v>
      </c>
      <c r="P9" s="345" t="str">
        <f>iferror(N9/'PT Reporte SDR'!N65-1,"")</f>
        <v/>
      </c>
      <c r="Q9" s="342"/>
      <c r="R9" s="347"/>
      <c r="S9" s="347"/>
      <c r="T9" s="347"/>
      <c r="U9" s="347"/>
      <c r="V9" s="347"/>
      <c r="W9" s="347"/>
      <c r="X9" s="347"/>
      <c r="Y9" s="347"/>
      <c r="Z9" s="342"/>
      <c r="AA9" s="342"/>
      <c r="AB9" s="342"/>
      <c r="AC9" s="342"/>
      <c r="AD9" s="342"/>
      <c r="AE9" s="342"/>
      <c r="AF9" s="342"/>
      <c r="AG9" s="342"/>
    </row>
    <row r="10" ht="22.5" customHeight="1">
      <c r="A10" s="342"/>
      <c r="B10" s="348"/>
      <c r="C10" s="349" t="s">
        <v>10</v>
      </c>
      <c r="D10" s="350">
        <f t="shared" ref="D10:D44" si="2">H10</f>
        <v>0</v>
      </c>
      <c r="E10" s="345" t="str">
        <f t="shared" si="1"/>
        <v>0%</v>
      </c>
      <c r="F10" s="345" t="str">
        <f>iferror(D10/'PT Reporte SDR'!D7-1,"")</f>
        <v/>
      </c>
      <c r="G10" s="346"/>
      <c r="H10" s="350">
        <f>H50</f>
        <v>0</v>
      </c>
      <c r="I10" s="345" t="str">
        <f t="shared" ref="I10:I11" si="3">iferror(H10/$D$8,"0%")</f>
        <v>0%</v>
      </c>
      <c r="J10" s="345" t="str">
        <f>iferror(H10/'PT Reporte SDR'!H7-1,"")</f>
        <v/>
      </c>
      <c r="K10" s="350">
        <f>K50</f>
        <v>0</v>
      </c>
      <c r="L10" s="345" t="str">
        <f t="shared" ref="L10:L11" si="4">iferror(K10/$D$8,"0%")</f>
        <v>0%</v>
      </c>
      <c r="M10" s="345" t="str">
        <f>iferror(K10/'PT Reporte SDR'!K7-1,"")</f>
        <v/>
      </c>
      <c r="N10" s="350">
        <f>N50</f>
        <v>0</v>
      </c>
      <c r="O10" s="345" t="str">
        <f t="shared" ref="O10:O11" si="5">iferror(N10/$D$8,"0%")</f>
        <v>0%</v>
      </c>
      <c r="P10" s="345" t="str">
        <f>iferror(N10/'PT Reporte SDR'!N7-1,"")</f>
        <v/>
      </c>
      <c r="Q10" s="342"/>
      <c r="R10" s="347"/>
      <c r="S10" s="347"/>
      <c r="T10" s="347"/>
      <c r="U10" s="347"/>
      <c r="V10" s="347"/>
      <c r="W10" s="347"/>
      <c r="X10" s="347"/>
      <c r="Y10" s="347"/>
      <c r="Z10" s="342"/>
      <c r="AA10" s="342"/>
      <c r="AB10" s="342"/>
      <c r="AC10" s="342"/>
      <c r="AD10" s="342"/>
      <c r="AE10" s="342"/>
      <c r="AF10" s="342"/>
      <c r="AG10" s="342"/>
    </row>
    <row r="11" ht="22.5" customHeight="1">
      <c r="A11" s="304"/>
      <c r="B11" s="351"/>
      <c r="C11" s="337" t="s">
        <v>11</v>
      </c>
      <c r="D11" s="341">
        <f t="shared" si="2"/>
        <v>0</v>
      </c>
      <c r="E11" s="339" t="str">
        <f t="shared" si="1"/>
        <v>0%</v>
      </c>
      <c r="F11" s="339" t="str">
        <f>iferror(D11/'PT Reporte SDR'!D8-1,"")</f>
        <v/>
      </c>
      <c r="G11" s="340"/>
      <c r="H11" s="341">
        <f>H8-H10-H9</f>
        <v>0</v>
      </c>
      <c r="I11" s="339" t="str">
        <f t="shared" si="3"/>
        <v>0%</v>
      </c>
      <c r="J11" s="339" t="str">
        <f>iferror(H11/'PT Reporte SDR'!H8-1,"")</f>
        <v/>
      </c>
      <c r="K11" s="341">
        <f>K8-K10</f>
        <v>0</v>
      </c>
      <c r="L11" s="339" t="str">
        <f t="shared" si="4"/>
        <v>0%</v>
      </c>
      <c r="M11" s="339" t="str">
        <f>iferror(K11/'PT Reporte SDR'!K8-1,"")</f>
        <v/>
      </c>
      <c r="N11" s="341">
        <f>N8-N10</f>
        <v>0</v>
      </c>
      <c r="O11" s="339" t="str">
        <f t="shared" si="5"/>
        <v>0%</v>
      </c>
      <c r="P11" s="339" t="str">
        <f>iferror(N11/'PT Reporte SDR'!N8-1,"")</f>
        <v/>
      </c>
      <c r="Q11" s="304"/>
      <c r="R11" s="313"/>
      <c r="S11" s="313"/>
      <c r="T11" s="313"/>
      <c r="U11" s="313"/>
      <c r="V11" s="313"/>
      <c r="W11" s="313"/>
      <c r="X11" s="313"/>
      <c r="Y11" s="313"/>
      <c r="Z11" s="304"/>
      <c r="AA11" s="304"/>
      <c r="AB11" s="304"/>
      <c r="AC11" s="304"/>
      <c r="AD11" s="304"/>
      <c r="AE11" s="304"/>
      <c r="AF11" s="304"/>
      <c r="AG11" s="304"/>
    </row>
    <row r="12" ht="22.5" customHeight="1">
      <c r="A12" s="342"/>
      <c r="B12" s="348"/>
      <c r="C12" s="352" t="s">
        <v>12</v>
      </c>
      <c r="D12" s="353">
        <f t="shared" si="2"/>
        <v>3</v>
      </c>
      <c r="E12" s="345" t="str">
        <f>iferror(D12/D11,"0%")</f>
        <v>0%</v>
      </c>
      <c r="F12" s="345" t="str">
        <f>iferror(D12/'PT Reporte SDR'!D9-1,"")</f>
        <v/>
      </c>
      <c r="G12" s="346"/>
      <c r="H12" s="353">
        <f>COUNTIFS(Data!$A:$A,"&gt;="&amp;'Reporte SDR '!$C$5,Data!$A:$A,"&lt;="&amp;'Reporte SDR '!$D$5,Data!$Y:$Y,"&lt;&gt;")+3</f>
        <v>3</v>
      </c>
      <c r="I12" s="345" t="str">
        <f>iferror(H12/H11,"0%")</f>
        <v>0%</v>
      </c>
      <c r="J12" s="345" t="str">
        <f>iferror(H12/'PT Reporte SDR'!H9-1,"")</f>
        <v/>
      </c>
      <c r="K12" s="353">
        <f>COUNTIFS(Data!$A:$A,"&gt;="&amp;'Reporte SDR '!$C$5,Data!$A:$A,"&lt;="&amp;'Reporte SDR '!$D$5,Data!$BI:$BI,K7,Data!$AT:$AT,"&lt;&gt;")-K10</f>
        <v>0</v>
      </c>
      <c r="L12" s="345" t="str">
        <f>iferror(K12/K11,"0%")</f>
        <v>0%</v>
      </c>
      <c r="M12" s="345" t="str">
        <f>iferror(K12/'PT Reporte SDR'!K9-1,"")</f>
        <v/>
      </c>
      <c r="N12" s="353">
        <f>COUNTIFS(Data!$A:$A,"&gt;="&amp;'Reporte SDR '!$C$5,Data!$A:$A,"&lt;="&amp;'Reporte SDR '!$D$5,Data!$BI:$BI,N7,Data!$AT:$AT,"&lt;&gt;")-N10</f>
        <v>0</v>
      </c>
      <c r="O12" s="345" t="str">
        <f>iferror(N12/N11,"0%")</f>
        <v>0%</v>
      </c>
      <c r="P12" s="345" t="str">
        <f>iferror(N12/'PT Reporte SDR'!N9-1,"")</f>
        <v/>
      </c>
      <c r="Q12" s="342"/>
      <c r="R12" s="347"/>
      <c r="S12" s="347"/>
      <c r="T12" s="347"/>
      <c r="U12" s="347"/>
      <c r="V12" s="347"/>
      <c r="W12" s="347"/>
      <c r="X12" s="347"/>
      <c r="Y12" s="347"/>
      <c r="Z12" s="342"/>
      <c r="AA12" s="342"/>
      <c r="AB12" s="342"/>
      <c r="AC12" s="342"/>
      <c r="AD12" s="342"/>
      <c r="AE12" s="342"/>
      <c r="AF12" s="342"/>
      <c r="AG12" s="342"/>
    </row>
    <row r="13" ht="22.5" customHeight="1">
      <c r="A13" s="342"/>
      <c r="B13" s="348"/>
      <c r="C13" s="352" t="s">
        <v>13</v>
      </c>
      <c r="D13" s="350">
        <f t="shared" si="2"/>
        <v>-15</v>
      </c>
      <c r="E13" s="345" t="str">
        <f>iferror(D13/$D$8,"0%")</f>
        <v>0%</v>
      </c>
      <c r="F13" s="345">
        <f>iferror(D13/'PT Reporte SDR'!D10-1,"")</f>
        <v>-1.211267606</v>
      </c>
      <c r="G13" s="346"/>
      <c r="H13" s="354">
        <f>COUNTIFS(Data!$A:$A,"&gt;="&amp;'Reporte SDR '!$C$5,Data!$A:$A,"&lt;="&amp;'Reporte SDR '!$D$5,Data!$W:$W,"Contactado sin Respuesta")-15</f>
        <v>-15</v>
      </c>
      <c r="I13" s="345" t="str">
        <f>iferror(H13/$D$8,"0%")</f>
        <v>0%</v>
      </c>
      <c r="J13" s="345">
        <f>iferror(H13/'PT Reporte SDR'!H10-1,"")</f>
        <v>-1.211267606</v>
      </c>
      <c r="K13" s="350">
        <f>COUNTIFS(Data!$A:$A,"&gt;="&amp;'Reporte SDR '!$C$5,Data!$A:$A,"&lt;="&amp;'Reporte SDR '!$D$5,Data!$BI:$BI,K7,Data!$BK:$BK,"No respondio")</f>
        <v>0</v>
      </c>
      <c r="L13" s="345" t="str">
        <f>iferror(K13/$D$8,"0%")</f>
        <v>0%</v>
      </c>
      <c r="M13" s="345" t="str">
        <f>iferror(K13/'PT Reporte SDR'!K10-1,"")</f>
        <v/>
      </c>
      <c r="N13" s="350">
        <f>COUNTIFS(Data!$A:$A,"&gt;="&amp;'Reporte SDR '!$C$5,Data!$A:$A,"&lt;="&amp;'Reporte SDR '!$D$5,Data!$BI:$BI,N7,Data!$BK:$BK,"No respondio")</f>
        <v>0</v>
      </c>
      <c r="O13" s="345" t="str">
        <f>iferror(N13/$D$8,"0%")</f>
        <v>0%</v>
      </c>
      <c r="P13" s="345" t="str">
        <f>iferror(N13/'PT Reporte SDR'!N10-1,"")</f>
        <v/>
      </c>
      <c r="Q13" s="342"/>
      <c r="R13" s="347"/>
      <c r="S13" s="347"/>
      <c r="T13" s="347"/>
      <c r="U13" s="347"/>
      <c r="V13" s="347"/>
      <c r="W13" s="347"/>
      <c r="X13" s="347"/>
      <c r="Y13" s="347"/>
      <c r="Z13" s="342"/>
      <c r="AA13" s="342"/>
      <c r="AB13" s="342"/>
      <c r="AC13" s="342"/>
      <c r="AD13" s="342"/>
      <c r="AE13" s="342"/>
      <c r="AF13" s="342"/>
      <c r="AG13" s="342"/>
    </row>
    <row r="14" ht="22.5" customHeight="1">
      <c r="A14" s="342"/>
      <c r="B14" s="348"/>
      <c r="C14" s="349" t="s">
        <v>14</v>
      </c>
      <c r="D14" s="353">
        <f t="shared" si="2"/>
        <v>-4</v>
      </c>
      <c r="E14" s="345">
        <f>iferror(IFERROR(D14/D12,0),"")</f>
        <v>-1.333333333</v>
      </c>
      <c r="F14" s="345" t="str">
        <f>iferror(D14/'PT Reporte SDR'!D11-1,"")</f>
        <v/>
      </c>
      <c r="G14" s="346"/>
      <c r="H14" s="354">
        <f>COUNTIFS(Data!$A:$A,"&gt;="&amp;'Reporte SDR '!$C$5,Data!$A:$A,"&lt;="&amp;'Reporte SDR '!$D$5,Data!$AA:$AA,"&lt;5")-4</f>
        <v>-4</v>
      </c>
      <c r="I14" s="345">
        <f>iferror(IFERROR(H14/H12,0),"")</f>
        <v>-1.333333333</v>
      </c>
      <c r="J14" s="345" t="str">
        <f>iferror(H14/'PT Reporte SDR'!H11-1,"")</f>
        <v/>
      </c>
      <c r="K14" s="353">
        <f>COUNTIFS(Data!$A:$A,"&gt;="&amp;'Reporte SDR '!$C$5,Data!$A:$A,"&lt;="&amp;'Reporte SDR '!$D$5,Data!$BI:$BI,K7,Data!$AT:$AT,"&gt;=6")</f>
        <v>0</v>
      </c>
      <c r="L14" s="345">
        <f>iferror(IFERROR(K14/K12,0),"")</f>
        <v>0</v>
      </c>
      <c r="M14" s="345" t="str">
        <f>iferror(K14/'PT Reporte SDR'!K11-1,"")</f>
        <v/>
      </c>
      <c r="N14" s="353">
        <f>COUNTIFS(Data!$A:$A,"&gt;="&amp;'Reporte SDR '!$C$5,Data!$A:$A,"&lt;="&amp;'Reporte SDR '!$D$5,Data!$BI:$BI,N7,Data!$AT:$AT,"&gt;=6")</f>
        <v>0</v>
      </c>
      <c r="O14" s="345">
        <f>iferror(IFERROR(N14/N12,0),"")</f>
        <v>0</v>
      </c>
      <c r="P14" s="345" t="str">
        <f>iferror(N14/'PT Reporte SDR'!N11-1,"")</f>
        <v/>
      </c>
      <c r="Q14" s="342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</row>
    <row r="15" ht="22.5" customHeight="1">
      <c r="A15" s="297"/>
      <c r="B15" s="297"/>
      <c r="C15" s="337" t="s">
        <v>15</v>
      </c>
      <c r="D15" s="355">
        <f t="shared" si="2"/>
        <v>13</v>
      </c>
      <c r="E15" s="356" t="str">
        <f>iferror(D15/D11,"0%")</f>
        <v>0%</v>
      </c>
      <c r="F15" s="357" t="str">
        <f>iferror(D15/'PT Reporte SDR'!D12-1,"")</f>
        <v/>
      </c>
      <c r="G15" s="340"/>
      <c r="H15" s="358">
        <f>H56-15</f>
        <v>13</v>
      </c>
      <c r="I15" s="356" t="str">
        <f>iferror(H15/H11,"0%")</f>
        <v>0%</v>
      </c>
      <c r="J15" s="356" t="str">
        <f>iferror(H15/'PT Reporte SDR'!H12-1,"")</f>
        <v/>
      </c>
      <c r="K15" s="355">
        <f>COUNTIFS(Data!$A:$A,"&gt;="&amp;'Reporte SDR '!$C$5,Data!$A:$A,"&lt;="&amp;'Reporte SDR '!$D$5,Data!$BI:$BI,K7,Data!$BK:$BK,"Pase a ventas")+COUNTIFS(Data!$A:$A,"&gt;="&amp;'Reporte SDR '!$C$5,Data!$A:$A,"&lt;="&amp;'Reporte SDR '!$D$5,Data!$BI:$BI,K7,Data!$BK:$BK,"Descartado")+COUNTIFS(Data!$A:$A,"&gt;="&amp;'Reporte SDR '!$C$5,Data!$A:$A,"&lt;="&amp;'Reporte SDR '!$D$5,Data!$BI:$BI,K7,Data!$BK:$BK,"Pidio llamar mas tarde")+COUNTIFS(Data!$A:$A,"&gt;="&amp;'Reporte SDR '!$C$5,Data!$A:$A,"&lt;="&amp;'Reporte SDR '!$D$5,Data!$BI:$BI,K7,Data!$BK:$BK,"Contesta y Cuelga")+COUNTIFS(Data!$A:$A,"&gt;="&amp;'Reporte SDR '!$C$5,Data!$A:$A,"&lt;="&amp;'Reporte SDR '!$D$5,Data!$BI:$BI,K7,Data!$BK:$BK,"Llamar mañana")+COUNTIFS(Data!$A:$A,"&gt;="&amp;'Reporte SDR '!$C$5,Data!$A:$A,"&lt;="&amp;'Reporte SDR '!$D$5,Data!$BI:$BI,K7,Data!$BK:$BK,"SEGUIMIENTO")</f>
        <v>0</v>
      </c>
      <c r="L15" s="356" t="str">
        <f>iferror(K15/K11,"0%")</f>
        <v>0%</v>
      </c>
      <c r="M15" s="356" t="str">
        <f>iferror(K15/'PT Reporte SDR'!K12-1,"")</f>
        <v/>
      </c>
      <c r="N15" s="355">
        <f>COUNTIFS(Data!$A:$A,"&gt;="&amp;'Reporte SDR '!$C$5,Data!$A:$A,"&lt;="&amp;'Reporte SDR '!$D$5,Data!$BI:$BI,N7,Data!$BK:$BK,"Pase a ventas")+COUNTIFS(Data!$A:$A,"&gt;="&amp;'Reporte SDR '!$C$5,Data!$A:$A,"&lt;="&amp;'Reporte SDR '!$D$5,Data!$BI:$BI,N7,Data!$BK:$BK,"Descartado")+COUNTIFS(Data!$A:$A,"&gt;="&amp;'Reporte SDR '!$C$5,Data!$A:$A,"&lt;="&amp;'Reporte SDR '!$D$5,Data!$BI:$BI,N7,Data!$BK:$BK,"Pidio llamar mas tarde")+COUNTIFS(Data!$A:$A,"&gt;="&amp;'Reporte SDR '!$C$5,Data!$A:$A,"&lt;="&amp;'Reporte SDR '!$D$5,Data!$BI:$BI,N7,Data!$BK:$BK,"Contesta y Cuelga")+COUNTIFS(Data!$A:$A,"&gt;="&amp;'Reporte SDR '!$C$5,Data!$A:$A,"&lt;="&amp;'Reporte SDR '!$D$5,Data!$BI:$BI,N7,Data!$BK:$BK,"Llamar mañana")+COUNTIFS(Data!$A:$A,"&gt;="&amp;'Reporte SDR '!$C$5,Data!$A:$A,"&lt;="&amp;'Reporte SDR '!$D$5,Data!$BI:$BI,N7,Data!$BK:$BK,"SEGUIMIENTO")</f>
        <v>0</v>
      </c>
      <c r="O15" s="356" t="str">
        <f>iferror(N15/N11,"0%")</f>
        <v>0%</v>
      </c>
      <c r="P15" s="356" t="str">
        <f>iferror(N15/'PT Reporte SDR'!N12-1,"")</f>
        <v/>
      </c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</row>
    <row r="16" ht="22.5" customHeight="1">
      <c r="A16" s="348"/>
      <c r="B16" s="348"/>
      <c r="C16" s="349" t="s">
        <v>16</v>
      </c>
      <c r="D16" s="353">
        <f t="shared" si="2"/>
        <v>5</v>
      </c>
      <c r="E16" s="345">
        <f t="shared" ref="E16:E20" si="6">IFERROR(D16/$D$15,0)</f>
        <v>0.3846153846</v>
      </c>
      <c r="F16" s="345" t="str">
        <f>iferror(D16/'PT Reporte SDR'!D13-1,"")</f>
        <v/>
      </c>
      <c r="G16" s="346"/>
      <c r="H16" s="354">
        <f>COUNTIFS(Data!$A:$A,"&gt;="&amp;'Reporte SDR '!$C$5,Data!$A:$A,"&lt;="&amp;'Reporte SDR '!$D$5,Data!$AB:$AB,"Diálogo Completo")+5</f>
        <v>5</v>
      </c>
      <c r="I16" s="345">
        <f t="shared" ref="I16:I20" si="7">IFERROR(H16/$D$15,0)</f>
        <v>0.3846153846</v>
      </c>
      <c r="J16" s="345" t="str">
        <f>iferror(H16/'PT Reporte SDR'!H13-1,"")</f>
        <v/>
      </c>
      <c r="K16" s="353">
        <f>COUNTIFS(Data!$A:$A,"&gt;="&amp;'Reporte SDR '!$C$5,Data!$A:$A,"&lt;="&amp;'Reporte SDR '!$D$5,Data!$BI:$BI,K7,Data!$W:$W,"Diálogo Completo")</f>
        <v>0</v>
      </c>
      <c r="L16" s="345">
        <f t="shared" ref="L16:L20" si="8">IFERROR(K16/$D$15,0)</f>
        <v>0</v>
      </c>
      <c r="M16" s="345" t="str">
        <f>iferror(K16/'PT Reporte SDR'!K13-1,"")</f>
        <v/>
      </c>
      <c r="N16" s="353">
        <f>COUNTIFS(Data!$A:$A,"&gt;="&amp;'Reporte SDR '!$C$5,Data!$A:$A,"&lt;="&amp;'Reporte SDR '!$D$5,Data!$BI:$BI,N7,Data!$W:$W,"Diálogo Completo")</f>
        <v>0</v>
      </c>
      <c r="O16" s="345">
        <f t="shared" ref="O16:O20" si="9">IFERROR(N16/$D$15,0)</f>
        <v>0</v>
      </c>
      <c r="P16" s="345" t="str">
        <f>iferror(N16/'PT Reporte SDR'!N13-1,"")</f>
        <v/>
      </c>
      <c r="Q16" s="342"/>
      <c r="R16" s="342"/>
      <c r="S16" s="342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  <c r="AD16" s="342"/>
      <c r="AE16" s="342"/>
      <c r="AF16" s="342"/>
      <c r="AG16" s="342"/>
    </row>
    <row r="17" ht="22.5" customHeight="1">
      <c r="A17" s="342"/>
      <c r="B17" s="348"/>
      <c r="C17" s="349" t="s">
        <v>17</v>
      </c>
      <c r="D17" s="353">
        <f t="shared" si="2"/>
        <v>37</v>
      </c>
      <c r="E17" s="345">
        <f t="shared" si="6"/>
        <v>2.846153846</v>
      </c>
      <c r="F17" s="345">
        <f>iferror(D17/'PT Reporte SDR'!D14-1,"")</f>
        <v>36</v>
      </c>
      <c r="G17" s="354"/>
      <c r="H17" s="353">
        <f>COUNTIFS(Data!$A:$A,"&gt;="&amp;'Reporte SDR '!$C$5,Data!$A:$A,"&lt;="&amp;'Reporte SDR '!$D$5,Data!$AB:$AB,"Intermitente")+37</f>
        <v>37</v>
      </c>
      <c r="I17" s="345">
        <f t="shared" si="7"/>
        <v>2.846153846</v>
      </c>
      <c r="J17" s="345">
        <f>iferror(H17/'PT Reporte SDR'!H14-1,"")</f>
        <v>36</v>
      </c>
      <c r="K17" s="353">
        <f>COUNTIFS(Data!$A:$A,"&gt;="&amp;'Reporte SDR '!$C$5,Data!$A:$A,"&lt;="&amp;'Reporte SDR '!$D$5,Data!$BI:$BI,K7,Data!$W:$W,"Intermitente")</f>
        <v>0</v>
      </c>
      <c r="L17" s="345">
        <f t="shared" si="8"/>
        <v>0</v>
      </c>
      <c r="M17" s="345" t="str">
        <f>iferror(K17/'PT Reporte SDR'!K14-1,"")</f>
        <v/>
      </c>
      <c r="N17" s="353">
        <f>COUNTIFS(Data!$A:$A,"&gt;="&amp;'Reporte SDR '!$C$5,Data!$A:$A,"&lt;="&amp;'Reporte SDR '!$D$5,Data!$BI:$BI,N7,Data!$W:$W,"Intermitente")</f>
        <v>0</v>
      </c>
      <c r="O17" s="345">
        <f t="shared" si="9"/>
        <v>0</v>
      </c>
      <c r="P17" s="345" t="str">
        <f>iferror(N17/'PT Reporte SDR'!N14-1,"")</f>
        <v/>
      </c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  <c r="AD17" s="342"/>
      <c r="AE17" s="342"/>
      <c r="AF17" s="342"/>
      <c r="AG17" s="342"/>
    </row>
    <row r="18" ht="22.5" customHeight="1">
      <c r="A18" s="319"/>
      <c r="B18" s="297"/>
      <c r="C18" s="337" t="s">
        <v>18</v>
      </c>
      <c r="D18" s="341">
        <f t="shared" si="2"/>
        <v>0</v>
      </c>
      <c r="E18" s="339">
        <f t="shared" si="6"/>
        <v>0</v>
      </c>
      <c r="F18" s="339" t="str">
        <f>iferror(D18/'PT Reporte SDR'!D15-1,"")</f>
        <v/>
      </c>
      <c r="G18" s="340"/>
      <c r="H18" s="341">
        <f>COUNTIFS(Data!$A:$A,"&gt;="&amp;'Reporte SDR '!$C$5,Data!$A:$A,"&lt;="&amp;'Reporte SDR '!$D$5,Data!$AF:$AF,"Si")</f>
        <v>0</v>
      </c>
      <c r="I18" s="339">
        <f t="shared" si="7"/>
        <v>0</v>
      </c>
      <c r="J18" s="339" t="str">
        <f>iferror(H18/'PT Reporte SDR'!H15-1,"")</f>
        <v/>
      </c>
      <c r="K18" s="341">
        <f>COUNTIFS(Data!$A:$A,"&gt;="&amp;'Reporte SDR '!$C$5,Data!$A:$A,"&lt;="&amp;'Reporte SDR '!$D$5,Data!$BI:$BI,K7,Data!$AJ:$AJ,"Si")</f>
        <v>0</v>
      </c>
      <c r="L18" s="339">
        <f t="shared" si="8"/>
        <v>0</v>
      </c>
      <c r="M18" s="339" t="str">
        <f>iferror(K18/'PT Reporte SDR'!K15-1,"")</f>
        <v/>
      </c>
      <c r="N18" s="341">
        <f>COUNTIFS(Data!$A:$A,"&gt;="&amp;'Reporte SDR '!$C$5,Data!$A:$A,"&lt;="&amp;'Reporte SDR '!$D$5,Data!$BI:$BI,N7,Data!$AJ:$AJ,"Si")</f>
        <v>0</v>
      </c>
      <c r="O18" s="339">
        <f t="shared" si="9"/>
        <v>0</v>
      </c>
      <c r="P18" s="339" t="str">
        <f>iferror(N18/'PT Reporte SDR'!N15-1,"")</f>
        <v/>
      </c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</row>
    <row r="19" ht="22.5" customHeight="1">
      <c r="A19" s="342"/>
      <c r="B19" s="348"/>
      <c r="C19" s="359" t="s">
        <v>19</v>
      </c>
      <c r="D19" s="353">
        <f t="shared" si="2"/>
        <v>9</v>
      </c>
      <c r="E19" s="345">
        <f t="shared" si="6"/>
        <v>0.6923076923</v>
      </c>
      <c r="F19" s="345" t="str">
        <f>iferror(D19/'PT Reporte SDR'!D16-1,"")</f>
        <v/>
      </c>
      <c r="G19" s="354"/>
      <c r="H19" s="353">
        <f>COUNTIFS(Data!$A:$A,"&gt;="&amp;'Reporte SDR '!$C$5,Data!$A:$A,"&lt;="&amp;'Reporte SDR '!$D$5,Data!$AF:$AF,"No")+9</f>
        <v>9</v>
      </c>
      <c r="I19" s="345">
        <f t="shared" si="7"/>
        <v>0.6923076923</v>
      </c>
      <c r="J19" s="345" t="str">
        <f>iferror(H19/'PT Reporte SDR'!H16-1,"")</f>
        <v/>
      </c>
      <c r="K19" s="353">
        <f>COUNTIFS(Data!$A:$A,"&gt;="&amp;'Reporte SDR '!$C$5,Data!$A:$A,"&lt;="&amp;'Reporte SDR '!$D$5,Data!$BI:$BI,K7,Data!$AJ:$AJ,"No")</f>
        <v>0</v>
      </c>
      <c r="L19" s="345">
        <f t="shared" si="8"/>
        <v>0</v>
      </c>
      <c r="M19" s="345" t="str">
        <f>iferror(K19/'PT Reporte SDR'!K16-1,"")</f>
        <v/>
      </c>
      <c r="N19" s="353">
        <f>COUNTIFS(Data!$A:$A,"&gt;="&amp;'Reporte SDR '!$C$5,Data!$A:$A,"&lt;="&amp;'Reporte SDR '!$D$5,Data!$BI:$BI,N7,Data!$AJ:$AJ,"No")</f>
        <v>0</v>
      </c>
      <c r="O19" s="345">
        <f t="shared" si="9"/>
        <v>0</v>
      </c>
      <c r="P19" s="345" t="str">
        <f>iferror(N19/'PT Reporte SDR'!N16-1,"")</f>
        <v/>
      </c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</row>
    <row r="20" ht="22.5" customHeight="1">
      <c r="A20" s="297"/>
      <c r="B20" s="297"/>
      <c r="C20" s="337" t="s">
        <v>20</v>
      </c>
      <c r="D20" s="341">
        <f t="shared" si="2"/>
        <v>39</v>
      </c>
      <c r="E20" s="339">
        <f t="shared" si="6"/>
        <v>3</v>
      </c>
      <c r="F20" s="339">
        <f>iferror(D20/'PT Reporte SDR'!D17-1,"")</f>
        <v>12</v>
      </c>
      <c r="G20" s="340"/>
      <c r="H20" s="341">
        <f>COUNTIFS(Data!$A:$A,"&gt;="&amp;'Reporte SDR '!$C$5,Data!$A:$A,"&lt;="&amp;'Reporte SDR '!$D$5,Data!$AG:$AG,"Si")+39</f>
        <v>39</v>
      </c>
      <c r="I20" s="339">
        <f t="shared" si="7"/>
        <v>3</v>
      </c>
      <c r="J20" s="339">
        <f>iferror(H20/'PT Reporte SDR'!H17-1,"")</f>
        <v>12</v>
      </c>
      <c r="K20" s="341">
        <f>COUNTIFS(Data!$A:$A,"&gt;="&amp;'Reporte SDR '!$C$5,Data!$A:$A,"&lt;="&amp;'Reporte SDR '!$D$5,Data!$BI:$BI,K7,Data!$BK:$BK,"Pase a ventas")</f>
        <v>0</v>
      </c>
      <c r="L20" s="339">
        <f t="shared" si="8"/>
        <v>0</v>
      </c>
      <c r="M20" s="339" t="str">
        <f>iferror(K20/'PT Reporte SDR'!K17-1,"")</f>
        <v/>
      </c>
      <c r="N20" s="341">
        <f>COUNTIFS(Data!$A:$A,"&gt;="&amp;'Reporte SDR '!$C$5,Data!$A:$A,"&lt;="&amp;'Reporte SDR '!$D$5,Data!$BI:$BI,N7,Data!$BK:$BK,"Pase a ventas")</f>
        <v>0</v>
      </c>
      <c r="O20" s="339">
        <f t="shared" si="9"/>
        <v>0</v>
      </c>
      <c r="P20" s="339" t="str">
        <f>iferror(N20/'PT Reporte SDR'!N17-1,"")</f>
        <v/>
      </c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</row>
    <row r="21" ht="22.5" customHeight="1">
      <c r="A21" s="342"/>
      <c r="B21" s="348"/>
      <c r="C21" s="352" t="s">
        <v>21</v>
      </c>
      <c r="D21" s="353">
        <f t="shared" si="2"/>
        <v>5</v>
      </c>
      <c r="E21" s="345" t="str">
        <f>iferror(D21/D8,"0%")</f>
        <v>0%</v>
      </c>
      <c r="F21" s="345" t="str">
        <f>iferror(D21/'PT Reporte SDR'!D18-1,"")</f>
        <v/>
      </c>
      <c r="G21" s="354"/>
      <c r="H21" s="353">
        <f>H22+H23</f>
        <v>5</v>
      </c>
      <c r="I21" s="345" t="str">
        <f>iferror(H21/H8,"0%")</f>
        <v>0%</v>
      </c>
      <c r="J21" s="345" t="str">
        <f>iferror(H21/'PT Reporte SDR'!H18-1,"")</f>
        <v/>
      </c>
      <c r="K21" s="353">
        <f>K22+K23</f>
        <v>0</v>
      </c>
      <c r="L21" s="345" t="str">
        <f>iferror(K21/K8,"0%")</f>
        <v>0%</v>
      </c>
      <c r="M21" s="345" t="str">
        <f>iferror(K21/'PT Reporte SDR'!K18-1,"")</f>
        <v/>
      </c>
      <c r="N21" s="353">
        <f>N22+N23</f>
        <v>0</v>
      </c>
      <c r="O21" s="345" t="str">
        <f>iferror(N21/N8,"0%")</f>
        <v>0%</v>
      </c>
      <c r="P21" s="345" t="str">
        <f>iferror(N21/'PT Reporte SDR'!N18-1,"")</f>
        <v/>
      </c>
      <c r="Q21" s="360"/>
      <c r="R21" s="342"/>
      <c r="S21" s="342"/>
      <c r="T21" s="342"/>
      <c r="U21" s="342"/>
      <c r="V21" s="342"/>
      <c r="W21" s="342"/>
      <c r="X21" s="342"/>
      <c r="Y21" s="342"/>
      <c r="Z21" s="342"/>
      <c r="AA21" s="342"/>
      <c r="AB21" s="342"/>
      <c r="AC21" s="342"/>
      <c r="AD21" s="342"/>
      <c r="AE21" s="342"/>
      <c r="AF21" s="342"/>
      <c r="AG21" s="342"/>
    </row>
    <row r="22" ht="22.5" customHeight="1">
      <c r="A22" s="360"/>
      <c r="B22" s="361"/>
      <c r="C22" s="352" t="s">
        <v>22</v>
      </c>
      <c r="D22" s="353">
        <f t="shared" si="2"/>
        <v>2</v>
      </c>
      <c r="E22" s="345">
        <f t="shared" ref="E22:E24" si="10">IFERROR(D22/$D$15,0)</f>
        <v>0.1538461538</v>
      </c>
      <c r="F22" s="345" t="str">
        <f>iferror(D22/'PT Reporte SDR'!D19-1,"")</f>
        <v/>
      </c>
      <c r="G22" s="354"/>
      <c r="H22" s="353">
        <f>COUNTIFS(Data!$A:$A,"&gt;="&amp;'Reporte SDR '!$C$5,Data!$A:$A,"&lt;="&amp;'Reporte SDR '!$D$5,Data!$AG:$AG,"No")+2</f>
        <v>2</v>
      </c>
      <c r="I22" s="345">
        <f t="shared" ref="I22:I24" si="11">IFERROR(H22/$D$15,0)</f>
        <v>0.1538461538</v>
      </c>
      <c r="J22" s="345" t="str">
        <f>iferror(H22/'PT Reporte SDR'!H19-1,"")</f>
        <v/>
      </c>
      <c r="K22" s="353">
        <f>COUNTIFS(Data!$A:$A,"&gt;="&amp;'Reporte SDR '!$C$5,Data!$A:$A,"&lt;="&amp;'Reporte SDR '!$D$5,Data!$BI:$BI,K7,Data!$AJ:$AJ,"No")</f>
        <v>0</v>
      </c>
      <c r="L22" s="345">
        <f t="shared" ref="L22:L24" si="12">IFERROR(K22/$D$15,0)</f>
        <v>0</v>
      </c>
      <c r="M22" s="345" t="str">
        <f>iferror(K22/'PT Reporte SDR'!K19-1,"")</f>
        <v/>
      </c>
      <c r="N22" s="353">
        <f>COUNTIFS(Data!$A:$A,"&gt;="&amp;'Reporte SDR '!$C$5,Data!$A:$A,"&lt;="&amp;'Reporte SDR '!$D$5,Data!$BI:$BI,N7,Data!$AJ:$AJ,"No")</f>
        <v>0</v>
      </c>
      <c r="O22" s="345">
        <f t="shared" ref="O22:O24" si="13">IFERROR(N22/$D$15,0)</f>
        <v>0</v>
      </c>
      <c r="P22" s="345" t="str">
        <f>iferror(N22/'PT Reporte SDR'!N19-1,"")</f>
        <v/>
      </c>
      <c r="Q22" s="360"/>
      <c r="R22" s="360"/>
      <c r="S22" s="360"/>
      <c r="T22" s="360"/>
      <c r="U22" s="360"/>
      <c r="V22" s="360"/>
      <c r="W22" s="360"/>
      <c r="X22" s="360"/>
      <c r="Y22" s="360"/>
      <c r="Z22" s="360"/>
      <c r="AA22" s="360"/>
      <c r="AB22" s="360"/>
      <c r="AC22" s="360"/>
      <c r="AD22" s="360"/>
      <c r="AE22" s="360"/>
      <c r="AF22" s="360"/>
      <c r="AG22" s="360"/>
    </row>
    <row r="23" ht="22.5" customHeight="1">
      <c r="A23" s="362"/>
      <c r="B23" s="363"/>
      <c r="C23" s="364" t="s">
        <v>23</v>
      </c>
      <c r="D23" s="365">
        <f t="shared" si="2"/>
        <v>3</v>
      </c>
      <c r="E23" s="366">
        <f t="shared" si="10"/>
        <v>0.2307692308</v>
      </c>
      <c r="F23" s="366" t="str">
        <f>iferror(D23/'PT Reporte SDR'!D20-1,"")</f>
        <v/>
      </c>
      <c r="G23" s="354"/>
      <c r="H23" s="365">
        <f>H83</f>
        <v>3</v>
      </c>
      <c r="I23" s="366">
        <f t="shared" si="11"/>
        <v>0.2307692308</v>
      </c>
      <c r="J23" s="366" t="str">
        <f>iferror(H23/'PT Reporte SDR'!H20-1,"")</f>
        <v/>
      </c>
      <c r="K23" s="365">
        <f>K83</f>
        <v>0</v>
      </c>
      <c r="L23" s="366">
        <f t="shared" si="12"/>
        <v>0</v>
      </c>
      <c r="M23" s="366" t="str">
        <f>iferror(K23/'PT Reporte SDR'!K20-1,"")</f>
        <v/>
      </c>
      <c r="N23" s="365">
        <f>N83</f>
        <v>0</v>
      </c>
      <c r="O23" s="366">
        <f t="shared" si="13"/>
        <v>0</v>
      </c>
      <c r="P23" s="366" t="str">
        <f>iferror(N23/'PT Reporte SDR'!N20-1,"")</f>
        <v/>
      </c>
      <c r="Q23" s="362"/>
      <c r="R23" s="362"/>
      <c r="S23" s="362"/>
      <c r="T23" s="362"/>
      <c r="U23" s="362"/>
      <c r="V23" s="362"/>
      <c r="W23" s="362"/>
      <c r="X23" s="362"/>
      <c r="Y23" s="362"/>
      <c r="Z23" s="362"/>
      <c r="AA23" s="362"/>
      <c r="AB23" s="362"/>
      <c r="AC23" s="362"/>
      <c r="AD23" s="362"/>
      <c r="AE23" s="362"/>
      <c r="AF23" s="362"/>
      <c r="AG23" s="362"/>
    </row>
    <row r="24" ht="22.5" customHeight="1">
      <c r="A24" s="367"/>
      <c r="B24" s="368"/>
      <c r="C24" s="337" t="s">
        <v>24</v>
      </c>
      <c r="D24" s="341">
        <f t="shared" si="2"/>
        <v>0</v>
      </c>
      <c r="E24" s="339">
        <f t="shared" si="10"/>
        <v>0</v>
      </c>
      <c r="F24" s="339" t="str">
        <f>iferror(D24/'PT Reporte SDR'!D21-1,"")</f>
        <v/>
      </c>
      <c r="G24" s="340"/>
      <c r="H24" s="341">
        <f>COUNTIFS(Data!$A:$A,"&gt;="&amp;'Reporte SDR '!$C$5,Data!$A:$A,"&lt;="&amp;'Reporte SDR '!$D$5,Data!$W:$W,"En Seguimiento")</f>
        <v>0</v>
      </c>
      <c r="I24" s="339">
        <f t="shared" si="11"/>
        <v>0</v>
      </c>
      <c r="J24" s="339" t="str">
        <f>iferror(H24/'PT Reporte SDR'!H21-1,"")</f>
        <v/>
      </c>
      <c r="K24" s="341">
        <f>COUNTIFS(Data!$A:$A,"&gt;="&amp;'Reporte SDR '!$C$5,Data!$A:$A,"&lt;="&amp;'Reporte SDR '!$D$5,Data!$BI:$BI,K7,Data!$BK:$BK,"SEGUIMIENTO")</f>
        <v>0</v>
      </c>
      <c r="L24" s="339">
        <f t="shared" si="12"/>
        <v>0</v>
      </c>
      <c r="M24" s="339" t="str">
        <f>iferror(K24/'PT Reporte SDR'!K21-1,"")</f>
        <v/>
      </c>
      <c r="N24" s="341">
        <f>COUNTIFS(Data!$A:$A,"&gt;="&amp;'Reporte SDR '!$C$5,Data!$A:$A,"&lt;="&amp;'Reporte SDR '!$D$5,Data!$BI:$BI,N7,Data!$BK:$BK,"SEGUIMIENTO")</f>
        <v>0</v>
      </c>
      <c r="O24" s="339">
        <f t="shared" si="13"/>
        <v>0</v>
      </c>
      <c r="P24" s="339" t="str">
        <f>iferror(N24/'PT Reporte SDR'!N21-1,"")</f>
        <v/>
      </c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</row>
    <row r="25" ht="22.5" customHeight="1">
      <c r="A25" s="367"/>
      <c r="B25" s="368"/>
      <c r="C25" s="369" t="s">
        <v>130</v>
      </c>
      <c r="D25" s="370" t="str">
        <f t="shared" si="2"/>
        <v>#N/A</v>
      </c>
      <c r="E25" s="371"/>
      <c r="F25" s="371"/>
      <c r="G25" s="372"/>
      <c r="H25" s="370" t="str">
        <f>SUMIFS(Data!$AP:$AP,Data!$A:$A,"&gt;="&amp;'Reporte SDR '!$C$5,Data!$A:$A,"&lt;="&amp;'Reporte SDR '!$D$5,Data!$W:$W,"En Seguimiento")+1700</f>
        <v>#N/A</v>
      </c>
      <c r="I25" s="371"/>
      <c r="J25" s="371"/>
      <c r="K25" s="373"/>
      <c r="L25" s="371"/>
      <c r="M25" s="371"/>
      <c r="N25" s="373"/>
      <c r="O25" s="371"/>
      <c r="P25" s="371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</row>
    <row r="26" ht="22.5" customHeight="1">
      <c r="A26" s="367"/>
      <c r="B26" s="368"/>
      <c r="C26" s="337" t="s">
        <v>25</v>
      </c>
      <c r="D26" s="341">
        <f t="shared" si="2"/>
        <v>0</v>
      </c>
      <c r="E26" s="339">
        <f>iferror(D26/D20,"0%")</f>
        <v>0</v>
      </c>
      <c r="F26" s="339" t="str">
        <f>iferror(D26/'PT Reporte SDR'!D22-1,"")</f>
        <v/>
      </c>
      <c r="G26" s="340"/>
      <c r="H26" s="341">
        <f>COUNTIFS(Data!$A:$A,"&gt;="&amp;'Reporte SDR '!$C$5,Data!$A:$A,"&lt;="&amp;'Reporte SDR '!$D$5,Data!$W:$W,"Paso a ventas")</f>
        <v>0</v>
      </c>
      <c r="I26" s="339">
        <f>iferror(H26/H20,"0%")</f>
        <v>0</v>
      </c>
      <c r="J26" s="339" t="str">
        <f>iferror(H26/'PT Reporte SDR'!H22-1,"")</f>
        <v/>
      </c>
      <c r="K26" s="341">
        <f>COUNTIFS(Data!$A:$A,"&gt;="&amp;'Reporte SDR '!$C$5,Data!$A:$A,"&lt;="&amp;'Reporte SDR '!$D$5,Data!$BI:$BI,K7,Data!$BK:$BK,"Pase a ventas")</f>
        <v>0</v>
      </c>
      <c r="L26" s="339" t="str">
        <f>iferror(K26/K20,"0%")</f>
        <v>0%</v>
      </c>
      <c r="M26" s="339" t="str">
        <f>iferror(K26/'PT Reporte SDR'!K22-1,"")</f>
        <v/>
      </c>
      <c r="N26" s="341">
        <f>COUNTIFS(Data!$A:$A,"&gt;="&amp;'Reporte SDR '!$C$5,Data!$A:$A,"&lt;="&amp;'Reporte SDR '!$D$5,Data!$BI:$BI,N7,Data!$BK:$BK,"Pase a ventas")</f>
        <v>0</v>
      </c>
      <c r="O26" s="339" t="str">
        <f>iferror(N26/N20,"0%")</f>
        <v>0%</v>
      </c>
      <c r="P26" s="339" t="str">
        <f>iferror(N26/'PT Reporte SDR'!N22-1,"")</f>
        <v/>
      </c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</row>
    <row r="27" ht="22.5" customHeight="1">
      <c r="A27" s="367"/>
      <c r="B27" s="374"/>
      <c r="C27" s="369" t="s">
        <v>131</v>
      </c>
      <c r="D27" s="375" t="str">
        <f t="shared" si="2"/>
        <v>#N/A</v>
      </c>
      <c r="E27" s="371" t="s">
        <v>32</v>
      </c>
      <c r="F27" s="371" t="str">
        <f>iferror(D27/'PT Reporte SDR Brazil'!D28-1,"")</f>
        <v/>
      </c>
      <c r="G27" s="376"/>
      <c r="H27" s="377" t="str">
        <f>SUMIFS(Data!$AP:$AP,Data!$A:$A,"&gt;="&amp;'Report LATAM'!$C$5,Data!$A:$A,"&lt;="&amp;'Report LATAM'!$D$5,Data!$W:$W,"Paso a Ventas")+2000</f>
        <v>#N/A</v>
      </c>
      <c r="I27" s="371"/>
      <c r="J27" s="371" t="str">
        <f>iferror(H27/'PT Reporte SDR Brazil'!H28-1,"")</f>
        <v/>
      </c>
      <c r="K27" s="373"/>
      <c r="L27" s="371"/>
      <c r="M27" s="371"/>
      <c r="N27" s="373"/>
      <c r="O27" s="371"/>
      <c r="P27" s="371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</row>
    <row r="28" ht="22.5" customHeight="1">
      <c r="A28" s="378"/>
      <c r="B28" s="379"/>
      <c r="C28" s="349" t="s">
        <v>26</v>
      </c>
      <c r="D28" s="350">
        <f t="shared" si="2"/>
        <v>0</v>
      </c>
      <c r="E28" s="345">
        <f>IFERROR(D28/D20,0)</f>
        <v>0</v>
      </c>
      <c r="F28" s="345">
        <f>iferror(D28/'PT Reporte SDR Brazil'!D23-1,"")</f>
        <v>-1</v>
      </c>
      <c r="G28" s="354"/>
      <c r="H28" s="350">
        <f>COUNTIFS(Data!$A:$A,"&gt;="&amp;'Reporte SDR '!$C$5,Data!$A:$A,"&lt;="&amp;'Reporte SDR '!$D$5,Data!$W:$W,"Paso a ventas")</f>
        <v>0</v>
      </c>
      <c r="I28" s="345">
        <f>IFERROR(H28/H20,0)</f>
        <v>0</v>
      </c>
      <c r="J28" s="345">
        <f>iferror(H28/'PT Reporte SDR Brazil'!H23-1,"")</f>
        <v>-1</v>
      </c>
      <c r="K28" s="350"/>
      <c r="L28" s="345"/>
      <c r="M28" s="345"/>
      <c r="N28" s="350"/>
      <c r="O28" s="345"/>
      <c r="P28" s="345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</row>
    <row r="29" ht="22.5" customHeight="1">
      <c r="A29" s="380"/>
      <c r="B29" s="381"/>
      <c r="C29" s="369" t="s">
        <v>132</v>
      </c>
      <c r="D29" s="377" t="str">
        <f t="shared" si="2"/>
        <v>#N/A</v>
      </c>
      <c r="E29" s="371">
        <f>IFERROR(D29/D26,0)</f>
        <v>0</v>
      </c>
      <c r="F29" s="371" t="str">
        <f>iferror(D29/'PT Reporte SDR Brazil'!D26-1,"")</f>
        <v/>
      </c>
      <c r="G29" s="372"/>
      <c r="H29" s="382" t="str">
        <f>SUMIFS(Data!$AP:$AP,Data!$A:$A,"&gt;="&amp;'Report LATAM'!$C$5,Data!$A:$A,"&lt;="&amp;'Report LATAM'!$D$5,Data!$W:$W,"Paso a Ventas")+2000</f>
        <v>#N/A</v>
      </c>
      <c r="I29" s="371">
        <f>IFERROR(H29/H26,0)</f>
        <v>0</v>
      </c>
      <c r="J29" s="371" t="str">
        <f>iferror(H29/'PT Reporte SDR Brazil'!H26-1,"")</f>
        <v/>
      </c>
      <c r="K29" s="373"/>
      <c r="L29" s="371"/>
      <c r="M29" s="371"/>
      <c r="N29" s="373"/>
      <c r="O29" s="371"/>
      <c r="P29" s="371"/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</row>
    <row r="30" ht="22.5" hidden="1" customHeight="1">
      <c r="A30" s="380"/>
      <c r="B30" s="383"/>
      <c r="C30" s="384" t="s">
        <v>27</v>
      </c>
      <c r="D30" s="385">
        <f t="shared" si="2"/>
        <v>3</v>
      </c>
      <c r="E30" s="386">
        <f>IFERROR(D30/#REF!,0)</f>
        <v>0</v>
      </c>
      <c r="F30" s="386" t="str">
        <f>iferror(D30/'PT Reporte SDR Brazil'!D24-1,"")</f>
        <v/>
      </c>
      <c r="G30" s="387"/>
      <c r="H30" s="385">
        <f>COUNTIFS(Data!$AR:$AR,"&gt;="&amp;'Reporte SDR '!$C$5,Data!$AR:$AR,"&lt;="&amp;'Reporte SDR '!$D$5,Data!$A:$A,"&gt;="&amp;'Reporte SDR '!$C$6,Data!$A:$A,"&lt;="&amp;'Reporte SDR '!$D$6,Data!$W:$W,"Paso a ventas")+3</f>
        <v>3</v>
      </c>
      <c r="I30" s="386">
        <f>IFERROR(H30/#REF!,0)</f>
        <v>0</v>
      </c>
      <c r="J30" s="386" t="str">
        <f>iferror(H30/'PT Reporte SDR Brazil'!H24-1,"")</f>
        <v/>
      </c>
      <c r="K30" s="385"/>
      <c r="L30" s="386"/>
      <c r="M30" s="386"/>
      <c r="N30" s="385"/>
      <c r="O30" s="386"/>
      <c r="P30" s="386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</row>
    <row r="31" ht="22.5" hidden="1" customHeight="1">
      <c r="A31" s="380"/>
      <c r="B31" s="388"/>
      <c r="C31" s="369" t="s">
        <v>30</v>
      </c>
      <c r="D31" s="377" t="str">
        <f t="shared" si="2"/>
        <v>#N/A</v>
      </c>
      <c r="E31" s="371">
        <f>iferror(D31/$D$78,0)</f>
        <v>0</v>
      </c>
      <c r="F31" s="371" t="str">
        <f>iferror(D31/'PT Reporte SDR Brazil'!D27-1,"")</f>
        <v/>
      </c>
      <c r="G31" s="376"/>
      <c r="H31" s="370" t="str">
        <f>SUMIFS(Data!$BQ:$BQ,Data!$AR:$AR,"&gt;="&amp;'Reporte SDR '!$C$5,Data!$AR:$AR,"&lt;="&amp;'Reporte SDR '!$D$5,Data!$A:$A,"&gt;="&amp;'Reporte SDR '!$C$6,Data!$A:$A,"&lt;="&amp;'Reporte SDR '!$D$6,Data!$W:$W,"Paso a ventas")+1130</f>
        <v>#N/A</v>
      </c>
      <c r="I31" s="371">
        <f>iferror(H31/$D$78,0)</f>
        <v>0</v>
      </c>
      <c r="J31" s="371" t="str">
        <f>iferror(H31/'PT Reporte SDR Brazil'!H27-1,"")</f>
        <v/>
      </c>
      <c r="K31" s="373"/>
      <c r="L31" s="371"/>
      <c r="M31" s="371"/>
      <c r="N31" s="373"/>
      <c r="O31" s="371"/>
      <c r="P31" s="371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</row>
    <row r="32" ht="22.5" customHeight="1">
      <c r="A32" s="378"/>
      <c r="B32" s="379"/>
      <c r="C32" s="349" t="s">
        <v>133</v>
      </c>
      <c r="D32" s="389">
        <f t="shared" si="2"/>
        <v>-2</v>
      </c>
      <c r="E32" s="345"/>
      <c r="F32" s="345"/>
      <c r="G32" s="354"/>
      <c r="H32" s="353">
        <f>COUNTIFS(Data!$A:$A,"&gt;="&amp;'Reporte SDR '!$C$5,Data!$A:$A,"&lt;="&amp;'Reporte SDR '!$D$5,Data!$BZ:$BZ,"Si",Data!$BL:$BL,"&lt;&gt;Vendido")-2</f>
        <v>-2</v>
      </c>
      <c r="I32" s="345"/>
      <c r="J32" s="345"/>
      <c r="K32" s="350"/>
      <c r="L32" s="345"/>
      <c r="M32" s="345"/>
      <c r="N32" s="350"/>
      <c r="O32" s="345"/>
      <c r="P32" s="345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362"/>
      <c r="AE32" s="362"/>
      <c r="AF32" s="362"/>
      <c r="AG32" s="362"/>
    </row>
    <row r="33" ht="22.5" customHeight="1">
      <c r="A33" s="380"/>
      <c r="B33" s="383"/>
      <c r="C33" s="369" t="s">
        <v>134</v>
      </c>
      <c r="D33" s="377" t="str">
        <f t="shared" si="2"/>
        <v>#N/A</v>
      </c>
      <c r="E33" s="371"/>
      <c r="F33" s="371"/>
      <c r="G33" s="376"/>
      <c r="H33" s="382" t="str">
        <f>SUMIFS(Data!$BQ:$BQ,Data!$A:$A,"&gt;="&amp;'Reporte SDR '!$C$5,Data!$A:$A,"&lt;="&amp;'Reporte SDR '!$D$5,Data!$BZ:$BZ,"Si",Data!$BL:$BL,"&lt;&gt;Vendido")+SUMIFS(Data!$BP:$BP,Data!$A:$A,"&gt;="&amp;'Reporte SDR '!$C$5,Data!$A:$A,"&lt;="&amp;'Reporte SDR '!$D$5,Data!$BZ:$BZ,"Si",Data!$BL:$BL,"&lt;&gt;Vendido")+1365</f>
        <v>#N/A</v>
      </c>
      <c r="I33" s="371"/>
      <c r="J33" s="371"/>
      <c r="K33" s="373"/>
      <c r="L33" s="371"/>
      <c r="M33" s="371"/>
      <c r="N33" s="373"/>
      <c r="O33" s="371"/>
      <c r="P33" s="371"/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</row>
    <row r="34" ht="22.5" customHeight="1">
      <c r="A34" s="367"/>
      <c r="B34" s="368"/>
      <c r="C34" s="337" t="s">
        <v>135</v>
      </c>
      <c r="D34" s="341">
        <f t="shared" si="2"/>
        <v>-10</v>
      </c>
      <c r="E34" s="339"/>
      <c r="F34" s="339" t="str">
        <f>iferror(D34/'PT Reporte SDR Brazil'!D35-1,"")</f>
        <v/>
      </c>
      <c r="G34" s="340"/>
      <c r="H34" s="341">
        <f>COUNTIFS(Data!$A:$A,"&gt;="&amp;'Reporte SDR '!$C$5,Data!$A:$A,"&lt;="&amp;'Reporte SDR '!$D$5,Data!$BL:$BL,"Vendido",Data!$BY:$BY,"&gt;="&amp;'Reporte SDR '!$C$5,Data!$BY:$BY,"&lt;="&amp;'Reporte SDR '!$D$5)-10</f>
        <v>-10</v>
      </c>
      <c r="I34" s="339"/>
      <c r="J34" s="339" t="str">
        <f>iferror(H34/'PT Reporte SDR Brazil'!H35-1,"")</f>
        <v/>
      </c>
      <c r="K34" s="341"/>
      <c r="L34" s="339"/>
      <c r="M34" s="339"/>
      <c r="N34" s="341"/>
      <c r="O34" s="339"/>
      <c r="P34" s="339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</row>
    <row r="35" ht="22.5" customHeight="1">
      <c r="A35" s="367"/>
      <c r="B35" s="390"/>
      <c r="C35" s="369" t="s">
        <v>136</v>
      </c>
      <c r="D35" s="377" t="str">
        <f t="shared" si="2"/>
        <v>#N/A</v>
      </c>
      <c r="E35" s="371"/>
      <c r="F35" s="371" t="str">
        <f>iferror(D35/'PT Reporte SDR Brazil'!D36-1,"")</f>
        <v/>
      </c>
      <c r="G35" s="376"/>
      <c r="H35" s="377" t="str">
        <f>SUMIFS(Data!$BQ:$BQ,Data!$A:$A,"&gt;="&amp;'Reporte SDR '!$C$5,Data!$A:$A,"&lt;="&amp;'Reporte SDR '!$D$5,Data!$BL:$BL,"Vendido",Data!$BY:$BY,"&gt;="&amp;'Reporte SDR '!$C$5,Data!$BY:$BY,"&lt;="&amp;'Reporte SDR '!$D$5)+SUMIFS(Data!$BR:$BR,Data!$A:$A,"&gt;="&amp;'Reporte SDR '!$C$5,Data!$A:$A,"&lt;="&amp;'Reporte SDR '!$D$5,Data!$BL:$BL,"Vendido",Data!$BY:$BY,"&gt;="&amp;'Reporte SDR '!$C$5,Data!$BY:$BY,"&lt;="&amp;'Reporte SDR '!$D$5)-4005</f>
        <v>#N/A</v>
      </c>
      <c r="I35" s="371"/>
      <c r="J35" s="371" t="str">
        <f>iferror(H35/'PT Reporte SDR Brazil'!H36-1,"")</f>
        <v/>
      </c>
      <c r="K35" s="373"/>
      <c r="L35" s="371"/>
      <c r="M35" s="371"/>
      <c r="N35" s="373"/>
      <c r="O35" s="371"/>
      <c r="P35" s="371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</row>
    <row r="36" ht="22.5" customHeight="1">
      <c r="A36" s="378"/>
      <c r="B36" s="379"/>
      <c r="C36" s="391" t="s">
        <v>137</v>
      </c>
      <c r="D36" s="392">
        <f t="shared" si="2"/>
        <v>0</v>
      </c>
      <c r="E36" s="345"/>
      <c r="F36" s="345"/>
      <c r="G36" s="354"/>
      <c r="H36" s="392">
        <f>COUNTIFS(Data!$A:$A,"&gt;="&amp;'Reporte SDR '!$C$5,Data!$A:$A,"&lt;="&amp;'Reporte SDR '!$D$5,Data!$BL:$BL,"Vendido",Data!$CA:$CA,"Si")</f>
        <v>0</v>
      </c>
      <c r="I36" s="345"/>
      <c r="J36" s="345"/>
      <c r="K36" s="350"/>
      <c r="L36" s="345"/>
      <c r="M36" s="345"/>
      <c r="N36" s="350"/>
      <c r="O36" s="345"/>
      <c r="P36" s="345"/>
      <c r="Q36" s="362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  <c r="AD36" s="362"/>
      <c r="AE36" s="362"/>
      <c r="AF36" s="362"/>
      <c r="AG36" s="362"/>
    </row>
    <row r="37" ht="22.5" customHeight="1">
      <c r="A37" s="380"/>
      <c r="B37" s="383"/>
      <c r="C37" s="369" t="s">
        <v>138</v>
      </c>
      <c r="D37" s="377" t="str">
        <f t="shared" si="2"/>
        <v>#N/A</v>
      </c>
      <c r="E37" s="371"/>
      <c r="F37" s="371"/>
      <c r="G37" s="376"/>
      <c r="H37" s="377" t="str">
        <f>SUMIFS(Data!$BQ:$BQ,Data!$A:$A,"&gt;="&amp;'Reporte SDR '!$C$5,Data!$A:$A,"&lt;="&amp;'Reporte SDR '!$D$5,Data!$BL:$BL,"Vendido",Data!$CA:$CA,"Si")</f>
        <v>#N/A</v>
      </c>
      <c r="I37" s="371"/>
      <c r="J37" s="371"/>
      <c r="K37" s="373"/>
      <c r="L37" s="371"/>
      <c r="M37" s="371"/>
      <c r="N37" s="373"/>
      <c r="O37" s="371"/>
      <c r="P37" s="371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</row>
    <row r="38" ht="22.5" customHeight="1">
      <c r="A38" s="367"/>
      <c r="B38" s="368"/>
      <c r="C38" s="337" t="s">
        <v>139</v>
      </c>
      <c r="D38" s="341">
        <f t="shared" si="2"/>
        <v>4</v>
      </c>
      <c r="E38" s="339"/>
      <c r="F38" s="339"/>
      <c r="G38" s="340"/>
      <c r="H38" s="341">
        <f>COUNTIFS(Data!$A:$A,"&gt;="&amp;'Reporte SDR '!$C$5,Data!$A:$A,"&lt;="&amp;'Reporte SDR '!$D$5,Data!$BL:$BL,"Vendido")+4</f>
        <v>4</v>
      </c>
      <c r="I38" s="339"/>
      <c r="J38" s="339"/>
      <c r="K38" s="341"/>
      <c r="L38" s="339"/>
      <c r="M38" s="339"/>
      <c r="N38" s="341"/>
      <c r="O38" s="339"/>
      <c r="P38" s="339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</row>
    <row r="39" ht="22.5" customHeight="1">
      <c r="A39" s="367"/>
      <c r="B39" s="368"/>
      <c r="C39" s="369" t="s">
        <v>140</v>
      </c>
      <c r="D39" s="393" t="str">
        <f t="shared" si="2"/>
        <v>#N/A</v>
      </c>
      <c r="E39" s="371"/>
      <c r="F39" s="371"/>
      <c r="G39" s="376"/>
      <c r="H39" s="377" t="str">
        <f>SUMIFS(Data!$BQ:$BQ,Data!$A:$A,"&gt;="&amp;'Reporte SDR '!$C$5,Data!$A:$A,"&lt;="&amp;'Reporte SDR '!$D$5,Data!$BL:$BL,"Vendido")+SUMIFS(Data!$BR:$BR,Data!$A:$A,"&gt;="&amp;'Reporte SDR '!$C$5,Data!$A:$A,"&lt;="&amp;'Reporte SDR '!$D$5,Data!$BL:$BL,"Vendido")+4645</f>
        <v>#N/A</v>
      </c>
      <c r="I39" s="371"/>
      <c r="J39" s="371"/>
      <c r="K39" s="373"/>
      <c r="L39" s="371"/>
      <c r="M39" s="371"/>
      <c r="N39" s="373"/>
      <c r="O39" s="371"/>
      <c r="P39" s="371"/>
      <c r="Q39" s="304"/>
      <c r="R39" s="304"/>
      <c r="S39" s="304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</row>
    <row r="40" ht="22.5" customHeight="1">
      <c r="A40" s="367"/>
      <c r="B40" s="390"/>
      <c r="C40" s="394" t="s">
        <v>141</v>
      </c>
      <c r="D40" s="395" t="str">
        <f t="shared" si="2"/>
        <v>#N/A</v>
      </c>
      <c r="E40" s="396">
        <f>IFERROR(D40/D29,0)</f>
        <v>0</v>
      </c>
      <c r="F40" s="396" t="str">
        <f>iferror(D40/'PT Reporte SDR Brazil'!D29-1,"")</f>
        <v/>
      </c>
      <c r="G40" s="397"/>
      <c r="H40" s="395" t="str">
        <f>SUMIFS(Data!$BQ:$BQ,Data!$A:$A,"&gt;="&amp;'Reporte SDR '!$H$4,Data!$A:$A,"&lt;="&amp;'Reporte SDR '!$I$4,Data!$W:$W,"Paso a ventas")+SUMIFS(Data!$BR:$BR,Data!$A:$A,"&gt;="&amp;'Reporte SDR '!$H$4,Data!$A:$A,"&lt;="&amp;'Reporte SDR '!$I$4,Data!$W:$W,"Paso a ventas")+14325</f>
        <v>#N/A</v>
      </c>
      <c r="I40" s="396">
        <f>IFERROR(H40/H29,0)</f>
        <v>0</v>
      </c>
      <c r="J40" s="396" t="str">
        <f>iferror(H40/'PT Reporte SDR Brazil'!H29-1,"")</f>
        <v/>
      </c>
      <c r="K40" s="398"/>
      <c r="L40" s="396"/>
      <c r="M40" s="396"/>
      <c r="N40" s="398"/>
      <c r="O40" s="396"/>
      <c r="P40" s="396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</row>
    <row r="41" ht="22.5" customHeight="1">
      <c r="A41" s="380"/>
      <c r="B41" s="381"/>
      <c r="C41" s="394" t="s">
        <v>142</v>
      </c>
      <c r="D41" s="398" t="str">
        <f t="shared" si="2"/>
        <v>#N/A</v>
      </c>
      <c r="E41" s="396"/>
      <c r="F41" s="396" t="str">
        <f>iferror(D41/'PT Reporte SDR Brazil'!D30-1,"")</f>
        <v/>
      </c>
      <c r="G41" s="397"/>
      <c r="H41" s="398" t="str">
        <f>SUMIFS(Data!$BQ:$BQ,Data!$A:$A,"&gt;="&amp;'Reporte SDR '!$H$5,Data!$A:$A,"&lt;="&amp;'Reporte SDR '!$I$5,Data!$W:$W,"Paso a ventas")+SUMIFS(Data!$BR:$BR,Data!$A:$A,"&gt;="&amp;'Reporte SDR '!$H$5,Data!$A:$A,"&lt;="&amp;'Reporte SDR '!$I$5,Data!$W:$W,"Paso a ventas")+13885</f>
        <v>#N/A</v>
      </c>
      <c r="I41" s="396"/>
      <c r="J41" s="396" t="str">
        <f>iferror(H41/'PT Reporte SDR Brazil'!H30-1,"")</f>
        <v/>
      </c>
      <c r="K41" s="398"/>
      <c r="L41" s="396"/>
      <c r="M41" s="396"/>
      <c r="N41" s="398"/>
      <c r="O41" s="396"/>
      <c r="P41" s="396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</row>
    <row r="42" ht="22.5" hidden="1" customHeight="1">
      <c r="A42" s="380"/>
      <c r="B42" s="399"/>
      <c r="C42" s="400" t="s">
        <v>143</v>
      </c>
      <c r="D42" s="401" t="str">
        <f t="shared" si="2"/>
        <v>#N/A</v>
      </c>
      <c r="E42" s="402">
        <f>IFERROR(D42/D29,0)</f>
        <v>0</v>
      </c>
      <c r="F42" s="402" t="str">
        <f>iferror(D42/'PT Reporte SDR Brazil'!D32-1,"")</f>
        <v/>
      </c>
      <c r="G42" s="403"/>
      <c r="H42" s="401" t="str">
        <f>SUMIFS(Data!$BQ:$BQ,Data!$A:$A,"&gt;="&amp;'Reporte SDR '!$H$5,Data!$A:$A,"&lt;="&amp;'Reporte SDR '!$I$5,Data!$W:$W,"Paso a ventas",Data!$BL:$BL,"Perdido")+SUMIFS(Data!$BR:$BR,Data!$A:$A,"&gt;="&amp;'Reporte SDR '!$H$5,Data!$A:$A,"&lt;="&amp;'Reporte SDR '!$I$5,Data!$W:$W,"Paso a ventas",Data!$BL:$BL,"Perdido")</f>
        <v>#N/A</v>
      </c>
      <c r="I42" s="402">
        <f>IFERROR(H42/H29,0)</f>
        <v>0</v>
      </c>
      <c r="J42" s="402" t="str">
        <f>iferror(H42/'PT Reporte SDR Brazil'!H32-1,"")</f>
        <v/>
      </c>
      <c r="K42" s="401"/>
      <c r="L42" s="402"/>
      <c r="M42" s="402"/>
      <c r="N42" s="401"/>
      <c r="O42" s="402"/>
      <c r="P42" s="402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</row>
    <row r="43" ht="22.5" hidden="1" customHeight="1">
      <c r="A43" s="380"/>
      <c r="B43" s="399"/>
      <c r="C43" s="404" t="s">
        <v>144</v>
      </c>
      <c r="D43" s="405" t="str">
        <f t="shared" si="2"/>
        <v>#N/A</v>
      </c>
      <c r="E43" s="406">
        <f>IFERROR(D43/D29,0)</f>
        <v>0</v>
      </c>
      <c r="F43" s="406" t="str">
        <f>iferror(D43/'PT Reporte SDR Brazil'!D33-1,"")</f>
        <v/>
      </c>
      <c r="G43" s="403"/>
      <c r="H43" s="405" t="str">
        <f>H29/H28</f>
        <v>#N/A</v>
      </c>
      <c r="I43" s="406">
        <f>IFERROR(H43/H29,0)</f>
        <v>0</v>
      </c>
      <c r="J43" s="406" t="str">
        <f>iferror(H43/'PT Reporte SDR Brazil'!H33-1,"")</f>
        <v/>
      </c>
      <c r="K43" s="405"/>
      <c r="L43" s="406"/>
      <c r="M43" s="406"/>
      <c r="N43" s="405"/>
      <c r="O43" s="406"/>
      <c r="P43" s="406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</row>
    <row r="44" ht="22.5" hidden="1" customHeight="1">
      <c r="A44" s="380"/>
      <c r="B44" s="407"/>
      <c r="C44" s="404" t="s">
        <v>145</v>
      </c>
      <c r="D44" s="405" t="str">
        <f t="shared" si="2"/>
        <v>#N/A</v>
      </c>
      <c r="E44" s="406"/>
      <c r="F44" s="406" t="str">
        <f>iferror(D44/'PT Reporte SDR Brazil'!D34-1,"")</f>
        <v/>
      </c>
      <c r="G44" s="403"/>
      <c r="H44" s="405" t="str">
        <f>H40/H34</f>
        <v>#N/A</v>
      </c>
      <c r="I44" s="406"/>
      <c r="J44" s="406" t="str">
        <f>iferror(H44/'PT Reporte SDR Brazil'!H34-1,"")</f>
        <v/>
      </c>
      <c r="K44" s="405"/>
      <c r="L44" s="406"/>
      <c r="M44" s="406"/>
      <c r="N44" s="405"/>
      <c r="O44" s="406"/>
      <c r="P44" s="406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</row>
    <row r="45" ht="22.5" customHeight="1">
      <c r="A45" s="367"/>
      <c r="B45" s="367"/>
      <c r="C45" s="408"/>
      <c r="D45" s="408"/>
      <c r="E45" s="409"/>
      <c r="F45" s="409" t="str">
        <f>iferror(D45/'PT Reporte SDR'!D60-1,"")</f>
        <v/>
      </c>
      <c r="G45" s="410"/>
      <c r="H45" s="411"/>
      <c r="I45" s="409"/>
      <c r="J45" s="409" t="str">
        <f>iferror(H45/'PT Reporte SDR'!H60-1,"")</f>
        <v/>
      </c>
      <c r="K45" s="411"/>
      <c r="L45" s="409"/>
      <c r="M45" s="409" t="str">
        <f>iferror(K45/'PT Reporte SDR'!K60-1,"")</f>
        <v/>
      </c>
      <c r="N45" s="411"/>
      <c r="O45" s="409"/>
      <c r="P45" s="409" t="str">
        <f>iferror(N45/'PT Reporte SDR'!N60-1,"")</f>
        <v/>
      </c>
      <c r="Q45" s="304"/>
      <c r="R45" s="304"/>
      <c r="S45" s="304"/>
      <c r="T45" s="304"/>
      <c r="U45" s="304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</row>
    <row r="46" ht="22.5" customHeight="1">
      <c r="A46" s="412"/>
      <c r="B46" s="412"/>
      <c r="C46" s="413" t="s">
        <v>41</v>
      </c>
      <c r="D46" s="414" t="s">
        <v>5</v>
      </c>
      <c r="E46" s="415" t="s">
        <v>3</v>
      </c>
      <c r="F46" s="416" t="str">
        <f>iferror(D46/'PT Reporte SDR'!D61-1,"")</f>
        <v/>
      </c>
      <c r="G46" s="417"/>
      <c r="H46" s="418"/>
      <c r="I46" s="415" t="s">
        <v>3</v>
      </c>
      <c r="J46" s="419" t="str">
        <f>iferror(H46/'PT Reporte SDR'!H61-1,"")</f>
        <v/>
      </c>
      <c r="K46" s="420"/>
      <c r="L46" s="419" t="s">
        <v>3</v>
      </c>
      <c r="M46" s="415" t="str">
        <f>iferror(K46/'PT Reporte SDR'!K61-1,"")</f>
        <v/>
      </c>
      <c r="N46" s="418"/>
      <c r="O46" s="415" t="s">
        <v>3</v>
      </c>
      <c r="P46" s="419" t="str">
        <f>iferror(N46/'PT Reporte SDR'!N61-1,"")</f>
        <v/>
      </c>
      <c r="Q46" s="421"/>
      <c r="R46" s="421"/>
      <c r="S46" s="421"/>
      <c r="T46" s="421"/>
      <c r="U46" s="421"/>
      <c r="V46" s="421"/>
      <c r="W46" s="421"/>
      <c r="X46" s="421"/>
      <c r="Y46" s="421"/>
      <c r="Z46" s="421"/>
      <c r="AA46" s="421"/>
      <c r="AB46" s="421"/>
      <c r="AC46" s="421"/>
      <c r="AD46" s="421"/>
      <c r="AE46" s="421"/>
      <c r="AF46" s="421"/>
      <c r="AG46" s="421"/>
    </row>
    <row r="47" ht="22.5" customHeight="1">
      <c r="A47" s="367" t="str">
        <f t="array" ref="A47">UNIQUE(Data!BJ:BJ)</f>
        <v>#REF!</v>
      </c>
      <c r="B47" s="367"/>
      <c r="C47" s="343" t="s">
        <v>42</v>
      </c>
      <c r="D47" s="422">
        <f t="shared" ref="D47:D49" si="14">Sum(H47+K47+N47)</f>
        <v>0</v>
      </c>
      <c r="E47" s="423">
        <f t="shared" ref="E47:E50" si="15">iferror(D47/$D$50,0)</f>
        <v>0</v>
      </c>
      <c r="F47" s="423" t="str">
        <f>iferror(D47/'PT Reporte SDR'!D62-1,"")</f>
        <v/>
      </c>
      <c r="G47" s="340"/>
      <c r="H47" s="422">
        <f>COUNTIFS(Data!$A:$A,"&gt;="&amp;'Reporte SDR '!$C$5,Data!$A:$A,"&lt;="&amp;'Reporte SDR '!$D$5,Data!$X:$X,C47)</f>
        <v>0</v>
      </c>
      <c r="I47" s="423">
        <f t="shared" ref="I47:I50" si="16">iferror(H47/$D$50,0)</f>
        <v>0</v>
      </c>
      <c r="J47" s="423" t="str">
        <f>iferror(H47/'PT Reporte SDR'!H62-1,"")</f>
        <v/>
      </c>
      <c r="K47" s="422">
        <f>COUNTIFS(Data!$A:$A,"&gt;="&amp;'Reporte SDR '!$C$5,Data!$A:$A,"&lt;="&amp;'Reporte SDR '!$D$5,Data!$BI:$BI,$H$7,Data!$CM:$CM,C47)</f>
        <v>0</v>
      </c>
      <c r="L47" s="423">
        <f t="shared" ref="L47:L50" si="17">iferror(K47/$D$50,0)</f>
        <v>0</v>
      </c>
      <c r="M47" s="423" t="str">
        <f>iferror(K47/'PT Reporte SDR'!K62-1,"")</f>
        <v/>
      </c>
      <c r="N47" s="422">
        <f>COUNTIFS(Data!$A:$A,"&gt;="&amp;'Reporte SDR '!$C$5,Data!$A:$A,"&lt;="&amp;'Reporte SDR '!$D$5,Data!$BI:$BI,$H$7,Data!$CM:$CM,C47)</f>
        <v>0</v>
      </c>
      <c r="O47" s="423">
        <f t="shared" ref="O47:O50" si="18">iferror(N47/$D$50,0)</f>
        <v>0</v>
      </c>
      <c r="P47" s="423" t="str">
        <f>iferror(N47/'PT Reporte SDR'!N62-1,"")</f>
        <v/>
      </c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  <c r="AB47" s="304"/>
      <c r="AC47" s="304"/>
      <c r="AD47" s="304"/>
      <c r="AE47" s="304"/>
      <c r="AF47" s="304"/>
      <c r="AG47" s="304"/>
    </row>
    <row r="48" ht="22.5" customHeight="1">
      <c r="A48" s="367"/>
      <c r="B48" s="367"/>
      <c r="C48" s="343" t="s">
        <v>43</v>
      </c>
      <c r="D48" s="422">
        <f t="shared" si="14"/>
        <v>0</v>
      </c>
      <c r="E48" s="423">
        <f t="shared" si="15"/>
        <v>0</v>
      </c>
      <c r="F48" s="423" t="str">
        <f>iferror(D48/'PT Reporte SDR'!D63-1,"")</f>
        <v/>
      </c>
      <c r="G48" s="340"/>
      <c r="H48" s="422">
        <f>COUNTIFS(Data!$A:$A,"&gt;="&amp;'Reporte SDR '!$C$5,Data!$A:$A,"&lt;="&amp;'Reporte SDR '!$D$5,Data!$X:$X,C48)</f>
        <v>0</v>
      </c>
      <c r="I48" s="423">
        <f t="shared" si="16"/>
        <v>0</v>
      </c>
      <c r="J48" s="423" t="str">
        <f>iferror(H48/'PT Reporte SDR'!H63-1,"")</f>
        <v/>
      </c>
      <c r="K48" s="422">
        <f>COUNTIFS(Data!$A:$A,"&gt;="&amp;'Reporte SDR '!$C$5,Data!$A:$A,"&lt;="&amp;'Reporte SDR '!$D$5,Data!$BI:$BI,$H$7,Data!$CM:$CM,C48)</f>
        <v>0</v>
      </c>
      <c r="L48" s="423">
        <f t="shared" si="17"/>
        <v>0</v>
      </c>
      <c r="M48" s="423" t="str">
        <f>iferror(K48/'PT Reporte SDR'!K63-1,"")</f>
        <v/>
      </c>
      <c r="N48" s="422">
        <f>COUNTIFS(Data!$A:$A,"&gt;="&amp;'Reporte SDR '!$C$5,Data!$A:$A,"&lt;="&amp;'Reporte SDR '!$D$5,Data!$BI:$BI,$H$7,Data!$CM:$CM,C48)</f>
        <v>0</v>
      </c>
      <c r="O48" s="423">
        <f t="shared" si="18"/>
        <v>0</v>
      </c>
      <c r="P48" s="423" t="str">
        <f>iferror(N48/'PT Reporte SDR'!N63-1,"")</f>
        <v/>
      </c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</row>
    <row r="49" ht="22.5" customHeight="1">
      <c r="A49" s="367"/>
      <c r="B49" s="367"/>
      <c r="C49" s="343" t="s">
        <v>44</v>
      </c>
      <c r="D49" s="422">
        <f t="shared" si="14"/>
        <v>0</v>
      </c>
      <c r="E49" s="423">
        <f t="shared" si="15"/>
        <v>0</v>
      </c>
      <c r="F49" s="423" t="str">
        <f>iferror(D49/'PT Reporte SDR'!D64-1,"")</f>
        <v/>
      </c>
      <c r="G49" s="340"/>
      <c r="H49" s="422">
        <f>COUNTIFS(Data!$A:$A,"&gt;="&amp;'Reporte SDR '!$C$5,Data!$A:$A,"&lt;="&amp;'Reporte SDR '!$D$5,Data!$X:$X,C49)</f>
        <v>0</v>
      </c>
      <c r="I49" s="423">
        <f t="shared" si="16"/>
        <v>0</v>
      </c>
      <c r="J49" s="423" t="str">
        <f>iferror(H49/'PT Reporte SDR'!H64-1,"")</f>
        <v/>
      </c>
      <c r="K49" s="422">
        <f>COUNTIFS(Data!$A:$A,"&gt;="&amp;'Reporte SDR '!$C$5,Data!$A:$A,"&lt;="&amp;'Reporte SDR '!$D$5,Data!$BI:$BI,$H$7,Data!$CM:$CM,C49)</f>
        <v>0</v>
      </c>
      <c r="L49" s="423">
        <f t="shared" si="17"/>
        <v>0</v>
      </c>
      <c r="M49" s="423" t="str">
        <f>iferror(K49/'PT Reporte SDR'!K64-1,"")</f>
        <v/>
      </c>
      <c r="N49" s="422">
        <f>COUNTIFS(Data!$A:$A,"&gt;="&amp;'Reporte SDR '!$C$5,Data!$A:$A,"&lt;="&amp;'Reporte SDR '!$D$5,Data!$BI:$BI,$H$7,Data!$CM:$CM,C49)</f>
        <v>0</v>
      </c>
      <c r="O49" s="423">
        <f t="shared" si="18"/>
        <v>0</v>
      </c>
      <c r="P49" s="423" t="str">
        <f>iferror(N49/'PT Reporte SDR'!N64-1,"")</f>
        <v/>
      </c>
      <c r="Q49" s="304"/>
      <c r="R49" s="304"/>
      <c r="S49" s="304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4"/>
      <c r="AE49" s="304"/>
      <c r="AF49" s="304"/>
      <c r="AG49" s="304"/>
    </row>
    <row r="50" ht="22.5" customHeight="1">
      <c r="A50" s="367"/>
      <c r="B50" s="367"/>
      <c r="C50" s="349" t="s">
        <v>5</v>
      </c>
      <c r="D50" s="422">
        <f>sum(D47:D49)</f>
        <v>0</v>
      </c>
      <c r="E50" s="423">
        <f t="shared" si="15"/>
        <v>0</v>
      </c>
      <c r="F50" s="423" t="str">
        <f>iferror(D50/'PT Reporte SDR'!D66-1,"")</f>
        <v/>
      </c>
      <c r="G50" s="424"/>
      <c r="H50" s="422">
        <f>SUM(H47:H49)</f>
        <v>0</v>
      </c>
      <c r="I50" s="423">
        <f t="shared" si="16"/>
        <v>0</v>
      </c>
      <c r="J50" s="423" t="str">
        <f>iferror(H50/'PT Reporte SDR'!H66-1,"")</f>
        <v/>
      </c>
      <c r="K50" s="425">
        <f>sum(K47:K49)</f>
        <v>0</v>
      </c>
      <c r="L50" s="423">
        <f t="shared" si="17"/>
        <v>0</v>
      </c>
      <c r="M50" s="423" t="str">
        <f>iferror(K50/'PT Reporte SDR'!K66-1,"")</f>
        <v/>
      </c>
      <c r="N50" s="425">
        <f>sum(N47:N49)</f>
        <v>0</v>
      </c>
      <c r="O50" s="423">
        <f t="shared" si="18"/>
        <v>0</v>
      </c>
      <c r="P50" s="423" t="str">
        <f>iferror(N50/'PT Reporte SDR'!N66-1,"")</f>
        <v/>
      </c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</row>
    <row r="51" ht="22.5" customHeight="1">
      <c r="A51" s="367"/>
      <c r="B51" s="367"/>
      <c r="C51" s="408"/>
      <c r="D51" s="426"/>
      <c r="E51" s="409"/>
      <c r="F51" s="409" t="str">
        <f>iferror(D51/'PT Reporte SDR'!D67-1,"")</f>
        <v/>
      </c>
      <c r="G51" s="427"/>
      <c r="H51" s="411"/>
      <c r="I51" s="409"/>
      <c r="J51" s="409" t="str">
        <f>iferror(H51/'PT Reporte SDR'!H67-1,"")</f>
        <v/>
      </c>
      <c r="K51" s="411"/>
      <c r="L51" s="409"/>
      <c r="M51" s="409" t="str">
        <f>iferror(K51/'PT Reporte SDR'!K67-1,"")</f>
        <v/>
      </c>
      <c r="N51" s="411"/>
      <c r="O51" s="409"/>
      <c r="P51" s="409" t="str">
        <f>iferror(N51/'PT Reporte SDR'!N67-1,"")</f>
        <v/>
      </c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</row>
    <row r="52" ht="22.5" hidden="1" customHeight="1">
      <c r="A52" s="367"/>
      <c r="B52" s="367"/>
      <c r="C52" s="408"/>
      <c r="D52" s="408"/>
      <c r="E52" s="411"/>
      <c r="F52" s="411" t="str">
        <f>iferror(D52/'PT Reporte SDR'!D68-1,"")</f>
        <v/>
      </c>
      <c r="G52" s="427"/>
      <c r="H52" s="411"/>
      <c r="I52" s="411"/>
      <c r="J52" s="411" t="str">
        <f>iferror(H52/'PT Reporte SDR'!H68-1,"")</f>
        <v/>
      </c>
      <c r="K52" s="411"/>
      <c r="L52" s="411"/>
      <c r="M52" s="411" t="str">
        <f>iferror(K52/'PT Reporte SDR'!K68-1,"")</f>
        <v/>
      </c>
      <c r="N52" s="411"/>
      <c r="O52" s="411"/>
      <c r="P52" s="411" t="str">
        <f>iferror(N52/'PT Reporte SDR'!N68-1,"")</f>
        <v/>
      </c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</row>
    <row r="53" ht="22.5" hidden="1" customHeight="1">
      <c r="A53" s="367"/>
      <c r="B53" s="367"/>
      <c r="C53" s="428" t="s">
        <v>45</v>
      </c>
      <c r="D53" s="429">
        <f>SUM(D54)</f>
        <v>0</v>
      </c>
      <c r="E53" s="430" t="s">
        <v>3</v>
      </c>
      <c r="F53" s="430" t="str">
        <f>iferror(D53/'PT Reporte SDR'!D69-1,"")</f>
        <v/>
      </c>
      <c r="G53" s="427"/>
      <c r="H53" s="431"/>
      <c r="I53" s="430" t="s">
        <v>3</v>
      </c>
      <c r="J53" s="430" t="str">
        <f>iferror(H53/'PT Reporte SDR'!H69-1,"")</f>
        <v/>
      </c>
      <c r="K53" s="431"/>
      <c r="L53" s="430" t="s">
        <v>3</v>
      </c>
      <c r="M53" s="430" t="str">
        <f>iferror(K53/'PT Reporte SDR'!K69-1,"")</f>
        <v/>
      </c>
      <c r="N53" s="431"/>
      <c r="O53" s="430" t="s">
        <v>3</v>
      </c>
      <c r="P53" s="430" t="str">
        <f>iferror(N53/'PT Reporte SDR'!N69-1,"")</f>
        <v/>
      </c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</row>
    <row r="54" ht="22.5" hidden="1" customHeight="1">
      <c r="A54" s="367"/>
      <c r="B54" s="367"/>
      <c r="C54" s="432" t="s">
        <v>45</v>
      </c>
      <c r="D54" s="433"/>
      <c r="E54" s="434">
        <f>iferror(D54/$D$53,0)</f>
        <v>0</v>
      </c>
      <c r="F54" s="434" t="str">
        <f>iferror(D54/'PT Reporte SDR'!D70-1,"")</f>
        <v/>
      </c>
      <c r="G54" s="427"/>
      <c r="H54" s="435"/>
      <c r="I54" s="434">
        <f>iferror(H54/$D$53,0)</f>
        <v>0</v>
      </c>
      <c r="J54" s="434" t="str">
        <f>iferror(H54/'PT Reporte SDR'!H70-1,"")</f>
        <v/>
      </c>
      <c r="K54" s="435"/>
      <c r="L54" s="434">
        <f>iferror(K54/$D$53,0)</f>
        <v>0</v>
      </c>
      <c r="M54" s="434" t="str">
        <f>iferror(K54/'PT Reporte SDR'!K70-1,"")</f>
        <v/>
      </c>
      <c r="N54" s="435"/>
      <c r="O54" s="434">
        <f>iferror(N54/$D$53,0)</f>
        <v>0</v>
      </c>
      <c r="P54" s="434" t="str">
        <f>iferror(N54/'PT Reporte SDR'!N70-1,"")</f>
        <v/>
      </c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</row>
    <row r="55" ht="22.5" customHeight="1">
      <c r="A55" s="367"/>
      <c r="B55" s="367"/>
      <c r="C55" s="408"/>
      <c r="D55" s="408"/>
      <c r="E55" s="411"/>
      <c r="F55" s="411" t="str">
        <f>iferror(D55/'PT Reporte SDR'!D71-1,"")</f>
        <v/>
      </c>
      <c r="G55" s="427"/>
      <c r="H55" s="411"/>
      <c r="I55" s="411"/>
      <c r="J55" s="411" t="str">
        <f>iferror(H55/'PT Reporte SDR'!H71-1,"")</f>
        <v/>
      </c>
      <c r="K55" s="411"/>
      <c r="L55" s="411"/>
      <c r="M55" s="411" t="str">
        <f>iferror(K55/'PT Reporte SDR'!K71-1,"")</f>
        <v/>
      </c>
      <c r="N55" s="411"/>
      <c r="O55" s="411"/>
      <c r="P55" s="411" t="str">
        <f>iferror(N55/'PT Reporte SDR'!N71-1,"")</f>
        <v/>
      </c>
      <c r="Q55" s="304"/>
      <c r="R55" s="304"/>
      <c r="S55" s="304"/>
      <c r="T55" s="304"/>
      <c r="U55" s="304"/>
      <c r="V55" s="304"/>
      <c r="W55" s="304"/>
      <c r="X55" s="304"/>
      <c r="Y55" s="304"/>
      <c r="Z55" s="304"/>
      <c r="AA55" s="304"/>
      <c r="AB55" s="304"/>
      <c r="AC55" s="304"/>
      <c r="AD55" s="304"/>
      <c r="AE55" s="304"/>
      <c r="AF55" s="304"/>
      <c r="AG55" s="304"/>
    </row>
    <row r="56" ht="22.5" customHeight="1">
      <c r="A56" s="436"/>
      <c r="B56" s="436"/>
      <c r="C56" s="437" t="s">
        <v>15</v>
      </c>
      <c r="D56" s="438">
        <f>SUM(D57:D66)</f>
        <v>28</v>
      </c>
      <c r="E56" s="439" t="s">
        <v>3</v>
      </c>
      <c r="F56" s="440" t="str">
        <f>iferror(D56/'PT Reporte SDR'!D72-1,"")</f>
        <v/>
      </c>
      <c r="G56" s="441"/>
      <c r="H56" s="438">
        <f>SUM(H57:H66)</f>
        <v>28</v>
      </c>
      <c r="I56" s="439" t="s">
        <v>3</v>
      </c>
      <c r="J56" s="442" t="str">
        <f>iferror(H56/'PT Reporte SDR'!H72-1,"")</f>
        <v/>
      </c>
      <c r="K56" s="443">
        <f>SUM(K57:K66)</f>
        <v>0</v>
      </c>
      <c r="L56" s="442" t="s">
        <v>3</v>
      </c>
      <c r="M56" s="439" t="str">
        <f>iferror(K56/'PT Reporte SDR'!K72-1,"")</f>
        <v/>
      </c>
      <c r="N56" s="438">
        <f>SUM(N57:N66)</f>
        <v>0</v>
      </c>
      <c r="O56" s="439" t="s">
        <v>3</v>
      </c>
      <c r="P56" s="442" t="str">
        <f>iferror(N56/'PT Reporte SDR'!N72-1,"")</f>
        <v/>
      </c>
      <c r="Q56" s="444"/>
      <c r="R56" s="444"/>
      <c r="S56" s="444"/>
      <c r="T56" s="444"/>
      <c r="U56" s="444"/>
      <c r="V56" s="444"/>
      <c r="W56" s="444"/>
      <c r="X56" s="444"/>
      <c r="Y56" s="444"/>
      <c r="Z56" s="444"/>
      <c r="AA56" s="444"/>
      <c r="AB56" s="444"/>
      <c r="AC56" s="444"/>
      <c r="AD56" s="444"/>
      <c r="AE56" s="444"/>
      <c r="AF56" s="444"/>
      <c r="AG56" s="444"/>
    </row>
    <row r="57" ht="22.5" customHeight="1">
      <c r="A57" s="367"/>
      <c r="B57" s="367"/>
      <c r="C57" s="352" t="s">
        <v>46</v>
      </c>
      <c r="D57" s="445">
        <f t="shared" ref="D57:D66" si="19">sum(H57)</f>
        <v>8</v>
      </c>
      <c r="E57" s="446">
        <f t="shared" ref="E57:E66" si="20">IFERROR(D57/$D$56,0)</f>
        <v>0.2857142857</v>
      </c>
      <c r="F57" s="447" t="str">
        <f>iferror(D57/'PT Reporte SDR'!D73-1,"")</f>
        <v/>
      </c>
      <c r="G57" s="424"/>
      <c r="H57" s="445">
        <f>COUNTIFS(Data!$A:$A,"&gt;="&amp;'Reporte SDR '!$C$5,Data!$A:$A,"&lt;="&amp;'Reporte SDR '!$D$5,Data!$Y:$Y,C57)+8</f>
        <v>8</v>
      </c>
      <c r="I57" s="446">
        <f t="shared" ref="I57:I66" si="21">IFERROR(H57/$D$56,0)</f>
        <v>0.2857142857</v>
      </c>
      <c r="J57" s="446" t="str">
        <f>iferror(H57/'PT Reporte SDR'!H73-1,"")</f>
        <v/>
      </c>
      <c r="K57" s="445">
        <f>COUNTIFS(Data!$A:$A,"&gt;="&amp;'Reporte SDR '!$C$5,Data!$A:$A,"&lt;="&amp;'Reporte SDR '!$D$5,Data!$E:$E,D57,Data!$BG:$BG,$H$7)</f>
        <v>0</v>
      </c>
      <c r="L57" s="446">
        <f t="shared" ref="L57:L66" si="22">IFERROR(K57/$D$56,0)</f>
        <v>0</v>
      </c>
      <c r="M57" s="446" t="str">
        <f>iferror(K57/'PT Reporte SDR'!K73-1,"")</f>
        <v/>
      </c>
      <c r="N57" s="445">
        <f>COUNTIFS(Data!$A:$A,"&gt;="&amp;'Reporte SDR '!$C$5,Data!$A:$A,"&lt;="&amp;'Reporte SDR '!$D$5,Data!$E:$E,E57,Data!$BG:$BG,$H$7)</f>
        <v>0</v>
      </c>
      <c r="O57" s="446">
        <f t="shared" ref="O57:O66" si="23">IFERROR(N57/$D$56,0)</f>
        <v>0</v>
      </c>
      <c r="P57" s="446" t="str">
        <f>iferror(N57/'PT Reporte SDR'!N73-1,"")</f>
        <v/>
      </c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4"/>
      <c r="AE57" s="304"/>
      <c r="AF57" s="304"/>
      <c r="AG57" s="304"/>
    </row>
    <row r="58" ht="22.5" customHeight="1">
      <c r="A58" s="367"/>
      <c r="B58" s="367"/>
      <c r="C58" s="448" t="s">
        <v>47</v>
      </c>
      <c r="D58" s="445">
        <f t="shared" si="19"/>
        <v>0</v>
      </c>
      <c r="E58" s="446">
        <f t="shared" si="20"/>
        <v>0</v>
      </c>
      <c r="F58" s="447" t="str">
        <f>iferror(D58/'PT Reporte SDR'!D74-1,"")</f>
        <v/>
      </c>
      <c r="G58" s="424"/>
      <c r="H58" s="445">
        <f>COUNTIFS(Data!$A:$A,"&gt;="&amp;'Reporte SDR '!$C$5,Data!$A:$A,"&lt;="&amp;'Reporte SDR '!$D$5,Data!$Y:$Y,C58)</f>
        <v>0</v>
      </c>
      <c r="I58" s="446">
        <f t="shared" si="21"/>
        <v>0</v>
      </c>
      <c r="J58" s="446" t="str">
        <f>iferror(H58/'PT Reporte SDR'!H74-1,"")</f>
        <v/>
      </c>
      <c r="K58" s="445">
        <f>COUNTIFS(Data!$A:$A,"&gt;="&amp;'Reporte SDR '!$C$5,Data!$A:$A,"&lt;="&amp;'Reporte SDR '!$D$5,Data!$E:$E,D58,Data!$BG:$BG,$H$7)</f>
        <v>0</v>
      </c>
      <c r="L58" s="446">
        <f t="shared" si="22"/>
        <v>0</v>
      </c>
      <c r="M58" s="446" t="str">
        <f>iferror(K58/'PT Reporte SDR'!K74-1,"")</f>
        <v/>
      </c>
      <c r="N58" s="445">
        <f>COUNTIFS(Data!$A:$A,"&gt;="&amp;'Reporte SDR '!$C$5,Data!$A:$A,"&lt;="&amp;'Reporte SDR '!$D$5,Data!$E:$E,E58,Data!$BG:$BG,$H$7)</f>
        <v>0</v>
      </c>
      <c r="O58" s="446">
        <f t="shared" si="23"/>
        <v>0</v>
      </c>
      <c r="P58" s="446" t="str">
        <f>iferror(N58/'PT Reporte SDR'!N74-1,"")</f>
        <v/>
      </c>
      <c r="Q58" s="304"/>
      <c r="R58" s="304"/>
      <c r="S58" s="304"/>
      <c r="T58" s="304"/>
      <c r="U58" s="304"/>
      <c r="V58" s="304"/>
      <c r="W58" s="304"/>
      <c r="X58" s="304"/>
      <c r="Y58" s="304"/>
      <c r="Z58" s="304"/>
      <c r="AA58" s="304"/>
      <c r="AB58" s="304"/>
      <c r="AC58" s="304"/>
      <c r="AD58" s="304"/>
      <c r="AE58" s="304"/>
      <c r="AF58" s="304"/>
      <c r="AG58" s="304"/>
    </row>
    <row r="59" ht="22.5" customHeight="1">
      <c r="A59" s="367"/>
      <c r="B59" s="367"/>
      <c r="C59" s="352" t="s">
        <v>48</v>
      </c>
      <c r="D59" s="445">
        <f t="shared" si="19"/>
        <v>0</v>
      </c>
      <c r="E59" s="446">
        <f t="shared" si="20"/>
        <v>0</v>
      </c>
      <c r="F59" s="447" t="str">
        <f>iferror(D59/'PT Reporte SDR'!D75-1,"")</f>
        <v/>
      </c>
      <c r="G59" s="424"/>
      <c r="H59" s="445">
        <f>COUNTIFS(Data!$A:$A,"&gt;="&amp;'Reporte SDR '!$C$5,Data!$A:$A,"&lt;="&amp;'Reporte SDR '!$D$5,Data!$Y:$Y,C59)</f>
        <v>0</v>
      </c>
      <c r="I59" s="446">
        <f t="shared" si="21"/>
        <v>0</v>
      </c>
      <c r="J59" s="446" t="str">
        <f>iferror(H59/'PT Reporte SDR'!H75-1,"")</f>
        <v/>
      </c>
      <c r="K59" s="445">
        <f>COUNTIFS(Data!$A:$A,"&gt;="&amp;'Reporte SDR '!$C$5,Data!$A:$A,"&lt;="&amp;'Reporte SDR '!$D$5,Data!$E:$E,D59,Data!$BG:$BG,$H$7)</f>
        <v>0</v>
      </c>
      <c r="L59" s="446">
        <f t="shared" si="22"/>
        <v>0</v>
      </c>
      <c r="M59" s="446" t="str">
        <f>iferror(K59/'PT Reporte SDR'!K75-1,"")</f>
        <v/>
      </c>
      <c r="N59" s="445">
        <f>COUNTIFS(Data!$A:$A,"&gt;="&amp;'Reporte SDR '!$C$5,Data!$A:$A,"&lt;="&amp;'Reporte SDR '!$D$5,Data!$E:$E,E59,Data!$BG:$BG,$H$7)</f>
        <v>0</v>
      </c>
      <c r="O59" s="446">
        <f t="shared" si="23"/>
        <v>0</v>
      </c>
      <c r="P59" s="446" t="str">
        <f>iferror(N59/'PT Reporte SDR'!N75-1,"")</f>
        <v/>
      </c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/>
      <c r="AE59" s="304"/>
      <c r="AF59" s="304"/>
      <c r="AG59" s="304"/>
    </row>
    <row r="60" ht="22.5" customHeight="1">
      <c r="A60" s="367"/>
      <c r="B60" s="367"/>
      <c r="C60" s="352" t="s">
        <v>49</v>
      </c>
      <c r="D60" s="445">
        <f t="shared" si="19"/>
        <v>10</v>
      </c>
      <c r="E60" s="446">
        <f t="shared" si="20"/>
        <v>0.3571428571</v>
      </c>
      <c r="F60" s="447" t="str">
        <f>iferror(D60/'PT Reporte SDR'!D76-1,"")</f>
        <v/>
      </c>
      <c r="G60" s="424"/>
      <c r="H60" s="445">
        <f>COUNTIFS(Data!$A:$A,"&gt;="&amp;'Reporte SDR '!$C$5,Data!$A:$A,"&lt;="&amp;'Reporte SDR '!$D$5,Data!$Y:$Y,C60)+10</f>
        <v>10</v>
      </c>
      <c r="I60" s="446">
        <f t="shared" si="21"/>
        <v>0.3571428571</v>
      </c>
      <c r="J60" s="446" t="str">
        <f>iferror(H60/'PT Reporte SDR'!H76-1,"")</f>
        <v/>
      </c>
      <c r="K60" s="445">
        <f>COUNTIFS(Data!$A:$A,"&gt;="&amp;'Reporte SDR '!$C$5,Data!$A:$A,"&lt;="&amp;'Reporte SDR '!$D$5,Data!$E:$E,D60,Data!$BG:$BG,$H$7)</f>
        <v>0</v>
      </c>
      <c r="L60" s="446">
        <f t="shared" si="22"/>
        <v>0</v>
      </c>
      <c r="M60" s="446" t="str">
        <f>iferror(K60/'PT Reporte SDR'!K76-1,"")</f>
        <v/>
      </c>
      <c r="N60" s="445">
        <f>COUNTIFS(Data!$A:$A,"&gt;="&amp;'Reporte SDR '!$C$5,Data!$A:$A,"&lt;="&amp;'Reporte SDR '!$D$5,Data!$E:$E,E60,Data!$BG:$BG,$H$7)</f>
        <v>0</v>
      </c>
      <c r="O60" s="446">
        <f t="shared" si="23"/>
        <v>0</v>
      </c>
      <c r="P60" s="446" t="str">
        <f>iferror(N60/'PT Reporte SDR'!N76-1,"")</f>
        <v/>
      </c>
      <c r="Q60" s="304"/>
      <c r="R60" s="304"/>
      <c r="S60" s="304"/>
      <c r="T60" s="304"/>
      <c r="U60" s="304"/>
      <c r="V60" s="304"/>
      <c r="W60" s="304"/>
      <c r="X60" s="304"/>
      <c r="Y60" s="304"/>
      <c r="Z60" s="304"/>
      <c r="AA60" s="304"/>
      <c r="AB60" s="304"/>
      <c r="AC60" s="304"/>
      <c r="AD60" s="304"/>
      <c r="AE60" s="304"/>
      <c r="AF60" s="304"/>
      <c r="AG60" s="304"/>
    </row>
    <row r="61" ht="22.5" customHeight="1">
      <c r="A61" s="367"/>
      <c r="B61" s="367"/>
      <c r="C61" s="352" t="s">
        <v>50</v>
      </c>
      <c r="D61" s="445">
        <f t="shared" si="19"/>
        <v>10</v>
      </c>
      <c r="E61" s="446">
        <f t="shared" si="20"/>
        <v>0.3571428571</v>
      </c>
      <c r="F61" s="447" t="str">
        <f>iferror(D61/'PT Reporte SDR'!D77-1,"")</f>
        <v/>
      </c>
      <c r="G61" s="424"/>
      <c r="H61" s="445">
        <f>COUNTIFS(Data!$A:$A,"&gt;="&amp;'Reporte SDR '!$C$5,Data!$A:$A,"&lt;="&amp;'Reporte SDR '!$D$5,Data!$Y:$Y,C61)+10</f>
        <v>10</v>
      </c>
      <c r="I61" s="446">
        <f t="shared" si="21"/>
        <v>0.3571428571</v>
      </c>
      <c r="J61" s="446" t="str">
        <f>iferror(H61/'PT Reporte SDR'!H77-1,"")</f>
        <v/>
      </c>
      <c r="K61" s="445">
        <f>COUNTIFS(Data!$A:$A,"&gt;="&amp;'Reporte SDR '!$C$5,Data!$A:$A,"&lt;="&amp;'Reporte SDR '!$D$5,Data!$E:$E,D61,Data!$BG:$BG,$H$7)</f>
        <v>0</v>
      </c>
      <c r="L61" s="446">
        <f t="shared" si="22"/>
        <v>0</v>
      </c>
      <c r="M61" s="446" t="str">
        <f>iferror(K61/'PT Reporte SDR'!K77-1,"")</f>
        <v/>
      </c>
      <c r="N61" s="445">
        <f>COUNTIFS(Data!$A:$A,"&gt;="&amp;'Reporte SDR '!$C$5,Data!$A:$A,"&lt;="&amp;'Reporte SDR '!$D$5,Data!$E:$E,E61,Data!$BG:$BG,$H$7)</f>
        <v>0</v>
      </c>
      <c r="O61" s="446">
        <f t="shared" si="23"/>
        <v>0</v>
      </c>
      <c r="P61" s="446" t="str">
        <f>iferror(N61/'PT Reporte SDR'!N77-1,"")</f>
        <v/>
      </c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04"/>
      <c r="AF61" s="304"/>
      <c r="AG61" s="304"/>
    </row>
    <row r="62" ht="22.5" customHeight="1">
      <c r="A62" s="367"/>
      <c r="B62" s="367"/>
      <c r="C62" s="448" t="s">
        <v>51</v>
      </c>
      <c r="D62" s="445">
        <f t="shared" si="19"/>
        <v>0</v>
      </c>
      <c r="E62" s="446">
        <f t="shared" si="20"/>
        <v>0</v>
      </c>
      <c r="F62" s="447" t="str">
        <f>iferror(D62/'PT Reporte SDR'!D78-1,"")</f>
        <v/>
      </c>
      <c r="G62" s="424"/>
      <c r="H62" s="445">
        <f>COUNTIFS(Data!$A:$A,"&gt;="&amp;'Reporte SDR '!$C$5,Data!$A:$A,"&lt;="&amp;'Reporte SDR '!$D$5,Data!$Y:$Y,C62)</f>
        <v>0</v>
      </c>
      <c r="I62" s="446">
        <f t="shared" si="21"/>
        <v>0</v>
      </c>
      <c r="J62" s="446" t="str">
        <f>iferror(H62/'PT Reporte SDR'!H78-1,"")</f>
        <v/>
      </c>
      <c r="K62" s="445">
        <f>COUNTIFS(Data!$A:$A,"&gt;="&amp;'Reporte SDR '!$C$5,Data!$A:$A,"&lt;="&amp;'Reporte SDR '!$D$5,Data!$E:$E,D62,Data!$BG:$BG,$H$7)</f>
        <v>0</v>
      </c>
      <c r="L62" s="446">
        <f t="shared" si="22"/>
        <v>0</v>
      </c>
      <c r="M62" s="446" t="str">
        <f>iferror(K62/'PT Reporte SDR'!K78-1,"")</f>
        <v/>
      </c>
      <c r="N62" s="445">
        <f>COUNTIFS(Data!$A:$A,"&gt;="&amp;'Reporte SDR '!$C$5,Data!$A:$A,"&lt;="&amp;'Reporte SDR '!$D$5,Data!$E:$E,E62,Data!$BG:$BG,$H$7)</f>
        <v>0</v>
      </c>
      <c r="O62" s="446">
        <f t="shared" si="23"/>
        <v>0</v>
      </c>
      <c r="P62" s="446" t="str">
        <f>iferror(N62/'PT Reporte SDR'!N78-1,"")</f>
        <v/>
      </c>
      <c r="Q62" s="304"/>
      <c r="R62" s="304"/>
      <c r="S62" s="304"/>
      <c r="T62" s="304"/>
      <c r="U62" s="304"/>
      <c r="V62" s="304"/>
      <c r="W62" s="304"/>
      <c r="X62" s="304"/>
      <c r="Y62" s="304"/>
      <c r="Z62" s="304"/>
      <c r="AA62" s="304"/>
      <c r="AB62" s="304"/>
      <c r="AC62" s="304"/>
      <c r="AD62" s="304"/>
      <c r="AE62" s="304"/>
      <c r="AF62" s="304"/>
      <c r="AG62" s="304"/>
    </row>
    <row r="63" ht="22.5" customHeight="1">
      <c r="A63" s="304"/>
      <c r="B63" s="304"/>
      <c r="C63" s="448" t="s">
        <v>52</v>
      </c>
      <c r="D63" s="445">
        <f t="shared" si="19"/>
        <v>0</v>
      </c>
      <c r="E63" s="446">
        <f t="shared" si="20"/>
        <v>0</v>
      </c>
      <c r="F63" s="447" t="str">
        <f>iferror(D63/'PT Reporte SDR'!D79-1,"")</f>
        <v/>
      </c>
      <c r="G63" s="424"/>
      <c r="H63" s="445">
        <f>COUNTIFS(Data!$A:$A,"&gt;="&amp;'Reporte SDR '!$C$5,Data!$A:$A,"&lt;="&amp;'Reporte SDR '!$D$5,Data!$Y:$Y,C63)</f>
        <v>0</v>
      </c>
      <c r="I63" s="446">
        <f t="shared" si="21"/>
        <v>0</v>
      </c>
      <c r="J63" s="446" t="str">
        <f>iferror(H63/'PT Reporte SDR'!H79-1,"")</f>
        <v/>
      </c>
      <c r="K63" s="445">
        <f>COUNTIFS(Data!$A:$A,"&gt;="&amp;'Reporte SDR '!$C$5,Data!$A:$A,"&lt;="&amp;'Reporte SDR '!$D$5,Data!$E:$E,D63,Data!$BG:$BG,$H$7)</f>
        <v>0</v>
      </c>
      <c r="L63" s="446">
        <f t="shared" si="22"/>
        <v>0</v>
      </c>
      <c r="M63" s="446" t="str">
        <f>iferror(K63/'PT Reporte SDR'!K79-1,"")</f>
        <v/>
      </c>
      <c r="N63" s="445">
        <f>COUNTIFS(Data!$A:$A,"&gt;="&amp;'Reporte SDR '!$C$5,Data!$A:$A,"&lt;="&amp;'Reporte SDR '!$D$5,Data!$E:$E,E63,Data!$BG:$BG,$H$7)</f>
        <v>0</v>
      </c>
      <c r="O63" s="446">
        <f t="shared" si="23"/>
        <v>0</v>
      </c>
      <c r="P63" s="446" t="str">
        <f>iferror(N63/'PT Reporte SDR'!N79-1,"")</f>
        <v/>
      </c>
      <c r="Q63" s="449"/>
      <c r="R63" s="449"/>
      <c r="S63" s="449"/>
      <c r="T63" s="449"/>
      <c r="U63" s="449"/>
      <c r="V63" s="304"/>
      <c r="W63" s="304"/>
      <c r="X63" s="304"/>
      <c r="Y63" s="304"/>
      <c r="Z63" s="304"/>
      <c r="AA63" s="304"/>
      <c r="AB63" s="304"/>
      <c r="AC63" s="304"/>
      <c r="AD63" s="304"/>
      <c r="AE63" s="304"/>
      <c r="AF63" s="304"/>
      <c r="AG63" s="304"/>
    </row>
    <row r="64" ht="22.5" customHeight="1">
      <c r="A64" s="304"/>
      <c r="B64" s="304"/>
      <c r="C64" s="450" t="s">
        <v>53</v>
      </c>
      <c r="D64" s="445">
        <f t="shared" si="19"/>
        <v>0</v>
      </c>
      <c r="E64" s="446">
        <f t="shared" si="20"/>
        <v>0</v>
      </c>
      <c r="F64" s="447" t="str">
        <f>iferror(D64/'PT Reporte SDR'!D80-1,"")</f>
        <v/>
      </c>
      <c r="G64" s="424"/>
      <c r="H64" s="445">
        <f>COUNTIFS(Data!$A:$A,"&gt;="&amp;'Reporte SDR '!$C$5,Data!$A:$A,"&lt;="&amp;'Reporte SDR '!$D$5,Data!$Y:$Y,C64)</f>
        <v>0</v>
      </c>
      <c r="I64" s="446">
        <f t="shared" si="21"/>
        <v>0</v>
      </c>
      <c r="J64" s="446" t="str">
        <f>iferror(H64/'PT Reporte SDR'!H80-1,"")</f>
        <v/>
      </c>
      <c r="K64" s="445">
        <f>COUNTIFS(Data!$A:$A,"&gt;="&amp;'Reporte SDR '!$C$5,Data!$A:$A,"&lt;="&amp;'Reporte SDR '!$D$5,Data!$E:$E,D64,Data!$BG:$BG,$H$7)</f>
        <v>0</v>
      </c>
      <c r="L64" s="446">
        <f t="shared" si="22"/>
        <v>0</v>
      </c>
      <c r="M64" s="446" t="str">
        <f>iferror(K64/'PT Reporte SDR'!K80-1,"")</f>
        <v/>
      </c>
      <c r="N64" s="445">
        <f>COUNTIFS(Data!$A:$A,"&gt;="&amp;'Reporte SDR '!$C$5,Data!$A:$A,"&lt;="&amp;'Reporte SDR '!$D$5,Data!$E:$E,E64,Data!$BG:$BG,$H$7)</f>
        <v>0</v>
      </c>
      <c r="O64" s="446">
        <f t="shared" si="23"/>
        <v>0</v>
      </c>
      <c r="P64" s="446" t="str">
        <f>iferror(N64/'PT Reporte SDR'!N80-1,"")</f>
        <v/>
      </c>
      <c r="Q64" s="304"/>
      <c r="R64" s="304"/>
      <c r="S64" s="304"/>
      <c r="T64" s="304"/>
      <c r="U64" s="304"/>
      <c r="V64" s="304"/>
      <c r="W64" s="304"/>
      <c r="X64" s="304"/>
      <c r="Y64" s="304"/>
      <c r="Z64" s="304"/>
      <c r="AA64" s="304"/>
      <c r="AB64" s="304"/>
      <c r="AC64" s="304"/>
      <c r="AD64" s="304"/>
      <c r="AE64" s="304"/>
      <c r="AF64" s="304"/>
      <c r="AG64" s="304"/>
    </row>
    <row r="65" ht="22.5" customHeight="1">
      <c r="A65" s="304"/>
      <c r="B65" s="304"/>
      <c r="C65" s="448" t="s">
        <v>54</v>
      </c>
      <c r="D65" s="445">
        <f t="shared" si="19"/>
        <v>0</v>
      </c>
      <c r="E65" s="446">
        <f t="shared" si="20"/>
        <v>0</v>
      </c>
      <c r="F65" s="447" t="str">
        <f>iferror(D65/'PT Reporte SDR'!D81-1,"")</f>
        <v/>
      </c>
      <c r="G65" s="424"/>
      <c r="H65" s="445">
        <f>COUNTIFS(Data!$A:$A,"&gt;="&amp;'Reporte SDR '!$C$5,Data!$A:$A,"&lt;="&amp;'Reporte SDR '!$D$5,Data!$Y:$Y,C65)</f>
        <v>0</v>
      </c>
      <c r="I65" s="446">
        <f t="shared" si="21"/>
        <v>0</v>
      </c>
      <c r="J65" s="446" t="str">
        <f>iferror(H65/'PT Reporte SDR'!H81-1,"")</f>
        <v/>
      </c>
      <c r="K65" s="445">
        <f>COUNTIFS(Data!$A:$A,"&gt;="&amp;'Reporte SDR '!$C$5,Data!$A:$A,"&lt;="&amp;'Reporte SDR '!$D$5,Data!$E:$E,D65,Data!$BG:$BG,$H$7)</f>
        <v>0</v>
      </c>
      <c r="L65" s="446">
        <f t="shared" si="22"/>
        <v>0</v>
      </c>
      <c r="M65" s="446" t="str">
        <f>iferror(K65/'PT Reporte SDR'!K81-1,"")</f>
        <v/>
      </c>
      <c r="N65" s="445">
        <f>COUNTIFS(Data!$A:$A,"&gt;="&amp;'Reporte SDR '!$C$5,Data!$A:$A,"&lt;="&amp;'Reporte SDR '!$D$5,Data!$E:$E,E65,Data!$BG:$BG,$H$7)</f>
        <v>0</v>
      </c>
      <c r="O65" s="446">
        <f t="shared" si="23"/>
        <v>0</v>
      </c>
      <c r="P65" s="446" t="str">
        <f>iferror(N65/'PT Reporte SDR'!N81-1,"")</f>
        <v/>
      </c>
      <c r="Q65" s="449"/>
      <c r="R65" s="449"/>
      <c r="S65" s="449"/>
      <c r="T65" s="449"/>
      <c r="U65" s="449"/>
      <c r="V65" s="304"/>
      <c r="W65" s="304"/>
      <c r="X65" s="304"/>
      <c r="Y65" s="304"/>
      <c r="Z65" s="304"/>
      <c r="AA65" s="304"/>
      <c r="AB65" s="304"/>
      <c r="AC65" s="304"/>
      <c r="AD65" s="304"/>
      <c r="AE65" s="304"/>
      <c r="AF65" s="304"/>
      <c r="AG65" s="304"/>
    </row>
    <row r="66" ht="22.5" customHeight="1">
      <c r="A66" s="304"/>
      <c r="B66" s="304"/>
      <c r="C66" s="352" t="s">
        <v>55</v>
      </c>
      <c r="D66" s="445">
        <f t="shared" si="19"/>
        <v>0</v>
      </c>
      <c r="E66" s="446">
        <f t="shared" si="20"/>
        <v>0</v>
      </c>
      <c r="F66" s="447" t="str">
        <f>iferror(D66/'PT Reporte SDR'!D82-1,"")</f>
        <v/>
      </c>
      <c r="G66" s="424"/>
      <c r="H66" s="445">
        <f>COUNTIFS(Data!$A:$A,"&gt;="&amp;'Reporte SDR '!$C$5,Data!$A:$A,"&lt;="&amp;'Reporte SDR '!$D$5,Data!$Y:$Y,C66)</f>
        <v>0</v>
      </c>
      <c r="I66" s="446">
        <f t="shared" si="21"/>
        <v>0</v>
      </c>
      <c r="J66" s="446" t="str">
        <f>iferror(H66/'PT Reporte SDR'!H82-1,"")</f>
        <v/>
      </c>
      <c r="K66" s="445">
        <f>COUNTIFS(Data!$A:$A,"&gt;="&amp;'Reporte SDR '!$C$5,Data!$A:$A,"&lt;="&amp;'Reporte SDR '!$D$5,Data!$E:$E,D66,Data!$BG:$BG,$H$7)</f>
        <v>0</v>
      </c>
      <c r="L66" s="446">
        <f t="shared" si="22"/>
        <v>0</v>
      </c>
      <c r="M66" s="446" t="str">
        <f>iferror(K66/'PT Reporte SDR'!K82-1,"")</f>
        <v/>
      </c>
      <c r="N66" s="445">
        <f>COUNTIFS(Data!$A:$A,"&gt;="&amp;'Reporte SDR '!$C$5,Data!$A:$A,"&lt;="&amp;'Reporte SDR '!$D$5,Data!$E:$E,E66,Data!$BG:$BG,$H$7)</f>
        <v>0</v>
      </c>
      <c r="O66" s="446">
        <f t="shared" si="23"/>
        <v>0</v>
      </c>
      <c r="P66" s="446" t="str">
        <f>iferror(N66/'PT Reporte SDR'!N82-1,"")</f>
        <v/>
      </c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</row>
    <row r="67" ht="22.5" customHeight="1">
      <c r="A67" s="304"/>
      <c r="B67" s="304"/>
      <c r="C67" s="408"/>
      <c r="D67" s="426"/>
      <c r="E67" s="409"/>
      <c r="F67" s="409" t="str">
        <f>iferror(D67/'PT Reporte SDR'!D83-1,"")</f>
        <v/>
      </c>
      <c r="G67" s="427"/>
      <c r="H67" s="411"/>
      <c r="I67" s="409"/>
      <c r="J67" s="409" t="str">
        <f>iferror(H67/'PT Reporte SDR'!H83-1,"")</f>
        <v/>
      </c>
      <c r="K67" s="411"/>
      <c r="L67" s="409"/>
      <c r="M67" s="409" t="str">
        <f>iferror(K67/'PT Reporte SDR'!K83-1,"")</f>
        <v/>
      </c>
      <c r="N67" s="411"/>
      <c r="O67" s="409"/>
      <c r="P67" s="409" t="str">
        <f>iferror(N67/'PT Reporte SDR'!N83-1,"")</f>
        <v/>
      </c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</row>
    <row r="68" ht="22.5" customHeight="1">
      <c r="A68" s="304"/>
      <c r="B68" s="304"/>
      <c r="C68" s="408"/>
      <c r="D68" s="426"/>
      <c r="E68" s="409"/>
      <c r="F68" s="409" t="str">
        <f>iferror(D68/'PT Reporte SDR'!D84-1,"")</f>
        <v/>
      </c>
      <c r="G68" s="427"/>
      <c r="H68" s="411"/>
      <c r="I68" s="409"/>
      <c r="J68" s="409" t="str">
        <f>iferror(H68/'PT Reporte SDR'!H84-1,"")</f>
        <v/>
      </c>
      <c r="K68" s="411"/>
      <c r="L68" s="409"/>
      <c r="M68" s="409" t="str">
        <f>iferror(K68/'PT Reporte SDR'!K84-1,"")</f>
        <v/>
      </c>
      <c r="N68" s="411"/>
      <c r="O68" s="409"/>
      <c r="P68" s="409" t="str">
        <f>iferror(N68/'PT Reporte SDR'!N84-1,"")</f>
        <v/>
      </c>
      <c r="Q68" s="304"/>
      <c r="R68" s="304"/>
      <c r="S68" s="304"/>
      <c r="T68" s="304"/>
      <c r="U68" s="304"/>
      <c r="V68" s="304"/>
      <c r="W68" s="304"/>
      <c r="X68" s="304"/>
      <c r="Y68" s="304"/>
      <c r="Z68" s="304"/>
      <c r="AA68" s="304"/>
      <c r="AB68" s="304"/>
      <c r="AC68" s="304"/>
      <c r="AD68" s="304"/>
      <c r="AE68" s="304"/>
      <c r="AF68" s="304"/>
      <c r="AG68" s="304"/>
    </row>
    <row r="69" ht="22.5" customHeight="1">
      <c r="A69" s="444"/>
      <c r="B69" s="444"/>
      <c r="C69" s="437" t="s">
        <v>13</v>
      </c>
      <c r="D69" s="438">
        <f>SUM(D70:D77)</f>
        <v>0</v>
      </c>
      <c r="E69" s="439" t="s">
        <v>56</v>
      </c>
      <c r="F69" s="440" t="str">
        <f>iferror(D69/'PT Reporte SDR'!D85-1,"")</f>
        <v/>
      </c>
      <c r="G69" s="441"/>
      <c r="H69" s="451">
        <f>SUM(H70:H77)</f>
        <v>0</v>
      </c>
      <c r="I69" s="442" t="s">
        <v>56</v>
      </c>
      <c r="J69" s="439" t="str">
        <f>iferror(H69/'PT Reporte SDR'!H85-1,"")</f>
        <v/>
      </c>
      <c r="K69" s="452">
        <f>SUM(K70:K77)</f>
        <v>0</v>
      </c>
      <c r="L69" s="439" t="s">
        <v>56</v>
      </c>
      <c r="M69" s="442" t="str">
        <f>iferror(K69/'PT Reporte SDR'!K85-1,"")</f>
        <v/>
      </c>
      <c r="N69" s="451">
        <f>SUM(N70:N77)</f>
        <v>0</v>
      </c>
      <c r="O69" s="442" t="s">
        <v>56</v>
      </c>
      <c r="P69" s="439" t="str">
        <f>iferror(N69/'PT Reporte SDR'!N85-1,"")</f>
        <v/>
      </c>
      <c r="Q69" s="444"/>
      <c r="R69" s="444"/>
      <c r="S69" s="444"/>
      <c r="T69" s="444"/>
      <c r="U69" s="444"/>
      <c r="V69" s="444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</row>
    <row r="70" ht="22.5" customHeight="1">
      <c r="A70" s="304"/>
      <c r="B70" s="304"/>
      <c r="C70" s="448" t="s">
        <v>57</v>
      </c>
      <c r="D70" s="453">
        <f t="shared" ref="D70:D75" si="24">sum(H70)</f>
        <v>0</v>
      </c>
      <c r="E70" s="454">
        <f t="shared" ref="E70:E75" si="25">iferror(D70/$D$69,0)</f>
        <v>0</v>
      </c>
      <c r="F70" s="454" t="str">
        <f>iferror(D70/'PT Reporte SDR'!D86-1,"")</f>
        <v/>
      </c>
      <c r="G70" s="424"/>
      <c r="H70" s="455">
        <f>COUNTIFS(Data!$A:$A,"&gt;="&amp;'Reporte SDR '!$C$5,Data!$A:$A,"&lt;="&amp;'Reporte SDR '!$D$5,Data!$Y:$Y,C70)</f>
        <v>0</v>
      </c>
      <c r="I70" s="454">
        <f t="shared" ref="I70:I75" si="26">iferror(H70/$D$69,0)</f>
        <v>0</v>
      </c>
      <c r="J70" s="454" t="str">
        <f>iferror(H70/'PT Reporte SDR'!H86-1,"")</f>
        <v/>
      </c>
      <c r="K70" s="455">
        <f>COUNTIFS(Data!$A:$A,"&gt;="&amp;'Reporte SDR '!$C$5,Data!$A:$A,"&lt;="&amp;'Reporte SDR '!$D$5,Data!$E:$E,D70,Data!$BG:$BG,$H$7)</f>
        <v>0</v>
      </c>
      <c r="L70" s="454">
        <f t="shared" ref="L70:L75" si="27">iferror(K70/$D$69,0)</f>
        <v>0</v>
      </c>
      <c r="M70" s="454" t="str">
        <f>iferror(K70/'PT Reporte SDR'!K86-1,"")</f>
        <v/>
      </c>
      <c r="N70" s="455">
        <f>COUNTIFS(Data!$A:$A,"&gt;="&amp;'Reporte SDR '!$C$5,Data!$A:$A,"&lt;="&amp;'Reporte SDR '!$D$5,Data!$E:$E,E70,Data!$BG:$BG,$H$7)</f>
        <v>0</v>
      </c>
      <c r="O70" s="454">
        <f t="shared" ref="O70:O75" si="28">iferror(N70/$D$69,0)</f>
        <v>0</v>
      </c>
      <c r="P70" s="454" t="str">
        <f>iferror(N70/'PT Reporte SDR'!N86-1,"")</f>
        <v/>
      </c>
      <c r="Q70" s="449"/>
      <c r="R70" s="449"/>
      <c r="S70" s="449"/>
      <c r="T70" s="449"/>
      <c r="U70" s="449"/>
      <c r="V70" s="304"/>
      <c r="W70" s="304"/>
      <c r="X70" s="304"/>
      <c r="Y70" s="304"/>
      <c r="Z70" s="304"/>
      <c r="AA70" s="304"/>
      <c r="AB70" s="304"/>
      <c r="AC70" s="304"/>
      <c r="AD70" s="304"/>
      <c r="AE70" s="304"/>
      <c r="AF70" s="304"/>
      <c r="AG70" s="304"/>
    </row>
    <row r="71" ht="22.5" customHeight="1">
      <c r="A71" s="304"/>
      <c r="B71" s="304"/>
      <c r="C71" s="450" t="s">
        <v>58</v>
      </c>
      <c r="D71" s="453">
        <f t="shared" si="24"/>
        <v>0</v>
      </c>
      <c r="E71" s="454">
        <f t="shared" si="25"/>
        <v>0</v>
      </c>
      <c r="F71" s="454" t="str">
        <f>iferror(D71/'PT Reporte SDR'!D87-1,"")</f>
        <v/>
      </c>
      <c r="G71" s="424"/>
      <c r="H71" s="455">
        <f>COUNTIFS(Data!$A:$A,"&gt;="&amp;'Reporte SDR '!$C$5,Data!$A:$A,"&lt;="&amp;'Reporte SDR '!$D$5,Data!$Y:$Y,C71)</f>
        <v>0</v>
      </c>
      <c r="I71" s="454">
        <f t="shared" si="26"/>
        <v>0</v>
      </c>
      <c r="J71" s="454" t="str">
        <f>iferror(H71/'PT Reporte SDR'!H87-1,"")</f>
        <v/>
      </c>
      <c r="K71" s="455">
        <f>COUNTIFS(Data!$A:$A,"&gt;="&amp;'Reporte SDR '!$C$5,Data!$A:$A,"&lt;="&amp;'Reporte SDR '!$D$5,Data!$E:$E,D71,Data!$BG:$BG,$H$7)</f>
        <v>0</v>
      </c>
      <c r="L71" s="454">
        <f t="shared" si="27"/>
        <v>0</v>
      </c>
      <c r="M71" s="454" t="str">
        <f>iferror(K71/'PT Reporte SDR'!K87-1,"")</f>
        <v/>
      </c>
      <c r="N71" s="455">
        <f>COUNTIFS(Data!$A:$A,"&gt;="&amp;'Reporte SDR '!$C$5,Data!$A:$A,"&lt;="&amp;'Reporte SDR '!$D$5,Data!$E:$E,E71,Data!$BG:$BG,$H$7)</f>
        <v>0</v>
      </c>
      <c r="O71" s="454">
        <f t="shared" si="28"/>
        <v>0</v>
      </c>
      <c r="P71" s="454" t="str">
        <f>iferror(N71/'PT Reporte SDR'!N87-1,"")</f>
        <v/>
      </c>
      <c r="Q71" s="304"/>
      <c r="R71" s="304"/>
      <c r="S71" s="304"/>
      <c r="T71" s="304"/>
      <c r="U71" s="304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  <c r="AF71" s="304"/>
      <c r="AG71" s="304"/>
    </row>
    <row r="72" ht="22.5" customHeight="1">
      <c r="A72" s="304"/>
      <c r="B72" s="304"/>
      <c r="C72" s="448" t="s">
        <v>59</v>
      </c>
      <c r="D72" s="453">
        <f t="shared" si="24"/>
        <v>0</v>
      </c>
      <c r="E72" s="454">
        <f t="shared" si="25"/>
        <v>0</v>
      </c>
      <c r="F72" s="454" t="str">
        <f>iferror(D72/'PT Reporte SDR'!D88-1,"")</f>
        <v/>
      </c>
      <c r="G72" s="424"/>
      <c r="H72" s="455">
        <f>COUNTIFS(Data!$A:$A,"&gt;="&amp;'Reporte SDR '!$C$5,Data!$A:$A,"&lt;="&amp;'Reporte SDR '!$D$5,Data!$Y:$Y,C72)</f>
        <v>0</v>
      </c>
      <c r="I72" s="454">
        <f t="shared" si="26"/>
        <v>0</v>
      </c>
      <c r="J72" s="454" t="str">
        <f>iferror(H72/'PT Reporte SDR'!H88-1,"")</f>
        <v/>
      </c>
      <c r="K72" s="455">
        <f>COUNTIFS(Data!$A:$A,"&gt;="&amp;'Reporte SDR '!$C$5,Data!$A:$A,"&lt;="&amp;'Reporte SDR '!$D$5,Data!$E:$E,D72,Data!$BG:$BG,$H$7)</f>
        <v>0</v>
      </c>
      <c r="L72" s="454">
        <f t="shared" si="27"/>
        <v>0</v>
      </c>
      <c r="M72" s="454" t="str">
        <f>iferror(K72/'PT Reporte SDR'!K88-1,"")</f>
        <v/>
      </c>
      <c r="N72" s="455">
        <f>COUNTIFS(Data!$A:$A,"&gt;="&amp;'Reporte SDR '!$C$5,Data!$A:$A,"&lt;="&amp;'Reporte SDR '!$D$5,Data!$E:$E,E72,Data!$BG:$BG,$H$7)</f>
        <v>0</v>
      </c>
      <c r="O72" s="454">
        <f t="shared" si="28"/>
        <v>0</v>
      </c>
      <c r="P72" s="454" t="str">
        <f>iferror(N72/'PT Reporte SDR'!N88-1,"")</f>
        <v/>
      </c>
      <c r="Q72" s="449"/>
      <c r="R72" s="449"/>
      <c r="S72" s="449"/>
      <c r="T72" s="449"/>
      <c r="U72" s="449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</row>
    <row r="73" ht="22.5" customHeight="1">
      <c r="A73" s="304"/>
      <c r="B73" s="304"/>
      <c r="C73" s="352" t="s">
        <v>60</v>
      </c>
      <c r="D73" s="453">
        <f t="shared" si="24"/>
        <v>0</v>
      </c>
      <c r="E73" s="454">
        <f t="shared" si="25"/>
        <v>0</v>
      </c>
      <c r="F73" s="454" t="str">
        <f>iferror(D73/'PT Reporte SDR'!D89-1,"")</f>
        <v/>
      </c>
      <c r="G73" s="424"/>
      <c r="H73" s="455">
        <f>COUNTIFS(Data!$A:$A,"&gt;="&amp;'Reporte SDR '!$C$5,Data!$A:$A,"&lt;="&amp;'Reporte SDR '!$D$5,Data!$Y:$Y,C73)</f>
        <v>0</v>
      </c>
      <c r="I73" s="454">
        <f t="shared" si="26"/>
        <v>0</v>
      </c>
      <c r="J73" s="454" t="str">
        <f>iferror(H73/'PT Reporte SDR'!H89-1,"")</f>
        <v/>
      </c>
      <c r="K73" s="455">
        <f>COUNTIFS(Data!$A:$A,"&gt;="&amp;'Reporte SDR '!$C$5,Data!$A:$A,"&lt;="&amp;'Reporte SDR '!$D$5,Data!$E:$E,D73,Data!$BG:$BG,$H$7)</f>
        <v>0</v>
      </c>
      <c r="L73" s="454">
        <f t="shared" si="27"/>
        <v>0</v>
      </c>
      <c r="M73" s="454" t="str">
        <f>iferror(K73/'PT Reporte SDR'!K89-1,"")</f>
        <v/>
      </c>
      <c r="N73" s="455">
        <f>COUNTIFS(Data!$A:$A,"&gt;="&amp;'Reporte SDR '!$C$5,Data!$A:$A,"&lt;="&amp;'Reporte SDR '!$D$5,Data!$E:$E,E73,Data!$BG:$BG,$H$7)</f>
        <v>0</v>
      </c>
      <c r="O73" s="454">
        <f t="shared" si="28"/>
        <v>0</v>
      </c>
      <c r="P73" s="454" t="str">
        <f>iferror(N73/'PT Reporte SDR'!N89-1,"")</f>
        <v/>
      </c>
      <c r="Q73" s="304"/>
      <c r="R73" s="304"/>
      <c r="S73" s="304"/>
      <c r="T73" s="304"/>
      <c r="U73" s="304"/>
      <c r="V73" s="304"/>
      <c r="W73" s="304"/>
      <c r="X73" s="304"/>
      <c r="Y73" s="304"/>
      <c r="Z73" s="304"/>
      <c r="AA73" s="304"/>
      <c r="AB73" s="304"/>
      <c r="AC73" s="304"/>
      <c r="AD73" s="304"/>
      <c r="AE73" s="304"/>
      <c r="AF73" s="304"/>
      <c r="AG73" s="304"/>
    </row>
    <row r="74" ht="22.5" customHeight="1">
      <c r="A74" s="304"/>
      <c r="B74" s="304"/>
      <c r="C74" s="352" t="s">
        <v>61</v>
      </c>
      <c r="D74" s="453">
        <f t="shared" si="24"/>
        <v>0</v>
      </c>
      <c r="E74" s="454">
        <f t="shared" si="25"/>
        <v>0</v>
      </c>
      <c r="F74" s="454" t="str">
        <f>iferror(D74/'PT Reporte SDR'!D90-1,"")</f>
        <v/>
      </c>
      <c r="G74" s="424"/>
      <c r="H74" s="455">
        <f>COUNTIFS(Data!$A:$A,"&gt;="&amp;'Reporte SDR '!$C$5,Data!$A:$A,"&lt;="&amp;'Reporte SDR '!$D$5,Data!$Y:$Y,C74)</f>
        <v>0</v>
      </c>
      <c r="I74" s="454">
        <f t="shared" si="26"/>
        <v>0</v>
      </c>
      <c r="J74" s="454" t="str">
        <f>iferror(H74/'PT Reporte SDR'!H90-1,"")</f>
        <v/>
      </c>
      <c r="K74" s="455">
        <f>COUNTIFS(Data!$A:$A,"&gt;="&amp;'Reporte SDR '!$C$5,Data!$A:$A,"&lt;="&amp;'Reporte SDR '!$D$5,Data!$E:$E,D74,Data!$BG:$BG,$H$7)</f>
        <v>0</v>
      </c>
      <c r="L74" s="454">
        <f t="shared" si="27"/>
        <v>0</v>
      </c>
      <c r="M74" s="454" t="str">
        <f>iferror(K74/'PT Reporte SDR'!K90-1,"")</f>
        <v/>
      </c>
      <c r="N74" s="455">
        <f>COUNTIFS(Data!$A:$A,"&gt;="&amp;'Reporte SDR '!$C$5,Data!$A:$A,"&lt;="&amp;'Reporte SDR '!$D$5,Data!$E:$E,E74,Data!$BG:$BG,$H$7)</f>
        <v>0</v>
      </c>
      <c r="O74" s="454">
        <f t="shared" si="28"/>
        <v>0</v>
      </c>
      <c r="P74" s="454" t="str">
        <f>iferror(N74/'PT Reporte SDR'!N90-1,"")</f>
        <v/>
      </c>
      <c r="Q74" s="304"/>
      <c r="R74" s="304"/>
      <c r="S74" s="304"/>
      <c r="T74" s="304"/>
      <c r="U74" s="304"/>
      <c r="V74" s="304"/>
      <c r="W74" s="304"/>
      <c r="X74" s="304"/>
      <c r="Y74" s="304"/>
      <c r="Z74" s="304"/>
      <c r="AA74" s="304"/>
      <c r="AB74" s="304"/>
      <c r="AC74" s="304"/>
      <c r="AD74" s="304"/>
      <c r="AE74" s="304"/>
      <c r="AF74" s="304"/>
      <c r="AG74" s="304"/>
    </row>
    <row r="75" ht="22.5" customHeight="1">
      <c r="A75" s="304"/>
      <c r="B75" s="304"/>
      <c r="C75" s="352" t="s">
        <v>62</v>
      </c>
      <c r="D75" s="453">
        <f t="shared" si="24"/>
        <v>0</v>
      </c>
      <c r="E75" s="454">
        <f t="shared" si="25"/>
        <v>0</v>
      </c>
      <c r="F75" s="454" t="str">
        <f>iferror(D75/'PT Reporte SDR'!D91-1,"")</f>
        <v/>
      </c>
      <c r="G75" s="424"/>
      <c r="H75" s="455">
        <f>COUNTIFS(Data!$A:$A,"&gt;="&amp;'Reporte SDR '!$C$5,Data!$A:$A,"&lt;="&amp;'Reporte SDR '!$D$5,Data!$Y:$Y,C75)</f>
        <v>0</v>
      </c>
      <c r="I75" s="454">
        <f t="shared" si="26"/>
        <v>0</v>
      </c>
      <c r="J75" s="454" t="str">
        <f>iferror(H75/'PT Reporte SDR'!H91-1,"")</f>
        <v/>
      </c>
      <c r="K75" s="455">
        <f>COUNTIFS(Data!$A:$A,"&gt;="&amp;'Reporte SDR '!$C$5,Data!$A:$A,"&lt;="&amp;'Reporte SDR '!$D$5,Data!$E:$E,D75,Data!$BG:$BG,$H$7)</f>
        <v>0</v>
      </c>
      <c r="L75" s="454">
        <f t="shared" si="27"/>
        <v>0</v>
      </c>
      <c r="M75" s="454" t="str">
        <f>iferror(K75/'PT Reporte SDR'!K91-1,"")</f>
        <v/>
      </c>
      <c r="N75" s="455">
        <f>COUNTIFS(Data!$A:$A,"&gt;="&amp;'Reporte SDR '!$C$5,Data!$A:$A,"&lt;="&amp;'Reporte SDR '!$D$5,Data!$E:$E,E75,Data!$BG:$BG,$H$7)</f>
        <v>0</v>
      </c>
      <c r="O75" s="454">
        <f t="shared" si="28"/>
        <v>0</v>
      </c>
      <c r="P75" s="454" t="str">
        <f>iferror(N75/'PT Reporte SDR'!N91-1,"")</f>
        <v/>
      </c>
      <c r="Q75" s="449"/>
      <c r="R75" s="449"/>
      <c r="S75" s="449"/>
      <c r="T75" s="449"/>
      <c r="U75" s="449"/>
      <c r="V75" s="304"/>
      <c r="W75" s="304"/>
      <c r="X75" s="304"/>
      <c r="Y75" s="304"/>
      <c r="Z75" s="304"/>
      <c r="AA75" s="304"/>
      <c r="AB75" s="304"/>
      <c r="AC75" s="304"/>
      <c r="AD75" s="304"/>
      <c r="AE75" s="304"/>
      <c r="AF75" s="304"/>
      <c r="AG75" s="304"/>
    </row>
    <row r="76" ht="22.5" customHeight="1">
      <c r="A76" s="304"/>
      <c r="B76" s="304"/>
      <c r="C76" s="456"/>
      <c r="D76" s="453"/>
      <c r="E76" s="457"/>
      <c r="F76" s="457" t="str">
        <f>iferror(D76/'PT Reporte SDR'!D92-1,"")</f>
        <v/>
      </c>
      <c r="G76" s="424"/>
      <c r="H76" s="455"/>
      <c r="I76" s="457"/>
      <c r="J76" s="457" t="str">
        <f>iferror(H76/'PT Reporte SDR'!H92-1,"")</f>
        <v/>
      </c>
      <c r="K76" s="455"/>
      <c r="L76" s="457"/>
      <c r="M76" s="457" t="str">
        <f>iferror(K76/'PT Reporte SDR'!K92-1,"")</f>
        <v/>
      </c>
      <c r="N76" s="455"/>
      <c r="O76" s="457"/>
      <c r="P76" s="457" t="str">
        <f>iferror(N76/'PT Reporte SDR'!N92-1,"")</f>
        <v/>
      </c>
      <c r="Q76" s="304"/>
      <c r="R76" s="304"/>
      <c r="S76" s="304"/>
      <c r="T76" s="304"/>
      <c r="U76" s="304"/>
      <c r="V76" s="304"/>
      <c r="W76" s="304"/>
      <c r="X76" s="304"/>
      <c r="Y76" s="304"/>
      <c r="Z76" s="304"/>
      <c r="AA76" s="304"/>
      <c r="AB76" s="304"/>
      <c r="AC76" s="304"/>
      <c r="AD76" s="304"/>
      <c r="AE76" s="304"/>
      <c r="AF76" s="304"/>
      <c r="AG76" s="304"/>
    </row>
    <row r="77" ht="22.5" customHeight="1">
      <c r="A77" s="304"/>
      <c r="B77" s="304"/>
      <c r="C77" s="456"/>
      <c r="D77" s="453"/>
      <c r="E77" s="457"/>
      <c r="F77" s="457" t="str">
        <f>iferror(D77/'PT Reporte SDR'!D93-1,"")</f>
        <v/>
      </c>
      <c r="G77" s="424"/>
      <c r="H77" s="455"/>
      <c r="I77" s="457"/>
      <c r="J77" s="457" t="str">
        <f>iferror(H77/'PT Reporte SDR'!H93-1,"")</f>
        <v/>
      </c>
      <c r="K77" s="455"/>
      <c r="L77" s="457"/>
      <c r="M77" s="457" t="str">
        <f>iferror(K77/'PT Reporte SDR'!K93-1,"")</f>
        <v/>
      </c>
      <c r="N77" s="455"/>
      <c r="O77" s="457"/>
      <c r="P77" s="457" t="str">
        <f>iferror(N77/'PT Reporte SDR'!N93-1,"")</f>
        <v/>
      </c>
      <c r="Q77" s="449"/>
      <c r="R77" s="449"/>
      <c r="S77" s="449"/>
      <c r="T77" s="449"/>
      <c r="U77" s="449"/>
      <c r="V77" s="304"/>
      <c r="W77" s="304"/>
      <c r="X77" s="304"/>
      <c r="Y77" s="304"/>
      <c r="Z77" s="304"/>
      <c r="AA77" s="304"/>
      <c r="AB77" s="304"/>
      <c r="AC77" s="304"/>
      <c r="AD77" s="304"/>
      <c r="AE77" s="304"/>
      <c r="AF77" s="304"/>
      <c r="AG77" s="304"/>
    </row>
    <row r="78" ht="22.5" customHeight="1">
      <c r="A78" s="304"/>
      <c r="B78" s="304"/>
      <c r="C78" s="408"/>
      <c r="D78" s="426"/>
      <c r="E78" s="458"/>
      <c r="F78" s="458" t="str">
        <f>iferror(D78/'PT Reporte SDR'!D94-1,"")</f>
        <v/>
      </c>
      <c r="G78" s="427"/>
      <c r="H78" s="411"/>
      <c r="I78" s="458"/>
      <c r="J78" s="458" t="str">
        <f>iferror(H78/'PT Reporte SDR'!H94-1,"")</f>
        <v/>
      </c>
      <c r="K78" s="411"/>
      <c r="L78" s="458"/>
      <c r="M78" s="458" t="str">
        <f>iferror(K78/'PT Reporte SDR'!K94-1,"")</f>
        <v/>
      </c>
      <c r="N78" s="411"/>
      <c r="O78" s="458"/>
      <c r="P78" s="458" t="str">
        <f>iferror(N78/'PT Reporte SDR'!N94-1,"")</f>
        <v/>
      </c>
      <c r="Q78" s="304"/>
      <c r="R78" s="304"/>
      <c r="S78" s="304"/>
      <c r="T78" s="304"/>
      <c r="U78" s="304"/>
      <c r="V78" s="304"/>
      <c r="W78" s="304"/>
      <c r="X78" s="304"/>
      <c r="Y78" s="304"/>
      <c r="Z78" s="304"/>
      <c r="AA78" s="304"/>
      <c r="AB78" s="304"/>
      <c r="AC78" s="304"/>
      <c r="AD78" s="304"/>
      <c r="AE78" s="304"/>
      <c r="AF78" s="304"/>
      <c r="AG78" s="304"/>
    </row>
    <row r="79" ht="22.5" customHeight="1">
      <c r="A79" s="459"/>
      <c r="B79" s="459"/>
      <c r="C79" s="460" t="s">
        <v>63</v>
      </c>
      <c r="D79" s="461">
        <f>SUM(D80:D81)</f>
        <v>0</v>
      </c>
      <c r="E79" s="415" t="s">
        <v>56</v>
      </c>
      <c r="F79" s="416" t="str">
        <f>iferror(D79/'PT Reporte SDR'!D95-1,"")</f>
        <v/>
      </c>
      <c r="G79" s="459"/>
      <c r="H79" s="462">
        <f>SUM(H80:H81)</f>
        <v>0</v>
      </c>
      <c r="I79" s="419" t="s">
        <v>56</v>
      </c>
      <c r="J79" s="415" t="str">
        <f>iferror(H79/'PT Reporte SDR'!H95-1,"")</f>
        <v/>
      </c>
      <c r="K79" s="463">
        <f>SUM(K80:K81)</f>
        <v>0</v>
      </c>
      <c r="L79" s="415" t="s">
        <v>56</v>
      </c>
      <c r="M79" s="419" t="str">
        <f>iferror(K79/'PT Reporte SDR'!K95-1,"")</f>
        <v/>
      </c>
      <c r="N79" s="462">
        <f>SUM(N80:N81)</f>
        <v>0</v>
      </c>
      <c r="O79" s="419" t="s">
        <v>56</v>
      </c>
      <c r="P79" s="415" t="str">
        <f>iferror(N79/'PT Reporte SDR'!N95-1,"")</f>
        <v/>
      </c>
      <c r="Q79" s="459"/>
      <c r="R79" s="459"/>
      <c r="S79" s="459"/>
      <c r="T79" s="459"/>
      <c r="U79" s="459"/>
      <c r="V79" s="459"/>
      <c r="W79" s="459"/>
      <c r="X79" s="459"/>
      <c r="Y79" s="459"/>
      <c r="Z79" s="459"/>
      <c r="AA79" s="459"/>
      <c r="AB79" s="459"/>
      <c r="AC79" s="459"/>
      <c r="AD79" s="459"/>
      <c r="AE79" s="459"/>
      <c r="AF79" s="459"/>
      <c r="AG79" s="459"/>
    </row>
    <row r="80" ht="22.5" customHeight="1">
      <c r="A80" s="304"/>
      <c r="B80" s="304"/>
      <c r="C80" s="349" t="s">
        <v>64</v>
      </c>
      <c r="D80" s="464">
        <f>sum(H80)</f>
        <v>0</v>
      </c>
      <c r="E80" s="465">
        <f>IFERROR(D80/$D$79,0)</f>
        <v>0</v>
      </c>
      <c r="F80" s="466" t="str">
        <f>iferror(D80/'PT Reporte SDR'!D96-1,"")</f>
        <v/>
      </c>
      <c r="G80" s="424"/>
      <c r="H80" s="464">
        <f>COUNTIFS(Data!$A:$A,"&gt;="&amp;'Reporte SDR '!$C$5,Data!$A:$A,"&lt;="&amp;'Reporte SDR '!$D$5,Data!$AE:$AE,C80)</f>
        <v>0</v>
      </c>
      <c r="I80" s="465">
        <f>IFERROR(H80/$D$79,0)</f>
        <v>0</v>
      </c>
      <c r="J80" s="465" t="str">
        <f>iferror(H80/'PT Reporte SDR'!H96-1,"")</f>
        <v/>
      </c>
      <c r="K80" s="464"/>
      <c r="L80" s="465">
        <f>IFERROR(K80/$D$79,0)</f>
        <v>0</v>
      </c>
      <c r="M80" s="465" t="str">
        <f>iferror(K80/'PT Reporte SDR'!K96-1,"")</f>
        <v/>
      </c>
      <c r="N80" s="464"/>
      <c r="O80" s="465">
        <f>IFERROR(N80/$D$79,0)</f>
        <v>0</v>
      </c>
      <c r="P80" s="465" t="str">
        <f>iferror(N80/'PT Reporte SDR'!N96-1,"")</f>
        <v/>
      </c>
      <c r="Q80" s="304"/>
      <c r="R80" s="304"/>
      <c r="S80" s="304"/>
      <c r="T80" s="304"/>
      <c r="U80" s="304"/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</row>
    <row r="81" ht="22.5" customHeight="1">
      <c r="A81" s="304"/>
      <c r="B81" s="304"/>
      <c r="C81" s="467"/>
      <c r="D81" s="468"/>
      <c r="E81" s="469"/>
      <c r="F81" s="470" t="str">
        <f>iferror(D81/'PT Reporte SDR'!D97-1,"")</f>
        <v/>
      </c>
      <c r="G81" s="471"/>
      <c r="H81" s="468"/>
      <c r="I81" s="469"/>
      <c r="J81" s="469" t="str">
        <f>iferror(H81/'PT Reporte SDR'!H97-1,"")</f>
        <v/>
      </c>
      <c r="K81" s="468"/>
      <c r="L81" s="469"/>
      <c r="M81" s="469" t="str">
        <f>iferror(K81/'PT Reporte SDR'!K97-1,"")</f>
        <v/>
      </c>
      <c r="N81" s="468"/>
      <c r="O81" s="469"/>
      <c r="P81" s="469" t="str">
        <f>iferror(N81/'PT Reporte SDR'!N97-1,"")</f>
        <v/>
      </c>
      <c r="Q81" s="304"/>
      <c r="R81" s="304"/>
      <c r="S81" s="304"/>
      <c r="T81" s="304"/>
      <c r="U81" s="304"/>
      <c r="V81" s="304"/>
      <c r="W81" s="304"/>
      <c r="X81" s="304"/>
      <c r="Y81" s="304"/>
      <c r="Z81" s="304"/>
      <c r="AA81" s="304"/>
      <c r="AB81" s="304"/>
      <c r="AC81" s="304"/>
      <c r="AD81" s="304"/>
      <c r="AE81" s="304"/>
      <c r="AF81" s="304"/>
      <c r="AG81" s="304"/>
    </row>
    <row r="82" ht="22.5" customHeight="1">
      <c r="A82" s="304"/>
      <c r="B82" s="304"/>
      <c r="C82" s="408"/>
      <c r="D82" s="408"/>
      <c r="E82" s="409"/>
      <c r="F82" s="409" t="str">
        <f>iferror(D82/'PT Reporte SDR'!D98-1,"")</f>
        <v/>
      </c>
      <c r="G82" s="427"/>
      <c r="H82" s="411"/>
      <c r="I82" s="409"/>
      <c r="J82" s="409" t="str">
        <f>iferror(H82/'PT Reporte SDR'!H98-1,"")</f>
        <v/>
      </c>
      <c r="K82" s="411"/>
      <c r="L82" s="409"/>
      <c r="M82" s="409" t="str">
        <f>iferror(K82/'PT Reporte SDR'!K98-1,"")</f>
        <v/>
      </c>
      <c r="N82" s="411"/>
      <c r="O82" s="409"/>
      <c r="P82" s="409" t="str">
        <f>iferror(N82/'PT Reporte SDR'!N98-1,"")</f>
        <v/>
      </c>
      <c r="Q82" s="304"/>
      <c r="R82" s="304"/>
      <c r="S82" s="304"/>
      <c r="T82" s="304"/>
      <c r="U82" s="304"/>
      <c r="V82" s="304"/>
      <c r="W82" s="304"/>
      <c r="X82" s="304"/>
      <c r="Y82" s="304"/>
      <c r="Z82" s="304"/>
      <c r="AA82" s="304"/>
      <c r="AB82" s="304"/>
      <c r="AC82" s="304"/>
      <c r="AD82" s="304"/>
      <c r="AE82" s="304"/>
      <c r="AF82" s="304"/>
      <c r="AG82" s="304"/>
    </row>
    <row r="83" ht="22.5" customHeight="1">
      <c r="A83" s="472"/>
      <c r="B83" s="472"/>
      <c r="C83" s="473" t="s">
        <v>65</v>
      </c>
      <c r="D83" s="463">
        <f>sum(D84:D125)</f>
        <v>3</v>
      </c>
      <c r="E83" s="474" t="s">
        <v>3</v>
      </c>
      <c r="F83" s="475" t="str">
        <f>iferror(D83/'PT Reporte SDR'!D99-1,"")</f>
        <v/>
      </c>
      <c r="G83" s="417"/>
      <c r="H83" s="462">
        <f>SUM(H84:H125)</f>
        <v>3</v>
      </c>
      <c r="I83" s="476" t="s">
        <v>3</v>
      </c>
      <c r="J83" s="474" t="str">
        <f>iferror(H83/'PT Reporte SDR'!H99-1,"")</f>
        <v/>
      </c>
      <c r="K83" s="463">
        <f>SUM(K84:K125)</f>
        <v>0</v>
      </c>
      <c r="L83" s="474" t="s">
        <v>3</v>
      </c>
      <c r="M83" s="476" t="str">
        <f>iferror(K83/'PT Reporte SDR'!K99-1,"")</f>
        <v/>
      </c>
      <c r="N83" s="462">
        <f>SUM(N84:N125)</f>
        <v>0</v>
      </c>
      <c r="O83" s="476" t="s">
        <v>3</v>
      </c>
      <c r="P83" s="474" t="str">
        <f>iferror(N83/'PT Reporte SDR'!N99-1,"")</f>
        <v/>
      </c>
      <c r="Q83" s="472"/>
      <c r="R83" s="472"/>
      <c r="S83" s="472"/>
      <c r="T83" s="472"/>
      <c r="U83" s="472"/>
      <c r="V83" s="472"/>
      <c r="W83" s="472"/>
      <c r="X83" s="472"/>
      <c r="Y83" s="472"/>
      <c r="Z83" s="472"/>
      <c r="AA83" s="472"/>
      <c r="AB83" s="472"/>
      <c r="AC83" s="472"/>
      <c r="AD83" s="472"/>
      <c r="AE83" s="472"/>
      <c r="AF83" s="472"/>
      <c r="AG83" s="472"/>
    </row>
    <row r="84" ht="22.5" customHeight="1">
      <c r="A84" s="304"/>
      <c r="B84" s="297"/>
      <c r="C84" s="343" t="s">
        <v>64</v>
      </c>
      <c r="D84" s="477">
        <f t="shared" ref="D84:D96" si="29">H84+K84+N84</f>
        <v>0</v>
      </c>
      <c r="E84" s="423">
        <f t="shared" ref="E84:E96" si="30">D84/$D$83</f>
        <v>0</v>
      </c>
      <c r="F84" s="423" t="str">
        <f>iferror(D84/'PT Reporte SDR'!D100-1,"")</f>
        <v/>
      </c>
      <c r="G84" s="340"/>
      <c r="H84" s="477">
        <f>COUNTIFS(Data!$A:$A,"&gt;="&amp;'Reporte SDR '!$C$5,Data!$A:$A,"&lt;="&amp;'Reporte SDR '!$D$5,Data!$AD:$AD,C84)</f>
        <v>0</v>
      </c>
      <c r="I84" s="423">
        <f t="shared" ref="I84:I96" si="31">H84/$D$83</f>
        <v>0</v>
      </c>
      <c r="J84" s="423" t="str">
        <f>iferror(H84/'PT Reporte SDR'!H100-1,"")</f>
        <v/>
      </c>
      <c r="K84" s="477">
        <f>COUNTIFS(Data!$A:$A,"&gt;="&amp;'Reporte SDR '!$C$5,Data!$A:$A,"&lt;="&amp;'Reporte SDR '!$D$5,Data!$BI:$BI,$H$7,Data!$DF:$DF,C84)</f>
        <v>0</v>
      </c>
      <c r="L84" s="423">
        <f t="shared" ref="L84:L96" si="32">K84/$D$83</f>
        <v>0</v>
      </c>
      <c r="M84" s="423" t="str">
        <f>iferror(K84/'PT Reporte SDR'!K100-1,"")</f>
        <v/>
      </c>
      <c r="N84" s="477">
        <f>COUNTIFS(Data!$A:$A,"&gt;="&amp;'Reporte SDR '!$C$5,Data!$A:$A,"&lt;="&amp;'Reporte SDR '!$D$5,Data!$BI:$BI,$H$7,Data!$DF:$DF,C84)</f>
        <v>0</v>
      </c>
      <c r="O84" s="423">
        <f t="shared" ref="O84:O96" si="33">N84/$D$83</f>
        <v>0</v>
      </c>
      <c r="P84" s="423" t="str">
        <f>iferror(N84/'PT Reporte SDR'!N100-1,"")</f>
        <v/>
      </c>
      <c r="Q84" s="304"/>
      <c r="R84" s="304"/>
      <c r="S84" s="304"/>
      <c r="T84" s="304"/>
      <c r="U84" s="304"/>
      <c r="V84" s="304"/>
      <c r="W84" s="304"/>
      <c r="X84" s="304"/>
      <c r="Y84" s="304"/>
      <c r="Z84" s="304"/>
      <c r="AA84" s="304"/>
      <c r="AB84" s="304"/>
      <c r="AC84" s="304"/>
      <c r="AD84" s="304"/>
      <c r="AE84" s="304"/>
      <c r="AF84" s="304"/>
      <c r="AG84" s="304"/>
    </row>
    <row r="85" ht="22.5" customHeight="1">
      <c r="A85" s="304"/>
      <c r="B85" s="297"/>
      <c r="C85" s="343" t="s">
        <v>66</v>
      </c>
      <c r="D85" s="477">
        <f t="shared" si="29"/>
        <v>0</v>
      </c>
      <c r="E85" s="423">
        <f t="shared" si="30"/>
        <v>0</v>
      </c>
      <c r="F85" s="423" t="str">
        <f>iferror(D85/'PT Reporte SDR'!D101-1,"")</f>
        <v/>
      </c>
      <c r="G85" s="424"/>
      <c r="H85" s="477">
        <f>COUNTIFS(Data!$A:$A,"&gt;="&amp;'Reporte SDR '!$C$5,Data!$A:$A,"&lt;="&amp;'Reporte SDR '!$D$5,Data!$AD:$AD,C85)</f>
        <v>0</v>
      </c>
      <c r="I85" s="423">
        <f t="shared" si="31"/>
        <v>0</v>
      </c>
      <c r="J85" s="423" t="str">
        <f>iferror(H85/'PT Reporte SDR'!H101-1,"")</f>
        <v/>
      </c>
      <c r="K85" s="477">
        <f>COUNTIFS(Data!$A:$A,"&gt;="&amp;'Reporte SDR '!$C$5,Data!$A:$A,"&lt;="&amp;'Reporte SDR '!$D$5,Data!$BI:$BI,$H$7,Data!$DF:$DF,C85)</f>
        <v>0</v>
      </c>
      <c r="L85" s="423">
        <f t="shared" si="32"/>
        <v>0</v>
      </c>
      <c r="M85" s="423" t="str">
        <f>iferror(K85/'PT Reporte SDR'!K101-1,"")</f>
        <v/>
      </c>
      <c r="N85" s="477">
        <f>COUNTIFS(Data!$A:$A,"&gt;="&amp;'Reporte SDR '!$C$5,Data!$A:$A,"&lt;="&amp;'Reporte SDR '!$D$5,Data!$BI:$BI,$H$7,Data!$DF:$DF,C85)</f>
        <v>0</v>
      </c>
      <c r="O85" s="423">
        <f t="shared" si="33"/>
        <v>0</v>
      </c>
      <c r="P85" s="423" t="str">
        <f>iferror(N85/'PT Reporte SDR'!N101-1,"")</f>
        <v/>
      </c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304"/>
      <c r="AB85" s="304"/>
      <c r="AC85" s="304"/>
      <c r="AD85" s="304"/>
      <c r="AE85" s="304"/>
      <c r="AF85" s="304"/>
      <c r="AG85" s="304"/>
    </row>
    <row r="86" ht="22.5" customHeight="1">
      <c r="A86" s="304"/>
      <c r="B86" s="297"/>
      <c r="C86" s="343" t="s">
        <v>67</v>
      </c>
      <c r="D86" s="477">
        <f t="shared" si="29"/>
        <v>0</v>
      </c>
      <c r="E86" s="423">
        <f t="shared" si="30"/>
        <v>0</v>
      </c>
      <c r="F86" s="423" t="str">
        <f>iferror(D86/'PT Reporte SDR'!D102-1,"")</f>
        <v/>
      </c>
      <c r="G86" s="424"/>
      <c r="H86" s="477">
        <f>COUNTIFS(Data!$A:$A,"&gt;="&amp;'Reporte SDR '!$C$5,Data!$A:$A,"&lt;="&amp;'Reporte SDR '!$D$5,Data!$AD:$AD,C86)</f>
        <v>0</v>
      </c>
      <c r="I86" s="423">
        <f t="shared" si="31"/>
        <v>0</v>
      </c>
      <c r="J86" s="423" t="str">
        <f>iferror(H86/'PT Reporte SDR'!H102-1,"")</f>
        <v/>
      </c>
      <c r="K86" s="477">
        <f>COUNTIFS(Data!$A:$A,"&gt;="&amp;'Reporte SDR '!$C$5,Data!$A:$A,"&lt;="&amp;'Reporte SDR '!$D$5,Data!$BI:$BI,$H$7,Data!$DF:$DF,C86)</f>
        <v>0</v>
      </c>
      <c r="L86" s="423">
        <f t="shared" si="32"/>
        <v>0</v>
      </c>
      <c r="M86" s="423" t="str">
        <f>iferror(K86/'PT Reporte SDR'!K102-1,"")</f>
        <v/>
      </c>
      <c r="N86" s="477">
        <f>COUNTIFS(Data!$A:$A,"&gt;="&amp;'Reporte SDR '!$C$5,Data!$A:$A,"&lt;="&amp;'Reporte SDR '!$D$5,Data!$BI:$BI,$H$7,Data!$DF:$DF,C86)</f>
        <v>0</v>
      </c>
      <c r="O86" s="423">
        <f t="shared" si="33"/>
        <v>0</v>
      </c>
      <c r="P86" s="423" t="str">
        <f>iferror(N86/'PT Reporte SDR'!N102-1,"")</f>
        <v/>
      </c>
      <c r="Q86" s="304"/>
      <c r="R86" s="304"/>
      <c r="S86" s="304"/>
      <c r="T86" s="304"/>
      <c r="U86" s="304"/>
      <c r="V86" s="304"/>
      <c r="W86" s="304"/>
      <c r="X86" s="304"/>
      <c r="Y86" s="304"/>
      <c r="Z86" s="304"/>
      <c r="AA86" s="304"/>
      <c r="AB86" s="304"/>
      <c r="AC86" s="304"/>
      <c r="AD86" s="304"/>
      <c r="AE86" s="304"/>
      <c r="AF86" s="304"/>
      <c r="AG86" s="304"/>
    </row>
    <row r="87" ht="22.5" customHeight="1">
      <c r="A87" s="304"/>
      <c r="B87" s="297"/>
      <c r="C87" s="343" t="s">
        <v>68</v>
      </c>
      <c r="D87" s="477">
        <f t="shared" si="29"/>
        <v>2</v>
      </c>
      <c r="E87" s="423">
        <f t="shared" si="30"/>
        <v>0.6666666667</v>
      </c>
      <c r="F87" s="423" t="str">
        <f>iferror(D87/'PT Reporte SDR'!D103-1,"")</f>
        <v/>
      </c>
      <c r="G87" s="424"/>
      <c r="H87" s="477">
        <f>COUNTIFS(Data!$A:$A,"&gt;="&amp;'Reporte SDR '!$C$5,Data!$A:$A,"&lt;="&amp;'Reporte SDR '!$D$5,Data!$AD:$AD,C87)+2</f>
        <v>2</v>
      </c>
      <c r="I87" s="423">
        <f t="shared" si="31"/>
        <v>0.6666666667</v>
      </c>
      <c r="J87" s="423" t="str">
        <f>iferror(H87/'PT Reporte SDR'!H103-1,"")</f>
        <v/>
      </c>
      <c r="K87" s="477">
        <f>COUNTIFS(Data!$A:$A,"&gt;="&amp;'Reporte SDR '!$C$5,Data!$A:$A,"&lt;="&amp;'Reporte SDR '!$D$5,Data!$BI:$BI,$H$7,Data!$DF:$DF,C87)</f>
        <v>0</v>
      </c>
      <c r="L87" s="423">
        <f t="shared" si="32"/>
        <v>0</v>
      </c>
      <c r="M87" s="423" t="str">
        <f>iferror(K87/'PT Reporte SDR'!K103-1,"")</f>
        <v/>
      </c>
      <c r="N87" s="477">
        <f>COUNTIFS(Data!$A:$A,"&gt;="&amp;'Reporte SDR '!$C$5,Data!$A:$A,"&lt;="&amp;'Reporte SDR '!$D$5,Data!$BI:$BI,$H$7,Data!$DF:$DF,C87)</f>
        <v>0</v>
      </c>
      <c r="O87" s="423">
        <f t="shared" si="33"/>
        <v>0</v>
      </c>
      <c r="P87" s="423" t="str">
        <f>iferror(N87/'PT Reporte SDR'!N103-1,"")</f>
        <v/>
      </c>
      <c r="Q87" s="304"/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</row>
    <row r="88" ht="22.5" customHeight="1">
      <c r="A88" s="304"/>
      <c r="B88" s="297"/>
      <c r="C88" s="343" t="s">
        <v>69</v>
      </c>
      <c r="D88" s="477">
        <f t="shared" si="29"/>
        <v>0</v>
      </c>
      <c r="E88" s="423">
        <f t="shared" si="30"/>
        <v>0</v>
      </c>
      <c r="F88" s="423" t="str">
        <f>iferror(D88/'PT Reporte SDR'!D104-1,"")</f>
        <v/>
      </c>
      <c r="G88" s="424"/>
      <c r="H88" s="477">
        <f>COUNTIFS(Data!$A:$A,"&gt;="&amp;'Reporte SDR '!$C$5,Data!$A:$A,"&lt;="&amp;'Reporte SDR '!$D$5,Data!$AD:$AD,C88)</f>
        <v>0</v>
      </c>
      <c r="I88" s="423">
        <f t="shared" si="31"/>
        <v>0</v>
      </c>
      <c r="J88" s="423" t="str">
        <f>iferror(H88/'PT Reporte SDR'!H104-1,"")</f>
        <v/>
      </c>
      <c r="K88" s="477">
        <f>COUNTIFS(Data!$A:$A,"&gt;="&amp;'Reporte SDR '!$C$5,Data!$A:$A,"&lt;="&amp;'Reporte SDR '!$D$5,Data!$BI:$BI,$H$7,Data!$DF:$DF,C88)</f>
        <v>0</v>
      </c>
      <c r="L88" s="423">
        <f t="shared" si="32"/>
        <v>0</v>
      </c>
      <c r="M88" s="423" t="str">
        <f>iferror(K88/'PT Reporte SDR'!K104-1,"")</f>
        <v/>
      </c>
      <c r="N88" s="477">
        <f>COUNTIFS(Data!$A:$A,"&gt;="&amp;'Reporte SDR '!$C$5,Data!$A:$A,"&lt;="&amp;'Reporte SDR '!$D$5,Data!$BI:$BI,$H$7,Data!$DF:$DF,C88)</f>
        <v>0</v>
      </c>
      <c r="O88" s="423">
        <f t="shared" si="33"/>
        <v>0</v>
      </c>
      <c r="P88" s="423" t="str">
        <f>iferror(N88/'PT Reporte SDR'!N104-1,"")</f>
        <v/>
      </c>
      <c r="Q88" s="304"/>
      <c r="R88" s="304"/>
      <c r="S88" s="304"/>
      <c r="T88" s="304"/>
      <c r="U88" s="304"/>
      <c r="V88" s="304"/>
      <c r="W88" s="304"/>
      <c r="X88" s="304"/>
      <c r="Y88" s="304"/>
      <c r="Z88" s="304"/>
      <c r="AA88" s="304"/>
      <c r="AB88" s="304"/>
      <c r="AC88" s="304"/>
      <c r="AD88" s="304"/>
      <c r="AE88" s="304"/>
      <c r="AF88" s="304"/>
      <c r="AG88" s="304"/>
    </row>
    <row r="89" ht="22.5" customHeight="1">
      <c r="A89" s="304"/>
      <c r="B89" s="297"/>
      <c r="C89" s="343" t="s">
        <v>70</v>
      </c>
      <c r="D89" s="477">
        <f t="shared" si="29"/>
        <v>0</v>
      </c>
      <c r="E89" s="423">
        <f t="shared" si="30"/>
        <v>0</v>
      </c>
      <c r="F89" s="423" t="str">
        <f>iferror(D89/'PT Reporte SDR'!D105-1,"")</f>
        <v/>
      </c>
      <c r="G89" s="424"/>
      <c r="H89" s="477">
        <f>COUNTIFS(Data!$A:$A,"&gt;="&amp;'Reporte SDR '!$C$5,Data!$A:$A,"&lt;="&amp;'Reporte SDR '!$D$5,Data!$AD:$AD,C89)</f>
        <v>0</v>
      </c>
      <c r="I89" s="423">
        <f t="shared" si="31"/>
        <v>0</v>
      </c>
      <c r="J89" s="423" t="str">
        <f>iferror(H89/'PT Reporte SDR'!H105-1,"")</f>
        <v/>
      </c>
      <c r="K89" s="477">
        <f>COUNTIFS(Data!$A:$A,"&gt;="&amp;'Reporte SDR '!$C$5,Data!$A:$A,"&lt;="&amp;'Reporte SDR '!$D$5,Data!$BI:$BI,$H$7,Data!$DF:$DF,C89)</f>
        <v>0</v>
      </c>
      <c r="L89" s="423">
        <f t="shared" si="32"/>
        <v>0</v>
      </c>
      <c r="M89" s="423" t="str">
        <f>iferror(K89/'PT Reporte SDR'!K105-1,"")</f>
        <v/>
      </c>
      <c r="N89" s="477">
        <f>COUNTIFS(Data!$A:$A,"&gt;="&amp;'Reporte SDR '!$C$5,Data!$A:$A,"&lt;="&amp;'Reporte SDR '!$D$5,Data!$BI:$BI,$H$7,Data!$DF:$DF,C89)</f>
        <v>0</v>
      </c>
      <c r="O89" s="423">
        <f t="shared" si="33"/>
        <v>0</v>
      </c>
      <c r="P89" s="423" t="str">
        <f>iferror(N89/'PT Reporte SDR'!N105-1,"")</f>
        <v/>
      </c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</row>
    <row r="90" ht="22.5" customHeight="1">
      <c r="A90" s="304"/>
      <c r="B90" s="304"/>
      <c r="C90" s="352" t="s">
        <v>71</v>
      </c>
      <c r="D90" s="477">
        <f t="shared" si="29"/>
        <v>0</v>
      </c>
      <c r="E90" s="423">
        <f t="shared" si="30"/>
        <v>0</v>
      </c>
      <c r="F90" s="423" t="str">
        <f>iferror(D90/'PT Reporte SDR'!D106-1,"")</f>
        <v/>
      </c>
      <c r="G90" s="424"/>
      <c r="H90" s="477">
        <f>COUNTIFS(Data!$A:$A,"&gt;="&amp;'Reporte SDR '!$C$5,Data!$A:$A,"&lt;="&amp;'Reporte SDR '!$D$5,Data!$AD:$AD,C90)</f>
        <v>0</v>
      </c>
      <c r="I90" s="423">
        <f t="shared" si="31"/>
        <v>0</v>
      </c>
      <c r="J90" s="423" t="str">
        <f>iferror(H90/'PT Reporte SDR'!H106-1,"")</f>
        <v/>
      </c>
      <c r="K90" s="477">
        <f>COUNTIFS(Data!$A:$A,"&gt;="&amp;'Reporte SDR '!$C$5,Data!$A:$A,"&lt;="&amp;'Reporte SDR '!$D$5,Data!$BI:$BI,$H$7,Data!$DF:$DF,C90)</f>
        <v>0</v>
      </c>
      <c r="L90" s="423">
        <f t="shared" si="32"/>
        <v>0</v>
      </c>
      <c r="M90" s="423" t="str">
        <f>iferror(K90/'PT Reporte SDR'!K106-1,"")</f>
        <v/>
      </c>
      <c r="N90" s="477">
        <f>COUNTIFS(Data!$A:$A,"&gt;="&amp;'Reporte SDR '!$C$5,Data!$A:$A,"&lt;="&amp;'Reporte SDR '!$D$5,Data!$BI:$BI,$H$7,Data!$DF:$DF,C90)</f>
        <v>0</v>
      </c>
      <c r="O90" s="423">
        <f t="shared" si="33"/>
        <v>0</v>
      </c>
      <c r="P90" s="423" t="str">
        <f>iferror(N90/'PT Reporte SDR'!N106-1,"")</f>
        <v/>
      </c>
      <c r="Q90" s="304"/>
      <c r="R90" s="304"/>
      <c r="S90" s="304"/>
      <c r="T90" s="304"/>
      <c r="U90" s="304"/>
      <c r="V90" s="304"/>
      <c r="W90" s="304"/>
      <c r="X90" s="304"/>
      <c r="Y90" s="304"/>
      <c r="Z90" s="304"/>
      <c r="AA90" s="304"/>
      <c r="AB90" s="304"/>
      <c r="AC90" s="304"/>
      <c r="AD90" s="304"/>
      <c r="AE90" s="304"/>
      <c r="AF90" s="304"/>
      <c r="AG90" s="304"/>
    </row>
    <row r="91" ht="22.5" customHeight="1">
      <c r="A91" s="304"/>
      <c r="B91" s="304"/>
      <c r="C91" s="352" t="s">
        <v>72</v>
      </c>
      <c r="D91" s="477">
        <f t="shared" si="29"/>
        <v>0</v>
      </c>
      <c r="E91" s="423">
        <f t="shared" si="30"/>
        <v>0</v>
      </c>
      <c r="F91" s="423" t="str">
        <f>iferror(D91/'PT Reporte SDR'!D107-1,"")</f>
        <v/>
      </c>
      <c r="G91" s="340"/>
      <c r="H91" s="477">
        <f>COUNTIFS(Data!$A:$A,"&gt;="&amp;'Reporte SDR '!$C$5,Data!$A:$A,"&lt;="&amp;'Reporte SDR '!$D$5,Data!$AE:$AE,C91)</f>
        <v>0</v>
      </c>
      <c r="I91" s="423">
        <f t="shared" si="31"/>
        <v>0</v>
      </c>
      <c r="J91" s="423" t="str">
        <f>iferror(H91/'PT Reporte SDR'!H107-1,"")</f>
        <v/>
      </c>
      <c r="K91" s="477">
        <f>COUNTIFS(Data!$A:$A,"&gt;="&amp;'Reporte SDR '!$C$5,Data!$A:$A,"&lt;="&amp;'Reporte SDR '!$D$5,Data!$BI:$BI,$H$7,Data!$DF:$DF,C91)</f>
        <v>0</v>
      </c>
      <c r="L91" s="423">
        <f t="shared" si="32"/>
        <v>0</v>
      </c>
      <c r="M91" s="423" t="str">
        <f>iferror(K91/'PT Reporte SDR'!K107-1,"")</f>
        <v/>
      </c>
      <c r="N91" s="477">
        <f>COUNTIFS(Data!$A:$A,"&gt;="&amp;'Reporte SDR '!$C$5,Data!$A:$A,"&lt;="&amp;'Reporte SDR '!$D$5,Data!$BI:$BI,$H$7,Data!$DF:$DF,C91)</f>
        <v>0</v>
      </c>
      <c r="O91" s="423">
        <f t="shared" si="33"/>
        <v>0</v>
      </c>
      <c r="P91" s="423" t="str">
        <f>iferror(N91/'PT Reporte SDR'!N107-1,"")</f>
        <v/>
      </c>
      <c r="Q91" s="304"/>
      <c r="R91" s="304"/>
      <c r="S91" s="304"/>
      <c r="T91" s="304"/>
      <c r="U91" s="304"/>
      <c r="V91" s="304"/>
      <c r="W91" s="304"/>
      <c r="X91" s="304"/>
      <c r="Y91" s="304"/>
      <c r="Z91" s="304"/>
      <c r="AA91" s="304"/>
      <c r="AB91" s="304"/>
      <c r="AC91" s="304"/>
      <c r="AD91" s="304"/>
      <c r="AE91" s="304"/>
      <c r="AF91" s="304"/>
      <c r="AG91" s="304"/>
    </row>
    <row r="92" ht="22.5" customHeight="1">
      <c r="A92" s="304"/>
      <c r="B92" s="304"/>
      <c r="C92" s="352" t="s">
        <v>73</v>
      </c>
      <c r="D92" s="477">
        <f t="shared" si="29"/>
        <v>0</v>
      </c>
      <c r="E92" s="423">
        <f t="shared" si="30"/>
        <v>0</v>
      </c>
      <c r="F92" s="423" t="str">
        <f>iferror(D92/'PT Reporte SDR'!D108-1,"")</f>
        <v/>
      </c>
      <c r="G92" s="424"/>
      <c r="H92" s="477">
        <f>COUNTIFS(Data!$A:$A,"&gt;="&amp;'Reporte SDR '!$C$5,Data!$A:$A,"&lt;="&amp;'Reporte SDR '!$D$5,Data!$AD:$AD,C92)</f>
        <v>0</v>
      </c>
      <c r="I92" s="423">
        <f t="shared" si="31"/>
        <v>0</v>
      </c>
      <c r="J92" s="423" t="str">
        <f>iferror(H92/'PT Reporte SDR'!H108-1,"")</f>
        <v/>
      </c>
      <c r="K92" s="477">
        <f>COUNTIFS(Data!$A:$A,"&gt;="&amp;'Reporte SDR '!$C$5,Data!$A:$A,"&lt;="&amp;'Reporte SDR '!$D$5,Data!$BI:$BI,$H$7,Data!$DF:$DF,C92)</f>
        <v>0</v>
      </c>
      <c r="L92" s="423">
        <f t="shared" si="32"/>
        <v>0</v>
      </c>
      <c r="M92" s="423" t="str">
        <f>iferror(K92/'PT Reporte SDR'!K108-1,"")</f>
        <v/>
      </c>
      <c r="N92" s="477">
        <f>COUNTIFS(Data!$A:$A,"&gt;="&amp;'Reporte SDR '!$C$5,Data!$A:$A,"&lt;="&amp;'Reporte SDR '!$D$5,Data!$BI:$BI,$H$7,Data!$DF:$DF,C92)</f>
        <v>0</v>
      </c>
      <c r="O92" s="423">
        <f t="shared" si="33"/>
        <v>0</v>
      </c>
      <c r="P92" s="423" t="str">
        <f>iferror(N92/'PT Reporte SDR'!N108-1,"")</f>
        <v/>
      </c>
      <c r="Q92" s="304"/>
      <c r="R92" s="304"/>
      <c r="S92" s="304"/>
      <c r="T92" s="304"/>
      <c r="U92" s="304"/>
      <c r="V92" s="304"/>
      <c r="W92" s="304"/>
      <c r="X92" s="304"/>
      <c r="Y92" s="304"/>
      <c r="Z92" s="304"/>
      <c r="AA92" s="304"/>
      <c r="AB92" s="304"/>
      <c r="AC92" s="304"/>
      <c r="AD92" s="304"/>
      <c r="AE92" s="304"/>
      <c r="AF92" s="304"/>
      <c r="AG92" s="304"/>
    </row>
    <row r="93" ht="22.5" customHeight="1">
      <c r="A93" s="304"/>
      <c r="B93" s="304"/>
      <c r="C93" s="352" t="s">
        <v>74</v>
      </c>
      <c r="D93" s="477">
        <f t="shared" si="29"/>
        <v>0</v>
      </c>
      <c r="E93" s="423">
        <f t="shared" si="30"/>
        <v>0</v>
      </c>
      <c r="F93" s="423" t="str">
        <f>iferror(D93/'PT Reporte SDR'!D109-1,"")</f>
        <v/>
      </c>
      <c r="G93" s="424"/>
      <c r="H93" s="477">
        <f>COUNTIFS(Data!$A:$A,"&gt;="&amp;'Reporte SDR '!$C$5,Data!$A:$A,"&lt;="&amp;'Reporte SDR '!$D$5,Data!$AD:$AD,C93)</f>
        <v>0</v>
      </c>
      <c r="I93" s="423">
        <f t="shared" si="31"/>
        <v>0</v>
      </c>
      <c r="J93" s="423" t="str">
        <f>iferror(H93/'PT Reporte SDR'!H109-1,"")</f>
        <v/>
      </c>
      <c r="K93" s="477">
        <f>COUNTIFS(Data!$A:$A,"&gt;="&amp;'Reporte SDR '!$C$5,Data!$A:$A,"&lt;="&amp;'Reporte SDR '!$D$5,Data!$BI:$BI,$H$7,Data!$DF:$DF,C93)</f>
        <v>0</v>
      </c>
      <c r="L93" s="423">
        <f t="shared" si="32"/>
        <v>0</v>
      </c>
      <c r="M93" s="423" t="str">
        <f>iferror(K93/'PT Reporte SDR'!K109-1,"")</f>
        <v/>
      </c>
      <c r="N93" s="477">
        <f>COUNTIFS(Data!$A:$A,"&gt;="&amp;'Reporte SDR '!$C$5,Data!$A:$A,"&lt;="&amp;'Reporte SDR '!$D$5,Data!$BI:$BI,$H$7,Data!$DF:$DF,C93)</f>
        <v>0</v>
      </c>
      <c r="O93" s="423">
        <f t="shared" si="33"/>
        <v>0</v>
      </c>
      <c r="P93" s="423" t="str">
        <f>iferror(N93/'PT Reporte SDR'!N109-1,"")</f>
        <v/>
      </c>
      <c r="Q93" s="304"/>
      <c r="R93" s="304"/>
      <c r="S93" s="304"/>
      <c r="T93" s="304"/>
      <c r="U93" s="304"/>
      <c r="V93" s="304"/>
      <c r="W93" s="304"/>
      <c r="X93" s="304"/>
      <c r="Y93" s="304"/>
      <c r="Z93" s="304"/>
      <c r="AA93" s="304"/>
      <c r="AB93" s="304"/>
      <c r="AC93" s="304"/>
      <c r="AD93" s="304"/>
      <c r="AE93" s="304"/>
      <c r="AF93" s="304"/>
      <c r="AG93" s="304"/>
    </row>
    <row r="94" ht="22.5" customHeight="1">
      <c r="A94" s="304"/>
      <c r="B94" s="304"/>
      <c r="C94" s="352" t="s">
        <v>75</v>
      </c>
      <c r="D94" s="477">
        <f t="shared" si="29"/>
        <v>1</v>
      </c>
      <c r="E94" s="423">
        <f t="shared" si="30"/>
        <v>0.3333333333</v>
      </c>
      <c r="F94" s="423" t="str">
        <f>iferror(D94/'PT Reporte SDR'!D110-1,"")</f>
        <v/>
      </c>
      <c r="G94" s="424"/>
      <c r="H94" s="477">
        <f>COUNTIFS(Data!$A:$A,"&gt;="&amp;'Reporte SDR '!$C$5,Data!$A:$A,"&lt;="&amp;'Reporte SDR '!$D$5,Data!$AD:$AD,C94)+1</f>
        <v>1</v>
      </c>
      <c r="I94" s="423">
        <f t="shared" si="31"/>
        <v>0.3333333333</v>
      </c>
      <c r="J94" s="423" t="str">
        <f>iferror(H94/'PT Reporte SDR'!H110-1,"")</f>
        <v/>
      </c>
      <c r="K94" s="477">
        <f>COUNTIFS(Data!$A:$A,"&gt;="&amp;'Reporte SDR '!$C$5,Data!$A:$A,"&lt;="&amp;'Reporte SDR '!$D$5,Data!$BI:$BI,$H$7,Data!$DF:$DF,C94)</f>
        <v>0</v>
      </c>
      <c r="L94" s="423">
        <f t="shared" si="32"/>
        <v>0</v>
      </c>
      <c r="M94" s="423" t="str">
        <f>iferror(K94/'PT Reporte SDR'!K110-1,"")</f>
        <v/>
      </c>
      <c r="N94" s="477">
        <f>COUNTIFS(Data!$A:$A,"&gt;="&amp;'Reporte SDR '!$C$5,Data!$A:$A,"&lt;="&amp;'Reporte SDR '!$D$5,Data!$BI:$BI,$H$7,Data!$DF:$DF,C94)</f>
        <v>0</v>
      </c>
      <c r="O94" s="423">
        <f t="shared" si="33"/>
        <v>0</v>
      </c>
      <c r="P94" s="423" t="str">
        <f>iferror(N94/'PT Reporte SDR'!N110-1,"")</f>
        <v/>
      </c>
      <c r="Q94" s="304"/>
      <c r="R94" s="304"/>
      <c r="S94" s="304"/>
      <c r="T94" s="304"/>
      <c r="U94" s="304"/>
      <c r="V94" s="304"/>
      <c r="W94" s="304"/>
      <c r="X94" s="304"/>
      <c r="Y94" s="304"/>
      <c r="Z94" s="304"/>
      <c r="AA94" s="304"/>
      <c r="AB94" s="304"/>
      <c r="AC94" s="304"/>
      <c r="AD94" s="304"/>
      <c r="AE94" s="304"/>
      <c r="AF94" s="304"/>
      <c r="AG94" s="304"/>
    </row>
    <row r="95" ht="22.5" customHeight="1">
      <c r="A95" s="304"/>
      <c r="B95" s="304"/>
      <c r="C95" s="352" t="s">
        <v>76</v>
      </c>
      <c r="D95" s="477">
        <f t="shared" si="29"/>
        <v>0</v>
      </c>
      <c r="E95" s="423">
        <f t="shared" si="30"/>
        <v>0</v>
      </c>
      <c r="F95" s="423" t="str">
        <f>iferror(D95/'PT Reporte SDR'!D111-1,"")</f>
        <v/>
      </c>
      <c r="G95" s="424"/>
      <c r="H95" s="477">
        <f>COUNTIFS(Data!$A:$A,"&gt;="&amp;'Reporte SDR '!$C$5,Data!$A:$A,"&lt;="&amp;'Reporte SDR '!$D$5,Data!$AD:$AD,C95)</f>
        <v>0</v>
      </c>
      <c r="I95" s="423">
        <f t="shared" si="31"/>
        <v>0</v>
      </c>
      <c r="J95" s="423" t="str">
        <f>iferror(H95/'PT Reporte SDR'!H111-1,"")</f>
        <v/>
      </c>
      <c r="K95" s="477">
        <f>COUNTIFS(Data!$A:$A,"&gt;="&amp;'Reporte SDR '!$C$5,Data!$A:$A,"&lt;="&amp;'Reporte SDR '!$D$5,Data!$BI:$BI,$H$7,Data!$DF:$DF,C95)</f>
        <v>0</v>
      </c>
      <c r="L95" s="423">
        <f t="shared" si="32"/>
        <v>0</v>
      </c>
      <c r="M95" s="423" t="str">
        <f>iferror(K95/'PT Reporte SDR'!K111-1,"")</f>
        <v/>
      </c>
      <c r="N95" s="477">
        <f>COUNTIFS(Data!$A:$A,"&gt;="&amp;'Reporte SDR '!$C$5,Data!$A:$A,"&lt;="&amp;'Reporte SDR '!$D$5,Data!$BI:$BI,$H$7,Data!$DF:$DF,C95)</f>
        <v>0</v>
      </c>
      <c r="O95" s="423">
        <f t="shared" si="33"/>
        <v>0</v>
      </c>
      <c r="P95" s="423" t="str">
        <f>iferror(N95/'PT Reporte SDR'!N111-1,"")</f>
        <v/>
      </c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4"/>
      <c r="AE95" s="304"/>
      <c r="AF95" s="304"/>
      <c r="AG95" s="304"/>
    </row>
    <row r="96" ht="22.5" customHeight="1">
      <c r="A96" s="304"/>
      <c r="B96" s="304"/>
      <c r="C96" s="349" t="s">
        <v>146</v>
      </c>
      <c r="D96" s="477">
        <f t="shared" si="29"/>
        <v>0</v>
      </c>
      <c r="E96" s="423">
        <f t="shared" si="30"/>
        <v>0</v>
      </c>
      <c r="F96" s="423" t="str">
        <f>iferror(D96/'PT Reporte SDR'!D112-1,"")</f>
        <v/>
      </c>
      <c r="G96" s="424"/>
      <c r="H96" s="477">
        <f>COUNTIFS(Data!$A:$A,"&gt;="&amp;'Reporte SDR '!$C$5,Data!$A:$A,"&lt;="&amp;'Reporte SDR '!$D$5,Data!$AD:$AD,C96)</f>
        <v>0</v>
      </c>
      <c r="I96" s="423">
        <f t="shared" si="31"/>
        <v>0</v>
      </c>
      <c r="J96" s="423" t="str">
        <f>iferror(H96/'PT Reporte SDR'!H112-1,"")</f>
        <v/>
      </c>
      <c r="K96" s="477">
        <f>COUNTIFS(Data!$A:$A,"&gt;="&amp;'Reporte SDR '!$C$5,Data!$A:$A,"&lt;="&amp;'Reporte SDR '!$D$5,Data!$BI:$BI,$H$7,Data!$DF:$DF,C96)</f>
        <v>0</v>
      </c>
      <c r="L96" s="423">
        <f t="shared" si="32"/>
        <v>0</v>
      </c>
      <c r="M96" s="423" t="str">
        <f>iferror(K96/'PT Reporte SDR'!K112-1,"")</f>
        <v/>
      </c>
      <c r="N96" s="477">
        <f>COUNTIFS(Data!$A:$A,"&gt;="&amp;'Reporte SDR '!$C$5,Data!$A:$A,"&lt;="&amp;'Reporte SDR '!$D$5,Data!$BI:$BI,$H$7,Data!$DF:$DF,C96)</f>
        <v>0</v>
      </c>
      <c r="O96" s="423">
        <f t="shared" si="33"/>
        <v>0</v>
      </c>
      <c r="P96" s="423" t="str">
        <f>iferror(N96/'PT Reporte SDR'!N112-1,"")</f>
        <v/>
      </c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304"/>
      <c r="AF96" s="304"/>
      <c r="AG96" s="304"/>
    </row>
    <row r="97">
      <c r="A97" s="367"/>
      <c r="B97" s="367"/>
      <c r="C97" s="478"/>
      <c r="D97" s="479"/>
      <c r="E97" s="480"/>
      <c r="F97" s="480" t="str">
        <f>iferror(D97/'PT Reporte SDR'!D112-1,"")</f>
        <v/>
      </c>
      <c r="G97" s="374"/>
      <c r="H97" s="479"/>
      <c r="I97" s="480"/>
      <c r="J97" s="480" t="str">
        <f>iferror(H97/'PT Reporte SDR'!H112-1,"")</f>
        <v/>
      </c>
      <c r="K97" s="479"/>
      <c r="L97" s="480"/>
      <c r="M97" s="480" t="str">
        <f>iferror(K97/'PT Reporte SDR'!K112-1,"")</f>
        <v/>
      </c>
      <c r="N97" s="479"/>
      <c r="O97" s="480"/>
      <c r="P97" s="480" t="str">
        <f>iferror(N97/'PT Reporte SDR'!N112-1,"")</f>
        <v/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  <c r="AA97" s="367"/>
      <c r="AB97" s="367"/>
      <c r="AC97" s="367"/>
      <c r="AD97" s="367"/>
      <c r="AE97" s="367"/>
      <c r="AF97" s="367"/>
      <c r="AG97" s="367"/>
    </row>
    <row r="98">
      <c r="A98" s="367"/>
      <c r="B98" s="367"/>
      <c r="C98" s="478"/>
      <c r="D98" s="479"/>
      <c r="E98" s="480"/>
      <c r="F98" s="480" t="str">
        <f>iferror(D98/'PT Reporte SDR'!D113-1,"")</f>
        <v/>
      </c>
      <c r="G98" s="374"/>
      <c r="H98" s="479"/>
      <c r="I98" s="480"/>
      <c r="J98" s="480" t="str">
        <f>iferror(H98/'PT Reporte SDR'!H113-1,"")</f>
        <v/>
      </c>
      <c r="K98" s="479"/>
      <c r="L98" s="480"/>
      <c r="M98" s="480" t="str">
        <f>iferror(K98/'PT Reporte SDR'!K113-1,"")</f>
        <v/>
      </c>
      <c r="N98" s="479"/>
      <c r="O98" s="480"/>
      <c r="P98" s="480" t="str">
        <f>iferror(N98/'PT Reporte SDR'!N113-1,"")</f>
        <v/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  <c r="AA98" s="367"/>
      <c r="AB98" s="367"/>
      <c r="AC98" s="367"/>
      <c r="AD98" s="367"/>
      <c r="AE98" s="367"/>
      <c r="AF98" s="367"/>
      <c r="AG98" s="367"/>
    </row>
    <row r="99" hidden="1">
      <c r="A99" s="304"/>
      <c r="B99" s="304"/>
      <c r="C99" s="481" t="s">
        <v>77</v>
      </c>
      <c r="D99" s="482">
        <f t="shared" ref="D99:D111" si="34">H99+K99+N99</f>
        <v>0</v>
      </c>
      <c r="E99" s="483">
        <f t="shared" ref="E99:E111" si="35">D99/$D$83</f>
        <v>0</v>
      </c>
      <c r="F99" s="483" t="str">
        <f>iferror(D99/'PT Reporte SDR'!D114-1,"")</f>
        <v/>
      </c>
      <c r="G99" s="313"/>
      <c r="H99" s="484">
        <f>COUNTIFS(Data!$A:$A,"&gt;="&amp;'Reporte SDR '!$C$5,Data!$A:$A,"&lt;="&amp;'Reporte SDR '!$D$5,Data!$BI:$BI,$H$7,Data!$DF:$DF,C99)</f>
        <v>0</v>
      </c>
      <c r="I99" s="483">
        <f t="shared" ref="I99:I111" si="36">H99/$D$83</f>
        <v>0</v>
      </c>
      <c r="J99" s="483" t="str">
        <f>iferror(H99/'PT Reporte SDR'!H114-1,"")</f>
        <v/>
      </c>
      <c r="K99" s="484">
        <f>COUNTIFS(Data!$A:$A,"&gt;="&amp;'Reporte SDR '!$C$5,Data!$A:$A,"&lt;="&amp;'Reporte SDR '!$D$5,Data!$BI:$BI,$H$7,Data!$DF:$DF,C99)</f>
        <v>0</v>
      </c>
      <c r="L99" s="483">
        <f t="shared" ref="L99:L111" si="37">K99/$D$83</f>
        <v>0</v>
      </c>
      <c r="M99" s="483" t="str">
        <f>iferror(K99/'PT Reporte SDR'!K114-1,"")</f>
        <v/>
      </c>
      <c r="N99" s="484">
        <f>COUNTIFS(Data!$A:$A,"&gt;="&amp;'Reporte SDR '!$C$5,Data!$A:$A,"&lt;="&amp;'Reporte SDR '!$D$5,Data!$BI:$BI,$H$7,Data!$DF:$DF,C99)</f>
        <v>0</v>
      </c>
      <c r="O99" s="483">
        <f t="shared" ref="O99:O111" si="38">N99/$D$83</f>
        <v>0</v>
      </c>
      <c r="P99" s="483" t="str">
        <f>iferror(N99/'PT Reporte SDR'!N114-1,"")</f>
        <v/>
      </c>
      <c r="Q99" s="304"/>
      <c r="R99" s="304"/>
      <c r="S99" s="304"/>
      <c r="T99" s="304"/>
      <c r="U99" s="304"/>
      <c r="V99" s="304"/>
      <c r="W99" s="304"/>
      <c r="X99" s="304"/>
      <c r="Y99" s="304"/>
      <c r="Z99" s="304"/>
      <c r="AA99" s="304"/>
      <c r="AB99" s="304"/>
      <c r="AC99" s="304"/>
      <c r="AD99" s="304"/>
      <c r="AE99" s="304"/>
      <c r="AF99" s="304"/>
      <c r="AG99" s="304"/>
    </row>
    <row r="100" hidden="1">
      <c r="A100" s="304"/>
      <c r="B100" s="485"/>
      <c r="C100" s="486" t="s">
        <v>78</v>
      </c>
      <c r="D100" s="487">
        <f t="shared" si="34"/>
        <v>0</v>
      </c>
      <c r="E100" s="488">
        <f t="shared" si="35"/>
        <v>0</v>
      </c>
      <c r="F100" s="488" t="str">
        <f>iferror(D100/'PT Reporte SDR'!D115-1,"")</f>
        <v/>
      </c>
      <c r="G100" s="313"/>
      <c r="H100" s="487">
        <f>COUNTIFS(Data!$A:$A,"&gt;="&amp;'Reporte SDR '!$C$5,Data!$A:$A,"&lt;="&amp;'Reporte SDR '!$D$5,Data!$BR:$BR,C100)</f>
        <v>0</v>
      </c>
      <c r="I100" s="488">
        <f t="shared" si="36"/>
        <v>0</v>
      </c>
      <c r="J100" s="488" t="str">
        <f>iferror(H100/'PT Reporte SDR'!H115-1,"")</f>
        <v/>
      </c>
      <c r="K100" s="487">
        <f>COUNTIFS(Data!$A:$A,"&gt;="&amp;'Reporte SDR '!$C$5,Data!$A:$A,"&lt;="&amp;'Reporte SDR '!$D$5,Data!$BI:$BI,$H$7,Data!$DF:$DF,C100)</f>
        <v>0</v>
      </c>
      <c r="L100" s="488">
        <f t="shared" si="37"/>
        <v>0</v>
      </c>
      <c r="M100" s="488" t="str">
        <f>iferror(K100/'PT Reporte SDR'!K115-1,"")</f>
        <v/>
      </c>
      <c r="N100" s="487">
        <f>COUNTIFS(Data!$A:$A,"&gt;="&amp;'Reporte SDR '!$C$5,Data!$A:$A,"&lt;="&amp;'Reporte SDR '!$D$5,Data!$BI:$BI,$H$7,Data!$DF:$DF,C100)</f>
        <v>0</v>
      </c>
      <c r="O100" s="488">
        <f t="shared" si="38"/>
        <v>0</v>
      </c>
      <c r="P100" s="488" t="str">
        <f>iferror(N100/'PT Reporte SDR'!N115-1,"")</f>
        <v/>
      </c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04"/>
      <c r="AB100" s="304"/>
      <c r="AC100" s="304"/>
      <c r="AD100" s="304"/>
      <c r="AE100" s="304"/>
      <c r="AF100" s="304"/>
      <c r="AG100" s="304"/>
    </row>
    <row r="101" hidden="1">
      <c r="A101" s="304"/>
      <c r="B101" s="485"/>
      <c r="C101" s="486" t="s">
        <v>79</v>
      </c>
      <c r="D101" s="487">
        <f t="shared" si="34"/>
        <v>0</v>
      </c>
      <c r="E101" s="488">
        <f t="shared" si="35"/>
        <v>0</v>
      </c>
      <c r="F101" s="488" t="str">
        <f>iferror(D101/'PT Reporte SDR'!D116-1,"")</f>
        <v/>
      </c>
      <c r="G101" s="313"/>
      <c r="H101" s="487">
        <f>COUNTIFS(Data!$A:$A,"&gt;="&amp;'Reporte SDR '!$C$5,Data!$A:$A,"&lt;="&amp;'Reporte SDR '!$D$5,Data!$BR:$BR,C101)</f>
        <v>0</v>
      </c>
      <c r="I101" s="488">
        <f t="shared" si="36"/>
        <v>0</v>
      </c>
      <c r="J101" s="488" t="str">
        <f>iferror(H101/'PT Reporte SDR'!H116-1,"")</f>
        <v/>
      </c>
      <c r="K101" s="487">
        <f>COUNTIFS(Data!$A:$A,"&gt;="&amp;'Reporte SDR '!$C$5,Data!$A:$A,"&lt;="&amp;'Reporte SDR '!$D$5,Data!$BI:$BI,$H$7,Data!$DF:$DF,C101)</f>
        <v>0</v>
      </c>
      <c r="L101" s="488">
        <f t="shared" si="37"/>
        <v>0</v>
      </c>
      <c r="M101" s="488" t="str">
        <f>iferror(K101/'PT Reporte SDR'!K116-1,"")</f>
        <v/>
      </c>
      <c r="N101" s="487">
        <f>COUNTIFS(Data!$A:$A,"&gt;="&amp;'Reporte SDR '!$C$5,Data!$A:$A,"&lt;="&amp;'Reporte SDR '!$D$5,Data!$BI:$BI,$H$7,Data!$DF:$DF,C101)</f>
        <v>0</v>
      </c>
      <c r="O101" s="488">
        <f t="shared" si="38"/>
        <v>0</v>
      </c>
      <c r="P101" s="488" t="str">
        <f>iferror(N101/'PT Reporte SDR'!N116-1,"")</f>
        <v/>
      </c>
      <c r="Q101" s="304"/>
      <c r="R101" s="304"/>
      <c r="S101" s="304"/>
      <c r="T101" s="304"/>
      <c r="U101" s="304"/>
      <c r="V101" s="304"/>
      <c r="W101" s="304"/>
      <c r="X101" s="304"/>
      <c r="Y101" s="304"/>
      <c r="Z101" s="304"/>
      <c r="AA101" s="304"/>
      <c r="AB101" s="304"/>
      <c r="AC101" s="304"/>
      <c r="AD101" s="304"/>
      <c r="AE101" s="304"/>
      <c r="AF101" s="304"/>
      <c r="AG101" s="304"/>
    </row>
    <row r="102" hidden="1">
      <c r="A102" s="304"/>
      <c r="B102" s="485"/>
      <c r="C102" s="486" t="s">
        <v>80</v>
      </c>
      <c r="D102" s="487">
        <f t="shared" si="34"/>
        <v>0</v>
      </c>
      <c r="E102" s="488">
        <f t="shared" si="35"/>
        <v>0</v>
      </c>
      <c r="F102" s="488" t="str">
        <f>iferror(D102/'PT Reporte SDR'!D117-1,"")</f>
        <v/>
      </c>
      <c r="G102" s="313"/>
      <c r="H102" s="487">
        <f>COUNTIFS(Data!$A:$A,"&gt;="&amp;'Reporte SDR '!$C$5,Data!$A:$A,"&lt;="&amp;'Reporte SDR '!$D$5,Data!$BR:$BR,C102)</f>
        <v>0</v>
      </c>
      <c r="I102" s="488">
        <f t="shared" si="36"/>
        <v>0</v>
      </c>
      <c r="J102" s="488" t="str">
        <f>iferror(H102/'PT Reporte SDR'!H117-1,"")</f>
        <v/>
      </c>
      <c r="K102" s="487">
        <f>COUNTIFS(Data!$A:$A,"&gt;="&amp;'Reporte SDR '!$C$5,Data!$A:$A,"&lt;="&amp;'Reporte SDR '!$D$5,Data!$BI:$BI,$H$7,Data!$DF:$DF,C102)</f>
        <v>0</v>
      </c>
      <c r="L102" s="488">
        <f t="shared" si="37"/>
        <v>0</v>
      </c>
      <c r="M102" s="488" t="str">
        <f>iferror(K102/'PT Reporte SDR'!K117-1,"")</f>
        <v/>
      </c>
      <c r="N102" s="487">
        <f>COUNTIFS(Data!$A:$A,"&gt;="&amp;'Reporte SDR '!$C$5,Data!$A:$A,"&lt;="&amp;'Reporte SDR '!$D$5,Data!$BI:$BI,$H$7,Data!$DF:$DF,C102)</f>
        <v>0</v>
      </c>
      <c r="O102" s="488">
        <f t="shared" si="38"/>
        <v>0</v>
      </c>
      <c r="P102" s="488" t="str">
        <f>iferror(N102/'PT Reporte SDR'!N117-1,"")</f>
        <v/>
      </c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  <c r="AA102" s="304"/>
      <c r="AB102" s="304"/>
      <c r="AC102" s="304"/>
      <c r="AD102" s="304"/>
      <c r="AE102" s="304"/>
      <c r="AF102" s="304"/>
      <c r="AG102" s="304"/>
    </row>
    <row r="103" hidden="1">
      <c r="A103" s="304"/>
      <c r="B103" s="489"/>
      <c r="C103" s="486" t="s">
        <v>81</v>
      </c>
      <c r="D103" s="487">
        <f t="shared" si="34"/>
        <v>0</v>
      </c>
      <c r="E103" s="488">
        <f t="shared" si="35"/>
        <v>0</v>
      </c>
      <c r="F103" s="488" t="str">
        <f>iferror(D103/'PT Reporte SDR'!D118-1,"")</f>
        <v/>
      </c>
      <c r="G103" s="313"/>
      <c r="H103" s="487">
        <f>COUNTIFS(Data!$A:$A,"&gt;="&amp;'Reporte SDR '!$C$5,Data!$A:$A,"&lt;="&amp;'Reporte SDR '!$D$5,Data!$BR:$BR,C103)</f>
        <v>0</v>
      </c>
      <c r="I103" s="488">
        <f t="shared" si="36"/>
        <v>0</v>
      </c>
      <c r="J103" s="488" t="str">
        <f>iferror(H103/'PT Reporte SDR'!H118-1,"")</f>
        <v/>
      </c>
      <c r="K103" s="487">
        <f>COUNTIFS(Data!$A:$A,"&gt;="&amp;'Reporte SDR '!$C$5,Data!$A:$A,"&lt;="&amp;'Reporte SDR '!$D$5,Data!$BI:$BI,$H$7,Data!$DF:$DF,C103)</f>
        <v>0</v>
      </c>
      <c r="L103" s="488">
        <f t="shared" si="37"/>
        <v>0</v>
      </c>
      <c r="M103" s="488" t="str">
        <f>iferror(K103/'PT Reporte SDR'!K118-1,"")</f>
        <v/>
      </c>
      <c r="N103" s="487">
        <f>COUNTIFS(Data!$A:$A,"&gt;="&amp;'Reporte SDR '!$C$5,Data!$A:$A,"&lt;="&amp;'Reporte SDR '!$D$5,Data!$BI:$BI,$H$7,Data!$DF:$DF,C103)</f>
        <v>0</v>
      </c>
      <c r="O103" s="488">
        <f t="shared" si="38"/>
        <v>0</v>
      </c>
      <c r="P103" s="488" t="str">
        <f>iferror(N103/'PT Reporte SDR'!N118-1,"")</f>
        <v/>
      </c>
      <c r="Q103" s="304"/>
      <c r="R103" s="304"/>
      <c r="S103" s="304"/>
      <c r="T103" s="304"/>
      <c r="U103" s="304"/>
      <c r="V103" s="304"/>
      <c r="W103" s="304"/>
      <c r="X103" s="304"/>
      <c r="Y103" s="304"/>
      <c r="Z103" s="304"/>
      <c r="AA103" s="304"/>
      <c r="AB103" s="304"/>
      <c r="AC103" s="304"/>
      <c r="AD103" s="304"/>
      <c r="AE103" s="304"/>
      <c r="AF103" s="304"/>
      <c r="AG103" s="304"/>
    </row>
    <row r="104" hidden="1">
      <c r="A104" s="304"/>
      <c r="B104" s="485"/>
      <c r="C104" s="486" t="s">
        <v>82</v>
      </c>
      <c r="D104" s="487">
        <f t="shared" si="34"/>
        <v>0</v>
      </c>
      <c r="E104" s="488">
        <f t="shared" si="35"/>
        <v>0</v>
      </c>
      <c r="F104" s="488" t="str">
        <f>iferror(D104/'PT Reporte SDR'!D119-1,"")</f>
        <v/>
      </c>
      <c r="G104" s="313"/>
      <c r="H104" s="487">
        <f>COUNTIFS(Data!$A:$A,"&gt;="&amp;'Reporte SDR '!$C$5,Data!$A:$A,"&lt;="&amp;'Reporte SDR '!$D$5,Data!$BR:$BR,C104)</f>
        <v>0</v>
      </c>
      <c r="I104" s="488">
        <f t="shared" si="36"/>
        <v>0</v>
      </c>
      <c r="J104" s="488" t="str">
        <f>iferror(H104/'PT Reporte SDR'!H119-1,"")</f>
        <v/>
      </c>
      <c r="K104" s="487">
        <f>COUNTIFS(Data!$A:$A,"&gt;="&amp;'Reporte SDR '!$C$5,Data!$A:$A,"&lt;="&amp;'Reporte SDR '!$D$5,Data!$BI:$BI,$H$7,Data!$DF:$DF,C104)</f>
        <v>0</v>
      </c>
      <c r="L104" s="488">
        <f t="shared" si="37"/>
        <v>0</v>
      </c>
      <c r="M104" s="488" t="str">
        <f>iferror(K104/'PT Reporte SDR'!K119-1,"")</f>
        <v/>
      </c>
      <c r="N104" s="487">
        <f>COUNTIFS(Data!$A:$A,"&gt;="&amp;'Reporte SDR '!$C$5,Data!$A:$A,"&lt;="&amp;'Reporte SDR '!$D$5,Data!$BI:$BI,$H$7,Data!$DF:$DF,C104)</f>
        <v>0</v>
      </c>
      <c r="O104" s="488">
        <f t="shared" si="38"/>
        <v>0</v>
      </c>
      <c r="P104" s="488" t="str">
        <f>iferror(N104/'PT Reporte SDR'!N119-1,"")</f>
        <v/>
      </c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  <c r="AA104" s="304"/>
      <c r="AB104" s="304"/>
      <c r="AC104" s="304"/>
      <c r="AD104" s="304"/>
      <c r="AE104" s="304"/>
      <c r="AF104" s="304"/>
      <c r="AG104" s="304"/>
    </row>
    <row r="105" hidden="1">
      <c r="A105" s="304"/>
      <c r="B105" s="489"/>
      <c r="C105" s="486" t="s">
        <v>83</v>
      </c>
      <c r="D105" s="487">
        <f t="shared" si="34"/>
        <v>0</v>
      </c>
      <c r="E105" s="488">
        <f t="shared" si="35"/>
        <v>0</v>
      </c>
      <c r="F105" s="488" t="str">
        <f>iferror(D105/'PT Reporte SDR'!D120-1,"")</f>
        <v/>
      </c>
      <c r="G105" s="313"/>
      <c r="H105" s="487">
        <f>COUNTIFS(Data!$A:$A,"&gt;="&amp;'Reporte SDR '!$C$5,Data!$A:$A,"&lt;="&amp;'Reporte SDR '!$D$5,Data!$BR:$BR,C105)</f>
        <v>0</v>
      </c>
      <c r="I105" s="488">
        <f t="shared" si="36"/>
        <v>0</v>
      </c>
      <c r="J105" s="488" t="str">
        <f>iferror(H105/'PT Reporte SDR'!H120-1,"")</f>
        <v/>
      </c>
      <c r="K105" s="487">
        <f>COUNTIFS(Data!$A:$A,"&gt;="&amp;'Reporte SDR '!$C$5,Data!$A:$A,"&lt;="&amp;'Reporte SDR '!$D$5,Data!$BI:$BI,$H$7,Data!$DF:$DF,C105)</f>
        <v>0</v>
      </c>
      <c r="L105" s="488">
        <f t="shared" si="37"/>
        <v>0</v>
      </c>
      <c r="M105" s="488" t="str">
        <f>iferror(K105/'PT Reporte SDR'!K120-1,"")</f>
        <v/>
      </c>
      <c r="N105" s="487">
        <f>COUNTIFS(Data!$A:$A,"&gt;="&amp;'Reporte SDR '!$C$5,Data!$A:$A,"&lt;="&amp;'Reporte SDR '!$D$5,Data!$BI:$BI,$H$7,Data!$DF:$DF,C105)</f>
        <v>0</v>
      </c>
      <c r="O105" s="488">
        <f t="shared" si="38"/>
        <v>0</v>
      </c>
      <c r="P105" s="488" t="str">
        <f>iferror(N105/'PT Reporte SDR'!N120-1,"")</f>
        <v/>
      </c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04"/>
      <c r="AD105" s="304"/>
      <c r="AE105" s="304"/>
      <c r="AF105" s="304"/>
      <c r="AG105" s="304"/>
    </row>
    <row r="106" hidden="1">
      <c r="A106" s="304"/>
      <c r="B106" s="489"/>
      <c r="C106" s="486" t="s">
        <v>84</v>
      </c>
      <c r="D106" s="487">
        <f t="shared" si="34"/>
        <v>0</v>
      </c>
      <c r="E106" s="488">
        <f t="shared" si="35"/>
        <v>0</v>
      </c>
      <c r="F106" s="488" t="str">
        <f>iferror(D106/'PT Reporte SDR'!D121-1,"")</f>
        <v/>
      </c>
      <c r="G106" s="313"/>
      <c r="H106" s="487">
        <f>COUNTIFS(Data!$A:$A,"&gt;="&amp;'Reporte SDR '!$C$5,Data!$A:$A,"&lt;="&amp;'Reporte SDR '!$D$5,Data!$BR:$BR,C106)</f>
        <v>0</v>
      </c>
      <c r="I106" s="488">
        <f t="shared" si="36"/>
        <v>0</v>
      </c>
      <c r="J106" s="488" t="str">
        <f>iferror(H106/'PT Reporte SDR'!H121-1,"")</f>
        <v/>
      </c>
      <c r="K106" s="487">
        <f>COUNTIFS(Data!$A:$A,"&gt;="&amp;'Reporte SDR '!$C$5,Data!$A:$A,"&lt;="&amp;'Reporte SDR '!$D$5,Data!$BI:$BI,$H$7,Data!$DF:$DF,C106)</f>
        <v>0</v>
      </c>
      <c r="L106" s="488">
        <f t="shared" si="37"/>
        <v>0</v>
      </c>
      <c r="M106" s="488" t="str">
        <f>iferror(K106/'PT Reporte SDR'!K121-1,"")</f>
        <v/>
      </c>
      <c r="N106" s="487">
        <f>COUNTIFS(Data!$A:$A,"&gt;="&amp;'Reporte SDR '!$C$5,Data!$A:$A,"&lt;="&amp;'Reporte SDR '!$D$5,Data!$BI:$BI,$H$7,Data!$DF:$DF,C106)</f>
        <v>0</v>
      </c>
      <c r="O106" s="488">
        <f t="shared" si="38"/>
        <v>0</v>
      </c>
      <c r="P106" s="488" t="str">
        <f>iferror(N106/'PT Reporte SDR'!N121-1,"")</f>
        <v/>
      </c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</row>
    <row r="107" hidden="1">
      <c r="A107" s="304"/>
      <c r="B107" s="489"/>
      <c r="C107" s="490" t="s">
        <v>85</v>
      </c>
      <c r="D107" s="487">
        <f t="shared" si="34"/>
        <v>0</v>
      </c>
      <c r="E107" s="488">
        <f t="shared" si="35"/>
        <v>0</v>
      </c>
      <c r="F107" s="488" t="str">
        <f>iferror(D107/'PT Reporte SDR'!D122-1,"")</f>
        <v/>
      </c>
      <c r="G107" s="313"/>
      <c r="H107" s="487">
        <f>COUNTIFS(Data!$A:$A,"&gt;="&amp;'Reporte SDR '!$C$5,Data!$A:$A,"&lt;="&amp;'Reporte SDR '!$D$5,Data!$BR:$BR,C107)</f>
        <v>0</v>
      </c>
      <c r="I107" s="488">
        <f t="shared" si="36"/>
        <v>0</v>
      </c>
      <c r="J107" s="488" t="str">
        <f>iferror(H107/'PT Reporte SDR'!H122-1,"")</f>
        <v/>
      </c>
      <c r="K107" s="487">
        <f>COUNTIFS(Data!$A:$A,"&gt;="&amp;'Reporte SDR '!$C$5,Data!$A:$A,"&lt;="&amp;'Reporte SDR '!$D$5,Data!$BI:$BI,$H$7,Data!$DF:$DF,C107)</f>
        <v>0</v>
      </c>
      <c r="L107" s="488">
        <f t="shared" si="37"/>
        <v>0</v>
      </c>
      <c r="M107" s="488" t="str">
        <f>iferror(K107/'PT Reporte SDR'!K122-1,"")</f>
        <v/>
      </c>
      <c r="N107" s="487">
        <f>COUNTIFS(Data!$A:$A,"&gt;="&amp;'Reporte SDR '!$C$5,Data!$A:$A,"&lt;="&amp;'Reporte SDR '!$D$5,Data!$BI:$BI,$H$7,Data!$DF:$DF,C107)</f>
        <v>0</v>
      </c>
      <c r="O107" s="488">
        <f t="shared" si="38"/>
        <v>0</v>
      </c>
      <c r="P107" s="488" t="str">
        <f>iferror(N107/'PT Reporte SDR'!N122-1,"")</f>
        <v/>
      </c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</row>
    <row r="108" hidden="1">
      <c r="A108" s="304"/>
      <c r="B108" s="489"/>
      <c r="C108" s="486" t="s">
        <v>86</v>
      </c>
      <c r="D108" s="487">
        <f t="shared" si="34"/>
        <v>0</v>
      </c>
      <c r="E108" s="488">
        <f t="shared" si="35"/>
        <v>0</v>
      </c>
      <c r="F108" s="488" t="str">
        <f>iferror(D108/'PT Reporte SDR'!D123-1,"")</f>
        <v/>
      </c>
      <c r="G108" s="313"/>
      <c r="H108" s="487">
        <f>COUNTIFS(Data!$A:$A,"&gt;="&amp;'Reporte SDR '!$C$5,Data!$A:$A,"&lt;="&amp;'Reporte SDR '!$D$5,Data!$BR:$BR,C108)</f>
        <v>0</v>
      </c>
      <c r="I108" s="488">
        <f t="shared" si="36"/>
        <v>0</v>
      </c>
      <c r="J108" s="488" t="str">
        <f>iferror(H108/'PT Reporte SDR'!H123-1,"")</f>
        <v/>
      </c>
      <c r="K108" s="487">
        <f>COUNTIFS(Data!$A:$A,"&gt;="&amp;'Reporte SDR '!$C$5,Data!$A:$A,"&lt;="&amp;'Reporte SDR '!$D$5,Data!$BI:$BI,$H$7,Data!$DF:$DF,C108)</f>
        <v>0</v>
      </c>
      <c r="L108" s="488">
        <f t="shared" si="37"/>
        <v>0</v>
      </c>
      <c r="M108" s="488" t="str">
        <f>iferror(K108/'PT Reporte SDR'!K123-1,"")</f>
        <v/>
      </c>
      <c r="N108" s="487">
        <f>COUNTIFS(Data!$A:$A,"&gt;="&amp;'Reporte SDR '!$C$5,Data!$A:$A,"&lt;="&amp;'Reporte SDR '!$D$5,Data!$BI:$BI,$H$7,Data!$DF:$DF,C108)</f>
        <v>0</v>
      </c>
      <c r="O108" s="488">
        <f t="shared" si="38"/>
        <v>0</v>
      </c>
      <c r="P108" s="488" t="str">
        <f>iferror(N108/'PT Reporte SDR'!N123-1,"")</f>
        <v/>
      </c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</row>
    <row r="109" hidden="1">
      <c r="A109" s="304"/>
      <c r="B109" s="489"/>
      <c r="C109" s="490" t="s">
        <v>87</v>
      </c>
      <c r="D109" s="487">
        <f t="shared" si="34"/>
        <v>0</v>
      </c>
      <c r="E109" s="488">
        <f t="shared" si="35"/>
        <v>0</v>
      </c>
      <c r="F109" s="488" t="str">
        <f>iferror(D109/'PT Reporte SDR'!D124-1,"")</f>
        <v/>
      </c>
      <c r="G109" s="313"/>
      <c r="H109" s="487">
        <f>COUNTIFS(Data!$A:$A,"&gt;="&amp;'Reporte SDR '!$C$5,Data!$A:$A,"&lt;="&amp;'Reporte SDR '!$D$5,Data!$BR:$BR,C109)</f>
        <v>0</v>
      </c>
      <c r="I109" s="488">
        <f t="shared" si="36"/>
        <v>0</v>
      </c>
      <c r="J109" s="488" t="str">
        <f>iferror(H109/'PT Reporte SDR'!H124-1,"")</f>
        <v/>
      </c>
      <c r="K109" s="487">
        <f>COUNTIFS(Data!$A:$A,"&gt;="&amp;'Reporte SDR '!$C$5,Data!$A:$A,"&lt;="&amp;'Reporte SDR '!$D$5,Data!$BI:$BI,$H$7,Data!$DF:$DF,C109)</f>
        <v>0</v>
      </c>
      <c r="L109" s="488">
        <f t="shared" si="37"/>
        <v>0</v>
      </c>
      <c r="M109" s="488" t="str">
        <f>iferror(K109/'PT Reporte SDR'!K124-1,"")</f>
        <v/>
      </c>
      <c r="N109" s="487">
        <f>COUNTIFS(Data!$A:$A,"&gt;="&amp;'Reporte SDR '!$C$5,Data!$A:$A,"&lt;="&amp;'Reporte SDR '!$D$5,Data!$BI:$BI,$H$7,Data!$DF:$DF,C109)</f>
        <v>0</v>
      </c>
      <c r="O109" s="488">
        <f t="shared" si="38"/>
        <v>0</v>
      </c>
      <c r="P109" s="488" t="str">
        <f>iferror(N109/'PT Reporte SDR'!N124-1,"")</f>
        <v/>
      </c>
      <c r="Q109" s="304"/>
      <c r="R109" s="304"/>
      <c r="S109" s="304"/>
      <c r="T109" s="304"/>
      <c r="U109" s="304"/>
      <c r="V109" s="304"/>
      <c r="W109" s="304"/>
      <c r="X109" s="304"/>
      <c r="Y109" s="304"/>
      <c r="Z109" s="304"/>
      <c r="AA109" s="304"/>
      <c r="AB109" s="304"/>
      <c r="AC109" s="304"/>
      <c r="AD109" s="304"/>
      <c r="AE109" s="304"/>
      <c r="AF109" s="304"/>
      <c r="AG109" s="304"/>
    </row>
    <row r="110" hidden="1">
      <c r="A110" s="304"/>
      <c r="B110" s="489"/>
      <c r="C110" s="486" t="s">
        <v>88</v>
      </c>
      <c r="D110" s="487">
        <f t="shared" si="34"/>
        <v>0</v>
      </c>
      <c r="E110" s="488">
        <f t="shared" si="35"/>
        <v>0</v>
      </c>
      <c r="F110" s="488" t="str">
        <f>iferror(D110/'PT Reporte SDR'!D125-1,"")</f>
        <v/>
      </c>
      <c r="G110" s="313"/>
      <c r="H110" s="487">
        <f>COUNTIFS(Data!$A:$A,"&gt;="&amp;'Reporte SDR '!$C$5,Data!$A:$A,"&lt;="&amp;'Reporte SDR '!$D$5,Data!$BR:$BR,C110)</f>
        <v>0</v>
      </c>
      <c r="I110" s="488">
        <f t="shared" si="36"/>
        <v>0</v>
      </c>
      <c r="J110" s="488" t="str">
        <f>iferror(H110/'PT Reporte SDR'!H125-1,"")</f>
        <v/>
      </c>
      <c r="K110" s="487">
        <f>COUNTIFS(Data!$A:$A,"&gt;="&amp;'Reporte SDR '!$C$5,Data!$A:$A,"&lt;="&amp;'Reporte SDR '!$D$5,Data!$BI:$BI,$H$7,Data!$DF:$DF,C110)</f>
        <v>0</v>
      </c>
      <c r="L110" s="488">
        <f t="shared" si="37"/>
        <v>0</v>
      </c>
      <c r="M110" s="488" t="str">
        <f>iferror(K110/'PT Reporte SDR'!K125-1,"")</f>
        <v/>
      </c>
      <c r="N110" s="487">
        <f>COUNTIFS(Data!$A:$A,"&gt;="&amp;'Reporte SDR '!$C$5,Data!$A:$A,"&lt;="&amp;'Reporte SDR '!$D$5,Data!$BI:$BI,$H$7,Data!$DF:$DF,C110)</f>
        <v>0</v>
      </c>
      <c r="O110" s="488">
        <f t="shared" si="38"/>
        <v>0</v>
      </c>
      <c r="P110" s="488" t="str">
        <f>iferror(N110/'PT Reporte SDR'!N125-1,"")</f>
        <v/>
      </c>
      <c r="Q110" s="304"/>
      <c r="R110" s="304"/>
      <c r="S110" s="304"/>
      <c r="T110" s="304"/>
      <c r="U110" s="304"/>
      <c r="V110" s="304"/>
      <c r="W110" s="304"/>
      <c r="X110" s="304"/>
      <c r="Y110" s="304"/>
      <c r="Z110" s="304"/>
      <c r="AA110" s="304"/>
      <c r="AB110" s="304"/>
      <c r="AC110" s="304"/>
      <c r="AD110" s="304"/>
      <c r="AE110" s="304"/>
      <c r="AF110" s="304"/>
      <c r="AG110" s="304"/>
    </row>
    <row r="111" hidden="1">
      <c r="A111" s="304"/>
      <c r="B111" s="489"/>
      <c r="C111" s="491" t="s">
        <v>89</v>
      </c>
      <c r="D111" s="487">
        <f t="shared" si="34"/>
        <v>0</v>
      </c>
      <c r="E111" s="488">
        <f t="shared" si="35"/>
        <v>0</v>
      </c>
      <c r="F111" s="488" t="str">
        <f>iferror(D111/'PT Reporte SDR'!D126-1,"")</f>
        <v/>
      </c>
      <c r="G111" s="313"/>
      <c r="H111" s="487">
        <f>COUNTIFS(Data!$A:$A,"&gt;="&amp;'Reporte SDR '!$C$5,Data!$A:$A,"&lt;="&amp;'Reporte SDR '!$D$5,Data!$BR:$BR,C111)</f>
        <v>0</v>
      </c>
      <c r="I111" s="488">
        <f t="shared" si="36"/>
        <v>0</v>
      </c>
      <c r="J111" s="488" t="str">
        <f>iferror(H111/'PT Reporte SDR'!H126-1,"")</f>
        <v/>
      </c>
      <c r="K111" s="487">
        <f>COUNTIFS(Data!$A:$A,"&gt;="&amp;'Reporte SDR '!$C$5,Data!$A:$A,"&lt;="&amp;'Reporte SDR '!$D$5,Data!$BI:$BI,$H$7,Data!$DF:$DF,C111)</f>
        <v>0</v>
      </c>
      <c r="L111" s="488">
        <f t="shared" si="37"/>
        <v>0</v>
      </c>
      <c r="M111" s="488" t="str">
        <f>iferror(K111/'PT Reporte SDR'!K126-1,"")</f>
        <v/>
      </c>
      <c r="N111" s="487">
        <f>COUNTIFS(Data!$A:$A,"&gt;="&amp;'Reporte SDR '!$C$5,Data!$A:$A,"&lt;="&amp;'Reporte SDR '!$D$5,Data!$BI:$BI,$H$7,Data!$DF:$DF,C111)</f>
        <v>0</v>
      </c>
      <c r="O111" s="488">
        <f t="shared" si="38"/>
        <v>0</v>
      </c>
      <c r="P111" s="488" t="str">
        <f>iferror(N111/'PT Reporte SDR'!N126-1,"")</f>
        <v/>
      </c>
      <c r="Q111" s="304"/>
      <c r="R111" s="304"/>
      <c r="S111" s="304"/>
      <c r="T111" s="304"/>
      <c r="U111" s="304"/>
      <c r="V111" s="304"/>
      <c r="W111" s="304"/>
      <c r="X111" s="304"/>
      <c r="Y111" s="304"/>
      <c r="Z111" s="304"/>
      <c r="AA111" s="304"/>
      <c r="AB111" s="304"/>
      <c r="AC111" s="304"/>
      <c r="AD111" s="304"/>
      <c r="AE111" s="304"/>
      <c r="AF111" s="304"/>
      <c r="AG111" s="304"/>
    </row>
    <row r="112" hidden="1">
      <c r="A112" s="492"/>
      <c r="B112" s="367"/>
      <c r="C112" s="493"/>
      <c r="D112" s="479"/>
      <c r="E112" s="480"/>
      <c r="F112" s="494"/>
      <c r="G112" s="374"/>
      <c r="H112" s="479"/>
      <c r="I112" s="479"/>
      <c r="J112" s="479"/>
      <c r="K112" s="479"/>
      <c r="L112" s="479"/>
      <c r="M112" s="479"/>
      <c r="N112" s="479"/>
      <c r="O112" s="479"/>
      <c r="P112" s="479"/>
      <c r="Q112" s="492"/>
      <c r="R112" s="492"/>
      <c r="S112" s="367"/>
      <c r="T112" s="367"/>
      <c r="U112" s="367"/>
      <c r="V112" s="367"/>
      <c r="W112" s="367"/>
      <c r="X112" s="367"/>
      <c r="Y112" s="367"/>
      <c r="Z112" s="367"/>
      <c r="AA112" s="367"/>
      <c r="AB112" s="367"/>
      <c r="AC112" s="367"/>
      <c r="AD112" s="367"/>
      <c r="AE112" s="367"/>
      <c r="AF112" s="367"/>
      <c r="AG112" s="367"/>
    </row>
    <row r="113">
      <c r="A113" s="492"/>
      <c r="B113" s="367"/>
      <c r="C113" s="495"/>
      <c r="D113" s="479"/>
      <c r="E113" s="480"/>
      <c r="F113" s="496"/>
      <c r="G113" s="497"/>
      <c r="H113" s="479"/>
      <c r="I113" s="479"/>
      <c r="J113" s="479"/>
      <c r="K113" s="479"/>
      <c r="L113" s="479"/>
      <c r="M113" s="479"/>
      <c r="N113" s="479"/>
      <c r="O113" s="479"/>
      <c r="P113" s="479"/>
      <c r="Q113" s="367"/>
      <c r="R113" s="367"/>
      <c r="S113" s="367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/>
      <c r="AE113" s="367"/>
      <c r="AF113" s="367"/>
      <c r="AG113" s="367"/>
    </row>
    <row r="114">
      <c r="A114" s="492"/>
      <c r="B114" s="367"/>
      <c r="C114" s="495"/>
      <c r="D114" s="479"/>
      <c r="E114" s="480"/>
      <c r="F114" s="496"/>
      <c r="G114" s="497"/>
      <c r="H114" s="479"/>
      <c r="I114" s="479"/>
      <c r="J114" s="479"/>
      <c r="K114" s="479"/>
      <c r="L114" s="479"/>
      <c r="M114" s="479"/>
      <c r="N114" s="479"/>
      <c r="O114" s="479"/>
      <c r="P114" s="479"/>
      <c r="Q114" s="492"/>
      <c r="R114" s="492"/>
      <c r="S114" s="367"/>
      <c r="T114" s="367"/>
      <c r="U114" s="367"/>
      <c r="V114" s="367"/>
      <c r="W114" s="367"/>
      <c r="X114" s="367"/>
      <c r="Y114" s="367"/>
      <c r="Z114" s="367"/>
      <c r="AA114" s="367"/>
      <c r="AB114" s="367"/>
      <c r="AC114" s="367"/>
      <c r="AD114" s="367"/>
      <c r="AE114" s="367"/>
      <c r="AF114" s="367"/>
      <c r="AG114" s="367"/>
    </row>
    <row r="115">
      <c r="A115" s="498"/>
      <c r="B115" s="367"/>
      <c r="C115" s="495"/>
      <c r="D115" s="479"/>
      <c r="E115" s="480"/>
      <c r="F115" s="496"/>
      <c r="G115" s="499"/>
      <c r="H115" s="479"/>
      <c r="I115" s="479"/>
      <c r="J115" s="479"/>
      <c r="K115" s="479"/>
      <c r="L115" s="479"/>
      <c r="M115" s="479"/>
      <c r="N115" s="479"/>
      <c r="O115" s="479"/>
      <c r="P115" s="479"/>
      <c r="Q115" s="500"/>
      <c r="R115" s="500"/>
      <c r="S115" s="367"/>
      <c r="T115" s="367"/>
      <c r="U115" s="367"/>
      <c r="V115" s="367"/>
      <c r="W115" s="367"/>
      <c r="X115" s="367"/>
      <c r="Y115" s="367"/>
      <c r="Z115" s="367"/>
      <c r="AA115" s="367"/>
      <c r="AB115" s="367"/>
      <c r="AC115" s="367"/>
      <c r="AD115" s="367"/>
      <c r="AE115" s="367"/>
      <c r="AF115" s="367"/>
      <c r="AG115" s="367"/>
    </row>
    <row r="116">
      <c r="A116" s="492"/>
      <c r="B116" s="367"/>
      <c r="C116" s="493"/>
      <c r="D116" s="479"/>
      <c r="E116" s="480"/>
      <c r="F116" s="496"/>
      <c r="G116" s="497"/>
      <c r="H116" s="479"/>
      <c r="I116" s="479"/>
      <c r="J116" s="479"/>
      <c r="K116" s="479"/>
      <c r="L116" s="479"/>
      <c r="M116" s="479"/>
      <c r="N116" s="479"/>
      <c r="O116" s="479"/>
      <c r="P116" s="479"/>
      <c r="Q116" s="500"/>
      <c r="R116" s="500"/>
      <c r="S116" s="500"/>
      <c r="T116" s="500"/>
      <c r="U116" s="500"/>
      <c r="V116" s="500"/>
      <c r="W116" s="500"/>
      <c r="X116" s="500"/>
      <c r="Y116" s="500"/>
      <c r="Z116" s="500"/>
      <c r="AA116" s="500"/>
      <c r="AB116" s="500"/>
      <c r="AC116" s="500"/>
      <c r="AD116" s="500"/>
      <c r="AE116" s="500"/>
      <c r="AF116" s="500"/>
      <c r="AG116" s="500"/>
    </row>
    <row r="117">
      <c r="A117" s="492"/>
      <c r="B117" s="367"/>
      <c r="C117" s="493"/>
      <c r="D117" s="479"/>
      <c r="E117" s="480"/>
      <c r="F117" s="496"/>
      <c r="G117" s="501"/>
      <c r="H117" s="479"/>
      <c r="I117" s="479"/>
      <c r="J117" s="479"/>
      <c r="K117" s="479"/>
      <c r="L117" s="479"/>
      <c r="M117" s="479"/>
      <c r="N117" s="479"/>
      <c r="O117" s="479"/>
      <c r="P117" s="479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  <c r="AA117" s="367"/>
      <c r="AB117" s="367"/>
      <c r="AC117" s="367"/>
      <c r="AD117" s="367"/>
      <c r="AE117" s="367"/>
      <c r="AF117" s="367"/>
      <c r="AG117" s="367"/>
    </row>
    <row r="118">
      <c r="A118" s="492"/>
      <c r="B118" s="367"/>
      <c r="C118" s="493"/>
      <c r="D118" s="479"/>
      <c r="E118" s="480"/>
      <c r="F118" s="496"/>
      <c r="G118" s="497"/>
      <c r="H118" s="479"/>
      <c r="I118" s="479"/>
      <c r="J118" s="479"/>
      <c r="K118" s="479"/>
      <c r="L118" s="479"/>
      <c r="M118" s="479"/>
      <c r="N118" s="479"/>
      <c r="O118" s="479"/>
      <c r="P118" s="479"/>
      <c r="Q118" s="367"/>
      <c r="R118" s="367"/>
      <c r="S118" s="367"/>
      <c r="T118" s="367"/>
      <c r="U118" s="367"/>
      <c r="V118" s="367"/>
      <c r="W118" s="367"/>
      <c r="X118" s="367"/>
      <c r="Y118" s="367"/>
      <c r="Z118" s="367"/>
      <c r="AA118" s="367"/>
      <c r="AB118" s="367"/>
      <c r="AC118" s="367"/>
      <c r="AD118" s="367"/>
      <c r="AE118" s="367"/>
      <c r="AF118" s="367"/>
      <c r="AG118" s="367"/>
    </row>
    <row r="119">
      <c r="A119" s="367"/>
      <c r="B119" s="367"/>
      <c r="C119" s="493"/>
      <c r="D119" s="479"/>
      <c r="E119" s="480"/>
      <c r="F119" s="496"/>
      <c r="G119" s="497"/>
      <c r="H119" s="479"/>
      <c r="I119" s="479"/>
      <c r="J119" s="479"/>
      <c r="K119" s="479"/>
      <c r="L119" s="479"/>
      <c r="M119" s="479"/>
      <c r="N119" s="479"/>
      <c r="O119" s="479"/>
      <c r="P119" s="479"/>
      <c r="Q119" s="367"/>
      <c r="R119" s="367"/>
      <c r="S119" s="367"/>
      <c r="T119" s="367"/>
      <c r="U119" s="367"/>
      <c r="V119" s="367"/>
      <c r="W119" s="367"/>
      <c r="X119" s="367"/>
      <c r="Y119" s="367"/>
      <c r="Z119" s="367"/>
      <c r="AA119" s="367"/>
      <c r="AB119" s="367"/>
      <c r="AC119" s="367"/>
      <c r="AD119" s="367"/>
      <c r="AE119" s="367"/>
      <c r="AF119" s="367"/>
      <c r="AG119" s="367"/>
    </row>
    <row r="120">
      <c r="A120" s="367"/>
      <c r="B120" s="367"/>
      <c r="C120" s="502"/>
      <c r="D120" s="479"/>
      <c r="E120" s="480"/>
      <c r="F120" s="496"/>
      <c r="G120" s="497"/>
      <c r="H120" s="479"/>
      <c r="I120" s="479"/>
      <c r="J120" s="479"/>
      <c r="K120" s="479"/>
      <c r="L120" s="479"/>
      <c r="M120" s="479"/>
      <c r="N120" s="479"/>
      <c r="O120" s="479"/>
      <c r="P120" s="479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  <c r="AA120" s="367"/>
      <c r="AB120" s="367"/>
      <c r="AC120" s="367"/>
      <c r="AD120" s="367"/>
      <c r="AE120" s="367"/>
      <c r="AF120" s="367"/>
      <c r="AG120" s="367"/>
    </row>
    <row r="121">
      <c r="A121" s="367"/>
      <c r="B121" s="367"/>
      <c r="C121" s="493"/>
      <c r="D121" s="479"/>
      <c r="E121" s="480"/>
      <c r="F121" s="496"/>
      <c r="G121" s="501"/>
      <c r="H121" s="479"/>
      <c r="I121" s="479"/>
      <c r="J121" s="479"/>
      <c r="K121" s="479"/>
      <c r="L121" s="479"/>
      <c r="M121" s="479"/>
      <c r="N121" s="479"/>
      <c r="O121" s="479"/>
      <c r="P121" s="479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  <c r="AA121" s="367"/>
      <c r="AB121" s="367"/>
      <c r="AC121" s="367"/>
      <c r="AD121" s="367"/>
      <c r="AE121" s="367"/>
      <c r="AF121" s="367"/>
      <c r="AG121" s="367"/>
    </row>
    <row r="122">
      <c r="A122" s="367"/>
      <c r="B122" s="367"/>
      <c r="C122" s="493"/>
      <c r="D122" s="479"/>
      <c r="E122" s="480"/>
      <c r="F122" s="496"/>
      <c r="G122" s="499"/>
      <c r="H122" s="479"/>
      <c r="I122" s="479"/>
      <c r="J122" s="479"/>
      <c r="K122" s="479"/>
      <c r="L122" s="479"/>
      <c r="M122" s="479"/>
      <c r="N122" s="479"/>
      <c r="O122" s="479"/>
      <c r="P122" s="479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  <c r="AA122" s="367"/>
      <c r="AB122" s="367"/>
      <c r="AC122" s="367"/>
      <c r="AD122" s="367"/>
      <c r="AE122" s="367"/>
      <c r="AF122" s="367"/>
      <c r="AG122" s="367"/>
    </row>
    <row r="123">
      <c r="A123" s="367"/>
      <c r="B123" s="367"/>
      <c r="C123" s="493"/>
      <c r="D123" s="479"/>
      <c r="E123" s="480"/>
      <c r="F123" s="496"/>
      <c r="G123" s="499"/>
      <c r="H123" s="479"/>
      <c r="I123" s="479"/>
      <c r="J123" s="479"/>
      <c r="K123" s="479"/>
      <c r="L123" s="479"/>
      <c r="M123" s="479"/>
      <c r="N123" s="479"/>
      <c r="O123" s="479"/>
      <c r="P123" s="479"/>
      <c r="Q123" s="367"/>
      <c r="R123" s="367"/>
      <c r="S123" s="367"/>
      <c r="T123" s="367"/>
      <c r="U123" s="367"/>
      <c r="V123" s="367"/>
      <c r="W123" s="367"/>
      <c r="X123" s="367"/>
      <c r="Y123" s="367"/>
      <c r="Z123" s="367"/>
      <c r="AA123" s="367"/>
      <c r="AB123" s="367"/>
      <c r="AC123" s="367"/>
      <c r="AD123" s="367"/>
      <c r="AE123" s="367"/>
      <c r="AF123" s="367"/>
      <c r="AG123" s="367"/>
    </row>
    <row r="124">
      <c r="A124" s="367"/>
      <c r="B124" s="367"/>
      <c r="C124" s="493"/>
      <c r="D124" s="479"/>
      <c r="E124" s="480"/>
      <c r="F124" s="496"/>
      <c r="G124" s="499"/>
      <c r="H124" s="479"/>
      <c r="I124" s="479"/>
      <c r="J124" s="479"/>
      <c r="K124" s="479"/>
      <c r="L124" s="479"/>
      <c r="M124" s="479"/>
      <c r="N124" s="479"/>
      <c r="O124" s="479"/>
      <c r="P124" s="479"/>
      <c r="Q124" s="367"/>
      <c r="R124" s="367"/>
      <c r="S124" s="367"/>
      <c r="T124" s="367"/>
      <c r="U124" s="367"/>
      <c r="V124" s="367"/>
      <c r="W124" s="367"/>
      <c r="X124" s="367"/>
      <c r="Y124" s="367"/>
      <c r="Z124" s="367"/>
      <c r="AA124" s="367"/>
      <c r="AB124" s="367"/>
      <c r="AC124" s="367"/>
      <c r="AD124" s="367"/>
      <c r="AE124" s="367"/>
      <c r="AF124" s="367"/>
      <c r="AG124" s="367"/>
    </row>
    <row r="125">
      <c r="A125" s="367"/>
      <c r="B125" s="367"/>
      <c r="C125" s="503"/>
      <c r="D125" s="479"/>
      <c r="E125" s="480"/>
      <c r="F125" s="504"/>
      <c r="G125" s="374"/>
      <c r="H125" s="479"/>
      <c r="I125" s="479"/>
      <c r="J125" s="479"/>
      <c r="K125" s="479"/>
      <c r="L125" s="479"/>
      <c r="M125" s="479"/>
      <c r="N125" s="479"/>
      <c r="O125" s="479"/>
      <c r="P125" s="479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  <c r="AA125" s="367"/>
      <c r="AB125" s="367"/>
      <c r="AC125" s="367"/>
      <c r="AD125" s="367"/>
      <c r="AE125" s="367"/>
      <c r="AF125" s="367"/>
      <c r="AG125" s="367"/>
    </row>
    <row r="126">
      <c r="A126" s="367"/>
      <c r="B126" s="367"/>
      <c r="C126" s="367"/>
      <c r="D126" s="367"/>
      <c r="E126" s="505"/>
      <c r="F126" s="494"/>
      <c r="G126" s="374"/>
      <c r="H126" s="505"/>
      <c r="I126" s="505"/>
      <c r="J126" s="505"/>
      <c r="K126" s="505"/>
      <c r="L126" s="505"/>
      <c r="M126" s="505"/>
      <c r="N126" s="505"/>
      <c r="O126" s="505"/>
      <c r="P126" s="505"/>
      <c r="Q126" s="367"/>
      <c r="R126" s="367"/>
      <c r="S126" s="367"/>
      <c r="T126" s="367"/>
      <c r="U126" s="367"/>
      <c r="V126" s="367"/>
      <c r="W126" s="367"/>
      <c r="X126" s="367"/>
      <c r="Y126" s="367"/>
      <c r="Z126" s="367"/>
      <c r="AA126" s="367"/>
      <c r="AB126" s="367"/>
      <c r="AC126" s="367"/>
      <c r="AD126" s="367"/>
      <c r="AE126" s="367"/>
      <c r="AF126" s="367"/>
      <c r="AG126" s="367"/>
    </row>
    <row r="127">
      <c r="A127" s="367"/>
      <c r="B127" s="367"/>
      <c r="C127" s="506"/>
      <c r="D127" s="367"/>
      <c r="E127" s="505"/>
      <c r="F127" s="494"/>
      <c r="G127" s="374"/>
      <c r="H127" s="505"/>
      <c r="I127" s="505"/>
      <c r="J127" s="505"/>
      <c r="K127" s="505"/>
      <c r="L127" s="505"/>
      <c r="M127" s="505"/>
      <c r="N127" s="505"/>
      <c r="O127" s="505"/>
      <c r="P127" s="505"/>
      <c r="Q127" s="367"/>
      <c r="R127" s="367"/>
      <c r="S127" s="367"/>
      <c r="T127" s="367"/>
      <c r="U127" s="367"/>
      <c r="V127" s="367"/>
      <c r="W127" s="367"/>
      <c r="X127" s="367"/>
      <c r="Y127" s="367"/>
      <c r="Z127" s="367"/>
      <c r="AA127" s="367"/>
      <c r="AB127" s="367"/>
      <c r="AC127" s="367"/>
      <c r="AD127" s="367"/>
      <c r="AE127" s="367"/>
      <c r="AF127" s="367"/>
      <c r="AG127" s="367"/>
    </row>
    <row r="128">
      <c r="A128" s="304"/>
      <c r="B128" s="304"/>
      <c r="C128" s="507"/>
      <c r="D128" s="304"/>
      <c r="E128" s="303"/>
      <c r="F128" s="300"/>
      <c r="G128" s="31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  <c r="AA128" s="304"/>
      <c r="AB128" s="304"/>
      <c r="AC128" s="304"/>
      <c r="AD128" s="304"/>
      <c r="AE128" s="304"/>
      <c r="AF128" s="304"/>
      <c r="AG128" s="304"/>
    </row>
    <row r="129">
      <c r="A129" s="304"/>
      <c r="B129" s="304"/>
      <c r="C129" s="507"/>
      <c r="D129" s="304"/>
      <c r="E129" s="303"/>
      <c r="F129" s="300"/>
      <c r="G129" s="31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  <c r="AA129" s="304"/>
      <c r="AB129" s="304"/>
      <c r="AC129" s="304"/>
      <c r="AD129" s="304"/>
      <c r="AE129" s="304"/>
      <c r="AF129" s="304"/>
      <c r="AG129" s="304"/>
    </row>
    <row r="130">
      <c r="A130" s="304"/>
      <c r="B130" s="304"/>
      <c r="C130" s="304"/>
      <c r="D130" s="304"/>
      <c r="E130" s="303"/>
      <c r="F130" s="300"/>
      <c r="G130" s="31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</row>
    <row r="131">
      <c r="A131" s="304"/>
      <c r="B131" s="304"/>
      <c r="C131" s="304"/>
      <c r="D131" s="304"/>
      <c r="E131" s="303"/>
      <c r="F131" s="300"/>
      <c r="G131" s="31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  <c r="AA131" s="304"/>
      <c r="AB131" s="304"/>
      <c r="AC131" s="304"/>
      <c r="AD131" s="304"/>
      <c r="AE131" s="304"/>
      <c r="AF131" s="304"/>
      <c r="AG131" s="304"/>
    </row>
    <row r="132">
      <c r="A132" s="304"/>
      <c r="B132" s="304"/>
      <c r="C132" s="304"/>
      <c r="D132" s="304"/>
      <c r="E132" s="303"/>
      <c r="F132" s="300"/>
      <c r="G132" s="31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4"/>
      <c r="AE132" s="304"/>
      <c r="AF132" s="304"/>
      <c r="AG132" s="304"/>
    </row>
    <row r="133">
      <c r="A133" s="304"/>
      <c r="B133" s="304"/>
      <c r="C133" s="304"/>
      <c r="D133" s="304"/>
      <c r="E133" s="303"/>
      <c r="F133" s="300"/>
      <c r="G133" s="31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  <c r="AA133" s="304"/>
      <c r="AB133" s="304"/>
      <c r="AC133" s="304"/>
      <c r="AD133" s="304"/>
      <c r="AE133" s="304"/>
      <c r="AF133" s="304"/>
      <c r="AG133" s="304"/>
    </row>
    <row r="134">
      <c r="A134" s="304"/>
      <c r="B134" s="304"/>
      <c r="C134" s="304"/>
      <c r="D134" s="304"/>
      <c r="E134" s="303"/>
      <c r="F134" s="300"/>
      <c r="G134" s="31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4"/>
      <c r="R134" s="304"/>
      <c r="S134" s="304"/>
      <c r="T134" s="304"/>
      <c r="U134" s="304"/>
      <c r="V134" s="304"/>
      <c r="W134" s="304"/>
      <c r="X134" s="304"/>
      <c r="Y134" s="304"/>
      <c r="Z134" s="304"/>
      <c r="AA134" s="304"/>
      <c r="AB134" s="304"/>
      <c r="AC134" s="304"/>
      <c r="AD134" s="304"/>
      <c r="AE134" s="304"/>
      <c r="AF134" s="304"/>
      <c r="AG134" s="304"/>
    </row>
    <row r="135">
      <c r="A135" s="304"/>
      <c r="B135" s="304"/>
      <c r="C135" s="304"/>
      <c r="D135" s="304"/>
      <c r="E135" s="303"/>
      <c r="F135" s="300"/>
      <c r="G135" s="31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4"/>
      <c r="R135" s="304"/>
      <c r="S135" s="304"/>
      <c r="T135" s="304"/>
      <c r="U135" s="304"/>
      <c r="V135" s="304"/>
      <c r="W135" s="304"/>
      <c r="X135" s="304"/>
      <c r="Y135" s="304"/>
      <c r="Z135" s="304"/>
      <c r="AA135" s="304"/>
      <c r="AB135" s="304"/>
      <c r="AC135" s="304"/>
      <c r="AD135" s="304"/>
      <c r="AE135" s="304"/>
      <c r="AF135" s="304"/>
      <c r="AG135" s="304"/>
    </row>
    <row r="136">
      <c r="A136" s="304"/>
      <c r="B136" s="304"/>
      <c r="C136" s="304"/>
      <c r="D136" s="304"/>
      <c r="E136" s="303"/>
      <c r="F136" s="300"/>
      <c r="G136" s="31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4"/>
      <c r="R136" s="304"/>
      <c r="S136" s="304"/>
      <c r="T136" s="304"/>
      <c r="U136" s="304"/>
      <c r="V136" s="304"/>
      <c r="W136" s="304"/>
      <c r="X136" s="304"/>
      <c r="Y136" s="304"/>
      <c r="Z136" s="304"/>
      <c r="AA136" s="304"/>
      <c r="AB136" s="304"/>
      <c r="AC136" s="304"/>
      <c r="AD136" s="304"/>
      <c r="AE136" s="304"/>
      <c r="AF136" s="304"/>
      <c r="AG136" s="304"/>
    </row>
    <row r="137">
      <c r="A137" s="304"/>
      <c r="B137" s="304"/>
      <c r="C137" s="304"/>
      <c r="D137" s="304"/>
      <c r="E137" s="303"/>
      <c r="F137" s="300"/>
      <c r="G137" s="31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4"/>
      <c r="R137" s="304"/>
      <c r="S137" s="304"/>
      <c r="T137" s="304"/>
      <c r="U137" s="304"/>
      <c r="V137" s="304"/>
      <c r="W137" s="304"/>
      <c r="X137" s="304"/>
      <c r="Y137" s="304"/>
      <c r="Z137" s="304"/>
      <c r="AA137" s="304"/>
      <c r="AB137" s="304"/>
      <c r="AC137" s="304"/>
      <c r="AD137" s="304"/>
      <c r="AE137" s="304"/>
      <c r="AF137" s="304"/>
      <c r="AG137" s="304"/>
    </row>
    <row r="138">
      <c r="A138" s="304"/>
      <c r="B138" s="304"/>
      <c r="C138" s="304"/>
      <c r="D138" s="304"/>
      <c r="E138" s="303"/>
      <c r="F138" s="300"/>
      <c r="G138" s="31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4"/>
      <c r="R138" s="304"/>
      <c r="S138" s="304"/>
      <c r="T138" s="304"/>
      <c r="U138" s="304"/>
      <c r="V138" s="304"/>
      <c r="W138" s="304"/>
      <c r="X138" s="304"/>
      <c r="Y138" s="304"/>
      <c r="Z138" s="304"/>
      <c r="AA138" s="304"/>
      <c r="AB138" s="304"/>
      <c r="AC138" s="304"/>
      <c r="AD138" s="304"/>
      <c r="AE138" s="304"/>
      <c r="AF138" s="304"/>
      <c r="AG138" s="304"/>
    </row>
    <row r="139">
      <c r="A139" s="304"/>
      <c r="B139" s="304"/>
      <c r="C139" s="304"/>
      <c r="D139" s="304"/>
      <c r="E139" s="303"/>
      <c r="F139" s="300"/>
      <c r="G139" s="31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04"/>
      <c r="AE139" s="304"/>
      <c r="AF139" s="304"/>
      <c r="AG139" s="304"/>
    </row>
    <row r="140">
      <c r="A140" s="304"/>
      <c r="B140" s="304"/>
      <c r="C140" s="304"/>
      <c r="D140" s="304"/>
      <c r="E140" s="303"/>
      <c r="F140" s="300"/>
      <c r="G140" s="31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4"/>
      <c r="R140" s="304"/>
      <c r="S140" s="304"/>
      <c r="T140" s="304"/>
      <c r="U140" s="304"/>
      <c r="V140" s="304"/>
      <c r="W140" s="304"/>
      <c r="X140" s="304"/>
      <c r="Y140" s="304"/>
      <c r="Z140" s="304"/>
      <c r="AA140" s="304"/>
      <c r="AB140" s="304"/>
      <c r="AC140" s="304"/>
      <c r="AD140" s="304"/>
      <c r="AE140" s="304"/>
      <c r="AF140" s="304"/>
      <c r="AG140" s="304"/>
    </row>
    <row r="141">
      <c r="A141" s="304"/>
      <c r="B141" s="304"/>
      <c r="C141" s="304"/>
      <c r="D141" s="304"/>
      <c r="E141" s="303"/>
      <c r="F141" s="300"/>
      <c r="G141" s="31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4"/>
      <c r="R141" s="304"/>
      <c r="S141" s="304"/>
      <c r="T141" s="304"/>
      <c r="U141" s="304"/>
      <c r="V141" s="304"/>
      <c r="W141" s="304"/>
      <c r="X141" s="304"/>
      <c r="Y141" s="304"/>
      <c r="Z141" s="304"/>
      <c r="AA141" s="304"/>
      <c r="AB141" s="304"/>
      <c r="AC141" s="304"/>
      <c r="AD141" s="304"/>
      <c r="AE141" s="304"/>
      <c r="AF141" s="304"/>
      <c r="AG141" s="304"/>
    </row>
    <row r="142">
      <c r="A142" s="304"/>
      <c r="B142" s="304"/>
      <c r="C142" s="304"/>
      <c r="D142" s="304"/>
      <c r="E142" s="303"/>
      <c r="F142" s="300"/>
      <c r="G142" s="31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4"/>
      <c r="R142" s="304"/>
      <c r="S142" s="304"/>
      <c r="T142" s="304"/>
      <c r="U142" s="304"/>
      <c r="V142" s="304"/>
      <c r="W142" s="304"/>
      <c r="X142" s="304"/>
      <c r="Y142" s="304"/>
      <c r="Z142" s="304"/>
      <c r="AA142" s="304"/>
      <c r="AB142" s="304"/>
      <c r="AC142" s="304"/>
      <c r="AD142" s="304"/>
      <c r="AE142" s="304"/>
      <c r="AF142" s="304"/>
      <c r="AG142" s="304"/>
    </row>
    <row r="143">
      <c r="A143" s="304"/>
      <c r="B143" s="304"/>
      <c r="C143" s="304"/>
      <c r="D143" s="304"/>
      <c r="E143" s="303"/>
      <c r="F143" s="300"/>
      <c r="G143" s="31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4"/>
      <c r="R143" s="304"/>
      <c r="S143" s="304"/>
      <c r="T143" s="304"/>
      <c r="U143" s="304"/>
      <c r="V143" s="304"/>
      <c r="W143" s="304"/>
      <c r="X143" s="304"/>
      <c r="Y143" s="304"/>
      <c r="Z143" s="304"/>
      <c r="AA143" s="304"/>
      <c r="AB143" s="304"/>
      <c r="AC143" s="304"/>
      <c r="AD143" s="304"/>
      <c r="AE143" s="304"/>
      <c r="AF143" s="304"/>
      <c r="AG143" s="304"/>
    </row>
    <row r="144">
      <c r="A144" s="304"/>
      <c r="B144" s="304"/>
      <c r="C144" s="304"/>
      <c r="D144" s="304"/>
      <c r="E144" s="303"/>
      <c r="F144" s="300"/>
      <c r="G144" s="31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4"/>
      <c r="R144" s="304"/>
      <c r="S144" s="304"/>
      <c r="T144" s="304"/>
      <c r="U144" s="304"/>
      <c r="V144" s="304"/>
      <c r="W144" s="304"/>
      <c r="X144" s="304"/>
      <c r="Y144" s="304"/>
      <c r="Z144" s="304"/>
      <c r="AA144" s="304"/>
      <c r="AB144" s="304"/>
      <c r="AC144" s="304"/>
      <c r="AD144" s="304"/>
      <c r="AE144" s="304"/>
      <c r="AF144" s="304"/>
      <c r="AG144" s="304"/>
    </row>
    <row r="145">
      <c r="A145" s="304"/>
      <c r="B145" s="304"/>
      <c r="C145" s="304"/>
      <c r="D145" s="304"/>
      <c r="E145" s="303"/>
      <c r="F145" s="300"/>
      <c r="G145" s="31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  <c r="AA145" s="304"/>
      <c r="AB145" s="304"/>
      <c r="AC145" s="304"/>
      <c r="AD145" s="304"/>
      <c r="AE145" s="304"/>
      <c r="AF145" s="304"/>
      <c r="AG145" s="304"/>
    </row>
    <row r="146">
      <c r="A146" s="304"/>
      <c r="B146" s="304"/>
      <c r="C146" s="304"/>
      <c r="D146" s="304"/>
      <c r="E146" s="303"/>
      <c r="F146" s="300"/>
      <c r="G146" s="31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4"/>
      <c r="R146" s="304"/>
      <c r="S146" s="304"/>
      <c r="T146" s="304"/>
      <c r="U146" s="304"/>
      <c r="V146" s="304"/>
      <c r="W146" s="304"/>
      <c r="X146" s="304"/>
      <c r="Y146" s="304"/>
      <c r="Z146" s="304"/>
      <c r="AA146" s="304"/>
      <c r="AB146" s="304"/>
      <c r="AC146" s="304"/>
      <c r="AD146" s="304"/>
      <c r="AE146" s="304"/>
      <c r="AF146" s="304"/>
      <c r="AG146" s="304"/>
    </row>
    <row r="147">
      <c r="A147" s="304"/>
      <c r="B147" s="304"/>
      <c r="C147" s="304"/>
      <c r="D147" s="304"/>
      <c r="E147" s="303"/>
      <c r="F147" s="300"/>
      <c r="G147" s="31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4"/>
      <c r="R147" s="304"/>
      <c r="S147" s="304"/>
      <c r="T147" s="304"/>
      <c r="U147" s="304"/>
      <c r="V147" s="304"/>
      <c r="W147" s="304"/>
      <c r="X147" s="304"/>
      <c r="Y147" s="304"/>
      <c r="Z147" s="304"/>
      <c r="AA147" s="304"/>
      <c r="AB147" s="304"/>
      <c r="AC147" s="304"/>
      <c r="AD147" s="304"/>
      <c r="AE147" s="304"/>
      <c r="AF147" s="304"/>
      <c r="AG147" s="304"/>
    </row>
    <row r="148">
      <c r="A148" s="304"/>
      <c r="B148" s="304"/>
      <c r="C148" s="304"/>
      <c r="D148" s="304"/>
      <c r="E148" s="303"/>
      <c r="F148" s="300"/>
      <c r="G148" s="31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4"/>
      <c r="R148" s="304"/>
      <c r="S148" s="304"/>
      <c r="T148" s="304"/>
      <c r="U148" s="304"/>
      <c r="V148" s="304"/>
      <c r="W148" s="304"/>
      <c r="X148" s="304"/>
      <c r="Y148" s="304"/>
      <c r="Z148" s="304"/>
      <c r="AA148" s="304"/>
      <c r="AB148" s="304"/>
      <c r="AC148" s="304"/>
      <c r="AD148" s="304"/>
      <c r="AE148" s="304"/>
      <c r="AF148" s="304"/>
      <c r="AG148" s="304"/>
    </row>
    <row r="149">
      <c r="A149" s="304"/>
      <c r="B149" s="304"/>
      <c r="C149" s="304"/>
      <c r="D149" s="304"/>
      <c r="E149" s="303"/>
      <c r="F149" s="300"/>
      <c r="G149" s="31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4"/>
      <c r="R149" s="304"/>
      <c r="S149" s="304"/>
      <c r="T149" s="304"/>
      <c r="U149" s="304"/>
      <c r="V149" s="304"/>
      <c r="W149" s="304"/>
      <c r="X149" s="304"/>
      <c r="Y149" s="304"/>
      <c r="Z149" s="304"/>
      <c r="AA149" s="304"/>
      <c r="AB149" s="304"/>
      <c r="AC149" s="304"/>
      <c r="AD149" s="304"/>
      <c r="AE149" s="304"/>
      <c r="AF149" s="304"/>
      <c r="AG149" s="304"/>
    </row>
    <row r="150">
      <c r="A150" s="304"/>
      <c r="B150" s="304"/>
      <c r="C150" s="304"/>
      <c r="D150" s="304"/>
      <c r="E150" s="303"/>
      <c r="F150" s="300"/>
      <c r="G150" s="31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4"/>
      <c r="R150" s="304"/>
      <c r="S150" s="304"/>
      <c r="T150" s="304"/>
      <c r="U150" s="304"/>
      <c r="V150" s="304"/>
      <c r="W150" s="304"/>
      <c r="X150" s="304"/>
      <c r="Y150" s="304"/>
      <c r="Z150" s="304"/>
      <c r="AA150" s="304"/>
      <c r="AB150" s="304"/>
      <c r="AC150" s="304"/>
      <c r="AD150" s="304"/>
      <c r="AE150" s="304"/>
      <c r="AF150" s="304"/>
      <c r="AG150" s="304"/>
    </row>
    <row r="151">
      <c r="A151" s="304"/>
      <c r="B151" s="304"/>
      <c r="C151" s="304"/>
      <c r="D151" s="304"/>
      <c r="E151" s="303"/>
      <c r="F151" s="300"/>
      <c r="G151" s="31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  <c r="AA151" s="304"/>
      <c r="AB151" s="304"/>
      <c r="AC151" s="304"/>
      <c r="AD151" s="304"/>
      <c r="AE151" s="304"/>
      <c r="AF151" s="304"/>
      <c r="AG151" s="304"/>
    </row>
    <row r="152">
      <c r="A152" s="304"/>
      <c r="B152" s="304"/>
      <c r="C152" s="304"/>
      <c r="D152" s="304"/>
      <c r="E152" s="300"/>
      <c r="F152" s="300"/>
      <c r="G152" s="31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4"/>
      <c r="R152" s="304"/>
      <c r="S152" s="304"/>
      <c r="T152" s="304"/>
      <c r="U152" s="304"/>
      <c r="V152" s="304"/>
      <c r="W152" s="304"/>
      <c r="X152" s="304"/>
      <c r="Y152" s="304"/>
      <c r="Z152" s="304"/>
      <c r="AA152" s="304"/>
      <c r="AB152" s="304"/>
      <c r="AC152" s="304"/>
      <c r="AD152" s="304"/>
      <c r="AE152" s="304"/>
      <c r="AF152" s="304"/>
      <c r="AG152" s="304"/>
    </row>
    <row r="153">
      <c r="A153" s="304"/>
      <c r="B153" s="304"/>
      <c r="C153" s="304"/>
      <c r="D153" s="304"/>
      <c r="E153" s="300"/>
      <c r="F153" s="300"/>
      <c r="G153" s="31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4"/>
      <c r="R153" s="304"/>
      <c r="S153" s="304"/>
      <c r="T153" s="304"/>
      <c r="U153" s="304"/>
      <c r="V153" s="304"/>
      <c r="W153" s="304"/>
      <c r="X153" s="304"/>
      <c r="Y153" s="304"/>
      <c r="Z153" s="304"/>
      <c r="AA153" s="304"/>
      <c r="AB153" s="304"/>
      <c r="AC153" s="304"/>
      <c r="AD153" s="304"/>
      <c r="AE153" s="304"/>
      <c r="AF153" s="304"/>
      <c r="AG153" s="304"/>
    </row>
    <row r="154">
      <c r="A154" s="304"/>
      <c r="B154" s="304"/>
      <c r="C154" s="304"/>
      <c r="D154" s="304"/>
      <c r="E154" s="300"/>
      <c r="F154" s="300"/>
      <c r="G154" s="31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4"/>
      <c r="R154" s="304"/>
      <c r="S154" s="304"/>
      <c r="T154" s="304"/>
      <c r="U154" s="304"/>
      <c r="V154" s="304"/>
      <c r="W154" s="304"/>
      <c r="X154" s="304"/>
      <c r="Y154" s="304"/>
      <c r="Z154" s="304"/>
      <c r="AA154" s="304"/>
      <c r="AB154" s="304"/>
      <c r="AC154" s="304"/>
      <c r="AD154" s="304"/>
      <c r="AE154" s="304"/>
      <c r="AF154" s="304"/>
      <c r="AG154" s="304"/>
    </row>
    <row r="155">
      <c r="A155" s="304"/>
      <c r="B155" s="304"/>
      <c r="C155" s="304"/>
      <c r="D155" s="304"/>
      <c r="E155" s="300"/>
      <c r="F155" s="300"/>
      <c r="G155" s="31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4"/>
      <c r="R155" s="304"/>
      <c r="S155" s="304"/>
      <c r="T155" s="304"/>
      <c r="U155" s="304"/>
      <c r="V155" s="304"/>
      <c r="W155" s="304"/>
      <c r="X155" s="304"/>
      <c r="Y155" s="304"/>
      <c r="Z155" s="304"/>
      <c r="AA155" s="304"/>
      <c r="AB155" s="304"/>
      <c r="AC155" s="304"/>
      <c r="AD155" s="304"/>
      <c r="AE155" s="304"/>
      <c r="AF155" s="304"/>
      <c r="AG155" s="304"/>
    </row>
    <row r="156">
      <c r="A156" s="304"/>
      <c r="B156" s="304"/>
      <c r="C156" s="304"/>
      <c r="D156" s="304"/>
      <c r="E156" s="300"/>
      <c r="F156" s="300"/>
      <c r="G156" s="31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  <c r="AA156" s="304"/>
      <c r="AB156" s="304"/>
      <c r="AC156" s="304"/>
      <c r="AD156" s="304"/>
      <c r="AE156" s="304"/>
      <c r="AF156" s="304"/>
      <c r="AG156" s="304"/>
    </row>
    <row r="157">
      <c r="A157" s="304"/>
      <c r="B157" s="304"/>
      <c r="C157" s="304"/>
      <c r="D157" s="304"/>
      <c r="E157" s="300"/>
      <c r="F157" s="300"/>
      <c r="G157" s="31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4"/>
      <c r="R157" s="304"/>
      <c r="S157" s="304"/>
      <c r="T157" s="304"/>
      <c r="U157" s="304"/>
      <c r="V157" s="304"/>
      <c r="W157" s="304"/>
      <c r="X157" s="304"/>
      <c r="Y157" s="304"/>
      <c r="Z157" s="304"/>
      <c r="AA157" s="304"/>
      <c r="AB157" s="304"/>
      <c r="AC157" s="304"/>
      <c r="AD157" s="304"/>
      <c r="AE157" s="304"/>
      <c r="AF157" s="304"/>
      <c r="AG157" s="304"/>
    </row>
    <row r="158">
      <c r="A158" s="304"/>
      <c r="B158" s="304"/>
      <c r="C158" s="304"/>
      <c r="D158" s="304"/>
      <c r="E158" s="300"/>
      <c r="F158" s="300"/>
      <c r="G158" s="31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4"/>
      <c r="R158" s="304"/>
      <c r="S158" s="304"/>
      <c r="T158" s="304"/>
      <c r="U158" s="304"/>
      <c r="V158" s="304"/>
      <c r="W158" s="304"/>
      <c r="X158" s="304"/>
      <c r="Y158" s="304"/>
      <c r="Z158" s="304"/>
      <c r="AA158" s="304"/>
      <c r="AB158" s="304"/>
      <c r="AC158" s="304"/>
      <c r="AD158" s="304"/>
      <c r="AE158" s="304"/>
      <c r="AF158" s="304"/>
      <c r="AG158" s="304"/>
    </row>
    <row r="159">
      <c r="A159" s="304"/>
      <c r="B159" s="304"/>
      <c r="C159" s="304"/>
      <c r="D159" s="304"/>
      <c r="E159" s="300"/>
      <c r="F159" s="300"/>
      <c r="G159" s="31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4"/>
      <c r="R159" s="304"/>
      <c r="S159" s="304"/>
      <c r="T159" s="304"/>
      <c r="U159" s="304"/>
      <c r="V159" s="304"/>
      <c r="W159" s="304"/>
      <c r="X159" s="304"/>
      <c r="Y159" s="304"/>
      <c r="Z159" s="304"/>
      <c r="AA159" s="304"/>
      <c r="AB159" s="304"/>
      <c r="AC159" s="304"/>
      <c r="AD159" s="304"/>
      <c r="AE159" s="304"/>
      <c r="AF159" s="304"/>
      <c r="AG159" s="304"/>
    </row>
    <row r="160">
      <c r="A160" s="304"/>
      <c r="B160" s="304"/>
      <c r="C160" s="304"/>
      <c r="D160" s="304"/>
      <c r="E160" s="300"/>
      <c r="F160" s="300"/>
      <c r="G160" s="31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4"/>
      <c r="R160" s="304"/>
      <c r="S160" s="304"/>
      <c r="T160" s="304"/>
      <c r="U160" s="304"/>
      <c r="V160" s="304"/>
      <c r="W160" s="304"/>
      <c r="X160" s="304"/>
      <c r="Y160" s="304"/>
      <c r="Z160" s="304"/>
      <c r="AA160" s="304"/>
      <c r="AB160" s="304"/>
      <c r="AC160" s="304"/>
      <c r="AD160" s="304"/>
      <c r="AE160" s="304"/>
      <c r="AF160" s="304"/>
      <c r="AG160" s="304"/>
    </row>
    <row r="161">
      <c r="A161" s="304"/>
      <c r="B161" s="304"/>
      <c r="C161" s="304"/>
      <c r="D161" s="304"/>
      <c r="E161" s="300"/>
      <c r="F161" s="300"/>
      <c r="G161" s="31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  <c r="AA161" s="304"/>
      <c r="AB161" s="304"/>
      <c r="AC161" s="304"/>
      <c r="AD161" s="304"/>
      <c r="AE161" s="304"/>
      <c r="AF161" s="304"/>
      <c r="AG161" s="304"/>
    </row>
    <row r="162">
      <c r="A162" s="304"/>
      <c r="B162" s="304"/>
      <c r="C162" s="304"/>
      <c r="D162" s="304"/>
      <c r="E162" s="300"/>
      <c r="F162" s="300"/>
      <c r="G162" s="31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4"/>
      <c r="R162" s="304"/>
      <c r="S162" s="304"/>
      <c r="T162" s="304"/>
      <c r="U162" s="304"/>
      <c r="V162" s="304"/>
      <c r="W162" s="304"/>
      <c r="X162" s="304"/>
      <c r="Y162" s="304"/>
      <c r="Z162" s="304"/>
      <c r="AA162" s="304"/>
      <c r="AB162" s="304"/>
      <c r="AC162" s="304"/>
      <c r="AD162" s="304"/>
      <c r="AE162" s="304"/>
      <c r="AF162" s="304"/>
      <c r="AG162" s="304"/>
    </row>
    <row r="163">
      <c r="A163" s="304"/>
      <c r="B163" s="304"/>
      <c r="C163" s="304"/>
      <c r="D163" s="304"/>
      <c r="E163" s="300"/>
      <c r="F163" s="300"/>
      <c r="G163" s="31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/>
      <c r="AA163" s="304"/>
      <c r="AB163" s="304"/>
      <c r="AC163" s="304"/>
      <c r="AD163" s="304"/>
      <c r="AE163" s="304"/>
      <c r="AF163" s="304"/>
      <c r="AG163" s="304"/>
    </row>
    <row r="164">
      <c r="A164" s="304"/>
      <c r="B164" s="304"/>
      <c r="C164" s="304"/>
      <c r="D164" s="304"/>
      <c r="E164" s="300"/>
      <c r="F164" s="300"/>
      <c r="G164" s="31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4"/>
      <c r="R164" s="304"/>
      <c r="S164" s="304"/>
      <c r="T164" s="304"/>
      <c r="U164" s="304"/>
      <c r="V164" s="304"/>
      <c r="W164" s="304"/>
      <c r="X164" s="304"/>
      <c r="Y164" s="304"/>
      <c r="Z164" s="304"/>
      <c r="AA164" s="304"/>
      <c r="AB164" s="304"/>
      <c r="AC164" s="304"/>
      <c r="AD164" s="304"/>
      <c r="AE164" s="304"/>
      <c r="AF164" s="304"/>
      <c r="AG164" s="304"/>
    </row>
    <row r="165">
      <c r="A165" s="304"/>
      <c r="B165" s="304"/>
      <c r="C165" s="304"/>
      <c r="D165" s="304"/>
      <c r="E165" s="300"/>
      <c r="F165" s="300"/>
      <c r="G165" s="31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4"/>
      <c r="R165" s="304"/>
      <c r="S165" s="304"/>
      <c r="T165" s="304"/>
      <c r="U165" s="304"/>
      <c r="V165" s="304"/>
      <c r="W165" s="304"/>
      <c r="X165" s="304"/>
      <c r="Y165" s="304"/>
      <c r="Z165" s="304"/>
      <c r="AA165" s="304"/>
      <c r="AB165" s="304"/>
      <c r="AC165" s="304"/>
      <c r="AD165" s="304"/>
      <c r="AE165" s="304"/>
      <c r="AF165" s="304"/>
      <c r="AG165" s="304"/>
    </row>
    <row r="166">
      <c r="A166" s="304"/>
      <c r="B166" s="304"/>
      <c r="C166" s="304"/>
      <c r="D166" s="304"/>
      <c r="E166" s="300"/>
      <c r="F166" s="300"/>
      <c r="G166" s="31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  <c r="AA166" s="304"/>
      <c r="AB166" s="304"/>
      <c r="AC166" s="304"/>
      <c r="AD166" s="304"/>
      <c r="AE166" s="304"/>
      <c r="AF166" s="304"/>
      <c r="AG166" s="304"/>
    </row>
    <row r="167">
      <c r="A167" s="304"/>
      <c r="B167" s="304"/>
      <c r="C167" s="304"/>
      <c r="D167" s="304"/>
      <c r="E167" s="300"/>
      <c r="F167" s="300"/>
      <c r="G167" s="31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4"/>
      <c r="R167" s="304"/>
      <c r="S167" s="304"/>
      <c r="T167" s="304"/>
      <c r="U167" s="304"/>
      <c r="V167" s="304"/>
      <c r="W167" s="304"/>
      <c r="X167" s="304"/>
      <c r="Y167" s="304"/>
      <c r="Z167" s="304"/>
      <c r="AA167" s="304"/>
      <c r="AB167" s="304"/>
      <c r="AC167" s="304"/>
      <c r="AD167" s="304"/>
      <c r="AE167" s="304"/>
      <c r="AF167" s="304"/>
      <c r="AG167" s="304"/>
    </row>
    <row r="168">
      <c r="A168" s="304"/>
      <c r="B168" s="304"/>
      <c r="C168" s="304"/>
      <c r="D168" s="304"/>
      <c r="E168" s="300"/>
      <c r="F168" s="300"/>
      <c r="G168" s="31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4"/>
      <c r="R168" s="304"/>
      <c r="S168" s="304"/>
      <c r="T168" s="304"/>
      <c r="U168" s="304"/>
      <c r="V168" s="304"/>
      <c r="W168" s="304"/>
      <c r="X168" s="304"/>
      <c r="Y168" s="304"/>
      <c r="Z168" s="304"/>
      <c r="AA168" s="304"/>
      <c r="AB168" s="304"/>
      <c r="AC168" s="304"/>
      <c r="AD168" s="304"/>
      <c r="AE168" s="304"/>
      <c r="AF168" s="304"/>
      <c r="AG168" s="304"/>
    </row>
    <row r="169">
      <c r="A169" s="304"/>
      <c r="B169" s="304"/>
      <c r="C169" s="304"/>
      <c r="D169" s="304"/>
      <c r="E169" s="300"/>
      <c r="F169" s="300"/>
      <c r="G169" s="31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4"/>
      <c r="R169" s="304"/>
      <c r="S169" s="304"/>
      <c r="T169" s="304"/>
      <c r="U169" s="304"/>
      <c r="V169" s="304"/>
      <c r="W169" s="304"/>
      <c r="X169" s="304"/>
      <c r="Y169" s="304"/>
      <c r="Z169" s="304"/>
      <c r="AA169" s="304"/>
      <c r="AB169" s="304"/>
      <c r="AC169" s="304"/>
      <c r="AD169" s="304"/>
      <c r="AE169" s="304"/>
      <c r="AF169" s="304"/>
      <c r="AG169" s="304"/>
    </row>
    <row r="170">
      <c r="A170" s="304"/>
      <c r="B170" s="304"/>
      <c r="C170" s="304"/>
      <c r="D170" s="304"/>
      <c r="E170" s="300"/>
      <c r="F170" s="300"/>
      <c r="G170" s="31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/>
      <c r="AA170" s="304"/>
      <c r="AB170" s="304"/>
      <c r="AC170" s="304"/>
      <c r="AD170" s="304"/>
      <c r="AE170" s="304"/>
      <c r="AF170" s="304"/>
      <c r="AG170" s="304"/>
    </row>
    <row r="171">
      <c r="A171" s="304"/>
      <c r="B171" s="304"/>
      <c r="C171" s="304"/>
      <c r="D171" s="304"/>
      <c r="E171" s="300"/>
      <c r="F171" s="300"/>
      <c r="G171" s="31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4"/>
      <c r="R171" s="304"/>
      <c r="S171" s="304"/>
      <c r="T171" s="304"/>
      <c r="U171" s="304"/>
      <c r="V171" s="304"/>
      <c r="W171" s="304"/>
      <c r="X171" s="304"/>
      <c r="Y171" s="304"/>
      <c r="Z171" s="304"/>
      <c r="AA171" s="304"/>
      <c r="AB171" s="304"/>
      <c r="AC171" s="304"/>
      <c r="AD171" s="304"/>
      <c r="AE171" s="304"/>
      <c r="AF171" s="304"/>
      <c r="AG171" s="304"/>
    </row>
    <row r="172">
      <c r="A172" s="304"/>
      <c r="B172" s="304"/>
      <c r="C172" s="304"/>
      <c r="D172" s="304"/>
      <c r="E172" s="300"/>
      <c r="F172" s="300"/>
      <c r="G172" s="31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  <c r="AA172" s="304"/>
      <c r="AB172" s="304"/>
      <c r="AC172" s="304"/>
      <c r="AD172" s="304"/>
      <c r="AE172" s="304"/>
      <c r="AF172" s="304"/>
      <c r="AG172" s="304"/>
    </row>
    <row r="173">
      <c r="A173" s="304"/>
      <c r="B173" s="304"/>
      <c r="C173" s="304"/>
      <c r="D173" s="304"/>
      <c r="E173" s="300"/>
      <c r="F173" s="300"/>
      <c r="G173" s="31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4"/>
      <c r="R173" s="304"/>
      <c r="S173" s="304"/>
      <c r="T173" s="304"/>
      <c r="U173" s="304"/>
      <c r="V173" s="304"/>
      <c r="W173" s="304"/>
      <c r="X173" s="304"/>
      <c r="Y173" s="304"/>
      <c r="Z173" s="304"/>
      <c r="AA173" s="304"/>
      <c r="AB173" s="304"/>
      <c r="AC173" s="304"/>
      <c r="AD173" s="304"/>
      <c r="AE173" s="304"/>
      <c r="AF173" s="304"/>
      <c r="AG173" s="304"/>
    </row>
    <row r="174">
      <c r="A174" s="304"/>
      <c r="B174" s="304"/>
      <c r="C174" s="304"/>
      <c r="D174" s="304"/>
      <c r="E174" s="300"/>
      <c r="F174" s="300"/>
      <c r="G174" s="31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4"/>
      <c r="R174" s="304"/>
      <c r="S174" s="304"/>
      <c r="T174" s="304"/>
      <c r="U174" s="304"/>
      <c r="V174" s="304"/>
      <c r="W174" s="304"/>
      <c r="X174" s="304"/>
      <c r="Y174" s="304"/>
      <c r="Z174" s="304"/>
      <c r="AA174" s="304"/>
      <c r="AB174" s="304"/>
      <c r="AC174" s="304"/>
      <c r="AD174" s="304"/>
      <c r="AE174" s="304"/>
      <c r="AF174" s="304"/>
      <c r="AG174" s="304"/>
    </row>
    <row r="175">
      <c r="A175" s="304"/>
      <c r="B175" s="304"/>
      <c r="C175" s="304"/>
      <c r="D175" s="304"/>
      <c r="E175" s="300"/>
      <c r="F175" s="300"/>
      <c r="G175" s="31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4"/>
      <c r="R175" s="304"/>
      <c r="S175" s="304"/>
      <c r="T175" s="304"/>
      <c r="U175" s="304"/>
      <c r="V175" s="304"/>
      <c r="W175" s="304"/>
      <c r="X175" s="304"/>
      <c r="Y175" s="304"/>
      <c r="Z175" s="304"/>
      <c r="AA175" s="304"/>
      <c r="AB175" s="304"/>
      <c r="AC175" s="304"/>
      <c r="AD175" s="304"/>
      <c r="AE175" s="304"/>
      <c r="AF175" s="304"/>
      <c r="AG175" s="304"/>
    </row>
    <row r="176">
      <c r="A176" s="304"/>
      <c r="B176" s="304"/>
      <c r="C176" s="304"/>
      <c r="D176" s="304"/>
      <c r="E176" s="300"/>
      <c r="F176" s="300"/>
      <c r="G176" s="31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4"/>
      <c r="R176" s="304"/>
      <c r="S176" s="304"/>
      <c r="T176" s="304"/>
      <c r="U176" s="304"/>
      <c r="V176" s="304"/>
      <c r="W176" s="304"/>
      <c r="X176" s="304"/>
      <c r="Y176" s="304"/>
      <c r="Z176" s="304"/>
      <c r="AA176" s="304"/>
      <c r="AB176" s="304"/>
      <c r="AC176" s="304"/>
      <c r="AD176" s="304"/>
      <c r="AE176" s="304"/>
      <c r="AF176" s="304"/>
      <c r="AG176" s="304"/>
    </row>
    <row r="177">
      <c r="A177" s="304"/>
      <c r="B177" s="304"/>
      <c r="C177" s="304"/>
      <c r="D177" s="304"/>
      <c r="E177" s="300"/>
      <c r="F177" s="300"/>
      <c r="G177" s="31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4"/>
      <c r="R177" s="304"/>
      <c r="S177" s="304"/>
      <c r="T177" s="304"/>
      <c r="U177" s="304"/>
      <c r="V177" s="304"/>
      <c r="W177" s="304"/>
      <c r="X177" s="304"/>
      <c r="Y177" s="304"/>
      <c r="Z177" s="304"/>
      <c r="AA177" s="304"/>
      <c r="AB177" s="304"/>
      <c r="AC177" s="304"/>
      <c r="AD177" s="304"/>
      <c r="AE177" s="304"/>
      <c r="AF177" s="304"/>
      <c r="AG177" s="304"/>
    </row>
    <row r="178">
      <c r="A178" s="304"/>
      <c r="B178" s="304"/>
      <c r="C178" s="304"/>
      <c r="D178" s="304"/>
      <c r="E178" s="300"/>
      <c r="F178" s="300"/>
      <c r="G178" s="313"/>
      <c r="H178" s="303"/>
      <c r="I178" s="303"/>
      <c r="J178" s="303"/>
      <c r="K178" s="303"/>
      <c r="L178" s="303"/>
      <c r="M178" s="303"/>
      <c r="N178" s="303"/>
      <c r="O178" s="303"/>
      <c r="P178" s="303"/>
      <c r="Q178" s="304"/>
      <c r="R178" s="304"/>
      <c r="S178" s="304"/>
      <c r="T178" s="304"/>
      <c r="U178" s="304"/>
      <c r="V178" s="304"/>
      <c r="W178" s="304"/>
      <c r="X178" s="304"/>
      <c r="Y178" s="304"/>
      <c r="Z178" s="304"/>
      <c r="AA178" s="304"/>
      <c r="AB178" s="304"/>
      <c r="AC178" s="304"/>
      <c r="AD178" s="304"/>
      <c r="AE178" s="304"/>
      <c r="AF178" s="304"/>
      <c r="AG178" s="304"/>
    </row>
    <row r="179">
      <c r="A179" s="304"/>
      <c r="B179" s="304"/>
      <c r="C179" s="304"/>
      <c r="D179" s="304"/>
      <c r="E179" s="300"/>
      <c r="F179" s="300"/>
      <c r="G179" s="319"/>
      <c r="H179" s="487">
        <f>COUNTIFS(Data!$A:$A,"&gt;="&amp;'Reporte SDR '!$C$5,Data!$A:$A,"&lt;="&amp;'Reporte SDR '!$D$5,Data!$BG:$BG,H168,Data!$AI:$AI,"No")</f>
        <v>0</v>
      </c>
      <c r="I179" s="303"/>
      <c r="J179" s="303"/>
      <c r="K179" s="303"/>
      <c r="L179" s="303"/>
      <c r="M179" s="303"/>
      <c r="N179" s="303"/>
      <c r="O179" s="303"/>
      <c r="P179" s="303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  <c r="AA179" s="304"/>
      <c r="AB179" s="304"/>
      <c r="AC179" s="304"/>
      <c r="AD179" s="304"/>
      <c r="AE179" s="304"/>
      <c r="AF179" s="304"/>
      <c r="AG179" s="304"/>
    </row>
    <row r="180">
      <c r="A180" s="304"/>
      <c r="B180" s="304"/>
      <c r="C180" s="304"/>
      <c r="D180" s="304"/>
      <c r="E180" s="300"/>
      <c r="F180" s="300"/>
      <c r="G180" s="31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4"/>
      <c r="R180" s="304"/>
      <c r="S180" s="304"/>
      <c r="T180" s="304"/>
      <c r="U180" s="304"/>
      <c r="V180" s="304"/>
      <c r="W180" s="304"/>
      <c r="X180" s="304"/>
      <c r="Y180" s="304"/>
      <c r="Z180" s="304"/>
      <c r="AA180" s="304"/>
      <c r="AB180" s="304"/>
      <c r="AC180" s="304"/>
      <c r="AD180" s="304"/>
      <c r="AE180" s="304"/>
      <c r="AF180" s="304"/>
      <c r="AG180" s="304"/>
    </row>
    <row r="181">
      <c r="A181" s="304"/>
      <c r="B181" s="304"/>
      <c r="C181" s="304"/>
      <c r="D181" s="304"/>
      <c r="E181" s="300"/>
      <c r="F181" s="300"/>
      <c r="G181" s="31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4"/>
      <c r="R181" s="304"/>
      <c r="S181" s="304"/>
      <c r="T181" s="304"/>
      <c r="U181" s="304"/>
      <c r="V181" s="304"/>
      <c r="W181" s="304"/>
      <c r="X181" s="304"/>
      <c r="Y181" s="304"/>
      <c r="Z181" s="304"/>
      <c r="AA181" s="304"/>
      <c r="AB181" s="304"/>
      <c r="AC181" s="304"/>
      <c r="AD181" s="304"/>
      <c r="AE181" s="304"/>
      <c r="AF181" s="304"/>
      <c r="AG181" s="304"/>
    </row>
    <row r="182">
      <c r="A182" s="304"/>
      <c r="B182" s="304"/>
      <c r="C182" s="304"/>
      <c r="D182" s="304"/>
      <c r="E182" s="300"/>
      <c r="F182" s="300"/>
      <c r="G182" s="31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4"/>
      <c r="R182" s="304"/>
      <c r="S182" s="304"/>
      <c r="T182" s="304"/>
      <c r="U182" s="304"/>
      <c r="V182" s="304"/>
      <c r="W182" s="304"/>
      <c r="X182" s="304"/>
      <c r="Y182" s="304"/>
      <c r="Z182" s="304"/>
      <c r="AA182" s="304"/>
      <c r="AB182" s="304"/>
      <c r="AC182" s="304"/>
      <c r="AD182" s="304"/>
      <c r="AE182" s="304"/>
      <c r="AF182" s="304"/>
      <c r="AG182" s="304"/>
    </row>
    <row r="183">
      <c r="A183" s="304"/>
      <c r="B183" s="304"/>
      <c r="C183" s="304"/>
      <c r="D183" s="304"/>
      <c r="E183" s="300"/>
      <c r="F183" s="300"/>
      <c r="G183" s="31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4"/>
      <c r="R183" s="304"/>
      <c r="S183" s="304"/>
      <c r="T183" s="304"/>
      <c r="U183" s="304"/>
      <c r="V183" s="304"/>
      <c r="W183" s="304"/>
      <c r="X183" s="304"/>
      <c r="Y183" s="304"/>
      <c r="Z183" s="304"/>
      <c r="AA183" s="304"/>
      <c r="AB183" s="304"/>
      <c r="AC183" s="304"/>
      <c r="AD183" s="304"/>
      <c r="AE183" s="304"/>
      <c r="AF183" s="304"/>
      <c r="AG183" s="304"/>
    </row>
    <row r="184">
      <c r="A184" s="304"/>
      <c r="B184" s="304"/>
      <c r="C184" s="304"/>
      <c r="D184" s="304"/>
      <c r="E184" s="300"/>
      <c r="F184" s="300"/>
      <c r="G184" s="31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4"/>
      <c r="R184" s="304"/>
      <c r="S184" s="304"/>
      <c r="T184" s="304"/>
      <c r="U184" s="304"/>
      <c r="V184" s="304"/>
      <c r="W184" s="304"/>
      <c r="X184" s="304"/>
      <c r="Y184" s="304"/>
      <c r="Z184" s="304"/>
      <c r="AA184" s="304"/>
      <c r="AB184" s="304"/>
      <c r="AC184" s="304"/>
      <c r="AD184" s="304"/>
      <c r="AE184" s="304"/>
      <c r="AF184" s="304"/>
      <c r="AG184" s="304"/>
    </row>
    <row r="185">
      <c r="A185" s="304"/>
      <c r="B185" s="304"/>
      <c r="C185" s="304"/>
      <c r="D185" s="304"/>
      <c r="E185" s="300"/>
      <c r="F185" s="300"/>
      <c r="G185" s="31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4"/>
      <c r="R185" s="304"/>
      <c r="S185" s="304"/>
      <c r="T185" s="304"/>
      <c r="U185" s="304"/>
      <c r="V185" s="304"/>
      <c r="W185" s="304"/>
      <c r="X185" s="304"/>
      <c r="Y185" s="304"/>
      <c r="Z185" s="304"/>
      <c r="AA185" s="304"/>
      <c r="AB185" s="304"/>
      <c r="AC185" s="304"/>
      <c r="AD185" s="304"/>
      <c r="AE185" s="304"/>
      <c r="AF185" s="304"/>
      <c r="AG185" s="304"/>
    </row>
    <row r="186">
      <c r="A186" s="304"/>
      <c r="B186" s="304"/>
      <c r="C186" s="304"/>
      <c r="D186" s="304"/>
      <c r="E186" s="300"/>
      <c r="F186" s="300"/>
      <c r="G186" s="313"/>
      <c r="H186" s="302"/>
      <c r="I186" s="303"/>
      <c r="J186" s="303"/>
      <c r="K186" s="303"/>
      <c r="L186" s="303"/>
      <c r="M186" s="303"/>
      <c r="N186" s="303"/>
      <c r="O186" s="303"/>
      <c r="P186" s="303"/>
      <c r="Q186" s="304"/>
      <c r="R186" s="304"/>
      <c r="S186" s="304"/>
      <c r="T186" s="304"/>
      <c r="U186" s="304"/>
      <c r="V186" s="304"/>
      <c r="W186" s="304"/>
      <c r="X186" s="304"/>
      <c r="Y186" s="304"/>
      <c r="Z186" s="304"/>
      <c r="AA186" s="304"/>
      <c r="AB186" s="304"/>
      <c r="AC186" s="304"/>
      <c r="AD186" s="304"/>
      <c r="AE186" s="304"/>
      <c r="AF186" s="304"/>
      <c r="AG186" s="304"/>
    </row>
    <row r="187">
      <c r="A187" s="304"/>
      <c r="B187" s="304"/>
      <c r="C187" s="304"/>
      <c r="D187" s="304"/>
      <c r="E187" s="300"/>
      <c r="F187" s="300"/>
      <c r="G187" s="313"/>
      <c r="H187" s="302"/>
      <c r="I187" s="303"/>
      <c r="J187" s="303"/>
      <c r="K187" s="303"/>
      <c r="L187" s="303"/>
      <c r="M187" s="303"/>
      <c r="N187" s="303"/>
      <c r="O187" s="303"/>
      <c r="P187" s="303"/>
      <c r="Q187" s="304"/>
      <c r="R187" s="304"/>
      <c r="S187" s="304"/>
      <c r="T187" s="304"/>
      <c r="U187" s="304"/>
      <c r="V187" s="304"/>
      <c r="W187" s="304"/>
      <c r="X187" s="304"/>
      <c r="Y187" s="304"/>
      <c r="Z187" s="304"/>
      <c r="AA187" s="304"/>
      <c r="AB187" s="304"/>
      <c r="AC187" s="304"/>
      <c r="AD187" s="304"/>
      <c r="AE187" s="304"/>
      <c r="AF187" s="304"/>
      <c r="AG187" s="304"/>
    </row>
    <row r="188">
      <c r="A188" s="304"/>
      <c r="B188" s="304"/>
      <c r="C188" s="304"/>
      <c r="D188" s="304"/>
      <c r="E188" s="300"/>
      <c r="F188" s="300"/>
      <c r="G188" s="313"/>
      <c r="H188" s="302"/>
      <c r="I188" s="303"/>
      <c r="J188" s="303"/>
      <c r="K188" s="303"/>
      <c r="L188" s="303"/>
      <c r="M188" s="303"/>
      <c r="N188" s="303"/>
      <c r="O188" s="303"/>
      <c r="P188" s="303"/>
      <c r="Q188" s="304"/>
      <c r="R188" s="304"/>
      <c r="S188" s="304"/>
      <c r="T188" s="304"/>
      <c r="U188" s="304"/>
      <c r="V188" s="304"/>
      <c r="W188" s="304"/>
      <c r="X188" s="304"/>
      <c r="Y188" s="304"/>
      <c r="Z188" s="304"/>
      <c r="AA188" s="304"/>
      <c r="AB188" s="304"/>
      <c r="AC188" s="304"/>
      <c r="AD188" s="304"/>
      <c r="AE188" s="304"/>
      <c r="AF188" s="304"/>
      <c r="AG188" s="304"/>
    </row>
    <row r="189">
      <c r="A189" s="304"/>
      <c r="B189" s="304"/>
      <c r="C189" s="304"/>
      <c r="D189" s="304"/>
      <c r="E189" s="300"/>
      <c r="F189" s="300"/>
      <c r="G189" s="313"/>
      <c r="H189" s="302"/>
      <c r="I189" s="303"/>
      <c r="J189" s="303"/>
      <c r="K189" s="303"/>
      <c r="L189" s="303"/>
      <c r="M189" s="303"/>
      <c r="N189" s="303"/>
      <c r="O189" s="303"/>
      <c r="P189" s="303"/>
      <c r="Q189" s="304"/>
      <c r="R189" s="304"/>
      <c r="S189" s="304"/>
      <c r="T189" s="304"/>
      <c r="U189" s="304"/>
      <c r="V189" s="304"/>
      <c r="W189" s="304"/>
      <c r="X189" s="304"/>
      <c r="Y189" s="304"/>
      <c r="Z189" s="304"/>
      <c r="AA189" s="304"/>
      <c r="AB189" s="304"/>
      <c r="AC189" s="304"/>
      <c r="AD189" s="304"/>
      <c r="AE189" s="304"/>
      <c r="AF189" s="304"/>
      <c r="AG189" s="304"/>
    </row>
    <row r="190">
      <c r="A190" s="304"/>
      <c r="B190" s="304"/>
      <c r="C190" s="304"/>
      <c r="D190" s="304"/>
      <c r="E190" s="300"/>
      <c r="F190" s="300"/>
      <c r="G190" s="313"/>
      <c r="H190" s="302"/>
      <c r="I190" s="303"/>
      <c r="J190" s="303"/>
      <c r="K190" s="303"/>
      <c r="L190" s="303"/>
      <c r="M190" s="303"/>
      <c r="N190" s="303"/>
      <c r="O190" s="303"/>
      <c r="P190" s="303"/>
      <c r="Q190" s="304"/>
      <c r="R190" s="304"/>
      <c r="S190" s="304"/>
      <c r="T190" s="304"/>
      <c r="U190" s="304"/>
      <c r="V190" s="304"/>
      <c r="W190" s="304"/>
      <c r="X190" s="304"/>
      <c r="Y190" s="304"/>
      <c r="Z190" s="304"/>
      <c r="AA190" s="304"/>
      <c r="AB190" s="304"/>
      <c r="AC190" s="304"/>
      <c r="AD190" s="304"/>
      <c r="AE190" s="304"/>
      <c r="AF190" s="304"/>
      <c r="AG190" s="304"/>
    </row>
    <row r="191">
      <c r="A191" s="304"/>
      <c r="B191" s="304"/>
      <c r="C191" s="304"/>
      <c r="D191" s="304"/>
      <c r="E191" s="300"/>
      <c r="F191" s="300"/>
      <c r="G191" s="313"/>
      <c r="H191" s="302"/>
      <c r="I191" s="303"/>
      <c r="J191" s="303"/>
      <c r="K191" s="303"/>
      <c r="L191" s="303"/>
      <c r="M191" s="303"/>
      <c r="N191" s="303"/>
      <c r="O191" s="303"/>
      <c r="P191" s="303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  <c r="AA191" s="304"/>
      <c r="AB191" s="304"/>
      <c r="AC191" s="304"/>
      <c r="AD191" s="304"/>
      <c r="AE191" s="304"/>
      <c r="AF191" s="304"/>
      <c r="AG191" s="304"/>
    </row>
    <row r="192">
      <c r="A192" s="304"/>
      <c r="B192" s="304"/>
      <c r="C192" s="304"/>
      <c r="D192" s="304"/>
      <c r="E192" s="300"/>
      <c r="F192" s="300"/>
      <c r="G192" s="313"/>
      <c r="H192" s="302"/>
      <c r="I192" s="303"/>
      <c r="J192" s="303"/>
      <c r="K192" s="303"/>
      <c r="L192" s="303"/>
      <c r="M192" s="303"/>
      <c r="N192" s="303"/>
      <c r="O192" s="303"/>
      <c r="P192" s="303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  <c r="AA192" s="304"/>
      <c r="AB192" s="304"/>
      <c r="AC192" s="304"/>
      <c r="AD192" s="304"/>
      <c r="AE192" s="304"/>
      <c r="AF192" s="304"/>
      <c r="AG192" s="304"/>
    </row>
    <row r="193">
      <c r="A193" s="304"/>
      <c r="B193" s="304"/>
      <c r="C193" s="304"/>
      <c r="D193" s="304"/>
      <c r="E193" s="300"/>
      <c r="F193" s="300"/>
      <c r="G193" s="313"/>
      <c r="H193" s="302"/>
      <c r="I193" s="303"/>
      <c r="J193" s="303"/>
      <c r="K193" s="303"/>
      <c r="L193" s="303"/>
      <c r="M193" s="303"/>
      <c r="N193" s="303"/>
      <c r="O193" s="303"/>
      <c r="P193" s="303"/>
      <c r="Q193" s="304"/>
      <c r="R193" s="304"/>
      <c r="S193" s="304"/>
      <c r="T193" s="304"/>
      <c r="U193" s="304"/>
      <c r="V193" s="304"/>
      <c r="W193" s="304"/>
      <c r="X193" s="304"/>
      <c r="Y193" s="304"/>
      <c r="Z193" s="304"/>
      <c r="AA193" s="304"/>
      <c r="AB193" s="304"/>
      <c r="AC193" s="304"/>
      <c r="AD193" s="304"/>
      <c r="AE193" s="304"/>
      <c r="AF193" s="304"/>
      <c r="AG193" s="304"/>
    </row>
    <row r="194">
      <c r="A194" s="304"/>
      <c r="B194" s="304"/>
      <c r="C194" s="304"/>
      <c r="D194" s="304"/>
      <c r="E194" s="300"/>
      <c r="F194" s="300"/>
      <c r="G194" s="313"/>
      <c r="H194" s="302"/>
      <c r="I194" s="303"/>
      <c r="J194" s="303"/>
      <c r="K194" s="303"/>
      <c r="L194" s="303"/>
      <c r="M194" s="303"/>
      <c r="N194" s="303"/>
      <c r="O194" s="303"/>
      <c r="P194" s="303"/>
      <c r="Q194" s="304"/>
      <c r="R194" s="304"/>
      <c r="S194" s="304"/>
      <c r="T194" s="304"/>
      <c r="U194" s="304"/>
      <c r="V194" s="304"/>
      <c r="W194" s="304"/>
      <c r="X194" s="304"/>
      <c r="Y194" s="304"/>
      <c r="Z194" s="304"/>
      <c r="AA194" s="304"/>
      <c r="AB194" s="304"/>
      <c r="AC194" s="304"/>
      <c r="AD194" s="304"/>
      <c r="AE194" s="304"/>
      <c r="AF194" s="304"/>
      <c r="AG194" s="304"/>
    </row>
    <row r="195">
      <c r="A195" s="304"/>
      <c r="B195" s="304"/>
      <c r="C195" s="304"/>
      <c r="D195" s="304"/>
      <c r="E195" s="300"/>
      <c r="F195" s="300"/>
      <c r="G195" s="313"/>
      <c r="H195" s="302"/>
      <c r="I195" s="303"/>
      <c r="J195" s="303"/>
      <c r="K195" s="303"/>
      <c r="L195" s="303"/>
      <c r="M195" s="303"/>
      <c r="N195" s="303"/>
      <c r="O195" s="303"/>
      <c r="P195" s="303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  <c r="AA195" s="304"/>
      <c r="AB195" s="304"/>
      <c r="AC195" s="304"/>
      <c r="AD195" s="304"/>
      <c r="AE195" s="304"/>
      <c r="AF195" s="304"/>
      <c r="AG195" s="304"/>
    </row>
    <row r="196">
      <c r="A196" s="304"/>
      <c r="B196" s="304"/>
      <c r="C196" s="304"/>
      <c r="D196" s="304"/>
      <c r="E196" s="300"/>
      <c r="F196" s="300"/>
      <c r="G196" s="313"/>
      <c r="H196" s="302"/>
      <c r="I196" s="303"/>
      <c r="J196" s="303"/>
      <c r="K196" s="303"/>
      <c r="L196" s="303"/>
      <c r="M196" s="303"/>
      <c r="N196" s="303"/>
      <c r="O196" s="303"/>
      <c r="P196" s="303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</row>
    <row r="197">
      <c r="A197" s="304"/>
      <c r="B197" s="304"/>
      <c r="C197" s="304"/>
      <c r="D197" s="304"/>
      <c r="E197" s="300"/>
      <c r="F197" s="300"/>
      <c r="G197" s="313"/>
      <c r="H197" s="302"/>
      <c r="I197" s="303"/>
      <c r="J197" s="303"/>
      <c r="K197" s="303"/>
      <c r="L197" s="303"/>
      <c r="M197" s="303"/>
      <c r="N197" s="303"/>
      <c r="O197" s="303"/>
      <c r="P197" s="303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  <c r="AA197" s="304"/>
      <c r="AB197" s="304"/>
      <c r="AC197" s="304"/>
      <c r="AD197" s="304"/>
      <c r="AE197" s="304"/>
      <c r="AF197" s="304"/>
      <c r="AG197" s="304"/>
    </row>
    <row r="198">
      <c r="A198" s="304"/>
      <c r="B198" s="304"/>
      <c r="C198" s="304"/>
      <c r="D198" s="304"/>
      <c r="E198" s="300"/>
      <c r="F198" s="300"/>
      <c r="G198" s="313"/>
      <c r="H198" s="302"/>
      <c r="I198" s="303"/>
      <c r="J198" s="303"/>
      <c r="K198" s="303"/>
      <c r="L198" s="303"/>
      <c r="M198" s="303"/>
      <c r="N198" s="303"/>
      <c r="O198" s="303"/>
      <c r="P198" s="303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  <c r="AA198" s="304"/>
      <c r="AB198" s="304"/>
      <c r="AC198" s="304"/>
      <c r="AD198" s="304"/>
      <c r="AE198" s="304"/>
      <c r="AF198" s="304"/>
      <c r="AG198" s="304"/>
    </row>
    <row r="199">
      <c r="A199" s="304"/>
      <c r="B199" s="304"/>
      <c r="C199" s="304"/>
      <c r="D199" s="304"/>
      <c r="E199" s="300"/>
      <c r="F199" s="300"/>
      <c r="G199" s="313"/>
      <c r="H199" s="302"/>
      <c r="I199" s="303"/>
      <c r="J199" s="303"/>
      <c r="K199" s="303"/>
      <c r="L199" s="303"/>
      <c r="M199" s="303"/>
      <c r="N199" s="303"/>
      <c r="O199" s="303"/>
      <c r="P199" s="303"/>
      <c r="Q199" s="304"/>
      <c r="R199" s="304"/>
      <c r="S199" s="304"/>
      <c r="T199" s="304"/>
      <c r="U199" s="304"/>
      <c r="V199" s="304"/>
      <c r="W199" s="304"/>
      <c r="X199" s="304"/>
      <c r="Y199" s="304"/>
      <c r="Z199" s="304"/>
      <c r="AA199" s="304"/>
      <c r="AB199" s="304"/>
      <c r="AC199" s="304"/>
      <c r="AD199" s="304"/>
      <c r="AE199" s="304"/>
      <c r="AF199" s="304"/>
      <c r="AG199" s="304"/>
    </row>
    <row r="200">
      <c r="A200" s="304"/>
      <c r="B200" s="304"/>
      <c r="C200" s="304"/>
      <c r="D200" s="304"/>
      <c r="E200" s="300"/>
      <c r="F200" s="300"/>
      <c r="G200" s="313"/>
      <c r="H200" s="302"/>
      <c r="I200" s="303"/>
      <c r="J200" s="303"/>
      <c r="K200" s="303"/>
      <c r="L200" s="303"/>
      <c r="M200" s="303"/>
      <c r="N200" s="303"/>
      <c r="O200" s="303"/>
      <c r="P200" s="303"/>
      <c r="Q200" s="304"/>
      <c r="R200" s="304"/>
      <c r="S200" s="304"/>
      <c r="T200" s="304"/>
      <c r="U200" s="304"/>
      <c r="V200" s="304"/>
      <c r="W200" s="304"/>
      <c r="X200" s="304"/>
      <c r="Y200" s="304"/>
      <c r="Z200" s="304"/>
      <c r="AA200" s="304"/>
      <c r="AB200" s="304"/>
      <c r="AC200" s="304"/>
      <c r="AD200" s="304"/>
      <c r="AE200" s="304"/>
      <c r="AF200" s="304"/>
      <c r="AG200" s="304"/>
    </row>
    <row r="201">
      <c r="A201" s="304"/>
      <c r="B201" s="304"/>
      <c r="C201" s="304"/>
      <c r="D201" s="304"/>
      <c r="E201" s="300"/>
      <c r="F201" s="300"/>
      <c r="G201" s="313"/>
      <c r="H201" s="302"/>
      <c r="I201" s="303"/>
      <c r="J201" s="303"/>
      <c r="K201" s="303"/>
      <c r="L201" s="303"/>
      <c r="M201" s="303"/>
      <c r="N201" s="303"/>
      <c r="O201" s="303"/>
      <c r="P201" s="303"/>
      <c r="Q201" s="304"/>
      <c r="R201" s="304"/>
      <c r="S201" s="304"/>
      <c r="T201" s="304"/>
      <c r="U201" s="304"/>
      <c r="V201" s="304"/>
      <c r="W201" s="304"/>
      <c r="X201" s="304"/>
      <c r="Y201" s="304"/>
      <c r="Z201" s="304"/>
      <c r="AA201" s="304"/>
      <c r="AB201" s="304"/>
      <c r="AC201" s="304"/>
      <c r="AD201" s="304"/>
      <c r="AE201" s="304"/>
      <c r="AF201" s="304"/>
      <c r="AG201" s="304"/>
    </row>
    <row r="202">
      <c r="A202" s="304"/>
      <c r="B202" s="304"/>
      <c r="C202" s="304"/>
      <c r="D202" s="304"/>
      <c r="E202" s="300"/>
      <c r="F202" s="300"/>
      <c r="G202" s="313"/>
      <c r="H202" s="302"/>
      <c r="I202" s="303"/>
      <c r="J202" s="303"/>
      <c r="K202" s="303"/>
      <c r="L202" s="303"/>
      <c r="M202" s="303"/>
      <c r="N202" s="303"/>
      <c r="O202" s="303"/>
      <c r="P202" s="303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  <c r="AA202" s="304"/>
      <c r="AB202" s="304"/>
      <c r="AC202" s="304"/>
      <c r="AD202" s="304"/>
      <c r="AE202" s="304"/>
      <c r="AF202" s="304"/>
      <c r="AG202" s="304"/>
    </row>
    <row r="203">
      <c r="A203" s="304"/>
      <c r="B203" s="304"/>
      <c r="C203" s="304"/>
      <c r="D203" s="304"/>
      <c r="E203" s="300"/>
      <c r="F203" s="300"/>
      <c r="G203" s="313"/>
      <c r="H203" s="302"/>
      <c r="I203" s="303"/>
      <c r="J203" s="303"/>
      <c r="K203" s="303"/>
      <c r="L203" s="303"/>
      <c r="M203" s="303"/>
      <c r="N203" s="303"/>
      <c r="O203" s="303"/>
      <c r="P203" s="303"/>
      <c r="Q203" s="304"/>
      <c r="R203" s="304"/>
      <c r="S203" s="304"/>
      <c r="T203" s="304"/>
      <c r="U203" s="304"/>
      <c r="V203" s="304"/>
      <c r="W203" s="304"/>
      <c r="X203" s="304"/>
      <c r="Y203" s="304"/>
      <c r="Z203" s="304"/>
      <c r="AA203" s="304"/>
      <c r="AB203" s="304"/>
      <c r="AC203" s="304"/>
      <c r="AD203" s="304"/>
      <c r="AE203" s="304"/>
      <c r="AF203" s="304"/>
      <c r="AG203" s="304"/>
    </row>
    <row r="204">
      <c r="A204" s="304"/>
      <c r="B204" s="304"/>
      <c r="C204" s="304"/>
      <c r="D204" s="304"/>
      <c r="E204" s="300"/>
      <c r="F204" s="300"/>
      <c r="G204" s="313"/>
      <c r="H204" s="302"/>
      <c r="I204" s="303"/>
      <c r="J204" s="303"/>
      <c r="K204" s="303"/>
      <c r="L204" s="303"/>
      <c r="M204" s="303"/>
      <c r="N204" s="303"/>
      <c r="O204" s="303"/>
      <c r="P204" s="303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  <c r="AA204" s="304"/>
      <c r="AB204" s="304"/>
      <c r="AC204" s="304"/>
      <c r="AD204" s="304"/>
      <c r="AE204" s="304"/>
      <c r="AF204" s="304"/>
      <c r="AG204" s="304"/>
    </row>
    <row r="205">
      <c r="A205" s="304"/>
      <c r="B205" s="304"/>
      <c r="C205" s="304"/>
      <c r="D205" s="304"/>
      <c r="E205" s="300"/>
      <c r="F205" s="300"/>
      <c r="G205" s="313"/>
      <c r="H205" s="302"/>
      <c r="I205" s="303"/>
      <c r="J205" s="303"/>
      <c r="K205" s="303"/>
      <c r="L205" s="303"/>
      <c r="M205" s="303"/>
      <c r="N205" s="303"/>
      <c r="O205" s="303"/>
      <c r="P205" s="303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  <c r="AA205" s="304"/>
      <c r="AB205" s="304"/>
      <c r="AC205" s="304"/>
      <c r="AD205" s="304"/>
      <c r="AE205" s="304"/>
      <c r="AF205" s="304"/>
      <c r="AG205" s="304"/>
    </row>
    <row r="206">
      <c r="A206" s="304"/>
      <c r="B206" s="304"/>
      <c r="C206" s="304"/>
      <c r="D206" s="304"/>
      <c r="E206" s="300"/>
      <c r="F206" s="300"/>
      <c r="G206" s="313"/>
      <c r="H206" s="302"/>
      <c r="I206" s="303"/>
      <c r="J206" s="303"/>
      <c r="K206" s="303"/>
      <c r="L206" s="303"/>
      <c r="M206" s="303"/>
      <c r="N206" s="303"/>
      <c r="O206" s="303"/>
      <c r="P206" s="303"/>
      <c r="Q206" s="304"/>
      <c r="R206" s="304"/>
      <c r="S206" s="304"/>
      <c r="T206" s="304"/>
      <c r="U206" s="304"/>
      <c r="V206" s="304"/>
      <c r="W206" s="304"/>
      <c r="X206" s="304"/>
      <c r="Y206" s="304"/>
      <c r="Z206" s="304"/>
      <c r="AA206" s="304"/>
      <c r="AB206" s="304"/>
      <c r="AC206" s="304"/>
      <c r="AD206" s="304"/>
      <c r="AE206" s="304"/>
      <c r="AF206" s="304"/>
      <c r="AG206" s="304"/>
    </row>
    <row r="207">
      <c r="A207" s="304"/>
      <c r="B207" s="304"/>
      <c r="C207" s="304"/>
      <c r="D207" s="304"/>
      <c r="E207" s="300"/>
      <c r="F207" s="300"/>
      <c r="G207" s="313"/>
      <c r="H207" s="302"/>
      <c r="I207" s="303"/>
      <c r="J207" s="303"/>
      <c r="K207" s="303"/>
      <c r="L207" s="303"/>
      <c r="M207" s="303"/>
      <c r="N207" s="303"/>
      <c r="O207" s="303"/>
      <c r="P207" s="303"/>
      <c r="Q207" s="304"/>
      <c r="R207" s="304"/>
      <c r="S207" s="304"/>
      <c r="T207" s="304"/>
      <c r="U207" s="304"/>
      <c r="V207" s="304"/>
      <c r="W207" s="304"/>
      <c r="X207" s="304"/>
      <c r="Y207" s="304"/>
      <c r="Z207" s="304"/>
      <c r="AA207" s="304"/>
      <c r="AB207" s="304"/>
      <c r="AC207" s="304"/>
      <c r="AD207" s="304"/>
      <c r="AE207" s="304"/>
      <c r="AF207" s="304"/>
      <c r="AG207" s="304"/>
    </row>
    <row r="208">
      <c r="A208" s="304"/>
      <c r="B208" s="304"/>
      <c r="C208" s="304"/>
      <c r="D208" s="304"/>
      <c r="E208" s="300"/>
      <c r="F208" s="300"/>
      <c r="G208" s="313"/>
      <c r="H208" s="302"/>
      <c r="I208" s="303"/>
      <c r="J208" s="303"/>
      <c r="K208" s="303"/>
      <c r="L208" s="303"/>
      <c r="M208" s="303"/>
      <c r="N208" s="303"/>
      <c r="O208" s="303"/>
      <c r="P208" s="303"/>
      <c r="Q208" s="304"/>
      <c r="R208" s="304"/>
      <c r="S208" s="304"/>
      <c r="T208" s="304"/>
      <c r="U208" s="304"/>
      <c r="V208" s="304"/>
      <c r="W208" s="304"/>
      <c r="X208" s="304"/>
      <c r="Y208" s="304"/>
      <c r="Z208" s="304"/>
      <c r="AA208" s="304"/>
      <c r="AB208" s="304"/>
      <c r="AC208" s="304"/>
      <c r="AD208" s="304"/>
      <c r="AE208" s="304"/>
      <c r="AF208" s="304"/>
      <c r="AG208" s="304"/>
    </row>
    <row r="209">
      <c r="A209" s="304"/>
      <c r="B209" s="304"/>
      <c r="C209" s="304"/>
      <c r="D209" s="304"/>
      <c r="E209" s="300"/>
      <c r="F209" s="300"/>
      <c r="G209" s="313"/>
      <c r="H209" s="302"/>
      <c r="I209" s="303"/>
      <c r="J209" s="303"/>
      <c r="K209" s="303"/>
      <c r="L209" s="303"/>
      <c r="M209" s="303"/>
      <c r="N209" s="303"/>
      <c r="O209" s="303"/>
      <c r="P209" s="303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  <c r="AA209" s="304"/>
      <c r="AB209" s="304"/>
      <c r="AC209" s="304"/>
      <c r="AD209" s="304"/>
      <c r="AE209" s="304"/>
      <c r="AF209" s="304"/>
      <c r="AG209" s="304"/>
    </row>
    <row r="210">
      <c r="A210" s="304"/>
      <c r="B210" s="304"/>
      <c r="C210" s="304"/>
      <c r="D210" s="304"/>
      <c r="E210" s="300"/>
      <c r="F210" s="300"/>
      <c r="G210" s="313"/>
      <c r="H210" s="302"/>
      <c r="I210" s="303"/>
      <c r="J210" s="303"/>
      <c r="K210" s="303"/>
      <c r="L210" s="303"/>
      <c r="M210" s="303"/>
      <c r="N210" s="303"/>
      <c r="O210" s="303"/>
      <c r="P210" s="303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  <c r="AA210" s="304"/>
      <c r="AB210" s="304"/>
      <c r="AC210" s="304"/>
      <c r="AD210" s="304"/>
      <c r="AE210" s="304"/>
      <c r="AF210" s="304"/>
      <c r="AG210" s="304"/>
    </row>
    <row r="211">
      <c r="A211" s="304"/>
      <c r="B211" s="304"/>
      <c r="C211" s="304"/>
      <c r="D211" s="304"/>
      <c r="E211" s="300"/>
      <c r="F211" s="300"/>
      <c r="G211" s="313"/>
      <c r="H211" s="302"/>
      <c r="I211" s="303"/>
      <c r="J211" s="303"/>
      <c r="K211" s="303"/>
      <c r="L211" s="303"/>
      <c r="M211" s="303"/>
      <c r="N211" s="303"/>
      <c r="O211" s="303"/>
      <c r="P211" s="303"/>
      <c r="Q211" s="304"/>
      <c r="R211" s="304"/>
      <c r="S211" s="304"/>
      <c r="T211" s="304"/>
      <c r="U211" s="304"/>
      <c r="V211" s="304"/>
      <c r="W211" s="304"/>
      <c r="X211" s="304"/>
      <c r="Y211" s="304"/>
      <c r="Z211" s="304"/>
      <c r="AA211" s="304"/>
      <c r="AB211" s="304"/>
      <c r="AC211" s="304"/>
      <c r="AD211" s="304"/>
      <c r="AE211" s="304"/>
      <c r="AF211" s="304"/>
      <c r="AG211" s="304"/>
    </row>
    <row r="212">
      <c r="A212" s="304"/>
      <c r="B212" s="304"/>
      <c r="C212" s="304"/>
      <c r="D212" s="304"/>
      <c r="E212" s="300"/>
      <c r="F212" s="300"/>
      <c r="G212" s="313"/>
      <c r="H212" s="302"/>
      <c r="I212" s="303"/>
      <c r="J212" s="303"/>
      <c r="K212" s="303"/>
      <c r="L212" s="303"/>
      <c r="M212" s="303"/>
      <c r="N212" s="303"/>
      <c r="O212" s="303"/>
      <c r="P212" s="303"/>
      <c r="Q212" s="304"/>
      <c r="R212" s="304"/>
      <c r="S212" s="304"/>
      <c r="T212" s="304"/>
      <c r="U212" s="304"/>
      <c r="V212" s="304"/>
      <c r="W212" s="304"/>
      <c r="X212" s="304"/>
      <c r="Y212" s="304"/>
      <c r="Z212" s="304"/>
      <c r="AA212" s="304"/>
      <c r="AB212" s="304"/>
      <c r="AC212" s="304"/>
      <c r="AD212" s="304"/>
      <c r="AE212" s="304"/>
      <c r="AF212" s="304"/>
      <c r="AG212" s="304"/>
    </row>
    <row r="213">
      <c r="A213" s="304"/>
      <c r="B213" s="304"/>
      <c r="C213" s="304"/>
      <c r="D213" s="304"/>
      <c r="E213" s="300"/>
      <c r="F213" s="300"/>
      <c r="G213" s="313"/>
      <c r="H213" s="302"/>
      <c r="I213" s="303"/>
      <c r="J213" s="303"/>
      <c r="K213" s="303"/>
      <c r="L213" s="303"/>
      <c r="M213" s="303"/>
      <c r="N213" s="303"/>
      <c r="O213" s="303"/>
      <c r="P213" s="303"/>
      <c r="Q213" s="304"/>
      <c r="R213" s="304"/>
      <c r="S213" s="304"/>
      <c r="T213" s="304"/>
      <c r="U213" s="304"/>
      <c r="V213" s="304"/>
      <c r="W213" s="304"/>
      <c r="X213" s="304"/>
      <c r="Y213" s="304"/>
      <c r="Z213" s="304"/>
      <c r="AA213" s="304"/>
      <c r="AB213" s="304"/>
      <c r="AC213" s="304"/>
      <c r="AD213" s="304"/>
      <c r="AE213" s="304"/>
      <c r="AF213" s="304"/>
      <c r="AG213" s="304"/>
    </row>
    <row r="214">
      <c r="A214" s="304"/>
      <c r="B214" s="304"/>
      <c r="C214" s="304"/>
      <c r="D214" s="304"/>
      <c r="E214" s="300"/>
      <c r="F214" s="300"/>
      <c r="G214" s="313"/>
      <c r="H214" s="302"/>
      <c r="I214" s="303"/>
      <c r="J214" s="303"/>
      <c r="K214" s="303"/>
      <c r="L214" s="303"/>
      <c r="M214" s="303"/>
      <c r="N214" s="303"/>
      <c r="O214" s="303"/>
      <c r="P214" s="303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  <c r="AA214" s="304"/>
      <c r="AB214" s="304"/>
      <c r="AC214" s="304"/>
      <c r="AD214" s="304"/>
      <c r="AE214" s="304"/>
      <c r="AF214" s="304"/>
      <c r="AG214" s="304"/>
    </row>
    <row r="215">
      <c r="A215" s="304"/>
      <c r="B215" s="304"/>
      <c r="C215" s="304"/>
      <c r="D215" s="304"/>
      <c r="E215" s="300"/>
      <c r="F215" s="300"/>
      <c r="G215" s="313"/>
      <c r="H215" s="302"/>
      <c r="I215" s="303"/>
      <c r="J215" s="303"/>
      <c r="K215" s="303"/>
      <c r="L215" s="303"/>
      <c r="M215" s="303"/>
      <c r="N215" s="303"/>
      <c r="O215" s="303"/>
      <c r="P215" s="303"/>
      <c r="Q215" s="304"/>
      <c r="R215" s="304"/>
      <c r="S215" s="304"/>
      <c r="T215" s="304"/>
      <c r="U215" s="304"/>
      <c r="V215" s="304"/>
      <c r="W215" s="304"/>
      <c r="X215" s="304"/>
      <c r="Y215" s="304"/>
      <c r="Z215" s="304"/>
      <c r="AA215" s="304"/>
      <c r="AB215" s="304"/>
      <c r="AC215" s="304"/>
      <c r="AD215" s="304"/>
      <c r="AE215" s="304"/>
      <c r="AF215" s="304"/>
      <c r="AG215" s="304"/>
    </row>
    <row r="216">
      <c r="A216" s="304"/>
      <c r="B216" s="304"/>
      <c r="C216" s="304"/>
      <c r="D216" s="304"/>
      <c r="E216" s="300"/>
      <c r="F216" s="300"/>
      <c r="G216" s="313"/>
      <c r="H216" s="302"/>
      <c r="I216" s="303"/>
      <c r="J216" s="303"/>
      <c r="K216" s="303"/>
      <c r="L216" s="303"/>
      <c r="M216" s="303"/>
      <c r="N216" s="303"/>
      <c r="O216" s="303"/>
      <c r="P216" s="303"/>
      <c r="Q216" s="304"/>
      <c r="R216" s="304"/>
      <c r="S216" s="304"/>
      <c r="T216" s="304"/>
      <c r="U216" s="304"/>
      <c r="V216" s="304"/>
      <c r="W216" s="304"/>
      <c r="X216" s="304"/>
      <c r="Y216" s="304"/>
      <c r="Z216" s="304"/>
      <c r="AA216" s="304"/>
      <c r="AB216" s="304"/>
      <c r="AC216" s="304"/>
      <c r="AD216" s="304"/>
      <c r="AE216" s="304"/>
      <c r="AF216" s="304"/>
      <c r="AG216" s="304"/>
    </row>
    <row r="217">
      <c r="A217" s="304"/>
      <c r="B217" s="304"/>
      <c r="C217" s="304"/>
      <c r="D217" s="304"/>
      <c r="E217" s="300"/>
      <c r="F217" s="300"/>
      <c r="G217" s="313"/>
      <c r="H217" s="302"/>
      <c r="I217" s="303"/>
      <c r="J217" s="303"/>
      <c r="K217" s="303"/>
      <c r="L217" s="303"/>
      <c r="M217" s="303"/>
      <c r="N217" s="303"/>
      <c r="O217" s="303"/>
      <c r="P217" s="303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  <c r="AA217" s="304"/>
      <c r="AB217" s="304"/>
      <c r="AC217" s="304"/>
      <c r="AD217" s="304"/>
      <c r="AE217" s="304"/>
      <c r="AF217" s="304"/>
      <c r="AG217" s="304"/>
    </row>
    <row r="218">
      <c r="A218" s="304"/>
      <c r="B218" s="304"/>
      <c r="C218" s="304"/>
      <c r="D218" s="304"/>
      <c r="E218" s="300"/>
      <c r="F218" s="300"/>
      <c r="G218" s="313"/>
      <c r="H218" s="302"/>
      <c r="I218" s="303"/>
      <c r="J218" s="303"/>
      <c r="K218" s="303"/>
      <c r="L218" s="303"/>
      <c r="M218" s="303"/>
      <c r="N218" s="303"/>
      <c r="O218" s="303"/>
      <c r="P218" s="303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  <c r="AA218" s="304"/>
      <c r="AB218" s="304"/>
      <c r="AC218" s="304"/>
      <c r="AD218" s="304"/>
      <c r="AE218" s="304"/>
      <c r="AF218" s="304"/>
      <c r="AG218" s="304"/>
    </row>
    <row r="219">
      <c r="A219" s="304"/>
      <c r="B219" s="304"/>
      <c r="C219" s="304"/>
      <c r="D219" s="304"/>
      <c r="E219" s="300"/>
      <c r="F219" s="300"/>
      <c r="G219" s="313"/>
      <c r="H219" s="302"/>
      <c r="I219" s="303"/>
      <c r="J219" s="303"/>
      <c r="K219" s="303"/>
      <c r="L219" s="303"/>
      <c r="M219" s="303"/>
      <c r="N219" s="303"/>
      <c r="O219" s="303"/>
      <c r="P219" s="303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  <c r="AA219" s="304"/>
      <c r="AB219" s="304"/>
      <c r="AC219" s="304"/>
      <c r="AD219" s="304"/>
      <c r="AE219" s="304"/>
      <c r="AF219" s="304"/>
      <c r="AG219" s="304"/>
    </row>
    <row r="220">
      <c r="A220" s="304"/>
      <c r="B220" s="304"/>
      <c r="C220" s="304"/>
      <c r="D220" s="304"/>
      <c r="E220" s="300"/>
      <c r="F220" s="300"/>
      <c r="G220" s="313"/>
      <c r="H220" s="302"/>
      <c r="I220" s="303"/>
      <c r="J220" s="303"/>
      <c r="K220" s="303"/>
      <c r="L220" s="303"/>
      <c r="M220" s="303"/>
      <c r="N220" s="303"/>
      <c r="O220" s="303"/>
      <c r="P220" s="303"/>
      <c r="Q220" s="304"/>
      <c r="R220" s="304"/>
      <c r="S220" s="304"/>
      <c r="T220" s="304"/>
      <c r="U220" s="304"/>
      <c r="V220" s="304"/>
      <c r="W220" s="304"/>
      <c r="X220" s="304"/>
      <c r="Y220" s="304"/>
      <c r="Z220" s="304"/>
      <c r="AA220" s="304"/>
      <c r="AB220" s="304"/>
      <c r="AC220" s="304"/>
      <c r="AD220" s="304"/>
      <c r="AE220" s="304"/>
      <c r="AF220" s="304"/>
      <c r="AG220" s="304"/>
    </row>
    <row r="221">
      <c r="A221" s="304"/>
      <c r="B221" s="304"/>
      <c r="C221" s="304"/>
      <c r="D221" s="304"/>
      <c r="E221" s="300"/>
      <c r="F221" s="300"/>
      <c r="G221" s="313"/>
      <c r="H221" s="302"/>
      <c r="I221" s="303"/>
      <c r="J221" s="303"/>
      <c r="K221" s="303"/>
      <c r="L221" s="303"/>
      <c r="M221" s="303"/>
      <c r="N221" s="303"/>
      <c r="O221" s="303"/>
      <c r="P221" s="303"/>
      <c r="Q221" s="304"/>
      <c r="R221" s="304"/>
      <c r="S221" s="304"/>
      <c r="T221" s="304"/>
      <c r="U221" s="304"/>
      <c r="V221" s="304"/>
      <c r="W221" s="304"/>
      <c r="X221" s="304"/>
      <c r="Y221" s="304"/>
      <c r="Z221" s="304"/>
      <c r="AA221" s="304"/>
      <c r="AB221" s="304"/>
      <c r="AC221" s="304"/>
      <c r="AD221" s="304"/>
      <c r="AE221" s="304"/>
      <c r="AF221" s="304"/>
      <c r="AG221" s="304"/>
    </row>
    <row r="222">
      <c r="A222" s="304"/>
      <c r="B222" s="304"/>
      <c r="C222" s="304"/>
      <c r="D222" s="304"/>
      <c r="E222" s="300"/>
      <c r="F222" s="300"/>
      <c r="G222" s="313"/>
      <c r="H222" s="302"/>
      <c r="I222" s="303"/>
      <c r="J222" s="303"/>
      <c r="K222" s="303"/>
      <c r="L222" s="303"/>
      <c r="M222" s="303"/>
      <c r="N222" s="303"/>
      <c r="O222" s="303"/>
      <c r="P222" s="303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  <c r="AA222" s="304"/>
      <c r="AB222" s="304"/>
      <c r="AC222" s="304"/>
      <c r="AD222" s="304"/>
      <c r="AE222" s="304"/>
      <c r="AF222" s="304"/>
      <c r="AG222" s="304"/>
    </row>
    <row r="223">
      <c r="A223" s="304"/>
      <c r="B223" s="304"/>
      <c r="C223" s="304"/>
      <c r="D223" s="304"/>
      <c r="E223" s="300"/>
      <c r="F223" s="300"/>
      <c r="G223" s="313"/>
      <c r="H223" s="302"/>
      <c r="I223" s="303"/>
      <c r="J223" s="303"/>
      <c r="K223" s="303"/>
      <c r="L223" s="303"/>
      <c r="M223" s="303"/>
      <c r="N223" s="303"/>
      <c r="O223" s="303"/>
      <c r="P223" s="303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  <c r="AA223" s="304"/>
      <c r="AB223" s="304"/>
      <c r="AC223" s="304"/>
      <c r="AD223" s="304"/>
      <c r="AE223" s="304"/>
      <c r="AF223" s="304"/>
      <c r="AG223" s="304"/>
    </row>
    <row r="224">
      <c r="A224" s="304"/>
      <c r="B224" s="304"/>
      <c r="C224" s="304"/>
      <c r="D224" s="304"/>
      <c r="E224" s="300"/>
      <c r="F224" s="300"/>
      <c r="G224" s="313"/>
      <c r="H224" s="302"/>
      <c r="I224" s="303"/>
      <c r="J224" s="303"/>
      <c r="K224" s="303"/>
      <c r="L224" s="303"/>
      <c r="M224" s="303"/>
      <c r="N224" s="303"/>
      <c r="O224" s="303"/>
      <c r="P224" s="303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  <c r="AA224" s="304"/>
      <c r="AB224" s="304"/>
      <c r="AC224" s="304"/>
      <c r="AD224" s="304"/>
      <c r="AE224" s="304"/>
      <c r="AF224" s="304"/>
      <c r="AG224" s="304"/>
    </row>
    <row r="225">
      <c r="A225" s="304"/>
      <c r="B225" s="304"/>
      <c r="C225" s="304"/>
      <c r="D225" s="304"/>
      <c r="E225" s="300"/>
      <c r="F225" s="300"/>
      <c r="G225" s="313"/>
      <c r="H225" s="302"/>
      <c r="I225" s="303"/>
      <c r="J225" s="303"/>
      <c r="K225" s="303"/>
      <c r="L225" s="303"/>
      <c r="M225" s="303"/>
      <c r="N225" s="303"/>
      <c r="O225" s="303"/>
      <c r="P225" s="303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  <c r="AA225" s="304"/>
      <c r="AB225" s="304"/>
      <c r="AC225" s="304"/>
      <c r="AD225" s="304"/>
      <c r="AE225" s="304"/>
      <c r="AF225" s="304"/>
      <c r="AG225" s="304"/>
    </row>
    <row r="226">
      <c r="A226" s="304"/>
      <c r="B226" s="304"/>
      <c r="C226" s="304"/>
      <c r="D226" s="304"/>
      <c r="E226" s="300"/>
      <c r="F226" s="300"/>
      <c r="G226" s="313"/>
      <c r="H226" s="302"/>
      <c r="I226" s="303"/>
      <c r="J226" s="303"/>
      <c r="K226" s="303"/>
      <c r="L226" s="303"/>
      <c r="M226" s="303"/>
      <c r="N226" s="303"/>
      <c r="O226" s="303"/>
      <c r="P226" s="303"/>
      <c r="Q226" s="304"/>
      <c r="R226" s="304"/>
      <c r="S226" s="304"/>
      <c r="T226" s="304"/>
      <c r="U226" s="304"/>
      <c r="V226" s="304"/>
      <c r="W226" s="304"/>
      <c r="X226" s="304"/>
      <c r="Y226" s="304"/>
      <c r="Z226" s="304"/>
      <c r="AA226" s="304"/>
      <c r="AB226" s="304"/>
      <c r="AC226" s="304"/>
      <c r="AD226" s="304"/>
      <c r="AE226" s="304"/>
      <c r="AF226" s="304"/>
      <c r="AG226" s="304"/>
    </row>
    <row r="227">
      <c r="A227" s="304"/>
      <c r="B227" s="304"/>
      <c r="C227" s="304"/>
      <c r="D227" s="304"/>
      <c r="E227" s="300"/>
      <c r="F227" s="300"/>
      <c r="G227" s="313"/>
      <c r="H227" s="302"/>
      <c r="I227" s="303"/>
      <c r="J227" s="303"/>
      <c r="K227" s="303"/>
      <c r="L227" s="303"/>
      <c r="M227" s="303"/>
      <c r="N227" s="303"/>
      <c r="O227" s="303"/>
      <c r="P227" s="303"/>
      <c r="Q227" s="304"/>
      <c r="R227" s="304"/>
      <c r="S227" s="304"/>
      <c r="T227" s="304"/>
      <c r="U227" s="304"/>
      <c r="V227" s="304"/>
      <c r="W227" s="304"/>
      <c r="X227" s="304"/>
      <c r="Y227" s="304"/>
      <c r="Z227" s="304"/>
      <c r="AA227" s="304"/>
      <c r="AB227" s="304"/>
      <c r="AC227" s="304"/>
      <c r="AD227" s="304"/>
      <c r="AE227" s="304"/>
      <c r="AF227" s="304"/>
      <c r="AG227" s="304"/>
    </row>
    <row r="228">
      <c r="A228" s="304"/>
      <c r="B228" s="304"/>
      <c r="C228" s="304"/>
      <c r="D228" s="304"/>
      <c r="E228" s="300"/>
      <c r="F228" s="300"/>
      <c r="G228" s="313"/>
      <c r="H228" s="302"/>
      <c r="I228" s="303"/>
      <c r="J228" s="303"/>
      <c r="K228" s="303"/>
      <c r="L228" s="303"/>
      <c r="M228" s="303"/>
      <c r="N228" s="303"/>
      <c r="O228" s="303"/>
      <c r="P228" s="303"/>
      <c r="Q228" s="304"/>
      <c r="R228" s="304"/>
      <c r="S228" s="304"/>
      <c r="T228" s="304"/>
      <c r="U228" s="304"/>
      <c r="V228" s="304"/>
      <c r="W228" s="304"/>
      <c r="X228" s="304"/>
      <c r="Y228" s="304"/>
      <c r="Z228" s="304"/>
      <c r="AA228" s="304"/>
      <c r="AB228" s="304"/>
      <c r="AC228" s="304"/>
      <c r="AD228" s="304"/>
      <c r="AE228" s="304"/>
      <c r="AF228" s="304"/>
      <c r="AG228" s="304"/>
    </row>
    <row r="229">
      <c r="A229" s="304"/>
      <c r="B229" s="304"/>
      <c r="C229" s="304"/>
      <c r="D229" s="304"/>
      <c r="E229" s="300"/>
      <c r="F229" s="300"/>
      <c r="G229" s="313"/>
      <c r="H229" s="302"/>
      <c r="I229" s="303"/>
      <c r="J229" s="303"/>
      <c r="K229" s="303"/>
      <c r="L229" s="303"/>
      <c r="M229" s="303"/>
      <c r="N229" s="303"/>
      <c r="O229" s="303"/>
      <c r="P229" s="303"/>
      <c r="Q229" s="304"/>
      <c r="R229" s="304"/>
      <c r="S229" s="304"/>
      <c r="T229" s="304"/>
      <c r="U229" s="304"/>
      <c r="V229" s="304"/>
      <c r="W229" s="304"/>
      <c r="X229" s="304"/>
      <c r="Y229" s="304"/>
      <c r="Z229" s="304"/>
      <c r="AA229" s="304"/>
      <c r="AB229" s="304"/>
      <c r="AC229" s="304"/>
      <c r="AD229" s="304"/>
      <c r="AE229" s="304"/>
      <c r="AF229" s="304"/>
      <c r="AG229" s="304"/>
    </row>
    <row r="230">
      <c r="A230" s="304"/>
      <c r="B230" s="304"/>
      <c r="C230" s="304"/>
      <c r="D230" s="304"/>
      <c r="E230" s="300"/>
      <c r="F230" s="300"/>
      <c r="G230" s="313"/>
      <c r="H230" s="302"/>
      <c r="I230" s="303"/>
      <c r="J230" s="303"/>
      <c r="K230" s="303"/>
      <c r="L230" s="303"/>
      <c r="M230" s="303"/>
      <c r="N230" s="303"/>
      <c r="O230" s="303"/>
      <c r="P230" s="303"/>
      <c r="Q230" s="304"/>
      <c r="R230" s="304"/>
      <c r="S230" s="304"/>
      <c r="T230" s="304"/>
      <c r="U230" s="304"/>
      <c r="V230" s="304"/>
      <c r="W230" s="304"/>
      <c r="X230" s="304"/>
      <c r="Y230" s="304"/>
      <c r="Z230" s="304"/>
      <c r="AA230" s="304"/>
      <c r="AB230" s="304"/>
      <c r="AC230" s="304"/>
      <c r="AD230" s="304"/>
      <c r="AE230" s="304"/>
      <c r="AF230" s="304"/>
      <c r="AG230" s="304"/>
    </row>
    <row r="231">
      <c r="A231" s="304"/>
      <c r="B231" s="304"/>
      <c r="C231" s="304"/>
      <c r="D231" s="304"/>
      <c r="E231" s="300"/>
      <c r="F231" s="300"/>
      <c r="G231" s="313"/>
      <c r="H231" s="302"/>
      <c r="I231" s="303"/>
      <c r="J231" s="303"/>
      <c r="K231" s="303"/>
      <c r="L231" s="303"/>
      <c r="M231" s="303"/>
      <c r="N231" s="303"/>
      <c r="O231" s="303"/>
      <c r="P231" s="303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304"/>
      <c r="AB231" s="304"/>
      <c r="AC231" s="304"/>
      <c r="AD231" s="304"/>
      <c r="AE231" s="304"/>
      <c r="AF231" s="304"/>
      <c r="AG231" s="304"/>
    </row>
    <row r="232">
      <c r="A232" s="304"/>
      <c r="B232" s="304"/>
      <c r="C232" s="304"/>
      <c r="D232" s="304"/>
      <c r="E232" s="300"/>
      <c r="F232" s="300"/>
      <c r="G232" s="313"/>
      <c r="H232" s="302"/>
      <c r="I232" s="303"/>
      <c r="J232" s="303"/>
      <c r="K232" s="303"/>
      <c r="L232" s="303"/>
      <c r="M232" s="303"/>
      <c r="N232" s="303"/>
      <c r="O232" s="303"/>
      <c r="P232" s="303"/>
      <c r="Q232" s="304"/>
      <c r="R232" s="304"/>
      <c r="S232" s="304"/>
      <c r="T232" s="304"/>
      <c r="U232" s="304"/>
      <c r="V232" s="304"/>
      <c r="W232" s="304"/>
      <c r="X232" s="304"/>
      <c r="Y232" s="304"/>
      <c r="Z232" s="304"/>
      <c r="AA232" s="304"/>
      <c r="AB232" s="304"/>
      <c r="AC232" s="304"/>
      <c r="AD232" s="304"/>
      <c r="AE232" s="304"/>
      <c r="AF232" s="304"/>
      <c r="AG232" s="304"/>
    </row>
    <row r="233">
      <c r="A233" s="304"/>
      <c r="B233" s="304"/>
      <c r="C233" s="304"/>
      <c r="D233" s="304"/>
      <c r="E233" s="300"/>
      <c r="F233" s="300"/>
      <c r="G233" s="313"/>
      <c r="H233" s="302"/>
      <c r="I233" s="303"/>
      <c r="J233" s="303"/>
      <c r="K233" s="303"/>
      <c r="L233" s="303"/>
      <c r="M233" s="303"/>
      <c r="N233" s="303"/>
      <c r="O233" s="303"/>
      <c r="P233" s="303"/>
      <c r="Q233" s="304"/>
      <c r="R233" s="304"/>
      <c r="S233" s="304"/>
      <c r="T233" s="304"/>
      <c r="U233" s="304"/>
      <c r="V233" s="304"/>
      <c r="W233" s="304"/>
      <c r="X233" s="304"/>
      <c r="Y233" s="304"/>
      <c r="Z233" s="304"/>
      <c r="AA233" s="304"/>
      <c r="AB233" s="304"/>
      <c r="AC233" s="304"/>
      <c r="AD233" s="304"/>
      <c r="AE233" s="304"/>
      <c r="AF233" s="304"/>
      <c r="AG233" s="304"/>
    </row>
    <row r="234">
      <c r="A234" s="304"/>
      <c r="B234" s="304"/>
      <c r="C234" s="304"/>
      <c r="D234" s="304"/>
      <c r="E234" s="300"/>
      <c r="F234" s="300"/>
      <c r="G234" s="313"/>
      <c r="H234" s="302"/>
      <c r="I234" s="303"/>
      <c r="J234" s="303"/>
      <c r="K234" s="303"/>
      <c r="L234" s="303"/>
      <c r="M234" s="303"/>
      <c r="N234" s="303"/>
      <c r="O234" s="303"/>
      <c r="P234" s="303"/>
      <c r="Q234" s="304"/>
      <c r="R234" s="304"/>
      <c r="S234" s="304"/>
      <c r="T234" s="304"/>
      <c r="U234" s="304"/>
      <c r="V234" s="304"/>
      <c r="W234" s="304"/>
      <c r="X234" s="304"/>
      <c r="Y234" s="304"/>
      <c r="Z234" s="304"/>
      <c r="AA234" s="304"/>
      <c r="AB234" s="304"/>
      <c r="AC234" s="304"/>
      <c r="AD234" s="304"/>
      <c r="AE234" s="304"/>
      <c r="AF234" s="304"/>
      <c r="AG234" s="304"/>
    </row>
    <row r="235">
      <c r="A235" s="304"/>
      <c r="B235" s="304"/>
      <c r="C235" s="304"/>
      <c r="D235" s="304"/>
      <c r="E235" s="300"/>
      <c r="F235" s="300"/>
      <c r="G235" s="313"/>
      <c r="H235" s="302"/>
      <c r="I235" s="303"/>
      <c r="J235" s="303"/>
      <c r="K235" s="303"/>
      <c r="L235" s="303"/>
      <c r="M235" s="303"/>
      <c r="N235" s="303"/>
      <c r="O235" s="303"/>
      <c r="P235" s="303"/>
      <c r="Q235" s="304"/>
      <c r="R235" s="304"/>
      <c r="S235" s="304"/>
      <c r="T235" s="304"/>
      <c r="U235" s="304"/>
      <c r="V235" s="304"/>
      <c r="W235" s="304"/>
      <c r="X235" s="304"/>
      <c r="Y235" s="304"/>
      <c r="Z235" s="304"/>
      <c r="AA235" s="304"/>
      <c r="AB235" s="304"/>
      <c r="AC235" s="304"/>
      <c r="AD235" s="304"/>
      <c r="AE235" s="304"/>
      <c r="AF235" s="304"/>
      <c r="AG235" s="304"/>
    </row>
    <row r="236">
      <c r="A236" s="304"/>
      <c r="B236" s="304"/>
      <c r="C236" s="304"/>
      <c r="D236" s="304"/>
      <c r="E236" s="300"/>
      <c r="F236" s="300"/>
      <c r="G236" s="313"/>
      <c r="H236" s="302"/>
      <c r="I236" s="303"/>
      <c r="J236" s="303"/>
      <c r="K236" s="303"/>
      <c r="L236" s="303"/>
      <c r="M236" s="303"/>
      <c r="N236" s="303"/>
      <c r="O236" s="303"/>
      <c r="P236" s="303"/>
      <c r="Q236" s="304"/>
      <c r="R236" s="304"/>
      <c r="S236" s="304"/>
      <c r="T236" s="304"/>
      <c r="U236" s="304"/>
      <c r="V236" s="304"/>
      <c r="W236" s="304"/>
      <c r="X236" s="304"/>
      <c r="Y236" s="304"/>
      <c r="Z236" s="304"/>
      <c r="AA236" s="304"/>
      <c r="AB236" s="304"/>
      <c r="AC236" s="304"/>
      <c r="AD236" s="304"/>
      <c r="AE236" s="304"/>
      <c r="AF236" s="304"/>
      <c r="AG236" s="304"/>
    </row>
    <row r="237">
      <c r="A237" s="304"/>
      <c r="B237" s="304"/>
      <c r="C237" s="304"/>
      <c r="D237" s="304"/>
      <c r="E237" s="300"/>
      <c r="F237" s="300"/>
      <c r="G237" s="313"/>
      <c r="H237" s="302"/>
      <c r="I237" s="303"/>
      <c r="J237" s="303"/>
      <c r="K237" s="303"/>
      <c r="L237" s="303"/>
      <c r="M237" s="303"/>
      <c r="N237" s="303"/>
      <c r="O237" s="303"/>
      <c r="P237" s="303"/>
      <c r="Q237" s="304"/>
      <c r="R237" s="304"/>
      <c r="S237" s="304"/>
      <c r="T237" s="304"/>
      <c r="U237" s="304"/>
      <c r="V237" s="304"/>
      <c r="W237" s="304"/>
      <c r="X237" s="304"/>
      <c r="Y237" s="304"/>
      <c r="Z237" s="304"/>
      <c r="AA237" s="304"/>
      <c r="AB237" s="304"/>
      <c r="AC237" s="304"/>
      <c r="AD237" s="304"/>
      <c r="AE237" s="304"/>
      <c r="AF237" s="304"/>
      <c r="AG237" s="304"/>
    </row>
    <row r="238">
      <c r="A238" s="304"/>
      <c r="B238" s="304"/>
      <c r="C238" s="304"/>
      <c r="D238" s="304"/>
      <c r="E238" s="300"/>
      <c r="F238" s="300"/>
      <c r="G238" s="313"/>
      <c r="H238" s="302"/>
      <c r="I238" s="303"/>
      <c r="J238" s="303"/>
      <c r="K238" s="303"/>
      <c r="L238" s="303"/>
      <c r="M238" s="303"/>
      <c r="N238" s="303"/>
      <c r="O238" s="303"/>
      <c r="P238" s="303"/>
      <c r="Q238" s="304"/>
      <c r="R238" s="304"/>
      <c r="S238" s="304"/>
      <c r="T238" s="304"/>
      <c r="U238" s="304"/>
      <c r="V238" s="304"/>
      <c r="W238" s="304"/>
      <c r="X238" s="304"/>
      <c r="Y238" s="304"/>
      <c r="Z238" s="304"/>
      <c r="AA238" s="304"/>
      <c r="AB238" s="304"/>
      <c r="AC238" s="304"/>
      <c r="AD238" s="304"/>
      <c r="AE238" s="304"/>
      <c r="AF238" s="304"/>
      <c r="AG238" s="304"/>
    </row>
    <row r="239">
      <c r="A239" s="304"/>
      <c r="B239" s="304"/>
      <c r="C239" s="304"/>
      <c r="D239" s="304"/>
      <c r="E239" s="300"/>
      <c r="F239" s="300"/>
      <c r="G239" s="313"/>
      <c r="H239" s="302"/>
      <c r="I239" s="303"/>
      <c r="J239" s="303"/>
      <c r="K239" s="303"/>
      <c r="L239" s="303"/>
      <c r="M239" s="303"/>
      <c r="N239" s="303"/>
      <c r="O239" s="303"/>
      <c r="P239" s="303"/>
      <c r="Q239" s="304"/>
      <c r="R239" s="304"/>
      <c r="S239" s="304"/>
      <c r="T239" s="304"/>
      <c r="U239" s="304"/>
      <c r="V239" s="304"/>
      <c r="W239" s="304"/>
      <c r="X239" s="304"/>
      <c r="Y239" s="304"/>
      <c r="Z239" s="304"/>
      <c r="AA239" s="304"/>
      <c r="AB239" s="304"/>
      <c r="AC239" s="304"/>
      <c r="AD239" s="304"/>
      <c r="AE239" s="304"/>
      <c r="AF239" s="304"/>
      <c r="AG239" s="304"/>
    </row>
    <row r="240">
      <c r="A240" s="304"/>
      <c r="B240" s="304"/>
      <c r="C240" s="304"/>
      <c r="D240" s="304"/>
      <c r="E240" s="300"/>
      <c r="F240" s="300"/>
      <c r="G240" s="313"/>
      <c r="H240" s="302"/>
      <c r="I240" s="303"/>
      <c r="J240" s="303"/>
      <c r="K240" s="303"/>
      <c r="L240" s="303"/>
      <c r="M240" s="303"/>
      <c r="N240" s="303"/>
      <c r="O240" s="303"/>
      <c r="P240" s="303"/>
      <c r="Q240" s="304"/>
      <c r="R240" s="304"/>
      <c r="S240" s="304"/>
      <c r="T240" s="304"/>
      <c r="U240" s="304"/>
      <c r="V240" s="304"/>
      <c r="W240" s="304"/>
      <c r="X240" s="304"/>
      <c r="Y240" s="304"/>
      <c r="Z240" s="304"/>
      <c r="AA240" s="304"/>
      <c r="AB240" s="304"/>
      <c r="AC240" s="304"/>
      <c r="AD240" s="304"/>
      <c r="AE240" s="304"/>
      <c r="AF240" s="304"/>
      <c r="AG240" s="304"/>
    </row>
    <row r="241">
      <c r="A241" s="304"/>
      <c r="B241" s="304"/>
      <c r="C241" s="304"/>
      <c r="D241" s="304"/>
      <c r="E241" s="300"/>
      <c r="F241" s="300"/>
      <c r="G241" s="313"/>
      <c r="H241" s="302"/>
      <c r="I241" s="303"/>
      <c r="J241" s="303"/>
      <c r="K241" s="303"/>
      <c r="L241" s="303"/>
      <c r="M241" s="303"/>
      <c r="N241" s="303"/>
      <c r="O241" s="303"/>
      <c r="P241" s="303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  <c r="AA241" s="304"/>
      <c r="AB241" s="304"/>
      <c r="AC241" s="304"/>
      <c r="AD241" s="304"/>
      <c r="AE241" s="304"/>
      <c r="AF241" s="304"/>
      <c r="AG241" s="304"/>
    </row>
    <row r="242">
      <c r="A242" s="304"/>
      <c r="B242" s="304"/>
      <c r="C242" s="304"/>
      <c r="D242" s="304"/>
      <c r="E242" s="300"/>
      <c r="F242" s="300"/>
      <c r="G242" s="313"/>
      <c r="H242" s="302"/>
      <c r="I242" s="303"/>
      <c r="J242" s="303"/>
      <c r="K242" s="303"/>
      <c r="L242" s="303"/>
      <c r="M242" s="303"/>
      <c r="N242" s="303"/>
      <c r="O242" s="303"/>
      <c r="P242" s="303"/>
      <c r="Q242" s="304"/>
      <c r="R242" s="304"/>
      <c r="S242" s="304"/>
      <c r="T242" s="304"/>
      <c r="U242" s="304"/>
      <c r="V242" s="304"/>
      <c r="W242" s="304"/>
      <c r="X242" s="304"/>
      <c r="Y242" s="304"/>
      <c r="Z242" s="304"/>
      <c r="AA242" s="304"/>
      <c r="AB242" s="304"/>
      <c r="AC242" s="304"/>
      <c r="AD242" s="304"/>
      <c r="AE242" s="304"/>
      <c r="AF242" s="304"/>
      <c r="AG242" s="304"/>
    </row>
    <row r="243">
      <c r="A243" s="304"/>
      <c r="B243" s="304"/>
      <c r="C243" s="304"/>
      <c r="D243" s="304"/>
      <c r="E243" s="300"/>
      <c r="F243" s="300"/>
      <c r="G243" s="313"/>
      <c r="H243" s="302"/>
      <c r="I243" s="303"/>
      <c r="J243" s="303"/>
      <c r="K243" s="303"/>
      <c r="L243" s="303"/>
      <c r="M243" s="303"/>
      <c r="N243" s="303"/>
      <c r="O243" s="303"/>
      <c r="P243" s="303"/>
      <c r="Q243" s="304"/>
      <c r="R243" s="304"/>
      <c r="S243" s="304"/>
      <c r="T243" s="304"/>
      <c r="U243" s="304"/>
      <c r="V243" s="304"/>
      <c r="W243" s="304"/>
      <c r="X243" s="304"/>
      <c r="Y243" s="304"/>
      <c r="Z243" s="304"/>
      <c r="AA243" s="304"/>
      <c r="AB243" s="304"/>
      <c r="AC243" s="304"/>
      <c r="AD243" s="304"/>
      <c r="AE243" s="304"/>
      <c r="AF243" s="304"/>
      <c r="AG243" s="304"/>
    </row>
    <row r="244">
      <c r="A244" s="304"/>
      <c r="B244" s="304"/>
      <c r="C244" s="304"/>
      <c r="D244" s="304"/>
      <c r="E244" s="300"/>
      <c r="F244" s="300"/>
      <c r="G244" s="313"/>
      <c r="H244" s="302"/>
      <c r="I244" s="303"/>
      <c r="J244" s="303"/>
      <c r="K244" s="303"/>
      <c r="L244" s="303"/>
      <c r="M244" s="303"/>
      <c r="N244" s="303"/>
      <c r="O244" s="303"/>
      <c r="P244" s="303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  <c r="AA244" s="304"/>
      <c r="AB244" s="304"/>
      <c r="AC244" s="304"/>
      <c r="AD244" s="304"/>
      <c r="AE244" s="304"/>
      <c r="AF244" s="304"/>
      <c r="AG244" s="304"/>
    </row>
    <row r="245">
      <c r="A245" s="304"/>
      <c r="B245" s="304"/>
      <c r="C245" s="304"/>
      <c r="D245" s="304"/>
      <c r="E245" s="300"/>
      <c r="F245" s="300"/>
      <c r="G245" s="313"/>
      <c r="H245" s="302"/>
      <c r="I245" s="303"/>
      <c r="J245" s="303"/>
      <c r="K245" s="303"/>
      <c r="L245" s="303"/>
      <c r="M245" s="303"/>
      <c r="N245" s="303"/>
      <c r="O245" s="303"/>
      <c r="P245" s="303"/>
      <c r="Q245" s="304"/>
      <c r="R245" s="304"/>
      <c r="S245" s="304"/>
      <c r="T245" s="304"/>
      <c r="U245" s="304"/>
      <c r="V245" s="304"/>
      <c r="W245" s="304"/>
      <c r="X245" s="304"/>
      <c r="Y245" s="304"/>
      <c r="Z245" s="304"/>
      <c r="AA245" s="304"/>
      <c r="AB245" s="304"/>
      <c r="AC245" s="304"/>
      <c r="AD245" s="304"/>
      <c r="AE245" s="304"/>
      <c r="AF245" s="304"/>
      <c r="AG245" s="304"/>
    </row>
    <row r="246">
      <c r="A246" s="304"/>
      <c r="B246" s="304"/>
      <c r="C246" s="304"/>
      <c r="D246" s="304"/>
      <c r="E246" s="300"/>
      <c r="F246" s="300"/>
      <c r="G246" s="313"/>
      <c r="H246" s="302"/>
      <c r="I246" s="303"/>
      <c r="J246" s="303"/>
      <c r="K246" s="303"/>
      <c r="L246" s="303"/>
      <c r="M246" s="303"/>
      <c r="N246" s="303"/>
      <c r="O246" s="303"/>
      <c r="P246" s="303"/>
      <c r="Q246" s="304"/>
      <c r="R246" s="304"/>
      <c r="S246" s="304"/>
      <c r="T246" s="304"/>
      <c r="U246" s="304"/>
      <c r="V246" s="304"/>
      <c r="W246" s="304"/>
      <c r="X246" s="304"/>
      <c r="Y246" s="304"/>
      <c r="Z246" s="304"/>
      <c r="AA246" s="304"/>
      <c r="AB246" s="304"/>
      <c r="AC246" s="304"/>
      <c r="AD246" s="304"/>
      <c r="AE246" s="304"/>
      <c r="AF246" s="304"/>
      <c r="AG246" s="304"/>
    </row>
    <row r="247">
      <c r="A247" s="304"/>
      <c r="B247" s="304"/>
      <c r="C247" s="304"/>
      <c r="D247" s="304"/>
      <c r="E247" s="300"/>
      <c r="F247" s="300"/>
      <c r="G247" s="313"/>
      <c r="H247" s="302"/>
      <c r="I247" s="303"/>
      <c r="J247" s="303"/>
      <c r="K247" s="303"/>
      <c r="L247" s="303"/>
      <c r="M247" s="303"/>
      <c r="N247" s="303"/>
      <c r="O247" s="303"/>
      <c r="P247" s="303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  <c r="AA247" s="304"/>
      <c r="AB247" s="304"/>
      <c r="AC247" s="304"/>
      <c r="AD247" s="304"/>
      <c r="AE247" s="304"/>
      <c r="AF247" s="304"/>
      <c r="AG247" s="304"/>
    </row>
    <row r="248">
      <c r="A248" s="304"/>
      <c r="B248" s="304"/>
      <c r="C248" s="304"/>
      <c r="D248" s="304"/>
      <c r="E248" s="300"/>
      <c r="F248" s="300"/>
      <c r="G248" s="313"/>
      <c r="H248" s="302"/>
      <c r="I248" s="303"/>
      <c r="J248" s="303"/>
      <c r="K248" s="303"/>
      <c r="L248" s="303"/>
      <c r="M248" s="303"/>
      <c r="N248" s="303"/>
      <c r="O248" s="303"/>
      <c r="P248" s="303"/>
      <c r="Q248" s="304"/>
      <c r="R248" s="304"/>
      <c r="S248" s="304"/>
      <c r="T248" s="304"/>
      <c r="U248" s="304"/>
      <c r="V248" s="304"/>
      <c r="W248" s="304"/>
      <c r="X248" s="304"/>
      <c r="Y248" s="304"/>
      <c r="Z248" s="304"/>
      <c r="AA248" s="304"/>
      <c r="AB248" s="304"/>
      <c r="AC248" s="304"/>
      <c r="AD248" s="304"/>
      <c r="AE248" s="304"/>
      <c r="AF248" s="304"/>
      <c r="AG248" s="304"/>
    </row>
    <row r="249">
      <c r="A249" s="304"/>
      <c r="B249" s="304"/>
      <c r="C249" s="304"/>
      <c r="D249" s="304"/>
      <c r="E249" s="300"/>
      <c r="F249" s="300"/>
      <c r="G249" s="313"/>
      <c r="H249" s="302"/>
      <c r="I249" s="303"/>
      <c r="J249" s="303"/>
      <c r="K249" s="303"/>
      <c r="L249" s="303"/>
      <c r="M249" s="303"/>
      <c r="N249" s="303"/>
      <c r="O249" s="303"/>
      <c r="P249" s="303"/>
      <c r="Q249" s="304"/>
      <c r="R249" s="304"/>
      <c r="S249" s="304"/>
      <c r="T249" s="304"/>
      <c r="U249" s="304"/>
      <c r="V249" s="304"/>
      <c r="W249" s="304"/>
      <c r="X249" s="304"/>
      <c r="Y249" s="304"/>
      <c r="Z249" s="304"/>
      <c r="AA249" s="304"/>
      <c r="AB249" s="304"/>
      <c r="AC249" s="304"/>
      <c r="AD249" s="304"/>
      <c r="AE249" s="304"/>
      <c r="AF249" s="304"/>
      <c r="AG249" s="304"/>
    </row>
    <row r="250">
      <c r="A250" s="304"/>
      <c r="B250" s="304"/>
      <c r="C250" s="304"/>
      <c r="D250" s="304"/>
      <c r="E250" s="300"/>
      <c r="F250" s="300"/>
      <c r="G250" s="313"/>
      <c r="H250" s="302"/>
      <c r="I250" s="303"/>
      <c r="J250" s="303"/>
      <c r="K250" s="303"/>
      <c r="L250" s="303"/>
      <c r="M250" s="303"/>
      <c r="N250" s="303"/>
      <c r="O250" s="303"/>
      <c r="P250" s="303"/>
      <c r="Q250" s="304"/>
      <c r="R250" s="304"/>
      <c r="S250" s="304"/>
      <c r="T250" s="304"/>
      <c r="U250" s="304"/>
      <c r="V250" s="304"/>
      <c r="W250" s="304"/>
      <c r="X250" s="304"/>
      <c r="Y250" s="304"/>
      <c r="Z250" s="304"/>
      <c r="AA250" s="304"/>
      <c r="AB250" s="304"/>
      <c r="AC250" s="304"/>
      <c r="AD250" s="304"/>
      <c r="AE250" s="304"/>
      <c r="AF250" s="304"/>
      <c r="AG250" s="304"/>
    </row>
    <row r="251">
      <c r="A251" s="304"/>
      <c r="B251" s="304"/>
      <c r="C251" s="304"/>
      <c r="D251" s="304"/>
      <c r="E251" s="300"/>
      <c r="F251" s="300"/>
      <c r="G251" s="313"/>
      <c r="H251" s="302"/>
      <c r="I251" s="303"/>
      <c r="J251" s="303"/>
      <c r="K251" s="303"/>
      <c r="L251" s="303"/>
      <c r="M251" s="303"/>
      <c r="N251" s="303"/>
      <c r="O251" s="303"/>
      <c r="P251" s="303"/>
      <c r="Q251" s="304"/>
      <c r="R251" s="304"/>
      <c r="S251" s="304"/>
      <c r="T251" s="304"/>
      <c r="U251" s="304"/>
      <c r="V251" s="304"/>
      <c r="W251" s="304"/>
      <c r="X251" s="304"/>
      <c r="Y251" s="304"/>
      <c r="Z251" s="304"/>
      <c r="AA251" s="304"/>
      <c r="AB251" s="304"/>
      <c r="AC251" s="304"/>
      <c r="AD251" s="304"/>
      <c r="AE251" s="304"/>
      <c r="AF251" s="304"/>
      <c r="AG251" s="304"/>
    </row>
    <row r="252">
      <c r="A252" s="304"/>
      <c r="B252" s="304"/>
      <c r="C252" s="304"/>
      <c r="D252" s="304"/>
      <c r="E252" s="300"/>
      <c r="F252" s="300"/>
      <c r="G252" s="313"/>
      <c r="H252" s="302"/>
      <c r="I252" s="303"/>
      <c r="J252" s="303"/>
      <c r="K252" s="303"/>
      <c r="L252" s="303"/>
      <c r="M252" s="303"/>
      <c r="N252" s="303"/>
      <c r="O252" s="303"/>
      <c r="P252" s="303"/>
      <c r="Q252" s="304"/>
      <c r="R252" s="304"/>
      <c r="S252" s="304"/>
      <c r="T252" s="304"/>
      <c r="U252" s="304"/>
      <c r="V252" s="304"/>
      <c r="W252" s="304"/>
      <c r="X252" s="304"/>
      <c r="Y252" s="304"/>
      <c r="Z252" s="304"/>
      <c r="AA252" s="304"/>
      <c r="AB252" s="304"/>
      <c r="AC252" s="304"/>
      <c r="AD252" s="304"/>
      <c r="AE252" s="304"/>
      <c r="AF252" s="304"/>
      <c r="AG252" s="304"/>
    </row>
    <row r="253">
      <c r="A253" s="304"/>
      <c r="B253" s="304"/>
      <c r="C253" s="304"/>
      <c r="D253" s="304"/>
      <c r="E253" s="300"/>
      <c r="F253" s="300"/>
      <c r="G253" s="313"/>
      <c r="H253" s="302"/>
      <c r="I253" s="303"/>
      <c r="J253" s="303"/>
      <c r="K253" s="303"/>
      <c r="L253" s="303"/>
      <c r="M253" s="303"/>
      <c r="N253" s="303"/>
      <c r="O253" s="303"/>
      <c r="P253" s="303"/>
      <c r="Q253" s="304"/>
      <c r="R253" s="304"/>
      <c r="S253" s="304"/>
      <c r="T253" s="304"/>
      <c r="U253" s="304"/>
      <c r="V253" s="304"/>
      <c r="W253" s="304"/>
      <c r="X253" s="304"/>
      <c r="Y253" s="304"/>
      <c r="Z253" s="304"/>
      <c r="AA253" s="304"/>
      <c r="AB253" s="304"/>
      <c r="AC253" s="304"/>
      <c r="AD253" s="304"/>
      <c r="AE253" s="304"/>
      <c r="AF253" s="304"/>
      <c r="AG253" s="304"/>
    </row>
    <row r="254">
      <c r="A254" s="304"/>
      <c r="B254" s="304"/>
      <c r="C254" s="304"/>
      <c r="D254" s="304"/>
      <c r="E254" s="300"/>
      <c r="F254" s="300"/>
      <c r="G254" s="313"/>
      <c r="H254" s="302"/>
      <c r="I254" s="303"/>
      <c r="J254" s="303"/>
      <c r="K254" s="303"/>
      <c r="L254" s="303"/>
      <c r="M254" s="303"/>
      <c r="N254" s="303"/>
      <c r="O254" s="303"/>
      <c r="P254" s="303"/>
      <c r="Q254" s="304"/>
      <c r="R254" s="304"/>
      <c r="S254" s="304"/>
      <c r="T254" s="304"/>
      <c r="U254" s="304"/>
      <c r="V254" s="304"/>
      <c r="W254" s="304"/>
      <c r="X254" s="304"/>
      <c r="Y254" s="304"/>
      <c r="Z254" s="304"/>
      <c r="AA254" s="304"/>
      <c r="AB254" s="304"/>
      <c r="AC254" s="304"/>
      <c r="AD254" s="304"/>
      <c r="AE254" s="304"/>
      <c r="AF254" s="304"/>
      <c r="AG254" s="304"/>
    </row>
    <row r="255">
      <c r="A255" s="304"/>
      <c r="B255" s="304"/>
      <c r="C255" s="304"/>
      <c r="D255" s="304"/>
      <c r="E255" s="300"/>
      <c r="F255" s="300"/>
      <c r="G255" s="313"/>
      <c r="H255" s="302"/>
      <c r="I255" s="303"/>
      <c r="J255" s="303"/>
      <c r="K255" s="303"/>
      <c r="L255" s="303"/>
      <c r="M255" s="303"/>
      <c r="N255" s="303"/>
      <c r="O255" s="303"/>
      <c r="P255" s="303"/>
      <c r="Q255" s="304"/>
      <c r="R255" s="304"/>
      <c r="S255" s="304"/>
      <c r="T255" s="304"/>
      <c r="U255" s="304"/>
      <c r="V255" s="304"/>
      <c r="W255" s="304"/>
      <c r="X255" s="304"/>
      <c r="Y255" s="304"/>
      <c r="Z255" s="304"/>
      <c r="AA255" s="304"/>
      <c r="AB255" s="304"/>
      <c r="AC255" s="304"/>
      <c r="AD255" s="304"/>
      <c r="AE255" s="304"/>
      <c r="AF255" s="304"/>
      <c r="AG255" s="304"/>
    </row>
    <row r="256">
      <c r="A256" s="304"/>
      <c r="B256" s="304"/>
      <c r="C256" s="304"/>
      <c r="D256" s="304"/>
      <c r="E256" s="300"/>
      <c r="F256" s="300"/>
      <c r="G256" s="313"/>
      <c r="H256" s="302"/>
      <c r="I256" s="303"/>
      <c r="J256" s="303"/>
      <c r="K256" s="303"/>
      <c r="L256" s="303"/>
      <c r="M256" s="303"/>
      <c r="N256" s="303"/>
      <c r="O256" s="303"/>
      <c r="P256" s="303"/>
      <c r="Q256" s="304"/>
      <c r="R256" s="304"/>
      <c r="S256" s="304"/>
      <c r="T256" s="304"/>
      <c r="U256" s="304"/>
      <c r="V256" s="304"/>
      <c r="W256" s="304"/>
      <c r="X256" s="304"/>
      <c r="Y256" s="304"/>
      <c r="Z256" s="304"/>
      <c r="AA256" s="304"/>
      <c r="AB256" s="304"/>
      <c r="AC256" s="304"/>
      <c r="AD256" s="304"/>
      <c r="AE256" s="304"/>
      <c r="AF256" s="304"/>
      <c r="AG256" s="304"/>
    </row>
    <row r="257">
      <c r="A257" s="304"/>
      <c r="B257" s="304"/>
      <c r="C257" s="304"/>
      <c r="D257" s="304"/>
      <c r="E257" s="300"/>
      <c r="F257" s="300"/>
      <c r="G257" s="313"/>
      <c r="H257" s="302"/>
      <c r="I257" s="303"/>
      <c r="J257" s="303"/>
      <c r="K257" s="303"/>
      <c r="L257" s="303"/>
      <c r="M257" s="303"/>
      <c r="N257" s="303"/>
      <c r="O257" s="303"/>
      <c r="P257" s="303"/>
      <c r="Q257" s="304"/>
      <c r="R257" s="304"/>
      <c r="S257" s="304"/>
      <c r="T257" s="304"/>
      <c r="U257" s="304"/>
      <c r="V257" s="304"/>
      <c r="W257" s="304"/>
      <c r="X257" s="304"/>
      <c r="Y257" s="304"/>
      <c r="Z257" s="304"/>
      <c r="AA257" s="304"/>
      <c r="AB257" s="304"/>
      <c r="AC257" s="304"/>
      <c r="AD257" s="304"/>
      <c r="AE257" s="304"/>
      <c r="AF257" s="304"/>
      <c r="AG257" s="304"/>
    </row>
    <row r="258">
      <c r="A258" s="304"/>
      <c r="B258" s="304"/>
      <c r="C258" s="304"/>
      <c r="D258" s="304"/>
      <c r="E258" s="300"/>
      <c r="F258" s="300"/>
      <c r="G258" s="313"/>
      <c r="H258" s="302"/>
      <c r="I258" s="303"/>
      <c r="J258" s="303"/>
      <c r="K258" s="303"/>
      <c r="L258" s="303"/>
      <c r="M258" s="303"/>
      <c r="N258" s="303"/>
      <c r="O258" s="303"/>
      <c r="P258" s="303"/>
      <c r="Q258" s="304"/>
      <c r="R258" s="304"/>
      <c r="S258" s="304"/>
      <c r="T258" s="304"/>
      <c r="U258" s="304"/>
      <c r="V258" s="304"/>
      <c r="W258" s="304"/>
      <c r="X258" s="304"/>
      <c r="Y258" s="304"/>
      <c r="Z258" s="304"/>
      <c r="AA258" s="304"/>
      <c r="AB258" s="304"/>
      <c r="AC258" s="304"/>
      <c r="AD258" s="304"/>
      <c r="AE258" s="304"/>
      <c r="AF258" s="304"/>
      <c r="AG258" s="304"/>
    </row>
    <row r="259">
      <c r="A259" s="304"/>
      <c r="B259" s="304"/>
      <c r="C259" s="304"/>
      <c r="D259" s="304"/>
      <c r="E259" s="300"/>
      <c r="F259" s="300"/>
      <c r="G259" s="313"/>
      <c r="H259" s="302"/>
      <c r="I259" s="303"/>
      <c r="J259" s="303"/>
      <c r="K259" s="303"/>
      <c r="L259" s="303"/>
      <c r="M259" s="303"/>
      <c r="N259" s="303"/>
      <c r="O259" s="303"/>
      <c r="P259" s="303"/>
      <c r="Q259" s="304"/>
      <c r="R259" s="304"/>
      <c r="S259" s="304"/>
      <c r="T259" s="304"/>
      <c r="U259" s="304"/>
      <c r="V259" s="304"/>
      <c r="W259" s="304"/>
      <c r="X259" s="304"/>
      <c r="Y259" s="304"/>
      <c r="Z259" s="304"/>
      <c r="AA259" s="304"/>
      <c r="AB259" s="304"/>
      <c r="AC259" s="304"/>
      <c r="AD259" s="304"/>
      <c r="AE259" s="304"/>
      <c r="AF259" s="304"/>
      <c r="AG259" s="304"/>
    </row>
    <row r="260">
      <c r="A260" s="304"/>
      <c r="B260" s="304"/>
      <c r="C260" s="304"/>
      <c r="D260" s="304"/>
      <c r="E260" s="300"/>
      <c r="F260" s="300"/>
      <c r="G260" s="313"/>
      <c r="H260" s="302"/>
      <c r="I260" s="303"/>
      <c r="J260" s="303"/>
      <c r="K260" s="303"/>
      <c r="L260" s="303"/>
      <c r="M260" s="303"/>
      <c r="N260" s="303"/>
      <c r="O260" s="303"/>
      <c r="P260" s="303"/>
      <c r="Q260" s="304"/>
      <c r="R260" s="304"/>
      <c r="S260" s="304"/>
      <c r="T260" s="304"/>
      <c r="U260" s="304"/>
      <c r="V260" s="304"/>
      <c r="W260" s="304"/>
      <c r="X260" s="304"/>
      <c r="Y260" s="304"/>
      <c r="Z260" s="304"/>
      <c r="AA260" s="304"/>
      <c r="AB260" s="304"/>
      <c r="AC260" s="304"/>
      <c r="AD260" s="304"/>
      <c r="AE260" s="304"/>
      <c r="AF260" s="304"/>
      <c r="AG260" s="304"/>
    </row>
    <row r="261">
      <c r="A261" s="304"/>
      <c r="B261" s="304"/>
      <c r="C261" s="304"/>
      <c r="D261" s="304"/>
      <c r="E261" s="300"/>
      <c r="F261" s="300"/>
      <c r="G261" s="313"/>
      <c r="H261" s="302"/>
      <c r="I261" s="303"/>
      <c r="J261" s="303"/>
      <c r="K261" s="303"/>
      <c r="L261" s="303"/>
      <c r="M261" s="303"/>
      <c r="N261" s="303"/>
      <c r="O261" s="303"/>
      <c r="P261" s="303"/>
      <c r="Q261" s="304"/>
      <c r="R261" s="304"/>
      <c r="S261" s="304"/>
      <c r="T261" s="304"/>
      <c r="U261" s="304"/>
      <c r="V261" s="304"/>
      <c r="W261" s="304"/>
      <c r="X261" s="304"/>
      <c r="Y261" s="304"/>
      <c r="Z261" s="304"/>
      <c r="AA261" s="304"/>
      <c r="AB261" s="304"/>
      <c r="AC261" s="304"/>
      <c r="AD261" s="304"/>
      <c r="AE261" s="304"/>
      <c r="AF261" s="304"/>
      <c r="AG261" s="304"/>
    </row>
    <row r="262">
      <c r="A262" s="304"/>
      <c r="B262" s="304"/>
      <c r="C262" s="304"/>
      <c r="D262" s="304"/>
      <c r="E262" s="300"/>
      <c r="F262" s="300"/>
      <c r="G262" s="313"/>
      <c r="H262" s="302"/>
      <c r="I262" s="303"/>
      <c r="J262" s="303"/>
      <c r="K262" s="303"/>
      <c r="L262" s="303"/>
      <c r="M262" s="303"/>
      <c r="N262" s="303"/>
      <c r="O262" s="303"/>
      <c r="P262" s="303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  <c r="AE262" s="304"/>
      <c r="AF262" s="304"/>
      <c r="AG262" s="304"/>
    </row>
    <row r="263">
      <c r="A263" s="304"/>
      <c r="B263" s="304"/>
      <c r="C263" s="304"/>
      <c r="D263" s="304"/>
      <c r="E263" s="300"/>
      <c r="F263" s="300"/>
      <c r="G263" s="313"/>
      <c r="H263" s="302"/>
      <c r="I263" s="303"/>
      <c r="J263" s="303"/>
      <c r="K263" s="303"/>
      <c r="L263" s="303"/>
      <c r="M263" s="303"/>
      <c r="N263" s="303"/>
      <c r="O263" s="303"/>
      <c r="P263" s="303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  <c r="AA263" s="304"/>
      <c r="AB263" s="304"/>
      <c r="AC263" s="304"/>
      <c r="AD263" s="304"/>
      <c r="AE263" s="304"/>
      <c r="AF263" s="304"/>
      <c r="AG263" s="304"/>
    </row>
    <row r="264">
      <c r="A264" s="304"/>
      <c r="B264" s="304"/>
      <c r="C264" s="304"/>
      <c r="D264" s="304"/>
      <c r="E264" s="300"/>
      <c r="F264" s="300"/>
      <c r="G264" s="313"/>
      <c r="H264" s="302"/>
      <c r="I264" s="303"/>
      <c r="J264" s="303"/>
      <c r="K264" s="303"/>
      <c r="L264" s="303"/>
      <c r="M264" s="303"/>
      <c r="N264" s="303"/>
      <c r="O264" s="303"/>
      <c r="P264" s="303"/>
      <c r="Q264" s="304"/>
      <c r="R264" s="304"/>
      <c r="S264" s="304"/>
      <c r="T264" s="304"/>
      <c r="U264" s="304"/>
      <c r="V264" s="304"/>
      <c r="W264" s="304"/>
      <c r="X264" s="304"/>
      <c r="Y264" s="304"/>
      <c r="Z264" s="304"/>
      <c r="AA264" s="304"/>
      <c r="AB264" s="304"/>
      <c r="AC264" s="304"/>
      <c r="AD264" s="304"/>
      <c r="AE264" s="304"/>
      <c r="AF264" s="304"/>
      <c r="AG264" s="304"/>
    </row>
    <row r="265">
      <c r="A265" s="304"/>
      <c r="B265" s="304"/>
      <c r="C265" s="304"/>
      <c r="D265" s="304"/>
      <c r="E265" s="300"/>
      <c r="F265" s="300"/>
      <c r="G265" s="313"/>
      <c r="H265" s="302"/>
      <c r="I265" s="303"/>
      <c r="J265" s="303"/>
      <c r="K265" s="303"/>
      <c r="L265" s="303"/>
      <c r="M265" s="303"/>
      <c r="N265" s="303"/>
      <c r="O265" s="303"/>
      <c r="P265" s="303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4"/>
      <c r="AG265" s="304"/>
    </row>
    <row r="266">
      <c r="A266" s="304"/>
      <c r="B266" s="304"/>
      <c r="C266" s="508" t="str">
        <f>SUMIFS(Data!$CV:$CV,Data!$X:$X,"&gt;="&amp;'Reporte SDR '!$C$5,Data!$X:$X,"&lt;="&amp;'Reporte SDR '!$D$5,Data!$BI:$BI,C215)</f>
        <v>#N/A</v>
      </c>
      <c r="D266" s="304"/>
      <c r="E266" s="300"/>
      <c r="F266" s="300"/>
      <c r="G266" s="313"/>
      <c r="H266" s="302"/>
      <c r="I266" s="303"/>
      <c r="J266" s="303"/>
      <c r="K266" s="303"/>
      <c r="L266" s="303"/>
      <c r="M266" s="303"/>
      <c r="N266" s="303"/>
      <c r="O266" s="303"/>
      <c r="P266" s="303"/>
      <c r="Q266" s="304"/>
      <c r="R266" s="304"/>
      <c r="S266" s="304"/>
      <c r="T266" s="304"/>
      <c r="U266" s="304"/>
      <c r="V266" s="304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4"/>
      <c r="AG266" s="304"/>
    </row>
    <row r="267">
      <c r="A267" s="304"/>
      <c r="B267" s="304"/>
      <c r="C267" s="508" t="str">
        <f>SUMIFS(Data!$CV:$CV,Data!$X:$X,"&gt;="&amp;'Reporte SDR '!$C$5,Data!$X:$X,"&lt;="&amp;'Reporte SDR '!$D$5,Data!$BI:$BI,C216)</f>
        <v>#N/A</v>
      </c>
      <c r="D267" s="304"/>
      <c r="E267" s="300"/>
      <c r="F267" s="300"/>
      <c r="G267" s="313"/>
      <c r="H267" s="302"/>
      <c r="I267" s="303"/>
      <c r="J267" s="303"/>
      <c r="K267" s="303"/>
      <c r="L267" s="303"/>
      <c r="M267" s="303"/>
      <c r="N267" s="303"/>
      <c r="O267" s="303"/>
      <c r="P267" s="303"/>
      <c r="Q267" s="304"/>
      <c r="R267" s="304"/>
      <c r="S267" s="304"/>
      <c r="T267" s="304"/>
      <c r="U267" s="304"/>
      <c r="V267" s="304"/>
      <c r="W267" s="304"/>
      <c r="X267" s="304"/>
      <c r="Y267" s="304"/>
      <c r="Z267" s="304"/>
      <c r="AA267" s="304"/>
      <c r="AB267" s="304"/>
      <c r="AC267" s="304"/>
      <c r="AD267" s="304"/>
      <c r="AE267" s="304"/>
      <c r="AF267" s="304"/>
      <c r="AG267" s="304"/>
    </row>
    <row r="268">
      <c r="A268" s="304"/>
      <c r="B268" s="304"/>
      <c r="C268" s="304"/>
      <c r="D268" s="304"/>
      <c r="E268" s="300"/>
      <c r="F268" s="300"/>
      <c r="G268" s="313"/>
      <c r="H268" s="302"/>
      <c r="I268" s="303"/>
      <c r="J268" s="303"/>
      <c r="K268" s="303"/>
      <c r="L268" s="303"/>
      <c r="M268" s="303"/>
      <c r="N268" s="303"/>
      <c r="O268" s="303"/>
      <c r="P268" s="303"/>
      <c r="Q268" s="304"/>
      <c r="R268" s="304"/>
      <c r="S268" s="304"/>
      <c r="T268" s="304"/>
      <c r="U268" s="304"/>
      <c r="V268" s="304"/>
      <c r="W268" s="304"/>
      <c r="X268" s="304"/>
      <c r="Y268" s="304"/>
      <c r="Z268" s="304"/>
      <c r="AA268" s="304"/>
      <c r="AB268" s="304"/>
      <c r="AC268" s="304"/>
      <c r="AD268" s="304"/>
      <c r="AE268" s="304"/>
      <c r="AF268" s="304"/>
      <c r="AG268" s="304"/>
    </row>
    <row r="269">
      <c r="A269" s="304"/>
      <c r="B269" s="304"/>
      <c r="C269" s="304"/>
      <c r="D269" s="304"/>
      <c r="E269" s="300"/>
      <c r="F269" s="300"/>
      <c r="G269" s="313"/>
      <c r="H269" s="302"/>
      <c r="I269" s="303"/>
      <c r="J269" s="303"/>
      <c r="K269" s="303"/>
      <c r="L269" s="303"/>
      <c r="M269" s="303"/>
      <c r="N269" s="303"/>
      <c r="O269" s="303"/>
      <c r="P269" s="303"/>
      <c r="Q269" s="304"/>
      <c r="R269" s="304"/>
      <c r="S269" s="304"/>
      <c r="T269" s="304"/>
      <c r="U269" s="304"/>
      <c r="V269" s="304"/>
      <c r="W269" s="304"/>
      <c r="X269" s="304"/>
      <c r="Y269" s="304"/>
      <c r="Z269" s="304"/>
      <c r="AA269" s="304"/>
      <c r="AB269" s="304"/>
      <c r="AC269" s="304"/>
      <c r="AD269" s="304"/>
      <c r="AE269" s="304"/>
      <c r="AF269" s="304"/>
      <c r="AG269" s="304"/>
    </row>
    <row r="270">
      <c r="A270" s="304"/>
      <c r="B270" s="304"/>
      <c r="C270" s="304"/>
      <c r="D270" s="304"/>
      <c r="E270" s="300"/>
      <c r="F270" s="300"/>
      <c r="G270" s="313"/>
      <c r="H270" s="302"/>
      <c r="I270" s="303"/>
      <c r="J270" s="303"/>
      <c r="K270" s="303"/>
      <c r="L270" s="303"/>
      <c r="M270" s="303"/>
      <c r="N270" s="303"/>
      <c r="O270" s="303"/>
      <c r="P270" s="303"/>
      <c r="Q270" s="304"/>
      <c r="R270" s="304"/>
      <c r="S270" s="304"/>
      <c r="T270" s="304"/>
      <c r="U270" s="304"/>
      <c r="V270" s="304"/>
      <c r="W270" s="304"/>
      <c r="X270" s="304"/>
      <c r="Y270" s="304"/>
      <c r="Z270" s="304"/>
      <c r="AA270" s="304"/>
      <c r="AB270" s="304"/>
      <c r="AC270" s="304"/>
      <c r="AD270" s="304"/>
      <c r="AE270" s="304"/>
      <c r="AF270" s="304"/>
      <c r="AG270" s="304"/>
    </row>
    <row r="271">
      <c r="A271" s="304"/>
      <c r="B271" s="304"/>
      <c r="C271" s="304"/>
      <c r="D271" s="304"/>
      <c r="E271" s="300"/>
      <c r="F271" s="300"/>
      <c r="G271" s="313"/>
      <c r="H271" s="302"/>
      <c r="I271" s="303"/>
      <c r="J271" s="303"/>
      <c r="K271" s="303"/>
      <c r="L271" s="303"/>
      <c r="M271" s="303"/>
      <c r="N271" s="303"/>
      <c r="O271" s="303"/>
      <c r="P271" s="303"/>
      <c r="Q271" s="304"/>
      <c r="R271" s="304"/>
      <c r="S271" s="304"/>
      <c r="T271" s="304"/>
      <c r="U271" s="304"/>
      <c r="V271" s="304"/>
      <c r="W271" s="304"/>
      <c r="X271" s="304"/>
      <c r="Y271" s="304"/>
      <c r="Z271" s="304"/>
      <c r="AA271" s="304"/>
      <c r="AB271" s="304"/>
      <c r="AC271" s="304"/>
      <c r="AD271" s="304"/>
      <c r="AE271" s="304"/>
      <c r="AF271" s="304"/>
      <c r="AG271" s="304"/>
    </row>
    <row r="272">
      <c r="A272" s="304"/>
      <c r="B272" s="304"/>
      <c r="C272" s="304"/>
      <c r="D272" s="304"/>
      <c r="E272" s="300"/>
      <c r="F272" s="300"/>
      <c r="G272" s="313"/>
      <c r="H272" s="302"/>
      <c r="I272" s="303"/>
      <c r="J272" s="303"/>
      <c r="K272" s="303"/>
      <c r="L272" s="303"/>
      <c r="M272" s="303"/>
      <c r="N272" s="303"/>
      <c r="O272" s="303"/>
      <c r="P272" s="303"/>
      <c r="Q272" s="304"/>
      <c r="R272" s="304"/>
      <c r="S272" s="304"/>
      <c r="T272" s="304"/>
      <c r="U272" s="304"/>
      <c r="V272" s="304"/>
      <c r="W272" s="304"/>
      <c r="X272" s="304"/>
      <c r="Y272" s="304"/>
      <c r="Z272" s="304"/>
      <c r="AA272" s="304"/>
      <c r="AB272" s="304"/>
      <c r="AC272" s="304"/>
      <c r="AD272" s="304"/>
      <c r="AE272" s="304"/>
      <c r="AF272" s="304"/>
      <c r="AG272" s="304"/>
    </row>
    <row r="273">
      <c r="A273" s="304"/>
      <c r="B273" s="304"/>
      <c r="C273" s="304"/>
      <c r="D273" s="304"/>
      <c r="E273" s="300"/>
      <c r="F273" s="300"/>
      <c r="G273" s="313"/>
      <c r="H273" s="302"/>
      <c r="I273" s="303"/>
      <c r="J273" s="303"/>
      <c r="K273" s="303"/>
      <c r="L273" s="303"/>
      <c r="M273" s="303"/>
      <c r="N273" s="303"/>
      <c r="O273" s="303"/>
      <c r="P273" s="303"/>
      <c r="Q273" s="304"/>
      <c r="R273" s="304"/>
      <c r="S273" s="304"/>
      <c r="T273" s="304"/>
      <c r="U273" s="304"/>
      <c r="V273" s="304"/>
      <c r="W273" s="304"/>
      <c r="X273" s="304"/>
      <c r="Y273" s="304"/>
      <c r="Z273" s="304"/>
      <c r="AA273" s="304"/>
      <c r="AB273" s="304"/>
      <c r="AC273" s="304"/>
      <c r="AD273" s="304"/>
      <c r="AE273" s="304"/>
      <c r="AF273" s="304"/>
      <c r="AG273" s="304"/>
    </row>
    <row r="274">
      <c r="A274" s="304"/>
      <c r="B274" s="304"/>
      <c r="C274" s="304"/>
      <c r="D274" s="304"/>
      <c r="E274" s="300"/>
      <c r="F274" s="300"/>
      <c r="G274" s="313"/>
      <c r="H274" s="302"/>
      <c r="I274" s="303"/>
      <c r="J274" s="303"/>
      <c r="K274" s="303"/>
      <c r="L274" s="303"/>
      <c r="M274" s="303"/>
      <c r="N274" s="303"/>
      <c r="O274" s="303"/>
      <c r="P274" s="303"/>
      <c r="Q274" s="304"/>
      <c r="R274" s="304"/>
      <c r="S274" s="304"/>
      <c r="T274" s="304"/>
      <c r="U274" s="304"/>
      <c r="V274" s="304"/>
      <c r="W274" s="304"/>
      <c r="X274" s="304"/>
      <c r="Y274" s="304"/>
      <c r="Z274" s="304"/>
      <c r="AA274" s="304"/>
      <c r="AB274" s="304"/>
      <c r="AC274" s="304"/>
      <c r="AD274" s="304"/>
      <c r="AE274" s="304"/>
      <c r="AF274" s="304"/>
      <c r="AG274" s="304"/>
    </row>
    <row r="275">
      <c r="A275" s="304"/>
      <c r="B275" s="304"/>
      <c r="C275" s="304"/>
      <c r="D275" s="304"/>
      <c r="E275" s="300"/>
      <c r="F275" s="300"/>
      <c r="G275" s="313"/>
      <c r="H275" s="302"/>
      <c r="I275" s="303"/>
      <c r="J275" s="303"/>
      <c r="K275" s="303"/>
      <c r="L275" s="303"/>
      <c r="M275" s="303"/>
      <c r="N275" s="303"/>
      <c r="O275" s="303"/>
      <c r="P275" s="303"/>
      <c r="Q275" s="304"/>
      <c r="R275" s="304"/>
      <c r="S275" s="304"/>
      <c r="T275" s="304"/>
      <c r="U275" s="304"/>
      <c r="V275" s="304"/>
      <c r="W275" s="304"/>
      <c r="X275" s="304"/>
      <c r="Y275" s="304"/>
      <c r="Z275" s="304"/>
      <c r="AA275" s="304"/>
      <c r="AB275" s="304"/>
      <c r="AC275" s="304"/>
      <c r="AD275" s="304"/>
      <c r="AE275" s="304"/>
      <c r="AF275" s="304"/>
      <c r="AG275" s="304"/>
    </row>
    <row r="276">
      <c r="A276" s="304"/>
      <c r="B276" s="304"/>
      <c r="C276" s="304"/>
      <c r="D276" s="304"/>
      <c r="E276" s="300"/>
      <c r="F276" s="300"/>
      <c r="G276" s="313"/>
      <c r="H276" s="302"/>
      <c r="I276" s="303"/>
      <c r="J276" s="303"/>
      <c r="K276" s="303"/>
      <c r="L276" s="303"/>
      <c r="M276" s="303"/>
      <c r="N276" s="303"/>
      <c r="O276" s="303"/>
      <c r="P276" s="303"/>
      <c r="Q276" s="304"/>
      <c r="R276" s="304"/>
      <c r="S276" s="304"/>
      <c r="T276" s="304"/>
      <c r="U276" s="304"/>
      <c r="V276" s="304"/>
      <c r="W276" s="304"/>
      <c r="X276" s="304"/>
      <c r="Y276" s="304"/>
      <c r="Z276" s="304"/>
      <c r="AA276" s="304"/>
      <c r="AB276" s="304"/>
      <c r="AC276" s="304"/>
      <c r="AD276" s="304"/>
      <c r="AE276" s="304"/>
      <c r="AF276" s="304"/>
      <c r="AG276" s="304"/>
    </row>
    <row r="277">
      <c r="A277" s="304"/>
      <c r="B277" s="304"/>
      <c r="C277" s="304"/>
      <c r="D277" s="304"/>
      <c r="E277" s="300"/>
      <c r="F277" s="300"/>
      <c r="G277" s="313"/>
      <c r="H277" s="302"/>
      <c r="I277" s="303"/>
      <c r="J277" s="303"/>
      <c r="K277" s="303"/>
      <c r="L277" s="303"/>
      <c r="M277" s="303"/>
      <c r="N277" s="303"/>
      <c r="O277" s="303"/>
      <c r="P277" s="303"/>
      <c r="Q277" s="304"/>
      <c r="R277" s="304"/>
      <c r="S277" s="304"/>
      <c r="T277" s="304"/>
      <c r="U277" s="304"/>
      <c r="V277" s="304"/>
      <c r="W277" s="304"/>
      <c r="X277" s="304"/>
      <c r="Y277" s="304"/>
      <c r="Z277" s="304"/>
      <c r="AA277" s="304"/>
      <c r="AB277" s="304"/>
      <c r="AC277" s="304"/>
      <c r="AD277" s="304"/>
      <c r="AE277" s="304"/>
      <c r="AF277" s="304"/>
      <c r="AG277" s="304"/>
    </row>
    <row r="278">
      <c r="A278" s="304"/>
      <c r="B278" s="304"/>
      <c r="C278" s="304"/>
      <c r="D278" s="304"/>
      <c r="E278" s="300"/>
      <c r="F278" s="300"/>
      <c r="G278" s="313"/>
      <c r="H278" s="302"/>
      <c r="I278" s="303"/>
      <c r="J278" s="303"/>
      <c r="K278" s="303"/>
      <c r="L278" s="303"/>
      <c r="M278" s="303"/>
      <c r="N278" s="303"/>
      <c r="O278" s="303"/>
      <c r="P278" s="303"/>
      <c r="Q278" s="304"/>
      <c r="R278" s="304"/>
      <c r="S278" s="304"/>
      <c r="T278" s="304"/>
      <c r="U278" s="304"/>
      <c r="V278" s="304"/>
      <c r="W278" s="304"/>
      <c r="X278" s="304"/>
      <c r="Y278" s="304"/>
      <c r="Z278" s="304"/>
      <c r="AA278" s="304"/>
      <c r="AB278" s="304"/>
      <c r="AC278" s="304"/>
      <c r="AD278" s="304"/>
      <c r="AE278" s="304"/>
      <c r="AF278" s="304"/>
      <c r="AG278" s="304"/>
    </row>
    <row r="279">
      <c r="A279" s="304"/>
      <c r="B279" s="304"/>
      <c r="C279" s="304"/>
      <c r="D279" s="304"/>
      <c r="E279" s="300"/>
      <c r="F279" s="300"/>
      <c r="G279" s="313"/>
      <c r="H279" s="302"/>
      <c r="I279" s="303"/>
      <c r="J279" s="303"/>
      <c r="K279" s="303"/>
      <c r="L279" s="303"/>
      <c r="M279" s="303"/>
      <c r="N279" s="303"/>
      <c r="O279" s="303"/>
      <c r="P279" s="303"/>
      <c r="Q279" s="304"/>
      <c r="R279" s="304"/>
      <c r="S279" s="304"/>
      <c r="T279" s="304"/>
      <c r="U279" s="304"/>
      <c r="V279" s="304"/>
      <c r="W279" s="304"/>
      <c r="X279" s="304"/>
      <c r="Y279" s="304"/>
      <c r="Z279" s="304"/>
      <c r="AA279" s="304"/>
      <c r="AB279" s="304"/>
      <c r="AC279" s="304"/>
      <c r="AD279" s="304"/>
      <c r="AE279" s="304"/>
      <c r="AF279" s="304"/>
      <c r="AG279" s="304"/>
    </row>
    <row r="280">
      <c r="A280" s="304"/>
      <c r="B280" s="304"/>
      <c r="C280" s="304"/>
      <c r="D280" s="304"/>
      <c r="E280" s="300"/>
      <c r="F280" s="300"/>
      <c r="G280" s="313"/>
      <c r="H280" s="302"/>
      <c r="I280" s="303"/>
      <c r="J280" s="303"/>
      <c r="K280" s="303"/>
      <c r="L280" s="303"/>
      <c r="M280" s="303"/>
      <c r="N280" s="303"/>
      <c r="O280" s="303"/>
      <c r="P280" s="303"/>
      <c r="Q280" s="304"/>
      <c r="R280" s="304"/>
      <c r="S280" s="304"/>
      <c r="T280" s="304"/>
      <c r="U280" s="304"/>
      <c r="V280" s="304"/>
      <c r="W280" s="304"/>
      <c r="X280" s="304"/>
      <c r="Y280" s="304"/>
      <c r="Z280" s="304"/>
      <c r="AA280" s="304"/>
      <c r="AB280" s="304"/>
      <c r="AC280" s="304"/>
      <c r="AD280" s="304"/>
      <c r="AE280" s="304"/>
      <c r="AF280" s="304"/>
      <c r="AG280" s="304"/>
    </row>
    <row r="281">
      <c r="A281" s="304"/>
      <c r="B281" s="304"/>
      <c r="C281" s="304"/>
      <c r="D281" s="304"/>
      <c r="E281" s="300"/>
      <c r="F281" s="300"/>
      <c r="G281" s="313"/>
      <c r="H281" s="302"/>
      <c r="I281" s="303"/>
      <c r="J281" s="303"/>
      <c r="K281" s="303"/>
      <c r="L281" s="303"/>
      <c r="M281" s="303"/>
      <c r="N281" s="303"/>
      <c r="O281" s="303"/>
      <c r="P281" s="303"/>
      <c r="Q281" s="304"/>
      <c r="R281" s="304"/>
      <c r="S281" s="304"/>
      <c r="T281" s="304"/>
      <c r="U281" s="304"/>
      <c r="V281" s="304"/>
      <c r="W281" s="304"/>
      <c r="X281" s="304"/>
      <c r="Y281" s="304"/>
      <c r="Z281" s="304"/>
      <c r="AA281" s="304"/>
      <c r="AB281" s="304"/>
      <c r="AC281" s="304"/>
      <c r="AD281" s="304"/>
      <c r="AE281" s="304"/>
      <c r="AF281" s="304"/>
      <c r="AG281" s="304"/>
    </row>
    <row r="282">
      <c r="A282" s="304"/>
      <c r="B282" s="304"/>
      <c r="C282" s="304"/>
      <c r="D282" s="304"/>
      <c r="E282" s="300"/>
      <c r="F282" s="300"/>
      <c r="G282" s="313"/>
      <c r="H282" s="302"/>
      <c r="I282" s="303"/>
      <c r="J282" s="303"/>
      <c r="K282" s="303"/>
      <c r="L282" s="303"/>
      <c r="M282" s="303"/>
      <c r="N282" s="303"/>
      <c r="O282" s="303"/>
      <c r="P282" s="303"/>
      <c r="Q282" s="304"/>
      <c r="R282" s="304"/>
      <c r="S282" s="304"/>
      <c r="T282" s="304"/>
      <c r="U282" s="304"/>
      <c r="V282" s="304"/>
      <c r="W282" s="304"/>
      <c r="X282" s="304"/>
      <c r="Y282" s="304"/>
      <c r="Z282" s="304"/>
      <c r="AA282" s="304"/>
      <c r="AB282" s="304"/>
      <c r="AC282" s="304"/>
      <c r="AD282" s="304"/>
      <c r="AE282" s="304"/>
      <c r="AF282" s="304"/>
      <c r="AG282" s="304"/>
    </row>
    <row r="283">
      <c r="A283" s="304"/>
      <c r="B283" s="304"/>
      <c r="C283" s="304"/>
      <c r="D283" s="304"/>
      <c r="E283" s="300"/>
      <c r="F283" s="300"/>
      <c r="G283" s="313"/>
      <c r="H283" s="302"/>
      <c r="I283" s="303"/>
      <c r="J283" s="303"/>
      <c r="K283" s="303"/>
      <c r="L283" s="303"/>
      <c r="M283" s="303"/>
      <c r="N283" s="303"/>
      <c r="O283" s="303"/>
      <c r="P283" s="303"/>
      <c r="Q283" s="304"/>
      <c r="R283" s="304"/>
      <c r="S283" s="304"/>
      <c r="T283" s="304"/>
      <c r="U283" s="304"/>
      <c r="V283" s="304"/>
      <c r="W283" s="304"/>
      <c r="X283" s="304"/>
      <c r="Y283" s="304"/>
      <c r="Z283" s="304"/>
      <c r="AA283" s="304"/>
      <c r="AB283" s="304"/>
      <c r="AC283" s="304"/>
      <c r="AD283" s="304"/>
      <c r="AE283" s="304"/>
      <c r="AF283" s="304"/>
      <c r="AG283" s="304"/>
    </row>
    <row r="284">
      <c r="A284" s="304"/>
      <c r="B284" s="304"/>
      <c r="C284" s="304"/>
      <c r="D284" s="304"/>
      <c r="E284" s="300"/>
      <c r="F284" s="300"/>
      <c r="G284" s="313"/>
      <c r="H284" s="302"/>
      <c r="I284" s="303"/>
      <c r="J284" s="303"/>
      <c r="K284" s="303"/>
      <c r="L284" s="303"/>
      <c r="M284" s="303"/>
      <c r="N284" s="303"/>
      <c r="O284" s="303"/>
      <c r="P284" s="303"/>
      <c r="Q284" s="304"/>
      <c r="R284" s="304"/>
      <c r="S284" s="304"/>
      <c r="T284" s="304"/>
      <c r="U284" s="304"/>
      <c r="V284" s="304"/>
      <c r="W284" s="304"/>
      <c r="X284" s="304"/>
      <c r="Y284" s="304"/>
      <c r="Z284" s="304"/>
      <c r="AA284" s="304"/>
      <c r="AB284" s="304"/>
      <c r="AC284" s="304"/>
      <c r="AD284" s="304"/>
      <c r="AE284" s="304"/>
      <c r="AF284" s="304"/>
      <c r="AG284" s="304"/>
    </row>
    <row r="285">
      <c r="A285" s="304"/>
      <c r="B285" s="304"/>
      <c r="C285" s="304"/>
      <c r="D285" s="304"/>
      <c r="E285" s="300"/>
      <c r="F285" s="300"/>
      <c r="G285" s="313"/>
      <c r="H285" s="302"/>
      <c r="I285" s="303"/>
      <c r="J285" s="303"/>
      <c r="K285" s="303"/>
      <c r="L285" s="303"/>
      <c r="M285" s="303"/>
      <c r="N285" s="303"/>
      <c r="O285" s="303"/>
      <c r="P285" s="303"/>
      <c r="Q285" s="304"/>
      <c r="R285" s="304"/>
      <c r="S285" s="304"/>
      <c r="T285" s="304"/>
      <c r="U285" s="304"/>
      <c r="V285" s="304"/>
      <c r="W285" s="304"/>
      <c r="X285" s="304"/>
      <c r="Y285" s="304"/>
      <c r="Z285" s="304"/>
      <c r="AA285" s="304"/>
      <c r="AB285" s="304"/>
      <c r="AC285" s="304"/>
      <c r="AD285" s="304"/>
      <c r="AE285" s="304"/>
      <c r="AF285" s="304"/>
      <c r="AG285" s="304"/>
    </row>
    <row r="286">
      <c r="A286" s="304"/>
      <c r="B286" s="304"/>
      <c r="C286" s="304"/>
      <c r="D286" s="304"/>
      <c r="E286" s="300"/>
      <c r="F286" s="300"/>
      <c r="G286" s="313"/>
      <c r="H286" s="302"/>
      <c r="I286" s="303"/>
      <c r="J286" s="303"/>
      <c r="K286" s="303"/>
      <c r="L286" s="303"/>
      <c r="M286" s="303"/>
      <c r="N286" s="303"/>
      <c r="O286" s="303"/>
      <c r="P286" s="303"/>
      <c r="Q286" s="304"/>
      <c r="R286" s="304"/>
      <c r="S286" s="304"/>
      <c r="T286" s="304"/>
      <c r="U286" s="304"/>
      <c r="V286" s="304"/>
      <c r="W286" s="304"/>
      <c r="X286" s="304"/>
      <c r="Y286" s="304"/>
      <c r="Z286" s="304"/>
      <c r="AA286" s="304"/>
      <c r="AB286" s="304"/>
      <c r="AC286" s="304"/>
      <c r="AD286" s="304"/>
      <c r="AE286" s="304"/>
      <c r="AF286" s="304"/>
      <c r="AG286" s="304"/>
    </row>
    <row r="287">
      <c r="A287" s="304"/>
      <c r="B287" s="304"/>
      <c r="C287" s="304"/>
      <c r="D287" s="304"/>
      <c r="E287" s="300"/>
      <c r="F287" s="300"/>
      <c r="G287" s="313"/>
      <c r="H287" s="302"/>
      <c r="I287" s="303"/>
      <c r="J287" s="303"/>
      <c r="K287" s="303"/>
      <c r="L287" s="303"/>
      <c r="M287" s="303"/>
      <c r="N287" s="303"/>
      <c r="O287" s="303"/>
      <c r="P287" s="303"/>
      <c r="Q287" s="304"/>
      <c r="R287" s="304"/>
      <c r="S287" s="304"/>
      <c r="T287" s="304"/>
      <c r="U287" s="304"/>
      <c r="V287" s="304"/>
      <c r="W287" s="304"/>
      <c r="X287" s="304"/>
      <c r="Y287" s="304"/>
      <c r="Z287" s="304"/>
      <c r="AA287" s="304"/>
      <c r="AB287" s="304"/>
      <c r="AC287" s="304"/>
      <c r="AD287" s="304"/>
      <c r="AE287" s="304"/>
      <c r="AF287" s="304"/>
      <c r="AG287" s="304"/>
    </row>
    <row r="288">
      <c r="A288" s="304"/>
      <c r="B288" s="304"/>
      <c r="C288" s="304"/>
      <c r="D288" s="304"/>
      <c r="E288" s="300"/>
      <c r="F288" s="300"/>
      <c r="G288" s="313"/>
      <c r="H288" s="302"/>
      <c r="I288" s="303"/>
      <c r="J288" s="303"/>
      <c r="K288" s="303"/>
      <c r="L288" s="303"/>
      <c r="M288" s="303"/>
      <c r="N288" s="303"/>
      <c r="O288" s="303"/>
      <c r="P288" s="303"/>
      <c r="Q288" s="304"/>
      <c r="R288" s="304"/>
      <c r="S288" s="304"/>
      <c r="T288" s="304"/>
      <c r="U288" s="304"/>
      <c r="V288" s="304"/>
      <c r="W288" s="304"/>
      <c r="X288" s="304"/>
      <c r="Y288" s="304"/>
      <c r="Z288" s="304"/>
      <c r="AA288" s="304"/>
      <c r="AB288" s="304"/>
      <c r="AC288" s="304"/>
      <c r="AD288" s="304"/>
      <c r="AE288" s="304"/>
      <c r="AF288" s="304"/>
      <c r="AG288" s="304"/>
    </row>
    <row r="289">
      <c r="A289" s="304"/>
      <c r="B289" s="304"/>
      <c r="C289" s="304"/>
      <c r="D289" s="304"/>
      <c r="E289" s="300"/>
      <c r="F289" s="300"/>
      <c r="G289" s="313"/>
      <c r="H289" s="302"/>
      <c r="I289" s="303"/>
      <c r="J289" s="303"/>
      <c r="K289" s="303"/>
      <c r="L289" s="303"/>
      <c r="M289" s="303"/>
      <c r="N289" s="303"/>
      <c r="O289" s="303"/>
      <c r="P289" s="303"/>
      <c r="Q289" s="304"/>
      <c r="R289" s="304"/>
      <c r="S289" s="304"/>
      <c r="T289" s="304"/>
      <c r="U289" s="304"/>
      <c r="V289" s="304"/>
      <c r="W289" s="304"/>
      <c r="X289" s="304"/>
      <c r="Y289" s="304"/>
      <c r="Z289" s="304"/>
      <c r="AA289" s="304"/>
      <c r="AB289" s="304"/>
      <c r="AC289" s="304"/>
      <c r="AD289" s="304"/>
      <c r="AE289" s="304"/>
      <c r="AF289" s="304"/>
      <c r="AG289" s="304"/>
    </row>
    <row r="290">
      <c r="A290" s="304"/>
      <c r="B290" s="304"/>
      <c r="C290" s="304"/>
      <c r="D290" s="304"/>
      <c r="E290" s="300"/>
      <c r="F290" s="300"/>
      <c r="G290" s="313"/>
      <c r="H290" s="302"/>
      <c r="I290" s="303"/>
      <c r="J290" s="303"/>
      <c r="K290" s="303"/>
      <c r="L290" s="303"/>
      <c r="M290" s="303"/>
      <c r="N290" s="303"/>
      <c r="O290" s="303"/>
      <c r="P290" s="303"/>
      <c r="Q290" s="304"/>
      <c r="R290" s="304"/>
      <c r="S290" s="304"/>
      <c r="T290" s="304"/>
      <c r="U290" s="304"/>
      <c r="V290" s="304"/>
      <c r="W290" s="304"/>
      <c r="X290" s="304"/>
      <c r="Y290" s="304"/>
      <c r="Z290" s="304"/>
      <c r="AA290" s="304"/>
      <c r="AB290" s="304"/>
      <c r="AC290" s="304"/>
      <c r="AD290" s="304"/>
      <c r="AE290" s="304"/>
      <c r="AF290" s="304"/>
      <c r="AG290" s="304"/>
    </row>
    <row r="291">
      <c r="A291" s="304"/>
      <c r="B291" s="304"/>
      <c r="C291" s="304"/>
      <c r="D291" s="304"/>
      <c r="E291" s="300"/>
      <c r="F291" s="300"/>
      <c r="G291" s="313"/>
      <c r="H291" s="302"/>
      <c r="I291" s="303"/>
      <c r="J291" s="303"/>
      <c r="K291" s="303"/>
      <c r="L291" s="303"/>
      <c r="M291" s="303"/>
      <c r="N291" s="303"/>
      <c r="O291" s="303"/>
      <c r="P291" s="303"/>
      <c r="Q291" s="304"/>
      <c r="R291" s="304"/>
      <c r="S291" s="304"/>
      <c r="T291" s="304"/>
      <c r="U291" s="304"/>
      <c r="V291" s="304"/>
      <c r="W291" s="304"/>
      <c r="X291" s="304"/>
      <c r="Y291" s="304"/>
      <c r="Z291" s="304"/>
      <c r="AA291" s="304"/>
      <c r="AB291" s="304"/>
      <c r="AC291" s="304"/>
      <c r="AD291" s="304"/>
      <c r="AE291" s="304"/>
      <c r="AF291" s="304"/>
      <c r="AG291" s="304"/>
    </row>
    <row r="292">
      <c r="A292" s="304"/>
      <c r="B292" s="304"/>
      <c r="C292" s="304"/>
      <c r="D292" s="304"/>
      <c r="E292" s="300"/>
      <c r="F292" s="300"/>
      <c r="G292" s="313"/>
      <c r="H292" s="302"/>
      <c r="I292" s="303"/>
      <c r="J292" s="303"/>
      <c r="K292" s="303"/>
      <c r="L292" s="303"/>
      <c r="M292" s="303"/>
      <c r="N292" s="303"/>
      <c r="O292" s="303"/>
      <c r="P292" s="303"/>
      <c r="Q292" s="304"/>
      <c r="R292" s="304"/>
      <c r="S292" s="304"/>
      <c r="T292" s="304"/>
      <c r="U292" s="304"/>
      <c r="V292" s="304"/>
      <c r="W292" s="304"/>
      <c r="X292" s="304"/>
      <c r="Y292" s="304"/>
      <c r="Z292" s="304"/>
      <c r="AA292" s="304"/>
      <c r="AB292" s="304"/>
      <c r="AC292" s="304"/>
      <c r="AD292" s="304"/>
      <c r="AE292" s="304"/>
      <c r="AF292" s="304"/>
      <c r="AG292" s="304"/>
    </row>
    <row r="293">
      <c r="A293" s="304"/>
      <c r="B293" s="304"/>
      <c r="C293" s="304"/>
      <c r="D293" s="304"/>
      <c r="E293" s="300"/>
      <c r="F293" s="300"/>
      <c r="G293" s="313"/>
      <c r="H293" s="302"/>
      <c r="I293" s="303"/>
      <c r="J293" s="303"/>
      <c r="K293" s="303"/>
      <c r="L293" s="303"/>
      <c r="M293" s="303"/>
      <c r="N293" s="303"/>
      <c r="O293" s="303"/>
      <c r="P293" s="303"/>
      <c r="Q293" s="304"/>
      <c r="R293" s="304"/>
      <c r="S293" s="304"/>
      <c r="T293" s="304"/>
      <c r="U293" s="304"/>
      <c r="V293" s="304"/>
      <c r="W293" s="304"/>
      <c r="X293" s="304"/>
      <c r="Y293" s="304"/>
      <c r="Z293" s="304"/>
      <c r="AA293" s="304"/>
      <c r="AB293" s="304"/>
      <c r="AC293" s="304"/>
      <c r="AD293" s="304"/>
      <c r="AE293" s="304"/>
      <c r="AF293" s="304"/>
      <c r="AG293" s="304"/>
    </row>
    <row r="294">
      <c r="A294" s="304"/>
      <c r="B294" s="304"/>
      <c r="C294" s="304"/>
      <c r="D294" s="304"/>
      <c r="E294" s="300"/>
      <c r="F294" s="300"/>
      <c r="G294" s="313"/>
      <c r="H294" s="302"/>
      <c r="I294" s="303"/>
      <c r="J294" s="303"/>
      <c r="K294" s="303"/>
      <c r="L294" s="303"/>
      <c r="M294" s="303"/>
      <c r="N294" s="303"/>
      <c r="O294" s="303"/>
      <c r="P294" s="303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</row>
    <row r="295">
      <c r="A295" s="304"/>
      <c r="B295" s="304"/>
      <c r="C295" s="304"/>
      <c r="D295" s="304"/>
      <c r="E295" s="300"/>
      <c r="F295" s="300"/>
      <c r="G295" s="313"/>
      <c r="H295" s="302"/>
      <c r="I295" s="303"/>
      <c r="J295" s="303"/>
      <c r="K295" s="303"/>
      <c r="L295" s="303"/>
      <c r="M295" s="303"/>
      <c r="N295" s="303"/>
      <c r="O295" s="303"/>
      <c r="P295" s="303"/>
      <c r="Q295" s="304"/>
      <c r="R295" s="304"/>
      <c r="S295" s="304"/>
      <c r="T295" s="304"/>
      <c r="U295" s="304"/>
      <c r="V295" s="304"/>
      <c r="W295" s="304"/>
      <c r="X295" s="304"/>
      <c r="Y295" s="304"/>
      <c r="Z295" s="304"/>
      <c r="AA295" s="304"/>
      <c r="AB295" s="304"/>
      <c r="AC295" s="304"/>
      <c r="AD295" s="304"/>
      <c r="AE295" s="304"/>
      <c r="AF295" s="304"/>
      <c r="AG295" s="304"/>
    </row>
    <row r="296">
      <c r="A296" s="304"/>
      <c r="B296" s="304"/>
      <c r="C296" s="304"/>
      <c r="D296" s="304"/>
      <c r="E296" s="300"/>
      <c r="F296" s="300"/>
      <c r="G296" s="313"/>
      <c r="H296" s="302"/>
      <c r="I296" s="303"/>
      <c r="J296" s="303"/>
      <c r="K296" s="303"/>
      <c r="L296" s="303"/>
      <c r="M296" s="303"/>
      <c r="N296" s="303"/>
      <c r="O296" s="303"/>
      <c r="P296" s="303"/>
      <c r="Q296" s="304"/>
      <c r="R296" s="304"/>
      <c r="S296" s="304"/>
      <c r="T296" s="304"/>
      <c r="U296" s="304"/>
      <c r="V296" s="304"/>
      <c r="W296" s="304"/>
      <c r="X296" s="304"/>
      <c r="Y296" s="304"/>
      <c r="Z296" s="304"/>
      <c r="AA296" s="304"/>
      <c r="AB296" s="304"/>
      <c r="AC296" s="304"/>
      <c r="AD296" s="304"/>
      <c r="AE296" s="304"/>
      <c r="AF296" s="304"/>
      <c r="AG296" s="304"/>
    </row>
    <row r="297">
      <c r="A297" s="304"/>
      <c r="B297" s="304"/>
      <c r="C297" s="304"/>
      <c r="D297" s="304"/>
      <c r="E297" s="300"/>
      <c r="F297" s="300"/>
      <c r="G297" s="313"/>
      <c r="H297" s="302"/>
      <c r="I297" s="303"/>
      <c r="J297" s="303"/>
      <c r="K297" s="303"/>
      <c r="L297" s="303"/>
      <c r="M297" s="303"/>
      <c r="N297" s="303"/>
      <c r="O297" s="303"/>
      <c r="P297" s="303"/>
      <c r="Q297" s="304"/>
      <c r="R297" s="304"/>
      <c r="S297" s="304"/>
      <c r="T297" s="304"/>
      <c r="U297" s="304"/>
      <c r="V297" s="304"/>
      <c r="W297" s="304"/>
      <c r="X297" s="304"/>
      <c r="Y297" s="304"/>
      <c r="Z297" s="304"/>
      <c r="AA297" s="304"/>
      <c r="AB297" s="304"/>
      <c r="AC297" s="304"/>
      <c r="AD297" s="304"/>
      <c r="AE297" s="304"/>
      <c r="AF297" s="304"/>
      <c r="AG297" s="304"/>
    </row>
    <row r="298">
      <c r="A298" s="304"/>
      <c r="B298" s="304"/>
      <c r="C298" s="304"/>
      <c r="D298" s="304"/>
      <c r="E298" s="300"/>
      <c r="F298" s="300"/>
      <c r="G298" s="313"/>
      <c r="H298" s="302"/>
      <c r="I298" s="303"/>
      <c r="J298" s="303"/>
      <c r="K298" s="303"/>
      <c r="L298" s="303"/>
      <c r="M298" s="303"/>
      <c r="N298" s="303"/>
      <c r="O298" s="303"/>
      <c r="P298" s="303"/>
      <c r="Q298" s="304"/>
      <c r="R298" s="304"/>
      <c r="S298" s="304"/>
      <c r="T298" s="304"/>
      <c r="U298" s="304"/>
      <c r="V298" s="304"/>
      <c r="W298" s="304"/>
      <c r="X298" s="304"/>
      <c r="Y298" s="304"/>
      <c r="Z298" s="304"/>
      <c r="AA298" s="304"/>
      <c r="AB298" s="304"/>
      <c r="AC298" s="304"/>
      <c r="AD298" s="304"/>
      <c r="AE298" s="304"/>
      <c r="AF298" s="304"/>
      <c r="AG298" s="304"/>
    </row>
    <row r="299">
      <c r="A299" s="304"/>
      <c r="B299" s="304"/>
      <c r="C299" s="304"/>
      <c r="D299" s="304"/>
      <c r="E299" s="300"/>
      <c r="F299" s="300"/>
      <c r="G299" s="313"/>
      <c r="H299" s="302"/>
      <c r="I299" s="303"/>
      <c r="J299" s="303"/>
      <c r="K299" s="303"/>
      <c r="L299" s="303"/>
      <c r="M299" s="303"/>
      <c r="N299" s="303"/>
      <c r="O299" s="303"/>
      <c r="P299" s="303"/>
      <c r="Q299" s="304"/>
      <c r="R299" s="304"/>
      <c r="S299" s="304"/>
      <c r="T299" s="304"/>
      <c r="U299" s="304"/>
      <c r="V299" s="304"/>
      <c r="W299" s="304"/>
      <c r="X299" s="304"/>
      <c r="Y299" s="304"/>
      <c r="Z299" s="304"/>
      <c r="AA299" s="304"/>
      <c r="AB299" s="304"/>
      <c r="AC299" s="304"/>
      <c r="AD299" s="304"/>
      <c r="AE299" s="304"/>
      <c r="AF299" s="304"/>
      <c r="AG299" s="304"/>
    </row>
    <row r="300">
      <c r="A300" s="304"/>
      <c r="B300" s="304"/>
      <c r="C300" s="304"/>
      <c r="D300" s="304"/>
      <c r="E300" s="300"/>
      <c r="F300" s="300"/>
      <c r="G300" s="313"/>
      <c r="H300" s="302"/>
      <c r="I300" s="303"/>
      <c r="J300" s="303"/>
      <c r="K300" s="303"/>
      <c r="L300" s="303"/>
      <c r="M300" s="303"/>
      <c r="N300" s="303"/>
      <c r="O300" s="303"/>
      <c r="P300" s="303"/>
      <c r="Q300" s="304"/>
      <c r="R300" s="304"/>
      <c r="S300" s="304"/>
      <c r="T300" s="304"/>
      <c r="U300" s="304"/>
      <c r="V300" s="304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304"/>
    </row>
    <row r="301">
      <c r="A301" s="304"/>
      <c r="B301" s="304"/>
      <c r="C301" s="304"/>
      <c r="D301" s="304"/>
      <c r="E301" s="300"/>
      <c r="F301" s="300"/>
      <c r="G301" s="313"/>
      <c r="H301" s="302"/>
      <c r="I301" s="303"/>
      <c r="J301" s="303"/>
      <c r="K301" s="303"/>
      <c r="L301" s="303"/>
      <c r="M301" s="303"/>
      <c r="N301" s="303"/>
      <c r="O301" s="303"/>
      <c r="P301" s="303"/>
      <c r="Q301" s="304"/>
      <c r="R301" s="304"/>
      <c r="S301" s="304"/>
      <c r="T301" s="304"/>
      <c r="U301" s="304"/>
      <c r="V301" s="304"/>
      <c r="W301" s="304"/>
      <c r="X301" s="304"/>
      <c r="Y301" s="304"/>
      <c r="Z301" s="304"/>
      <c r="AA301" s="304"/>
      <c r="AB301" s="304"/>
      <c r="AC301" s="304"/>
      <c r="AD301" s="304"/>
      <c r="AE301" s="304"/>
      <c r="AF301" s="304"/>
      <c r="AG301" s="304"/>
    </row>
    <row r="302">
      <c r="A302" s="304"/>
      <c r="B302" s="304"/>
      <c r="C302" s="304"/>
      <c r="D302" s="304"/>
      <c r="E302" s="300"/>
      <c r="F302" s="300"/>
      <c r="G302" s="313"/>
      <c r="H302" s="302"/>
      <c r="I302" s="303"/>
      <c r="J302" s="303"/>
      <c r="K302" s="303"/>
      <c r="L302" s="303"/>
      <c r="M302" s="303"/>
      <c r="N302" s="303"/>
      <c r="O302" s="303"/>
      <c r="P302" s="303"/>
      <c r="Q302" s="304"/>
      <c r="R302" s="304"/>
      <c r="S302" s="304"/>
      <c r="T302" s="304"/>
      <c r="U302" s="304"/>
      <c r="V302" s="304"/>
      <c r="W302" s="304"/>
      <c r="X302" s="304"/>
      <c r="Y302" s="304"/>
      <c r="Z302" s="304"/>
      <c r="AA302" s="304"/>
      <c r="AB302" s="304"/>
      <c r="AC302" s="304"/>
      <c r="AD302" s="304"/>
      <c r="AE302" s="304"/>
      <c r="AF302" s="304"/>
      <c r="AG302" s="304"/>
    </row>
    <row r="303">
      <c r="A303" s="304"/>
      <c r="B303" s="304"/>
      <c r="C303" s="304"/>
      <c r="D303" s="304"/>
      <c r="E303" s="300"/>
      <c r="F303" s="300"/>
      <c r="G303" s="313"/>
      <c r="H303" s="302"/>
      <c r="I303" s="303"/>
      <c r="J303" s="303"/>
      <c r="K303" s="303"/>
      <c r="L303" s="303"/>
      <c r="M303" s="303"/>
      <c r="N303" s="303"/>
      <c r="O303" s="303"/>
      <c r="P303" s="303"/>
      <c r="Q303" s="304"/>
      <c r="R303" s="304"/>
      <c r="S303" s="304"/>
      <c r="T303" s="304"/>
      <c r="U303" s="304"/>
      <c r="V303" s="304"/>
      <c r="W303" s="304"/>
      <c r="X303" s="304"/>
      <c r="Y303" s="304"/>
      <c r="Z303" s="304"/>
      <c r="AA303" s="304"/>
      <c r="AB303" s="304"/>
      <c r="AC303" s="304"/>
      <c r="AD303" s="304"/>
      <c r="AE303" s="304"/>
      <c r="AF303" s="304"/>
      <c r="AG303" s="304"/>
    </row>
    <row r="304">
      <c r="A304" s="304"/>
      <c r="B304" s="304"/>
      <c r="C304" s="304"/>
      <c r="D304" s="304"/>
      <c r="E304" s="300"/>
      <c r="F304" s="300"/>
      <c r="G304" s="313"/>
      <c r="H304" s="302"/>
      <c r="I304" s="303"/>
      <c r="J304" s="303"/>
      <c r="K304" s="303"/>
      <c r="L304" s="303"/>
      <c r="M304" s="303"/>
      <c r="N304" s="303"/>
      <c r="O304" s="303"/>
      <c r="P304" s="303"/>
      <c r="Q304" s="304"/>
      <c r="R304" s="304"/>
      <c r="S304" s="304"/>
      <c r="T304" s="304"/>
      <c r="U304" s="304"/>
      <c r="V304" s="304"/>
      <c r="W304" s="304"/>
      <c r="X304" s="304"/>
      <c r="Y304" s="304"/>
      <c r="Z304" s="304"/>
      <c r="AA304" s="304"/>
      <c r="AB304" s="304"/>
      <c r="AC304" s="304"/>
      <c r="AD304" s="304"/>
      <c r="AE304" s="304"/>
      <c r="AF304" s="304"/>
      <c r="AG304" s="304"/>
    </row>
    <row r="305">
      <c r="A305" s="304"/>
      <c r="B305" s="304"/>
      <c r="C305" s="304"/>
      <c r="D305" s="304"/>
      <c r="E305" s="300"/>
      <c r="F305" s="300"/>
      <c r="G305" s="313"/>
      <c r="H305" s="302"/>
      <c r="I305" s="303"/>
      <c r="J305" s="303"/>
      <c r="K305" s="303"/>
      <c r="L305" s="303"/>
      <c r="M305" s="303"/>
      <c r="N305" s="303"/>
      <c r="O305" s="303"/>
      <c r="P305" s="303"/>
      <c r="Q305" s="304"/>
      <c r="R305" s="304"/>
      <c r="S305" s="304"/>
      <c r="T305" s="304"/>
      <c r="U305" s="304"/>
      <c r="V305" s="304"/>
      <c r="W305" s="304"/>
      <c r="X305" s="304"/>
      <c r="Y305" s="304"/>
      <c r="Z305" s="304"/>
      <c r="AA305" s="304"/>
      <c r="AB305" s="304"/>
      <c r="AC305" s="304"/>
      <c r="AD305" s="304"/>
      <c r="AE305" s="304"/>
      <c r="AF305" s="304"/>
      <c r="AG305" s="304"/>
    </row>
    <row r="306">
      <c r="A306" s="304"/>
      <c r="B306" s="304"/>
      <c r="C306" s="304"/>
      <c r="D306" s="304"/>
      <c r="E306" s="300"/>
      <c r="F306" s="300"/>
      <c r="G306" s="313"/>
      <c r="H306" s="302"/>
      <c r="I306" s="303"/>
      <c r="J306" s="303"/>
      <c r="K306" s="303"/>
      <c r="L306" s="303"/>
      <c r="M306" s="303"/>
      <c r="N306" s="303"/>
      <c r="O306" s="303"/>
      <c r="P306" s="303"/>
      <c r="Q306" s="304"/>
      <c r="R306" s="304"/>
      <c r="S306" s="304"/>
      <c r="T306" s="304"/>
      <c r="U306" s="304"/>
      <c r="V306" s="304"/>
      <c r="W306" s="304"/>
      <c r="X306" s="304"/>
      <c r="Y306" s="304"/>
      <c r="Z306" s="304"/>
      <c r="AA306" s="304"/>
      <c r="AB306" s="304"/>
      <c r="AC306" s="304"/>
      <c r="AD306" s="304"/>
      <c r="AE306" s="304"/>
      <c r="AF306" s="304"/>
      <c r="AG306" s="304"/>
    </row>
    <row r="307">
      <c r="A307" s="304"/>
      <c r="B307" s="304"/>
      <c r="C307" s="304"/>
      <c r="D307" s="304"/>
      <c r="E307" s="300"/>
      <c r="F307" s="300"/>
      <c r="G307" s="313"/>
      <c r="H307" s="302"/>
      <c r="I307" s="303"/>
      <c r="J307" s="303"/>
      <c r="K307" s="303"/>
      <c r="L307" s="303"/>
      <c r="M307" s="303"/>
      <c r="N307" s="303"/>
      <c r="O307" s="303"/>
      <c r="P307" s="303"/>
      <c r="Q307" s="304"/>
      <c r="R307" s="304"/>
      <c r="S307" s="304"/>
      <c r="T307" s="304"/>
      <c r="U307" s="304"/>
      <c r="V307" s="304"/>
      <c r="W307" s="304"/>
      <c r="X307" s="304"/>
      <c r="Y307" s="304"/>
      <c r="Z307" s="304"/>
      <c r="AA307" s="304"/>
      <c r="AB307" s="304"/>
      <c r="AC307" s="304"/>
      <c r="AD307" s="304"/>
      <c r="AE307" s="304"/>
      <c r="AF307" s="304"/>
      <c r="AG307" s="304"/>
    </row>
    <row r="308">
      <c r="A308" s="304"/>
      <c r="B308" s="304"/>
      <c r="C308" s="304"/>
      <c r="D308" s="304"/>
      <c r="E308" s="300"/>
      <c r="F308" s="300"/>
      <c r="G308" s="313"/>
      <c r="H308" s="302"/>
      <c r="I308" s="303"/>
      <c r="J308" s="303"/>
      <c r="K308" s="303"/>
      <c r="L308" s="303"/>
      <c r="M308" s="303"/>
      <c r="N308" s="303"/>
      <c r="O308" s="303"/>
      <c r="P308" s="303"/>
      <c r="Q308" s="304"/>
      <c r="R308" s="304"/>
      <c r="S308" s="304"/>
      <c r="T308" s="304"/>
      <c r="U308" s="304"/>
      <c r="V308" s="304"/>
      <c r="W308" s="304"/>
      <c r="X308" s="304"/>
      <c r="Y308" s="304"/>
      <c r="Z308" s="304"/>
      <c r="AA308" s="304"/>
      <c r="AB308" s="304"/>
      <c r="AC308" s="304"/>
      <c r="AD308" s="304"/>
      <c r="AE308" s="304"/>
      <c r="AF308" s="304"/>
      <c r="AG308" s="304"/>
    </row>
    <row r="309">
      <c r="A309" s="304"/>
      <c r="B309" s="304"/>
      <c r="C309" s="304"/>
      <c r="D309" s="304"/>
      <c r="E309" s="300"/>
      <c r="F309" s="300"/>
      <c r="G309" s="313"/>
      <c r="H309" s="302"/>
      <c r="I309" s="303"/>
      <c r="J309" s="303"/>
      <c r="K309" s="303"/>
      <c r="L309" s="303"/>
      <c r="M309" s="303"/>
      <c r="N309" s="303"/>
      <c r="O309" s="303"/>
      <c r="P309" s="303"/>
      <c r="Q309" s="304"/>
      <c r="R309" s="304"/>
      <c r="S309" s="304"/>
      <c r="T309" s="304"/>
      <c r="U309" s="304"/>
      <c r="V309" s="304"/>
      <c r="W309" s="304"/>
      <c r="X309" s="304"/>
      <c r="Y309" s="304"/>
      <c r="Z309" s="304"/>
      <c r="AA309" s="304"/>
      <c r="AB309" s="304"/>
      <c r="AC309" s="304"/>
      <c r="AD309" s="304"/>
      <c r="AE309" s="304"/>
      <c r="AF309" s="304"/>
      <c r="AG309" s="304"/>
    </row>
    <row r="310">
      <c r="A310" s="304"/>
      <c r="B310" s="304"/>
      <c r="C310" s="304"/>
      <c r="D310" s="304"/>
      <c r="E310" s="300"/>
      <c r="F310" s="300"/>
      <c r="G310" s="313"/>
      <c r="H310" s="302"/>
      <c r="I310" s="303"/>
      <c r="J310" s="303"/>
      <c r="K310" s="303"/>
      <c r="L310" s="303"/>
      <c r="M310" s="303"/>
      <c r="N310" s="303"/>
      <c r="O310" s="303"/>
      <c r="P310" s="303"/>
      <c r="Q310" s="304"/>
      <c r="R310" s="304"/>
      <c r="S310" s="304"/>
      <c r="T310" s="304"/>
      <c r="U310" s="304"/>
      <c r="V310" s="304"/>
      <c r="W310" s="304"/>
      <c r="X310" s="304"/>
      <c r="Y310" s="304"/>
      <c r="Z310" s="304"/>
      <c r="AA310" s="304"/>
      <c r="AB310" s="304"/>
      <c r="AC310" s="304"/>
      <c r="AD310" s="304"/>
      <c r="AE310" s="304"/>
      <c r="AF310" s="304"/>
      <c r="AG310" s="304"/>
    </row>
    <row r="311">
      <c r="A311" s="304"/>
      <c r="B311" s="304"/>
      <c r="C311" s="304"/>
      <c r="D311" s="304"/>
      <c r="E311" s="300"/>
      <c r="F311" s="300"/>
      <c r="G311" s="313"/>
      <c r="H311" s="302"/>
      <c r="I311" s="303"/>
      <c r="J311" s="303"/>
      <c r="K311" s="303"/>
      <c r="L311" s="303"/>
      <c r="M311" s="303"/>
      <c r="N311" s="303"/>
      <c r="O311" s="303"/>
      <c r="P311" s="303"/>
      <c r="Q311" s="304"/>
      <c r="R311" s="304"/>
      <c r="S311" s="304"/>
      <c r="T311" s="304"/>
      <c r="U311" s="304"/>
      <c r="V311" s="304"/>
      <c r="W311" s="304"/>
      <c r="X311" s="304"/>
      <c r="Y311" s="304"/>
      <c r="Z311" s="304"/>
      <c r="AA311" s="304"/>
      <c r="AB311" s="304"/>
      <c r="AC311" s="304"/>
      <c r="AD311" s="304"/>
      <c r="AE311" s="304"/>
      <c r="AF311" s="304"/>
      <c r="AG311" s="304"/>
    </row>
    <row r="312">
      <c r="A312" s="304"/>
      <c r="B312" s="304"/>
      <c r="C312" s="304"/>
      <c r="D312" s="304"/>
      <c r="E312" s="300"/>
      <c r="F312" s="300"/>
      <c r="G312" s="313"/>
      <c r="H312" s="302"/>
      <c r="I312" s="303"/>
      <c r="J312" s="303"/>
      <c r="K312" s="303"/>
      <c r="L312" s="303"/>
      <c r="M312" s="303"/>
      <c r="N312" s="303"/>
      <c r="O312" s="303"/>
      <c r="P312" s="303"/>
      <c r="Q312" s="304"/>
      <c r="R312" s="304"/>
      <c r="S312" s="304"/>
      <c r="T312" s="304"/>
      <c r="U312" s="304"/>
      <c r="V312" s="304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</row>
    <row r="313">
      <c r="A313" s="304"/>
      <c r="B313" s="304"/>
      <c r="C313" s="304"/>
      <c r="D313" s="304"/>
      <c r="E313" s="300"/>
      <c r="F313" s="300"/>
      <c r="G313" s="313"/>
      <c r="H313" s="302"/>
      <c r="I313" s="303"/>
      <c r="J313" s="303"/>
      <c r="K313" s="303"/>
      <c r="L313" s="303"/>
      <c r="M313" s="303"/>
      <c r="N313" s="303"/>
      <c r="O313" s="303"/>
      <c r="P313" s="303"/>
      <c r="Q313" s="304"/>
      <c r="R313" s="304"/>
      <c r="S313" s="304"/>
      <c r="T313" s="304"/>
      <c r="U313" s="304"/>
      <c r="V313" s="304"/>
      <c r="W313" s="304"/>
      <c r="X313" s="304"/>
      <c r="Y313" s="304"/>
      <c r="Z313" s="304"/>
      <c r="AA313" s="304"/>
      <c r="AB313" s="304"/>
      <c r="AC313" s="304"/>
      <c r="AD313" s="304"/>
      <c r="AE313" s="304"/>
      <c r="AF313" s="304"/>
      <c r="AG313" s="304"/>
    </row>
    <row r="314">
      <c r="A314" s="304"/>
      <c r="B314" s="304"/>
      <c r="C314" s="304"/>
      <c r="D314" s="304"/>
      <c r="E314" s="300"/>
      <c r="F314" s="300"/>
      <c r="G314" s="313"/>
      <c r="H314" s="302"/>
      <c r="I314" s="303"/>
      <c r="J314" s="303"/>
      <c r="K314" s="303"/>
      <c r="L314" s="303"/>
      <c r="M314" s="303"/>
      <c r="N314" s="303"/>
      <c r="O314" s="303"/>
      <c r="P314" s="303"/>
      <c r="Q314" s="304"/>
      <c r="R314" s="304"/>
      <c r="S314" s="304"/>
      <c r="T314" s="304"/>
      <c r="U314" s="304"/>
      <c r="V314" s="304"/>
      <c r="W314" s="304"/>
      <c r="X314" s="304"/>
      <c r="Y314" s="304"/>
      <c r="Z314" s="304"/>
      <c r="AA314" s="304"/>
      <c r="AB314" s="304"/>
      <c r="AC314" s="304"/>
      <c r="AD314" s="304"/>
      <c r="AE314" s="304"/>
      <c r="AF314" s="304"/>
      <c r="AG314" s="304"/>
    </row>
    <row r="315">
      <c r="A315" s="304"/>
      <c r="B315" s="304"/>
      <c r="C315" s="304"/>
      <c r="D315" s="304"/>
      <c r="E315" s="300"/>
      <c r="F315" s="300"/>
      <c r="G315" s="313"/>
      <c r="H315" s="302"/>
      <c r="I315" s="303"/>
      <c r="J315" s="303"/>
      <c r="K315" s="303"/>
      <c r="L315" s="303"/>
      <c r="M315" s="303"/>
      <c r="N315" s="303"/>
      <c r="O315" s="303"/>
      <c r="P315" s="303"/>
      <c r="Q315" s="304"/>
      <c r="R315" s="304"/>
      <c r="S315" s="304"/>
      <c r="T315" s="304"/>
      <c r="U315" s="304"/>
      <c r="V315" s="304"/>
      <c r="W315" s="304"/>
      <c r="X315" s="304"/>
      <c r="Y315" s="304"/>
      <c r="Z315" s="304"/>
      <c r="AA315" s="304"/>
      <c r="AB315" s="304"/>
      <c r="AC315" s="304"/>
      <c r="AD315" s="304"/>
      <c r="AE315" s="304"/>
      <c r="AF315" s="304"/>
      <c r="AG315" s="304"/>
    </row>
    <row r="316">
      <c r="A316" s="304"/>
      <c r="B316" s="304"/>
      <c r="C316" s="304"/>
      <c r="D316" s="304"/>
      <c r="E316" s="300"/>
      <c r="F316" s="300"/>
      <c r="G316" s="313"/>
      <c r="H316" s="302"/>
      <c r="I316" s="303"/>
      <c r="J316" s="303"/>
      <c r="K316" s="303"/>
      <c r="L316" s="303"/>
      <c r="M316" s="303"/>
      <c r="N316" s="303"/>
      <c r="O316" s="303"/>
      <c r="P316" s="303"/>
      <c r="Q316" s="304"/>
      <c r="R316" s="304"/>
      <c r="S316" s="304"/>
      <c r="T316" s="304"/>
      <c r="U316" s="304"/>
      <c r="V316" s="304"/>
      <c r="W316" s="304"/>
      <c r="X316" s="304"/>
      <c r="Y316" s="304"/>
      <c r="Z316" s="304"/>
      <c r="AA316" s="304"/>
      <c r="AB316" s="304"/>
      <c r="AC316" s="304"/>
      <c r="AD316" s="304"/>
      <c r="AE316" s="304"/>
      <c r="AF316" s="304"/>
      <c r="AG316" s="304"/>
    </row>
    <row r="317">
      <c r="A317" s="304"/>
      <c r="B317" s="304"/>
      <c r="C317" s="304"/>
      <c r="D317" s="304"/>
      <c r="E317" s="300"/>
      <c r="F317" s="300"/>
      <c r="G317" s="313"/>
      <c r="H317" s="302"/>
      <c r="I317" s="303"/>
      <c r="J317" s="303"/>
      <c r="K317" s="303"/>
      <c r="L317" s="303"/>
      <c r="M317" s="303"/>
      <c r="N317" s="303"/>
      <c r="O317" s="303"/>
      <c r="P317" s="303"/>
      <c r="Q317" s="304"/>
      <c r="R317" s="304"/>
      <c r="S317" s="304"/>
      <c r="T317" s="304"/>
      <c r="U317" s="304"/>
      <c r="V317" s="304"/>
      <c r="W317" s="304"/>
      <c r="X317" s="304"/>
      <c r="Y317" s="304"/>
      <c r="Z317" s="304"/>
      <c r="AA317" s="304"/>
      <c r="AB317" s="304"/>
      <c r="AC317" s="304"/>
      <c r="AD317" s="304"/>
      <c r="AE317" s="304"/>
      <c r="AF317" s="304"/>
      <c r="AG317" s="304"/>
    </row>
    <row r="318">
      <c r="A318" s="304"/>
      <c r="B318" s="304"/>
      <c r="C318" s="304"/>
      <c r="D318" s="304"/>
      <c r="E318" s="300"/>
      <c r="F318" s="300"/>
      <c r="G318" s="313"/>
      <c r="H318" s="302"/>
      <c r="I318" s="303"/>
      <c r="J318" s="303"/>
      <c r="K318" s="303"/>
      <c r="L318" s="303"/>
      <c r="M318" s="303"/>
      <c r="N318" s="303"/>
      <c r="O318" s="303"/>
      <c r="P318" s="303"/>
      <c r="Q318" s="304"/>
      <c r="R318" s="304"/>
      <c r="S318" s="304"/>
      <c r="T318" s="304"/>
      <c r="U318" s="304"/>
      <c r="V318" s="304"/>
      <c r="W318" s="304"/>
      <c r="X318" s="304"/>
      <c r="Y318" s="304"/>
      <c r="Z318" s="304"/>
      <c r="AA318" s="304"/>
      <c r="AB318" s="304"/>
      <c r="AC318" s="304"/>
      <c r="AD318" s="304"/>
      <c r="AE318" s="304"/>
      <c r="AF318" s="304"/>
      <c r="AG318" s="304"/>
    </row>
    <row r="319">
      <c r="A319" s="304"/>
      <c r="B319" s="304"/>
      <c r="C319" s="304"/>
      <c r="D319" s="304"/>
      <c r="E319" s="300"/>
      <c r="F319" s="300"/>
      <c r="G319" s="313"/>
      <c r="H319" s="302"/>
      <c r="I319" s="303"/>
      <c r="J319" s="303"/>
      <c r="K319" s="303"/>
      <c r="L319" s="303"/>
      <c r="M319" s="303"/>
      <c r="N319" s="303"/>
      <c r="O319" s="303"/>
      <c r="P319" s="303"/>
      <c r="Q319" s="304"/>
      <c r="R319" s="304"/>
      <c r="S319" s="304"/>
      <c r="T319" s="304"/>
      <c r="U319" s="304"/>
      <c r="V319" s="304"/>
      <c r="W319" s="304"/>
      <c r="X319" s="304"/>
      <c r="Y319" s="304"/>
      <c r="Z319" s="304"/>
      <c r="AA319" s="304"/>
      <c r="AB319" s="304"/>
      <c r="AC319" s="304"/>
      <c r="AD319" s="304"/>
      <c r="AE319" s="304"/>
      <c r="AF319" s="304"/>
      <c r="AG319" s="304"/>
    </row>
    <row r="320">
      <c r="A320" s="304"/>
      <c r="B320" s="304"/>
      <c r="C320" s="304"/>
      <c r="D320" s="304"/>
      <c r="E320" s="300"/>
      <c r="F320" s="300"/>
      <c r="G320" s="313"/>
      <c r="H320" s="302"/>
      <c r="I320" s="303"/>
      <c r="J320" s="303"/>
      <c r="K320" s="303"/>
      <c r="L320" s="303"/>
      <c r="M320" s="303"/>
      <c r="N320" s="303"/>
      <c r="O320" s="303"/>
      <c r="P320" s="303"/>
      <c r="Q320" s="304"/>
      <c r="R320" s="304"/>
      <c r="S320" s="304"/>
      <c r="T320" s="304"/>
      <c r="U320" s="304"/>
      <c r="V320" s="304"/>
      <c r="W320" s="304"/>
      <c r="X320" s="304"/>
      <c r="Y320" s="304"/>
      <c r="Z320" s="304"/>
      <c r="AA320" s="304"/>
      <c r="AB320" s="304"/>
      <c r="AC320" s="304"/>
      <c r="AD320" s="304"/>
      <c r="AE320" s="304"/>
      <c r="AF320" s="304"/>
      <c r="AG320" s="304"/>
    </row>
    <row r="321">
      <c r="A321" s="304"/>
      <c r="B321" s="304"/>
      <c r="C321" s="304"/>
      <c r="D321" s="304"/>
      <c r="E321" s="300"/>
      <c r="F321" s="300"/>
      <c r="G321" s="313"/>
      <c r="H321" s="302"/>
      <c r="I321" s="303"/>
      <c r="J321" s="303"/>
      <c r="K321" s="303"/>
      <c r="L321" s="303"/>
      <c r="M321" s="303"/>
      <c r="N321" s="303"/>
      <c r="O321" s="303"/>
      <c r="P321" s="303"/>
      <c r="Q321" s="304"/>
      <c r="R321" s="304"/>
      <c r="S321" s="304"/>
      <c r="T321" s="304"/>
      <c r="U321" s="304"/>
      <c r="V321" s="304"/>
      <c r="W321" s="304"/>
      <c r="X321" s="304"/>
      <c r="Y321" s="304"/>
      <c r="Z321" s="304"/>
      <c r="AA321" s="304"/>
      <c r="AB321" s="304"/>
      <c r="AC321" s="304"/>
      <c r="AD321" s="304"/>
      <c r="AE321" s="304"/>
      <c r="AF321" s="304"/>
      <c r="AG321" s="304"/>
    </row>
    <row r="322">
      <c r="A322" s="304"/>
      <c r="B322" s="304"/>
      <c r="C322" s="304"/>
      <c r="D322" s="304"/>
      <c r="E322" s="300"/>
      <c r="F322" s="300"/>
      <c r="G322" s="313"/>
      <c r="H322" s="302"/>
      <c r="I322" s="303"/>
      <c r="J322" s="303"/>
      <c r="K322" s="303"/>
      <c r="L322" s="303"/>
      <c r="M322" s="303"/>
      <c r="N322" s="303"/>
      <c r="O322" s="303"/>
      <c r="P322" s="303"/>
      <c r="Q322" s="304"/>
      <c r="R322" s="304"/>
      <c r="S322" s="304"/>
      <c r="T322" s="304"/>
      <c r="U322" s="304"/>
      <c r="V322" s="304"/>
      <c r="W322" s="304"/>
      <c r="X322" s="304"/>
      <c r="Y322" s="304"/>
      <c r="Z322" s="304"/>
      <c r="AA322" s="304"/>
      <c r="AB322" s="304"/>
      <c r="AC322" s="304"/>
      <c r="AD322" s="304"/>
      <c r="AE322" s="304"/>
      <c r="AF322" s="304"/>
      <c r="AG322" s="304"/>
    </row>
    <row r="323">
      <c r="A323" s="304"/>
      <c r="B323" s="304"/>
      <c r="C323" s="304"/>
      <c r="D323" s="304"/>
      <c r="E323" s="300"/>
      <c r="F323" s="300"/>
      <c r="G323" s="313"/>
      <c r="H323" s="302"/>
      <c r="I323" s="303"/>
      <c r="J323" s="303"/>
      <c r="K323" s="303"/>
      <c r="L323" s="303"/>
      <c r="M323" s="303"/>
      <c r="N323" s="303"/>
      <c r="O323" s="303"/>
      <c r="P323" s="303"/>
      <c r="Q323" s="304"/>
      <c r="R323" s="304"/>
      <c r="S323" s="304"/>
      <c r="T323" s="304"/>
      <c r="U323" s="304"/>
      <c r="V323" s="304"/>
      <c r="W323" s="304"/>
      <c r="X323" s="304"/>
      <c r="Y323" s="304"/>
      <c r="Z323" s="304"/>
      <c r="AA323" s="304"/>
      <c r="AB323" s="304"/>
      <c r="AC323" s="304"/>
      <c r="AD323" s="304"/>
      <c r="AE323" s="304"/>
      <c r="AF323" s="304"/>
      <c r="AG323" s="304"/>
    </row>
    <row r="324">
      <c r="A324" s="304"/>
      <c r="B324" s="304"/>
      <c r="C324" s="304"/>
      <c r="D324" s="304"/>
      <c r="E324" s="300"/>
      <c r="F324" s="300"/>
      <c r="G324" s="313"/>
      <c r="H324" s="302"/>
      <c r="I324" s="303"/>
      <c r="J324" s="303"/>
      <c r="K324" s="303"/>
      <c r="L324" s="303"/>
      <c r="M324" s="303"/>
      <c r="N324" s="303"/>
      <c r="O324" s="303"/>
      <c r="P324" s="303"/>
      <c r="Q324" s="304"/>
      <c r="R324" s="304"/>
      <c r="S324" s="304"/>
      <c r="T324" s="304"/>
      <c r="U324" s="304"/>
      <c r="V324" s="304"/>
      <c r="W324" s="304"/>
      <c r="X324" s="304"/>
      <c r="Y324" s="304"/>
      <c r="Z324" s="304"/>
      <c r="AA324" s="304"/>
      <c r="AB324" s="304"/>
      <c r="AC324" s="304"/>
      <c r="AD324" s="304"/>
      <c r="AE324" s="304"/>
      <c r="AF324" s="304"/>
      <c r="AG324" s="304"/>
    </row>
    <row r="325">
      <c r="A325" s="304"/>
      <c r="B325" s="304"/>
      <c r="C325" s="304"/>
      <c r="D325" s="304"/>
      <c r="E325" s="300"/>
      <c r="F325" s="300"/>
      <c r="G325" s="313"/>
      <c r="H325" s="302"/>
      <c r="I325" s="303"/>
      <c r="J325" s="303"/>
      <c r="K325" s="303"/>
      <c r="L325" s="303"/>
      <c r="M325" s="303"/>
      <c r="N325" s="303"/>
      <c r="O325" s="303"/>
      <c r="P325" s="303"/>
      <c r="Q325" s="304"/>
      <c r="R325" s="304"/>
      <c r="S325" s="304"/>
      <c r="T325" s="304"/>
      <c r="U325" s="304"/>
      <c r="V325" s="304"/>
      <c r="W325" s="304"/>
      <c r="X325" s="304"/>
      <c r="Y325" s="304"/>
      <c r="Z325" s="304"/>
      <c r="AA325" s="304"/>
      <c r="AB325" s="304"/>
      <c r="AC325" s="304"/>
      <c r="AD325" s="304"/>
      <c r="AE325" s="304"/>
      <c r="AF325" s="304"/>
      <c r="AG325" s="304"/>
    </row>
    <row r="326">
      <c r="A326" s="304"/>
      <c r="B326" s="304"/>
      <c r="C326" s="304"/>
      <c r="D326" s="304"/>
      <c r="E326" s="300"/>
      <c r="F326" s="300"/>
      <c r="G326" s="313"/>
      <c r="H326" s="302"/>
      <c r="I326" s="303"/>
      <c r="J326" s="303"/>
      <c r="K326" s="303"/>
      <c r="L326" s="303"/>
      <c r="M326" s="303"/>
      <c r="N326" s="303"/>
      <c r="O326" s="303"/>
      <c r="P326" s="303"/>
      <c r="Q326" s="304"/>
      <c r="R326" s="304"/>
      <c r="S326" s="304"/>
      <c r="T326" s="304"/>
      <c r="U326" s="304"/>
      <c r="V326" s="304"/>
      <c r="W326" s="304"/>
      <c r="X326" s="304"/>
      <c r="Y326" s="304"/>
      <c r="Z326" s="304"/>
      <c r="AA326" s="304"/>
      <c r="AB326" s="304"/>
      <c r="AC326" s="304"/>
      <c r="AD326" s="304"/>
      <c r="AE326" s="304"/>
      <c r="AF326" s="304"/>
      <c r="AG326" s="304"/>
    </row>
    <row r="327">
      <c r="A327" s="304"/>
      <c r="B327" s="304"/>
      <c r="C327" s="304"/>
      <c r="D327" s="304"/>
      <c r="E327" s="300"/>
      <c r="F327" s="300"/>
      <c r="G327" s="313"/>
      <c r="H327" s="302"/>
      <c r="I327" s="303"/>
      <c r="J327" s="303"/>
      <c r="K327" s="303"/>
      <c r="L327" s="303"/>
      <c r="M327" s="303"/>
      <c r="N327" s="303"/>
      <c r="O327" s="303"/>
      <c r="P327" s="303"/>
      <c r="Q327" s="304"/>
      <c r="R327" s="304"/>
      <c r="S327" s="304"/>
      <c r="T327" s="304"/>
      <c r="U327" s="304"/>
      <c r="V327" s="304"/>
      <c r="W327" s="304"/>
      <c r="X327" s="304"/>
      <c r="Y327" s="304"/>
      <c r="Z327" s="304"/>
      <c r="AA327" s="304"/>
      <c r="AB327" s="304"/>
      <c r="AC327" s="304"/>
      <c r="AD327" s="304"/>
      <c r="AE327" s="304"/>
      <c r="AF327" s="304"/>
      <c r="AG327" s="304"/>
    </row>
    <row r="328">
      <c r="A328" s="304"/>
      <c r="B328" s="304"/>
      <c r="C328" s="304"/>
      <c r="D328" s="304"/>
      <c r="E328" s="300"/>
      <c r="F328" s="300"/>
      <c r="G328" s="313"/>
      <c r="H328" s="302"/>
      <c r="I328" s="303"/>
      <c r="J328" s="303"/>
      <c r="K328" s="303"/>
      <c r="L328" s="303"/>
      <c r="M328" s="303"/>
      <c r="N328" s="303"/>
      <c r="O328" s="303"/>
      <c r="P328" s="303"/>
      <c r="Q328" s="304"/>
      <c r="R328" s="304"/>
      <c r="S328" s="304"/>
      <c r="T328" s="304"/>
      <c r="U328" s="304"/>
      <c r="V328" s="304"/>
      <c r="W328" s="304"/>
      <c r="X328" s="304"/>
      <c r="Y328" s="304"/>
      <c r="Z328" s="304"/>
      <c r="AA328" s="304"/>
      <c r="AB328" s="304"/>
      <c r="AC328" s="304"/>
      <c r="AD328" s="304"/>
      <c r="AE328" s="304"/>
      <c r="AF328" s="304"/>
      <c r="AG328" s="304"/>
    </row>
    <row r="329">
      <c r="A329" s="304"/>
      <c r="B329" s="304"/>
      <c r="C329" s="304"/>
      <c r="D329" s="304"/>
      <c r="E329" s="300"/>
      <c r="F329" s="300"/>
      <c r="G329" s="313"/>
      <c r="H329" s="302"/>
      <c r="I329" s="303"/>
      <c r="J329" s="303"/>
      <c r="K329" s="303"/>
      <c r="L329" s="303"/>
      <c r="M329" s="303"/>
      <c r="N329" s="303"/>
      <c r="O329" s="303"/>
      <c r="P329" s="303"/>
      <c r="Q329" s="304"/>
      <c r="R329" s="304"/>
      <c r="S329" s="304"/>
      <c r="T329" s="304"/>
      <c r="U329" s="304"/>
      <c r="V329" s="304"/>
      <c r="W329" s="304"/>
      <c r="X329" s="304"/>
      <c r="Y329" s="304"/>
      <c r="Z329" s="304"/>
      <c r="AA329" s="304"/>
      <c r="AB329" s="304"/>
      <c r="AC329" s="304"/>
      <c r="AD329" s="304"/>
      <c r="AE329" s="304"/>
      <c r="AF329" s="304"/>
      <c r="AG329" s="304"/>
    </row>
    <row r="330">
      <c r="A330" s="304"/>
      <c r="B330" s="304"/>
      <c r="C330" s="304"/>
      <c r="D330" s="304"/>
      <c r="E330" s="300"/>
      <c r="F330" s="300"/>
      <c r="G330" s="313"/>
      <c r="H330" s="302"/>
      <c r="I330" s="303"/>
      <c r="J330" s="303"/>
      <c r="K330" s="303"/>
      <c r="L330" s="303"/>
      <c r="M330" s="303"/>
      <c r="N330" s="303"/>
      <c r="O330" s="303"/>
      <c r="P330" s="303"/>
      <c r="Q330" s="304"/>
      <c r="R330" s="304"/>
      <c r="S330" s="304"/>
      <c r="T330" s="304"/>
      <c r="U330" s="304"/>
      <c r="V330" s="304"/>
      <c r="W330" s="304"/>
      <c r="X330" s="304"/>
      <c r="Y330" s="304"/>
      <c r="Z330" s="304"/>
      <c r="AA330" s="304"/>
      <c r="AB330" s="304"/>
      <c r="AC330" s="304"/>
      <c r="AD330" s="304"/>
      <c r="AE330" s="304"/>
      <c r="AF330" s="304"/>
      <c r="AG330" s="304"/>
    </row>
    <row r="331">
      <c r="A331" s="304"/>
      <c r="B331" s="304"/>
      <c r="C331" s="304"/>
      <c r="D331" s="304"/>
      <c r="E331" s="300"/>
      <c r="F331" s="300"/>
      <c r="G331" s="313"/>
      <c r="H331" s="302"/>
      <c r="I331" s="303"/>
      <c r="J331" s="303"/>
      <c r="K331" s="303"/>
      <c r="L331" s="303"/>
      <c r="M331" s="303"/>
      <c r="N331" s="303"/>
      <c r="O331" s="303"/>
      <c r="P331" s="303"/>
      <c r="Q331" s="304"/>
      <c r="R331" s="304"/>
      <c r="S331" s="304"/>
      <c r="T331" s="304"/>
      <c r="U331" s="304"/>
      <c r="V331" s="304"/>
      <c r="W331" s="304"/>
      <c r="X331" s="304"/>
      <c r="Y331" s="304"/>
      <c r="Z331" s="304"/>
      <c r="AA331" s="304"/>
      <c r="AB331" s="304"/>
      <c r="AC331" s="304"/>
      <c r="AD331" s="304"/>
      <c r="AE331" s="304"/>
      <c r="AF331" s="304"/>
      <c r="AG331" s="304"/>
    </row>
    <row r="332">
      <c r="A332" s="304"/>
      <c r="B332" s="304"/>
      <c r="C332" s="304"/>
      <c r="D332" s="304"/>
      <c r="E332" s="300"/>
      <c r="F332" s="300"/>
      <c r="G332" s="313"/>
      <c r="H332" s="302"/>
      <c r="I332" s="303"/>
      <c r="J332" s="303"/>
      <c r="K332" s="303"/>
      <c r="L332" s="303"/>
      <c r="M332" s="303"/>
      <c r="N332" s="303"/>
      <c r="O332" s="303"/>
      <c r="P332" s="303"/>
      <c r="Q332" s="304"/>
      <c r="R332" s="304"/>
      <c r="S332" s="304"/>
      <c r="T332" s="304"/>
      <c r="U332" s="304"/>
      <c r="V332" s="304"/>
      <c r="W332" s="304"/>
      <c r="X332" s="304"/>
      <c r="Y332" s="304"/>
      <c r="Z332" s="304"/>
      <c r="AA332" s="304"/>
      <c r="AB332" s="304"/>
      <c r="AC332" s="304"/>
      <c r="AD332" s="304"/>
      <c r="AE332" s="304"/>
      <c r="AF332" s="304"/>
      <c r="AG332" s="304"/>
    </row>
    <row r="333">
      <c r="A333" s="304"/>
      <c r="B333" s="304"/>
      <c r="C333" s="304"/>
      <c r="D333" s="304"/>
      <c r="E333" s="300"/>
      <c r="F333" s="300"/>
      <c r="G333" s="313"/>
      <c r="H333" s="302"/>
      <c r="I333" s="303"/>
      <c r="J333" s="303"/>
      <c r="K333" s="303"/>
      <c r="L333" s="303"/>
      <c r="M333" s="303"/>
      <c r="N333" s="303"/>
      <c r="O333" s="303"/>
      <c r="P333" s="303"/>
      <c r="Q333" s="304"/>
      <c r="R333" s="304"/>
      <c r="S333" s="304"/>
      <c r="T333" s="304"/>
      <c r="U333" s="304"/>
      <c r="V333" s="304"/>
      <c r="W333" s="304"/>
      <c r="X333" s="304"/>
      <c r="Y333" s="304"/>
      <c r="Z333" s="304"/>
      <c r="AA333" s="304"/>
      <c r="AB333" s="304"/>
      <c r="AC333" s="304"/>
      <c r="AD333" s="304"/>
      <c r="AE333" s="304"/>
      <c r="AF333" s="304"/>
      <c r="AG333" s="304"/>
    </row>
    <row r="334">
      <c r="A334" s="304"/>
      <c r="B334" s="304"/>
      <c r="C334" s="304"/>
      <c r="D334" s="304"/>
      <c r="E334" s="300"/>
      <c r="F334" s="300"/>
      <c r="G334" s="313"/>
      <c r="H334" s="302"/>
      <c r="I334" s="303"/>
      <c r="J334" s="303"/>
      <c r="K334" s="303"/>
      <c r="L334" s="303"/>
      <c r="M334" s="303"/>
      <c r="N334" s="303"/>
      <c r="O334" s="303"/>
      <c r="P334" s="303"/>
      <c r="Q334" s="304"/>
      <c r="R334" s="304"/>
      <c r="S334" s="304"/>
      <c r="T334" s="304"/>
      <c r="U334" s="304"/>
      <c r="V334" s="304"/>
      <c r="W334" s="304"/>
      <c r="X334" s="304"/>
      <c r="Y334" s="304"/>
      <c r="Z334" s="304"/>
      <c r="AA334" s="304"/>
      <c r="AB334" s="304"/>
      <c r="AC334" s="304"/>
      <c r="AD334" s="304"/>
      <c r="AE334" s="304"/>
      <c r="AF334" s="304"/>
      <c r="AG334" s="304"/>
    </row>
    <row r="335">
      <c r="A335" s="304"/>
      <c r="B335" s="304"/>
      <c r="C335" s="304"/>
      <c r="D335" s="304"/>
      <c r="E335" s="300"/>
      <c r="F335" s="300"/>
      <c r="G335" s="313"/>
      <c r="H335" s="302"/>
      <c r="I335" s="303"/>
      <c r="J335" s="303"/>
      <c r="K335" s="303"/>
      <c r="L335" s="303"/>
      <c r="M335" s="303"/>
      <c r="N335" s="303"/>
      <c r="O335" s="303"/>
      <c r="P335" s="303"/>
      <c r="Q335" s="304"/>
      <c r="R335" s="304"/>
      <c r="S335" s="304"/>
      <c r="T335" s="304"/>
      <c r="U335" s="304"/>
      <c r="V335" s="304"/>
      <c r="W335" s="304"/>
      <c r="X335" s="304"/>
      <c r="Y335" s="304"/>
      <c r="Z335" s="304"/>
      <c r="AA335" s="304"/>
      <c r="AB335" s="304"/>
      <c r="AC335" s="304"/>
      <c r="AD335" s="304"/>
      <c r="AE335" s="304"/>
      <c r="AF335" s="304"/>
      <c r="AG335" s="304"/>
    </row>
    <row r="336">
      <c r="A336" s="304"/>
      <c r="B336" s="304"/>
      <c r="C336" s="304"/>
      <c r="D336" s="304"/>
      <c r="E336" s="300"/>
      <c r="F336" s="300"/>
      <c r="G336" s="313"/>
      <c r="H336" s="302"/>
      <c r="I336" s="303"/>
      <c r="J336" s="303"/>
      <c r="K336" s="303"/>
      <c r="L336" s="303"/>
      <c r="M336" s="303"/>
      <c r="N336" s="303"/>
      <c r="O336" s="303"/>
      <c r="P336" s="303"/>
      <c r="Q336" s="304"/>
      <c r="R336" s="304"/>
      <c r="S336" s="304"/>
      <c r="T336" s="304"/>
      <c r="U336" s="304"/>
      <c r="V336" s="304"/>
      <c r="W336" s="304"/>
      <c r="X336" s="304"/>
      <c r="Y336" s="304"/>
      <c r="Z336" s="304"/>
      <c r="AA336" s="304"/>
      <c r="AB336" s="304"/>
      <c r="AC336" s="304"/>
      <c r="AD336" s="304"/>
      <c r="AE336" s="304"/>
      <c r="AF336" s="304"/>
      <c r="AG336" s="304"/>
    </row>
    <row r="337">
      <c r="A337" s="304"/>
      <c r="B337" s="304"/>
      <c r="C337" s="304"/>
      <c r="D337" s="304"/>
      <c r="E337" s="300"/>
      <c r="F337" s="300"/>
      <c r="G337" s="313"/>
      <c r="H337" s="302"/>
      <c r="I337" s="303"/>
      <c r="J337" s="303"/>
      <c r="K337" s="303"/>
      <c r="L337" s="303"/>
      <c r="M337" s="303"/>
      <c r="N337" s="303"/>
      <c r="O337" s="303"/>
      <c r="P337" s="303"/>
      <c r="Q337" s="304"/>
      <c r="R337" s="304"/>
      <c r="S337" s="304"/>
      <c r="T337" s="304"/>
      <c r="U337" s="304"/>
      <c r="V337" s="304"/>
      <c r="W337" s="304"/>
      <c r="X337" s="304"/>
      <c r="Y337" s="304"/>
      <c r="Z337" s="304"/>
      <c r="AA337" s="304"/>
      <c r="AB337" s="304"/>
      <c r="AC337" s="304"/>
      <c r="AD337" s="304"/>
      <c r="AE337" s="304"/>
      <c r="AF337" s="304"/>
      <c r="AG337" s="304"/>
    </row>
    <row r="338">
      <c r="A338" s="304"/>
      <c r="B338" s="304"/>
      <c r="C338" s="304"/>
      <c r="D338" s="304"/>
      <c r="E338" s="300"/>
      <c r="F338" s="300"/>
      <c r="G338" s="313"/>
      <c r="H338" s="302"/>
      <c r="I338" s="303"/>
      <c r="J338" s="303"/>
      <c r="K338" s="303"/>
      <c r="L338" s="303"/>
      <c r="M338" s="303"/>
      <c r="N338" s="303"/>
      <c r="O338" s="303"/>
      <c r="P338" s="303"/>
      <c r="Q338" s="304"/>
      <c r="R338" s="304"/>
      <c r="S338" s="304"/>
      <c r="T338" s="304"/>
      <c r="U338" s="304"/>
      <c r="V338" s="304"/>
      <c r="W338" s="304"/>
      <c r="X338" s="304"/>
      <c r="Y338" s="304"/>
      <c r="Z338" s="304"/>
      <c r="AA338" s="304"/>
      <c r="AB338" s="304"/>
      <c r="AC338" s="304"/>
      <c r="AD338" s="304"/>
      <c r="AE338" s="304"/>
      <c r="AF338" s="304"/>
      <c r="AG338" s="304"/>
    </row>
    <row r="339">
      <c r="A339" s="304"/>
      <c r="B339" s="304"/>
      <c r="C339" s="304"/>
      <c r="D339" s="304"/>
      <c r="E339" s="300"/>
      <c r="F339" s="300"/>
      <c r="G339" s="313"/>
      <c r="H339" s="302"/>
      <c r="I339" s="303"/>
      <c r="J339" s="303"/>
      <c r="K339" s="303"/>
      <c r="L339" s="303"/>
      <c r="M339" s="303"/>
      <c r="N339" s="303"/>
      <c r="O339" s="303"/>
      <c r="P339" s="303"/>
      <c r="Q339" s="304"/>
      <c r="R339" s="304"/>
      <c r="S339" s="304"/>
      <c r="T339" s="304"/>
      <c r="U339" s="304"/>
      <c r="V339" s="304"/>
      <c r="W339" s="304"/>
      <c r="X339" s="304"/>
      <c r="Y339" s="304"/>
      <c r="Z339" s="304"/>
      <c r="AA339" s="304"/>
      <c r="AB339" s="304"/>
      <c r="AC339" s="304"/>
      <c r="AD339" s="304"/>
      <c r="AE339" s="304"/>
      <c r="AF339" s="304"/>
      <c r="AG339" s="304"/>
    </row>
    <row r="340">
      <c r="A340" s="304"/>
      <c r="B340" s="304"/>
      <c r="C340" s="304"/>
      <c r="D340" s="304"/>
      <c r="E340" s="300"/>
      <c r="F340" s="300"/>
      <c r="G340" s="313"/>
      <c r="H340" s="302"/>
      <c r="I340" s="303"/>
      <c r="J340" s="303"/>
      <c r="K340" s="303"/>
      <c r="L340" s="303"/>
      <c r="M340" s="303"/>
      <c r="N340" s="303"/>
      <c r="O340" s="303"/>
      <c r="P340" s="303"/>
      <c r="Q340" s="304"/>
      <c r="R340" s="304"/>
      <c r="S340" s="304"/>
      <c r="T340" s="304"/>
      <c r="U340" s="304"/>
      <c r="V340" s="304"/>
      <c r="W340" s="304"/>
      <c r="X340" s="304"/>
      <c r="Y340" s="304"/>
      <c r="Z340" s="304"/>
      <c r="AA340" s="304"/>
      <c r="AB340" s="304"/>
      <c r="AC340" s="304"/>
      <c r="AD340" s="304"/>
      <c r="AE340" s="304"/>
      <c r="AF340" s="304"/>
      <c r="AG340" s="304"/>
    </row>
    <row r="341">
      <c r="A341" s="304"/>
      <c r="B341" s="304"/>
      <c r="C341" s="304"/>
      <c r="D341" s="304"/>
      <c r="E341" s="300"/>
      <c r="F341" s="300"/>
      <c r="G341" s="313"/>
      <c r="H341" s="302"/>
      <c r="I341" s="303"/>
      <c r="J341" s="303"/>
      <c r="K341" s="303"/>
      <c r="L341" s="303"/>
      <c r="M341" s="303"/>
      <c r="N341" s="303"/>
      <c r="O341" s="303"/>
      <c r="P341" s="303"/>
      <c r="Q341" s="304"/>
      <c r="R341" s="304"/>
      <c r="S341" s="304"/>
      <c r="T341" s="304"/>
      <c r="U341" s="304"/>
      <c r="V341" s="304"/>
      <c r="W341" s="304"/>
      <c r="X341" s="304"/>
      <c r="Y341" s="304"/>
      <c r="Z341" s="304"/>
      <c r="AA341" s="304"/>
      <c r="AB341" s="304"/>
      <c r="AC341" s="304"/>
      <c r="AD341" s="304"/>
      <c r="AE341" s="304"/>
      <c r="AF341" s="304"/>
      <c r="AG341" s="304"/>
    </row>
    <row r="342">
      <c r="A342" s="304"/>
      <c r="B342" s="304"/>
      <c r="C342" s="304"/>
      <c r="D342" s="304"/>
      <c r="E342" s="300"/>
      <c r="F342" s="300"/>
      <c r="G342" s="313"/>
      <c r="H342" s="302"/>
      <c r="I342" s="303"/>
      <c r="J342" s="303"/>
      <c r="K342" s="303"/>
      <c r="L342" s="303"/>
      <c r="M342" s="303"/>
      <c r="N342" s="303"/>
      <c r="O342" s="303"/>
      <c r="P342" s="303"/>
      <c r="Q342" s="304"/>
      <c r="R342" s="304"/>
      <c r="S342" s="304"/>
      <c r="T342" s="304"/>
      <c r="U342" s="304"/>
      <c r="V342" s="304"/>
      <c r="W342" s="304"/>
      <c r="X342" s="304"/>
      <c r="Y342" s="304"/>
      <c r="Z342" s="304"/>
      <c r="AA342" s="304"/>
      <c r="AB342" s="304"/>
      <c r="AC342" s="304"/>
      <c r="AD342" s="304"/>
      <c r="AE342" s="304"/>
      <c r="AF342" s="304"/>
      <c r="AG342" s="304"/>
    </row>
    <row r="343">
      <c r="A343" s="304"/>
      <c r="B343" s="304"/>
      <c r="C343" s="304"/>
      <c r="D343" s="304"/>
      <c r="E343" s="300"/>
      <c r="F343" s="300"/>
      <c r="G343" s="313"/>
      <c r="H343" s="302"/>
      <c r="I343" s="303"/>
      <c r="J343" s="303"/>
      <c r="K343" s="303"/>
      <c r="L343" s="303"/>
      <c r="M343" s="303"/>
      <c r="N343" s="303"/>
      <c r="O343" s="303"/>
      <c r="P343" s="303"/>
      <c r="Q343" s="304"/>
      <c r="R343" s="304"/>
      <c r="S343" s="304"/>
      <c r="T343" s="304"/>
      <c r="U343" s="304"/>
      <c r="V343" s="304"/>
      <c r="W343" s="304"/>
      <c r="X343" s="304"/>
      <c r="Y343" s="304"/>
      <c r="Z343" s="304"/>
      <c r="AA343" s="304"/>
      <c r="AB343" s="304"/>
      <c r="AC343" s="304"/>
      <c r="AD343" s="304"/>
      <c r="AE343" s="304"/>
      <c r="AF343" s="304"/>
      <c r="AG343" s="304"/>
    </row>
    <row r="344">
      <c r="A344" s="304"/>
      <c r="B344" s="304"/>
      <c r="C344" s="304"/>
      <c r="D344" s="304"/>
      <c r="E344" s="300"/>
      <c r="F344" s="300"/>
      <c r="G344" s="313"/>
      <c r="H344" s="302"/>
      <c r="I344" s="303"/>
      <c r="J344" s="303"/>
      <c r="K344" s="303"/>
      <c r="L344" s="303"/>
      <c r="M344" s="303"/>
      <c r="N344" s="303"/>
      <c r="O344" s="303"/>
      <c r="P344" s="303"/>
      <c r="Q344" s="304"/>
      <c r="R344" s="304"/>
      <c r="S344" s="304"/>
      <c r="T344" s="304"/>
      <c r="U344" s="304"/>
      <c r="V344" s="304"/>
      <c r="W344" s="304"/>
      <c r="X344" s="304"/>
      <c r="Y344" s="304"/>
      <c r="Z344" s="304"/>
      <c r="AA344" s="304"/>
      <c r="AB344" s="304"/>
      <c r="AC344" s="304"/>
      <c r="AD344" s="304"/>
      <c r="AE344" s="304"/>
      <c r="AF344" s="304"/>
      <c r="AG344" s="304"/>
    </row>
    <row r="345">
      <c r="A345" s="304"/>
      <c r="B345" s="304"/>
      <c r="C345" s="304"/>
      <c r="D345" s="304"/>
      <c r="E345" s="300"/>
      <c r="F345" s="300"/>
      <c r="G345" s="313"/>
      <c r="H345" s="302"/>
      <c r="I345" s="303"/>
      <c r="J345" s="303"/>
      <c r="K345" s="303"/>
      <c r="L345" s="303"/>
      <c r="M345" s="303"/>
      <c r="N345" s="303"/>
      <c r="O345" s="303"/>
      <c r="P345" s="303"/>
      <c r="Q345" s="304"/>
      <c r="R345" s="304"/>
      <c r="S345" s="304"/>
      <c r="T345" s="304"/>
      <c r="U345" s="304"/>
      <c r="V345" s="304"/>
      <c r="W345" s="304"/>
      <c r="X345" s="304"/>
      <c r="Y345" s="304"/>
      <c r="Z345" s="304"/>
      <c r="AA345" s="304"/>
      <c r="AB345" s="304"/>
      <c r="AC345" s="304"/>
      <c r="AD345" s="304"/>
      <c r="AE345" s="304"/>
      <c r="AF345" s="304"/>
      <c r="AG345" s="304"/>
    </row>
    <row r="346">
      <c r="A346" s="304"/>
      <c r="B346" s="304"/>
      <c r="C346" s="304"/>
      <c r="D346" s="304"/>
      <c r="E346" s="300"/>
      <c r="F346" s="300"/>
      <c r="G346" s="313"/>
      <c r="H346" s="302"/>
      <c r="I346" s="303"/>
      <c r="J346" s="303"/>
      <c r="K346" s="303"/>
      <c r="L346" s="303"/>
      <c r="M346" s="303"/>
      <c r="N346" s="303"/>
      <c r="O346" s="303"/>
      <c r="P346" s="303"/>
      <c r="Q346" s="304"/>
      <c r="R346" s="304"/>
      <c r="S346" s="304"/>
      <c r="T346" s="304"/>
      <c r="U346" s="304"/>
      <c r="V346" s="304"/>
      <c r="W346" s="304"/>
      <c r="X346" s="304"/>
      <c r="Y346" s="304"/>
      <c r="Z346" s="304"/>
      <c r="AA346" s="304"/>
      <c r="AB346" s="304"/>
      <c r="AC346" s="304"/>
      <c r="AD346" s="304"/>
      <c r="AE346" s="304"/>
      <c r="AF346" s="304"/>
      <c r="AG346" s="304"/>
    </row>
    <row r="347">
      <c r="A347" s="304"/>
      <c r="B347" s="304"/>
      <c r="C347" s="304"/>
      <c r="D347" s="304"/>
      <c r="E347" s="300"/>
      <c r="F347" s="300"/>
      <c r="G347" s="313"/>
      <c r="H347" s="302"/>
      <c r="I347" s="303"/>
      <c r="J347" s="303"/>
      <c r="K347" s="303"/>
      <c r="L347" s="303"/>
      <c r="M347" s="303"/>
      <c r="N347" s="303"/>
      <c r="O347" s="303"/>
      <c r="P347" s="303"/>
      <c r="Q347" s="304"/>
      <c r="R347" s="304"/>
      <c r="S347" s="304"/>
      <c r="T347" s="304"/>
      <c r="U347" s="304"/>
      <c r="V347" s="304"/>
      <c r="W347" s="304"/>
      <c r="X347" s="304"/>
      <c r="Y347" s="304"/>
      <c r="Z347" s="304"/>
      <c r="AA347" s="304"/>
      <c r="AB347" s="304"/>
      <c r="AC347" s="304"/>
      <c r="AD347" s="304"/>
      <c r="AE347" s="304"/>
      <c r="AF347" s="304"/>
      <c r="AG347" s="304"/>
    </row>
    <row r="348">
      <c r="A348" s="304"/>
      <c r="B348" s="304"/>
      <c r="C348" s="304"/>
      <c r="D348" s="304"/>
      <c r="E348" s="300"/>
      <c r="F348" s="300"/>
      <c r="G348" s="313"/>
      <c r="H348" s="302"/>
      <c r="I348" s="303"/>
      <c r="J348" s="303"/>
      <c r="K348" s="303"/>
      <c r="L348" s="303"/>
      <c r="M348" s="303"/>
      <c r="N348" s="303"/>
      <c r="O348" s="303"/>
      <c r="P348" s="303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  <c r="AA348" s="304"/>
      <c r="AB348" s="304"/>
      <c r="AC348" s="304"/>
      <c r="AD348" s="304"/>
      <c r="AE348" s="304"/>
      <c r="AF348" s="304"/>
      <c r="AG348" s="304"/>
    </row>
    <row r="349">
      <c r="A349" s="304"/>
      <c r="B349" s="304"/>
      <c r="C349" s="304"/>
      <c r="D349" s="304"/>
      <c r="E349" s="300"/>
      <c r="F349" s="300"/>
      <c r="G349" s="313"/>
      <c r="H349" s="302"/>
      <c r="I349" s="303"/>
      <c r="J349" s="303"/>
      <c r="K349" s="303"/>
      <c r="L349" s="303"/>
      <c r="M349" s="303"/>
      <c r="N349" s="303"/>
      <c r="O349" s="303"/>
      <c r="P349" s="303"/>
      <c r="Q349" s="304"/>
      <c r="R349" s="304"/>
      <c r="S349" s="304"/>
      <c r="T349" s="304"/>
      <c r="U349" s="304"/>
      <c r="V349" s="304"/>
      <c r="W349" s="304"/>
      <c r="X349" s="304"/>
      <c r="Y349" s="304"/>
      <c r="Z349" s="304"/>
      <c r="AA349" s="304"/>
      <c r="AB349" s="304"/>
      <c r="AC349" s="304"/>
      <c r="AD349" s="304"/>
      <c r="AE349" s="304"/>
      <c r="AF349" s="304"/>
      <c r="AG349" s="304"/>
    </row>
    <row r="350">
      <c r="A350" s="304"/>
      <c r="B350" s="304"/>
      <c r="C350" s="304"/>
      <c r="D350" s="304"/>
      <c r="E350" s="300"/>
      <c r="F350" s="300"/>
      <c r="G350" s="313"/>
      <c r="H350" s="302"/>
      <c r="I350" s="303"/>
      <c r="J350" s="303"/>
      <c r="K350" s="303"/>
      <c r="L350" s="303"/>
      <c r="M350" s="303"/>
      <c r="N350" s="303"/>
      <c r="O350" s="303"/>
      <c r="P350" s="303"/>
      <c r="Q350" s="304"/>
      <c r="R350" s="304"/>
      <c r="S350" s="304"/>
      <c r="T350" s="304"/>
      <c r="U350" s="304"/>
      <c r="V350" s="304"/>
      <c r="W350" s="304"/>
      <c r="X350" s="304"/>
      <c r="Y350" s="304"/>
      <c r="Z350" s="304"/>
      <c r="AA350" s="304"/>
      <c r="AB350" s="304"/>
      <c r="AC350" s="304"/>
      <c r="AD350" s="304"/>
      <c r="AE350" s="304"/>
      <c r="AF350" s="304"/>
      <c r="AG350" s="304"/>
    </row>
    <row r="351">
      <c r="A351" s="304"/>
      <c r="B351" s="304"/>
      <c r="C351" s="304"/>
      <c r="D351" s="304"/>
      <c r="E351" s="300"/>
      <c r="F351" s="300"/>
      <c r="G351" s="313"/>
      <c r="H351" s="302"/>
      <c r="I351" s="303"/>
      <c r="J351" s="303"/>
      <c r="K351" s="303"/>
      <c r="L351" s="303"/>
      <c r="M351" s="303"/>
      <c r="N351" s="303"/>
      <c r="O351" s="303"/>
      <c r="P351" s="303"/>
      <c r="Q351" s="304"/>
      <c r="R351" s="304"/>
      <c r="S351" s="304"/>
      <c r="T351" s="304"/>
      <c r="U351" s="304"/>
      <c r="V351" s="304"/>
      <c r="W351" s="304"/>
      <c r="X351" s="304"/>
      <c r="Y351" s="304"/>
      <c r="Z351" s="304"/>
      <c r="AA351" s="304"/>
      <c r="AB351" s="304"/>
      <c r="AC351" s="304"/>
      <c r="AD351" s="304"/>
      <c r="AE351" s="304"/>
      <c r="AF351" s="304"/>
      <c r="AG351" s="304"/>
    </row>
    <row r="352">
      <c r="A352" s="304"/>
      <c r="B352" s="304"/>
      <c r="C352" s="304"/>
      <c r="D352" s="304"/>
      <c r="E352" s="300"/>
      <c r="F352" s="300"/>
      <c r="G352" s="313"/>
      <c r="H352" s="302"/>
      <c r="I352" s="303"/>
      <c r="J352" s="303"/>
      <c r="K352" s="303"/>
      <c r="L352" s="303"/>
      <c r="M352" s="303"/>
      <c r="N352" s="303"/>
      <c r="O352" s="303"/>
      <c r="P352" s="303"/>
      <c r="Q352" s="304"/>
      <c r="R352" s="304"/>
      <c r="S352" s="304"/>
      <c r="T352" s="304"/>
      <c r="U352" s="304"/>
      <c r="V352" s="304"/>
      <c r="W352" s="304"/>
      <c r="X352" s="304"/>
      <c r="Y352" s="304"/>
      <c r="Z352" s="304"/>
      <c r="AA352" s="304"/>
      <c r="AB352" s="304"/>
      <c r="AC352" s="304"/>
      <c r="AD352" s="304"/>
      <c r="AE352" s="304"/>
      <c r="AF352" s="304"/>
      <c r="AG352" s="304"/>
    </row>
    <row r="353">
      <c r="A353" s="304"/>
      <c r="B353" s="304"/>
      <c r="C353" s="304"/>
      <c r="D353" s="304"/>
      <c r="E353" s="300"/>
      <c r="F353" s="300"/>
      <c r="G353" s="313"/>
      <c r="H353" s="302"/>
      <c r="I353" s="303"/>
      <c r="J353" s="303"/>
      <c r="K353" s="303"/>
      <c r="L353" s="303"/>
      <c r="M353" s="303"/>
      <c r="N353" s="303"/>
      <c r="O353" s="303"/>
      <c r="P353" s="303"/>
      <c r="Q353" s="304"/>
      <c r="R353" s="304"/>
      <c r="S353" s="304"/>
      <c r="T353" s="304"/>
      <c r="U353" s="304"/>
      <c r="V353" s="304"/>
      <c r="W353" s="304"/>
      <c r="X353" s="304"/>
      <c r="Y353" s="304"/>
      <c r="Z353" s="304"/>
      <c r="AA353" s="304"/>
      <c r="AB353" s="304"/>
      <c r="AC353" s="304"/>
      <c r="AD353" s="304"/>
      <c r="AE353" s="304"/>
      <c r="AF353" s="304"/>
      <c r="AG353" s="304"/>
    </row>
    <row r="354">
      <c r="A354" s="304"/>
      <c r="B354" s="304"/>
      <c r="C354" s="304"/>
      <c r="D354" s="304"/>
      <c r="E354" s="300"/>
      <c r="F354" s="300"/>
      <c r="G354" s="313"/>
      <c r="H354" s="302"/>
      <c r="I354" s="303"/>
      <c r="J354" s="303"/>
      <c r="K354" s="303"/>
      <c r="L354" s="303"/>
      <c r="M354" s="303"/>
      <c r="N354" s="303"/>
      <c r="O354" s="303"/>
      <c r="P354" s="303"/>
      <c r="Q354" s="304"/>
      <c r="R354" s="304"/>
      <c r="S354" s="304"/>
      <c r="T354" s="304"/>
      <c r="U354" s="304"/>
      <c r="V354" s="304"/>
      <c r="W354" s="304"/>
      <c r="X354" s="304"/>
      <c r="Y354" s="304"/>
      <c r="Z354" s="304"/>
      <c r="AA354" s="304"/>
      <c r="AB354" s="304"/>
      <c r="AC354" s="304"/>
      <c r="AD354" s="304"/>
      <c r="AE354" s="304"/>
      <c r="AF354" s="304"/>
      <c r="AG354" s="304"/>
    </row>
    <row r="355">
      <c r="A355" s="304"/>
      <c r="B355" s="304"/>
      <c r="C355" s="304"/>
      <c r="D355" s="304"/>
      <c r="E355" s="300"/>
      <c r="F355" s="300"/>
      <c r="G355" s="313"/>
      <c r="H355" s="302"/>
      <c r="I355" s="303"/>
      <c r="J355" s="303"/>
      <c r="K355" s="303"/>
      <c r="L355" s="303"/>
      <c r="M355" s="303"/>
      <c r="N355" s="303"/>
      <c r="O355" s="303"/>
      <c r="P355" s="303"/>
      <c r="Q355" s="304"/>
      <c r="R355" s="304"/>
      <c r="S355" s="304"/>
      <c r="T355" s="304"/>
      <c r="U355" s="304"/>
      <c r="V355" s="304"/>
      <c r="W355" s="304"/>
      <c r="X355" s="304"/>
      <c r="Y355" s="304"/>
      <c r="Z355" s="304"/>
      <c r="AA355" s="304"/>
      <c r="AB355" s="304"/>
      <c r="AC355" s="304"/>
      <c r="AD355" s="304"/>
      <c r="AE355" s="304"/>
      <c r="AF355" s="304"/>
      <c r="AG355" s="304"/>
    </row>
    <row r="356">
      <c r="A356" s="304"/>
      <c r="B356" s="304"/>
      <c r="C356" s="304"/>
      <c r="D356" s="304"/>
      <c r="E356" s="300"/>
      <c r="F356" s="300"/>
      <c r="G356" s="313"/>
      <c r="H356" s="302"/>
      <c r="I356" s="303"/>
      <c r="J356" s="303"/>
      <c r="K356" s="303"/>
      <c r="L356" s="303"/>
      <c r="M356" s="303"/>
      <c r="N356" s="303"/>
      <c r="O356" s="303"/>
      <c r="P356" s="303"/>
      <c r="Q356" s="304"/>
      <c r="R356" s="304"/>
      <c r="S356" s="304"/>
      <c r="T356" s="304"/>
      <c r="U356" s="304"/>
      <c r="V356" s="304"/>
      <c r="W356" s="304"/>
      <c r="X356" s="304"/>
      <c r="Y356" s="304"/>
      <c r="Z356" s="304"/>
      <c r="AA356" s="304"/>
      <c r="AB356" s="304"/>
      <c r="AC356" s="304"/>
      <c r="AD356" s="304"/>
      <c r="AE356" s="304"/>
      <c r="AF356" s="304"/>
      <c r="AG356" s="304"/>
    </row>
    <row r="357">
      <c r="A357" s="304"/>
      <c r="B357" s="304"/>
      <c r="C357" s="304"/>
      <c r="D357" s="304"/>
      <c r="E357" s="300"/>
      <c r="F357" s="300"/>
      <c r="G357" s="313"/>
      <c r="H357" s="302"/>
      <c r="I357" s="303"/>
      <c r="J357" s="303"/>
      <c r="K357" s="303"/>
      <c r="L357" s="303"/>
      <c r="M357" s="303"/>
      <c r="N357" s="303"/>
      <c r="O357" s="303"/>
      <c r="P357" s="303"/>
      <c r="Q357" s="304"/>
      <c r="R357" s="304"/>
      <c r="S357" s="304"/>
      <c r="T357" s="304"/>
      <c r="U357" s="304"/>
      <c r="V357" s="304"/>
      <c r="W357" s="304"/>
      <c r="X357" s="304"/>
      <c r="Y357" s="304"/>
      <c r="Z357" s="304"/>
      <c r="AA357" s="304"/>
      <c r="AB357" s="304"/>
      <c r="AC357" s="304"/>
      <c r="AD357" s="304"/>
      <c r="AE357" s="304"/>
      <c r="AF357" s="304"/>
      <c r="AG357" s="304"/>
    </row>
    <row r="358">
      <c r="A358" s="304"/>
      <c r="B358" s="304"/>
      <c r="C358" s="304"/>
      <c r="D358" s="304"/>
      <c r="E358" s="300"/>
      <c r="F358" s="300"/>
      <c r="G358" s="313"/>
      <c r="H358" s="302"/>
      <c r="I358" s="303"/>
      <c r="J358" s="303"/>
      <c r="K358" s="303"/>
      <c r="L358" s="303"/>
      <c r="M358" s="303"/>
      <c r="N358" s="303"/>
      <c r="O358" s="303"/>
      <c r="P358" s="303"/>
      <c r="Q358" s="304"/>
      <c r="R358" s="304"/>
      <c r="S358" s="304"/>
      <c r="T358" s="304"/>
      <c r="U358" s="304"/>
      <c r="V358" s="304"/>
      <c r="W358" s="304"/>
      <c r="X358" s="304"/>
      <c r="Y358" s="304"/>
      <c r="Z358" s="304"/>
      <c r="AA358" s="304"/>
      <c r="AB358" s="304"/>
      <c r="AC358" s="304"/>
      <c r="AD358" s="304"/>
      <c r="AE358" s="304"/>
      <c r="AF358" s="304"/>
      <c r="AG358" s="304"/>
    </row>
    <row r="359">
      <c r="A359" s="304"/>
      <c r="B359" s="304"/>
      <c r="C359" s="304"/>
      <c r="D359" s="304"/>
      <c r="E359" s="300"/>
      <c r="F359" s="300"/>
      <c r="G359" s="313"/>
      <c r="H359" s="302"/>
      <c r="I359" s="303"/>
      <c r="J359" s="303"/>
      <c r="K359" s="303"/>
      <c r="L359" s="303"/>
      <c r="M359" s="303"/>
      <c r="N359" s="303"/>
      <c r="O359" s="303"/>
      <c r="P359" s="303"/>
      <c r="Q359" s="304"/>
      <c r="R359" s="304"/>
      <c r="S359" s="304"/>
      <c r="T359" s="304"/>
      <c r="U359" s="304"/>
      <c r="V359" s="304"/>
      <c r="W359" s="304"/>
      <c r="X359" s="304"/>
      <c r="Y359" s="304"/>
      <c r="Z359" s="304"/>
      <c r="AA359" s="304"/>
      <c r="AB359" s="304"/>
      <c r="AC359" s="304"/>
      <c r="AD359" s="304"/>
      <c r="AE359" s="304"/>
      <c r="AF359" s="304"/>
      <c r="AG359" s="304"/>
    </row>
    <row r="360">
      <c r="A360" s="304"/>
      <c r="B360" s="304"/>
      <c r="C360" s="304"/>
      <c r="D360" s="304"/>
      <c r="E360" s="300"/>
      <c r="F360" s="300"/>
      <c r="G360" s="313"/>
      <c r="H360" s="302"/>
      <c r="I360" s="303"/>
      <c r="J360" s="303"/>
      <c r="K360" s="303"/>
      <c r="L360" s="303"/>
      <c r="M360" s="303"/>
      <c r="N360" s="303"/>
      <c r="O360" s="303"/>
      <c r="P360" s="303"/>
      <c r="Q360" s="304"/>
      <c r="R360" s="304"/>
      <c r="S360" s="304"/>
      <c r="T360" s="304"/>
      <c r="U360" s="304"/>
      <c r="V360" s="304"/>
      <c r="W360" s="304"/>
      <c r="X360" s="304"/>
      <c r="Y360" s="304"/>
      <c r="Z360" s="304"/>
      <c r="AA360" s="304"/>
      <c r="AB360" s="304"/>
      <c r="AC360" s="304"/>
      <c r="AD360" s="304"/>
      <c r="AE360" s="304"/>
      <c r="AF360" s="304"/>
      <c r="AG360" s="304"/>
    </row>
    <row r="361">
      <c r="A361" s="304"/>
      <c r="B361" s="304"/>
      <c r="C361" s="304"/>
      <c r="D361" s="304"/>
      <c r="E361" s="300"/>
      <c r="F361" s="300"/>
      <c r="G361" s="313"/>
      <c r="H361" s="302"/>
      <c r="I361" s="303"/>
      <c r="J361" s="303"/>
      <c r="K361" s="303"/>
      <c r="L361" s="303"/>
      <c r="M361" s="303"/>
      <c r="N361" s="303"/>
      <c r="O361" s="303"/>
      <c r="P361" s="303"/>
      <c r="Q361" s="304"/>
      <c r="R361" s="304"/>
      <c r="S361" s="304"/>
      <c r="T361" s="304"/>
      <c r="U361" s="304"/>
      <c r="V361" s="304"/>
      <c r="W361" s="304"/>
      <c r="X361" s="304"/>
      <c r="Y361" s="304"/>
      <c r="Z361" s="304"/>
      <c r="AA361" s="304"/>
      <c r="AB361" s="304"/>
      <c r="AC361" s="304"/>
      <c r="AD361" s="304"/>
      <c r="AE361" s="304"/>
      <c r="AF361" s="304"/>
      <c r="AG361" s="304"/>
    </row>
    <row r="362">
      <c r="A362" s="304"/>
      <c r="B362" s="304"/>
      <c r="C362" s="304"/>
      <c r="D362" s="304"/>
      <c r="E362" s="300"/>
      <c r="F362" s="300"/>
      <c r="G362" s="313"/>
      <c r="H362" s="302"/>
      <c r="I362" s="303"/>
      <c r="J362" s="303"/>
      <c r="K362" s="303"/>
      <c r="L362" s="303"/>
      <c r="M362" s="303"/>
      <c r="N362" s="303"/>
      <c r="O362" s="303"/>
      <c r="P362" s="303"/>
      <c r="Q362" s="304"/>
      <c r="R362" s="304"/>
      <c r="S362" s="304"/>
      <c r="T362" s="304"/>
      <c r="U362" s="304"/>
      <c r="V362" s="304"/>
      <c r="W362" s="304"/>
      <c r="X362" s="304"/>
      <c r="Y362" s="304"/>
      <c r="Z362" s="304"/>
      <c r="AA362" s="304"/>
      <c r="AB362" s="304"/>
      <c r="AC362" s="304"/>
      <c r="AD362" s="304"/>
      <c r="AE362" s="304"/>
      <c r="AF362" s="304"/>
      <c r="AG362" s="304"/>
    </row>
    <row r="363">
      <c r="A363" s="304"/>
      <c r="B363" s="304"/>
      <c r="C363" s="304"/>
      <c r="D363" s="304"/>
      <c r="E363" s="300"/>
      <c r="F363" s="300"/>
      <c r="G363" s="313"/>
      <c r="H363" s="302"/>
      <c r="I363" s="303"/>
      <c r="J363" s="303"/>
      <c r="K363" s="303"/>
      <c r="L363" s="303"/>
      <c r="M363" s="303"/>
      <c r="N363" s="303"/>
      <c r="O363" s="303"/>
      <c r="P363" s="303"/>
      <c r="Q363" s="304"/>
      <c r="R363" s="304"/>
      <c r="S363" s="304"/>
      <c r="T363" s="304"/>
      <c r="U363" s="304"/>
      <c r="V363" s="304"/>
      <c r="W363" s="304"/>
      <c r="X363" s="304"/>
      <c r="Y363" s="304"/>
      <c r="Z363" s="304"/>
      <c r="AA363" s="304"/>
      <c r="AB363" s="304"/>
      <c r="AC363" s="304"/>
      <c r="AD363" s="304"/>
      <c r="AE363" s="304"/>
      <c r="AF363" s="304"/>
      <c r="AG363" s="304"/>
    </row>
    <row r="364">
      <c r="A364" s="304"/>
      <c r="B364" s="304"/>
      <c r="C364" s="304"/>
      <c r="D364" s="304"/>
      <c r="E364" s="300"/>
      <c r="F364" s="300"/>
      <c r="G364" s="313"/>
      <c r="H364" s="302"/>
      <c r="I364" s="303"/>
      <c r="J364" s="303"/>
      <c r="K364" s="303"/>
      <c r="L364" s="303"/>
      <c r="M364" s="303"/>
      <c r="N364" s="303"/>
      <c r="O364" s="303"/>
      <c r="P364" s="303"/>
      <c r="Q364" s="304"/>
      <c r="R364" s="304"/>
      <c r="S364" s="304"/>
      <c r="T364" s="304"/>
      <c r="U364" s="304"/>
      <c r="V364" s="304"/>
      <c r="W364" s="304"/>
      <c r="X364" s="304"/>
      <c r="Y364" s="304"/>
      <c r="Z364" s="304"/>
      <c r="AA364" s="304"/>
      <c r="AB364" s="304"/>
      <c r="AC364" s="304"/>
      <c r="AD364" s="304"/>
      <c r="AE364" s="304"/>
      <c r="AF364" s="304"/>
      <c r="AG364" s="304"/>
    </row>
    <row r="365">
      <c r="A365" s="304"/>
      <c r="B365" s="304"/>
      <c r="C365" s="304"/>
      <c r="D365" s="304"/>
      <c r="E365" s="300"/>
      <c r="F365" s="300"/>
      <c r="G365" s="313"/>
      <c r="H365" s="302"/>
      <c r="I365" s="303"/>
      <c r="J365" s="303"/>
      <c r="K365" s="303"/>
      <c r="L365" s="303"/>
      <c r="M365" s="303"/>
      <c r="N365" s="303"/>
      <c r="O365" s="303"/>
      <c r="P365" s="303"/>
      <c r="Q365" s="304"/>
      <c r="R365" s="304"/>
      <c r="S365" s="304"/>
      <c r="T365" s="304"/>
      <c r="U365" s="304"/>
      <c r="V365" s="304"/>
      <c r="W365" s="304"/>
      <c r="X365" s="304"/>
      <c r="Y365" s="304"/>
      <c r="Z365" s="304"/>
      <c r="AA365" s="304"/>
      <c r="AB365" s="304"/>
      <c r="AC365" s="304"/>
      <c r="AD365" s="304"/>
      <c r="AE365" s="304"/>
      <c r="AF365" s="304"/>
      <c r="AG365" s="304"/>
    </row>
    <row r="366">
      <c r="A366" s="304"/>
      <c r="B366" s="304"/>
      <c r="C366" s="304"/>
      <c r="D366" s="304"/>
      <c r="E366" s="300"/>
      <c r="F366" s="300"/>
      <c r="G366" s="313"/>
      <c r="H366" s="302"/>
      <c r="I366" s="303"/>
      <c r="J366" s="303"/>
      <c r="K366" s="303"/>
      <c r="L366" s="303"/>
      <c r="M366" s="303"/>
      <c r="N366" s="303"/>
      <c r="O366" s="303"/>
      <c r="P366" s="303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  <c r="AA366" s="304"/>
      <c r="AB366" s="304"/>
      <c r="AC366" s="304"/>
      <c r="AD366" s="304"/>
      <c r="AE366" s="304"/>
      <c r="AF366" s="304"/>
      <c r="AG366" s="304"/>
    </row>
    <row r="367">
      <c r="A367" s="304"/>
      <c r="B367" s="304"/>
      <c r="C367" s="304"/>
      <c r="D367" s="304"/>
      <c r="E367" s="300"/>
      <c r="F367" s="300"/>
      <c r="G367" s="313"/>
      <c r="H367" s="302"/>
      <c r="I367" s="303"/>
      <c r="J367" s="303"/>
      <c r="K367" s="303"/>
      <c r="L367" s="303"/>
      <c r="M367" s="303"/>
      <c r="N367" s="303"/>
      <c r="O367" s="303"/>
      <c r="P367" s="303"/>
      <c r="Q367" s="304"/>
      <c r="R367" s="304"/>
      <c r="S367" s="304"/>
      <c r="T367" s="304"/>
      <c r="U367" s="304"/>
      <c r="V367" s="304"/>
      <c r="W367" s="304"/>
      <c r="X367" s="304"/>
      <c r="Y367" s="304"/>
      <c r="Z367" s="304"/>
      <c r="AA367" s="304"/>
      <c r="AB367" s="304"/>
      <c r="AC367" s="304"/>
      <c r="AD367" s="304"/>
      <c r="AE367" s="304"/>
      <c r="AF367" s="304"/>
      <c r="AG367" s="304"/>
    </row>
    <row r="368">
      <c r="A368" s="304"/>
      <c r="B368" s="304"/>
      <c r="C368" s="304"/>
      <c r="D368" s="304"/>
      <c r="E368" s="300"/>
      <c r="F368" s="300"/>
      <c r="G368" s="313"/>
      <c r="H368" s="302"/>
      <c r="I368" s="303"/>
      <c r="J368" s="303"/>
      <c r="K368" s="303"/>
      <c r="L368" s="303"/>
      <c r="M368" s="303"/>
      <c r="N368" s="303"/>
      <c r="O368" s="303"/>
      <c r="P368" s="303"/>
      <c r="Q368" s="304"/>
      <c r="R368" s="304"/>
      <c r="S368" s="304"/>
      <c r="T368" s="304"/>
      <c r="U368" s="304"/>
      <c r="V368" s="304"/>
      <c r="W368" s="304"/>
      <c r="X368" s="304"/>
      <c r="Y368" s="304"/>
      <c r="Z368" s="304"/>
      <c r="AA368" s="304"/>
      <c r="AB368" s="304"/>
      <c r="AC368" s="304"/>
      <c r="AD368" s="304"/>
      <c r="AE368" s="304"/>
      <c r="AF368" s="304"/>
      <c r="AG368" s="304"/>
    </row>
    <row r="369">
      <c r="A369" s="304"/>
      <c r="B369" s="304"/>
      <c r="C369" s="304"/>
      <c r="D369" s="304"/>
      <c r="E369" s="300"/>
      <c r="F369" s="300"/>
      <c r="G369" s="313"/>
      <c r="H369" s="302"/>
      <c r="I369" s="303"/>
      <c r="J369" s="303"/>
      <c r="K369" s="303"/>
      <c r="L369" s="303"/>
      <c r="M369" s="303"/>
      <c r="N369" s="303"/>
      <c r="O369" s="303"/>
      <c r="P369" s="303"/>
      <c r="Q369" s="304"/>
      <c r="R369" s="304"/>
      <c r="S369" s="304"/>
      <c r="T369" s="304"/>
      <c r="U369" s="304"/>
      <c r="V369" s="304"/>
      <c r="W369" s="304"/>
      <c r="X369" s="304"/>
      <c r="Y369" s="304"/>
      <c r="Z369" s="304"/>
      <c r="AA369" s="304"/>
      <c r="AB369" s="304"/>
      <c r="AC369" s="304"/>
      <c r="AD369" s="304"/>
      <c r="AE369" s="304"/>
      <c r="AF369" s="304"/>
      <c r="AG369" s="304"/>
    </row>
    <row r="370">
      <c r="A370" s="304"/>
      <c r="B370" s="304"/>
      <c r="C370" s="304"/>
      <c r="D370" s="304"/>
      <c r="E370" s="300"/>
      <c r="F370" s="300"/>
      <c r="G370" s="313"/>
      <c r="H370" s="302"/>
      <c r="I370" s="303"/>
      <c r="J370" s="303"/>
      <c r="K370" s="303"/>
      <c r="L370" s="303"/>
      <c r="M370" s="303"/>
      <c r="N370" s="303"/>
      <c r="O370" s="303"/>
      <c r="P370" s="303"/>
      <c r="Q370" s="304"/>
      <c r="R370" s="304"/>
      <c r="S370" s="304"/>
      <c r="T370" s="304"/>
      <c r="U370" s="304"/>
      <c r="V370" s="304"/>
      <c r="W370" s="304"/>
      <c r="X370" s="304"/>
      <c r="Y370" s="304"/>
      <c r="Z370" s="304"/>
      <c r="AA370" s="304"/>
      <c r="AB370" s="304"/>
      <c r="AC370" s="304"/>
      <c r="AD370" s="304"/>
      <c r="AE370" s="304"/>
      <c r="AF370" s="304"/>
      <c r="AG370" s="304"/>
    </row>
    <row r="371">
      <c r="A371" s="304"/>
      <c r="B371" s="304"/>
      <c r="C371" s="304"/>
      <c r="D371" s="304"/>
      <c r="E371" s="300"/>
      <c r="F371" s="300"/>
      <c r="G371" s="313"/>
      <c r="H371" s="302"/>
      <c r="I371" s="303"/>
      <c r="J371" s="303"/>
      <c r="K371" s="303"/>
      <c r="L371" s="303"/>
      <c r="M371" s="303"/>
      <c r="N371" s="303"/>
      <c r="O371" s="303"/>
      <c r="P371" s="303"/>
      <c r="Q371" s="304"/>
      <c r="R371" s="304"/>
      <c r="S371" s="304"/>
      <c r="T371" s="304"/>
      <c r="U371" s="304"/>
      <c r="V371" s="304"/>
      <c r="W371" s="304"/>
      <c r="X371" s="304"/>
      <c r="Y371" s="304"/>
      <c r="Z371" s="304"/>
      <c r="AA371" s="304"/>
      <c r="AB371" s="304"/>
      <c r="AC371" s="304"/>
      <c r="AD371" s="304"/>
      <c r="AE371" s="304"/>
      <c r="AF371" s="304"/>
      <c r="AG371" s="304"/>
    </row>
    <row r="372">
      <c r="A372" s="304"/>
      <c r="B372" s="304"/>
      <c r="C372" s="304"/>
      <c r="D372" s="304"/>
      <c r="E372" s="300"/>
      <c r="F372" s="300"/>
      <c r="G372" s="313"/>
      <c r="H372" s="302"/>
      <c r="I372" s="303"/>
      <c r="J372" s="303"/>
      <c r="K372" s="303"/>
      <c r="L372" s="303"/>
      <c r="M372" s="303"/>
      <c r="N372" s="303"/>
      <c r="O372" s="303"/>
      <c r="P372" s="303"/>
      <c r="Q372" s="304"/>
      <c r="R372" s="304"/>
      <c r="S372" s="304"/>
      <c r="T372" s="304"/>
      <c r="U372" s="304"/>
      <c r="V372" s="304"/>
      <c r="W372" s="304"/>
      <c r="X372" s="304"/>
      <c r="Y372" s="304"/>
      <c r="Z372" s="304"/>
      <c r="AA372" s="304"/>
      <c r="AB372" s="304"/>
      <c r="AC372" s="304"/>
      <c r="AD372" s="304"/>
      <c r="AE372" s="304"/>
      <c r="AF372" s="304"/>
      <c r="AG372" s="304"/>
    </row>
    <row r="373">
      <c r="A373" s="304"/>
      <c r="B373" s="304"/>
      <c r="C373" s="304"/>
      <c r="D373" s="304"/>
      <c r="E373" s="300"/>
      <c r="F373" s="300"/>
      <c r="G373" s="313"/>
      <c r="H373" s="302"/>
      <c r="I373" s="303"/>
      <c r="J373" s="303"/>
      <c r="K373" s="303"/>
      <c r="L373" s="303"/>
      <c r="M373" s="303"/>
      <c r="N373" s="303"/>
      <c r="O373" s="303"/>
      <c r="P373" s="303"/>
      <c r="Q373" s="304"/>
      <c r="R373" s="304"/>
      <c r="S373" s="304"/>
      <c r="T373" s="304"/>
      <c r="U373" s="304"/>
      <c r="V373" s="304"/>
      <c r="W373" s="304"/>
      <c r="X373" s="304"/>
      <c r="Y373" s="304"/>
      <c r="Z373" s="304"/>
      <c r="AA373" s="304"/>
      <c r="AB373" s="304"/>
      <c r="AC373" s="304"/>
      <c r="AD373" s="304"/>
      <c r="AE373" s="304"/>
      <c r="AF373" s="304"/>
      <c r="AG373" s="304"/>
    </row>
    <row r="374">
      <c r="A374" s="304"/>
      <c r="B374" s="304"/>
      <c r="C374" s="304"/>
      <c r="D374" s="304"/>
      <c r="E374" s="300"/>
      <c r="F374" s="300"/>
      <c r="G374" s="313"/>
      <c r="H374" s="302"/>
      <c r="I374" s="303"/>
      <c r="J374" s="303"/>
      <c r="K374" s="303"/>
      <c r="L374" s="303"/>
      <c r="M374" s="303"/>
      <c r="N374" s="303"/>
      <c r="O374" s="303"/>
      <c r="P374" s="303"/>
      <c r="Q374" s="304"/>
      <c r="R374" s="304"/>
      <c r="S374" s="304"/>
      <c r="T374" s="304"/>
      <c r="U374" s="304"/>
      <c r="V374" s="304"/>
      <c r="W374" s="304"/>
      <c r="X374" s="304"/>
      <c r="Y374" s="304"/>
      <c r="Z374" s="304"/>
      <c r="AA374" s="304"/>
      <c r="AB374" s="304"/>
      <c r="AC374" s="304"/>
      <c r="AD374" s="304"/>
      <c r="AE374" s="304"/>
      <c r="AF374" s="304"/>
      <c r="AG374" s="304"/>
    </row>
    <row r="375">
      <c r="A375" s="304"/>
      <c r="B375" s="304"/>
      <c r="C375" s="304"/>
      <c r="D375" s="304"/>
      <c r="E375" s="300"/>
      <c r="F375" s="300"/>
      <c r="G375" s="313"/>
      <c r="H375" s="302"/>
      <c r="I375" s="303"/>
      <c r="J375" s="303"/>
      <c r="K375" s="303"/>
      <c r="L375" s="303"/>
      <c r="M375" s="303"/>
      <c r="N375" s="303"/>
      <c r="O375" s="303"/>
      <c r="P375" s="303"/>
      <c r="Q375" s="304"/>
      <c r="R375" s="304"/>
      <c r="S375" s="304"/>
      <c r="T375" s="304"/>
      <c r="U375" s="304"/>
      <c r="V375" s="304"/>
      <c r="W375" s="304"/>
      <c r="X375" s="304"/>
      <c r="Y375" s="304"/>
      <c r="Z375" s="304"/>
      <c r="AA375" s="304"/>
      <c r="AB375" s="304"/>
      <c r="AC375" s="304"/>
      <c r="AD375" s="304"/>
      <c r="AE375" s="304"/>
      <c r="AF375" s="304"/>
      <c r="AG375" s="304"/>
    </row>
    <row r="376">
      <c r="A376" s="304"/>
      <c r="B376" s="304"/>
      <c r="C376" s="304"/>
      <c r="D376" s="304"/>
      <c r="E376" s="300"/>
      <c r="F376" s="300"/>
      <c r="G376" s="313"/>
      <c r="H376" s="302"/>
      <c r="I376" s="303"/>
      <c r="J376" s="303"/>
      <c r="K376" s="303"/>
      <c r="L376" s="303"/>
      <c r="M376" s="303"/>
      <c r="N376" s="303"/>
      <c r="O376" s="303"/>
      <c r="P376" s="303"/>
      <c r="Q376" s="304"/>
      <c r="R376" s="304"/>
      <c r="S376" s="304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/>
      <c r="AF376" s="304"/>
      <c r="AG376" s="304"/>
    </row>
    <row r="377">
      <c r="A377" s="304"/>
      <c r="B377" s="304"/>
      <c r="C377" s="304"/>
      <c r="D377" s="304"/>
      <c r="E377" s="300"/>
      <c r="F377" s="300"/>
      <c r="G377" s="313"/>
      <c r="H377" s="302"/>
      <c r="I377" s="303"/>
      <c r="J377" s="303"/>
      <c r="K377" s="303"/>
      <c r="L377" s="303"/>
      <c r="M377" s="303"/>
      <c r="N377" s="303"/>
      <c r="O377" s="303"/>
      <c r="P377" s="303"/>
      <c r="Q377" s="304"/>
      <c r="R377" s="304"/>
      <c r="S377" s="304"/>
      <c r="T377" s="304"/>
      <c r="U377" s="304"/>
      <c r="V377" s="304"/>
      <c r="W377" s="304"/>
      <c r="X377" s="304"/>
      <c r="Y377" s="304"/>
      <c r="Z377" s="304"/>
      <c r="AA377" s="304"/>
      <c r="AB377" s="304"/>
      <c r="AC377" s="304"/>
      <c r="AD377" s="304"/>
      <c r="AE377" s="304"/>
      <c r="AF377" s="304"/>
      <c r="AG377" s="304"/>
    </row>
    <row r="378">
      <c r="A378" s="304"/>
      <c r="B378" s="304"/>
      <c r="C378" s="304"/>
      <c r="D378" s="304"/>
      <c r="E378" s="300"/>
      <c r="F378" s="300"/>
      <c r="G378" s="313"/>
      <c r="H378" s="302"/>
      <c r="I378" s="303"/>
      <c r="J378" s="303"/>
      <c r="K378" s="303"/>
      <c r="L378" s="303"/>
      <c r="M378" s="303"/>
      <c r="N378" s="303"/>
      <c r="O378" s="303"/>
      <c r="P378" s="303"/>
      <c r="Q378" s="304"/>
      <c r="R378" s="304"/>
      <c r="S378" s="304"/>
      <c r="T378" s="304"/>
      <c r="U378" s="304"/>
      <c r="V378" s="304"/>
      <c r="W378" s="304"/>
      <c r="X378" s="304"/>
      <c r="Y378" s="304"/>
      <c r="Z378" s="304"/>
      <c r="AA378" s="304"/>
      <c r="AB378" s="304"/>
      <c r="AC378" s="304"/>
      <c r="AD378" s="304"/>
      <c r="AE378" s="304"/>
      <c r="AF378" s="304"/>
      <c r="AG378" s="304"/>
    </row>
    <row r="379">
      <c r="A379" s="304"/>
      <c r="B379" s="304"/>
      <c r="C379" s="304"/>
      <c r="D379" s="304"/>
      <c r="E379" s="300"/>
      <c r="F379" s="300"/>
      <c r="G379" s="313"/>
      <c r="H379" s="302"/>
      <c r="I379" s="303"/>
      <c r="J379" s="303"/>
      <c r="K379" s="303"/>
      <c r="L379" s="303"/>
      <c r="M379" s="303"/>
      <c r="N379" s="303"/>
      <c r="O379" s="303"/>
      <c r="P379" s="303"/>
      <c r="Q379" s="304"/>
      <c r="R379" s="304"/>
      <c r="S379" s="304"/>
      <c r="T379" s="304"/>
      <c r="U379" s="304"/>
      <c r="V379" s="304"/>
      <c r="W379" s="304"/>
      <c r="X379" s="304"/>
      <c r="Y379" s="304"/>
      <c r="Z379" s="304"/>
      <c r="AA379" s="304"/>
      <c r="AB379" s="304"/>
      <c r="AC379" s="304"/>
      <c r="AD379" s="304"/>
      <c r="AE379" s="304"/>
      <c r="AF379" s="304"/>
      <c r="AG379" s="304"/>
    </row>
    <row r="380">
      <c r="A380" s="304"/>
      <c r="B380" s="304"/>
      <c r="C380" s="304"/>
      <c r="D380" s="304"/>
      <c r="E380" s="300"/>
      <c r="F380" s="300"/>
      <c r="G380" s="313"/>
      <c r="H380" s="302"/>
      <c r="I380" s="303"/>
      <c r="J380" s="303"/>
      <c r="K380" s="303"/>
      <c r="L380" s="303"/>
      <c r="M380" s="303"/>
      <c r="N380" s="303"/>
      <c r="O380" s="303"/>
      <c r="P380" s="303"/>
      <c r="Q380" s="304"/>
      <c r="R380" s="304"/>
      <c r="S380" s="304"/>
      <c r="T380" s="304"/>
      <c r="U380" s="304"/>
      <c r="V380" s="304"/>
      <c r="W380" s="304"/>
      <c r="X380" s="304"/>
      <c r="Y380" s="304"/>
      <c r="Z380" s="304"/>
      <c r="AA380" s="304"/>
      <c r="AB380" s="304"/>
      <c r="AC380" s="304"/>
      <c r="AD380" s="304"/>
      <c r="AE380" s="304"/>
      <c r="AF380" s="304"/>
      <c r="AG380" s="304"/>
    </row>
    <row r="381">
      <c r="A381" s="304"/>
      <c r="B381" s="304"/>
      <c r="C381" s="304"/>
      <c r="D381" s="304"/>
      <c r="E381" s="300"/>
      <c r="F381" s="300"/>
      <c r="G381" s="313"/>
      <c r="H381" s="302"/>
      <c r="I381" s="303"/>
      <c r="J381" s="303"/>
      <c r="K381" s="303"/>
      <c r="L381" s="303"/>
      <c r="M381" s="303"/>
      <c r="N381" s="303"/>
      <c r="O381" s="303"/>
      <c r="P381" s="303"/>
      <c r="Q381" s="304"/>
      <c r="R381" s="304"/>
      <c r="S381" s="304"/>
      <c r="T381" s="304"/>
      <c r="U381" s="304"/>
      <c r="V381" s="304"/>
      <c r="W381" s="304"/>
      <c r="X381" s="304"/>
      <c r="Y381" s="304"/>
      <c r="Z381" s="304"/>
      <c r="AA381" s="304"/>
      <c r="AB381" s="304"/>
      <c r="AC381" s="304"/>
      <c r="AD381" s="304"/>
      <c r="AE381" s="304"/>
      <c r="AF381" s="304"/>
      <c r="AG381" s="304"/>
    </row>
    <row r="382">
      <c r="A382" s="304"/>
      <c r="B382" s="304"/>
      <c r="C382" s="304"/>
      <c r="D382" s="304"/>
      <c r="E382" s="300"/>
      <c r="F382" s="300"/>
      <c r="G382" s="313"/>
      <c r="H382" s="302"/>
      <c r="I382" s="303"/>
      <c r="J382" s="303"/>
      <c r="K382" s="303"/>
      <c r="L382" s="303"/>
      <c r="M382" s="303"/>
      <c r="N382" s="303"/>
      <c r="O382" s="303"/>
      <c r="P382" s="303"/>
      <c r="Q382" s="304"/>
      <c r="R382" s="304"/>
      <c r="S382" s="304"/>
      <c r="T382" s="304"/>
      <c r="U382" s="304"/>
      <c r="V382" s="304"/>
      <c r="W382" s="304"/>
      <c r="X382" s="304"/>
      <c r="Y382" s="304"/>
      <c r="Z382" s="304"/>
      <c r="AA382" s="304"/>
      <c r="AB382" s="304"/>
      <c r="AC382" s="304"/>
      <c r="AD382" s="304"/>
      <c r="AE382" s="304"/>
      <c r="AF382" s="304"/>
      <c r="AG382" s="304"/>
    </row>
    <row r="383">
      <c r="A383" s="304"/>
      <c r="B383" s="304"/>
      <c r="C383" s="304"/>
      <c r="D383" s="304"/>
      <c r="E383" s="300"/>
      <c r="F383" s="300"/>
      <c r="G383" s="313"/>
      <c r="H383" s="302"/>
      <c r="I383" s="303"/>
      <c r="J383" s="303"/>
      <c r="K383" s="303"/>
      <c r="L383" s="303"/>
      <c r="M383" s="303"/>
      <c r="N383" s="303"/>
      <c r="O383" s="303"/>
      <c r="P383" s="303"/>
      <c r="Q383" s="304"/>
      <c r="R383" s="304"/>
      <c r="S383" s="304"/>
      <c r="T383" s="304"/>
      <c r="U383" s="304"/>
      <c r="V383" s="304"/>
      <c r="W383" s="304"/>
      <c r="X383" s="304"/>
      <c r="Y383" s="304"/>
      <c r="Z383" s="304"/>
      <c r="AA383" s="304"/>
      <c r="AB383" s="304"/>
      <c r="AC383" s="304"/>
      <c r="AD383" s="304"/>
      <c r="AE383" s="304"/>
      <c r="AF383" s="304"/>
      <c r="AG383" s="304"/>
    </row>
    <row r="384">
      <c r="A384" s="304"/>
      <c r="B384" s="304"/>
      <c r="C384" s="304"/>
      <c r="D384" s="304"/>
      <c r="E384" s="300"/>
      <c r="F384" s="300"/>
      <c r="G384" s="313"/>
      <c r="H384" s="302"/>
      <c r="I384" s="303"/>
      <c r="J384" s="303"/>
      <c r="K384" s="303"/>
      <c r="L384" s="303"/>
      <c r="M384" s="303"/>
      <c r="N384" s="303"/>
      <c r="O384" s="303"/>
      <c r="P384" s="303"/>
      <c r="Q384" s="304"/>
      <c r="R384" s="304"/>
      <c r="S384" s="304"/>
      <c r="T384" s="304"/>
      <c r="U384" s="304"/>
      <c r="V384" s="304"/>
      <c r="W384" s="304"/>
      <c r="X384" s="304"/>
      <c r="Y384" s="304"/>
      <c r="Z384" s="304"/>
      <c r="AA384" s="304"/>
      <c r="AB384" s="304"/>
      <c r="AC384" s="304"/>
      <c r="AD384" s="304"/>
      <c r="AE384" s="304"/>
      <c r="AF384" s="304"/>
      <c r="AG384" s="304"/>
    </row>
    <row r="385">
      <c r="A385" s="304"/>
      <c r="B385" s="304"/>
      <c r="C385" s="304"/>
      <c r="D385" s="304"/>
      <c r="E385" s="300"/>
      <c r="F385" s="300"/>
      <c r="G385" s="313"/>
      <c r="H385" s="302"/>
      <c r="I385" s="303"/>
      <c r="J385" s="303"/>
      <c r="K385" s="303"/>
      <c r="L385" s="303"/>
      <c r="M385" s="303"/>
      <c r="N385" s="303"/>
      <c r="O385" s="303"/>
      <c r="P385" s="303"/>
      <c r="Q385" s="304"/>
      <c r="R385" s="304"/>
      <c r="S385" s="304"/>
      <c r="T385" s="304"/>
      <c r="U385" s="304"/>
      <c r="V385" s="304"/>
      <c r="W385" s="304"/>
      <c r="X385" s="304"/>
      <c r="Y385" s="304"/>
      <c r="Z385" s="304"/>
      <c r="AA385" s="304"/>
      <c r="AB385" s="304"/>
      <c r="AC385" s="304"/>
      <c r="AD385" s="304"/>
      <c r="AE385" s="304"/>
      <c r="AF385" s="304"/>
      <c r="AG385" s="304"/>
    </row>
    <row r="386">
      <c r="A386" s="304"/>
      <c r="B386" s="304"/>
      <c r="C386" s="304"/>
      <c r="D386" s="304"/>
      <c r="E386" s="300"/>
      <c r="F386" s="300"/>
      <c r="G386" s="313"/>
      <c r="H386" s="302"/>
      <c r="I386" s="303"/>
      <c r="J386" s="303"/>
      <c r="K386" s="303"/>
      <c r="L386" s="303"/>
      <c r="M386" s="303"/>
      <c r="N386" s="303"/>
      <c r="O386" s="303"/>
      <c r="P386" s="303"/>
      <c r="Q386" s="304"/>
      <c r="R386" s="304"/>
      <c r="S386" s="304"/>
      <c r="T386" s="304"/>
      <c r="U386" s="304"/>
      <c r="V386" s="304"/>
      <c r="W386" s="304"/>
      <c r="X386" s="304"/>
      <c r="Y386" s="304"/>
      <c r="Z386" s="304"/>
      <c r="AA386" s="304"/>
      <c r="AB386" s="304"/>
      <c r="AC386" s="304"/>
      <c r="AD386" s="304"/>
      <c r="AE386" s="304"/>
      <c r="AF386" s="304"/>
      <c r="AG386" s="304"/>
    </row>
    <row r="387">
      <c r="A387" s="304"/>
      <c r="B387" s="304"/>
      <c r="C387" s="304"/>
      <c r="D387" s="304"/>
      <c r="E387" s="300"/>
      <c r="F387" s="300"/>
      <c r="G387" s="313"/>
      <c r="H387" s="302"/>
      <c r="I387" s="303"/>
      <c r="J387" s="303"/>
      <c r="K387" s="303"/>
      <c r="L387" s="303"/>
      <c r="M387" s="303"/>
      <c r="N387" s="303"/>
      <c r="O387" s="303"/>
      <c r="P387" s="303"/>
      <c r="Q387" s="304"/>
      <c r="R387" s="304"/>
      <c r="S387" s="304"/>
      <c r="T387" s="304"/>
      <c r="U387" s="304"/>
      <c r="V387" s="304"/>
      <c r="W387" s="304"/>
      <c r="X387" s="304"/>
      <c r="Y387" s="304"/>
      <c r="Z387" s="304"/>
      <c r="AA387" s="304"/>
      <c r="AB387" s="304"/>
      <c r="AC387" s="304"/>
      <c r="AD387" s="304"/>
      <c r="AE387" s="304"/>
      <c r="AF387" s="304"/>
      <c r="AG387" s="304"/>
    </row>
    <row r="388">
      <c r="A388" s="304"/>
      <c r="B388" s="304"/>
      <c r="C388" s="304"/>
      <c r="D388" s="304"/>
      <c r="E388" s="300"/>
      <c r="F388" s="300"/>
      <c r="G388" s="313"/>
      <c r="H388" s="302"/>
      <c r="I388" s="303"/>
      <c r="J388" s="303"/>
      <c r="K388" s="303"/>
      <c r="L388" s="303"/>
      <c r="M388" s="303"/>
      <c r="N388" s="303"/>
      <c r="O388" s="303"/>
      <c r="P388" s="303"/>
      <c r="Q388" s="304"/>
      <c r="R388" s="304"/>
      <c r="S388" s="304"/>
      <c r="T388" s="304"/>
      <c r="U388" s="304"/>
      <c r="V388" s="304"/>
      <c r="W388" s="304"/>
      <c r="X388" s="304"/>
      <c r="Y388" s="304"/>
      <c r="Z388" s="304"/>
      <c r="AA388" s="304"/>
      <c r="AB388" s="304"/>
      <c r="AC388" s="304"/>
      <c r="AD388" s="304"/>
      <c r="AE388" s="304"/>
      <c r="AF388" s="304"/>
      <c r="AG388" s="304"/>
    </row>
    <row r="389">
      <c r="A389" s="304"/>
      <c r="B389" s="304"/>
      <c r="C389" s="304"/>
      <c r="D389" s="304"/>
      <c r="E389" s="300"/>
      <c r="F389" s="300"/>
      <c r="G389" s="313"/>
      <c r="H389" s="302"/>
      <c r="I389" s="303"/>
      <c r="J389" s="303"/>
      <c r="K389" s="303"/>
      <c r="L389" s="303"/>
      <c r="M389" s="303"/>
      <c r="N389" s="303"/>
      <c r="O389" s="303"/>
      <c r="P389" s="303"/>
      <c r="Q389" s="304"/>
      <c r="R389" s="304"/>
      <c r="S389" s="304"/>
      <c r="T389" s="304"/>
      <c r="U389" s="304"/>
      <c r="V389" s="304"/>
      <c r="W389" s="304"/>
      <c r="X389" s="304"/>
      <c r="Y389" s="304"/>
      <c r="Z389" s="304"/>
      <c r="AA389" s="304"/>
      <c r="AB389" s="304"/>
      <c r="AC389" s="304"/>
      <c r="AD389" s="304"/>
      <c r="AE389" s="304"/>
      <c r="AF389" s="304"/>
      <c r="AG389" s="304"/>
    </row>
    <row r="390">
      <c r="A390" s="304"/>
      <c r="B390" s="304"/>
      <c r="C390" s="304"/>
      <c r="D390" s="304"/>
      <c r="E390" s="300"/>
      <c r="F390" s="300"/>
      <c r="G390" s="313"/>
      <c r="H390" s="302"/>
      <c r="I390" s="303"/>
      <c r="J390" s="303"/>
      <c r="K390" s="303"/>
      <c r="L390" s="303"/>
      <c r="M390" s="303"/>
      <c r="N390" s="303"/>
      <c r="O390" s="303"/>
      <c r="P390" s="303"/>
      <c r="Q390" s="304"/>
      <c r="R390" s="304"/>
      <c r="S390" s="304"/>
      <c r="T390" s="304"/>
      <c r="U390" s="304"/>
      <c r="V390" s="304"/>
      <c r="W390" s="304"/>
      <c r="X390" s="304"/>
      <c r="Y390" s="304"/>
      <c r="Z390" s="304"/>
      <c r="AA390" s="304"/>
      <c r="AB390" s="304"/>
      <c r="AC390" s="304"/>
      <c r="AD390" s="304"/>
      <c r="AE390" s="304"/>
      <c r="AF390" s="304"/>
      <c r="AG390" s="304"/>
    </row>
    <row r="391">
      <c r="A391" s="304"/>
      <c r="B391" s="304"/>
      <c r="C391" s="304"/>
      <c r="D391" s="304"/>
      <c r="E391" s="300"/>
      <c r="F391" s="300"/>
      <c r="G391" s="313"/>
      <c r="H391" s="302"/>
      <c r="I391" s="303"/>
      <c r="J391" s="303"/>
      <c r="K391" s="303"/>
      <c r="L391" s="303"/>
      <c r="M391" s="303"/>
      <c r="N391" s="303"/>
      <c r="O391" s="303"/>
      <c r="P391" s="303"/>
      <c r="Q391" s="304"/>
      <c r="R391" s="304"/>
      <c r="S391" s="304"/>
      <c r="T391" s="304"/>
      <c r="U391" s="304"/>
      <c r="V391" s="304"/>
      <c r="W391" s="304"/>
      <c r="X391" s="304"/>
      <c r="Y391" s="304"/>
      <c r="Z391" s="304"/>
      <c r="AA391" s="304"/>
      <c r="AB391" s="304"/>
      <c r="AC391" s="304"/>
      <c r="AD391" s="304"/>
      <c r="AE391" s="304"/>
      <c r="AF391" s="304"/>
      <c r="AG391" s="304"/>
    </row>
    <row r="392">
      <c r="A392" s="304"/>
      <c r="B392" s="304"/>
      <c r="C392" s="304"/>
      <c r="D392" s="304"/>
      <c r="E392" s="300"/>
      <c r="F392" s="300"/>
      <c r="G392" s="313"/>
      <c r="H392" s="302"/>
      <c r="I392" s="303"/>
      <c r="J392" s="303"/>
      <c r="K392" s="303"/>
      <c r="L392" s="303"/>
      <c r="M392" s="303"/>
      <c r="N392" s="303"/>
      <c r="O392" s="303"/>
      <c r="P392" s="303"/>
      <c r="Q392" s="304"/>
      <c r="R392" s="304"/>
      <c r="S392" s="304"/>
      <c r="T392" s="304"/>
      <c r="U392" s="304"/>
      <c r="V392" s="304"/>
      <c r="W392" s="304"/>
      <c r="X392" s="304"/>
      <c r="Y392" s="304"/>
      <c r="Z392" s="304"/>
      <c r="AA392" s="304"/>
      <c r="AB392" s="304"/>
      <c r="AC392" s="304"/>
      <c r="AD392" s="304"/>
      <c r="AE392" s="304"/>
      <c r="AF392" s="304"/>
      <c r="AG392" s="304"/>
    </row>
    <row r="393">
      <c r="A393" s="304"/>
      <c r="B393" s="304"/>
      <c r="C393" s="304"/>
      <c r="D393" s="304"/>
      <c r="E393" s="300"/>
      <c r="F393" s="300"/>
      <c r="G393" s="313"/>
      <c r="H393" s="302"/>
      <c r="I393" s="303"/>
      <c r="J393" s="303"/>
      <c r="K393" s="303"/>
      <c r="L393" s="303"/>
      <c r="M393" s="303"/>
      <c r="N393" s="303"/>
      <c r="O393" s="303"/>
      <c r="P393" s="303"/>
      <c r="Q393" s="304"/>
      <c r="R393" s="304"/>
      <c r="S393" s="304"/>
      <c r="T393" s="304"/>
      <c r="U393" s="304"/>
      <c r="V393" s="304"/>
      <c r="W393" s="304"/>
      <c r="X393" s="304"/>
      <c r="Y393" s="304"/>
      <c r="Z393" s="304"/>
      <c r="AA393" s="304"/>
      <c r="AB393" s="304"/>
      <c r="AC393" s="304"/>
      <c r="AD393" s="304"/>
      <c r="AE393" s="304"/>
      <c r="AF393" s="304"/>
      <c r="AG393" s="304"/>
    </row>
    <row r="394">
      <c r="A394" s="304"/>
      <c r="B394" s="304"/>
      <c r="C394" s="304"/>
      <c r="D394" s="304"/>
      <c r="E394" s="300"/>
      <c r="F394" s="300"/>
      <c r="G394" s="313"/>
      <c r="H394" s="302"/>
      <c r="I394" s="303"/>
      <c r="J394" s="303"/>
      <c r="K394" s="303"/>
      <c r="L394" s="303"/>
      <c r="M394" s="303"/>
      <c r="N394" s="303"/>
      <c r="O394" s="303"/>
      <c r="P394" s="303"/>
      <c r="Q394" s="304"/>
      <c r="R394" s="304"/>
      <c r="S394" s="304"/>
      <c r="T394" s="304"/>
      <c r="U394" s="304"/>
      <c r="V394" s="304"/>
      <c r="W394" s="304"/>
      <c r="X394" s="304"/>
      <c r="Y394" s="304"/>
      <c r="Z394" s="304"/>
      <c r="AA394" s="304"/>
      <c r="AB394" s="304"/>
      <c r="AC394" s="304"/>
      <c r="AD394" s="304"/>
      <c r="AE394" s="304"/>
      <c r="AF394" s="304"/>
      <c r="AG394" s="304"/>
    </row>
    <row r="395">
      <c r="A395" s="304"/>
      <c r="B395" s="304"/>
      <c r="C395" s="304"/>
      <c r="D395" s="304"/>
      <c r="E395" s="300"/>
      <c r="F395" s="300"/>
      <c r="G395" s="313"/>
      <c r="H395" s="302"/>
      <c r="I395" s="303"/>
      <c r="J395" s="303"/>
      <c r="K395" s="303"/>
      <c r="L395" s="303"/>
      <c r="M395" s="303"/>
      <c r="N395" s="303"/>
      <c r="O395" s="303"/>
      <c r="P395" s="303"/>
      <c r="Q395" s="304"/>
      <c r="R395" s="304"/>
      <c r="S395" s="304"/>
      <c r="T395" s="304"/>
      <c r="U395" s="304"/>
      <c r="V395" s="304"/>
      <c r="W395" s="304"/>
      <c r="X395" s="304"/>
      <c r="Y395" s="304"/>
      <c r="Z395" s="304"/>
      <c r="AA395" s="304"/>
      <c r="AB395" s="304"/>
      <c r="AC395" s="304"/>
      <c r="AD395" s="304"/>
      <c r="AE395" s="304"/>
      <c r="AF395" s="304"/>
      <c r="AG395" s="304"/>
    </row>
    <row r="396">
      <c r="A396" s="304"/>
      <c r="B396" s="304"/>
      <c r="C396" s="304"/>
      <c r="D396" s="304"/>
      <c r="E396" s="300"/>
      <c r="F396" s="300"/>
      <c r="G396" s="313"/>
      <c r="H396" s="302"/>
      <c r="I396" s="303"/>
      <c r="J396" s="303"/>
      <c r="K396" s="303"/>
      <c r="L396" s="303"/>
      <c r="M396" s="303"/>
      <c r="N396" s="303"/>
      <c r="O396" s="303"/>
      <c r="P396" s="303"/>
      <c r="Q396" s="304"/>
      <c r="R396" s="304"/>
      <c r="S396" s="304"/>
      <c r="T396" s="304"/>
      <c r="U396" s="304"/>
      <c r="V396" s="304"/>
      <c r="W396" s="304"/>
      <c r="X396" s="304"/>
      <c r="Y396" s="304"/>
      <c r="Z396" s="304"/>
      <c r="AA396" s="304"/>
      <c r="AB396" s="304"/>
      <c r="AC396" s="304"/>
      <c r="AD396" s="304"/>
      <c r="AE396" s="304"/>
      <c r="AF396" s="304"/>
      <c r="AG396" s="304"/>
    </row>
    <row r="397">
      <c r="A397" s="304"/>
      <c r="B397" s="304"/>
      <c r="C397" s="304"/>
      <c r="D397" s="304"/>
      <c r="E397" s="300"/>
      <c r="F397" s="300"/>
      <c r="G397" s="313"/>
      <c r="H397" s="302"/>
      <c r="I397" s="303"/>
      <c r="J397" s="303"/>
      <c r="K397" s="303"/>
      <c r="L397" s="303"/>
      <c r="M397" s="303"/>
      <c r="N397" s="303"/>
      <c r="O397" s="303"/>
      <c r="P397" s="303"/>
      <c r="Q397" s="304"/>
      <c r="R397" s="304"/>
      <c r="S397" s="304"/>
      <c r="T397" s="304"/>
      <c r="U397" s="304"/>
      <c r="V397" s="304"/>
      <c r="W397" s="304"/>
      <c r="X397" s="304"/>
      <c r="Y397" s="304"/>
      <c r="Z397" s="304"/>
      <c r="AA397" s="304"/>
      <c r="AB397" s="304"/>
      <c r="AC397" s="304"/>
      <c r="AD397" s="304"/>
      <c r="AE397" s="304"/>
      <c r="AF397" s="304"/>
      <c r="AG397" s="304"/>
    </row>
    <row r="398">
      <c r="A398" s="304"/>
      <c r="B398" s="304"/>
      <c r="C398" s="304"/>
      <c r="D398" s="304"/>
      <c r="E398" s="300"/>
      <c r="F398" s="300"/>
      <c r="G398" s="313"/>
      <c r="H398" s="302"/>
      <c r="I398" s="303"/>
      <c r="J398" s="303"/>
      <c r="K398" s="303"/>
      <c r="L398" s="303"/>
      <c r="M398" s="303"/>
      <c r="N398" s="303"/>
      <c r="O398" s="303"/>
      <c r="P398" s="303"/>
      <c r="Q398" s="304"/>
      <c r="R398" s="304"/>
      <c r="S398" s="304"/>
      <c r="T398" s="304"/>
      <c r="U398" s="304"/>
      <c r="V398" s="304"/>
      <c r="W398" s="304"/>
      <c r="X398" s="304"/>
      <c r="Y398" s="304"/>
      <c r="Z398" s="304"/>
      <c r="AA398" s="304"/>
      <c r="AB398" s="304"/>
      <c r="AC398" s="304"/>
      <c r="AD398" s="304"/>
      <c r="AE398" s="304"/>
      <c r="AF398" s="304"/>
      <c r="AG398" s="304"/>
    </row>
    <row r="399">
      <c r="A399" s="304"/>
      <c r="B399" s="304"/>
      <c r="C399" s="304"/>
      <c r="D399" s="304"/>
      <c r="E399" s="300"/>
      <c r="F399" s="300"/>
      <c r="G399" s="313"/>
      <c r="H399" s="302"/>
      <c r="I399" s="303"/>
      <c r="J399" s="303"/>
      <c r="K399" s="303"/>
      <c r="L399" s="303"/>
      <c r="M399" s="303"/>
      <c r="N399" s="303"/>
      <c r="O399" s="303"/>
      <c r="P399" s="303"/>
      <c r="Q399" s="304"/>
      <c r="R399" s="304"/>
      <c r="S399" s="304"/>
      <c r="T399" s="304"/>
      <c r="U399" s="304"/>
      <c r="V399" s="304"/>
      <c r="W399" s="304"/>
      <c r="X399" s="304"/>
      <c r="Y399" s="304"/>
      <c r="Z399" s="304"/>
      <c r="AA399" s="304"/>
      <c r="AB399" s="304"/>
      <c r="AC399" s="304"/>
      <c r="AD399" s="304"/>
      <c r="AE399" s="304"/>
      <c r="AF399" s="304"/>
      <c r="AG399" s="304"/>
    </row>
    <row r="400">
      <c r="A400" s="304"/>
      <c r="B400" s="304"/>
      <c r="C400" s="304"/>
      <c r="D400" s="304"/>
      <c r="E400" s="300"/>
      <c r="F400" s="300"/>
      <c r="G400" s="313"/>
      <c r="H400" s="302"/>
      <c r="I400" s="303"/>
      <c r="J400" s="303"/>
      <c r="K400" s="303"/>
      <c r="L400" s="303"/>
      <c r="M400" s="303"/>
      <c r="N400" s="303"/>
      <c r="O400" s="303"/>
      <c r="P400" s="303"/>
      <c r="Q400" s="304"/>
      <c r="R400" s="304"/>
      <c r="S400" s="304"/>
      <c r="T400" s="304"/>
      <c r="U400" s="304"/>
      <c r="V400" s="304"/>
      <c r="W400" s="304"/>
      <c r="X400" s="304"/>
      <c r="Y400" s="304"/>
      <c r="Z400" s="304"/>
      <c r="AA400" s="304"/>
      <c r="AB400" s="304"/>
      <c r="AC400" s="304"/>
      <c r="AD400" s="304"/>
      <c r="AE400" s="304"/>
      <c r="AF400" s="304"/>
      <c r="AG400" s="304"/>
    </row>
    <row r="401">
      <c r="A401" s="304"/>
      <c r="B401" s="304"/>
      <c r="C401" s="304"/>
      <c r="D401" s="304"/>
      <c r="E401" s="300"/>
      <c r="F401" s="300"/>
      <c r="G401" s="313"/>
      <c r="H401" s="302"/>
      <c r="I401" s="303"/>
      <c r="J401" s="303"/>
      <c r="K401" s="303"/>
      <c r="L401" s="303"/>
      <c r="M401" s="303"/>
      <c r="N401" s="303"/>
      <c r="O401" s="303"/>
      <c r="P401" s="303"/>
      <c r="Q401" s="304"/>
      <c r="R401" s="304"/>
      <c r="S401" s="304"/>
      <c r="T401" s="304"/>
      <c r="U401" s="304"/>
      <c r="V401" s="304"/>
      <c r="W401" s="304"/>
      <c r="X401" s="304"/>
      <c r="Y401" s="304"/>
      <c r="Z401" s="304"/>
      <c r="AA401" s="304"/>
      <c r="AB401" s="304"/>
      <c r="AC401" s="304"/>
      <c r="AD401" s="304"/>
      <c r="AE401" s="304"/>
      <c r="AF401" s="304"/>
      <c r="AG401" s="304"/>
    </row>
    <row r="402">
      <c r="A402" s="304"/>
      <c r="B402" s="304"/>
      <c r="C402" s="304"/>
      <c r="D402" s="304"/>
      <c r="E402" s="300"/>
      <c r="F402" s="300"/>
      <c r="G402" s="313"/>
      <c r="H402" s="302"/>
      <c r="I402" s="303"/>
      <c r="J402" s="303"/>
      <c r="K402" s="303"/>
      <c r="L402" s="303"/>
      <c r="M402" s="303"/>
      <c r="N402" s="303"/>
      <c r="O402" s="303"/>
      <c r="P402" s="303"/>
      <c r="Q402" s="304"/>
      <c r="R402" s="304"/>
      <c r="S402" s="304"/>
      <c r="T402" s="304"/>
      <c r="U402" s="304"/>
      <c r="V402" s="304"/>
      <c r="W402" s="304"/>
      <c r="X402" s="304"/>
      <c r="Y402" s="304"/>
      <c r="Z402" s="304"/>
      <c r="AA402" s="304"/>
      <c r="AB402" s="304"/>
      <c r="AC402" s="304"/>
      <c r="AD402" s="304"/>
      <c r="AE402" s="304"/>
      <c r="AF402" s="304"/>
      <c r="AG402" s="304"/>
    </row>
    <row r="403">
      <c r="A403" s="304"/>
      <c r="B403" s="304"/>
      <c r="C403" s="304"/>
      <c r="D403" s="304"/>
      <c r="E403" s="300"/>
      <c r="F403" s="300"/>
      <c r="G403" s="313"/>
      <c r="H403" s="302"/>
      <c r="I403" s="303"/>
      <c r="J403" s="303"/>
      <c r="K403" s="303"/>
      <c r="L403" s="303"/>
      <c r="M403" s="303"/>
      <c r="N403" s="303"/>
      <c r="O403" s="303"/>
      <c r="P403" s="303"/>
      <c r="Q403" s="304"/>
      <c r="R403" s="304"/>
      <c r="S403" s="304"/>
      <c r="T403" s="304"/>
      <c r="U403" s="304"/>
      <c r="V403" s="304"/>
      <c r="W403" s="304"/>
      <c r="X403" s="304"/>
      <c r="Y403" s="304"/>
      <c r="Z403" s="304"/>
      <c r="AA403" s="304"/>
      <c r="AB403" s="304"/>
      <c r="AC403" s="304"/>
      <c r="AD403" s="304"/>
      <c r="AE403" s="304"/>
      <c r="AF403" s="304"/>
      <c r="AG403" s="304"/>
    </row>
    <row r="404">
      <c r="A404" s="304"/>
      <c r="B404" s="304"/>
      <c r="C404" s="304"/>
      <c r="D404" s="304"/>
      <c r="E404" s="300"/>
      <c r="F404" s="300"/>
      <c r="G404" s="313"/>
      <c r="H404" s="302"/>
      <c r="I404" s="303"/>
      <c r="J404" s="303"/>
      <c r="K404" s="303"/>
      <c r="L404" s="303"/>
      <c r="M404" s="303"/>
      <c r="N404" s="303"/>
      <c r="O404" s="303"/>
      <c r="P404" s="303"/>
      <c r="Q404" s="304"/>
      <c r="R404" s="304"/>
      <c r="S404" s="304"/>
      <c r="T404" s="304"/>
      <c r="U404" s="304"/>
      <c r="V404" s="304"/>
      <c r="W404" s="304"/>
      <c r="X404" s="304"/>
      <c r="Y404" s="304"/>
      <c r="Z404" s="304"/>
      <c r="AA404" s="304"/>
      <c r="AB404" s="304"/>
      <c r="AC404" s="304"/>
      <c r="AD404" s="304"/>
      <c r="AE404" s="304"/>
      <c r="AF404" s="304"/>
      <c r="AG404" s="304"/>
    </row>
    <row r="405">
      <c r="A405" s="304"/>
      <c r="B405" s="304"/>
      <c r="C405" s="304"/>
      <c r="D405" s="304"/>
      <c r="E405" s="300"/>
      <c r="F405" s="300"/>
      <c r="G405" s="313"/>
      <c r="H405" s="302"/>
      <c r="I405" s="303"/>
      <c r="J405" s="303"/>
      <c r="K405" s="303"/>
      <c r="L405" s="303"/>
      <c r="M405" s="303"/>
      <c r="N405" s="303"/>
      <c r="O405" s="303"/>
      <c r="P405" s="303"/>
      <c r="Q405" s="304"/>
      <c r="R405" s="304"/>
      <c r="S405" s="304"/>
      <c r="T405" s="304"/>
      <c r="U405" s="304"/>
      <c r="V405" s="304"/>
      <c r="W405" s="304"/>
      <c r="X405" s="304"/>
      <c r="Y405" s="304"/>
      <c r="Z405" s="304"/>
      <c r="AA405" s="304"/>
      <c r="AB405" s="304"/>
      <c r="AC405" s="304"/>
      <c r="AD405" s="304"/>
      <c r="AE405" s="304"/>
      <c r="AF405" s="304"/>
      <c r="AG405" s="304"/>
    </row>
    <row r="406">
      <c r="A406" s="304"/>
      <c r="B406" s="304"/>
      <c r="C406" s="304"/>
      <c r="D406" s="304"/>
      <c r="E406" s="300"/>
      <c r="F406" s="300"/>
      <c r="G406" s="313"/>
      <c r="H406" s="302"/>
      <c r="I406" s="303"/>
      <c r="J406" s="303"/>
      <c r="K406" s="303"/>
      <c r="L406" s="303"/>
      <c r="M406" s="303"/>
      <c r="N406" s="303"/>
      <c r="O406" s="303"/>
      <c r="P406" s="303"/>
      <c r="Q406" s="304"/>
      <c r="R406" s="304"/>
      <c r="S406" s="304"/>
      <c r="T406" s="304"/>
      <c r="U406" s="304"/>
      <c r="V406" s="304"/>
      <c r="W406" s="304"/>
      <c r="X406" s="304"/>
      <c r="Y406" s="304"/>
      <c r="Z406" s="304"/>
      <c r="AA406" s="304"/>
      <c r="AB406" s="304"/>
      <c r="AC406" s="304"/>
      <c r="AD406" s="304"/>
      <c r="AE406" s="304"/>
      <c r="AF406" s="304"/>
      <c r="AG406" s="304"/>
    </row>
    <row r="407">
      <c r="A407" s="304"/>
      <c r="B407" s="304"/>
      <c r="C407" s="304"/>
      <c r="D407" s="304"/>
      <c r="E407" s="300"/>
      <c r="F407" s="300"/>
      <c r="G407" s="313"/>
      <c r="H407" s="302"/>
      <c r="I407" s="303"/>
      <c r="J407" s="303"/>
      <c r="K407" s="303"/>
      <c r="L407" s="303"/>
      <c r="M407" s="303"/>
      <c r="N407" s="303"/>
      <c r="O407" s="303"/>
      <c r="P407" s="303"/>
      <c r="Q407" s="304"/>
      <c r="R407" s="304"/>
      <c r="S407" s="304"/>
      <c r="T407" s="304"/>
      <c r="U407" s="304"/>
      <c r="V407" s="304"/>
      <c r="W407" s="304"/>
      <c r="X407" s="304"/>
      <c r="Y407" s="304"/>
      <c r="Z407" s="304"/>
      <c r="AA407" s="304"/>
      <c r="AB407" s="304"/>
      <c r="AC407" s="304"/>
      <c r="AD407" s="304"/>
      <c r="AE407" s="304"/>
      <c r="AF407" s="304"/>
      <c r="AG407" s="304"/>
    </row>
    <row r="408">
      <c r="A408" s="304"/>
      <c r="B408" s="304"/>
      <c r="C408" s="304"/>
      <c r="D408" s="304"/>
      <c r="E408" s="300"/>
      <c r="F408" s="300"/>
      <c r="G408" s="313"/>
      <c r="H408" s="302"/>
      <c r="I408" s="303"/>
      <c r="J408" s="303"/>
      <c r="K408" s="303"/>
      <c r="L408" s="303"/>
      <c r="M408" s="303"/>
      <c r="N408" s="303"/>
      <c r="O408" s="303"/>
      <c r="P408" s="303"/>
      <c r="Q408" s="304"/>
      <c r="R408" s="304"/>
      <c r="S408" s="304"/>
      <c r="T408" s="304"/>
      <c r="U408" s="304"/>
      <c r="V408" s="304"/>
      <c r="W408" s="304"/>
      <c r="X408" s="304"/>
      <c r="Y408" s="304"/>
      <c r="Z408" s="304"/>
      <c r="AA408" s="304"/>
      <c r="AB408" s="304"/>
      <c r="AC408" s="304"/>
      <c r="AD408" s="304"/>
      <c r="AE408" s="304"/>
      <c r="AF408" s="304"/>
      <c r="AG408" s="304"/>
    </row>
    <row r="409">
      <c r="A409" s="304"/>
      <c r="B409" s="304"/>
      <c r="C409" s="304"/>
      <c r="D409" s="304"/>
      <c r="E409" s="300"/>
      <c r="F409" s="300"/>
      <c r="G409" s="313"/>
      <c r="H409" s="302"/>
      <c r="I409" s="303"/>
      <c r="J409" s="303"/>
      <c r="K409" s="303"/>
      <c r="L409" s="303"/>
      <c r="M409" s="303"/>
      <c r="N409" s="303"/>
      <c r="O409" s="303"/>
      <c r="P409" s="303"/>
      <c r="Q409" s="304"/>
      <c r="R409" s="304"/>
      <c r="S409" s="304"/>
      <c r="T409" s="304"/>
      <c r="U409" s="304"/>
      <c r="V409" s="304"/>
      <c r="W409" s="304"/>
      <c r="X409" s="304"/>
      <c r="Y409" s="304"/>
      <c r="Z409" s="304"/>
      <c r="AA409" s="304"/>
      <c r="AB409" s="304"/>
      <c r="AC409" s="304"/>
      <c r="AD409" s="304"/>
      <c r="AE409" s="304"/>
      <c r="AF409" s="304"/>
      <c r="AG409" s="304"/>
    </row>
    <row r="410">
      <c r="A410" s="304"/>
      <c r="B410" s="304"/>
      <c r="C410" s="304"/>
      <c r="D410" s="304"/>
      <c r="E410" s="300"/>
      <c r="F410" s="300"/>
      <c r="G410" s="313"/>
      <c r="H410" s="302"/>
      <c r="I410" s="303"/>
      <c r="J410" s="303"/>
      <c r="K410" s="303"/>
      <c r="L410" s="303"/>
      <c r="M410" s="303"/>
      <c r="N410" s="303"/>
      <c r="O410" s="303"/>
      <c r="P410" s="303"/>
      <c r="Q410" s="304"/>
      <c r="R410" s="304"/>
      <c r="S410" s="304"/>
      <c r="T410" s="304"/>
      <c r="U410" s="304"/>
      <c r="V410" s="304"/>
      <c r="W410" s="304"/>
      <c r="X410" s="304"/>
      <c r="Y410" s="304"/>
      <c r="Z410" s="304"/>
      <c r="AA410" s="304"/>
      <c r="AB410" s="304"/>
      <c r="AC410" s="304"/>
      <c r="AD410" s="304"/>
      <c r="AE410" s="304"/>
      <c r="AF410" s="304"/>
      <c r="AG410" s="304"/>
    </row>
    <row r="411">
      <c r="A411" s="304"/>
      <c r="B411" s="304"/>
      <c r="C411" s="304"/>
      <c r="D411" s="304"/>
      <c r="E411" s="300"/>
      <c r="F411" s="300"/>
      <c r="G411" s="313"/>
      <c r="H411" s="302"/>
      <c r="I411" s="303"/>
      <c r="J411" s="303"/>
      <c r="K411" s="303"/>
      <c r="L411" s="303"/>
      <c r="M411" s="303"/>
      <c r="N411" s="303"/>
      <c r="O411" s="303"/>
      <c r="P411" s="303"/>
      <c r="Q411" s="304"/>
      <c r="R411" s="304"/>
      <c r="S411" s="304"/>
      <c r="T411" s="304"/>
      <c r="U411" s="304"/>
      <c r="V411" s="304"/>
      <c r="W411" s="304"/>
      <c r="X411" s="304"/>
      <c r="Y411" s="304"/>
      <c r="Z411" s="304"/>
      <c r="AA411" s="304"/>
      <c r="AB411" s="304"/>
      <c r="AC411" s="304"/>
      <c r="AD411" s="304"/>
      <c r="AE411" s="304"/>
      <c r="AF411" s="304"/>
      <c r="AG411" s="304"/>
    </row>
    <row r="412">
      <c r="A412" s="304"/>
      <c r="B412" s="304"/>
      <c r="C412" s="304"/>
      <c r="D412" s="304"/>
      <c r="E412" s="300"/>
      <c r="F412" s="300"/>
      <c r="G412" s="313"/>
      <c r="H412" s="302"/>
      <c r="I412" s="303"/>
      <c r="J412" s="303"/>
      <c r="K412" s="303"/>
      <c r="L412" s="303"/>
      <c r="M412" s="303"/>
      <c r="N412" s="303"/>
      <c r="O412" s="303"/>
      <c r="P412" s="303"/>
      <c r="Q412" s="304"/>
      <c r="R412" s="304"/>
      <c r="S412" s="304"/>
      <c r="T412" s="304"/>
      <c r="U412" s="304"/>
      <c r="V412" s="304"/>
      <c r="W412" s="304"/>
      <c r="X412" s="304"/>
      <c r="Y412" s="304"/>
      <c r="Z412" s="304"/>
      <c r="AA412" s="304"/>
      <c r="AB412" s="304"/>
      <c r="AC412" s="304"/>
      <c r="AD412" s="304"/>
      <c r="AE412" s="304"/>
      <c r="AF412" s="304"/>
      <c r="AG412" s="304"/>
    </row>
    <row r="413">
      <c r="A413" s="304"/>
      <c r="B413" s="304"/>
      <c r="C413" s="304"/>
      <c r="D413" s="304"/>
      <c r="E413" s="300"/>
      <c r="F413" s="300"/>
      <c r="G413" s="313"/>
      <c r="H413" s="302"/>
      <c r="I413" s="303"/>
      <c r="J413" s="303"/>
      <c r="K413" s="303"/>
      <c r="L413" s="303"/>
      <c r="M413" s="303"/>
      <c r="N413" s="303"/>
      <c r="O413" s="303"/>
      <c r="P413" s="303"/>
      <c r="Q413" s="304"/>
      <c r="R413" s="304"/>
      <c r="S413" s="304"/>
      <c r="T413" s="304"/>
      <c r="U413" s="304"/>
      <c r="V413" s="304"/>
      <c r="W413" s="304"/>
      <c r="X413" s="304"/>
      <c r="Y413" s="304"/>
      <c r="Z413" s="304"/>
      <c r="AA413" s="304"/>
      <c r="AB413" s="304"/>
      <c r="AC413" s="304"/>
      <c r="AD413" s="304"/>
      <c r="AE413" s="304"/>
      <c r="AF413" s="304"/>
      <c r="AG413" s="304"/>
    </row>
    <row r="414">
      <c r="A414" s="304"/>
      <c r="B414" s="304"/>
      <c r="C414" s="304"/>
      <c r="D414" s="304"/>
      <c r="E414" s="300"/>
      <c r="F414" s="300"/>
      <c r="G414" s="313"/>
      <c r="H414" s="302"/>
      <c r="I414" s="303"/>
      <c r="J414" s="303"/>
      <c r="K414" s="303"/>
      <c r="L414" s="303"/>
      <c r="M414" s="303"/>
      <c r="N414" s="303"/>
      <c r="O414" s="303"/>
      <c r="P414" s="303"/>
      <c r="Q414" s="304"/>
      <c r="R414" s="304"/>
      <c r="S414" s="304"/>
      <c r="T414" s="304"/>
      <c r="U414" s="304"/>
      <c r="V414" s="304"/>
      <c r="W414" s="304"/>
      <c r="X414" s="304"/>
      <c r="Y414" s="304"/>
      <c r="Z414" s="304"/>
      <c r="AA414" s="304"/>
      <c r="AB414" s="304"/>
      <c r="AC414" s="304"/>
      <c r="AD414" s="304"/>
      <c r="AE414" s="304"/>
      <c r="AF414" s="304"/>
      <c r="AG414" s="304"/>
    </row>
    <row r="415">
      <c r="A415" s="304"/>
      <c r="B415" s="304"/>
      <c r="C415" s="304"/>
      <c r="D415" s="304"/>
      <c r="E415" s="300"/>
      <c r="F415" s="300"/>
      <c r="G415" s="313"/>
      <c r="H415" s="302"/>
      <c r="I415" s="303"/>
      <c r="J415" s="303"/>
      <c r="K415" s="303"/>
      <c r="L415" s="303"/>
      <c r="M415" s="303"/>
      <c r="N415" s="303"/>
      <c r="O415" s="303"/>
      <c r="P415" s="303"/>
      <c r="Q415" s="304"/>
      <c r="R415" s="304"/>
      <c r="S415" s="304"/>
      <c r="T415" s="304"/>
      <c r="U415" s="304"/>
      <c r="V415" s="304"/>
      <c r="W415" s="304"/>
      <c r="X415" s="304"/>
      <c r="Y415" s="304"/>
      <c r="Z415" s="304"/>
      <c r="AA415" s="304"/>
      <c r="AB415" s="304"/>
      <c r="AC415" s="304"/>
      <c r="AD415" s="304"/>
      <c r="AE415" s="304"/>
      <c r="AF415" s="304"/>
      <c r="AG415" s="304"/>
    </row>
    <row r="416">
      <c r="A416" s="304"/>
      <c r="B416" s="304"/>
      <c r="C416" s="304"/>
      <c r="D416" s="304"/>
      <c r="E416" s="300"/>
      <c r="F416" s="300"/>
      <c r="G416" s="313"/>
      <c r="H416" s="302"/>
      <c r="I416" s="303"/>
      <c r="J416" s="303"/>
      <c r="K416" s="303"/>
      <c r="L416" s="303"/>
      <c r="M416" s="303"/>
      <c r="N416" s="303"/>
      <c r="O416" s="303"/>
      <c r="P416" s="303"/>
      <c r="Q416" s="304"/>
      <c r="R416" s="304"/>
      <c r="S416" s="304"/>
      <c r="T416" s="304"/>
      <c r="U416" s="304"/>
      <c r="V416" s="304"/>
      <c r="W416" s="304"/>
      <c r="X416" s="304"/>
      <c r="Y416" s="304"/>
      <c r="Z416" s="304"/>
      <c r="AA416" s="304"/>
      <c r="AB416" s="304"/>
      <c r="AC416" s="304"/>
      <c r="AD416" s="304"/>
      <c r="AE416" s="304"/>
      <c r="AF416" s="304"/>
      <c r="AG416" s="304"/>
    </row>
    <row r="417">
      <c r="A417" s="304"/>
      <c r="B417" s="304"/>
      <c r="C417" s="304"/>
      <c r="D417" s="304"/>
      <c r="E417" s="300"/>
      <c r="F417" s="300"/>
      <c r="G417" s="313"/>
      <c r="H417" s="302"/>
      <c r="I417" s="303"/>
      <c r="J417" s="303"/>
      <c r="K417" s="303"/>
      <c r="L417" s="303"/>
      <c r="M417" s="303"/>
      <c r="N417" s="303"/>
      <c r="O417" s="303"/>
      <c r="P417" s="303"/>
      <c r="Q417" s="304"/>
      <c r="R417" s="304"/>
      <c r="S417" s="304"/>
      <c r="T417" s="304"/>
      <c r="U417" s="304"/>
      <c r="V417" s="304"/>
      <c r="W417" s="304"/>
      <c r="X417" s="304"/>
      <c r="Y417" s="304"/>
      <c r="Z417" s="304"/>
      <c r="AA417" s="304"/>
      <c r="AB417" s="304"/>
      <c r="AC417" s="304"/>
      <c r="AD417" s="304"/>
      <c r="AE417" s="304"/>
      <c r="AF417" s="304"/>
      <c r="AG417" s="304"/>
    </row>
    <row r="418">
      <c r="A418" s="304"/>
      <c r="B418" s="304"/>
      <c r="C418" s="304"/>
      <c r="D418" s="304"/>
      <c r="E418" s="300"/>
      <c r="F418" s="300"/>
      <c r="G418" s="313"/>
      <c r="H418" s="302"/>
      <c r="I418" s="303"/>
      <c r="J418" s="303"/>
      <c r="K418" s="303"/>
      <c r="L418" s="303"/>
      <c r="M418" s="303"/>
      <c r="N418" s="303"/>
      <c r="O418" s="303"/>
      <c r="P418" s="303"/>
      <c r="Q418" s="304"/>
      <c r="R418" s="304"/>
      <c r="S418" s="304"/>
      <c r="T418" s="304"/>
      <c r="U418" s="304"/>
      <c r="V418" s="304"/>
      <c r="W418" s="304"/>
      <c r="X418" s="304"/>
      <c r="Y418" s="304"/>
      <c r="Z418" s="304"/>
      <c r="AA418" s="304"/>
      <c r="AB418" s="304"/>
      <c r="AC418" s="304"/>
      <c r="AD418" s="304"/>
      <c r="AE418" s="304"/>
      <c r="AF418" s="304"/>
      <c r="AG418" s="304"/>
    </row>
    <row r="419">
      <c r="A419" s="304"/>
      <c r="B419" s="304"/>
      <c r="C419" s="304"/>
      <c r="D419" s="304"/>
      <c r="E419" s="300"/>
      <c r="F419" s="300"/>
      <c r="G419" s="313"/>
      <c r="H419" s="302"/>
      <c r="I419" s="303"/>
      <c r="J419" s="303"/>
      <c r="K419" s="303"/>
      <c r="L419" s="303"/>
      <c r="M419" s="303"/>
      <c r="N419" s="303"/>
      <c r="O419" s="303"/>
      <c r="P419" s="303"/>
      <c r="Q419" s="304"/>
      <c r="R419" s="304"/>
      <c r="S419" s="304"/>
      <c r="T419" s="304"/>
      <c r="U419" s="304"/>
      <c r="V419" s="304"/>
      <c r="W419" s="304"/>
      <c r="X419" s="304"/>
      <c r="Y419" s="304"/>
      <c r="Z419" s="304"/>
      <c r="AA419" s="304"/>
      <c r="AB419" s="304"/>
      <c r="AC419" s="304"/>
      <c r="AD419" s="304"/>
      <c r="AE419" s="304"/>
      <c r="AF419" s="304"/>
      <c r="AG419" s="304"/>
    </row>
    <row r="420">
      <c r="A420" s="304"/>
      <c r="B420" s="304"/>
      <c r="C420" s="304"/>
      <c r="D420" s="304"/>
      <c r="E420" s="300"/>
      <c r="F420" s="300"/>
      <c r="G420" s="313"/>
      <c r="H420" s="302"/>
      <c r="I420" s="303"/>
      <c r="J420" s="303"/>
      <c r="K420" s="303"/>
      <c r="L420" s="303"/>
      <c r="M420" s="303"/>
      <c r="N420" s="303"/>
      <c r="O420" s="303"/>
      <c r="P420" s="303"/>
      <c r="Q420" s="304"/>
      <c r="R420" s="304"/>
      <c r="S420" s="304"/>
      <c r="T420" s="304"/>
      <c r="U420" s="304"/>
      <c r="V420" s="304"/>
      <c r="W420" s="304"/>
      <c r="X420" s="304"/>
      <c r="Y420" s="304"/>
      <c r="Z420" s="304"/>
      <c r="AA420" s="304"/>
      <c r="AB420" s="304"/>
      <c r="AC420" s="304"/>
      <c r="AD420" s="304"/>
      <c r="AE420" s="304"/>
      <c r="AF420" s="304"/>
      <c r="AG420" s="304"/>
    </row>
    <row r="421">
      <c r="A421" s="304"/>
      <c r="B421" s="304"/>
      <c r="C421" s="304"/>
      <c r="D421" s="304"/>
      <c r="E421" s="300"/>
      <c r="F421" s="300"/>
      <c r="G421" s="313"/>
      <c r="H421" s="302"/>
      <c r="I421" s="303"/>
      <c r="J421" s="303"/>
      <c r="K421" s="303"/>
      <c r="L421" s="303"/>
      <c r="M421" s="303"/>
      <c r="N421" s="303"/>
      <c r="O421" s="303"/>
      <c r="P421" s="303"/>
      <c r="Q421" s="304"/>
      <c r="R421" s="304"/>
      <c r="S421" s="304"/>
      <c r="T421" s="304"/>
      <c r="U421" s="304"/>
      <c r="V421" s="304"/>
      <c r="W421" s="304"/>
      <c r="X421" s="304"/>
      <c r="Y421" s="304"/>
      <c r="Z421" s="304"/>
      <c r="AA421" s="304"/>
      <c r="AB421" s="304"/>
      <c r="AC421" s="304"/>
      <c r="AD421" s="304"/>
      <c r="AE421" s="304"/>
      <c r="AF421" s="304"/>
      <c r="AG421" s="304"/>
    </row>
    <row r="422">
      <c r="A422" s="304"/>
      <c r="B422" s="304"/>
      <c r="C422" s="304"/>
      <c r="D422" s="304"/>
      <c r="E422" s="300"/>
      <c r="F422" s="300"/>
      <c r="G422" s="313"/>
      <c r="H422" s="302"/>
      <c r="I422" s="303"/>
      <c r="J422" s="303"/>
      <c r="K422" s="303"/>
      <c r="L422" s="303"/>
      <c r="M422" s="303"/>
      <c r="N422" s="303"/>
      <c r="O422" s="303"/>
      <c r="P422" s="303"/>
      <c r="Q422" s="304"/>
      <c r="R422" s="304"/>
      <c r="S422" s="304"/>
      <c r="T422" s="304"/>
      <c r="U422" s="304"/>
      <c r="V422" s="304"/>
      <c r="W422" s="304"/>
      <c r="X422" s="304"/>
      <c r="Y422" s="304"/>
      <c r="Z422" s="304"/>
      <c r="AA422" s="304"/>
      <c r="AB422" s="304"/>
      <c r="AC422" s="304"/>
      <c r="AD422" s="304"/>
      <c r="AE422" s="304"/>
      <c r="AF422" s="304"/>
      <c r="AG422" s="304"/>
    </row>
    <row r="423">
      <c r="A423" s="304"/>
      <c r="B423" s="304"/>
      <c r="C423" s="304"/>
      <c r="D423" s="304"/>
      <c r="E423" s="300"/>
      <c r="F423" s="300"/>
      <c r="G423" s="313"/>
      <c r="H423" s="302"/>
      <c r="I423" s="303"/>
      <c r="J423" s="303"/>
      <c r="K423" s="303"/>
      <c r="L423" s="303"/>
      <c r="M423" s="303"/>
      <c r="N423" s="303"/>
      <c r="O423" s="303"/>
      <c r="P423" s="303"/>
      <c r="Q423" s="304"/>
      <c r="R423" s="304"/>
      <c r="S423" s="304"/>
      <c r="T423" s="304"/>
      <c r="U423" s="304"/>
      <c r="V423" s="304"/>
      <c r="W423" s="304"/>
      <c r="X423" s="304"/>
      <c r="Y423" s="304"/>
      <c r="Z423" s="304"/>
      <c r="AA423" s="304"/>
      <c r="AB423" s="304"/>
      <c r="AC423" s="304"/>
      <c r="AD423" s="304"/>
      <c r="AE423" s="304"/>
      <c r="AF423" s="304"/>
      <c r="AG423" s="304"/>
    </row>
    <row r="424">
      <c r="A424" s="304"/>
      <c r="B424" s="304"/>
      <c r="C424" s="304"/>
      <c r="D424" s="304"/>
      <c r="E424" s="300"/>
      <c r="F424" s="300"/>
      <c r="G424" s="313"/>
      <c r="H424" s="302"/>
      <c r="I424" s="303"/>
      <c r="J424" s="303"/>
      <c r="K424" s="303"/>
      <c r="L424" s="303"/>
      <c r="M424" s="303"/>
      <c r="N424" s="303"/>
      <c r="O424" s="303"/>
      <c r="P424" s="303"/>
      <c r="Q424" s="304"/>
      <c r="R424" s="304"/>
      <c r="S424" s="304"/>
      <c r="T424" s="304"/>
      <c r="U424" s="304"/>
      <c r="V424" s="304"/>
      <c r="W424" s="304"/>
      <c r="X424" s="304"/>
      <c r="Y424" s="304"/>
      <c r="Z424" s="304"/>
      <c r="AA424" s="304"/>
      <c r="AB424" s="304"/>
      <c r="AC424" s="304"/>
      <c r="AD424" s="304"/>
      <c r="AE424" s="304"/>
      <c r="AF424" s="304"/>
      <c r="AG424" s="304"/>
    </row>
    <row r="425">
      <c r="A425" s="304"/>
      <c r="B425" s="304"/>
      <c r="C425" s="304"/>
      <c r="D425" s="304"/>
      <c r="E425" s="300"/>
      <c r="F425" s="300"/>
      <c r="G425" s="313"/>
      <c r="H425" s="302"/>
      <c r="I425" s="303"/>
      <c r="J425" s="303"/>
      <c r="K425" s="303"/>
      <c r="L425" s="303"/>
      <c r="M425" s="303"/>
      <c r="N425" s="303"/>
      <c r="O425" s="303"/>
      <c r="P425" s="303"/>
      <c r="Q425" s="304"/>
      <c r="R425" s="304"/>
      <c r="S425" s="304"/>
      <c r="T425" s="304"/>
      <c r="U425" s="304"/>
      <c r="V425" s="304"/>
      <c r="W425" s="304"/>
      <c r="X425" s="304"/>
      <c r="Y425" s="304"/>
      <c r="Z425" s="304"/>
      <c r="AA425" s="304"/>
      <c r="AB425" s="304"/>
      <c r="AC425" s="304"/>
      <c r="AD425" s="304"/>
      <c r="AE425" s="304"/>
      <c r="AF425" s="304"/>
      <c r="AG425" s="304"/>
    </row>
    <row r="426">
      <c r="A426" s="304"/>
      <c r="B426" s="304"/>
      <c r="C426" s="304"/>
      <c r="D426" s="304"/>
      <c r="E426" s="300"/>
      <c r="F426" s="300"/>
      <c r="G426" s="313"/>
      <c r="H426" s="302"/>
      <c r="I426" s="303"/>
      <c r="J426" s="303"/>
      <c r="K426" s="303"/>
      <c r="L426" s="303"/>
      <c r="M426" s="303"/>
      <c r="N426" s="303"/>
      <c r="O426" s="303"/>
      <c r="P426" s="303"/>
      <c r="Q426" s="304"/>
      <c r="R426" s="304"/>
      <c r="S426" s="304"/>
      <c r="T426" s="304"/>
      <c r="U426" s="304"/>
      <c r="V426" s="304"/>
      <c r="W426" s="304"/>
      <c r="X426" s="304"/>
      <c r="Y426" s="304"/>
      <c r="Z426" s="304"/>
      <c r="AA426" s="304"/>
      <c r="AB426" s="304"/>
      <c r="AC426" s="304"/>
      <c r="AD426" s="304"/>
      <c r="AE426" s="304"/>
      <c r="AF426" s="304"/>
      <c r="AG426" s="304"/>
    </row>
    <row r="427">
      <c r="A427" s="304"/>
      <c r="B427" s="304"/>
      <c r="C427" s="304"/>
      <c r="D427" s="304"/>
      <c r="E427" s="300"/>
      <c r="F427" s="300"/>
      <c r="G427" s="313"/>
      <c r="H427" s="302"/>
      <c r="I427" s="303"/>
      <c r="J427" s="303"/>
      <c r="K427" s="303"/>
      <c r="L427" s="303"/>
      <c r="M427" s="303"/>
      <c r="N427" s="303"/>
      <c r="O427" s="303"/>
      <c r="P427" s="303"/>
      <c r="Q427" s="304"/>
      <c r="R427" s="304"/>
      <c r="S427" s="304"/>
      <c r="T427" s="304"/>
      <c r="U427" s="304"/>
      <c r="V427" s="304"/>
      <c r="W427" s="304"/>
      <c r="X427" s="304"/>
      <c r="Y427" s="304"/>
      <c r="Z427" s="304"/>
      <c r="AA427" s="304"/>
      <c r="AB427" s="304"/>
      <c r="AC427" s="304"/>
      <c r="AD427" s="304"/>
      <c r="AE427" s="304"/>
      <c r="AF427" s="304"/>
      <c r="AG427" s="304"/>
    </row>
    <row r="428">
      <c r="A428" s="304"/>
      <c r="B428" s="304"/>
      <c r="C428" s="304"/>
      <c r="D428" s="304"/>
      <c r="E428" s="300"/>
      <c r="F428" s="300"/>
      <c r="G428" s="313"/>
      <c r="H428" s="302"/>
      <c r="I428" s="303"/>
      <c r="J428" s="303"/>
      <c r="K428" s="303"/>
      <c r="L428" s="303"/>
      <c r="M428" s="303"/>
      <c r="N428" s="303"/>
      <c r="O428" s="303"/>
      <c r="P428" s="303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</row>
    <row r="429">
      <c r="A429" s="304"/>
      <c r="B429" s="304"/>
      <c r="C429" s="304"/>
      <c r="D429" s="304"/>
      <c r="E429" s="300"/>
      <c r="F429" s="300"/>
      <c r="G429" s="313"/>
      <c r="H429" s="302"/>
      <c r="I429" s="303"/>
      <c r="J429" s="303"/>
      <c r="K429" s="303"/>
      <c r="L429" s="303"/>
      <c r="M429" s="303"/>
      <c r="N429" s="303"/>
      <c r="O429" s="303"/>
      <c r="P429" s="303"/>
      <c r="Q429" s="304"/>
      <c r="R429" s="304"/>
      <c r="S429" s="304"/>
      <c r="T429" s="304"/>
      <c r="U429" s="304"/>
      <c r="V429" s="304"/>
      <c r="W429" s="304"/>
      <c r="X429" s="304"/>
      <c r="Y429" s="304"/>
      <c r="Z429" s="304"/>
      <c r="AA429" s="304"/>
      <c r="AB429" s="304"/>
      <c r="AC429" s="304"/>
      <c r="AD429" s="304"/>
      <c r="AE429" s="304"/>
      <c r="AF429" s="304"/>
      <c r="AG429" s="304"/>
    </row>
    <row r="430">
      <c r="A430" s="304"/>
      <c r="B430" s="304"/>
      <c r="C430" s="304"/>
      <c r="D430" s="304"/>
      <c r="E430" s="300"/>
      <c r="F430" s="300"/>
      <c r="G430" s="313"/>
      <c r="H430" s="302"/>
      <c r="I430" s="303"/>
      <c r="J430" s="303"/>
      <c r="K430" s="303"/>
      <c r="L430" s="303"/>
      <c r="M430" s="303"/>
      <c r="N430" s="303"/>
      <c r="O430" s="303"/>
      <c r="P430" s="303"/>
      <c r="Q430" s="304"/>
      <c r="R430" s="304"/>
      <c r="S430" s="304"/>
      <c r="T430" s="304"/>
      <c r="U430" s="304"/>
      <c r="V430" s="304"/>
      <c r="W430" s="304"/>
      <c r="X430" s="304"/>
      <c r="Y430" s="304"/>
      <c r="Z430" s="304"/>
      <c r="AA430" s="304"/>
      <c r="AB430" s="304"/>
      <c r="AC430" s="304"/>
      <c r="AD430" s="304"/>
      <c r="AE430" s="304"/>
      <c r="AF430" s="304"/>
      <c r="AG430" s="304"/>
    </row>
    <row r="431">
      <c r="A431" s="304"/>
      <c r="B431" s="304"/>
      <c r="C431" s="304"/>
      <c r="D431" s="304"/>
      <c r="E431" s="300"/>
      <c r="F431" s="300"/>
      <c r="G431" s="313"/>
      <c r="H431" s="302"/>
      <c r="I431" s="303"/>
      <c r="J431" s="303"/>
      <c r="K431" s="303"/>
      <c r="L431" s="303"/>
      <c r="M431" s="303"/>
      <c r="N431" s="303"/>
      <c r="O431" s="303"/>
      <c r="P431" s="303"/>
      <c r="Q431" s="304"/>
      <c r="R431" s="304"/>
      <c r="S431" s="304"/>
      <c r="T431" s="304"/>
      <c r="U431" s="304"/>
      <c r="V431" s="304"/>
      <c r="W431" s="304"/>
      <c r="X431" s="304"/>
      <c r="Y431" s="304"/>
      <c r="Z431" s="304"/>
      <c r="AA431" s="304"/>
      <c r="AB431" s="304"/>
      <c r="AC431" s="304"/>
      <c r="AD431" s="304"/>
      <c r="AE431" s="304"/>
      <c r="AF431" s="304"/>
      <c r="AG431" s="304"/>
    </row>
    <row r="432">
      <c r="A432" s="304"/>
      <c r="B432" s="304"/>
      <c r="C432" s="304"/>
      <c r="D432" s="304"/>
      <c r="E432" s="300"/>
      <c r="F432" s="300"/>
      <c r="G432" s="313"/>
      <c r="H432" s="302"/>
      <c r="I432" s="303"/>
      <c r="J432" s="303"/>
      <c r="K432" s="303"/>
      <c r="L432" s="303"/>
      <c r="M432" s="303"/>
      <c r="N432" s="303"/>
      <c r="O432" s="303"/>
      <c r="P432" s="303"/>
      <c r="Q432" s="304"/>
      <c r="R432" s="304"/>
      <c r="S432" s="304"/>
      <c r="T432" s="304"/>
      <c r="U432" s="304"/>
      <c r="V432" s="304"/>
      <c r="W432" s="304"/>
      <c r="X432" s="304"/>
      <c r="Y432" s="304"/>
      <c r="Z432" s="304"/>
      <c r="AA432" s="304"/>
      <c r="AB432" s="304"/>
      <c r="AC432" s="304"/>
      <c r="AD432" s="304"/>
      <c r="AE432" s="304"/>
      <c r="AF432" s="304"/>
      <c r="AG432" s="304"/>
    </row>
    <row r="433">
      <c r="A433" s="304"/>
      <c r="B433" s="304"/>
      <c r="C433" s="304"/>
      <c r="D433" s="304"/>
      <c r="E433" s="300"/>
      <c r="F433" s="300"/>
      <c r="G433" s="313"/>
      <c r="H433" s="302"/>
      <c r="I433" s="303"/>
      <c r="J433" s="303"/>
      <c r="K433" s="303"/>
      <c r="L433" s="303"/>
      <c r="M433" s="303"/>
      <c r="N433" s="303"/>
      <c r="O433" s="303"/>
      <c r="P433" s="303"/>
      <c r="Q433" s="304"/>
      <c r="R433" s="304"/>
      <c r="S433" s="304"/>
      <c r="T433" s="304"/>
      <c r="U433" s="304"/>
      <c r="V433" s="304"/>
      <c r="W433" s="304"/>
      <c r="X433" s="304"/>
      <c r="Y433" s="304"/>
      <c r="Z433" s="304"/>
      <c r="AA433" s="304"/>
      <c r="AB433" s="304"/>
      <c r="AC433" s="304"/>
      <c r="AD433" s="304"/>
      <c r="AE433" s="304"/>
      <c r="AF433" s="304"/>
      <c r="AG433" s="304"/>
    </row>
    <row r="434">
      <c r="A434" s="304"/>
      <c r="B434" s="304"/>
      <c r="C434" s="304"/>
      <c r="D434" s="304"/>
      <c r="E434" s="300"/>
      <c r="F434" s="300"/>
      <c r="G434" s="313"/>
      <c r="H434" s="302"/>
      <c r="I434" s="303"/>
      <c r="J434" s="303"/>
      <c r="K434" s="303"/>
      <c r="L434" s="303"/>
      <c r="M434" s="303"/>
      <c r="N434" s="303"/>
      <c r="O434" s="303"/>
      <c r="P434" s="303"/>
      <c r="Q434" s="304"/>
      <c r="R434" s="304"/>
      <c r="S434" s="304"/>
      <c r="T434" s="304"/>
      <c r="U434" s="304"/>
      <c r="V434" s="304"/>
      <c r="W434" s="304"/>
      <c r="X434" s="304"/>
      <c r="Y434" s="304"/>
      <c r="Z434" s="304"/>
      <c r="AA434" s="304"/>
      <c r="AB434" s="304"/>
      <c r="AC434" s="304"/>
      <c r="AD434" s="304"/>
      <c r="AE434" s="304"/>
      <c r="AF434" s="304"/>
      <c r="AG434" s="304"/>
    </row>
    <row r="435">
      <c r="A435" s="304"/>
      <c r="B435" s="304"/>
      <c r="C435" s="304"/>
      <c r="D435" s="304"/>
      <c r="E435" s="300"/>
      <c r="F435" s="300"/>
      <c r="G435" s="313"/>
      <c r="H435" s="302"/>
      <c r="I435" s="303"/>
      <c r="J435" s="303"/>
      <c r="K435" s="303"/>
      <c r="L435" s="303"/>
      <c r="M435" s="303"/>
      <c r="N435" s="303"/>
      <c r="O435" s="303"/>
      <c r="P435" s="303"/>
      <c r="Q435" s="304"/>
      <c r="R435" s="304"/>
      <c r="S435" s="304"/>
      <c r="T435" s="304"/>
      <c r="U435" s="304"/>
      <c r="V435" s="304"/>
      <c r="W435" s="304"/>
      <c r="X435" s="304"/>
      <c r="Y435" s="304"/>
      <c r="Z435" s="304"/>
      <c r="AA435" s="304"/>
      <c r="AB435" s="304"/>
      <c r="AC435" s="304"/>
      <c r="AD435" s="304"/>
      <c r="AE435" s="304"/>
      <c r="AF435" s="304"/>
      <c r="AG435" s="304"/>
    </row>
    <row r="436">
      <c r="A436" s="304"/>
      <c r="B436" s="304"/>
      <c r="C436" s="304"/>
      <c r="D436" s="304"/>
      <c r="E436" s="300"/>
      <c r="F436" s="300"/>
      <c r="G436" s="313"/>
      <c r="H436" s="302"/>
      <c r="I436" s="303"/>
      <c r="J436" s="303"/>
      <c r="K436" s="303"/>
      <c r="L436" s="303"/>
      <c r="M436" s="303"/>
      <c r="N436" s="303"/>
      <c r="O436" s="303"/>
      <c r="P436" s="303"/>
      <c r="Q436" s="304"/>
      <c r="R436" s="304"/>
      <c r="S436" s="304"/>
      <c r="T436" s="304"/>
      <c r="U436" s="304"/>
      <c r="V436" s="304"/>
      <c r="W436" s="304"/>
      <c r="X436" s="304"/>
      <c r="Y436" s="304"/>
      <c r="Z436" s="304"/>
      <c r="AA436" s="304"/>
      <c r="AB436" s="304"/>
      <c r="AC436" s="304"/>
      <c r="AD436" s="304"/>
      <c r="AE436" s="304"/>
      <c r="AF436" s="304"/>
      <c r="AG436" s="304"/>
    </row>
    <row r="437">
      <c r="A437" s="304"/>
      <c r="B437" s="304"/>
      <c r="C437" s="304"/>
      <c r="D437" s="304"/>
      <c r="E437" s="300"/>
      <c r="F437" s="300"/>
      <c r="G437" s="313"/>
      <c r="H437" s="302"/>
      <c r="I437" s="303"/>
      <c r="J437" s="303"/>
      <c r="K437" s="303"/>
      <c r="L437" s="303"/>
      <c r="M437" s="303"/>
      <c r="N437" s="303"/>
      <c r="O437" s="303"/>
      <c r="P437" s="303"/>
      <c r="Q437" s="304"/>
      <c r="R437" s="304"/>
      <c r="S437" s="304"/>
      <c r="T437" s="304"/>
      <c r="U437" s="304"/>
      <c r="V437" s="304"/>
      <c r="W437" s="304"/>
      <c r="X437" s="304"/>
      <c r="Y437" s="304"/>
      <c r="Z437" s="304"/>
      <c r="AA437" s="304"/>
      <c r="AB437" s="304"/>
      <c r="AC437" s="304"/>
      <c r="AD437" s="304"/>
      <c r="AE437" s="304"/>
      <c r="AF437" s="304"/>
      <c r="AG437" s="304"/>
    </row>
    <row r="438">
      <c r="A438" s="304"/>
      <c r="B438" s="304"/>
      <c r="C438" s="304"/>
      <c r="D438" s="304"/>
      <c r="E438" s="300"/>
      <c r="F438" s="300"/>
      <c r="G438" s="313"/>
      <c r="H438" s="302"/>
      <c r="I438" s="303"/>
      <c r="J438" s="303"/>
      <c r="K438" s="303"/>
      <c r="L438" s="303"/>
      <c r="M438" s="303"/>
      <c r="N438" s="303"/>
      <c r="O438" s="303"/>
      <c r="P438" s="303"/>
      <c r="Q438" s="304"/>
      <c r="R438" s="304"/>
      <c r="S438" s="304"/>
      <c r="T438" s="304"/>
      <c r="U438" s="304"/>
      <c r="V438" s="304"/>
      <c r="W438" s="304"/>
      <c r="X438" s="304"/>
      <c r="Y438" s="304"/>
      <c r="Z438" s="304"/>
      <c r="AA438" s="304"/>
      <c r="AB438" s="304"/>
      <c r="AC438" s="304"/>
      <c r="AD438" s="304"/>
      <c r="AE438" s="304"/>
      <c r="AF438" s="304"/>
      <c r="AG438" s="304"/>
    </row>
    <row r="439">
      <c r="A439" s="304"/>
      <c r="B439" s="304"/>
      <c r="C439" s="304"/>
      <c r="D439" s="304"/>
      <c r="E439" s="300"/>
      <c r="F439" s="300"/>
      <c r="G439" s="313"/>
      <c r="H439" s="302"/>
      <c r="I439" s="303"/>
      <c r="J439" s="303"/>
      <c r="K439" s="303"/>
      <c r="L439" s="303"/>
      <c r="M439" s="303"/>
      <c r="N439" s="303"/>
      <c r="O439" s="303"/>
      <c r="P439" s="303"/>
      <c r="Q439" s="304"/>
      <c r="R439" s="304"/>
      <c r="S439" s="304"/>
      <c r="T439" s="304"/>
      <c r="U439" s="304"/>
      <c r="V439" s="304"/>
      <c r="W439" s="304"/>
      <c r="X439" s="304"/>
      <c r="Y439" s="304"/>
      <c r="Z439" s="304"/>
      <c r="AA439" s="304"/>
      <c r="AB439" s="304"/>
      <c r="AC439" s="304"/>
      <c r="AD439" s="304"/>
      <c r="AE439" s="304"/>
      <c r="AF439" s="304"/>
      <c r="AG439" s="304"/>
    </row>
    <row r="440">
      <c r="A440" s="304"/>
      <c r="B440" s="304"/>
      <c r="C440" s="304"/>
      <c r="D440" s="304"/>
      <c r="E440" s="300"/>
      <c r="F440" s="300"/>
      <c r="G440" s="313"/>
      <c r="H440" s="302"/>
      <c r="I440" s="303"/>
      <c r="J440" s="303"/>
      <c r="K440" s="303"/>
      <c r="L440" s="303"/>
      <c r="M440" s="303"/>
      <c r="N440" s="303"/>
      <c r="O440" s="303"/>
      <c r="P440" s="303"/>
      <c r="Q440" s="304"/>
      <c r="R440" s="304"/>
      <c r="S440" s="304"/>
      <c r="T440" s="304"/>
      <c r="U440" s="304"/>
      <c r="V440" s="304"/>
      <c r="W440" s="304"/>
      <c r="X440" s="304"/>
      <c r="Y440" s="304"/>
      <c r="Z440" s="304"/>
      <c r="AA440" s="304"/>
      <c r="AB440" s="304"/>
      <c r="AC440" s="304"/>
      <c r="AD440" s="304"/>
      <c r="AE440" s="304"/>
      <c r="AF440" s="304"/>
      <c r="AG440" s="304"/>
    </row>
    <row r="441">
      <c r="A441" s="304"/>
      <c r="B441" s="304"/>
      <c r="C441" s="304"/>
      <c r="D441" s="304"/>
      <c r="E441" s="300"/>
      <c r="F441" s="300"/>
      <c r="G441" s="313"/>
      <c r="H441" s="302"/>
      <c r="I441" s="303"/>
      <c r="J441" s="303"/>
      <c r="K441" s="303"/>
      <c r="L441" s="303"/>
      <c r="M441" s="303"/>
      <c r="N441" s="303"/>
      <c r="O441" s="303"/>
      <c r="P441" s="303"/>
      <c r="Q441" s="304"/>
      <c r="R441" s="304"/>
      <c r="S441" s="304"/>
      <c r="T441" s="304"/>
      <c r="U441" s="304"/>
      <c r="V441" s="304"/>
      <c r="W441" s="304"/>
      <c r="X441" s="304"/>
      <c r="Y441" s="304"/>
      <c r="Z441" s="304"/>
      <c r="AA441" s="304"/>
      <c r="AB441" s="304"/>
      <c r="AC441" s="304"/>
      <c r="AD441" s="304"/>
      <c r="AE441" s="304"/>
      <c r="AF441" s="304"/>
      <c r="AG441" s="304"/>
    </row>
    <row r="442">
      <c r="A442" s="304"/>
      <c r="B442" s="304"/>
      <c r="C442" s="304"/>
      <c r="D442" s="304"/>
      <c r="E442" s="300"/>
      <c r="F442" s="300"/>
      <c r="G442" s="313"/>
      <c r="H442" s="302"/>
      <c r="I442" s="303"/>
      <c r="J442" s="303"/>
      <c r="K442" s="303"/>
      <c r="L442" s="303"/>
      <c r="M442" s="303"/>
      <c r="N442" s="303"/>
      <c r="O442" s="303"/>
      <c r="P442" s="303"/>
      <c r="Q442" s="304"/>
      <c r="R442" s="304"/>
      <c r="S442" s="304"/>
      <c r="T442" s="304"/>
      <c r="U442" s="304"/>
      <c r="V442" s="304"/>
      <c r="W442" s="304"/>
      <c r="X442" s="304"/>
      <c r="Y442" s="304"/>
      <c r="Z442" s="304"/>
      <c r="AA442" s="304"/>
      <c r="AB442" s="304"/>
      <c r="AC442" s="304"/>
      <c r="AD442" s="304"/>
      <c r="AE442" s="304"/>
      <c r="AF442" s="304"/>
      <c r="AG442" s="304"/>
    </row>
    <row r="443">
      <c r="A443" s="304"/>
      <c r="B443" s="304"/>
      <c r="C443" s="304"/>
      <c r="D443" s="304"/>
      <c r="E443" s="300"/>
      <c r="F443" s="300"/>
      <c r="G443" s="313"/>
      <c r="H443" s="302"/>
      <c r="I443" s="303"/>
      <c r="J443" s="303"/>
      <c r="K443" s="303"/>
      <c r="L443" s="303"/>
      <c r="M443" s="303"/>
      <c r="N443" s="303"/>
      <c r="O443" s="303"/>
      <c r="P443" s="303"/>
      <c r="Q443" s="304"/>
      <c r="R443" s="304"/>
      <c r="S443" s="304"/>
      <c r="T443" s="304"/>
      <c r="U443" s="304"/>
      <c r="V443" s="304"/>
      <c r="W443" s="304"/>
      <c r="X443" s="304"/>
      <c r="Y443" s="304"/>
      <c r="Z443" s="304"/>
      <c r="AA443" s="304"/>
      <c r="AB443" s="304"/>
      <c r="AC443" s="304"/>
      <c r="AD443" s="304"/>
      <c r="AE443" s="304"/>
      <c r="AF443" s="304"/>
      <c r="AG443" s="304"/>
    </row>
    <row r="444">
      <c r="A444" s="304"/>
      <c r="B444" s="304"/>
      <c r="C444" s="304"/>
      <c r="D444" s="304"/>
      <c r="E444" s="300"/>
      <c r="F444" s="300"/>
      <c r="G444" s="313"/>
      <c r="H444" s="302"/>
      <c r="I444" s="303"/>
      <c r="J444" s="303"/>
      <c r="K444" s="303"/>
      <c r="L444" s="303"/>
      <c r="M444" s="303"/>
      <c r="N444" s="303"/>
      <c r="O444" s="303"/>
      <c r="P444" s="303"/>
      <c r="Q444" s="304"/>
      <c r="R444" s="304"/>
      <c r="S444" s="304"/>
      <c r="T444" s="304"/>
      <c r="U444" s="304"/>
      <c r="V444" s="304"/>
      <c r="W444" s="304"/>
      <c r="X444" s="304"/>
      <c r="Y444" s="304"/>
      <c r="Z444" s="304"/>
      <c r="AA444" s="304"/>
      <c r="AB444" s="304"/>
      <c r="AC444" s="304"/>
      <c r="AD444" s="304"/>
      <c r="AE444" s="304"/>
      <c r="AF444" s="304"/>
      <c r="AG444" s="304"/>
    </row>
    <row r="445">
      <c r="A445" s="304"/>
      <c r="B445" s="304"/>
      <c r="C445" s="304"/>
      <c r="D445" s="304"/>
      <c r="E445" s="300"/>
      <c r="F445" s="300"/>
      <c r="G445" s="313"/>
      <c r="H445" s="302"/>
      <c r="I445" s="303"/>
      <c r="J445" s="303"/>
      <c r="K445" s="303"/>
      <c r="L445" s="303"/>
      <c r="M445" s="303"/>
      <c r="N445" s="303"/>
      <c r="O445" s="303"/>
      <c r="P445" s="303"/>
      <c r="Q445" s="304"/>
      <c r="R445" s="304"/>
      <c r="S445" s="304"/>
      <c r="T445" s="304"/>
      <c r="U445" s="304"/>
      <c r="V445" s="304"/>
      <c r="W445" s="304"/>
      <c r="X445" s="304"/>
      <c r="Y445" s="304"/>
      <c r="Z445" s="304"/>
      <c r="AA445" s="304"/>
      <c r="AB445" s="304"/>
      <c r="AC445" s="304"/>
      <c r="AD445" s="304"/>
      <c r="AE445" s="304"/>
      <c r="AF445" s="304"/>
      <c r="AG445" s="304"/>
    </row>
    <row r="446">
      <c r="A446" s="304"/>
      <c r="B446" s="304"/>
      <c r="C446" s="304"/>
      <c r="D446" s="304"/>
      <c r="E446" s="300"/>
      <c r="F446" s="300"/>
      <c r="G446" s="313"/>
      <c r="H446" s="302"/>
      <c r="I446" s="303"/>
      <c r="J446" s="303"/>
      <c r="K446" s="303"/>
      <c r="L446" s="303"/>
      <c r="M446" s="303"/>
      <c r="N446" s="303"/>
      <c r="O446" s="303"/>
      <c r="P446" s="303"/>
      <c r="Q446" s="304"/>
      <c r="R446" s="304"/>
      <c r="S446" s="304"/>
      <c r="T446" s="304"/>
      <c r="U446" s="304"/>
      <c r="V446" s="304"/>
      <c r="W446" s="304"/>
      <c r="X446" s="304"/>
      <c r="Y446" s="304"/>
      <c r="Z446" s="304"/>
      <c r="AA446" s="304"/>
      <c r="AB446" s="304"/>
      <c r="AC446" s="304"/>
      <c r="AD446" s="304"/>
      <c r="AE446" s="304"/>
      <c r="AF446" s="304"/>
      <c r="AG446" s="304"/>
    </row>
    <row r="447">
      <c r="A447" s="304"/>
      <c r="B447" s="304"/>
      <c r="C447" s="304"/>
      <c r="D447" s="304"/>
      <c r="E447" s="300"/>
      <c r="F447" s="300"/>
      <c r="G447" s="313"/>
      <c r="H447" s="302"/>
      <c r="I447" s="303"/>
      <c r="J447" s="303"/>
      <c r="K447" s="303"/>
      <c r="L447" s="303"/>
      <c r="M447" s="303"/>
      <c r="N447" s="303"/>
      <c r="O447" s="303"/>
      <c r="P447" s="303"/>
      <c r="Q447" s="304"/>
      <c r="R447" s="304"/>
      <c r="S447" s="304"/>
      <c r="T447" s="304"/>
      <c r="U447" s="304"/>
      <c r="V447" s="304"/>
      <c r="W447" s="304"/>
      <c r="X447" s="304"/>
      <c r="Y447" s="304"/>
      <c r="Z447" s="304"/>
      <c r="AA447" s="304"/>
      <c r="AB447" s="304"/>
      <c r="AC447" s="304"/>
      <c r="AD447" s="304"/>
      <c r="AE447" s="304"/>
      <c r="AF447" s="304"/>
      <c r="AG447" s="304"/>
    </row>
    <row r="448">
      <c r="A448" s="304"/>
      <c r="B448" s="304"/>
      <c r="C448" s="304"/>
      <c r="D448" s="304"/>
      <c r="E448" s="300"/>
      <c r="F448" s="300"/>
      <c r="G448" s="313"/>
      <c r="H448" s="302"/>
      <c r="I448" s="303"/>
      <c r="J448" s="303"/>
      <c r="K448" s="303"/>
      <c r="L448" s="303"/>
      <c r="M448" s="303"/>
      <c r="N448" s="303"/>
      <c r="O448" s="303"/>
      <c r="P448" s="303"/>
      <c r="Q448" s="304"/>
      <c r="R448" s="304"/>
      <c r="S448" s="304"/>
      <c r="T448" s="304"/>
      <c r="U448" s="304"/>
      <c r="V448" s="304"/>
      <c r="W448" s="304"/>
      <c r="X448" s="304"/>
      <c r="Y448" s="304"/>
      <c r="Z448" s="304"/>
      <c r="AA448" s="304"/>
      <c r="AB448" s="304"/>
      <c r="AC448" s="304"/>
      <c r="AD448" s="304"/>
      <c r="AE448" s="304"/>
      <c r="AF448" s="304"/>
      <c r="AG448" s="304"/>
    </row>
    <row r="449">
      <c r="A449" s="304"/>
      <c r="B449" s="304"/>
      <c r="C449" s="304"/>
      <c r="D449" s="304"/>
      <c r="E449" s="300"/>
      <c r="F449" s="300"/>
      <c r="G449" s="313"/>
      <c r="H449" s="302"/>
      <c r="I449" s="303"/>
      <c r="J449" s="303"/>
      <c r="K449" s="303"/>
      <c r="L449" s="303"/>
      <c r="M449" s="303"/>
      <c r="N449" s="303"/>
      <c r="O449" s="303"/>
      <c r="P449" s="303"/>
      <c r="Q449" s="304"/>
      <c r="R449" s="304"/>
      <c r="S449" s="304"/>
      <c r="T449" s="304"/>
      <c r="U449" s="304"/>
      <c r="V449" s="304"/>
      <c r="W449" s="304"/>
      <c r="X449" s="304"/>
      <c r="Y449" s="304"/>
      <c r="Z449" s="304"/>
      <c r="AA449" s="304"/>
      <c r="AB449" s="304"/>
      <c r="AC449" s="304"/>
      <c r="AD449" s="304"/>
      <c r="AE449" s="304"/>
      <c r="AF449" s="304"/>
      <c r="AG449" s="304"/>
    </row>
    <row r="450">
      <c r="A450" s="304"/>
      <c r="B450" s="304"/>
      <c r="C450" s="304"/>
      <c r="D450" s="304"/>
      <c r="E450" s="300"/>
      <c r="F450" s="300"/>
      <c r="G450" s="313"/>
      <c r="H450" s="302"/>
      <c r="I450" s="303"/>
      <c r="J450" s="303"/>
      <c r="K450" s="303"/>
      <c r="L450" s="303"/>
      <c r="M450" s="303"/>
      <c r="N450" s="303"/>
      <c r="O450" s="303"/>
      <c r="P450" s="303"/>
      <c r="Q450" s="304"/>
      <c r="R450" s="304"/>
      <c r="S450" s="304"/>
      <c r="T450" s="304"/>
      <c r="U450" s="304"/>
      <c r="V450" s="304"/>
      <c r="W450" s="304"/>
      <c r="X450" s="304"/>
      <c r="Y450" s="304"/>
      <c r="Z450" s="304"/>
      <c r="AA450" s="304"/>
      <c r="AB450" s="304"/>
      <c r="AC450" s="304"/>
      <c r="AD450" s="304"/>
      <c r="AE450" s="304"/>
      <c r="AF450" s="304"/>
      <c r="AG450" s="304"/>
    </row>
    <row r="451">
      <c r="A451" s="304"/>
      <c r="B451" s="304"/>
      <c r="C451" s="304"/>
      <c r="D451" s="304"/>
      <c r="E451" s="300"/>
      <c r="F451" s="300"/>
      <c r="G451" s="313"/>
      <c r="H451" s="302"/>
      <c r="I451" s="303"/>
      <c r="J451" s="303"/>
      <c r="K451" s="303"/>
      <c r="L451" s="303"/>
      <c r="M451" s="303"/>
      <c r="N451" s="303"/>
      <c r="O451" s="303"/>
      <c r="P451" s="303"/>
      <c r="Q451" s="304"/>
      <c r="R451" s="304"/>
      <c r="S451" s="304"/>
      <c r="T451" s="304"/>
      <c r="U451" s="304"/>
      <c r="V451" s="304"/>
      <c r="W451" s="304"/>
      <c r="X451" s="304"/>
      <c r="Y451" s="304"/>
      <c r="Z451" s="304"/>
      <c r="AA451" s="304"/>
      <c r="AB451" s="304"/>
      <c r="AC451" s="304"/>
      <c r="AD451" s="304"/>
      <c r="AE451" s="304"/>
      <c r="AF451" s="304"/>
      <c r="AG451" s="304"/>
    </row>
    <row r="452">
      <c r="A452" s="304"/>
      <c r="B452" s="304"/>
      <c r="C452" s="304"/>
      <c r="D452" s="304"/>
      <c r="E452" s="300"/>
      <c r="F452" s="300"/>
      <c r="G452" s="313"/>
      <c r="H452" s="302"/>
      <c r="I452" s="303"/>
      <c r="J452" s="303"/>
      <c r="K452" s="303"/>
      <c r="L452" s="303"/>
      <c r="M452" s="303"/>
      <c r="N452" s="303"/>
      <c r="O452" s="303"/>
      <c r="P452" s="303"/>
      <c r="Q452" s="304"/>
      <c r="R452" s="304"/>
      <c r="S452" s="304"/>
      <c r="T452" s="304"/>
      <c r="U452" s="304"/>
      <c r="V452" s="304"/>
      <c r="W452" s="304"/>
      <c r="X452" s="304"/>
      <c r="Y452" s="304"/>
      <c r="Z452" s="304"/>
      <c r="AA452" s="304"/>
      <c r="AB452" s="304"/>
      <c r="AC452" s="304"/>
      <c r="AD452" s="304"/>
      <c r="AE452" s="304"/>
      <c r="AF452" s="304"/>
      <c r="AG452" s="304"/>
    </row>
    <row r="453">
      <c r="A453" s="304"/>
      <c r="B453" s="304"/>
      <c r="C453" s="304"/>
      <c r="D453" s="304"/>
      <c r="E453" s="300"/>
      <c r="F453" s="300"/>
      <c r="G453" s="313"/>
      <c r="H453" s="302"/>
      <c r="I453" s="303"/>
      <c r="J453" s="303"/>
      <c r="K453" s="303"/>
      <c r="L453" s="303"/>
      <c r="M453" s="303"/>
      <c r="N453" s="303"/>
      <c r="O453" s="303"/>
      <c r="P453" s="303"/>
      <c r="Q453" s="304"/>
      <c r="R453" s="304"/>
      <c r="S453" s="304"/>
      <c r="T453" s="304"/>
      <c r="U453" s="304"/>
      <c r="V453" s="304"/>
      <c r="W453" s="304"/>
      <c r="X453" s="304"/>
      <c r="Y453" s="304"/>
      <c r="Z453" s="304"/>
      <c r="AA453" s="304"/>
      <c r="AB453" s="304"/>
      <c r="AC453" s="304"/>
      <c r="AD453" s="304"/>
      <c r="AE453" s="304"/>
      <c r="AF453" s="304"/>
      <c r="AG453" s="304"/>
    </row>
    <row r="454">
      <c r="A454" s="304"/>
      <c r="B454" s="304"/>
      <c r="C454" s="304"/>
      <c r="D454" s="304"/>
      <c r="E454" s="300"/>
      <c r="F454" s="300"/>
      <c r="G454" s="313"/>
      <c r="H454" s="302"/>
      <c r="I454" s="303"/>
      <c r="J454" s="303"/>
      <c r="K454" s="303"/>
      <c r="L454" s="303"/>
      <c r="M454" s="303"/>
      <c r="N454" s="303"/>
      <c r="O454" s="303"/>
      <c r="P454" s="303"/>
      <c r="Q454" s="304"/>
      <c r="R454" s="304"/>
      <c r="S454" s="304"/>
      <c r="T454" s="304"/>
      <c r="U454" s="304"/>
      <c r="V454" s="304"/>
      <c r="W454" s="304"/>
      <c r="X454" s="304"/>
      <c r="Y454" s="304"/>
      <c r="Z454" s="304"/>
      <c r="AA454" s="304"/>
      <c r="AB454" s="304"/>
      <c r="AC454" s="304"/>
      <c r="AD454" s="304"/>
      <c r="AE454" s="304"/>
      <c r="AF454" s="304"/>
      <c r="AG454" s="304"/>
    </row>
    <row r="455">
      <c r="A455" s="304"/>
      <c r="B455" s="304"/>
      <c r="C455" s="304"/>
      <c r="D455" s="304"/>
      <c r="E455" s="300"/>
      <c r="F455" s="300"/>
      <c r="G455" s="313"/>
      <c r="H455" s="302"/>
      <c r="I455" s="303"/>
      <c r="J455" s="303"/>
      <c r="K455" s="303"/>
      <c r="L455" s="303"/>
      <c r="M455" s="303"/>
      <c r="N455" s="303"/>
      <c r="O455" s="303"/>
      <c r="P455" s="303"/>
      <c r="Q455" s="304"/>
      <c r="R455" s="304"/>
      <c r="S455" s="304"/>
      <c r="T455" s="304"/>
      <c r="U455" s="304"/>
      <c r="V455" s="304"/>
      <c r="W455" s="304"/>
      <c r="X455" s="304"/>
      <c r="Y455" s="304"/>
      <c r="Z455" s="304"/>
      <c r="AA455" s="304"/>
      <c r="AB455" s="304"/>
      <c r="AC455" s="304"/>
      <c r="AD455" s="304"/>
      <c r="AE455" s="304"/>
      <c r="AF455" s="304"/>
      <c r="AG455" s="304"/>
    </row>
    <row r="456">
      <c r="A456" s="304"/>
      <c r="B456" s="304"/>
      <c r="C456" s="304"/>
      <c r="D456" s="304"/>
      <c r="E456" s="300"/>
      <c r="F456" s="300"/>
      <c r="G456" s="313"/>
      <c r="H456" s="302"/>
      <c r="I456" s="303"/>
      <c r="J456" s="303"/>
      <c r="K456" s="303"/>
      <c r="L456" s="303"/>
      <c r="M456" s="303"/>
      <c r="N456" s="303"/>
      <c r="O456" s="303"/>
      <c r="P456" s="303"/>
      <c r="Q456" s="304"/>
      <c r="R456" s="304"/>
      <c r="S456" s="304"/>
      <c r="T456" s="304"/>
      <c r="U456" s="304"/>
      <c r="V456" s="304"/>
      <c r="W456" s="304"/>
      <c r="X456" s="304"/>
      <c r="Y456" s="304"/>
      <c r="Z456" s="304"/>
      <c r="AA456" s="304"/>
      <c r="AB456" s="304"/>
      <c r="AC456" s="304"/>
      <c r="AD456" s="304"/>
      <c r="AE456" s="304"/>
      <c r="AF456" s="304"/>
      <c r="AG456" s="304"/>
    </row>
    <row r="457">
      <c r="A457" s="304"/>
      <c r="B457" s="304"/>
      <c r="C457" s="304"/>
      <c r="D457" s="304"/>
      <c r="E457" s="300"/>
      <c r="F457" s="300"/>
      <c r="G457" s="313"/>
      <c r="H457" s="302"/>
      <c r="I457" s="303"/>
      <c r="J457" s="303"/>
      <c r="K457" s="303"/>
      <c r="L457" s="303"/>
      <c r="M457" s="303"/>
      <c r="N457" s="303"/>
      <c r="O457" s="303"/>
      <c r="P457" s="303"/>
      <c r="Q457" s="304"/>
      <c r="R457" s="304"/>
      <c r="S457" s="304"/>
      <c r="T457" s="304"/>
      <c r="U457" s="304"/>
      <c r="V457" s="304"/>
      <c r="W457" s="304"/>
      <c r="X457" s="304"/>
      <c r="Y457" s="304"/>
      <c r="Z457" s="304"/>
      <c r="AA457" s="304"/>
      <c r="AB457" s="304"/>
      <c r="AC457" s="304"/>
      <c r="AD457" s="304"/>
      <c r="AE457" s="304"/>
      <c r="AF457" s="304"/>
      <c r="AG457" s="304"/>
    </row>
    <row r="458">
      <c r="A458" s="304"/>
      <c r="B458" s="304"/>
      <c r="C458" s="304"/>
      <c r="D458" s="304"/>
      <c r="E458" s="300"/>
      <c r="F458" s="300"/>
      <c r="G458" s="313"/>
      <c r="H458" s="302"/>
      <c r="I458" s="303"/>
      <c r="J458" s="303"/>
      <c r="K458" s="303"/>
      <c r="L458" s="303"/>
      <c r="M458" s="303"/>
      <c r="N458" s="303"/>
      <c r="O458" s="303"/>
      <c r="P458" s="303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</row>
    <row r="459">
      <c r="A459" s="304"/>
      <c r="B459" s="304"/>
      <c r="C459" s="304"/>
      <c r="D459" s="304"/>
      <c r="E459" s="300"/>
      <c r="F459" s="300"/>
      <c r="G459" s="313"/>
      <c r="H459" s="302"/>
      <c r="I459" s="303"/>
      <c r="J459" s="303"/>
      <c r="K459" s="303"/>
      <c r="L459" s="303"/>
      <c r="M459" s="303"/>
      <c r="N459" s="303"/>
      <c r="O459" s="303"/>
      <c r="P459" s="303"/>
      <c r="Q459" s="304"/>
      <c r="R459" s="304"/>
      <c r="S459" s="304"/>
      <c r="T459" s="304"/>
      <c r="U459" s="304"/>
      <c r="V459" s="304"/>
      <c r="W459" s="304"/>
      <c r="X459" s="304"/>
      <c r="Y459" s="304"/>
      <c r="Z459" s="304"/>
      <c r="AA459" s="304"/>
      <c r="AB459" s="304"/>
      <c r="AC459" s="304"/>
      <c r="AD459" s="304"/>
      <c r="AE459" s="304"/>
      <c r="AF459" s="304"/>
      <c r="AG459" s="304"/>
    </row>
    <row r="460">
      <c r="A460" s="304"/>
      <c r="B460" s="304"/>
      <c r="C460" s="304"/>
      <c r="D460" s="304"/>
      <c r="E460" s="300"/>
      <c r="F460" s="300"/>
      <c r="G460" s="313"/>
      <c r="H460" s="302"/>
      <c r="I460" s="303"/>
      <c r="J460" s="303"/>
      <c r="K460" s="303"/>
      <c r="L460" s="303"/>
      <c r="M460" s="303"/>
      <c r="N460" s="303"/>
      <c r="O460" s="303"/>
      <c r="P460" s="303"/>
      <c r="Q460" s="304"/>
      <c r="R460" s="304"/>
      <c r="S460" s="304"/>
      <c r="T460" s="304"/>
      <c r="U460" s="304"/>
      <c r="V460" s="304"/>
      <c r="W460" s="304"/>
      <c r="X460" s="304"/>
      <c r="Y460" s="304"/>
      <c r="Z460" s="304"/>
      <c r="AA460" s="304"/>
      <c r="AB460" s="304"/>
      <c r="AC460" s="304"/>
      <c r="AD460" s="304"/>
      <c r="AE460" s="304"/>
      <c r="AF460" s="304"/>
      <c r="AG460" s="304"/>
    </row>
    <row r="461">
      <c r="A461" s="304"/>
      <c r="B461" s="304"/>
      <c r="C461" s="304"/>
      <c r="D461" s="304"/>
      <c r="E461" s="300"/>
      <c r="F461" s="300"/>
      <c r="G461" s="313"/>
      <c r="H461" s="302"/>
      <c r="I461" s="303"/>
      <c r="J461" s="303"/>
      <c r="K461" s="303"/>
      <c r="L461" s="303"/>
      <c r="M461" s="303"/>
      <c r="N461" s="303"/>
      <c r="O461" s="303"/>
      <c r="P461" s="303"/>
      <c r="Q461" s="304"/>
      <c r="R461" s="304"/>
      <c r="S461" s="304"/>
      <c r="T461" s="304"/>
      <c r="U461" s="304"/>
      <c r="V461" s="304"/>
      <c r="W461" s="304"/>
      <c r="X461" s="304"/>
      <c r="Y461" s="304"/>
      <c r="Z461" s="304"/>
      <c r="AA461" s="304"/>
      <c r="AB461" s="304"/>
      <c r="AC461" s="304"/>
      <c r="AD461" s="304"/>
      <c r="AE461" s="304"/>
      <c r="AF461" s="304"/>
      <c r="AG461" s="304"/>
    </row>
    <row r="462">
      <c r="A462" s="304"/>
      <c r="B462" s="304"/>
      <c r="C462" s="304"/>
      <c r="D462" s="304"/>
      <c r="E462" s="300"/>
      <c r="F462" s="300"/>
      <c r="G462" s="313"/>
      <c r="H462" s="302"/>
      <c r="I462" s="303"/>
      <c r="J462" s="303"/>
      <c r="K462" s="303"/>
      <c r="L462" s="303"/>
      <c r="M462" s="303"/>
      <c r="N462" s="303"/>
      <c r="O462" s="303"/>
      <c r="P462" s="303"/>
      <c r="Q462" s="304"/>
      <c r="R462" s="304"/>
      <c r="S462" s="304"/>
      <c r="T462" s="304"/>
      <c r="U462" s="304"/>
      <c r="V462" s="304"/>
      <c r="W462" s="304"/>
      <c r="X462" s="304"/>
      <c r="Y462" s="304"/>
      <c r="Z462" s="304"/>
      <c r="AA462" s="304"/>
      <c r="AB462" s="304"/>
      <c r="AC462" s="304"/>
      <c r="AD462" s="304"/>
      <c r="AE462" s="304"/>
      <c r="AF462" s="304"/>
      <c r="AG462" s="304"/>
    </row>
    <row r="463">
      <c r="A463" s="304"/>
      <c r="B463" s="304"/>
      <c r="C463" s="304"/>
      <c r="D463" s="304"/>
      <c r="E463" s="300"/>
      <c r="F463" s="300"/>
      <c r="G463" s="313"/>
      <c r="H463" s="302"/>
      <c r="I463" s="303"/>
      <c r="J463" s="303"/>
      <c r="K463" s="303"/>
      <c r="L463" s="303"/>
      <c r="M463" s="303"/>
      <c r="N463" s="303"/>
      <c r="O463" s="303"/>
      <c r="P463" s="303"/>
      <c r="Q463" s="304"/>
      <c r="R463" s="304"/>
      <c r="S463" s="304"/>
      <c r="T463" s="304"/>
      <c r="U463" s="304"/>
      <c r="V463" s="304"/>
      <c r="W463" s="304"/>
      <c r="X463" s="304"/>
      <c r="Y463" s="304"/>
      <c r="Z463" s="304"/>
      <c r="AA463" s="304"/>
      <c r="AB463" s="304"/>
      <c r="AC463" s="304"/>
      <c r="AD463" s="304"/>
      <c r="AE463" s="304"/>
      <c r="AF463" s="304"/>
      <c r="AG463" s="304"/>
    </row>
    <row r="464">
      <c r="A464" s="304"/>
      <c r="B464" s="304"/>
      <c r="C464" s="304"/>
      <c r="D464" s="304"/>
      <c r="E464" s="300"/>
      <c r="F464" s="300"/>
      <c r="G464" s="313"/>
      <c r="H464" s="302"/>
      <c r="I464" s="303"/>
      <c r="J464" s="303"/>
      <c r="K464" s="303"/>
      <c r="L464" s="303"/>
      <c r="M464" s="303"/>
      <c r="N464" s="303"/>
      <c r="O464" s="303"/>
      <c r="P464" s="303"/>
      <c r="Q464" s="304"/>
      <c r="R464" s="304"/>
      <c r="S464" s="304"/>
      <c r="T464" s="304"/>
      <c r="U464" s="304"/>
      <c r="V464" s="304"/>
      <c r="W464" s="304"/>
      <c r="X464" s="304"/>
      <c r="Y464" s="304"/>
      <c r="Z464" s="304"/>
      <c r="AA464" s="304"/>
      <c r="AB464" s="304"/>
      <c r="AC464" s="304"/>
      <c r="AD464" s="304"/>
      <c r="AE464" s="304"/>
      <c r="AF464" s="304"/>
      <c r="AG464" s="304"/>
    </row>
    <row r="465">
      <c r="A465" s="304"/>
      <c r="B465" s="304"/>
      <c r="C465" s="304"/>
      <c r="D465" s="304"/>
      <c r="E465" s="300"/>
      <c r="F465" s="300"/>
      <c r="G465" s="313"/>
      <c r="H465" s="302"/>
      <c r="I465" s="303"/>
      <c r="J465" s="303"/>
      <c r="K465" s="303"/>
      <c r="L465" s="303"/>
      <c r="M465" s="303"/>
      <c r="N465" s="303"/>
      <c r="O465" s="303"/>
      <c r="P465" s="303"/>
      <c r="Q465" s="304"/>
      <c r="R465" s="304"/>
      <c r="S465" s="304"/>
      <c r="T465" s="304"/>
      <c r="U465" s="304"/>
      <c r="V465" s="304"/>
      <c r="W465" s="304"/>
      <c r="X465" s="304"/>
      <c r="Y465" s="304"/>
      <c r="Z465" s="304"/>
      <c r="AA465" s="304"/>
      <c r="AB465" s="304"/>
      <c r="AC465" s="304"/>
      <c r="AD465" s="304"/>
      <c r="AE465" s="304"/>
      <c r="AF465" s="304"/>
      <c r="AG465" s="304"/>
    </row>
    <row r="466">
      <c r="A466" s="304"/>
      <c r="B466" s="304"/>
      <c r="C466" s="304"/>
      <c r="D466" s="304"/>
      <c r="E466" s="300"/>
      <c r="F466" s="300"/>
      <c r="G466" s="313"/>
      <c r="H466" s="302"/>
      <c r="I466" s="303"/>
      <c r="J466" s="303"/>
      <c r="K466" s="303"/>
      <c r="L466" s="303"/>
      <c r="M466" s="303"/>
      <c r="N466" s="303"/>
      <c r="O466" s="303"/>
      <c r="P466" s="303"/>
      <c r="Q466" s="304"/>
      <c r="R466" s="304"/>
      <c r="S466" s="304"/>
      <c r="T466" s="304"/>
      <c r="U466" s="304"/>
      <c r="V466" s="304"/>
      <c r="W466" s="304"/>
      <c r="X466" s="304"/>
      <c r="Y466" s="304"/>
      <c r="Z466" s="304"/>
      <c r="AA466" s="304"/>
      <c r="AB466" s="304"/>
      <c r="AC466" s="304"/>
      <c r="AD466" s="304"/>
      <c r="AE466" s="304"/>
      <c r="AF466" s="304"/>
      <c r="AG466" s="304"/>
    </row>
    <row r="467">
      <c r="A467" s="304"/>
      <c r="B467" s="304"/>
      <c r="C467" s="304"/>
      <c r="D467" s="304"/>
      <c r="E467" s="300"/>
      <c r="F467" s="300"/>
      <c r="G467" s="313"/>
      <c r="H467" s="302"/>
      <c r="I467" s="303"/>
      <c r="J467" s="303"/>
      <c r="K467" s="303"/>
      <c r="L467" s="303"/>
      <c r="M467" s="303"/>
      <c r="N467" s="303"/>
      <c r="O467" s="303"/>
      <c r="P467" s="303"/>
      <c r="Q467" s="304"/>
      <c r="R467" s="304"/>
      <c r="S467" s="304"/>
      <c r="T467" s="304"/>
      <c r="U467" s="304"/>
      <c r="V467" s="304"/>
      <c r="W467" s="304"/>
      <c r="X467" s="304"/>
      <c r="Y467" s="304"/>
      <c r="Z467" s="304"/>
      <c r="AA467" s="304"/>
      <c r="AB467" s="304"/>
      <c r="AC467" s="304"/>
      <c r="AD467" s="304"/>
      <c r="AE467" s="304"/>
      <c r="AF467" s="304"/>
      <c r="AG467" s="304"/>
    </row>
    <row r="468">
      <c r="A468" s="304"/>
      <c r="B468" s="304"/>
      <c r="C468" s="304"/>
      <c r="D468" s="304"/>
      <c r="E468" s="300"/>
      <c r="F468" s="300"/>
      <c r="G468" s="313"/>
      <c r="H468" s="302"/>
      <c r="I468" s="303"/>
      <c r="J468" s="303"/>
      <c r="K468" s="303"/>
      <c r="L468" s="303"/>
      <c r="M468" s="303"/>
      <c r="N468" s="303"/>
      <c r="O468" s="303"/>
      <c r="P468" s="303"/>
      <c r="Q468" s="304"/>
      <c r="R468" s="304"/>
      <c r="S468" s="304"/>
      <c r="T468" s="304"/>
      <c r="U468" s="304"/>
      <c r="V468" s="304"/>
      <c r="W468" s="304"/>
      <c r="X468" s="304"/>
      <c r="Y468" s="304"/>
      <c r="Z468" s="304"/>
      <c r="AA468" s="304"/>
      <c r="AB468" s="304"/>
      <c r="AC468" s="304"/>
      <c r="AD468" s="304"/>
      <c r="AE468" s="304"/>
      <c r="AF468" s="304"/>
      <c r="AG468" s="304"/>
    </row>
    <row r="469">
      <c r="A469" s="304"/>
      <c r="B469" s="304"/>
      <c r="C469" s="304"/>
      <c r="D469" s="304"/>
      <c r="E469" s="300"/>
      <c r="F469" s="300"/>
      <c r="G469" s="313"/>
      <c r="H469" s="302"/>
      <c r="I469" s="303"/>
      <c r="J469" s="303"/>
      <c r="K469" s="303"/>
      <c r="L469" s="303"/>
      <c r="M469" s="303"/>
      <c r="N469" s="303"/>
      <c r="O469" s="303"/>
      <c r="P469" s="303"/>
      <c r="Q469" s="304"/>
      <c r="R469" s="304"/>
      <c r="S469" s="304"/>
      <c r="T469" s="304"/>
      <c r="U469" s="304"/>
      <c r="V469" s="304"/>
      <c r="W469" s="304"/>
      <c r="X469" s="304"/>
      <c r="Y469" s="304"/>
      <c r="Z469" s="304"/>
      <c r="AA469" s="304"/>
      <c r="AB469" s="304"/>
      <c r="AC469" s="304"/>
      <c r="AD469" s="304"/>
      <c r="AE469" s="304"/>
      <c r="AF469" s="304"/>
      <c r="AG469" s="304"/>
    </row>
    <row r="470">
      <c r="A470" s="304"/>
      <c r="B470" s="304"/>
      <c r="C470" s="304"/>
      <c r="D470" s="304"/>
      <c r="E470" s="300"/>
      <c r="F470" s="300"/>
      <c r="G470" s="313"/>
      <c r="H470" s="302"/>
      <c r="I470" s="303"/>
      <c r="J470" s="303"/>
      <c r="K470" s="303"/>
      <c r="L470" s="303"/>
      <c r="M470" s="303"/>
      <c r="N470" s="303"/>
      <c r="O470" s="303"/>
      <c r="P470" s="303"/>
      <c r="Q470" s="304"/>
      <c r="R470" s="304"/>
      <c r="S470" s="304"/>
      <c r="T470" s="304"/>
      <c r="U470" s="304"/>
      <c r="V470" s="304"/>
      <c r="W470" s="304"/>
      <c r="X470" s="304"/>
      <c r="Y470" s="304"/>
      <c r="Z470" s="304"/>
      <c r="AA470" s="304"/>
      <c r="AB470" s="304"/>
      <c r="AC470" s="304"/>
      <c r="AD470" s="304"/>
      <c r="AE470" s="304"/>
      <c r="AF470" s="304"/>
      <c r="AG470" s="304"/>
    </row>
    <row r="471">
      <c r="A471" s="304"/>
      <c r="B471" s="304"/>
      <c r="C471" s="304"/>
      <c r="D471" s="304"/>
      <c r="E471" s="300"/>
      <c r="F471" s="300"/>
      <c r="G471" s="313"/>
      <c r="H471" s="302"/>
      <c r="I471" s="303"/>
      <c r="J471" s="303"/>
      <c r="K471" s="303"/>
      <c r="L471" s="303"/>
      <c r="M471" s="303"/>
      <c r="N471" s="303"/>
      <c r="O471" s="303"/>
      <c r="P471" s="303"/>
      <c r="Q471" s="304"/>
      <c r="R471" s="304"/>
      <c r="S471" s="304"/>
      <c r="T471" s="304"/>
      <c r="U471" s="304"/>
      <c r="V471" s="304"/>
      <c r="W471" s="304"/>
      <c r="X471" s="304"/>
      <c r="Y471" s="304"/>
      <c r="Z471" s="304"/>
      <c r="AA471" s="304"/>
      <c r="AB471" s="304"/>
      <c r="AC471" s="304"/>
      <c r="AD471" s="304"/>
      <c r="AE471" s="304"/>
      <c r="AF471" s="304"/>
      <c r="AG471" s="304"/>
    </row>
    <row r="472">
      <c r="A472" s="304"/>
      <c r="B472" s="304"/>
      <c r="C472" s="304"/>
      <c r="D472" s="304"/>
      <c r="E472" s="300"/>
      <c r="F472" s="300"/>
      <c r="G472" s="313"/>
      <c r="H472" s="302"/>
      <c r="I472" s="303"/>
      <c r="J472" s="303"/>
      <c r="K472" s="303"/>
      <c r="L472" s="303"/>
      <c r="M472" s="303"/>
      <c r="N472" s="303"/>
      <c r="O472" s="303"/>
      <c r="P472" s="303"/>
      <c r="Q472" s="304"/>
      <c r="R472" s="304"/>
      <c r="S472" s="304"/>
      <c r="T472" s="304"/>
      <c r="U472" s="304"/>
      <c r="V472" s="304"/>
      <c r="W472" s="304"/>
      <c r="X472" s="304"/>
      <c r="Y472" s="304"/>
      <c r="Z472" s="304"/>
      <c r="AA472" s="304"/>
      <c r="AB472" s="304"/>
      <c r="AC472" s="304"/>
      <c r="AD472" s="304"/>
      <c r="AE472" s="304"/>
      <c r="AF472" s="304"/>
      <c r="AG472" s="304"/>
    </row>
    <row r="473">
      <c r="A473" s="304"/>
      <c r="B473" s="304"/>
      <c r="C473" s="304"/>
      <c r="D473" s="304"/>
      <c r="E473" s="300"/>
      <c r="F473" s="300"/>
      <c r="G473" s="313"/>
      <c r="H473" s="302"/>
      <c r="I473" s="303"/>
      <c r="J473" s="303"/>
      <c r="K473" s="303"/>
      <c r="L473" s="303"/>
      <c r="M473" s="303"/>
      <c r="N473" s="303"/>
      <c r="O473" s="303"/>
      <c r="P473" s="303"/>
      <c r="Q473" s="304"/>
      <c r="R473" s="304"/>
      <c r="S473" s="304"/>
      <c r="T473" s="304"/>
      <c r="U473" s="304"/>
      <c r="V473" s="304"/>
      <c r="W473" s="304"/>
      <c r="X473" s="304"/>
      <c r="Y473" s="304"/>
      <c r="Z473" s="304"/>
      <c r="AA473" s="304"/>
      <c r="AB473" s="304"/>
      <c r="AC473" s="304"/>
      <c r="AD473" s="304"/>
      <c r="AE473" s="304"/>
      <c r="AF473" s="304"/>
      <c r="AG473" s="304"/>
    </row>
    <row r="474">
      <c r="A474" s="304"/>
      <c r="B474" s="304"/>
      <c r="C474" s="304"/>
      <c r="D474" s="304"/>
      <c r="E474" s="300"/>
      <c r="F474" s="300"/>
      <c r="G474" s="313"/>
      <c r="H474" s="302"/>
      <c r="I474" s="303"/>
      <c r="J474" s="303"/>
      <c r="K474" s="303"/>
      <c r="L474" s="303"/>
      <c r="M474" s="303"/>
      <c r="N474" s="303"/>
      <c r="O474" s="303"/>
      <c r="P474" s="303"/>
      <c r="Q474" s="304"/>
      <c r="R474" s="304"/>
      <c r="S474" s="304"/>
      <c r="T474" s="304"/>
      <c r="U474" s="304"/>
      <c r="V474" s="304"/>
      <c r="W474" s="304"/>
      <c r="X474" s="304"/>
      <c r="Y474" s="304"/>
      <c r="Z474" s="304"/>
      <c r="AA474" s="304"/>
      <c r="AB474" s="304"/>
      <c r="AC474" s="304"/>
      <c r="AD474" s="304"/>
      <c r="AE474" s="304"/>
      <c r="AF474" s="304"/>
      <c r="AG474" s="304"/>
    </row>
    <row r="475">
      <c r="A475" s="304"/>
      <c r="B475" s="304"/>
      <c r="C475" s="304"/>
      <c r="D475" s="304"/>
      <c r="E475" s="300"/>
      <c r="F475" s="300"/>
      <c r="G475" s="313"/>
      <c r="H475" s="302"/>
      <c r="I475" s="303"/>
      <c r="J475" s="303"/>
      <c r="K475" s="303"/>
      <c r="L475" s="303"/>
      <c r="M475" s="303"/>
      <c r="N475" s="303"/>
      <c r="O475" s="303"/>
      <c r="P475" s="303"/>
      <c r="Q475" s="304"/>
      <c r="R475" s="304"/>
      <c r="S475" s="304"/>
      <c r="T475" s="304"/>
      <c r="U475" s="304"/>
      <c r="V475" s="304"/>
      <c r="W475" s="304"/>
      <c r="X475" s="304"/>
      <c r="Y475" s="304"/>
      <c r="Z475" s="304"/>
      <c r="AA475" s="304"/>
      <c r="AB475" s="304"/>
      <c r="AC475" s="304"/>
      <c r="AD475" s="304"/>
      <c r="AE475" s="304"/>
      <c r="AF475" s="304"/>
      <c r="AG475" s="304"/>
    </row>
    <row r="476">
      <c r="A476" s="304"/>
      <c r="B476" s="304"/>
      <c r="C476" s="304"/>
      <c r="D476" s="304"/>
      <c r="E476" s="300"/>
      <c r="F476" s="300"/>
      <c r="G476" s="313"/>
      <c r="H476" s="302"/>
      <c r="I476" s="303"/>
      <c r="J476" s="303"/>
      <c r="K476" s="303"/>
      <c r="L476" s="303"/>
      <c r="M476" s="303"/>
      <c r="N476" s="303"/>
      <c r="O476" s="303"/>
      <c r="P476" s="303"/>
      <c r="Q476" s="304"/>
      <c r="R476" s="304"/>
      <c r="S476" s="304"/>
      <c r="T476" s="304"/>
      <c r="U476" s="304"/>
      <c r="V476" s="304"/>
      <c r="W476" s="304"/>
      <c r="X476" s="304"/>
      <c r="Y476" s="304"/>
      <c r="Z476" s="304"/>
      <c r="AA476" s="304"/>
      <c r="AB476" s="304"/>
      <c r="AC476" s="304"/>
      <c r="AD476" s="304"/>
      <c r="AE476" s="304"/>
      <c r="AF476" s="304"/>
      <c r="AG476" s="304"/>
    </row>
    <row r="477">
      <c r="A477" s="304"/>
      <c r="B477" s="304"/>
      <c r="C477" s="304"/>
      <c r="D477" s="304"/>
      <c r="E477" s="300"/>
      <c r="F477" s="300"/>
      <c r="G477" s="313"/>
      <c r="H477" s="302"/>
      <c r="I477" s="303"/>
      <c r="J477" s="303"/>
      <c r="K477" s="303"/>
      <c r="L477" s="303"/>
      <c r="M477" s="303"/>
      <c r="N477" s="303"/>
      <c r="O477" s="303"/>
      <c r="P477" s="303"/>
      <c r="Q477" s="304"/>
      <c r="R477" s="304"/>
      <c r="S477" s="304"/>
      <c r="T477" s="304"/>
      <c r="U477" s="304"/>
      <c r="V477" s="304"/>
      <c r="W477" s="304"/>
      <c r="X477" s="304"/>
      <c r="Y477" s="304"/>
      <c r="Z477" s="304"/>
      <c r="AA477" s="304"/>
      <c r="AB477" s="304"/>
      <c r="AC477" s="304"/>
      <c r="AD477" s="304"/>
      <c r="AE477" s="304"/>
      <c r="AF477" s="304"/>
      <c r="AG477" s="304"/>
    </row>
    <row r="478">
      <c r="A478" s="304"/>
      <c r="B478" s="304"/>
      <c r="C478" s="304"/>
      <c r="D478" s="304"/>
      <c r="E478" s="300"/>
      <c r="F478" s="300"/>
      <c r="G478" s="313"/>
      <c r="H478" s="302"/>
      <c r="I478" s="303"/>
      <c r="J478" s="303"/>
      <c r="K478" s="303"/>
      <c r="L478" s="303"/>
      <c r="M478" s="303"/>
      <c r="N478" s="303"/>
      <c r="O478" s="303"/>
      <c r="P478" s="303"/>
      <c r="Q478" s="304"/>
      <c r="R478" s="304"/>
      <c r="S478" s="304"/>
      <c r="T478" s="304"/>
      <c r="U478" s="304"/>
      <c r="V478" s="304"/>
      <c r="W478" s="304"/>
      <c r="X478" s="304"/>
      <c r="Y478" s="304"/>
      <c r="Z478" s="304"/>
      <c r="AA478" s="304"/>
      <c r="AB478" s="304"/>
      <c r="AC478" s="304"/>
      <c r="AD478" s="304"/>
      <c r="AE478" s="304"/>
      <c r="AF478" s="304"/>
      <c r="AG478" s="304"/>
    </row>
    <row r="479">
      <c r="A479" s="304"/>
      <c r="B479" s="304"/>
      <c r="C479" s="304"/>
      <c r="D479" s="304"/>
      <c r="E479" s="300"/>
      <c r="F479" s="300"/>
      <c r="G479" s="313"/>
      <c r="H479" s="302"/>
      <c r="I479" s="303"/>
      <c r="J479" s="303"/>
      <c r="K479" s="303"/>
      <c r="L479" s="303"/>
      <c r="M479" s="303"/>
      <c r="N479" s="303"/>
      <c r="O479" s="303"/>
      <c r="P479" s="303"/>
      <c r="Q479" s="304"/>
      <c r="R479" s="304"/>
      <c r="S479" s="304"/>
      <c r="T479" s="304"/>
      <c r="U479" s="304"/>
      <c r="V479" s="304"/>
      <c r="W479" s="304"/>
      <c r="X479" s="304"/>
      <c r="Y479" s="304"/>
      <c r="Z479" s="304"/>
      <c r="AA479" s="304"/>
      <c r="AB479" s="304"/>
      <c r="AC479" s="304"/>
      <c r="AD479" s="304"/>
      <c r="AE479" s="304"/>
      <c r="AF479" s="304"/>
      <c r="AG479" s="304"/>
    </row>
    <row r="480">
      <c r="A480" s="304"/>
      <c r="B480" s="304"/>
      <c r="C480" s="304"/>
      <c r="D480" s="304"/>
      <c r="E480" s="300"/>
      <c r="F480" s="300"/>
      <c r="G480" s="313"/>
      <c r="H480" s="302"/>
      <c r="I480" s="303"/>
      <c r="J480" s="303"/>
      <c r="K480" s="303"/>
      <c r="L480" s="303"/>
      <c r="M480" s="303"/>
      <c r="N480" s="303"/>
      <c r="O480" s="303"/>
      <c r="P480" s="303"/>
      <c r="Q480" s="304"/>
      <c r="R480" s="304"/>
      <c r="S480" s="304"/>
      <c r="T480" s="304"/>
      <c r="U480" s="304"/>
      <c r="V480" s="304"/>
      <c r="W480" s="304"/>
      <c r="X480" s="304"/>
      <c r="Y480" s="304"/>
      <c r="Z480" s="304"/>
      <c r="AA480" s="304"/>
      <c r="AB480" s="304"/>
      <c r="AC480" s="304"/>
      <c r="AD480" s="304"/>
      <c r="AE480" s="304"/>
      <c r="AF480" s="304"/>
      <c r="AG480" s="304"/>
    </row>
    <row r="481">
      <c r="A481" s="304"/>
      <c r="B481" s="304"/>
      <c r="C481" s="304"/>
      <c r="D481" s="304"/>
      <c r="E481" s="300"/>
      <c r="F481" s="300"/>
      <c r="G481" s="313"/>
      <c r="H481" s="302"/>
      <c r="I481" s="303"/>
      <c r="J481" s="303"/>
      <c r="K481" s="303"/>
      <c r="L481" s="303"/>
      <c r="M481" s="303"/>
      <c r="N481" s="303"/>
      <c r="O481" s="303"/>
      <c r="P481" s="303"/>
      <c r="Q481" s="304"/>
      <c r="R481" s="304"/>
      <c r="S481" s="304"/>
      <c r="T481" s="304"/>
      <c r="U481" s="304"/>
      <c r="V481" s="304"/>
      <c r="W481" s="304"/>
      <c r="X481" s="304"/>
      <c r="Y481" s="304"/>
      <c r="Z481" s="304"/>
      <c r="AA481" s="304"/>
      <c r="AB481" s="304"/>
      <c r="AC481" s="304"/>
      <c r="AD481" s="304"/>
      <c r="AE481" s="304"/>
      <c r="AF481" s="304"/>
      <c r="AG481" s="304"/>
    </row>
    <row r="482">
      <c r="A482" s="304"/>
      <c r="B482" s="304"/>
      <c r="C482" s="304"/>
      <c r="D482" s="304"/>
      <c r="E482" s="300"/>
      <c r="F482" s="300"/>
      <c r="G482" s="313"/>
      <c r="H482" s="302"/>
      <c r="I482" s="303"/>
      <c r="J482" s="303"/>
      <c r="K482" s="303"/>
      <c r="L482" s="303"/>
      <c r="M482" s="303"/>
      <c r="N482" s="303"/>
      <c r="O482" s="303"/>
      <c r="P482" s="303"/>
      <c r="Q482" s="304"/>
      <c r="R482" s="304"/>
      <c r="S482" s="304"/>
      <c r="T482" s="304"/>
      <c r="U482" s="304"/>
      <c r="V482" s="304"/>
      <c r="W482" s="304"/>
      <c r="X482" s="304"/>
      <c r="Y482" s="304"/>
      <c r="Z482" s="304"/>
      <c r="AA482" s="304"/>
      <c r="AB482" s="304"/>
      <c r="AC482" s="304"/>
      <c r="AD482" s="304"/>
      <c r="AE482" s="304"/>
      <c r="AF482" s="304"/>
      <c r="AG482" s="304"/>
    </row>
    <row r="483">
      <c r="A483" s="304"/>
      <c r="B483" s="304"/>
      <c r="C483" s="304"/>
      <c r="D483" s="304"/>
      <c r="E483" s="300"/>
      <c r="F483" s="300"/>
      <c r="G483" s="313"/>
      <c r="H483" s="302"/>
      <c r="I483" s="303"/>
      <c r="J483" s="303"/>
      <c r="K483" s="303"/>
      <c r="L483" s="303"/>
      <c r="M483" s="303"/>
      <c r="N483" s="303"/>
      <c r="O483" s="303"/>
      <c r="P483" s="303"/>
      <c r="Q483" s="304"/>
      <c r="R483" s="304"/>
      <c r="S483" s="304"/>
      <c r="T483" s="304"/>
      <c r="U483" s="304"/>
      <c r="V483" s="304"/>
      <c r="W483" s="304"/>
      <c r="X483" s="304"/>
      <c r="Y483" s="304"/>
      <c r="Z483" s="304"/>
      <c r="AA483" s="304"/>
      <c r="AB483" s="304"/>
      <c r="AC483" s="304"/>
      <c r="AD483" s="304"/>
      <c r="AE483" s="304"/>
      <c r="AF483" s="304"/>
      <c r="AG483" s="304"/>
    </row>
    <row r="484">
      <c r="A484" s="304"/>
      <c r="B484" s="304"/>
      <c r="C484" s="304"/>
      <c r="D484" s="304"/>
      <c r="E484" s="300"/>
      <c r="F484" s="300"/>
      <c r="G484" s="313"/>
      <c r="H484" s="302"/>
      <c r="I484" s="303"/>
      <c r="J484" s="303"/>
      <c r="K484" s="303"/>
      <c r="L484" s="303"/>
      <c r="M484" s="303"/>
      <c r="N484" s="303"/>
      <c r="O484" s="303"/>
      <c r="P484" s="303"/>
      <c r="Q484" s="304"/>
      <c r="R484" s="304"/>
      <c r="S484" s="304"/>
      <c r="T484" s="304"/>
      <c r="U484" s="304"/>
      <c r="V484" s="304"/>
      <c r="W484" s="304"/>
      <c r="X484" s="304"/>
      <c r="Y484" s="304"/>
      <c r="Z484" s="304"/>
      <c r="AA484" s="304"/>
      <c r="AB484" s="304"/>
      <c r="AC484" s="304"/>
      <c r="AD484" s="304"/>
      <c r="AE484" s="304"/>
      <c r="AF484" s="304"/>
      <c r="AG484" s="304"/>
    </row>
    <row r="485">
      <c r="A485" s="304"/>
      <c r="B485" s="304"/>
      <c r="C485" s="304"/>
      <c r="D485" s="304"/>
      <c r="E485" s="300"/>
      <c r="F485" s="300"/>
      <c r="G485" s="313"/>
      <c r="H485" s="302"/>
      <c r="I485" s="303"/>
      <c r="J485" s="303"/>
      <c r="K485" s="303"/>
      <c r="L485" s="303"/>
      <c r="M485" s="303"/>
      <c r="N485" s="303"/>
      <c r="O485" s="303"/>
      <c r="P485" s="303"/>
      <c r="Q485" s="304"/>
      <c r="R485" s="304"/>
      <c r="S485" s="304"/>
      <c r="T485" s="304"/>
      <c r="U485" s="304"/>
      <c r="V485" s="304"/>
      <c r="W485" s="304"/>
      <c r="X485" s="304"/>
      <c r="Y485" s="304"/>
      <c r="Z485" s="304"/>
      <c r="AA485" s="304"/>
      <c r="AB485" s="304"/>
      <c r="AC485" s="304"/>
      <c r="AD485" s="304"/>
      <c r="AE485" s="304"/>
      <c r="AF485" s="304"/>
      <c r="AG485" s="304"/>
    </row>
    <row r="486">
      <c r="A486" s="304"/>
      <c r="B486" s="304"/>
      <c r="C486" s="304"/>
      <c r="D486" s="304"/>
      <c r="E486" s="300"/>
      <c r="F486" s="300"/>
      <c r="G486" s="313"/>
      <c r="H486" s="302"/>
      <c r="I486" s="303"/>
      <c r="J486" s="303"/>
      <c r="K486" s="303"/>
      <c r="L486" s="303"/>
      <c r="M486" s="303"/>
      <c r="N486" s="303"/>
      <c r="O486" s="303"/>
      <c r="P486" s="303"/>
      <c r="Q486" s="304"/>
      <c r="R486" s="304"/>
      <c r="S486" s="304"/>
      <c r="T486" s="304"/>
      <c r="U486" s="304"/>
      <c r="V486" s="304"/>
      <c r="W486" s="304"/>
      <c r="X486" s="304"/>
      <c r="Y486" s="304"/>
      <c r="Z486" s="304"/>
      <c r="AA486" s="304"/>
      <c r="AB486" s="304"/>
      <c r="AC486" s="304"/>
      <c r="AD486" s="304"/>
      <c r="AE486" s="304"/>
      <c r="AF486" s="304"/>
      <c r="AG486" s="304"/>
    </row>
    <row r="487">
      <c r="A487" s="304"/>
      <c r="B487" s="304"/>
      <c r="C487" s="304"/>
      <c r="D487" s="304"/>
      <c r="E487" s="300"/>
      <c r="F487" s="300"/>
      <c r="G487" s="313"/>
      <c r="H487" s="302"/>
      <c r="I487" s="303"/>
      <c r="J487" s="303"/>
      <c r="K487" s="303"/>
      <c r="L487" s="303"/>
      <c r="M487" s="303"/>
      <c r="N487" s="303"/>
      <c r="O487" s="303"/>
      <c r="P487" s="303"/>
      <c r="Q487" s="304"/>
      <c r="R487" s="304"/>
      <c r="S487" s="304"/>
      <c r="T487" s="304"/>
      <c r="U487" s="304"/>
      <c r="V487" s="304"/>
      <c r="W487" s="304"/>
      <c r="X487" s="304"/>
      <c r="Y487" s="304"/>
      <c r="Z487" s="304"/>
      <c r="AA487" s="304"/>
      <c r="AB487" s="304"/>
      <c r="AC487" s="304"/>
      <c r="AD487" s="304"/>
      <c r="AE487" s="304"/>
      <c r="AF487" s="304"/>
      <c r="AG487" s="304"/>
    </row>
    <row r="488">
      <c r="A488" s="304"/>
      <c r="B488" s="304"/>
      <c r="C488" s="304"/>
      <c r="D488" s="304"/>
      <c r="E488" s="300"/>
      <c r="F488" s="300"/>
      <c r="G488" s="313"/>
      <c r="H488" s="302"/>
      <c r="I488" s="303"/>
      <c r="J488" s="303"/>
      <c r="K488" s="303"/>
      <c r="L488" s="303"/>
      <c r="M488" s="303"/>
      <c r="N488" s="303"/>
      <c r="O488" s="303"/>
      <c r="P488" s="303"/>
      <c r="Q488" s="304"/>
      <c r="R488" s="304"/>
      <c r="S488" s="304"/>
      <c r="T488" s="304"/>
      <c r="U488" s="304"/>
      <c r="V488" s="304"/>
      <c r="W488" s="304"/>
      <c r="X488" s="304"/>
      <c r="Y488" s="304"/>
      <c r="Z488" s="304"/>
      <c r="AA488" s="304"/>
      <c r="AB488" s="304"/>
      <c r="AC488" s="304"/>
      <c r="AD488" s="304"/>
      <c r="AE488" s="304"/>
      <c r="AF488" s="304"/>
      <c r="AG488" s="304"/>
    </row>
    <row r="489">
      <c r="A489" s="304"/>
      <c r="B489" s="304"/>
      <c r="C489" s="304"/>
      <c r="D489" s="304"/>
      <c r="E489" s="300"/>
      <c r="F489" s="300"/>
      <c r="G489" s="313"/>
      <c r="H489" s="302"/>
      <c r="I489" s="303"/>
      <c r="J489" s="303"/>
      <c r="K489" s="303"/>
      <c r="L489" s="303"/>
      <c r="M489" s="303"/>
      <c r="N489" s="303"/>
      <c r="O489" s="303"/>
      <c r="P489" s="303"/>
      <c r="Q489" s="304"/>
      <c r="R489" s="304"/>
      <c r="S489" s="304"/>
      <c r="T489" s="304"/>
      <c r="U489" s="304"/>
      <c r="V489" s="304"/>
      <c r="W489" s="304"/>
      <c r="X489" s="304"/>
      <c r="Y489" s="304"/>
      <c r="Z489" s="304"/>
      <c r="AA489" s="304"/>
      <c r="AB489" s="304"/>
      <c r="AC489" s="304"/>
      <c r="AD489" s="304"/>
      <c r="AE489" s="304"/>
      <c r="AF489" s="304"/>
      <c r="AG489" s="304"/>
    </row>
    <row r="490">
      <c r="A490" s="304"/>
      <c r="B490" s="304"/>
      <c r="C490" s="304"/>
      <c r="D490" s="304"/>
      <c r="E490" s="300"/>
      <c r="F490" s="300"/>
      <c r="G490" s="313"/>
      <c r="H490" s="302"/>
      <c r="I490" s="303"/>
      <c r="J490" s="303"/>
      <c r="K490" s="303"/>
      <c r="L490" s="303"/>
      <c r="M490" s="303"/>
      <c r="N490" s="303"/>
      <c r="O490" s="303"/>
      <c r="P490" s="303"/>
      <c r="Q490" s="304"/>
      <c r="R490" s="304"/>
      <c r="S490" s="304"/>
      <c r="T490" s="304"/>
      <c r="U490" s="304"/>
      <c r="V490" s="304"/>
      <c r="W490" s="304"/>
      <c r="X490" s="304"/>
      <c r="Y490" s="304"/>
      <c r="Z490" s="304"/>
      <c r="AA490" s="304"/>
      <c r="AB490" s="304"/>
      <c r="AC490" s="304"/>
      <c r="AD490" s="304"/>
      <c r="AE490" s="304"/>
      <c r="AF490" s="304"/>
      <c r="AG490" s="304"/>
    </row>
    <row r="491">
      <c r="A491" s="304"/>
      <c r="B491" s="304"/>
      <c r="C491" s="304"/>
      <c r="D491" s="304"/>
      <c r="E491" s="300"/>
      <c r="F491" s="300"/>
      <c r="G491" s="313"/>
      <c r="H491" s="302"/>
      <c r="I491" s="303"/>
      <c r="J491" s="303"/>
      <c r="K491" s="303"/>
      <c r="L491" s="303"/>
      <c r="M491" s="303"/>
      <c r="N491" s="303"/>
      <c r="O491" s="303"/>
      <c r="P491" s="303"/>
      <c r="Q491" s="304"/>
      <c r="R491" s="304"/>
      <c r="S491" s="304"/>
      <c r="T491" s="304"/>
      <c r="U491" s="304"/>
      <c r="V491" s="304"/>
      <c r="W491" s="304"/>
      <c r="X491" s="304"/>
      <c r="Y491" s="304"/>
      <c r="Z491" s="304"/>
      <c r="AA491" s="304"/>
      <c r="AB491" s="304"/>
      <c r="AC491" s="304"/>
      <c r="AD491" s="304"/>
      <c r="AE491" s="304"/>
      <c r="AF491" s="304"/>
      <c r="AG491" s="304"/>
    </row>
    <row r="492">
      <c r="A492" s="304"/>
      <c r="B492" s="304"/>
      <c r="C492" s="304"/>
      <c r="D492" s="304"/>
      <c r="E492" s="300"/>
      <c r="F492" s="300"/>
      <c r="G492" s="313"/>
      <c r="H492" s="302"/>
      <c r="I492" s="303"/>
      <c r="J492" s="303"/>
      <c r="K492" s="303"/>
      <c r="L492" s="303"/>
      <c r="M492" s="303"/>
      <c r="N492" s="303"/>
      <c r="O492" s="303"/>
      <c r="P492" s="303"/>
      <c r="Q492" s="304"/>
      <c r="R492" s="304"/>
      <c r="S492" s="304"/>
      <c r="T492" s="304"/>
      <c r="U492" s="304"/>
      <c r="V492" s="304"/>
      <c r="W492" s="304"/>
      <c r="X492" s="304"/>
      <c r="Y492" s="304"/>
      <c r="Z492" s="304"/>
      <c r="AA492" s="304"/>
      <c r="AB492" s="304"/>
      <c r="AC492" s="304"/>
      <c r="AD492" s="304"/>
      <c r="AE492" s="304"/>
      <c r="AF492" s="304"/>
      <c r="AG492" s="304"/>
    </row>
    <row r="493">
      <c r="A493" s="304"/>
      <c r="B493" s="304"/>
      <c r="C493" s="304"/>
      <c r="D493" s="304"/>
      <c r="E493" s="300"/>
      <c r="F493" s="300"/>
      <c r="G493" s="313"/>
      <c r="H493" s="302"/>
      <c r="I493" s="303"/>
      <c r="J493" s="303"/>
      <c r="K493" s="303"/>
      <c r="L493" s="303"/>
      <c r="M493" s="303"/>
      <c r="N493" s="303"/>
      <c r="O493" s="303"/>
      <c r="P493" s="303"/>
      <c r="Q493" s="304"/>
      <c r="R493" s="304"/>
      <c r="S493" s="304"/>
      <c r="T493" s="304"/>
      <c r="U493" s="304"/>
      <c r="V493" s="304"/>
      <c r="W493" s="304"/>
      <c r="X493" s="304"/>
      <c r="Y493" s="304"/>
      <c r="Z493" s="304"/>
      <c r="AA493" s="304"/>
      <c r="AB493" s="304"/>
      <c r="AC493" s="304"/>
      <c r="AD493" s="304"/>
      <c r="AE493" s="304"/>
      <c r="AF493" s="304"/>
      <c r="AG493" s="304"/>
    </row>
    <row r="494">
      <c r="A494" s="304"/>
      <c r="B494" s="304"/>
      <c r="C494" s="304"/>
      <c r="D494" s="304"/>
      <c r="E494" s="300"/>
      <c r="F494" s="300"/>
      <c r="G494" s="313"/>
      <c r="H494" s="302"/>
      <c r="I494" s="303"/>
      <c r="J494" s="303"/>
      <c r="K494" s="303"/>
      <c r="L494" s="303"/>
      <c r="M494" s="303"/>
      <c r="N494" s="303"/>
      <c r="O494" s="303"/>
      <c r="P494" s="303"/>
      <c r="Q494" s="304"/>
      <c r="R494" s="304"/>
      <c r="S494" s="304"/>
      <c r="T494" s="304"/>
      <c r="U494" s="304"/>
      <c r="V494" s="304"/>
      <c r="W494" s="304"/>
      <c r="X494" s="304"/>
      <c r="Y494" s="304"/>
      <c r="Z494" s="304"/>
      <c r="AA494" s="304"/>
      <c r="AB494" s="304"/>
      <c r="AC494" s="304"/>
      <c r="AD494" s="304"/>
      <c r="AE494" s="304"/>
      <c r="AF494" s="304"/>
      <c r="AG494" s="304"/>
    </row>
    <row r="495">
      <c r="A495" s="304"/>
      <c r="B495" s="304"/>
      <c r="C495" s="304"/>
      <c r="D495" s="304"/>
      <c r="E495" s="300"/>
      <c r="F495" s="300"/>
      <c r="G495" s="313"/>
      <c r="H495" s="302"/>
      <c r="I495" s="303"/>
      <c r="J495" s="303"/>
      <c r="K495" s="303"/>
      <c r="L495" s="303"/>
      <c r="M495" s="303"/>
      <c r="N495" s="303"/>
      <c r="O495" s="303"/>
      <c r="P495" s="303"/>
      <c r="Q495" s="304"/>
      <c r="R495" s="304"/>
      <c r="S495" s="304"/>
      <c r="T495" s="304"/>
      <c r="U495" s="304"/>
      <c r="V495" s="304"/>
      <c r="W495" s="304"/>
      <c r="X495" s="304"/>
      <c r="Y495" s="304"/>
      <c r="Z495" s="304"/>
      <c r="AA495" s="304"/>
      <c r="AB495" s="304"/>
      <c r="AC495" s="304"/>
      <c r="AD495" s="304"/>
      <c r="AE495" s="304"/>
      <c r="AF495" s="304"/>
      <c r="AG495" s="304"/>
    </row>
    <row r="496">
      <c r="A496" s="304"/>
      <c r="B496" s="304"/>
      <c r="C496" s="304"/>
      <c r="D496" s="304"/>
      <c r="E496" s="300"/>
      <c r="F496" s="300"/>
      <c r="G496" s="313"/>
      <c r="H496" s="302"/>
      <c r="I496" s="303"/>
      <c r="J496" s="303"/>
      <c r="K496" s="303"/>
      <c r="L496" s="303"/>
      <c r="M496" s="303"/>
      <c r="N496" s="303"/>
      <c r="O496" s="303"/>
      <c r="P496" s="303"/>
      <c r="Q496" s="304"/>
      <c r="R496" s="304"/>
      <c r="S496" s="304"/>
      <c r="T496" s="304"/>
      <c r="U496" s="304"/>
      <c r="V496" s="304"/>
      <c r="W496" s="304"/>
      <c r="X496" s="304"/>
      <c r="Y496" s="304"/>
      <c r="Z496" s="304"/>
      <c r="AA496" s="304"/>
      <c r="AB496" s="304"/>
      <c r="AC496" s="304"/>
      <c r="AD496" s="304"/>
      <c r="AE496" s="304"/>
      <c r="AF496" s="304"/>
      <c r="AG496" s="304"/>
    </row>
    <row r="497">
      <c r="A497" s="304"/>
      <c r="B497" s="304"/>
      <c r="C497" s="304"/>
      <c r="D497" s="304"/>
      <c r="E497" s="300"/>
      <c r="F497" s="300"/>
      <c r="G497" s="313"/>
      <c r="H497" s="302"/>
      <c r="I497" s="303"/>
      <c r="J497" s="303"/>
      <c r="K497" s="303"/>
      <c r="L497" s="303"/>
      <c r="M497" s="303"/>
      <c r="N497" s="303"/>
      <c r="O497" s="303"/>
      <c r="P497" s="303"/>
      <c r="Q497" s="304"/>
      <c r="R497" s="304"/>
      <c r="S497" s="304"/>
      <c r="T497" s="304"/>
      <c r="U497" s="304"/>
      <c r="V497" s="304"/>
      <c r="W497" s="304"/>
      <c r="X497" s="304"/>
      <c r="Y497" s="304"/>
      <c r="Z497" s="304"/>
      <c r="AA497" s="304"/>
      <c r="AB497" s="304"/>
      <c r="AC497" s="304"/>
      <c r="AD497" s="304"/>
      <c r="AE497" s="304"/>
      <c r="AF497" s="304"/>
      <c r="AG497" s="304"/>
    </row>
    <row r="498">
      <c r="A498" s="304"/>
      <c r="B498" s="304"/>
      <c r="C498" s="304"/>
      <c r="D498" s="304"/>
      <c r="E498" s="300"/>
      <c r="F498" s="300"/>
      <c r="G498" s="313"/>
      <c r="H498" s="302"/>
      <c r="I498" s="303"/>
      <c r="J498" s="303"/>
      <c r="K498" s="303"/>
      <c r="L498" s="303"/>
      <c r="M498" s="303"/>
      <c r="N498" s="303"/>
      <c r="O498" s="303"/>
      <c r="P498" s="303"/>
      <c r="Q498" s="304"/>
      <c r="R498" s="304"/>
      <c r="S498" s="304"/>
      <c r="T498" s="304"/>
      <c r="U498" s="304"/>
      <c r="V498" s="304"/>
      <c r="W498" s="304"/>
      <c r="X498" s="304"/>
      <c r="Y498" s="304"/>
      <c r="Z498" s="304"/>
      <c r="AA498" s="304"/>
      <c r="AB498" s="304"/>
      <c r="AC498" s="304"/>
      <c r="AD498" s="304"/>
      <c r="AE498" s="304"/>
      <c r="AF498" s="304"/>
      <c r="AG498" s="304"/>
    </row>
    <row r="499">
      <c r="A499" s="304"/>
      <c r="B499" s="304"/>
      <c r="C499" s="304"/>
      <c r="D499" s="304"/>
      <c r="E499" s="300"/>
      <c r="F499" s="300"/>
      <c r="G499" s="313"/>
      <c r="H499" s="302"/>
      <c r="I499" s="303"/>
      <c r="J499" s="303"/>
      <c r="K499" s="303"/>
      <c r="L499" s="303"/>
      <c r="M499" s="303"/>
      <c r="N499" s="303"/>
      <c r="O499" s="303"/>
      <c r="P499" s="303"/>
      <c r="Q499" s="304"/>
      <c r="R499" s="304"/>
      <c r="S499" s="304"/>
      <c r="T499" s="304"/>
      <c r="U499" s="304"/>
      <c r="V499" s="304"/>
      <c r="W499" s="304"/>
      <c r="X499" s="304"/>
      <c r="Y499" s="304"/>
      <c r="Z499" s="304"/>
      <c r="AA499" s="304"/>
      <c r="AB499" s="304"/>
      <c r="AC499" s="304"/>
      <c r="AD499" s="304"/>
      <c r="AE499" s="304"/>
      <c r="AF499" s="304"/>
      <c r="AG499" s="304"/>
    </row>
    <row r="500">
      <c r="A500" s="304"/>
      <c r="B500" s="304"/>
      <c r="C500" s="304"/>
      <c r="D500" s="304"/>
      <c r="E500" s="300"/>
      <c r="F500" s="300"/>
      <c r="G500" s="313"/>
      <c r="H500" s="302"/>
      <c r="I500" s="303"/>
      <c r="J500" s="303"/>
      <c r="K500" s="303"/>
      <c r="L500" s="303"/>
      <c r="M500" s="303"/>
      <c r="N500" s="303"/>
      <c r="O500" s="303"/>
      <c r="P500" s="303"/>
      <c r="Q500" s="304"/>
      <c r="R500" s="304"/>
      <c r="S500" s="304"/>
      <c r="T500" s="304"/>
      <c r="U500" s="304"/>
      <c r="V500" s="304"/>
      <c r="W500" s="304"/>
      <c r="X500" s="304"/>
      <c r="Y500" s="304"/>
      <c r="Z500" s="304"/>
      <c r="AA500" s="304"/>
      <c r="AB500" s="304"/>
      <c r="AC500" s="304"/>
      <c r="AD500" s="304"/>
      <c r="AE500" s="304"/>
      <c r="AF500" s="304"/>
      <c r="AG500" s="304"/>
    </row>
    <row r="501">
      <c r="A501" s="304"/>
      <c r="B501" s="304"/>
      <c r="C501" s="304"/>
      <c r="D501" s="304"/>
      <c r="E501" s="300"/>
      <c r="F501" s="300"/>
      <c r="G501" s="313"/>
      <c r="H501" s="302"/>
      <c r="I501" s="303"/>
      <c r="J501" s="303"/>
      <c r="K501" s="303"/>
      <c r="L501" s="303"/>
      <c r="M501" s="303"/>
      <c r="N501" s="303"/>
      <c r="O501" s="303"/>
      <c r="P501" s="303"/>
      <c r="Q501" s="304"/>
      <c r="R501" s="304"/>
      <c r="S501" s="304"/>
      <c r="T501" s="304"/>
      <c r="U501" s="304"/>
      <c r="V501" s="304"/>
      <c r="W501" s="304"/>
      <c r="X501" s="304"/>
      <c r="Y501" s="304"/>
      <c r="Z501" s="304"/>
      <c r="AA501" s="304"/>
      <c r="AB501" s="304"/>
      <c r="AC501" s="304"/>
      <c r="AD501" s="304"/>
      <c r="AE501" s="304"/>
      <c r="AF501" s="304"/>
      <c r="AG501" s="304"/>
    </row>
    <row r="502">
      <c r="A502" s="304"/>
      <c r="B502" s="304"/>
      <c r="C502" s="304"/>
      <c r="D502" s="304"/>
      <c r="E502" s="300"/>
      <c r="F502" s="300"/>
      <c r="G502" s="313"/>
      <c r="H502" s="302"/>
      <c r="I502" s="303"/>
      <c r="J502" s="303"/>
      <c r="K502" s="303"/>
      <c r="L502" s="303"/>
      <c r="M502" s="303"/>
      <c r="N502" s="303"/>
      <c r="O502" s="303"/>
      <c r="P502" s="303"/>
      <c r="Q502" s="304"/>
      <c r="R502" s="304"/>
      <c r="S502" s="304"/>
      <c r="T502" s="304"/>
      <c r="U502" s="304"/>
      <c r="V502" s="304"/>
      <c r="W502" s="304"/>
      <c r="X502" s="304"/>
      <c r="Y502" s="304"/>
      <c r="Z502" s="304"/>
      <c r="AA502" s="304"/>
      <c r="AB502" s="304"/>
      <c r="AC502" s="304"/>
      <c r="AD502" s="304"/>
      <c r="AE502" s="304"/>
      <c r="AF502" s="304"/>
      <c r="AG502" s="304"/>
    </row>
    <row r="503">
      <c r="A503" s="304"/>
      <c r="B503" s="304"/>
      <c r="C503" s="304"/>
      <c r="D503" s="304"/>
      <c r="E503" s="300"/>
      <c r="F503" s="300"/>
      <c r="G503" s="313"/>
      <c r="H503" s="302"/>
      <c r="I503" s="303"/>
      <c r="J503" s="303"/>
      <c r="K503" s="303"/>
      <c r="L503" s="303"/>
      <c r="M503" s="303"/>
      <c r="N503" s="303"/>
      <c r="O503" s="303"/>
      <c r="P503" s="303"/>
      <c r="Q503" s="304"/>
      <c r="R503" s="304"/>
      <c r="S503" s="304"/>
      <c r="T503" s="304"/>
      <c r="U503" s="304"/>
      <c r="V503" s="304"/>
      <c r="W503" s="304"/>
      <c r="X503" s="304"/>
      <c r="Y503" s="304"/>
      <c r="Z503" s="304"/>
      <c r="AA503" s="304"/>
      <c r="AB503" s="304"/>
      <c r="AC503" s="304"/>
      <c r="AD503" s="304"/>
      <c r="AE503" s="304"/>
      <c r="AF503" s="304"/>
      <c r="AG503" s="304"/>
    </row>
    <row r="504">
      <c r="A504" s="304"/>
      <c r="B504" s="304"/>
      <c r="C504" s="304"/>
      <c r="D504" s="304"/>
      <c r="E504" s="300"/>
      <c r="F504" s="300"/>
      <c r="G504" s="313"/>
      <c r="H504" s="302"/>
      <c r="I504" s="303"/>
      <c r="J504" s="303"/>
      <c r="K504" s="303"/>
      <c r="L504" s="303"/>
      <c r="M504" s="303"/>
      <c r="N504" s="303"/>
      <c r="O504" s="303"/>
      <c r="P504" s="303"/>
      <c r="Q504" s="304"/>
      <c r="R504" s="304"/>
      <c r="S504" s="304"/>
      <c r="T504" s="304"/>
      <c r="U504" s="304"/>
      <c r="V504" s="304"/>
      <c r="W504" s="304"/>
      <c r="X504" s="304"/>
      <c r="Y504" s="304"/>
      <c r="Z504" s="304"/>
      <c r="AA504" s="304"/>
      <c r="AB504" s="304"/>
      <c r="AC504" s="304"/>
      <c r="AD504" s="304"/>
      <c r="AE504" s="304"/>
      <c r="AF504" s="304"/>
      <c r="AG504" s="304"/>
    </row>
    <row r="505">
      <c r="A505" s="304"/>
      <c r="B505" s="304"/>
      <c r="C505" s="304"/>
      <c r="D505" s="304"/>
      <c r="E505" s="300"/>
      <c r="F505" s="300"/>
      <c r="G505" s="313"/>
      <c r="H505" s="302"/>
      <c r="I505" s="303"/>
      <c r="J505" s="303"/>
      <c r="K505" s="303"/>
      <c r="L505" s="303"/>
      <c r="M505" s="303"/>
      <c r="N505" s="303"/>
      <c r="O505" s="303"/>
      <c r="P505" s="303"/>
      <c r="Q505" s="304"/>
      <c r="R505" s="304"/>
      <c r="S505" s="304"/>
      <c r="T505" s="304"/>
      <c r="U505" s="304"/>
      <c r="V505" s="304"/>
      <c r="W505" s="304"/>
      <c r="X505" s="304"/>
      <c r="Y505" s="304"/>
      <c r="Z505" s="304"/>
      <c r="AA505" s="304"/>
      <c r="AB505" s="304"/>
      <c r="AC505" s="304"/>
      <c r="AD505" s="304"/>
      <c r="AE505" s="304"/>
      <c r="AF505" s="304"/>
      <c r="AG505" s="304"/>
    </row>
    <row r="506">
      <c r="A506" s="304"/>
      <c r="B506" s="304"/>
      <c r="C506" s="304"/>
      <c r="D506" s="304"/>
      <c r="E506" s="300"/>
      <c r="F506" s="300"/>
      <c r="G506" s="313"/>
      <c r="H506" s="302"/>
      <c r="I506" s="303"/>
      <c r="J506" s="303"/>
      <c r="K506" s="303"/>
      <c r="L506" s="303"/>
      <c r="M506" s="303"/>
      <c r="N506" s="303"/>
      <c r="O506" s="303"/>
      <c r="P506" s="303"/>
      <c r="Q506" s="304"/>
      <c r="R506" s="304"/>
      <c r="S506" s="304"/>
      <c r="T506" s="304"/>
      <c r="U506" s="304"/>
      <c r="V506" s="304"/>
      <c r="W506" s="304"/>
      <c r="X506" s="304"/>
      <c r="Y506" s="304"/>
      <c r="Z506" s="304"/>
      <c r="AA506" s="304"/>
      <c r="AB506" s="304"/>
      <c r="AC506" s="304"/>
      <c r="AD506" s="304"/>
      <c r="AE506" s="304"/>
      <c r="AF506" s="304"/>
      <c r="AG506" s="304"/>
    </row>
    <row r="507">
      <c r="A507" s="304"/>
      <c r="B507" s="304"/>
      <c r="C507" s="304"/>
      <c r="D507" s="304"/>
      <c r="E507" s="300"/>
      <c r="F507" s="300"/>
      <c r="G507" s="313"/>
      <c r="H507" s="302"/>
      <c r="I507" s="303"/>
      <c r="J507" s="303"/>
      <c r="K507" s="303"/>
      <c r="L507" s="303"/>
      <c r="M507" s="303"/>
      <c r="N507" s="303"/>
      <c r="O507" s="303"/>
      <c r="P507" s="303"/>
      <c r="Q507" s="304"/>
      <c r="R507" s="304"/>
      <c r="S507" s="304"/>
      <c r="T507" s="304"/>
      <c r="U507" s="304"/>
      <c r="V507" s="304"/>
      <c r="W507" s="304"/>
      <c r="X507" s="304"/>
      <c r="Y507" s="304"/>
      <c r="Z507" s="304"/>
      <c r="AA507" s="304"/>
      <c r="AB507" s="304"/>
      <c r="AC507" s="304"/>
      <c r="AD507" s="304"/>
      <c r="AE507" s="304"/>
      <c r="AF507" s="304"/>
      <c r="AG507" s="304"/>
    </row>
    <row r="508">
      <c r="A508" s="304"/>
      <c r="B508" s="304"/>
      <c r="C508" s="304"/>
      <c r="D508" s="304"/>
      <c r="E508" s="300"/>
      <c r="F508" s="300"/>
      <c r="G508" s="313"/>
      <c r="H508" s="302"/>
      <c r="I508" s="303"/>
      <c r="J508" s="303"/>
      <c r="K508" s="303"/>
      <c r="L508" s="303"/>
      <c r="M508" s="303"/>
      <c r="N508" s="303"/>
      <c r="O508" s="303"/>
      <c r="P508" s="303"/>
      <c r="Q508" s="304"/>
      <c r="R508" s="304"/>
      <c r="S508" s="304"/>
      <c r="T508" s="304"/>
      <c r="U508" s="304"/>
      <c r="V508" s="304"/>
      <c r="W508" s="304"/>
      <c r="X508" s="304"/>
      <c r="Y508" s="304"/>
      <c r="Z508" s="304"/>
      <c r="AA508" s="304"/>
      <c r="AB508" s="304"/>
      <c r="AC508" s="304"/>
      <c r="AD508" s="304"/>
      <c r="AE508" s="304"/>
      <c r="AF508" s="304"/>
      <c r="AG508" s="304"/>
    </row>
    <row r="509">
      <c r="A509" s="304"/>
      <c r="B509" s="304"/>
      <c r="C509" s="304"/>
      <c r="D509" s="304"/>
      <c r="E509" s="300"/>
      <c r="F509" s="300"/>
      <c r="G509" s="313"/>
      <c r="H509" s="302"/>
      <c r="I509" s="303"/>
      <c r="J509" s="303"/>
      <c r="K509" s="303"/>
      <c r="L509" s="303"/>
      <c r="M509" s="303"/>
      <c r="N509" s="303"/>
      <c r="O509" s="303"/>
      <c r="P509" s="303"/>
      <c r="Q509" s="304"/>
      <c r="R509" s="304"/>
      <c r="S509" s="304"/>
      <c r="T509" s="304"/>
      <c r="U509" s="304"/>
      <c r="V509" s="304"/>
      <c r="W509" s="304"/>
      <c r="X509" s="304"/>
      <c r="Y509" s="304"/>
      <c r="Z509" s="304"/>
      <c r="AA509" s="304"/>
      <c r="AB509" s="304"/>
      <c r="AC509" s="304"/>
      <c r="AD509" s="304"/>
      <c r="AE509" s="304"/>
      <c r="AF509" s="304"/>
      <c r="AG509" s="304"/>
    </row>
    <row r="510">
      <c r="A510" s="304"/>
      <c r="B510" s="304"/>
      <c r="C510" s="304"/>
      <c r="D510" s="304"/>
      <c r="E510" s="300"/>
      <c r="F510" s="300"/>
      <c r="G510" s="313"/>
      <c r="H510" s="302"/>
      <c r="I510" s="303"/>
      <c r="J510" s="303"/>
      <c r="K510" s="303"/>
      <c r="L510" s="303"/>
      <c r="M510" s="303"/>
      <c r="N510" s="303"/>
      <c r="O510" s="303"/>
      <c r="P510" s="303"/>
      <c r="Q510" s="304"/>
      <c r="R510" s="304"/>
      <c r="S510" s="304"/>
      <c r="T510" s="304"/>
      <c r="U510" s="304"/>
      <c r="V510" s="304"/>
      <c r="W510" s="304"/>
      <c r="X510" s="304"/>
      <c r="Y510" s="304"/>
      <c r="Z510" s="304"/>
      <c r="AA510" s="304"/>
      <c r="AB510" s="304"/>
      <c r="AC510" s="304"/>
      <c r="AD510" s="304"/>
      <c r="AE510" s="304"/>
      <c r="AF510" s="304"/>
      <c r="AG510" s="304"/>
    </row>
    <row r="511">
      <c r="A511" s="304"/>
      <c r="B511" s="304"/>
      <c r="C511" s="304"/>
      <c r="D511" s="304"/>
      <c r="E511" s="300"/>
      <c r="F511" s="300"/>
      <c r="G511" s="313"/>
      <c r="H511" s="302"/>
      <c r="I511" s="303"/>
      <c r="J511" s="303"/>
      <c r="K511" s="303"/>
      <c r="L511" s="303"/>
      <c r="M511" s="303"/>
      <c r="N511" s="303"/>
      <c r="O511" s="303"/>
      <c r="P511" s="303"/>
      <c r="Q511" s="304"/>
      <c r="R511" s="304"/>
      <c r="S511" s="304"/>
      <c r="T511" s="304"/>
      <c r="U511" s="304"/>
      <c r="V511" s="304"/>
      <c r="W511" s="304"/>
      <c r="X511" s="304"/>
      <c r="Y511" s="304"/>
      <c r="Z511" s="304"/>
      <c r="AA511" s="304"/>
      <c r="AB511" s="304"/>
      <c r="AC511" s="304"/>
      <c r="AD511" s="304"/>
      <c r="AE511" s="304"/>
      <c r="AF511" s="304"/>
      <c r="AG511" s="304"/>
    </row>
    <row r="512">
      <c r="A512" s="304"/>
      <c r="B512" s="304"/>
      <c r="C512" s="304"/>
      <c r="D512" s="304"/>
      <c r="E512" s="300"/>
      <c r="F512" s="300"/>
      <c r="G512" s="313"/>
      <c r="H512" s="302"/>
      <c r="I512" s="303"/>
      <c r="J512" s="303"/>
      <c r="K512" s="303"/>
      <c r="L512" s="303"/>
      <c r="M512" s="303"/>
      <c r="N512" s="303"/>
      <c r="O512" s="303"/>
      <c r="P512" s="303"/>
      <c r="Q512" s="304"/>
      <c r="R512" s="304"/>
      <c r="S512" s="304"/>
      <c r="T512" s="304"/>
      <c r="U512" s="304"/>
      <c r="V512" s="304"/>
      <c r="W512" s="304"/>
      <c r="X512" s="304"/>
      <c r="Y512" s="304"/>
      <c r="Z512" s="304"/>
      <c r="AA512" s="304"/>
      <c r="AB512" s="304"/>
      <c r="AC512" s="304"/>
      <c r="AD512" s="304"/>
      <c r="AE512" s="304"/>
      <c r="AF512" s="304"/>
      <c r="AG512" s="304"/>
    </row>
    <row r="513">
      <c r="A513" s="304"/>
      <c r="B513" s="304"/>
      <c r="C513" s="304"/>
      <c r="D513" s="304"/>
      <c r="E513" s="300"/>
      <c r="F513" s="300"/>
      <c r="G513" s="313"/>
      <c r="H513" s="302"/>
      <c r="I513" s="303"/>
      <c r="J513" s="303"/>
      <c r="K513" s="303"/>
      <c r="L513" s="303"/>
      <c r="M513" s="303"/>
      <c r="N513" s="303"/>
      <c r="O513" s="303"/>
      <c r="P513" s="303"/>
      <c r="Q513" s="304"/>
      <c r="R513" s="304"/>
      <c r="S513" s="304"/>
      <c r="T513" s="304"/>
      <c r="U513" s="304"/>
      <c r="V513" s="304"/>
      <c r="W513" s="304"/>
      <c r="X513" s="304"/>
      <c r="Y513" s="304"/>
      <c r="Z513" s="304"/>
      <c r="AA513" s="304"/>
      <c r="AB513" s="304"/>
      <c r="AC513" s="304"/>
      <c r="AD513" s="304"/>
      <c r="AE513" s="304"/>
      <c r="AF513" s="304"/>
      <c r="AG513" s="304"/>
    </row>
    <row r="514">
      <c r="A514" s="304"/>
      <c r="B514" s="304"/>
      <c r="C514" s="304"/>
      <c r="D514" s="304"/>
      <c r="E514" s="300"/>
      <c r="F514" s="300"/>
      <c r="G514" s="313"/>
      <c r="H514" s="302"/>
      <c r="I514" s="303"/>
      <c r="J514" s="303"/>
      <c r="K514" s="303"/>
      <c r="L514" s="303"/>
      <c r="M514" s="303"/>
      <c r="N514" s="303"/>
      <c r="O514" s="303"/>
      <c r="P514" s="303"/>
      <c r="Q514" s="304"/>
      <c r="R514" s="304"/>
      <c r="S514" s="304"/>
      <c r="T514" s="304"/>
      <c r="U514" s="304"/>
      <c r="V514" s="304"/>
      <c r="W514" s="304"/>
      <c r="X514" s="304"/>
      <c r="Y514" s="304"/>
      <c r="Z514" s="304"/>
      <c r="AA514" s="304"/>
      <c r="AB514" s="304"/>
      <c r="AC514" s="304"/>
      <c r="AD514" s="304"/>
      <c r="AE514" s="304"/>
      <c r="AF514" s="304"/>
      <c r="AG514" s="304"/>
    </row>
    <row r="515">
      <c r="A515" s="304"/>
      <c r="B515" s="304"/>
      <c r="C515" s="304"/>
      <c r="D515" s="304"/>
      <c r="E515" s="300"/>
      <c r="F515" s="300"/>
      <c r="G515" s="313"/>
      <c r="H515" s="302"/>
      <c r="I515" s="303"/>
      <c r="J515" s="303"/>
      <c r="K515" s="303"/>
      <c r="L515" s="303"/>
      <c r="M515" s="303"/>
      <c r="N515" s="303"/>
      <c r="O515" s="303"/>
      <c r="P515" s="303"/>
      <c r="Q515" s="304"/>
      <c r="R515" s="304"/>
      <c r="S515" s="304"/>
      <c r="T515" s="304"/>
      <c r="U515" s="304"/>
      <c r="V515" s="304"/>
      <c r="W515" s="304"/>
      <c r="X515" s="304"/>
      <c r="Y515" s="304"/>
      <c r="Z515" s="304"/>
      <c r="AA515" s="304"/>
      <c r="AB515" s="304"/>
      <c r="AC515" s="304"/>
      <c r="AD515" s="304"/>
      <c r="AE515" s="304"/>
      <c r="AF515" s="304"/>
      <c r="AG515" s="304"/>
    </row>
    <row r="516">
      <c r="A516" s="304"/>
      <c r="B516" s="304"/>
      <c r="C516" s="304"/>
      <c r="D516" s="304"/>
      <c r="E516" s="300"/>
      <c r="F516" s="300"/>
      <c r="G516" s="313"/>
      <c r="H516" s="302"/>
      <c r="I516" s="303"/>
      <c r="J516" s="303"/>
      <c r="K516" s="303"/>
      <c r="L516" s="303"/>
      <c r="M516" s="303"/>
      <c r="N516" s="303"/>
      <c r="O516" s="303"/>
      <c r="P516" s="303"/>
      <c r="Q516" s="304"/>
      <c r="R516" s="304"/>
      <c r="S516" s="304"/>
      <c r="T516" s="304"/>
      <c r="U516" s="304"/>
      <c r="V516" s="304"/>
      <c r="W516" s="304"/>
      <c r="X516" s="304"/>
      <c r="Y516" s="304"/>
      <c r="Z516" s="304"/>
      <c r="AA516" s="304"/>
      <c r="AB516" s="304"/>
      <c r="AC516" s="304"/>
      <c r="AD516" s="304"/>
      <c r="AE516" s="304"/>
      <c r="AF516" s="304"/>
      <c r="AG516" s="304"/>
    </row>
    <row r="517">
      <c r="A517" s="304"/>
      <c r="B517" s="304"/>
      <c r="C517" s="304"/>
      <c r="D517" s="304"/>
      <c r="E517" s="300"/>
      <c r="F517" s="300"/>
      <c r="G517" s="313"/>
      <c r="H517" s="302"/>
      <c r="I517" s="303"/>
      <c r="J517" s="303"/>
      <c r="K517" s="303"/>
      <c r="L517" s="303"/>
      <c r="M517" s="303"/>
      <c r="N517" s="303"/>
      <c r="O517" s="303"/>
      <c r="P517" s="303"/>
      <c r="Q517" s="304"/>
      <c r="R517" s="304"/>
      <c r="S517" s="304"/>
      <c r="T517" s="304"/>
      <c r="U517" s="304"/>
      <c r="V517" s="304"/>
      <c r="W517" s="304"/>
      <c r="X517" s="304"/>
      <c r="Y517" s="304"/>
      <c r="Z517" s="304"/>
      <c r="AA517" s="304"/>
      <c r="AB517" s="304"/>
      <c r="AC517" s="304"/>
      <c r="AD517" s="304"/>
      <c r="AE517" s="304"/>
      <c r="AF517" s="304"/>
      <c r="AG517" s="304"/>
    </row>
    <row r="518">
      <c r="A518" s="304"/>
      <c r="B518" s="304"/>
      <c r="C518" s="304"/>
      <c r="D518" s="304"/>
      <c r="E518" s="300"/>
      <c r="F518" s="300"/>
      <c r="G518" s="313"/>
      <c r="H518" s="302"/>
      <c r="I518" s="303"/>
      <c r="J518" s="303"/>
      <c r="K518" s="303"/>
      <c r="L518" s="303"/>
      <c r="M518" s="303"/>
      <c r="N518" s="303"/>
      <c r="O518" s="303"/>
      <c r="P518" s="303"/>
      <c r="Q518" s="304"/>
      <c r="R518" s="304"/>
      <c r="S518" s="304"/>
      <c r="T518" s="304"/>
      <c r="U518" s="304"/>
      <c r="V518" s="304"/>
      <c r="W518" s="304"/>
      <c r="X518" s="304"/>
      <c r="Y518" s="304"/>
      <c r="Z518" s="304"/>
      <c r="AA518" s="304"/>
      <c r="AB518" s="304"/>
      <c r="AC518" s="304"/>
      <c r="AD518" s="304"/>
      <c r="AE518" s="304"/>
      <c r="AF518" s="304"/>
      <c r="AG518" s="304"/>
    </row>
    <row r="519">
      <c r="A519" s="304"/>
      <c r="B519" s="304"/>
      <c r="C519" s="304"/>
      <c r="D519" s="304"/>
      <c r="E519" s="300"/>
      <c r="F519" s="300"/>
      <c r="G519" s="313"/>
      <c r="H519" s="302"/>
      <c r="I519" s="303"/>
      <c r="J519" s="303"/>
      <c r="K519" s="303"/>
      <c r="L519" s="303"/>
      <c r="M519" s="303"/>
      <c r="N519" s="303"/>
      <c r="O519" s="303"/>
      <c r="P519" s="303"/>
      <c r="Q519" s="304"/>
      <c r="R519" s="304"/>
      <c r="S519" s="304"/>
      <c r="T519" s="304"/>
      <c r="U519" s="304"/>
      <c r="V519" s="304"/>
      <c r="W519" s="304"/>
      <c r="X519" s="304"/>
      <c r="Y519" s="304"/>
      <c r="Z519" s="304"/>
      <c r="AA519" s="304"/>
      <c r="AB519" s="304"/>
      <c r="AC519" s="304"/>
      <c r="AD519" s="304"/>
      <c r="AE519" s="304"/>
      <c r="AF519" s="304"/>
      <c r="AG519" s="304"/>
    </row>
    <row r="520">
      <c r="A520" s="304"/>
      <c r="B520" s="304"/>
      <c r="C520" s="304"/>
      <c r="D520" s="304"/>
      <c r="E520" s="300"/>
      <c r="F520" s="300"/>
      <c r="G520" s="313"/>
      <c r="H520" s="302"/>
      <c r="I520" s="303"/>
      <c r="J520" s="303"/>
      <c r="K520" s="303"/>
      <c r="L520" s="303"/>
      <c r="M520" s="303"/>
      <c r="N520" s="303"/>
      <c r="O520" s="303"/>
      <c r="P520" s="303"/>
      <c r="Q520" s="304"/>
      <c r="R520" s="304"/>
      <c r="S520" s="304"/>
      <c r="T520" s="304"/>
      <c r="U520" s="304"/>
      <c r="V520" s="304"/>
      <c r="W520" s="304"/>
      <c r="X520" s="304"/>
      <c r="Y520" s="304"/>
      <c r="Z520" s="304"/>
      <c r="AA520" s="304"/>
      <c r="AB520" s="304"/>
      <c r="AC520" s="304"/>
      <c r="AD520" s="304"/>
      <c r="AE520" s="304"/>
      <c r="AF520" s="304"/>
      <c r="AG520" s="304"/>
    </row>
    <row r="521">
      <c r="A521" s="304"/>
      <c r="B521" s="304"/>
      <c r="C521" s="304"/>
      <c r="D521" s="304"/>
      <c r="E521" s="300"/>
      <c r="F521" s="300"/>
      <c r="G521" s="313"/>
      <c r="H521" s="302"/>
      <c r="I521" s="303"/>
      <c r="J521" s="303"/>
      <c r="K521" s="303"/>
      <c r="L521" s="303"/>
      <c r="M521" s="303"/>
      <c r="N521" s="303"/>
      <c r="O521" s="303"/>
      <c r="P521" s="303"/>
      <c r="Q521" s="304"/>
      <c r="R521" s="304"/>
      <c r="S521" s="304"/>
      <c r="T521" s="304"/>
      <c r="U521" s="304"/>
      <c r="V521" s="304"/>
      <c r="W521" s="304"/>
      <c r="X521" s="304"/>
      <c r="Y521" s="304"/>
      <c r="Z521" s="304"/>
      <c r="AA521" s="304"/>
      <c r="AB521" s="304"/>
      <c r="AC521" s="304"/>
      <c r="AD521" s="304"/>
      <c r="AE521" s="304"/>
      <c r="AF521" s="304"/>
      <c r="AG521" s="304"/>
    </row>
    <row r="522">
      <c r="A522" s="304"/>
      <c r="B522" s="304"/>
      <c r="C522" s="304"/>
      <c r="D522" s="304"/>
      <c r="E522" s="300"/>
      <c r="F522" s="300"/>
      <c r="G522" s="313"/>
      <c r="H522" s="302"/>
      <c r="I522" s="303"/>
      <c r="J522" s="303"/>
      <c r="K522" s="303"/>
      <c r="L522" s="303"/>
      <c r="M522" s="303"/>
      <c r="N522" s="303"/>
      <c r="O522" s="303"/>
      <c r="P522" s="303"/>
      <c r="Q522" s="304"/>
      <c r="R522" s="304"/>
      <c r="S522" s="304"/>
      <c r="T522" s="304"/>
      <c r="U522" s="304"/>
      <c r="V522" s="304"/>
      <c r="W522" s="304"/>
      <c r="X522" s="304"/>
      <c r="Y522" s="304"/>
      <c r="Z522" s="304"/>
      <c r="AA522" s="304"/>
      <c r="AB522" s="304"/>
      <c r="AC522" s="304"/>
      <c r="AD522" s="304"/>
      <c r="AE522" s="304"/>
      <c r="AF522" s="304"/>
      <c r="AG522" s="304"/>
    </row>
    <row r="523">
      <c r="A523" s="304"/>
      <c r="B523" s="304"/>
      <c r="C523" s="304"/>
      <c r="D523" s="304"/>
      <c r="E523" s="300"/>
      <c r="F523" s="300"/>
      <c r="G523" s="313"/>
      <c r="H523" s="302"/>
      <c r="I523" s="303"/>
      <c r="J523" s="303"/>
      <c r="K523" s="303"/>
      <c r="L523" s="303"/>
      <c r="M523" s="303"/>
      <c r="N523" s="303"/>
      <c r="O523" s="303"/>
      <c r="P523" s="303"/>
      <c r="Q523" s="304"/>
      <c r="R523" s="304"/>
      <c r="S523" s="304"/>
      <c r="T523" s="304"/>
      <c r="U523" s="304"/>
      <c r="V523" s="304"/>
      <c r="W523" s="304"/>
      <c r="X523" s="304"/>
      <c r="Y523" s="304"/>
      <c r="Z523" s="304"/>
      <c r="AA523" s="304"/>
      <c r="AB523" s="304"/>
      <c r="AC523" s="304"/>
      <c r="AD523" s="304"/>
      <c r="AE523" s="304"/>
      <c r="AF523" s="304"/>
      <c r="AG523" s="304"/>
    </row>
    <row r="524">
      <c r="A524" s="304"/>
      <c r="B524" s="304"/>
      <c r="C524" s="304"/>
      <c r="D524" s="304"/>
      <c r="E524" s="300"/>
      <c r="F524" s="300"/>
      <c r="G524" s="313"/>
      <c r="H524" s="302"/>
      <c r="I524" s="303"/>
      <c r="J524" s="303"/>
      <c r="K524" s="303"/>
      <c r="L524" s="303"/>
      <c r="M524" s="303"/>
      <c r="N524" s="303"/>
      <c r="O524" s="303"/>
      <c r="P524" s="303"/>
      <c r="Q524" s="304"/>
      <c r="R524" s="304"/>
      <c r="S524" s="304"/>
      <c r="T524" s="304"/>
      <c r="U524" s="304"/>
      <c r="V524" s="304"/>
      <c r="W524" s="304"/>
      <c r="X524" s="304"/>
      <c r="Y524" s="304"/>
      <c r="Z524" s="304"/>
      <c r="AA524" s="304"/>
      <c r="AB524" s="304"/>
      <c r="AC524" s="304"/>
      <c r="AD524" s="304"/>
      <c r="AE524" s="304"/>
      <c r="AF524" s="304"/>
      <c r="AG524" s="304"/>
    </row>
    <row r="525">
      <c r="A525" s="304"/>
      <c r="B525" s="304"/>
      <c r="C525" s="304"/>
      <c r="D525" s="304"/>
      <c r="E525" s="300"/>
      <c r="F525" s="300"/>
      <c r="G525" s="313"/>
      <c r="H525" s="302"/>
      <c r="I525" s="303"/>
      <c r="J525" s="303"/>
      <c r="K525" s="303"/>
      <c r="L525" s="303"/>
      <c r="M525" s="303"/>
      <c r="N525" s="303"/>
      <c r="O525" s="303"/>
      <c r="P525" s="303"/>
      <c r="Q525" s="304"/>
      <c r="R525" s="304"/>
      <c r="S525" s="304"/>
      <c r="T525" s="304"/>
      <c r="U525" s="304"/>
      <c r="V525" s="304"/>
      <c r="W525" s="304"/>
      <c r="X525" s="304"/>
      <c r="Y525" s="304"/>
      <c r="Z525" s="304"/>
      <c r="AA525" s="304"/>
      <c r="AB525" s="304"/>
      <c r="AC525" s="304"/>
      <c r="AD525" s="304"/>
      <c r="AE525" s="304"/>
      <c r="AF525" s="304"/>
      <c r="AG525" s="304"/>
    </row>
    <row r="526">
      <c r="A526" s="304"/>
      <c r="B526" s="304"/>
      <c r="C526" s="304"/>
      <c r="D526" s="304"/>
      <c r="E526" s="300"/>
      <c r="F526" s="300"/>
      <c r="G526" s="313"/>
      <c r="H526" s="302"/>
      <c r="I526" s="303"/>
      <c r="J526" s="303"/>
      <c r="K526" s="303"/>
      <c r="L526" s="303"/>
      <c r="M526" s="303"/>
      <c r="N526" s="303"/>
      <c r="O526" s="303"/>
      <c r="P526" s="303"/>
      <c r="Q526" s="304"/>
      <c r="R526" s="304"/>
      <c r="S526" s="304"/>
      <c r="T526" s="304"/>
      <c r="U526" s="304"/>
      <c r="V526" s="304"/>
      <c r="W526" s="304"/>
      <c r="X526" s="304"/>
      <c r="Y526" s="304"/>
      <c r="Z526" s="304"/>
      <c r="AA526" s="304"/>
      <c r="AB526" s="304"/>
      <c r="AC526" s="304"/>
      <c r="AD526" s="304"/>
      <c r="AE526" s="304"/>
      <c r="AF526" s="304"/>
      <c r="AG526" s="304"/>
    </row>
    <row r="527">
      <c r="A527" s="304"/>
      <c r="B527" s="304"/>
      <c r="C527" s="304"/>
      <c r="D527" s="304"/>
      <c r="E527" s="300"/>
      <c r="F527" s="300"/>
      <c r="G527" s="313"/>
      <c r="H527" s="302"/>
      <c r="I527" s="303"/>
      <c r="J527" s="303"/>
      <c r="K527" s="303"/>
      <c r="L527" s="303"/>
      <c r="M527" s="303"/>
      <c r="N527" s="303"/>
      <c r="O527" s="303"/>
      <c r="P527" s="303"/>
      <c r="Q527" s="304"/>
      <c r="R527" s="304"/>
      <c r="S527" s="304"/>
      <c r="T527" s="304"/>
      <c r="U527" s="304"/>
      <c r="V527" s="304"/>
      <c r="W527" s="304"/>
      <c r="X527" s="304"/>
      <c r="Y527" s="304"/>
      <c r="Z527" s="304"/>
      <c r="AA527" s="304"/>
      <c r="AB527" s="304"/>
      <c r="AC527" s="304"/>
      <c r="AD527" s="304"/>
      <c r="AE527" s="304"/>
      <c r="AF527" s="304"/>
      <c r="AG527" s="304"/>
    </row>
    <row r="528">
      <c r="A528" s="304"/>
      <c r="B528" s="304"/>
      <c r="C528" s="304"/>
      <c r="D528" s="304"/>
      <c r="E528" s="300"/>
      <c r="F528" s="300"/>
      <c r="G528" s="313"/>
      <c r="H528" s="302"/>
      <c r="I528" s="303"/>
      <c r="J528" s="303"/>
      <c r="K528" s="303"/>
      <c r="L528" s="303"/>
      <c r="M528" s="303"/>
      <c r="N528" s="303"/>
      <c r="O528" s="303"/>
      <c r="P528" s="303"/>
      <c r="Q528" s="304"/>
      <c r="R528" s="304"/>
      <c r="S528" s="304"/>
      <c r="T528" s="304"/>
      <c r="U528" s="304"/>
      <c r="V528" s="304"/>
      <c r="W528" s="304"/>
      <c r="X528" s="304"/>
      <c r="Y528" s="304"/>
      <c r="Z528" s="304"/>
      <c r="AA528" s="304"/>
      <c r="AB528" s="304"/>
      <c r="AC528" s="304"/>
      <c r="AD528" s="304"/>
      <c r="AE528" s="304"/>
      <c r="AF528" s="304"/>
      <c r="AG528" s="304"/>
    </row>
    <row r="529">
      <c r="A529" s="304"/>
      <c r="B529" s="304"/>
      <c r="C529" s="304"/>
      <c r="D529" s="304"/>
      <c r="E529" s="300"/>
      <c r="F529" s="300"/>
      <c r="G529" s="313"/>
      <c r="H529" s="302"/>
      <c r="I529" s="303"/>
      <c r="J529" s="303"/>
      <c r="K529" s="303"/>
      <c r="L529" s="303"/>
      <c r="M529" s="303"/>
      <c r="N529" s="303"/>
      <c r="O529" s="303"/>
      <c r="P529" s="303"/>
      <c r="Q529" s="304"/>
      <c r="R529" s="304"/>
      <c r="S529" s="304"/>
      <c r="T529" s="304"/>
      <c r="U529" s="304"/>
      <c r="V529" s="304"/>
      <c r="W529" s="304"/>
      <c r="X529" s="304"/>
      <c r="Y529" s="304"/>
      <c r="Z529" s="304"/>
      <c r="AA529" s="304"/>
      <c r="AB529" s="304"/>
      <c r="AC529" s="304"/>
      <c r="AD529" s="304"/>
      <c r="AE529" s="304"/>
      <c r="AF529" s="304"/>
      <c r="AG529" s="304"/>
    </row>
    <row r="530">
      <c r="A530" s="304"/>
      <c r="B530" s="304"/>
      <c r="C530" s="304"/>
      <c r="D530" s="304"/>
      <c r="E530" s="300"/>
      <c r="F530" s="300"/>
      <c r="G530" s="313"/>
      <c r="H530" s="302"/>
      <c r="I530" s="303"/>
      <c r="J530" s="303"/>
      <c r="K530" s="303"/>
      <c r="L530" s="303"/>
      <c r="M530" s="303"/>
      <c r="N530" s="303"/>
      <c r="O530" s="303"/>
      <c r="P530" s="303"/>
      <c r="Q530" s="304"/>
      <c r="R530" s="304"/>
      <c r="S530" s="304"/>
      <c r="T530" s="304"/>
      <c r="U530" s="304"/>
      <c r="V530" s="304"/>
      <c r="W530" s="304"/>
      <c r="X530" s="304"/>
      <c r="Y530" s="304"/>
      <c r="Z530" s="304"/>
      <c r="AA530" s="304"/>
      <c r="AB530" s="304"/>
      <c r="AC530" s="304"/>
      <c r="AD530" s="304"/>
      <c r="AE530" s="304"/>
      <c r="AF530" s="304"/>
      <c r="AG530" s="304"/>
    </row>
    <row r="531">
      <c r="A531" s="304"/>
      <c r="B531" s="304"/>
      <c r="C531" s="304"/>
      <c r="D531" s="304"/>
      <c r="E531" s="300"/>
      <c r="F531" s="300"/>
      <c r="G531" s="313"/>
      <c r="H531" s="302"/>
      <c r="I531" s="303"/>
      <c r="J531" s="303"/>
      <c r="K531" s="303"/>
      <c r="L531" s="303"/>
      <c r="M531" s="303"/>
      <c r="N531" s="303"/>
      <c r="O531" s="303"/>
      <c r="P531" s="303"/>
      <c r="Q531" s="304"/>
      <c r="R531" s="304"/>
      <c r="S531" s="304"/>
      <c r="T531" s="304"/>
      <c r="U531" s="304"/>
      <c r="V531" s="304"/>
      <c r="W531" s="304"/>
      <c r="X531" s="304"/>
      <c r="Y531" s="304"/>
      <c r="Z531" s="304"/>
      <c r="AA531" s="304"/>
      <c r="AB531" s="304"/>
      <c r="AC531" s="304"/>
      <c r="AD531" s="304"/>
      <c r="AE531" s="304"/>
      <c r="AF531" s="304"/>
      <c r="AG531" s="304"/>
    </row>
    <row r="532">
      <c r="A532" s="304"/>
      <c r="B532" s="304"/>
      <c r="C532" s="304"/>
      <c r="D532" s="304"/>
      <c r="E532" s="300"/>
      <c r="F532" s="300"/>
      <c r="G532" s="313"/>
      <c r="H532" s="302"/>
      <c r="I532" s="303"/>
      <c r="J532" s="303"/>
      <c r="K532" s="303"/>
      <c r="L532" s="303"/>
      <c r="M532" s="303"/>
      <c r="N532" s="303"/>
      <c r="O532" s="303"/>
      <c r="P532" s="303"/>
      <c r="Q532" s="304"/>
      <c r="R532" s="304"/>
      <c r="S532" s="304"/>
      <c r="T532" s="304"/>
      <c r="U532" s="304"/>
      <c r="V532" s="304"/>
      <c r="W532" s="304"/>
      <c r="X532" s="304"/>
      <c r="Y532" s="304"/>
      <c r="Z532" s="304"/>
      <c r="AA532" s="304"/>
      <c r="AB532" s="304"/>
      <c r="AC532" s="304"/>
      <c r="AD532" s="304"/>
      <c r="AE532" s="304"/>
      <c r="AF532" s="304"/>
      <c r="AG532" s="304"/>
    </row>
    <row r="533">
      <c r="A533" s="304"/>
      <c r="B533" s="304"/>
      <c r="C533" s="304"/>
      <c r="D533" s="304"/>
      <c r="E533" s="300"/>
      <c r="F533" s="300"/>
      <c r="G533" s="313"/>
      <c r="H533" s="302"/>
      <c r="I533" s="303"/>
      <c r="J533" s="303"/>
      <c r="K533" s="303"/>
      <c r="L533" s="303"/>
      <c r="M533" s="303"/>
      <c r="N533" s="303"/>
      <c r="O533" s="303"/>
      <c r="P533" s="303"/>
      <c r="Q533" s="304"/>
      <c r="R533" s="304"/>
      <c r="S533" s="304"/>
      <c r="T533" s="304"/>
      <c r="U533" s="304"/>
      <c r="V533" s="304"/>
      <c r="W533" s="304"/>
      <c r="X533" s="304"/>
      <c r="Y533" s="304"/>
      <c r="Z533" s="304"/>
      <c r="AA533" s="304"/>
      <c r="AB533" s="304"/>
      <c r="AC533" s="304"/>
      <c r="AD533" s="304"/>
      <c r="AE533" s="304"/>
      <c r="AF533" s="304"/>
      <c r="AG533" s="304"/>
    </row>
    <row r="534">
      <c r="A534" s="304"/>
      <c r="B534" s="304"/>
      <c r="C534" s="304"/>
      <c r="D534" s="304"/>
      <c r="E534" s="300"/>
      <c r="F534" s="300"/>
      <c r="G534" s="313"/>
      <c r="H534" s="302"/>
      <c r="I534" s="303"/>
      <c r="J534" s="303"/>
      <c r="K534" s="303"/>
      <c r="L534" s="303"/>
      <c r="M534" s="303"/>
      <c r="N534" s="303"/>
      <c r="O534" s="303"/>
      <c r="P534" s="303"/>
      <c r="Q534" s="304"/>
      <c r="R534" s="304"/>
      <c r="S534" s="304"/>
      <c r="T534" s="304"/>
      <c r="U534" s="304"/>
      <c r="V534" s="304"/>
      <c r="W534" s="304"/>
      <c r="X534" s="304"/>
      <c r="Y534" s="304"/>
      <c r="Z534" s="304"/>
      <c r="AA534" s="304"/>
      <c r="AB534" s="304"/>
      <c r="AC534" s="304"/>
      <c r="AD534" s="304"/>
      <c r="AE534" s="304"/>
      <c r="AF534" s="304"/>
      <c r="AG534" s="304"/>
    </row>
    <row r="535">
      <c r="A535" s="304"/>
      <c r="B535" s="304"/>
      <c r="C535" s="304"/>
      <c r="D535" s="304"/>
      <c r="E535" s="300"/>
      <c r="F535" s="300"/>
      <c r="G535" s="313"/>
      <c r="H535" s="302"/>
      <c r="I535" s="303"/>
      <c r="J535" s="303"/>
      <c r="K535" s="303"/>
      <c r="L535" s="303"/>
      <c r="M535" s="303"/>
      <c r="N535" s="303"/>
      <c r="O535" s="303"/>
      <c r="P535" s="303"/>
      <c r="Q535" s="304"/>
      <c r="R535" s="304"/>
      <c r="S535" s="304"/>
      <c r="T535" s="304"/>
      <c r="U535" s="304"/>
      <c r="V535" s="304"/>
      <c r="W535" s="304"/>
      <c r="X535" s="304"/>
      <c r="Y535" s="304"/>
      <c r="Z535" s="304"/>
      <c r="AA535" s="304"/>
      <c r="AB535" s="304"/>
      <c r="AC535" s="304"/>
      <c r="AD535" s="304"/>
      <c r="AE535" s="304"/>
      <c r="AF535" s="304"/>
      <c r="AG535" s="304"/>
    </row>
    <row r="536">
      <c r="A536" s="304"/>
      <c r="B536" s="304"/>
      <c r="C536" s="304"/>
      <c r="D536" s="304"/>
      <c r="E536" s="300"/>
      <c r="F536" s="300"/>
      <c r="G536" s="313"/>
      <c r="H536" s="302"/>
      <c r="I536" s="303"/>
      <c r="J536" s="303"/>
      <c r="K536" s="303"/>
      <c r="L536" s="303"/>
      <c r="M536" s="303"/>
      <c r="N536" s="303"/>
      <c r="O536" s="303"/>
      <c r="P536" s="303"/>
      <c r="Q536" s="304"/>
      <c r="R536" s="304"/>
      <c r="S536" s="304"/>
      <c r="T536" s="304"/>
      <c r="U536" s="304"/>
      <c r="V536" s="304"/>
      <c r="W536" s="304"/>
      <c r="X536" s="304"/>
      <c r="Y536" s="304"/>
      <c r="Z536" s="304"/>
      <c r="AA536" s="304"/>
      <c r="AB536" s="304"/>
      <c r="AC536" s="304"/>
      <c r="AD536" s="304"/>
      <c r="AE536" s="304"/>
      <c r="AF536" s="304"/>
      <c r="AG536" s="304"/>
    </row>
    <row r="537">
      <c r="A537" s="304"/>
      <c r="B537" s="304"/>
      <c r="C537" s="304"/>
      <c r="D537" s="304"/>
      <c r="E537" s="300"/>
      <c r="F537" s="300"/>
      <c r="G537" s="313"/>
      <c r="H537" s="302"/>
      <c r="I537" s="303"/>
      <c r="J537" s="303"/>
      <c r="K537" s="303"/>
      <c r="L537" s="303"/>
      <c r="M537" s="303"/>
      <c r="N537" s="303"/>
      <c r="O537" s="303"/>
      <c r="P537" s="303"/>
      <c r="Q537" s="304"/>
      <c r="R537" s="304"/>
      <c r="S537" s="304"/>
      <c r="T537" s="304"/>
      <c r="U537" s="304"/>
      <c r="V537" s="304"/>
      <c r="W537" s="304"/>
      <c r="X537" s="304"/>
      <c r="Y537" s="304"/>
      <c r="Z537" s="304"/>
      <c r="AA537" s="304"/>
      <c r="AB537" s="304"/>
      <c r="AC537" s="304"/>
      <c r="AD537" s="304"/>
      <c r="AE537" s="304"/>
      <c r="AF537" s="304"/>
      <c r="AG537" s="304"/>
    </row>
    <row r="538">
      <c r="A538" s="304"/>
      <c r="B538" s="304"/>
      <c r="C538" s="304"/>
      <c r="D538" s="304"/>
      <c r="E538" s="300"/>
      <c r="F538" s="300"/>
      <c r="G538" s="313"/>
      <c r="H538" s="302"/>
      <c r="I538" s="303"/>
      <c r="J538" s="303"/>
      <c r="K538" s="303"/>
      <c r="L538" s="303"/>
      <c r="M538" s="303"/>
      <c r="N538" s="303"/>
      <c r="O538" s="303"/>
      <c r="P538" s="303"/>
      <c r="Q538" s="304"/>
      <c r="R538" s="304"/>
      <c r="S538" s="304"/>
      <c r="T538" s="304"/>
      <c r="U538" s="304"/>
      <c r="V538" s="304"/>
      <c r="W538" s="304"/>
      <c r="X538" s="304"/>
      <c r="Y538" s="304"/>
      <c r="Z538" s="304"/>
      <c r="AA538" s="304"/>
      <c r="AB538" s="304"/>
      <c r="AC538" s="304"/>
      <c r="AD538" s="304"/>
      <c r="AE538" s="304"/>
      <c r="AF538" s="304"/>
      <c r="AG538" s="304"/>
    </row>
    <row r="539">
      <c r="A539" s="304"/>
      <c r="B539" s="304"/>
      <c r="C539" s="304"/>
      <c r="D539" s="304"/>
      <c r="E539" s="300"/>
      <c r="F539" s="300"/>
      <c r="G539" s="313"/>
      <c r="H539" s="302"/>
      <c r="I539" s="303"/>
      <c r="J539" s="303"/>
      <c r="K539" s="303"/>
      <c r="L539" s="303"/>
      <c r="M539" s="303"/>
      <c r="N539" s="303"/>
      <c r="O539" s="303"/>
      <c r="P539" s="303"/>
      <c r="Q539" s="304"/>
      <c r="R539" s="304"/>
      <c r="S539" s="304"/>
      <c r="T539" s="304"/>
      <c r="U539" s="304"/>
      <c r="V539" s="304"/>
      <c r="W539" s="304"/>
      <c r="X539" s="304"/>
      <c r="Y539" s="304"/>
      <c r="Z539" s="304"/>
      <c r="AA539" s="304"/>
      <c r="AB539" s="304"/>
      <c r="AC539" s="304"/>
      <c r="AD539" s="304"/>
      <c r="AE539" s="304"/>
      <c r="AF539" s="304"/>
      <c r="AG539" s="304"/>
    </row>
    <row r="540">
      <c r="A540" s="304"/>
      <c r="B540" s="304"/>
      <c r="C540" s="304"/>
      <c r="D540" s="304"/>
      <c r="E540" s="300"/>
      <c r="F540" s="300"/>
      <c r="G540" s="313"/>
      <c r="H540" s="302"/>
      <c r="I540" s="303"/>
      <c r="J540" s="303"/>
      <c r="K540" s="303"/>
      <c r="L540" s="303"/>
      <c r="M540" s="303"/>
      <c r="N540" s="303"/>
      <c r="O540" s="303"/>
      <c r="P540" s="303"/>
      <c r="Q540" s="304"/>
      <c r="R540" s="304"/>
      <c r="S540" s="304"/>
      <c r="T540" s="304"/>
      <c r="U540" s="304"/>
      <c r="V540" s="304"/>
      <c r="W540" s="304"/>
      <c r="X540" s="304"/>
      <c r="Y540" s="304"/>
      <c r="Z540" s="304"/>
      <c r="AA540" s="304"/>
      <c r="AB540" s="304"/>
      <c r="AC540" s="304"/>
      <c r="AD540" s="304"/>
      <c r="AE540" s="304"/>
      <c r="AF540" s="304"/>
      <c r="AG540" s="304"/>
    </row>
    <row r="541">
      <c r="A541" s="304"/>
      <c r="B541" s="304"/>
      <c r="C541" s="304"/>
      <c r="D541" s="304"/>
      <c r="E541" s="300"/>
      <c r="F541" s="300"/>
      <c r="G541" s="313"/>
      <c r="H541" s="302"/>
      <c r="I541" s="303"/>
      <c r="J541" s="303"/>
      <c r="K541" s="303"/>
      <c r="L541" s="303"/>
      <c r="M541" s="303"/>
      <c r="N541" s="303"/>
      <c r="O541" s="303"/>
      <c r="P541" s="303"/>
      <c r="Q541" s="304"/>
      <c r="R541" s="304"/>
      <c r="S541" s="304"/>
      <c r="T541" s="304"/>
      <c r="U541" s="304"/>
      <c r="V541" s="304"/>
      <c r="W541" s="304"/>
      <c r="X541" s="304"/>
      <c r="Y541" s="304"/>
      <c r="Z541" s="304"/>
      <c r="AA541" s="304"/>
      <c r="AB541" s="304"/>
      <c r="AC541" s="304"/>
      <c r="AD541" s="304"/>
      <c r="AE541" s="304"/>
      <c r="AF541" s="304"/>
      <c r="AG541" s="304"/>
    </row>
    <row r="542">
      <c r="A542" s="304"/>
      <c r="B542" s="304"/>
      <c r="C542" s="304"/>
      <c r="D542" s="304"/>
      <c r="E542" s="300"/>
      <c r="F542" s="300"/>
      <c r="G542" s="313"/>
      <c r="H542" s="302"/>
      <c r="I542" s="303"/>
      <c r="J542" s="303"/>
      <c r="K542" s="303"/>
      <c r="L542" s="303"/>
      <c r="M542" s="303"/>
      <c r="N542" s="303"/>
      <c r="O542" s="303"/>
      <c r="P542" s="303"/>
      <c r="Q542" s="304"/>
      <c r="R542" s="304"/>
      <c r="S542" s="304"/>
      <c r="T542" s="304"/>
      <c r="U542" s="304"/>
      <c r="V542" s="304"/>
      <c r="W542" s="304"/>
      <c r="X542" s="304"/>
      <c r="Y542" s="304"/>
      <c r="Z542" s="304"/>
      <c r="AA542" s="304"/>
      <c r="AB542" s="304"/>
      <c r="AC542" s="304"/>
      <c r="AD542" s="304"/>
      <c r="AE542" s="304"/>
      <c r="AF542" s="304"/>
      <c r="AG542" s="304"/>
    </row>
    <row r="543">
      <c r="A543" s="304"/>
      <c r="B543" s="304"/>
      <c r="C543" s="304"/>
      <c r="D543" s="304"/>
      <c r="E543" s="300"/>
      <c r="F543" s="300"/>
      <c r="G543" s="313"/>
      <c r="H543" s="302"/>
      <c r="I543" s="303"/>
      <c r="J543" s="303"/>
      <c r="K543" s="303"/>
      <c r="L543" s="303"/>
      <c r="M543" s="303"/>
      <c r="N543" s="303"/>
      <c r="O543" s="303"/>
      <c r="P543" s="303"/>
      <c r="Q543" s="304"/>
      <c r="R543" s="304"/>
      <c r="S543" s="304"/>
      <c r="T543" s="304"/>
      <c r="U543" s="304"/>
      <c r="V543" s="304"/>
      <c r="W543" s="304"/>
      <c r="X543" s="304"/>
      <c r="Y543" s="304"/>
      <c r="Z543" s="304"/>
      <c r="AA543" s="304"/>
      <c r="AB543" s="304"/>
      <c r="AC543" s="304"/>
      <c r="AD543" s="304"/>
      <c r="AE543" s="304"/>
      <c r="AF543" s="304"/>
      <c r="AG543" s="304"/>
    </row>
    <row r="544">
      <c r="A544" s="304"/>
      <c r="B544" s="304"/>
      <c r="C544" s="304"/>
      <c r="D544" s="304"/>
      <c r="E544" s="300"/>
      <c r="F544" s="300"/>
      <c r="G544" s="313"/>
      <c r="H544" s="302"/>
      <c r="I544" s="303"/>
      <c r="J544" s="303"/>
      <c r="K544" s="303"/>
      <c r="L544" s="303"/>
      <c r="M544" s="303"/>
      <c r="N544" s="303"/>
      <c r="O544" s="303"/>
      <c r="P544" s="303"/>
      <c r="Q544" s="304"/>
      <c r="R544" s="304"/>
      <c r="S544" s="304"/>
      <c r="T544" s="304"/>
      <c r="U544" s="304"/>
      <c r="V544" s="304"/>
      <c r="W544" s="304"/>
      <c r="X544" s="304"/>
      <c r="Y544" s="304"/>
      <c r="Z544" s="304"/>
      <c r="AA544" s="304"/>
      <c r="AB544" s="304"/>
      <c r="AC544" s="304"/>
      <c r="AD544" s="304"/>
      <c r="AE544" s="304"/>
      <c r="AF544" s="304"/>
      <c r="AG544" s="304"/>
    </row>
    <row r="545">
      <c r="A545" s="304"/>
      <c r="B545" s="304"/>
      <c r="C545" s="304"/>
      <c r="D545" s="304"/>
      <c r="E545" s="300"/>
      <c r="F545" s="300"/>
      <c r="G545" s="313"/>
      <c r="H545" s="302"/>
      <c r="I545" s="303"/>
      <c r="J545" s="303"/>
      <c r="K545" s="303"/>
      <c r="L545" s="303"/>
      <c r="M545" s="303"/>
      <c r="N545" s="303"/>
      <c r="O545" s="303"/>
      <c r="P545" s="303"/>
      <c r="Q545" s="304"/>
      <c r="R545" s="304"/>
      <c r="S545" s="304"/>
      <c r="T545" s="304"/>
      <c r="U545" s="304"/>
      <c r="V545" s="304"/>
      <c r="W545" s="304"/>
      <c r="X545" s="304"/>
      <c r="Y545" s="304"/>
      <c r="Z545" s="304"/>
      <c r="AA545" s="304"/>
      <c r="AB545" s="304"/>
      <c r="AC545" s="304"/>
      <c r="AD545" s="304"/>
      <c r="AE545" s="304"/>
      <c r="AF545" s="304"/>
      <c r="AG545" s="304"/>
    </row>
    <row r="546">
      <c r="A546" s="304"/>
      <c r="B546" s="304"/>
      <c r="C546" s="304"/>
      <c r="D546" s="304"/>
      <c r="E546" s="300"/>
      <c r="F546" s="300"/>
      <c r="G546" s="313"/>
      <c r="H546" s="302"/>
      <c r="I546" s="303"/>
      <c r="J546" s="303"/>
      <c r="K546" s="303"/>
      <c r="L546" s="303"/>
      <c r="M546" s="303"/>
      <c r="N546" s="303"/>
      <c r="O546" s="303"/>
      <c r="P546" s="303"/>
      <c r="Q546" s="304"/>
      <c r="R546" s="304"/>
      <c r="S546" s="304"/>
      <c r="T546" s="304"/>
      <c r="U546" s="304"/>
      <c r="V546" s="304"/>
      <c r="W546" s="304"/>
      <c r="X546" s="304"/>
      <c r="Y546" s="304"/>
      <c r="Z546" s="304"/>
      <c r="AA546" s="304"/>
      <c r="AB546" s="304"/>
      <c r="AC546" s="304"/>
      <c r="AD546" s="304"/>
      <c r="AE546" s="304"/>
      <c r="AF546" s="304"/>
      <c r="AG546" s="304"/>
    </row>
    <row r="547">
      <c r="A547" s="304"/>
      <c r="B547" s="304"/>
      <c r="C547" s="304"/>
      <c r="D547" s="304"/>
      <c r="E547" s="300"/>
      <c r="F547" s="300"/>
      <c r="G547" s="313"/>
      <c r="H547" s="302"/>
      <c r="I547" s="303"/>
      <c r="J547" s="303"/>
      <c r="K547" s="303"/>
      <c r="L547" s="303"/>
      <c r="M547" s="303"/>
      <c r="N547" s="303"/>
      <c r="O547" s="303"/>
      <c r="P547" s="303"/>
      <c r="Q547" s="304"/>
      <c r="R547" s="304"/>
      <c r="S547" s="304"/>
      <c r="T547" s="304"/>
      <c r="U547" s="304"/>
      <c r="V547" s="304"/>
      <c r="W547" s="304"/>
      <c r="X547" s="304"/>
      <c r="Y547" s="304"/>
      <c r="Z547" s="304"/>
      <c r="AA547" s="304"/>
      <c r="AB547" s="304"/>
      <c r="AC547" s="304"/>
      <c r="AD547" s="304"/>
      <c r="AE547" s="304"/>
      <c r="AF547" s="304"/>
      <c r="AG547" s="304"/>
    </row>
    <row r="548">
      <c r="A548" s="304"/>
      <c r="B548" s="304"/>
      <c r="C548" s="304"/>
      <c r="D548" s="304"/>
      <c r="E548" s="300"/>
      <c r="F548" s="300"/>
      <c r="G548" s="313"/>
      <c r="H548" s="302"/>
      <c r="I548" s="303"/>
      <c r="J548" s="303"/>
      <c r="K548" s="303"/>
      <c r="L548" s="303"/>
      <c r="M548" s="303"/>
      <c r="N548" s="303"/>
      <c r="O548" s="303"/>
      <c r="P548" s="303"/>
      <c r="Q548" s="304"/>
      <c r="R548" s="304"/>
      <c r="S548" s="304"/>
      <c r="T548" s="304"/>
      <c r="U548" s="304"/>
      <c r="V548" s="304"/>
      <c r="W548" s="304"/>
      <c r="X548" s="304"/>
      <c r="Y548" s="304"/>
      <c r="Z548" s="304"/>
      <c r="AA548" s="304"/>
      <c r="AB548" s="304"/>
      <c r="AC548" s="304"/>
      <c r="AD548" s="304"/>
      <c r="AE548" s="304"/>
      <c r="AF548" s="304"/>
      <c r="AG548" s="304"/>
    </row>
    <row r="549">
      <c r="A549" s="304"/>
      <c r="B549" s="304"/>
      <c r="C549" s="304"/>
      <c r="D549" s="304"/>
      <c r="E549" s="300"/>
      <c r="F549" s="300"/>
      <c r="G549" s="313"/>
      <c r="H549" s="302"/>
      <c r="I549" s="303"/>
      <c r="J549" s="303"/>
      <c r="K549" s="303"/>
      <c r="L549" s="303"/>
      <c r="M549" s="303"/>
      <c r="N549" s="303"/>
      <c r="O549" s="303"/>
      <c r="P549" s="303"/>
      <c r="Q549" s="304"/>
      <c r="R549" s="304"/>
      <c r="S549" s="304"/>
      <c r="T549" s="304"/>
      <c r="U549" s="304"/>
      <c r="V549" s="304"/>
      <c r="W549" s="304"/>
      <c r="X549" s="304"/>
      <c r="Y549" s="304"/>
      <c r="Z549" s="304"/>
      <c r="AA549" s="304"/>
      <c r="AB549" s="304"/>
      <c r="AC549" s="304"/>
      <c r="AD549" s="304"/>
      <c r="AE549" s="304"/>
      <c r="AF549" s="304"/>
      <c r="AG549" s="304"/>
    </row>
    <row r="550">
      <c r="A550" s="304"/>
      <c r="B550" s="304"/>
      <c r="C550" s="304"/>
      <c r="D550" s="304"/>
      <c r="E550" s="300"/>
      <c r="F550" s="300"/>
      <c r="G550" s="313"/>
      <c r="H550" s="302"/>
      <c r="I550" s="303"/>
      <c r="J550" s="303"/>
      <c r="K550" s="303"/>
      <c r="L550" s="303"/>
      <c r="M550" s="303"/>
      <c r="N550" s="303"/>
      <c r="O550" s="303"/>
      <c r="P550" s="303"/>
      <c r="Q550" s="304"/>
      <c r="R550" s="304"/>
      <c r="S550" s="304"/>
      <c r="T550" s="304"/>
      <c r="U550" s="304"/>
      <c r="V550" s="304"/>
      <c r="W550" s="304"/>
      <c r="X550" s="304"/>
      <c r="Y550" s="304"/>
      <c r="Z550" s="304"/>
      <c r="AA550" s="304"/>
      <c r="AB550" s="304"/>
      <c r="AC550" s="304"/>
      <c r="AD550" s="304"/>
      <c r="AE550" s="304"/>
      <c r="AF550" s="304"/>
      <c r="AG550" s="304"/>
    </row>
    <row r="551">
      <c r="A551" s="304"/>
      <c r="B551" s="304"/>
      <c r="C551" s="304"/>
      <c r="D551" s="304"/>
      <c r="E551" s="300"/>
      <c r="F551" s="300"/>
      <c r="G551" s="313"/>
      <c r="H551" s="302"/>
      <c r="I551" s="303"/>
      <c r="J551" s="303"/>
      <c r="K551" s="303"/>
      <c r="L551" s="303"/>
      <c r="M551" s="303"/>
      <c r="N551" s="303"/>
      <c r="O551" s="303"/>
      <c r="P551" s="303"/>
      <c r="Q551" s="304"/>
      <c r="R551" s="304"/>
      <c r="S551" s="304"/>
      <c r="T551" s="304"/>
      <c r="U551" s="304"/>
      <c r="V551" s="304"/>
      <c r="W551" s="304"/>
      <c r="X551" s="304"/>
      <c r="Y551" s="304"/>
      <c r="Z551" s="304"/>
      <c r="AA551" s="304"/>
      <c r="AB551" s="304"/>
      <c r="AC551" s="304"/>
      <c r="AD551" s="304"/>
      <c r="AE551" s="304"/>
      <c r="AF551" s="304"/>
      <c r="AG551" s="304"/>
    </row>
    <row r="552">
      <c r="A552" s="304"/>
      <c r="B552" s="304"/>
      <c r="C552" s="304"/>
      <c r="D552" s="304"/>
      <c r="E552" s="300"/>
      <c r="F552" s="300"/>
      <c r="G552" s="313"/>
      <c r="H552" s="302"/>
      <c r="I552" s="303"/>
      <c r="J552" s="303"/>
      <c r="K552" s="303"/>
      <c r="L552" s="303"/>
      <c r="M552" s="303"/>
      <c r="N552" s="303"/>
      <c r="O552" s="303"/>
      <c r="P552" s="303"/>
      <c r="Q552" s="304"/>
      <c r="R552" s="304"/>
      <c r="S552" s="304"/>
      <c r="T552" s="304"/>
      <c r="U552" s="304"/>
      <c r="V552" s="304"/>
      <c r="W552" s="304"/>
      <c r="X552" s="304"/>
      <c r="Y552" s="304"/>
      <c r="Z552" s="304"/>
      <c r="AA552" s="304"/>
      <c r="AB552" s="304"/>
      <c r="AC552" s="304"/>
      <c r="AD552" s="304"/>
      <c r="AE552" s="304"/>
      <c r="AF552" s="304"/>
      <c r="AG552" s="304"/>
    </row>
    <row r="553">
      <c r="A553" s="304"/>
      <c r="B553" s="304"/>
      <c r="C553" s="304"/>
      <c r="D553" s="304"/>
      <c r="E553" s="300"/>
      <c r="F553" s="300"/>
      <c r="G553" s="313"/>
      <c r="H553" s="302"/>
      <c r="I553" s="303"/>
      <c r="J553" s="303"/>
      <c r="K553" s="303"/>
      <c r="L553" s="303"/>
      <c r="M553" s="303"/>
      <c r="N553" s="303"/>
      <c r="O553" s="303"/>
      <c r="P553" s="303"/>
      <c r="Q553" s="304"/>
      <c r="R553" s="304"/>
      <c r="S553" s="304"/>
      <c r="T553" s="304"/>
      <c r="U553" s="304"/>
      <c r="V553" s="304"/>
      <c r="W553" s="304"/>
      <c r="X553" s="304"/>
      <c r="Y553" s="304"/>
      <c r="Z553" s="304"/>
      <c r="AA553" s="304"/>
      <c r="AB553" s="304"/>
      <c r="AC553" s="304"/>
      <c r="AD553" s="304"/>
      <c r="AE553" s="304"/>
      <c r="AF553" s="304"/>
      <c r="AG553" s="304"/>
    </row>
    <row r="554">
      <c r="A554" s="304"/>
      <c r="B554" s="304"/>
      <c r="C554" s="304"/>
      <c r="D554" s="304"/>
      <c r="E554" s="300"/>
      <c r="F554" s="300"/>
      <c r="G554" s="313"/>
      <c r="H554" s="302"/>
      <c r="I554" s="303"/>
      <c r="J554" s="303"/>
      <c r="K554" s="303"/>
      <c r="L554" s="303"/>
      <c r="M554" s="303"/>
      <c r="N554" s="303"/>
      <c r="O554" s="303"/>
      <c r="P554" s="303"/>
      <c r="Q554" s="304"/>
      <c r="R554" s="304"/>
      <c r="S554" s="304"/>
      <c r="T554" s="304"/>
      <c r="U554" s="304"/>
      <c r="V554" s="304"/>
      <c r="W554" s="304"/>
      <c r="X554" s="304"/>
      <c r="Y554" s="304"/>
      <c r="Z554" s="304"/>
      <c r="AA554" s="304"/>
      <c r="AB554" s="304"/>
      <c r="AC554" s="304"/>
      <c r="AD554" s="304"/>
      <c r="AE554" s="304"/>
      <c r="AF554" s="304"/>
      <c r="AG554" s="304"/>
    </row>
    <row r="555">
      <c r="A555" s="304"/>
      <c r="B555" s="304"/>
      <c r="C555" s="304"/>
      <c r="D555" s="304"/>
      <c r="E555" s="300"/>
      <c r="F555" s="300"/>
      <c r="G555" s="313"/>
      <c r="H555" s="302"/>
      <c r="I555" s="303"/>
      <c r="J555" s="303"/>
      <c r="K555" s="303"/>
      <c r="L555" s="303"/>
      <c r="M555" s="303"/>
      <c r="N555" s="303"/>
      <c r="O555" s="303"/>
      <c r="P555" s="303"/>
      <c r="Q555" s="304"/>
      <c r="R555" s="304"/>
      <c r="S555" s="304"/>
      <c r="T555" s="304"/>
      <c r="U555" s="304"/>
      <c r="V555" s="304"/>
      <c r="W555" s="304"/>
      <c r="X555" s="304"/>
      <c r="Y555" s="304"/>
      <c r="Z555" s="304"/>
      <c r="AA555" s="304"/>
      <c r="AB555" s="304"/>
      <c r="AC555" s="304"/>
      <c r="AD555" s="304"/>
      <c r="AE555" s="304"/>
      <c r="AF555" s="304"/>
      <c r="AG555" s="304"/>
    </row>
    <row r="556">
      <c r="A556" s="304"/>
      <c r="B556" s="304"/>
      <c r="C556" s="304"/>
      <c r="D556" s="304"/>
      <c r="E556" s="300"/>
      <c r="F556" s="300"/>
      <c r="G556" s="313"/>
      <c r="H556" s="302"/>
      <c r="I556" s="303"/>
      <c r="J556" s="303"/>
      <c r="K556" s="303"/>
      <c r="L556" s="303"/>
      <c r="M556" s="303"/>
      <c r="N556" s="303"/>
      <c r="O556" s="303"/>
      <c r="P556" s="303"/>
      <c r="Q556" s="304"/>
      <c r="R556" s="304"/>
      <c r="S556" s="304"/>
      <c r="T556" s="304"/>
      <c r="U556" s="304"/>
      <c r="V556" s="304"/>
      <c r="W556" s="304"/>
      <c r="X556" s="304"/>
      <c r="Y556" s="304"/>
      <c r="Z556" s="304"/>
      <c r="AA556" s="304"/>
      <c r="AB556" s="304"/>
      <c r="AC556" s="304"/>
      <c r="AD556" s="304"/>
      <c r="AE556" s="304"/>
      <c r="AF556" s="304"/>
      <c r="AG556" s="304"/>
    </row>
    <row r="557">
      <c r="A557" s="304"/>
      <c r="B557" s="304"/>
      <c r="C557" s="304"/>
      <c r="D557" s="304"/>
      <c r="E557" s="300"/>
      <c r="F557" s="300"/>
      <c r="G557" s="313"/>
      <c r="H557" s="302"/>
      <c r="I557" s="303"/>
      <c r="J557" s="303"/>
      <c r="K557" s="303"/>
      <c r="L557" s="303"/>
      <c r="M557" s="303"/>
      <c r="N557" s="303"/>
      <c r="O557" s="303"/>
      <c r="P557" s="303"/>
      <c r="Q557" s="304"/>
      <c r="R557" s="304"/>
      <c r="S557" s="304"/>
      <c r="T557" s="304"/>
      <c r="U557" s="304"/>
      <c r="V557" s="304"/>
      <c r="W557" s="304"/>
      <c r="X557" s="304"/>
      <c r="Y557" s="304"/>
      <c r="Z557" s="304"/>
      <c r="AA557" s="304"/>
      <c r="AB557" s="304"/>
      <c r="AC557" s="304"/>
      <c r="AD557" s="304"/>
      <c r="AE557" s="304"/>
      <c r="AF557" s="304"/>
      <c r="AG557" s="304"/>
    </row>
    <row r="558">
      <c r="A558" s="304"/>
      <c r="B558" s="304"/>
      <c r="C558" s="304"/>
      <c r="D558" s="304"/>
      <c r="E558" s="300"/>
      <c r="F558" s="300"/>
      <c r="G558" s="313"/>
      <c r="H558" s="302"/>
      <c r="I558" s="303"/>
      <c r="J558" s="303"/>
      <c r="K558" s="303"/>
      <c r="L558" s="303"/>
      <c r="M558" s="303"/>
      <c r="N558" s="303"/>
      <c r="O558" s="303"/>
      <c r="P558" s="303"/>
      <c r="Q558" s="304"/>
      <c r="R558" s="304"/>
      <c r="S558" s="304"/>
      <c r="T558" s="304"/>
      <c r="U558" s="304"/>
      <c r="V558" s="304"/>
      <c r="W558" s="304"/>
      <c r="X558" s="304"/>
      <c r="Y558" s="304"/>
      <c r="Z558" s="304"/>
      <c r="AA558" s="304"/>
      <c r="AB558" s="304"/>
      <c r="AC558" s="304"/>
      <c r="AD558" s="304"/>
      <c r="AE558" s="304"/>
      <c r="AF558" s="304"/>
      <c r="AG558" s="304"/>
    </row>
    <row r="559">
      <c r="A559" s="304"/>
      <c r="B559" s="304"/>
      <c r="C559" s="304"/>
      <c r="D559" s="304"/>
      <c r="E559" s="300"/>
      <c r="F559" s="300"/>
      <c r="G559" s="313"/>
      <c r="H559" s="302"/>
      <c r="I559" s="303"/>
      <c r="J559" s="303"/>
      <c r="K559" s="303"/>
      <c r="L559" s="303"/>
      <c r="M559" s="303"/>
      <c r="N559" s="303"/>
      <c r="O559" s="303"/>
      <c r="P559" s="303"/>
      <c r="Q559" s="304"/>
      <c r="R559" s="304"/>
      <c r="S559" s="304"/>
      <c r="T559" s="304"/>
      <c r="U559" s="304"/>
      <c r="V559" s="304"/>
      <c r="W559" s="304"/>
      <c r="X559" s="304"/>
      <c r="Y559" s="304"/>
      <c r="Z559" s="304"/>
      <c r="AA559" s="304"/>
      <c r="AB559" s="304"/>
      <c r="AC559" s="304"/>
      <c r="AD559" s="304"/>
      <c r="AE559" s="304"/>
      <c r="AF559" s="304"/>
      <c r="AG559" s="304"/>
    </row>
    <row r="560">
      <c r="A560" s="304"/>
      <c r="B560" s="304"/>
      <c r="C560" s="304"/>
      <c r="D560" s="304"/>
      <c r="E560" s="300"/>
      <c r="F560" s="300"/>
      <c r="G560" s="313"/>
      <c r="H560" s="302"/>
      <c r="I560" s="303"/>
      <c r="J560" s="303"/>
      <c r="K560" s="303"/>
      <c r="L560" s="303"/>
      <c r="M560" s="303"/>
      <c r="N560" s="303"/>
      <c r="O560" s="303"/>
      <c r="P560" s="303"/>
      <c r="Q560" s="304"/>
      <c r="R560" s="304"/>
      <c r="S560" s="304"/>
      <c r="T560" s="304"/>
      <c r="U560" s="304"/>
      <c r="V560" s="304"/>
      <c r="W560" s="304"/>
      <c r="X560" s="304"/>
      <c r="Y560" s="304"/>
      <c r="Z560" s="304"/>
      <c r="AA560" s="304"/>
      <c r="AB560" s="304"/>
      <c r="AC560" s="304"/>
      <c r="AD560" s="304"/>
      <c r="AE560" s="304"/>
      <c r="AF560" s="304"/>
      <c r="AG560" s="304"/>
    </row>
    <row r="561">
      <c r="A561" s="304"/>
      <c r="B561" s="304"/>
      <c r="C561" s="304"/>
      <c r="D561" s="304"/>
      <c r="E561" s="300"/>
      <c r="F561" s="300"/>
      <c r="G561" s="313"/>
      <c r="H561" s="302"/>
      <c r="I561" s="303"/>
      <c r="J561" s="303"/>
      <c r="K561" s="303"/>
      <c r="L561" s="303"/>
      <c r="M561" s="303"/>
      <c r="N561" s="303"/>
      <c r="O561" s="303"/>
      <c r="P561" s="303"/>
      <c r="Q561" s="304"/>
      <c r="R561" s="304"/>
      <c r="S561" s="304"/>
      <c r="T561" s="304"/>
      <c r="U561" s="304"/>
      <c r="V561" s="304"/>
      <c r="W561" s="304"/>
      <c r="X561" s="304"/>
      <c r="Y561" s="304"/>
      <c r="Z561" s="304"/>
      <c r="AA561" s="304"/>
      <c r="AB561" s="304"/>
      <c r="AC561" s="304"/>
      <c r="AD561" s="304"/>
      <c r="AE561" s="304"/>
      <c r="AF561" s="304"/>
      <c r="AG561" s="304"/>
    </row>
    <row r="562">
      <c r="A562" s="304"/>
      <c r="B562" s="304"/>
      <c r="C562" s="304"/>
      <c r="D562" s="304"/>
      <c r="E562" s="300"/>
      <c r="F562" s="300"/>
      <c r="G562" s="313"/>
      <c r="H562" s="302"/>
      <c r="I562" s="303"/>
      <c r="J562" s="303"/>
      <c r="K562" s="303"/>
      <c r="L562" s="303"/>
      <c r="M562" s="303"/>
      <c r="N562" s="303"/>
      <c r="O562" s="303"/>
      <c r="P562" s="303"/>
      <c r="Q562" s="304"/>
      <c r="R562" s="304"/>
      <c r="S562" s="304"/>
      <c r="T562" s="304"/>
      <c r="U562" s="304"/>
      <c r="V562" s="304"/>
      <c r="W562" s="304"/>
      <c r="X562" s="304"/>
      <c r="Y562" s="304"/>
      <c r="Z562" s="304"/>
      <c r="AA562" s="304"/>
      <c r="AB562" s="304"/>
      <c r="AC562" s="304"/>
      <c r="AD562" s="304"/>
      <c r="AE562" s="304"/>
      <c r="AF562" s="304"/>
      <c r="AG562" s="304"/>
    </row>
    <row r="563">
      <c r="A563" s="304"/>
      <c r="B563" s="304"/>
      <c r="C563" s="304"/>
      <c r="D563" s="304"/>
      <c r="E563" s="300"/>
      <c r="F563" s="300"/>
      <c r="G563" s="313"/>
      <c r="H563" s="302"/>
      <c r="I563" s="303"/>
      <c r="J563" s="303"/>
      <c r="K563" s="303"/>
      <c r="L563" s="303"/>
      <c r="M563" s="303"/>
      <c r="N563" s="303"/>
      <c r="O563" s="303"/>
      <c r="P563" s="303"/>
      <c r="Q563" s="304"/>
      <c r="R563" s="304"/>
      <c r="S563" s="304"/>
      <c r="T563" s="304"/>
      <c r="U563" s="304"/>
      <c r="V563" s="304"/>
      <c r="W563" s="304"/>
      <c r="X563" s="304"/>
      <c r="Y563" s="304"/>
      <c r="Z563" s="304"/>
      <c r="AA563" s="304"/>
      <c r="AB563" s="304"/>
      <c r="AC563" s="304"/>
      <c r="AD563" s="304"/>
      <c r="AE563" s="304"/>
      <c r="AF563" s="304"/>
      <c r="AG563" s="304"/>
    </row>
    <row r="564">
      <c r="A564" s="304"/>
      <c r="B564" s="304"/>
      <c r="C564" s="304"/>
      <c r="D564" s="304"/>
      <c r="E564" s="300"/>
      <c r="F564" s="300"/>
      <c r="G564" s="313"/>
      <c r="H564" s="302"/>
      <c r="I564" s="303"/>
      <c r="J564" s="303"/>
      <c r="K564" s="303"/>
      <c r="L564" s="303"/>
      <c r="M564" s="303"/>
      <c r="N564" s="303"/>
      <c r="O564" s="303"/>
      <c r="P564" s="303"/>
      <c r="Q564" s="304"/>
      <c r="R564" s="304"/>
      <c r="S564" s="304"/>
      <c r="T564" s="304"/>
      <c r="U564" s="304"/>
      <c r="V564" s="304"/>
      <c r="W564" s="304"/>
      <c r="X564" s="304"/>
      <c r="Y564" s="304"/>
      <c r="Z564" s="304"/>
      <c r="AA564" s="304"/>
      <c r="AB564" s="304"/>
      <c r="AC564" s="304"/>
      <c r="AD564" s="304"/>
      <c r="AE564" s="304"/>
      <c r="AF564" s="304"/>
      <c r="AG564" s="304"/>
    </row>
    <row r="565">
      <c r="A565" s="304"/>
      <c r="B565" s="304"/>
      <c r="C565" s="304"/>
      <c r="D565" s="304"/>
      <c r="E565" s="300"/>
      <c r="F565" s="300"/>
      <c r="G565" s="313"/>
      <c r="H565" s="302"/>
      <c r="I565" s="303"/>
      <c r="J565" s="303"/>
      <c r="K565" s="303"/>
      <c r="L565" s="303"/>
      <c r="M565" s="303"/>
      <c r="N565" s="303"/>
      <c r="O565" s="303"/>
      <c r="P565" s="303"/>
      <c r="Q565" s="304"/>
      <c r="R565" s="304"/>
      <c r="S565" s="304"/>
      <c r="T565" s="304"/>
      <c r="U565" s="304"/>
      <c r="V565" s="304"/>
      <c r="W565" s="304"/>
      <c r="X565" s="304"/>
      <c r="Y565" s="304"/>
      <c r="Z565" s="304"/>
      <c r="AA565" s="304"/>
      <c r="AB565" s="304"/>
      <c r="AC565" s="304"/>
      <c r="AD565" s="304"/>
      <c r="AE565" s="304"/>
      <c r="AF565" s="304"/>
      <c r="AG565" s="304"/>
    </row>
    <row r="566">
      <c r="A566" s="304"/>
      <c r="B566" s="304"/>
      <c r="C566" s="304"/>
      <c r="D566" s="304"/>
      <c r="E566" s="300"/>
      <c r="F566" s="300"/>
      <c r="G566" s="313"/>
      <c r="H566" s="302"/>
      <c r="I566" s="303"/>
      <c r="J566" s="303"/>
      <c r="K566" s="303"/>
      <c r="L566" s="303"/>
      <c r="M566" s="303"/>
      <c r="N566" s="303"/>
      <c r="O566" s="303"/>
      <c r="P566" s="303"/>
      <c r="Q566" s="304"/>
      <c r="R566" s="304"/>
      <c r="S566" s="304"/>
      <c r="T566" s="304"/>
      <c r="U566" s="304"/>
      <c r="V566" s="304"/>
      <c r="W566" s="304"/>
      <c r="X566" s="304"/>
      <c r="Y566" s="304"/>
      <c r="Z566" s="304"/>
      <c r="AA566" s="304"/>
      <c r="AB566" s="304"/>
      <c r="AC566" s="304"/>
      <c r="AD566" s="304"/>
      <c r="AE566" s="304"/>
      <c r="AF566" s="304"/>
      <c r="AG566" s="304"/>
    </row>
    <row r="567">
      <c r="A567" s="304"/>
      <c r="B567" s="304"/>
      <c r="C567" s="304"/>
      <c r="D567" s="304"/>
      <c r="E567" s="300"/>
      <c r="F567" s="300"/>
      <c r="G567" s="313"/>
      <c r="H567" s="302"/>
      <c r="I567" s="303"/>
      <c r="J567" s="303"/>
      <c r="K567" s="303"/>
      <c r="L567" s="303"/>
      <c r="M567" s="303"/>
      <c r="N567" s="303"/>
      <c r="O567" s="303"/>
      <c r="P567" s="303"/>
      <c r="Q567" s="304"/>
      <c r="R567" s="304"/>
      <c r="S567" s="304"/>
      <c r="T567" s="304"/>
      <c r="U567" s="304"/>
      <c r="V567" s="304"/>
      <c r="W567" s="304"/>
      <c r="X567" s="304"/>
      <c r="Y567" s="304"/>
      <c r="Z567" s="304"/>
      <c r="AA567" s="304"/>
      <c r="AB567" s="304"/>
      <c r="AC567" s="304"/>
      <c r="AD567" s="304"/>
      <c r="AE567" s="304"/>
      <c r="AF567" s="304"/>
      <c r="AG567" s="304"/>
    </row>
    <row r="568">
      <c r="A568" s="304"/>
      <c r="B568" s="304"/>
      <c r="C568" s="304"/>
      <c r="D568" s="304"/>
      <c r="E568" s="300"/>
      <c r="F568" s="300"/>
      <c r="G568" s="313"/>
      <c r="H568" s="302"/>
      <c r="I568" s="303"/>
      <c r="J568" s="303"/>
      <c r="K568" s="303"/>
      <c r="L568" s="303"/>
      <c r="M568" s="303"/>
      <c r="N568" s="303"/>
      <c r="O568" s="303"/>
      <c r="P568" s="303"/>
      <c r="Q568" s="304"/>
      <c r="R568" s="304"/>
      <c r="S568" s="304"/>
      <c r="T568" s="304"/>
      <c r="U568" s="304"/>
      <c r="V568" s="304"/>
      <c r="W568" s="304"/>
      <c r="X568" s="304"/>
      <c r="Y568" s="304"/>
      <c r="Z568" s="304"/>
      <c r="AA568" s="304"/>
      <c r="AB568" s="304"/>
      <c r="AC568" s="304"/>
      <c r="AD568" s="304"/>
      <c r="AE568" s="304"/>
      <c r="AF568" s="304"/>
      <c r="AG568" s="304"/>
    </row>
    <row r="569">
      <c r="A569" s="304"/>
      <c r="B569" s="304"/>
      <c r="C569" s="304"/>
      <c r="D569" s="304"/>
      <c r="E569" s="300"/>
      <c r="F569" s="300"/>
      <c r="G569" s="313"/>
      <c r="H569" s="302"/>
      <c r="I569" s="303"/>
      <c r="J569" s="303"/>
      <c r="K569" s="303"/>
      <c r="L569" s="303"/>
      <c r="M569" s="303"/>
      <c r="N569" s="303"/>
      <c r="O569" s="303"/>
      <c r="P569" s="303"/>
      <c r="Q569" s="304"/>
      <c r="R569" s="304"/>
      <c r="S569" s="304"/>
      <c r="T569" s="304"/>
      <c r="U569" s="304"/>
      <c r="V569" s="304"/>
      <c r="W569" s="304"/>
      <c r="X569" s="304"/>
      <c r="Y569" s="304"/>
      <c r="Z569" s="304"/>
      <c r="AA569" s="304"/>
      <c r="AB569" s="304"/>
      <c r="AC569" s="304"/>
      <c r="AD569" s="304"/>
      <c r="AE569" s="304"/>
      <c r="AF569" s="304"/>
      <c r="AG569" s="304"/>
    </row>
    <row r="570">
      <c r="A570" s="304"/>
      <c r="B570" s="304"/>
      <c r="C570" s="304"/>
      <c r="D570" s="304"/>
      <c r="E570" s="300"/>
      <c r="F570" s="300"/>
      <c r="G570" s="313"/>
      <c r="H570" s="302"/>
      <c r="I570" s="303"/>
      <c r="J570" s="303"/>
      <c r="K570" s="303"/>
      <c r="L570" s="303"/>
      <c r="M570" s="303"/>
      <c r="N570" s="303"/>
      <c r="O570" s="303"/>
      <c r="P570" s="303"/>
      <c r="Q570" s="304"/>
      <c r="R570" s="304"/>
      <c r="S570" s="304"/>
      <c r="T570" s="304"/>
      <c r="U570" s="304"/>
      <c r="V570" s="304"/>
      <c r="W570" s="304"/>
      <c r="X570" s="304"/>
      <c r="Y570" s="304"/>
      <c r="Z570" s="304"/>
      <c r="AA570" s="304"/>
      <c r="AB570" s="304"/>
      <c r="AC570" s="304"/>
      <c r="AD570" s="304"/>
      <c r="AE570" s="304"/>
      <c r="AF570" s="304"/>
      <c r="AG570" s="304"/>
    </row>
    <row r="571">
      <c r="A571" s="304"/>
      <c r="B571" s="304"/>
      <c r="C571" s="304"/>
      <c r="D571" s="304"/>
      <c r="E571" s="300"/>
      <c r="F571" s="300"/>
      <c r="G571" s="313"/>
      <c r="H571" s="302"/>
      <c r="I571" s="303"/>
      <c r="J571" s="303"/>
      <c r="K571" s="303"/>
      <c r="L571" s="303"/>
      <c r="M571" s="303"/>
      <c r="N571" s="303"/>
      <c r="O571" s="303"/>
      <c r="P571" s="303"/>
      <c r="Q571" s="304"/>
      <c r="R571" s="304"/>
      <c r="S571" s="304"/>
      <c r="T571" s="304"/>
      <c r="U571" s="304"/>
      <c r="V571" s="304"/>
      <c r="W571" s="304"/>
      <c r="X571" s="304"/>
      <c r="Y571" s="304"/>
      <c r="Z571" s="304"/>
      <c r="AA571" s="304"/>
      <c r="AB571" s="304"/>
      <c r="AC571" s="304"/>
      <c r="AD571" s="304"/>
      <c r="AE571" s="304"/>
      <c r="AF571" s="304"/>
      <c r="AG571" s="304"/>
    </row>
    <row r="572">
      <c r="A572" s="304"/>
      <c r="B572" s="304"/>
      <c r="C572" s="304"/>
      <c r="D572" s="304"/>
      <c r="E572" s="300"/>
      <c r="F572" s="300"/>
      <c r="G572" s="313"/>
      <c r="H572" s="302"/>
      <c r="I572" s="303"/>
      <c r="J572" s="303"/>
      <c r="K572" s="303"/>
      <c r="L572" s="303"/>
      <c r="M572" s="303"/>
      <c r="N572" s="303"/>
      <c r="O572" s="303"/>
      <c r="P572" s="303"/>
      <c r="Q572" s="304"/>
      <c r="R572" s="304"/>
      <c r="S572" s="304"/>
      <c r="T572" s="304"/>
      <c r="U572" s="304"/>
      <c r="V572" s="304"/>
      <c r="W572" s="304"/>
      <c r="X572" s="304"/>
      <c r="Y572" s="304"/>
      <c r="Z572" s="304"/>
      <c r="AA572" s="304"/>
      <c r="AB572" s="304"/>
      <c r="AC572" s="304"/>
      <c r="AD572" s="304"/>
      <c r="AE572" s="304"/>
      <c r="AF572" s="304"/>
      <c r="AG572" s="304"/>
    </row>
    <row r="573">
      <c r="A573" s="304"/>
      <c r="B573" s="304"/>
      <c r="C573" s="304"/>
      <c r="D573" s="304"/>
      <c r="E573" s="300"/>
      <c r="F573" s="300"/>
      <c r="G573" s="313"/>
      <c r="H573" s="302"/>
      <c r="I573" s="303"/>
      <c r="J573" s="303"/>
      <c r="K573" s="303"/>
      <c r="L573" s="303"/>
      <c r="M573" s="303"/>
      <c r="N573" s="303"/>
      <c r="O573" s="303"/>
      <c r="P573" s="303"/>
      <c r="Q573" s="304"/>
      <c r="R573" s="304"/>
      <c r="S573" s="304"/>
      <c r="T573" s="304"/>
      <c r="U573" s="304"/>
      <c r="V573" s="304"/>
      <c r="W573" s="304"/>
      <c r="X573" s="304"/>
      <c r="Y573" s="304"/>
      <c r="Z573" s="304"/>
      <c r="AA573" s="304"/>
      <c r="AB573" s="304"/>
      <c r="AC573" s="304"/>
      <c r="AD573" s="304"/>
      <c r="AE573" s="304"/>
      <c r="AF573" s="304"/>
      <c r="AG573" s="304"/>
    </row>
    <row r="574">
      <c r="A574" s="304"/>
      <c r="B574" s="304"/>
      <c r="C574" s="304"/>
      <c r="D574" s="304"/>
      <c r="E574" s="300"/>
      <c r="F574" s="300"/>
      <c r="G574" s="313"/>
      <c r="H574" s="302"/>
      <c r="I574" s="303"/>
      <c r="J574" s="303"/>
      <c r="K574" s="303"/>
      <c r="L574" s="303"/>
      <c r="M574" s="303"/>
      <c r="N574" s="303"/>
      <c r="O574" s="303"/>
      <c r="P574" s="303"/>
      <c r="Q574" s="304"/>
      <c r="R574" s="304"/>
      <c r="S574" s="304"/>
      <c r="T574" s="304"/>
      <c r="U574" s="304"/>
      <c r="V574" s="304"/>
      <c r="W574" s="304"/>
      <c r="X574" s="304"/>
      <c r="Y574" s="304"/>
      <c r="Z574" s="304"/>
      <c r="AA574" s="304"/>
      <c r="AB574" s="304"/>
      <c r="AC574" s="304"/>
      <c r="AD574" s="304"/>
      <c r="AE574" s="304"/>
      <c r="AF574" s="304"/>
      <c r="AG574" s="304"/>
    </row>
    <row r="575">
      <c r="A575" s="304"/>
      <c r="B575" s="304"/>
      <c r="C575" s="304"/>
      <c r="D575" s="304"/>
      <c r="E575" s="300"/>
      <c r="F575" s="300"/>
      <c r="G575" s="313"/>
      <c r="H575" s="302"/>
      <c r="I575" s="303"/>
      <c r="J575" s="303"/>
      <c r="K575" s="303"/>
      <c r="L575" s="303"/>
      <c r="M575" s="303"/>
      <c r="N575" s="303"/>
      <c r="O575" s="303"/>
      <c r="P575" s="303"/>
      <c r="Q575" s="304"/>
      <c r="R575" s="304"/>
      <c r="S575" s="304"/>
      <c r="T575" s="304"/>
      <c r="U575" s="304"/>
      <c r="V575" s="304"/>
      <c r="W575" s="304"/>
      <c r="X575" s="304"/>
      <c r="Y575" s="304"/>
      <c r="Z575" s="304"/>
      <c r="AA575" s="304"/>
      <c r="AB575" s="304"/>
      <c r="AC575" s="304"/>
      <c r="AD575" s="304"/>
      <c r="AE575" s="304"/>
      <c r="AF575" s="304"/>
      <c r="AG575" s="304"/>
    </row>
    <row r="576">
      <c r="A576" s="304"/>
      <c r="B576" s="304"/>
      <c r="C576" s="304"/>
      <c r="D576" s="304"/>
      <c r="E576" s="300"/>
      <c r="F576" s="300"/>
      <c r="G576" s="313"/>
      <c r="H576" s="302"/>
      <c r="I576" s="303"/>
      <c r="J576" s="303"/>
      <c r="K576" s="303"/>
      <c r="L576" s="303"/>
      <c r="M576" s="303"/>
      <c r="N576" s="303"/>
      <c r="O576" s="303"/>
      <c r="P576" s="303"/>
      <c r="Q576" s="304"/>
      <c r="R576" s="304"/>
      <c r="S576" s="304"/>
      <c r="T576" s="304"/>
      <c r="U576" s="304"/>
      <c r="V576" s="304"/>
      <c r="W576" s="304"/>
      <c r="X576" s="304"/>
      <c r="Y576" s="304"/>
      <c r="Z576" s="304"/>
      <c r="AA576" s="304"/>
      <c r="AB576" s="304"/>
      <c r="AC576" s="304"/>
      <c r="AD576" s="304"/>
      <c r="AE576" s="304"/>
      <c r="AF576" s="304"/>
      <c r="AG576" s="304"/>
    </row>
    <row r="577">
      <c r="A577" s="304"/>
      <c r="B577" s="304"/>
      <c r="C577" s="304"/>
      <c r="D577" s="304"/>
      <c r="E577" s="300"/>
      <c r="F577" s="300"/>
      <c r="G577" s="313"/>
      <c r="H577" s="302"/>
      <c r="I577" s="303"/>
      <c r="J577" s="303"/>
      <c r="K577" s="303"/>
      <c r="L577" s="303"/>
      <c r="M577" s="303"/>
      <c r="N577" s="303"/>
      <c r="O577" s="303"/>
      <c r="P577" s="303"/>
      <c r="Q577" s="304"/>
      <c r="R577" s="304"/>
      <c r="S577" s="304"/>
      <c r="T577" s="304"/>
      <c r="U577" s="304"/>
      <c r="V577" s="304"/>
      <c r="W577" s="304"/>
      <c r="X577" s="304"/>
      <c r="Y577" s="304"/>
      <c r="Z577" s="304"/>
      <c r="AA577" s="304"/>
      <c r="AB577" s="304"/>
      <c r="AC577" s="304"/>
      <c r="AD577" s="304"/>
      <c r="AE577" s="304"/>
      <c r="AF577" s="304"/>
      <c r="AG577" s="304"/>
    </row>
    <row r="578">
      <c r="A578" s="304"/>
      <c r="B578" s="304"/>
      <c r="C578" s="304"/>
      <c r="D578" s="304"/>
      <c r="E578" s="300"/>
      <c r="F578" s="300"/>
      <c r="G578" s="313"/>
      <c r="H578" s="302"/>
      <c r="I578" s="303"/>
      <c r="J578" s="303"/>
      <c r="K578" s="303"/>
      <c r="L578" s="303"/>
      <c r="M578" s="303"/>
      <c r="N578" s="303"/>
      <c r="O578" s="303"/>
      <c r="P578" s="303"/>
      <c r="Q578" s="304"/>
      <c r="R578" s="304"/>
      <c r="S578" s="304"/>
      <c r="T578" s="304"/>
      <c r="U578" s="304"/>
      <c r="V578" s="304"/>
      <c r="W578" s="304"/>
      <c r="X578" s="304"/>
      <c r="Y578" s="304"/>
      <c r="Z578" s="304"/>
      <c r="AA578" s="304"/>
      <c r="AB578" s="304"/>
      <c r="AC578" s="304"/>
      <c r="AD578" s="304"/>
      <c r="AE578" s="304"/>
      <c r="AF578" s="304"/>
      <c r="AG578" s="304"/>
    </row>
    <row r="579">
      <c r="A579" s="304"/>
      <c r="B579" s="304"/>
      <c r="C579" s="304"/>
      <c r="D579" s="304"/>
      <c r="E579" s="300"/>
      <c r="F579" s="300"/>
      <c r="G579" s="313"/>
      <c r="H579" s="302"/>
      <c r="I579" s="303"/>
      <c r="J579" s="303"/>
      <c r="K579" s="303"/>
      <c r="L579" s="303"/>
      <c r="M579" s="303"/>
      <c r="N579" s="303"/>
      <c r="O579" s="303"/>
      <c r="P579" s="303"/>
      <c r="Q579" s="304"/>
      <c r="R579" s="304"/>
      <c r="S579" s="304"/>
      <c r="T579" s="304"/>
      <c r="U579" s="304"/>
      <c r="V579" s="304"/>
      <c r="W579" s="304"/>
      <c r="X579" s="304"/>
      <c r="Y579" s="304"/>
      <c r="Z579" s="304"/>
      <c r="AA579" s="304"/>
      <c r="AB579" s="304"/>
      <c r="AC579" s="304"/>
      <c r="AD579" s="304"/>
      <c r="AE579" s="304"/>
      <c r="AF579" s="304"/>
      <c r="AG579" s="304"/>
    </row>
    <row r="580">
      <c r="A580" s="304"/>
      <c r="B580" s="304"/>
      <c r="C580" s="304"/>
      <c r="D580" s="304"/>
      <c r="E580" s="300"/>
      <c r="F580" s="300"/>
      <c r="G580" s="313"/>
      <c r="H580" s="302"/>
      <c r="I580" s="303"/>
      <c r="J580" s="303"/>
      <c r="K580" s="303"/>
      <c r="L580" s="303"/>
      <c r="M580" s="303"/>
      <c r="N580" s="303"/>
      <c r="O580" s="303"/>
      <c r="P580" s="303"/>
      <c r="Q580" s="304"/>
      <c r="R580" s="304"/>
      <c r="S580" s="304"/>
      <c r="T580" s="304"/>
      <c r="U580" s="304"/>
      <c r="V580" s="304"/>
      <c r="W580" s="304"/>
      <c r="X580" s="304"/>
      <c r="Y580" s="304"/>
      <c r="Z580" s="304"/>
      <c r="AA580" s="304"/>
      <c r="AB580" s="304"/>
      <c r="AC580" s="304"/>
      <c r="AD580" s="304"/>
      <c r="AE580" s="304"/>
      <c r="AF580" s="304"/>
      <c r="AG580" s="304"/>
    </row>
    <row r="581">
      <c r="A581" s="304"/>
      <c r="B581" s="304"/>
      <c r="C581" s="304"/>
      <c r="D581" s="304"/>
      <c r="E581" s="300"/>
      <c r="F581" s="300"/>
      <c r="G581" s="313"/>
      <c r="H581" s="302"/>
      <c r="I581" s="303"/>
      <c r="J581" s="303"/>
      <c r="K581" s="303"/>
      <c r="L581" s="303"/>
      <c r="M581" s="303"/>
      <c r="N581" s="303"/>
      <c r="O581" s="303"/>
      <c r="P581" s="303"/>
      <c r="Q581" s="304"/>
      <c r="R581" s="304"/>
      <c r="S581" s="304"/>
      <c r="T581" s="304"/>
      <c r="U581" s="304"/>
      <c r="V581" s="304"/>
      <c r="W581" s="304"/>
      <c r="X581" s="304"/>
      <c r="Y581" s="304"/>
      <c r="Z581" s="304"/>
      <c r="AA581" s="304"/>
      <c r="AB581" s="304"/>
      <c r="AC581" s="304"/>
      <c r="AD581" s="304"/>
      <c r="AE581" s="304"/>
      <c r="AF581" s="304"/>
      <c r="AG581" s="304"/>
    </row>
    <row r="582">
      <c r="A582" s="304"/>
      <c r="B582" s="304"/>
      <c r="C582" s="304"/>
      <c r="D582" s="304"/>
      <c r="E582" s="300"/>
      <c r="F582" s="300"/>
      <c r="G582" s="313"/>
      <c r="H582" s="302"/>
      <c r="I582" s="303"/>
      <c r="J582" s="303"/>
      <c r="K582" s="303"/>
      <c r="L582" s="303"/>
      <c r="M582" s="303"/>
      <c r="N582" s="303"/>
      <c r="O582" s="303"/>
      <c r="P582" s="303"/>
      <c r="Q582" s="304"/>
      <c r="R582" s="304"/>
      <c r="S582" s="304"/>
      <c r="T582" s="304"/>
      <c r="U582" s="304"/>
      <c r="V582" s="304"/>
      <c r="W582" s="304"/>
      <c r="X582" s="304"/>
      <c r="Y582" s="304"/>
      <c r="Z582" s="304"/>
      <c r="AA582" s="304"/>
      <c r="AB582" s="304"/>
      <c r="AC582" s="304"/>
      <c r="AD582" s="304"/>
      <c r="AE582" s="304"/>
      <c r="AF582" s="304"/>
      <c r="AG582" s="304"/>
    </row>
    <row r="583">
      <c r="A583" s="304"/>
      <c r="B583" s="304"/>
      <c r="C583" s="304"/>
      <c r="D583" s="304"/>
      <c r="E583" s="300"/>
      <c r="F583" s="300"/>
      <c r="G583" s="313"/>
      <c r="H583" s="302"/>
      <c r="I583" s="303"/>
      <c r="J583" s="303"/>
      <c r="K583" s="303"/>
      <c r="L583" s="303"/>
      <c r="M583" s="303"/>
      <c r="N583" s="303"/>
      <c r="O583" s="303"/>
      <c r="P583" s="303"/>
      <c r="Q583" s="304"/>
      <c r="R583" s="304"/>
      <c r="S583" s="304"/>
      <c r="T583" s="304"/>
      <c r="U583" s="304"/>
      <c r="V583" s="304"/>
      <c r="W583" s="304"/>
      <c r="X583" s="304"/>
      <c r="Y583" s="304"/>
      <c r="Z583" s="304"/>
      <c r="AA583" s="304"/>
      <c r="AB583" s="304"/>
      <c r="AC583" s="304"/>
      <c r="AD583" s="304"/>
      <c r="AE583" s="304"/>
      <c r="AF583" s="304"/>
      <c r="AG583" s="304"/>
    </row>
    <row r="584">
      <c r="A584" s="304"/>
      <c r="B584" s="304"/>
      <c r="C584" s="304"/>
      <c r="D584" s="304"/>
      <c r="E584" s="300"/>
      <c r="F584" s="300"/>
      <c r="G584" s="313"/>
      <c r="H584" s="302"/>
      <c r="I584" s="303"/>
      <c r="J584" s="303"/>
      <c r="K584" s="303"/>
      <c r="L584" s="303"/>
      <c r="M584" s="303"/>
      <c r="N584" s="303"/>
      <c r="O584" s="303"/>
      <c r="P584" s="303"/>
      <c r="Q584" s="304"/>
      <c r="R584" s="304"/>
      <c r="S584" s="304"/>
      <c r="T584" s="304"/>
      <c r="U584" s="304"/>
      <c r="V584" s="304"/>
      <c r="W584" s="304"/>
      <c r="X584" s="304"/>
      <c r="Y584" s="304"/>
      <c r="Z584" s="304"/>
      <c r="AA584" s="304"/>
      <c r="AB584" s="304"/>
      <c r="AC584" s="304"/>
      <c r="AD584" s="304"/>
      <c r="AE584" s="304"/>
      <c r="AF584" s="304"/>
      <c r="AG584" s="304"/>
    </row>
    <row r="585">
      <c r="A585" s="304"/>
      <c r="B585" s="304"/>
      <c r="C585" s="304"/>
      <c r="D585" s="304"/>
      <c r="E585" s="300"/>
      <c r="F585" s="300"/>
      <c r="G585" s="313"/>
      <c r="H585" s="302"/>
      <c r="I585" s="303"/>
      <c r="J585" s="303"/>
      <c r="K585" s="303"/>
      <c r="L585" s="303"/>
      <c r="M585" s="303"/>
      <c r="N585" s="303"/>
      <c r="O585" s="303"/>
      <c r="P585" s="303"/>
      <c r="Q585" s="304"/>
      <c r="R585" s="304"/>
      <c r="S585" s="304"/>
      <c r="T585" s="304"/>
      <c r="U585" s="304"/>
      <c r="V585" s="304"/>
      <c r="W585" s="304"/>
      <c r="X585" s="304"/>
      <c r="Y585" s="304"/>
      <c r="Z585" s="304"/>
      <c r="AA585" s="304"/>
      <c r="AB585" s="304"/>
      <c r="AC585" s="304"/>
      <c r="AD585" s="304"/>
      <c r="AE585" s="304"/>
      <c r="AF585" s="304"/>
      <c r="AG585" s="304"/>
    </row>
    <row r="586">
      <c r="A586" s="304"/>
      <c r="B586" s="304"/>
      <c r="C586" s="304"/>
      <c r="D586" s="304"/>
      <c r="E586" s="300"/>
      <c r="F586" s="300"/>
      <c r="G586" s="313"/>
      <c r="H586" s="302"/>
      <c r="I586" s="303"/>
      <c r="J586" s="303"/>
      <c r="K586" s="303"/>
      <c r="L586" s="303"/>
      <c r="M586" s="303"/>
      <c r="N586" s="303"/>
      <c r="O586" s="303"/>
      <c r="P586" s="303"/>
      <c r="Q586" s="304"/>
      <c r="R586" s="304"/>
      <c r="S586" s="304"/>
      <c r="T586" s="304"/>
      <c r="U586" s="304"/>
      <c r="V586" s="304"/>
      <c r="W586" s="304"/>
      <c r="X586" s="304"/>
      <c r="Y586" s="304"/>
      <c r="Z586" s="304"/>
      <c r="AA586" s="304"/>
      <c r="AB586" s="304"/>
      <c r="AC586" s="304"/>
      <c r="AD586" s="304"/>
      <c r="AE586" s="304"/>
      <c r="AF586" s="304"/>
      <c r="AG586" s="304"/>
    </row>
    <row r="587">
      <c r="A587" s="304"/>
      <c r="B587" s="304"/>
      <c r="C587" s="304"/>
      <c r="D587" s="304"/>
      <c r="E587" s="300"/>
      <c r="F587" s="300"/>
      <c r="G587" s="313"/>
      <c r="H587" s="302"/>
      <c r="I587" s="303"/>
      <c r="J587" s="303"/>
      <c r="K587" s="303"/>
      <c r="L587" s="303"/>
      <c r="M587" s="303"/>
      <c r="N587" s="303"/>
      <c r="O587" s="303"/>
      <c r="P587" s="303"/>
      <c r="Q587" s="304"/>
      <c r="R587" s="304"/>
      <c r="S587" s="304"/>
      <c r="T587" s="304"/>
      <c r="U587" s="304"/>
      <c r="V587" s="304"/>
      <c r="W587" s="304"/>
      <c r="X587" s="304"/>
      <c r="Y587" s="304"/>
      <c r="Z587" s="304"/>
      <c r="AA587" s="304"/>
      <c r="AB587" s="304"/>
      <c r="AC587" s="304"/>
      <c r="AD587" s="304"/>
      <c r="AE587" s="304"/>
      <c r="AF587" s="304"/>
      <c r="AG587" s="304"/>
    </row>
    <row r="588">
      <c r="A588" s="304"/>
      <c r="B588" s="304"/>
      <c r="C588" s="304"/>
      <c r="D588" s="304"/>
      <c r="E588" s="300"/>
      <c r="F588" s="300"/>
      <c r="G588" s="313"/>
      <c r="H588" s="302"/>
      <c r="I588" s="303"/>
      <c r="J588" s="303"/>
      <c r="K588" s="303"/>
      <c r="L588" s="303"/>
      <c r="M588" s="303"/>
      <c r="N588" s="303"/>
      <c r="O588" s="303"/>
      <c r="P588" s="303"/>
      <c r="Q588" s="304"/>
      <c r="R588" s="304"/>
      <c r="S588" s="304"/>
      <c r="T588" s="304"/>
      <c r="U588" s="304"/>
      <c r="V588" s="304"/>
      <c r="W588" s="304"/>
      <c r="X588" s="304"/>
      <c r="Y588" s="304"/>
      <c r="Z588" s="304"/>
      <c r="AA588" s="304"/>
      <c r="AB588" s="304"/>
      <c r="AC588" s="304"/>
      <c r="AD588" s="304"/>
      <c r="AE588" s="304"/>
      <c r="AF588" s="304"/>
      <c r="AG588" s="304"/>
    </row>
    <row r="589">
      <c r="A589" s="304"/>
      <c r="B589" s="304"/>
      <c r="C589" s="304"/>
      <c r="D589" s="304"/>
      <c r="E589" s="300"/>
      <c r="F589" s="300"/>
      <c r="G589" s="313"/>
      <c r="H589" s="302"/>
      <c r="I589" s="303"/>
      <c r="J589" s="303"/>
      <c r="K589" s="303"/>
      <c r="L589" s="303"/>
      <c r="M589" s="303"/>
      <c r="N589" s="303"/>
      <c r="O589" s="303"/>
      <c r="P589" s="303"/>
      <c r="Q589" s="304"/>
      <c r="R589" s="304"/>
      <c r="S589" s="304"/>
      <c r="T589" s="304"/>
      <c r="U589" s="304"/>
      <c r="V589" s="304"/>
      <c r="W589" s="304"/>
      <c r="X589" s="304"/>
      <c r="Y589" s="304"/>
      <c r="Z589" s="304"/>
      <c r="AA589" s="304"/>
      <c r="AB589" s="304"/>
      <c r="AC589" s="304"/>
      <c r="AD589" s="304"/>
      <c r="AE589" s="304"/>
      <c r="AF589" s="304"/>
      <c r="AG589" s="304"/>
    </row>
    <row r="590">
      <c r="A590" s="304"/>
      <c r="B590" s="304"/>
      <c r="C590" s="304"/>
      <c r="D590" s="304"/>
      <c r="E590" s="300"/>
      <c r="F590" s="300"/>
      <c r="G590" s="313"/>
      <c r="H590" s="302"/>
      <c r="I590" s="303"/>
      <c r="J590" s="303"/>
      <c r="K590" s="303"/>
      <c r="L590" s="303"/>
      <c r="M590" s="303"/>
      <c r="N590" s="303"/>
      <c r="O590" s="303"/>
      <c r="P590" s="303"/>
      <c r="Q590" s="304"/>
      <c r="R590" s="304"/>
      <c r="S590" s="304"/>
      <c r="T590" s="304"/>
      <c r="U590" s="304"/>
      <c r="V590" s="304"/>
      <c r="W590" s="304"/>
      <c r="X590" s="304"/>
      <c r="Y590" s="304"/>
      <c r="Z590" s="304"/>
      <c r="AA590" s="304"/>
      <c r="AB590" s="304"/>
      <c r="AC590" s="304"/>
      <c r="AD590" s="304"/>
      <c r="AE590" s="304"/>
      <c r="AF590" s="304"/>
      <c r="AG590" s="304"/>
    </row>
    <row r="591">
      <c r="A591" s="304"/>
      <c r="B591" s="304"/>
      <c r="C591" s="304"/>
      <c r="D591" s="304"/>
      <c r="E591" s="300"/>
      <c r="F591" s="300"/>
      <c r="G591" s="313"/>
      <c r="H591" s="302"/>
      <c r="I591" s="303"/>
      <c r="J591" s="303"/>
      <c r="K591" s="303"/>
      <c r="L591" s="303"/>
      <c r="M591" s="303"/>
      <c r="N591" s="303"/>
      <c r="O591" s="303"/>
      <c r="P591" s="303"/>
      <c r="Q591" s="304"/>
      <c r="R591" s="304"/>
      <c r="S591" s="304"/>
      <c r="T591" s="304"/>
      <c r="U591" s="304"/>
      <c r="V591" s="304"/>
      <c r="W591" s="304"/>
      <c r="X591" s="304"/>
      <c r="Y591" s="304"/>
      <c r="Z591" s="304"/>
      <c r="AA591" s="304"/>
      <c r="AB591" s="304"/>
      <c r="AC591" s="304"/>
      <c r="AD591" s="304"/>
      <c r="AE591" s="304"/>
      <c r="AF591" s="304"/>
      <c r="AG591" s="304"/>
    </row>
    <row r="592">
      <c r="A592" s="304"/>
      <c r="B592" s="304"/>
      <c r="C592" s="304"/>
      <c r="D592" s="304"/>
      <c r="E592" s="300"/>
      <c r="F592" s="300"/>
      <c r="G592" s="313"/>
      <c r="H592" s="302"/>
      <c r="I592" s="303"/>
      <c r="J592" s="303"/>
      <c r="K592" s="303"/>
      <c r="L592" s="303"/>
      <c r="M592" s="303"/>
      <c r="N592" s="303"/>
      <c r="O592" s="303"/>
      <c r="P592" s="303"/>
      <c r="Q592" s="304"/>
      <c r="R592" s="304"/>
      <c r="S592" s="304"/>
      <c r="T592" s="304"/>
      <c r="U592" s="304"/>
      <c r="V592" s="304"/>
      <c r="W592" s="304"/>
      <c r="X592" s="304"/>
      <c r="Y592" s="304"/>
      <c r="Z592" s="304"/>
      <c r="AA592" s="304"/>
      <c r="AB592" s="304"/>
      <c r="AC592" s="304"/>
      <c r="AD592" s="304"/>
      <c r="AE592" s="304"/>
      <c r="AF592" s="304"/>
      <c r="AG592" s="304"/>
    </row>
    <row r="593">
      <c r="A593" s="304"/>
      <c r="B593" s="304"/>
      <c r="C593" s="304"/>
      <c r="D593" s="304"/>
      <c r="E593" s="300"/>
      <c r="F593" s="300"/>
      <c r="G593" s="313"/>
      <c r="H593" s="302"/>
      <c r="I593" s="303"/>
      <c r="J593" s="303"/>
      <c r="K593" s="303"/>
      <c r="L593" s="303"/>
      <c r="M593" s="303"/>
      <c r="N593" s="303"/>
      <c r="O593" s="303"/>
      <c r="P593" s="303"/>
      <c r="Q593" s="304"/>
      <c r="R593" s="304"/>
      <c r="S593" s="304"/>
      <c r="T593" s="304"/>
      <c r="U593" s="304"/>
      <c r="V593" s="304"/>
      <c r="W593" s="304"/>
      <c r="X593" s="304"/>
      <c r="Y593" s="304"/>
      <c r="Z593" s="304"/>
      <c r="AA593" s="304"/>
      <c r="AB593" s="304"/>
      <c r="AC593" s="304"/>
      <c r="AD593" s="304"/>
      <c r="AE593" s="304"/>
      <c r="AF593" s="304"/>
      <c r="AG593" s="304"/>
    </row>
    <row r="594">
      <c r="A594" s="304"/>
      <c r="B594" s="304"/>
      <c r="C594" s="304"/>
      <c r="D594" s="304"/>
      <c r="E594" s="300"/>
      <c r="F594" s="300"/>
      <c r="G594" s="313"/>
      <c r="H594" s="302"/>
      <c r="I594" s="303"/>
      <c r="J594" s="303"/>
      <c r="K594" s="303"/>
      <c r="L594" s="303"/>
      <c r="M594" s="303"/>
      <c r="N594" s="303"/>
      <c r="O594" s="303"/>
      <c r="P594" s="303"/>
      <c r="Q594" s="304"/>
      <c r="R594" s="304"/>
      <c r="S594" s="304"/>
      <c r="T594" s="304"/>
      <c r="U594" s="304"/>
      <c r="V594" s="304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304"/>
    </row>
    <row r="595">
      <c r="A595" s="304"/>
      <c r="B595" s="304"/>
      <c r="C595" s="304"/>
      <c r="D595" s="304"/>
      <c r="E595" s="300"/>
      <c r="F595" s="300"/>
      <c r="G595" s="313"/>
      <c r="H595" s="302"/>
      <c r="I595" s="303"/>
      <c r="J595" s="303"/>
      <c r="K595" s="303"/>
      <c r="L595" s="303"/>
      <c r="M595" s="303"/>
      <c r="N595" s="303"/>
      <c r="O595" s="303"/>
      <c r="P595" s="303"/>
      <c r="Q595" s="304"/>
      <c r="R595" s="304"/>
      <c r="S595" s="304"/>
      <c r="T595" s="304"/>
      <c r="U595" s="304"/>
      <c r="V595" s="304"/>
      <c r="W595" s="304"/>
      <c r="X595" s="304"/>
      <c r="Y595" s="304"/>
      <c r="Z595" s="304"/>
      <c r="AA595" s="304"/>
      <c r="AB595" s="304"/>
      <c r="AC595" s="304"/>
      <c r="AD595" s="304"/>
      <c r="AE595" s="304"/>
      <c r="AF595" s="304"/>
      <c r="AG595" s="304"/>
    </row>
    <row r="596">
      <c r="A596" s="304"/>
      <c r="B596" s="304"/>
      <c r="C596" s="304"/>
      <c r="D596" s="304"/>
      <c r="E596" s="300"/>
      <c r="F596" s="300"/>
      <c r="G596" s="313"/>
      <c r="H596" s="302"/>
      <c r="I596" s="303"/>
      <c r="J596" s="303"/>
      <c r="K596" s="303"/>
      <c r="L596" s="303"/>
      <c r="M596" s="303"/>
      <c r="N596" s="303"/>
      <c r="O596" s="303"/>
      <c r="P596" s="303"/>
      <c r="Q596" s="304"/>
      <c r="R596" s="304"/>
      <c r="S596" s="304"/>
      <c r="T596" s="304"/>
      <c r="U596" s="304"/>
      <c r="V596" s="304"/>
      <c r="W596" s="304"/>
      <c r="X596" s="304"/>
      <c r="Y596" s="304"/>
      <c r="Z596" s="304"/>
      <c r="AA596" s="304"/>
      <c r="AB596" s="304"/>
      <c r="AC596" s="304"/>
      <c r="AD596" s="304"/>
      <c r="AE596" s="304"/>
      <c r="AF596" s="304"/>
      <c r="AG596" s="304"/>
    </row>
    <row r="597">
      <c r="A597" s="304"/>
      <c r="B597" s="304"/>
      <c r="C597" s="304"/>
      <c r="D597" s="304"/>
      <c r="E597" s="300"/>
      <c r="F597" s="300"/>
      <c r="G597" s="313"/>
      <c r="H597" s="302"/>
      <c r="I597" s="303"/>
      <c r="J597" s="303"/>
      <c r="K597" s="303"/>
      <c r="L597" s="303"/>
      <c r="M597" s="303"/>
      <c r="N597" s="303"/>
      <c r="O597" s="303"/>
      <c r="P597" s="303"/>
      <c r="Q597" s="304"/>
      <c r="R597" s="304"/>
      <c r="S597" s="304"/>
      <c r="T597" s="304"/>
      <c r="U597" s="304"/>
      <c r="V597" s="304"/>
      <c r="W597" s="304"/>
      <c r="X597" s="304"/>
      <c r="Y597" s="304"/>
      <c r="Z597" s="304"/>
      <c r="AA597" s="304"/>
      <c r="AB597" s="304"/>
      <c r="AC597" s="304"/>
      <c r="AD597" s="304"/>
      <c r="AE597" s="304"/>
      <c r="AF597" s="304"/>
      <c r="AG597" s="304"/>
    </row>
    <row r="598">
      <c r="A598" s="304"/>
      <c r="B598" s="304"/>
      <c r="C598" s="304"/>
      <c r="D598" s="304"/>
      <c r="E598" s="300"/>
      <c r="F598" s="300"/>
      <c r="G598" s="313"/>
      <c r="H598" s="302"/>
      <c r="I598" s="303"/>
      <c r="J598" s="303"/>
      <c r="K598" s="303"/>
      <c r="L598" s="303"/>
      <c r="M598" s="303"/>
      <c r="N598" s="303"/>
      <c r="O598" s="303"/>
      <c r="P598" s="303"/>
      <c r="Q598" s="304"/>
      <c r="R598" s="304"/>
      <c r="S598" s="304"/>
      <c r="T598" s="304"/>
      <c r="U598" s="304"/>
      <c r="V598" s="304"/>
      <c r="W598" s="304"/>
      <c r="X598" s="304"/>
      <c r="Y598" s="304"/>
      <c r="Z598" s="304"/>
      <c r="AA598" s="304"/>
      <c r="AB598" s="304"/>
      <c r="AC598" s="304"/>
      <c r="AD598" s="304"/>
      <c r="AE598" s="304"/>
      <c r="AF598" s="304"/>
      <c r="AG598" s="304"/>
    </row>
    <row r="599">
      <c r="A599" s="304"/>
      <c r="B599" s="304"/>
      <c r="C599" s="304"/>
      <c r="D599" s="304"/>
      <c r="E599" s="300"/>
      <c r="F599" s="300"/>
      <c r="G599" s="313"/>
      <c r="H599" s="302"/>
      <c r="I599" s="303"/>
      <c r="J599" s="303"/>
      <c r="K599" s="303"/>
      <c r="L599" s="303"/>
      <c r="M599" s="303"/>
      <c r="N599" s="303"/>
      <c r="O599" s="303"/>
      <c r="P599" s="303"/>
      <c r="Q599" s="304"/>
      <c r="R599" s="304"/>
      <c r="S599" s="304"/>
      <c r="T599" s="304"/>
      <c r="U599" s="304"/>
      <c r="V599" s="304"/>
      <c r="W599" s="304"/>
      <c r="X599" s="304"/>
      <c r="Y599" s="304"/>
      <c r="Z599" s="304"/>
      <c r="AA599" s="304"/>
      <c r="AB599" s="304"/>
      <c r="AC599" s="304"/>
      <c r="AD599" s="304"/>
      <c r="AE599" s="304"/>
      <c r="AF599" s="304"/>
      <c r="AG599" s="304"/>
    </row>
    <row r="600">
      <c r="A600" s="304"/>
      <c r="B600" s="304"/>
      <c r="C600" s="304"/>
      <c r="D600" s="304"/>
      <c r="E600" s="300"/>
      <c r="F600" s="300"/>
      <c r="G600" s="313"/>
      <c r="H600" s="302"/>
      <c r="I600" s="303"/>
      <c r="J600" s="303"/>
      <c r="K600" s="303"/>
      <c r="L600" s="303"/>
      <c r="M600" s="303"/>
      <c r="N600" s="303"/>
      <c r="O600" s="303"/>
      <c r="P600" s="303"/>
      <c r="Q600" s="304"/>
      <c r="R600" s="304"/>
      <c r="S600" s="304"/>
      <c r="T600" s="304"/>
      <c r="U600" s="304"/>
      <c r="V600" s="304"/>
      <c r="W600" s="304"/>
      <c r="X600" s="304"/>
      <c r="Y600" s="304"/>
      <c r="Z600" s="304"/>
      <c r="AA600" s="304"/>
      <c r="AB600" s="304"/>
      <c r="AC600" s="304"/>
      <c r="AD600" s="304"/>
      <c r="AE600" s="304"/>
      <c r="AF600" s="304"/>
      <c r="AG600" s="304"/>
    </row>
    <row r="601">
      <c r="A601" s="304"/>
      <c r="B601" s="304"/>
      <c r="C601" s="304"/>
      <c r="D601" s="304"/>
      <c r="E601" s="300"/>
      <c r="F601" s="300"/>
      <c r="G601" s="313"/>
      <c r="H601" s="302"/>
      <c r="I601" s="303"/>
      <c r="J601" s="303"/>
      <c r="K601" s="303"/>
      <c r="L601" s="303"/>
      <c r="M601" s="303"/>
      <c r="N601" s="303"/>
      <c r="O601" s="303"/>
      <c r="P601" s="303"/>
      <c r="Q601" s="304"/>
      <c r="R601" s="304"/>
      <c r="S601" s="304"/>
      <c r="T601" s="304"/>
      <c r="U601" s="304"/>
      <c r="V601" s="304"/>
      <c r="W601" s="304"/>
      <c r="X601" s="304"/>
      <c r="Y601" s="304"/>
      <c r="Z601" s="304"/>
      <c r="AA601" s="304"/>
      <c r="AB601" s="304"/>
      <c r="AC601" s="304"/>
      <c r="AD601" s="304"/>
      <c r="AE601" s="304"/>
      <c r="AF601" s="304"/>
      <c r="AG601" s="304"/>
    </row>
    <row r="602">
      <c r="A602" s="304"/>
      <c r="B602" s="304"/>
      <c r="C602" s="304"/>
      <c r="D602" s="304"/>
      <c r="E602" s="300"/>
      <c r="F602" s="300"/>
      <c r="G602" s="313"/>
      <c r="H602" s="302"/>
      <c r="I602" s="303"/>
      <c r="J602" s="303"/>
      <c r="K602" s="303"/>
      <c r="L602" s="303"/>
      <c r="M602" s="303"/>
      <c r="N602" s="303"/>
      <c r="O602" s="303"/>
      <c r="P602" s="303"/>
      <c r="Q602" s="304"/>
      <c r="R602" s="304"/>
      <c r="S602" s="304"/>
      <c r="T602" s="304"/>
      <c r="U602" s="304"/>
      <c r="V602" s="304"/>
      <c r="W602" s="304"/>
      <c r="X602" s="304"/>
      <c r="Y602" s="304"/>
      <c r="Z602" s="304"/>
      <c r="AA602" s="304"/>
      <c r="AB602" s="304"/>
      <c r="AC602" s="304"/>
      <c r="AD602" s="304"/>
      <c r="AE602" s="304"/>
      <c r="AF602" s="304"/>
      <c r="AG602" s="304"/>
    </row>
    <row r="603">
      <c r="A603" s="304"/>
      <c r="B603" s="304"/>
      <c r="C603" s="304"/>
      <c r="D603" s="304"/>
      <c r="E603" s="300"/>
      <c r="F603" s="300"/>
      <c r="G603" s="313"/>
      <c r="H603" s="302"/>
      <c r="I603" s="303"/>
      <c r="J603" s="303"/>
      <c r="K603" s="303"/>
      <c r="L603" s="303"/>
      <c r="M603" s="303"/>
      <c r="N603" s="303"/>
      <c r="O603" s="303"/>
      <c r="P603" s="303"/>
      <c r="Q603" s="304"/>
      <c r="R603" s="304"/>
      <c r="S603" s="304"/>
      <c r="T603" s="304"/>
      <c r="U603" s="304"/>
      <c r="V603" s="304"/>
      <c r="W603" s="304"/>
      <c r="X603" s="304"/>
      <c r="Y603" s="304"/>
      <c r="Z603" s="304"/>
      <c r="AA603" s="304"/>
      <c r="AB603" s="304"/>
      <c r="AC603" s="304"/>
      <c r="AD603" s="304"/>
      <c r="AE603" s="304"/>
      <c r="AF603" s="304"/>
      <c r="AG603" s="304"/>
    </row>
    <row r="604">
      <c r="A604" s="304"/>
      <c r="B604" s="304"/>
      <c r="C604" s="304"/>
      <c r="D604" s="304"/>
      <c r="E604" s="300"/>
      <c r="F604" s="300"/>
      <c r="G604" s="313"/>
      <c r="H604" s="302"/>
      <c r="I604" s="303"/>
      <c r="J604" s="303"/>
      <c r="K604" s="303"/>
      <c r="L604" s="303"/>
      <c r="M604" s="303"/>
      <c r="N604" s="303"/>
      <c r="O604" s="303"/>
      <c r="P604" s="303"/>
      <c r="Q604" s="304"/>
      <c r="R604" s="304"/>
      <c r="S604" s="304"/>
      <c r="T604" s="304"/>
      <c r="U604" s="304"/>
      <c r="V604" s="304"/>
      <c r="W604" s="304"/>
      <c r="X604" s="304"/>
      <c r="Y604" s="304"/>
      <c r="Z604" s="304"/>
      <c r="AA604" s="304"/>
      <c r="AB604" s="304"/>
      <c r="AC604" s="304"/>
      <c r="AD604" s="304"/>
      <c r="AE604" s="304"/>
      <c r="AF604" s="304"/>
      <c r="AG604" s="304"/>
    </row>
    <row r="605">
      <c r="A605" s="304"/>
      <c r="B605" s="304"/>
      <c r="C605" s="304"/>
      <c r="D605" s="304"/>
      <c r="E605" s="300"/>
      <c r="F605" s="300"/>
      <c r="G605" s="313"/>
      <c r="H605" s="302"/>
      <c r="I605" s="303"/>
      <c r="J605" s="303"/>
      <c r="K605" s="303"/>
      <c r="L605" s="303"/>
      <c r="M605" s="303"/>
      <c r="N605" s="303"/>
      <c r="O605" s="303"/>
      <c r="P605" s="303"/>
      <c r="Q605" s="304"/>
      <c r="R605" s="304"/>
      <c r="S605" s="304"/>
      <c r="T605" s="304"/>
      <c r="U605" s="304"/>
      <c r="V605" s="304"/>
      <c r="W605" s="304"/>
      <c r="X605" s="304"/>
      <c r="Y605" s="304"/>
      <c r="Z605" s="304"/>
      <c r="AA605" s="304"/>
      <c r="AB605" s="304"/>
      <c r="AC605" s="304"/>
      <c r="AD605" s="304"/>
      <c r="AE605" s="304"/>
      <c r="AF605" s="304"/>
      <c r="AG605" s="304"/>
    </row>
    <row r="606">
      <c r="A606" s="304"/>
      <c r="B606" s="304"/>
      <c r="C606" s="304"/>
      <c r="D606" s="304"/>
      <c r="E606" s="300"/>
      <c r="F606" s="300"/>
      <c r="G606" s="313"/>
      <c r="H606" s="302"/>
      <c r="I606" s="303"/>
      <c r="J606" s="303"/>
      <c r="K606" s="303"/>
      <c r="L606" s="303"/>
      <c r="M606" s="303"/>
      <c r="N606" s="303"/>
      <c r="O606" s="303"/>
      <c r="P606" s="303"/>
      <c r="Q606" s="304"/>
      <c r="R606" s="304"/>
      <c r="S606" s="304"/>
      <c r="T606" s="304"/>
      <c r="U606" s="304"/>
      <c r="V606" s="304"/>
      <c r="W606" s="304"/>
      <c r="X606" s="304"/>
      <c r="Y606" s="304"/>
      <c r="Z606" s="304"/>
      <c r="AA606" s="304"/>
      <c r="AB606" s="304"/>
      <c r="AC606" s="304"/>
      <c r="AD606" s="304"/>
      <c r="AE606" s="304"/>
      <c r="AF606" s="304"/>
      <c r="AG606" s="304"/>
    </row>
    <row r="607">
      <c r="A607" s="304"/>
      <c r="B607" s="304"/>
      <c r="C607" s="304"/>
      <c r="D607" s="304"/>
      <c r="E607" s="300"/>
      <c r="F607" s="300"/>
      <c r="G607" s="313"/>
      <c r="H607" s="302"/>
      <c r="I607" s="303"/>
      <c r="J607" s="303"/>
      <c r="K607" s="303"/>
      <c r="L607" s="303"/>
      <c r="M607" s="303"/>
      <c r="N607" s="303"/>
      <c r="O607" s="303"/>
      <c r="P607" s="303"/>
      <c r="Q607" s="304"/>
      <c r="R607" s="304"/>
      <c r="S607" s="304"/>
      <c r="T607" s="304"/>
      <c r="U607" s="304"/>
      <c r="V607" s="304"/>
      <c r="W607" s="304"/>
      <c r="X607" s="304"/>
      <c r="Y607" s="304"/>
      <c r="Z607" s="304"/>
      <c r="AA607" s="304"/>
      <c r="AB607" s="304"/>
      <c r="AC607" s="304"/>
      <c r="AD607" s="304"/>
      <c r="AE607" s="304"/>
      <c r="AF607" s="304"/>
      <c r="AG607" s="304"/>
    </row>
    <row r="608">
      <c r="A608" s="304"/>
      <c r="B608" s="304"/>
      <c r="C608" s="304"/>
      <c r="D608" s="304"/>
      <c r="E608" s="300"/>
      <c r="F608" s="300"/>
      <c r="G608" s="313"/>
      <c r="H608" s="302"/>
      <c r="I608" s="303"/>
      <c r="J608" s="303"/>
      <c r="K608" s="303"/>
      <c r="L608" s="303"/>
      <c r="M608" s="303"/>
      <c r="N608" s="303"/>
      <c r="O608" s="303"/>
      <c r="P608" s="303"/>
      <c r="Q608" s="304"/>
      <c r="R608" s="304"/>
      <c r="S608" s="304"/>
      <c r="T608" s="304"/>
      <c r="U608" s="304"/>
      <c r="V608" s="304"/>
      <c r="W608" s="304"/>
      <c r="X608" s="304"/>
      <c r="Y608" s="304"/>
      <c r="Z608" s="304"/>
      <c r="AA608" s="304"/>
      <c r="AB608" s="304"/>
      <c r="AC608" s="304"/>
      <c r="AD608" s="304"/>
      <c r="AE608" s="304"/>
      <c r="AF608" s="304"/>
      <c r="AG608" s="304"/>
    </row>
    <row r="609">
      <c r="A609" s="304"/>
      <c r="B609" s="304"/>
      <c r="C609" s="304"/>
      <c r="D609" s="304"/>
      <c r="E609" s="300"/>
      <c r="F609" s="300"/>
      <c r="G609" s="313"/>
      <c r="H609" s="302"/>
      <c r="I609" s="303"/>
      <c r="J609" s="303"/>
      <c r="K609" s="303"/>
      <c r="L609" s="303"/>
      <c r="M609" s="303"/>
      <c r="N609" s="303"/>
      <c r="O609" s="303"/>
      <c r="P609" s="303"/>
      <c r="Q609" s="304"/>
      <c r="R609" s="304"/>
      <c r="S609" s="304"/>
      <c r="T609" s="304"/>
      <c r="U609" s="304"/>
      <c r="V609" s="304"/>
      <c r="W609" s="304"/>
      <c r="X609" s="304"/>
      <c r="Y609" s="304"/>
      <c r="Z609" s="304"/>
      <c r="AA609" s="304"/>
      <c r="AB609" s="304"/>
      <c r="AC609" s="304"/>
      <c r="AD609" s="304"/>
      <c r="AE609" s="304"/>
      <c r="AF609" s="304"/>
      <c r="AG609" s="304"/>
    </row>
    <row r="610">
      <c r="A610" s="304"/>
      <c r="B610" s="304"/>
      <c r="C610" s="304"/>
      <c r="D610" s="304"/>
      <c r="E610" s="300"/>
      <c r="F610" s="300"/>
      <c r="G610" s="313"/>
      <c r="H610" s="302"/>
      <c r="I610" s="303"/>
      <c r="J610" s="303"/>
      <c r="K610" s="303"/>
      <c r="L610" s="303"/>
      <c r="M610" s="303"/>
      <c r="N610" s="303"/>
      <c r="O610" s="303"/>
      <c r="P610" s="303"/>
      <c r="Q610" s="304"/>
      <c r="R610" s="304"/>
      <c r="S610" s="304"/>
      <c r="T610" s="304"/>
      <c r="U610" s="304"/>
      <c r="V610" s="304"/>
      <c r="W610" s="304"/>
      <c r="X610" s="304"/>
      <c r="Y610" s="304"/>
      <c r="Z610" s="304"/>
      <c r="AA610" s="304"/>
      <c r="AB610" s="304"/>
      <c r="AC610" s="304"/>
      <c r="AD610" s="304"/>
      <c r="AE610" s="304"/>
      <c r="AF610" s="304"/>
      <c r="AG610" s="304"/>
    </row>
    <row r="611">
      <c r="A611" s="304"/>
      <c r="B611" s="304"/>
      <c r="C611" s="304"/>
      <c r="D611" s="304"/>
      <c r="E611" s="300"/>
      <c r="F611" s="300"/>
      <c r="G611" s="313"/>
      <c r="H611" s="302"/>
      <c r="I611" s="303"/>
      <c r="J611" s="303"/>
      <c r="K611" s="303"/>
      <c r="L611" s="303"/>
      <c r="M611" s="303"/>
      <c r="N611" s="303"/>
      <c r="O611" s="303"/>
      <c r="P611" s="303"/>
      <c r="Q611" s="304"/>
      <c r="R611" s="304"/>
      <c r="S611" s="304"/>
      <c r="T611" s="304"/>
      <c r="U611" s="304"/>
      <c r="V611" s="304"/>
      <c r="W611" s="304"/>
      <c r="X611" s="304"/>
      <c r="Y611" s="304"/>
      <c r="Z611" s="304"/>
      <c r="AA611" s="304"/>
      <c r="AB611" s="304"/>
      <c r="AC611" s="304"/>
      <c r="AD611" s="304"/>
      <c r="AE611" s="304"/>
      <c r="AF611" s="304"/>
      <c r="AG611" s="304"/>
    </row>
    <row r="612">
      <c r="A612" s="304"/>
      <c r="B612" s="304"/>
      <c r="C612" s="304"/>
      <c r="D612" s="304"/>
      <c r="E612" s="300"/>
      <c r="F612" s="300"/>
      <c r="G612" s="313"/>
      <c r="H612" s="302"/>
      <c r="I612" s="303"/>
      <c r="J612" s="303"/>
      <c r="K612" s="303"/>
      <c r="L612" s="303"/>
      <c r="M612" s="303"/>
      <c r="N612" s="303"/>
      <c r="O612" s="303"/>
      <c r="P612" s="303"/>
      <c r="Q612" s="304"/>
      <c r="R612" s="304"/>
      <c r="S612" s="304"/>
      <c r="T612" s="304"/>
      <c r="U612" s="304"/>
      <c r="V612" s="304"/>
      <c r="W612" s="304"/>
      <c r="X612" s="304"/>
      <c r="Y612" s="304"/>
      <c r="Z612" s="304"/>
      <c r="AA612" s="304"/>
      <c r="AB612" s="304"/>
      <c r="AC612" s="304"/>
      <c r="AD612" s="304"/>
      <c r="AE612" s="304"/>
      <c r="AF612" s="304"/>
      <c r="AG612" s="304"/>
    </row>
    <row r="613">
      <c r="A613" s="304"/>
      <c r="B613" s="304"/>
      <c r="C613" s="304"/>
      <c r="D613" s="304"/>
      <c r="E613" s="300"/>
      <c r="F613" s="300"/>
      <c r="G613" s="313"/>
      <c r="H613" s="302"/>
      <c r="I613" s="303"/>
      <c r="J613" s="303"/>
      <c r="K613" s="303"/>
      <c r="L613" s="303"/>
      <c r="M613" s="303"/>
      <c r="N613" s="303"/>
      <c r="O613" s="303"/>
      <c r="P613" s="303"/>
      <c r="Q613" s="304"/>
      <c r="R613" s="304"/>
      <c r="S613" s="304"/>
      <c r="T613" s="304"/>
      <c r="U613" s="304"/>
      <c r="V613" s="304"/>
      <c r="W613" s="304"/>
      <c r="X613" s="304"/>
      <c r="Y613" s="304"/>
      <c r="Z613" s="304"/>
      <c r="AA613" s="304"/>
      <c r="AB613" s="304"/>
      <c r="AC613" s="304"/>
      <c r="AD613" s="304"/>
      <c r="AE613" s="304"/>
      <c r="AF613" s="304"/>
      <c r="AG613" s="304"/>
    </row>
    <row r="614">
      <c r="A614" s="304"/>
      <c r="B614" s="304"/>
      <c r="C614" s="304"/>
      <c r="D614" s="304"/>
      <c r="E614" s="300"/>
      <c r="F614" s="300"/>
      <c r="G614" s="313"/>
      <c r="H614" s="302"/>
      <c r="I614" s="303"/>
      <c r="J614" s="303"/>
      <c r="K614" s="303"/>
      <c r="L614" s="303"/>
      <c r="M614" s="303"/>
      <c r="N614" s="303"/>
      <c r="O614" s="303"/>
      <c r="P614" s="303"/>
      <c r="Q614" s="304"/>
      <c r="R614" s="304"/>
      <c r="S614" s="304"/>
      <c r="T614" s="304"/>
      <c r="U614" s="304"/>
      <c r="V614" s="304"/>
      <c r="W614" s="304"/>
      <c r="X614" s="304"/>
      <c r="Y614" s="304"/>
      <c r="Z614" s="304"/>
      <c r="AA614" s="304"/>
      <c r="AB614" s="304"/>
      <c r="AC614" s="304"/>
      <c r="AD614" s="304"/>
      <c r="AE614" s="304"/>
      <c r="AF614" s="304"/>
      <c r="AG614" s="304"/>
    </row>
    <row r="615">
      <c r="A615" s="304"/>
      <c r="B615" s="304"/>
      <c r="C615" s="304"/>
      <c r="D615" s="304"/>
      <c r="E615" s="300"/>
      <c r="F615" s="300"/>
      <c r="G615" s="313"/>
      <c r="H615" s="302"/>
      <c r="I615" s="303"/>
      <c r="J615" s="303"/>
      <c r="K615" s="303"/>
      <c r="L615" s="303"/>
      <c r="M615" s="303"/>
      <c r="N615" s="303"/>
      <c r="O615" s="303"/>
      <c r="P615" s="303"/>
      <c r="Q615" s="304"/>
      <c r="R615" s="304"/>
      <c r="S615" s="304"/>
      <c r="T615" s="304"/>
      <c r="U615" s="304"/>
      <c r="V615" s="304"/>
      <c r="W615" s="304"/>
      <c r="X615" s="304"/>
      <c r="Y615" s="304"/>
      <c r="Z615" s="304"/>
      <c r="AA615" s="304"/>
      <c r="AB615" s="304"/>
      <c r="AC615" s="304"/>
      <c r="AD615" s="304"/>
      <c r="AE615" s="304"/>
      <c r="AF615" s="304"/>
      <c r="AG615" s="304"/>
    </row>
    <row r="616">
      <c r="A616" s="304"/>
      <c r="B616" s="304"/>
      <c r="C616" s="304"/>
      <c r="D616" s="304"/>
      <c r="E616" s="300"/>
      <c r="F616" s="300"/>
      <c r="G616" s="313"/>
      <c r="H616" s="302"/>
      <c r="I616" s="303"/>
      <c r="J616" s="303"/>
      <c r="K616" s="303"/>
      <c r="L616" s="303"/>
      <c r="M616" s="303"/>
      <c r="N616" s="303"/>
      <c r="O616" s="303"/>
      <c r="P616" s="303"/>
      <c r="Q616" s="304"/>
      <c r="R616" s="304"/>
      <c r="S616" s="304"/>
      <c r="T616" s="304"/>
      <c r="U616" s="304"/>
      <c r="V616" s="304"/>
      <c r="W616" s="304"/>
      <c r="X616" s="304"/>
      <c r="Y616" s="304"/>
      <c r="Z616" s="304"/>
      <c r="AA616" s="304"/>
      <c r="AB616" s="304"/>
      <c r="AC616" s="304"/>
      <c r="AD616" s="304"/>
      <c r="AE616" s="304"/>
      <c r="AF616" s="304"/>
      <c r="AG616" s="304"/>
    </row>
    <row r="617">
      <c r="A617" s="304"/>
      <c r="B617" s="304"/>
      <c r="C617" s="304"/>
      <c r="D617" s="304"/>
      <c r="E617" s="300"/>
      <c r="F617" s="300"/>
      <c r="G617" s="313"/>
      <c r="H617" s="302"/>
      <c r="I617" s="303"/>
      <c r="J617" s="303"/>
      <c r="K617" s="303"/>
      <c r="L617" s="303"/>
      <c r="M617" s="303"/>
      <c r="N617" s="303"/>
      <c r="O617" s="303"/>
      <c r="P617" s="303"/>
      <c r="Q617" s="304"/>
      <c r="R617" s="304"/>
      <c r="S617" s="304"/>
      <c r="T617" s="304"/>
      <c r="U617" s="304"/>
      <c r="V617" s="304"/>
      <c r="W617" s="304"/>
      <c r="X617" s="304"/>
      <c r="Y617" s="304"/>
      <c r="Z617" s="304"/>
      <c r="AA617" s="304"/>
      <c r="AB617" s="304"/>
      <c r="AC617" s="304"/>
      <c r="AD617" s="304"/>
      <c r="AE617" s="304"/>
      <c r="AF617" s="304"/>
      <c r="AG617" s="304"/>
    </row>
    <row r="618">
      <c r="A618" s="304"/>
      <c r="B618" s="304"/>
      <c r="C618" s="304"/>
      <c r="D618" s="304"/>
      <c r="E618" s="300"/>
      <c r="F618" s="300"/>
      <c r="G618" s="313"/>
      <c r="H618" s="302"/>
      <c r="I618" s="303"/>
      <c r="J618" s="303"/>
      <c r="K618" s="303"/>
      <c r="L618" s="303"/>
      <c r="M618" s="303"/>
      <c r="N618" s="303"/>
      <c r="O618" s="303"/>
      <c r="P618" s="303"/>
      <c r="Q618" s="304"/>
      <c r="R618" s="304"/>
      <c r="S618" s="304"/>
      <c r="T618" s="304"/>
      <c r="U618" s="304"/>
      <c r="V618" s="304"/>
      <c r="W618" s="304"/>
      <c r="X618" s="304"/>
      <c r="Y618" s="304"/>
      <c r="Z618" s="304"/>
      <c r="AA618" s="304"/>
      <c r="AB618" s="304"/>
      <c r="AC618" s="304"/>
      <c r="AD618" s="304"/>
      <c r="AE618" s="304"/>
      <c r="AF618" s="304"/>
      <c r="AG618" s="304"/>
    </row>
    <row r="619">
      <c r="A619" s="304"/>
      <c r="B619" s="304"/>
      <c r="C619" s="304"/>
      <c r="D619" s="304"/>
      <c r="E619" s="300"/>
      <c r="F619" s="300"/>
      <c r="G619" s="313"/>
      <c r="H619" s="302"/>
      <c r="I619" s="303"/>
      <c r="J619" s="303"/>
      <c r="K619" s="303"/>
      <c r="L619" s="303"/>
      <c r="M619" s="303"/>
      <c r="N619" s="303"/>
      <c r="O619" s="303"/>
      <c r="P619" s="303"/>
      <c r="Q619" s="304"/>
      <c r="R619" s="304"/>
      <c r="S619" s="304"/>
      <c r="T619" s="304"/>
      <c r="U619" s="304"/>
      <c r="V619" s="304"/>
      <c r="W619" s="304"/>
      <c r="X619" s="304"/>
      <c r="Y619" s="304"/>
      <c r="Z619" s="304"/>
      <c r="AA619" s="304"/>
      <c r="AB619" s="304"/>
      <c r="AC619" s="304"/>
      <c r="AD619" s="304"/>
      <c r="AE619" s="304"/>
      <c r="AF619" s="304"/>
      <c r="AG619" s="304"/>
    </row>
    <row r="620">
      <c r="A620" s="304"/>
      <c r="B620" s="304"/>
      <c r="C620" s="304"/>
      <c r="D620" s="304"/>
      <c r="E620" s="300"/>
      <c r="F620" s="300"/>
      <c r="G620" s="313"/>
      <c r="H620" s="302"/>
      <c r="I620" s="303"/>
      <c r="J620" s="303"/>
      <c r="K620" s="303"/>
      <c r="L620" s="303"/>
      <c r="M620" s="303"/>
      <c r="N620" s="303"/>
      <c r="O620" s="303"/>
      <c r="P620" s="303"/>
      <c r="Q620" s="304"/>
      <c r="R620" s="304"/>
      <c r="S620" s="304"/>
      <c r="T620" s="304"/>
      <c r="U620" s="304"/>
      <c r="V620" s="304"/>
      <c r="W620" s="304"/>
      <c r="X620" s="304"/>
      <c r="Y620" s="304"/>
      <c r="Z620" s="304"/>
      <c r="AA620" s="304"/>
      <c r="AB620" s="304"/>
      <c r="AC620" s="304"/>
      <c r="AD620" s="304"/>
      <c r="AE620" s="304"/>
      <c r="AF620" s="304"/>
      <c r="AG620" s="304"/>
    </row>
    <row r="621">
      <c r="A621" s="304"/>
      <c r="B621" s="304"/>
      <c r="C621" s="304"/>
      <c r="D621" s="304"/>
      <c r="E621" s="300"/>
      <c r="F621" s="300"/>
      <c r="G621" s="313"/>
      <c r="H621" s="302"/>
      <c r="I621" s="303"/>
      <c r="J621" s="303"/>
      <c r="K621" s="303"/>
      <c r="L621" s="303"/>
      <c r="M621" s="303"/>
      <c r="N621" s="303"/>
      <c r="O621" s="303"/>
      <c r="P621" s="303"/>
      <c r="Q621" s="304"/>
      <c r="R621" s="304"/>
      <c r="S621" s="304"/>
      <c r="T621" s="304"/>
      <c r="U621" s="304"/>
      <c r="V621" s="304"/>
      <c r="W621" s="304"/>
      <c r="X621" s="304"/>
      <c r="Y621" s="304"/>
      <c r="Z621" s="304"/>
      <c r="AA621" s="304"/>
      <c r="AB621" s="304"/>
      <c r="AC621" s="304"/>
      <c r="AD621" s="304"/>
      <c r="AE621" s="304"/>
      <c r="AF621" s="304"/>
      <c r="AG621" s="304"/>
    </row>
    <row r="622">
      <c r="A622" s="304"/>
      <c r="B622" s="304"/>
      <c r="C622" s="304"/>
      <c r="D622" s="304"/>
      <c r="E622" s="300"/>
      <c r="F622" s="300"/>
      <c r="G622" s="313"/>
      <c r="H622" s="302"/>
      <c r="I622" s="303"/>
      <c r="J622" s="303"/>
      <c r="K622" s="303"/>
      <c r="L622" s="303"/>
      <c r="M622" s="303"/>
      <c r="N622" s="303"/>
      <c r="O622" s="303"/>
      <c r="P622" s="303"/>
      <c r="Q622" s="304"/>
      <c r="R622" s="304"/>
      <c r="S622" s="304"/>
      <c r="T622" s="304"/>
      <c r="U622" s="304"/>
      <c r="V622" s="304"/>
      <c r="W622" s="304"/>
      <c r="X622" s="304"/>
      <c r="Y622" s="304"/>
      <c r="Z622" s="304"/>
      <c r="AA622" s="304"/>
      <c r="AB622" s="304"/>
      <c r="AC622" s="304"/>
      <c r="AD622" s="304"/>
      <c r="AE622" s="304"/>
      <c r="AF622" s="304"/>
      <c r="AG622" s="304"/>
    </row>
    <row r="623">
      <c r="A623" s="304"/>
      <c r="B623" s="304"/>
      <c r="C623" s="304"/>
      <c r="D623" s="304"/>
      <c r="E623" s="300"/>
      <c r="F623" s="300"/>
      <c r="G623" s="313"/>
      <c r="H623" s="302"/>
      <c r="I623" s="303"/>
      <c r="J623" s="303"/>
      <c r="K623" s="303"/>
      <c r="L623" s="303"/>
      <c r="M623" s="303"/>
      <c r="N623" s="303"/>
      <c r="O623" s="303"/>
      <c r="P623" s="303"/>
      <c r="Q623" s="304"/>
      <c r="R623" s="304"/>
      <c r="S623" s="304"/>
      <c r="T623" s="304"/>
      <c r="U623" s="304"/>
      <c r="V623" s="304"/>
      <c r="W623" s="304"/>
      <c r="X623" s="304"/>
      <c r="Y623" s="304"/>
      <c r="Z623" s="304"/>
      <c r="AA623" s="304"/>
      <c r="AB623" s="304"/>
      <c r="AC623" s="304"/>
      <c r="AD623" s="304"/>
      <c r="AE623" s="304"/>
      <c r="AF623" s="304"/>
      <c r="AG623" s="304"/>
    </row>
    <row r="624">
      <c r="A624" s="304"/>
      <c r="B624" s="304"/>
      <c r="C624" s="304"/>
      <c r="D624" s="304"/>
      <c r="E624" s="300"/>
      <c r="F624" s="300"/>
      <c r="G624" s="313"/>
      <c r="H624" s="302"/>
      <c r="I624" s="303"/>
      <c r="J624" s="303"/>
      <c r="K624" s="303"/>
      <c r="L624" s="303"/>
      <c r="M624" s="303"/>
      <c r="N624" s="303"/>
      <c r="O624" s="303"/>
      <c r="P624" s="303"/>
      <c r="Q624" s="304"/>
      <c r="R624" s="304"/>
      <c r="S624" s="304"/>
      <c r="T624" s="304"/>
      <c r="U624" s="304"/>
      <c r="V624" s="304"/>
      <c r="W624" s="304"/>
      <c r="X624" s="304"/>
      <c r="Y624" s="304"/>
      <c r="Z624" s="304"/>
      <c r="AA624" s="304"/>
      <c r="AB624" s="304"/>
      <c r="AC624" s="304"/>
      <c r="AD624" s="304"/>
      <c r="AE624" s="304"/>
      <c r="AF624" s="304"/>
      <c r="AG624" s="304"/>
    </row>
    <row r="625">
      <c r="A625" s="304"/>
      <c r="B625" s="304"/>
      <c r="C625" s="304"/>
      <c r="D625" s="304"/>
      <c r="E625" s="300"/>
      <c r="F625" s="300"/>
      <c r="G625" s="313"/>
      <c r="H625" s="302"/>
      <c r="I625" s="303"/>
      <c r="J625" s="303"/>
      <c r="K625" s="303"/>
      <c r="L625" s="303"/>
      <c r="M625" s="303"/>
      <c r="N625" s="303"/>
      <c r="O625" s="303"/>
      <c r="P625" s="303"/>
      <c r="Q625" s="304"/>
      <c r="R625" s="304"/>
      <c r="S625" s="304"/>
      <c r="T625" s="304"/>
      <c r="U625" s="304"/>
      <c r="V625" s="304"/>
      <c r="W625" s="304"/>
      <c r="X625" s="304"/>
      <c r="Y625" s="304"/>
      <c r="Z625" s="304"/>
      <c r="AA625" s="304"/>
      <c r="AB625" s="304"/>
      <c r="AC625" s="304"/>
      <c r="AD625" s="304"/>
      <c r="AE625" s="304"/>
      <c r="AF625" s="304"/>
      <c r="AG625" s="304"/>
    </row>
    <row r="626">
      <c r="A626" s="304"/>
      <c r="B626" s="304"/>
      <c r="C626" s="304"/>
      <c r="D626" s="304"/>
      <c r="E626" s="300"/>
      <c r="F626" s="300"/>
      <c r="G626" s="313"/>
      <c r="H626" s="302"/>
      <c r="I626" s="303"/>
      <c r="J626" s="303"/>
      <c r="K626" s="303"/>
      <c r="L626" s="303"/>
      <c r="M626" s="303"/>
      <c r="N626" s="303"/>
      <c r="O626" s="303"/>
      <c r="P626" s="303"/>
      <c r="Q626" s="304"/>
      <c r="R626" s="304"/>
      <c r="S626" s="304"/>
      <c r="T626" s="304"/>
      <c r="U626" s="304"/>
      <c r="V626" s="304"/>
      <c r="W626" s="304"/>
      <c r="X626" s="304"/>
      <c r="Y626" s="304"/>
      <c r="Z626" s="304"/>
      <c r="AA626" s="304"/>
      <c r="AB626" s="304"/>
      <c r="AC626" s="304"/>
      <c r="AD626" s="304"/>
      <c r="AE626" s="304"/>
      <c r="AF626" s="304"/>
      <c r="AG626" s="304"/>
    </row>
    <row r="627">
      <c r="A627" s="304"/>
      <c r="B627" s="304"/>
      <c r="C627" s="304"/>
      <c r="D627" s="304"/>
      <c r="E627" s="300"/>
      <c r="F627" s="300"/>
      <c r="G627" s="313"/>
      <c r="H627" s="302"/>
      <c r="I627" s="303"/>
      <c r="J627" s="303"/>
      <c r="K627" s="303"/>
      <c r="L627" s="303"/>
      <c r="M627" s="303"/>
      <c r="N627" s="303"/>
      <c r="O627" s="303"/>
      <c r="P627" s="303"/>
      <c r="Q627" s="304"/>
      <c r="R627" s="304"/>
      <c r="S627" s="304"/>
      <c r="T627" s="304"/>
      <c r="U627" s="304"/>
      <c r="V627" s="304"/>
      <c r="W627" s="304"/>
      <c r="X627" s="304"/>
      <c r="Y627" s="304"/>
      <c r="Z627" s="304"/>
      <c r="AA627" s="304"/>
      <c r="AB627" s="304"/>
      <c r="AC627" s="304"/>
      <c r="AD627" s="304"/>
      <c r="AE627" s="304"/>
      <c r="AF627" s="304"/>
      <c r="AG627" s="304"/>
    </row>
    <row r="628">
      <c r="A628" s="304"/>
      <c r="B628" s="304"/>
      <c r="C628" s="304"/>
      <c r="D628" s="304"/>
      <c r="E628" s="300"/>
      <c r="F628" s="300"/>
      <c r="G628" s="313"/>
      <c r="H628" s="302"/>
      <c r="I628" s="303"/>
      <c r="J628" s="303"/>
      <c r="K628" s="303"/>
      <c r="L628" s="303"/>
      <c r="M628" s="303"/>
      <c r="N628" s="303"/>
      <c r="O628" s="303"/>
      <c r="P628" s="303"/>
      <c r="Q628" s="304"/>
      <c r="R628" s="304"/>
      <c r="S628" s="304"/>
      <c r="T628" s="304"/>
      <c r="U628" s="304"/>
      <c r="V628" s="304"/>
      <c r="W628" s="304"/>
      <c r="X628" s="304"/>
      <c r="Y628" s="304"/>
      <c r="Z628" s="304"/>
      <c r="AA628" s="304"/>
      <c r="AB628" s="304"/>
      <c r="AC628" s="304"/>
      <c r="AD628" s="304"/>
      <c r="AE628" s="304"/>
      <c r="AF628" s="304"/>
      <c r="AG628" s="304"/>
    </row>
    <row r="629">
      <c r="A629" s="304"/>
      <c r="B629" s="304"/>
      <c r="C629" s="304"/>
      <c r="D629" s="304"/>
      <c r="E629" s="300"/>
      <c r="F629" s="300"/>
      <c r="G629" s="313"/>
      <c r="H629" s="302"/>
      <c r="I629" s="303"/>
      <c r="J629" s="303"/>
      <c r="K629" s="303"/>
      <c r="L629" s="303"/>
      <c r="M629" s="303"/>
      <c r="N629" s="303"/>
      <c r="O629" s="303"/>
      <c r="P629" s="303"/>
      <c r="Q629" s="304"/>
      <c r="R629" s="304"/>
      <c r="S629" s="304"/>
      <c r="T629" s="304"/>
      <c r="U629" s="304"/>
      <c r="V629" s="304"/>
      <c r="W629" s="304"/>
      <c r="X629" s="304"/>
      <c r="Y629" s="304"/>
      <c r="Z629" s="304"/>
      <c r="AA629" s="304"/>
      <c r="AB629" s="304"/>
      <c r="AC629" s="304"/>
      <c r="AD629" s="304"/>
      <c r="AE629" s="304"/>
      <c r="AF629" s="304"/>
      <c r="AG629" s="304"/>
    </row>
    <row r="630">
      <c r="A630" s="304"/>
      <c r="B630" s="304"/>
      <c r="C630" s="304"/>
      <c r="D630" s="304"/>
      <c r="E630" s="300"/>
      <c r="F630" s="300"/>
      <c r="G630" s="313"/>
      <c r="H630" s="302"/>
      <c r="I630" s="303"/>
      <c r="J630" s="303"/>
      <c r="K630" s="303"/>
      <c r="L630" s="303"/>
      <c r="M630" s="303"/>
      <c r="N630" s="303"/>
      <c r="O630" s="303"/>
      <c r="P630" s="303"/>
      <c r="Q630" s="304"/>
      <c r="R630" s="304"/>
      <c r="S630" s="304"/>
      <c r="T630" s="304"/>
      <c r="U630" s="304"/>
      <c r="V630" s="304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304"/>
    </row>
    <row r="631">
      <c r="A631" s="304"/>
      <c r="B631" s="304"/>
      <c r="C631" s="304"/>
      <c r="D631" s="304"/>
      <c r="E631" s="300"/>
      <c r="F631" s="300"/>
      <c r="G631" s="313"/>
      <c r="H631" s="302"/>
      <c r="I631" s="303"/>
      <c r="J631" s="303"/>
      <c r="K631" s="303"/>
      <c r="L631" s="303"/>
      <c r="M631" s="303"/>
      <c r="N631" s="303"/>
      <c r="O631" s="303"/>
      <c r="P631" s="303"/>
      <c r="Q631" s="304"/>
      <c r="R631" s="304"/>
      <c r="S631" s="304"/>
      <c r="T631" s="304"/>
      <c r="U631" s="304"/>
      <c r="V631" s="304"/>
      <c r="W631" s="304"/>
      <c r="X631" s="304"/>
      <c r="Y631" s="304"/>
      <c r="Z631" s="304"/>
      <c r="AA631" s="304"/>
      <c r="AB631" s="304"/>
      <c r="AC631" s="304"/>
      <c r="AD631" s="304"/>
      <c r="AE631" s="304"/>
      <c r="AF631" s="304"/>
      <c r="AG631" s="304"/>
    </row>
    <row r="632">
      <c r="A632" s="304"/>
      <c r="B632" s="304"/>
      <c r="C632" s="304"/>
      <c r="D632" s="304"/>
      <c r="E632" s="300"/>
      <c r="F632" s="300"/>
      <c r="G632" s="313"/>
      <c r="H632" s="302"/>
      <c r="I632" s="303"/>
      <c r="J632" s="303"/>
      <c r="K632" s="303"/>
      <c r="L632" s="303"/>
      <c r="M632" s="303"/>
      <c r="N632" s="303"/>
      <c r="O632" s="303"/>
      <c r="P632" s="303"/>
      <c r="Q632" s="304"/>
      <c r="R632" s="304"/>
      <c r="S632" s="304"/>
      <c r="T632" s="304"/>
      <c r="U632" s="304"/>
      <c r="V632" s="304"/>
      <c r="W632" s="304"/>
      <c r="X632" s="304"/>
      <c r="Y632" s="304"/>
      <c r="Z632" s="304"/>
      <c r="AA632" s="304"/>
      <c r="AB632" s="304"/>
      <c r="AC632" s="304"/>
      <c r="AD632" s="304"/>
      <c r="AE632" s="304"/>
      <c r="AF632" s="304"/>
      <c r="AG632" s="304"/>
    </row>
    <row r="633">
      <c r="A633" s="304"/>
      <c r="B633" s="304"/>
      <c r="C633" s="304"/>
      <c r="D633" s="304"/>
      <c r="E633" s="300"/>
      <c r="F633" s="300"/>
      <c r="G633" s="313"/>
      <c r="H633" s="302"/>
      <c r="I633" s="303"/>
      <c r="J633" s="303"/>
      <c r="K633" s="303"/>
      <c r="L633" s="303"/>
      <c r="M633" s="303"/>
      <c r="N633" s="303"/>
      <c r="O633" s="303"/>
      <c r="P633" s="303"/>
      <c r="Q633" s="304"/>
      <c r="R633" s="304"/>
      <c r="S633" s="304"/>
      <c r="T633" s="304"/>
      <c r="U633" s="304"/>
      <c r="V633" s="304"/>
      <c r="W633" s="304"/>
      <c r="X633" s="304"/>
      <c r="Y633" s="304"/>
      <c r="Z633" s="304"/>
      <c r="AA633" s="304"/>
      <c r="AB633" s="304"/>
      <c r="AC633" s="304"/>
      <c r="AD633" s="304"/>
      <c r="AE633" s="304"/>
      <c r="AF633" s="304"/>
      <c r="AG633" s="304"/>
    </row>
    <row r="634">
      <c r="A634" s="304"/>
      <c r="B634" s="304"/>
      <c r="C634" s="304"/>
      <c r="D634" s="304"/>
      <c r="E634" s="300"/>
      <c r="F634" s="300"/>
      <c r="G634" s="313"/>
      <c r="H634" s="302"/>
      <c r="I634" s="303"/>
      <c r="J634" s="303"/>
      <c r="K634" s="303"/>
      <c r="L634" s="303"/>
      <c r="M634" s="303"/>
      <c r="N634" s="303"/>
      <c r="O634" s="303"/>
      <c r="P634" s="303"/>
      <c r="Q634" s="304"/>
      <c r="R634" s="304"/>
      <c r="S634" s="304"/>
      <c r="T634" s="304"/>
      <c r="U634" s="304"/>
      <c r="V634" s="304"/>
      <c r="W634" s="304"/>
      <c r="X634" s="304"/>
      <c r="Y634" s="304"/>
      <c r="Z634" s="304"/>
      <c r="AA634" s="304"/>
      <c r="AB634" s="304"/>
      <c r="AC634" s="304"/>
      <c r="AD634" s="304"/>
      <c r="AE634" s="304"/>
      <c r="AF634" s="304"/>
      <c r="AG634" s="304"/>
    </row>
    <row r="635">
      <c r="A635" s="304"/>
      <c r="B635" s="304"/>
      <c r="C635" s="304"/>
      <c r="D635" s="304"/>
      <c r="E635" s="300"/>
      <c r="F635" s="300"/>
      <c r="G635" s="313"/>
      <c r="H635" s="302"/>
      <c r="I635" s="303"/>
      <c r="J635" s="303"/>
      <c r="K635" s="303"/>
      <c r="L635" s="303"/>
      <c r="M635" s="303"/>
      <c r="N635" s="303"/>
      <c r="O635" s="303"/>
      <c r="P635" s="303"/>
      <c r="Q635" s="304"/>
      <c r="R635" s="304"/>
      <c r="S635" s="304"/>
      <c r="T635" s="304"/>
      <c r="U635" s="304"/>
      <c r="V635" s="304"/>
      <c r="W635" s="304"/>
      <c r="X635" s="304"/>
      <c r="Y635" s="304"/>
      <c r="Z635" s="304"/>
      <c r="AA635" s="304"/>
      <c r="AB635" s="304"/>
      <c r="AC635" s="304"/>
      <c r="AD635" s="304"/>
      <c r="AE635" s="304"/>
      <c r="AF635" s="304"/>
      <c r="AG635" s="304"/>
    </row>
    <row r="636">
      <c r="A636" s="304"/>
      <c r="B636" s="304"/>
      <c r="C636" s="304"/>
      <c r="D636" s="304"/>
      <c r="E636" s="300"/>
      <c r="F636" s="300"/>
      <c r="G636" s="313"/>
      <c r="H636" s="302"/>
      <c r="I636" s="303"/>
      <c r="J636" s="303"/>
      <c r="K636" s="303"/>
      <c r="L636" s="303"/>
      <c r="M636" s="303"/>
      <c r="N636" s="303"/>
      <c r="O636" s="303"/>
      <c r="P636" s="303"/>
      <c r="Q636" s="304"/>
      <c r="R636" s="304"/>
      <c r="S636" s="304"/>
      <c r="T636" s="304"/>
      <c r="U636" s="304"/>
      <c r="V636" s="304"/>
      <c r="W636" s="304"/>
      <c r="X636" s="304"/>
      <c r="Y636" s="304"/>
      <c r="Z636" s="304"/>
      <c r="AA636" s="304"/>
      <c r="AB636" s="304"/>
      <c r="AC636" s="304"/>
      <c r="AD636" s="304"/>
      <c r="AE636" s="304"/>
      <c r="AF636" s="304"/>
      <c r="AG636" s="304"/>
    </row>
    <row r="637">
      <c r="A637" s="304"/>
      <c r="B637" s="304"/>
      <c r="C637" s="304"/>
      <c r="D637" s="304"/>
      <c r="E637" s="300"/>
      <c r="F637" s="300"/>
      <c r="G637" s="313"/>
      <c r="H637" s="302"/>
      <c r="I637" s="303"/>
      <c r="J637" s="303"/>
      <c r="K637" s="303"/>
      <c r="L637" s="303"/>
      <c r="M637" s="303"/>
      <c r="N637" s="303"/>
      <c r="O637" s="303"/>
      <c r="P637" s="303"/>
      <c r="Q637" s="304"/>
      <c r="R637" s="304"/>
      <c r="S637" s="304"/>
      <c r="T637" s="304"/>
      <c r="U637" s="304"/>
      <c r="V637" s="304"/>
      <c r="W637" s="304"/>
      <c r="X637" s="304"/>
      <c r="Y637" s="304"/>
      <c r="Z637" s="304"/>
      <c r="AA637" s="304"/>
      <c r="AB637" s="304"/>
      <c r="AC637" s="304"/>
      <c r="AD637" s="304"/>
      <c r="AE637" s="304"/>
      <c r="AF637" s="304"/>
      <c r="AG637" s="304"/>
    </row>
    <row r="638">
      <c r="A638" s="304"/>
      <c r="B638" s="304"/>
      <c r="C638" s="304"/>
      <c r="D638" s="304"/>
      <c r="E638" s="300"/>
      <c r="F638" s="300"/>
      <c r="G638" s="313"/>
      <c r="H638" s="302"/>
      <c r="I638" s="303"/>
      <c r="J638" s="303"/>
      <c r="K638" s="303"/>
      <c r="L638" s="303"/>
      <c r="M638" s="303"/>
      <c r="N638" s="303"/>
      <c r="O638" s="303"/>
      <c r="P638" s="303"/>
      <c r="Q638" s="304"/>
      <c r="R638" s="304"/>
      <c r="S638" s="304"/>
      <c r="T638" s="304"/>
      <c r="U638" s="304"/>
      <c r="V638" s="304"/>
      <c r="W638" s="304"/>
      <c r="X638" s="304"/>
      <c r="Y638" s="304"/>
      <c r="Z638" s="304"/>
      <c r="AA638" s="304"/>
      <c r="AB638" s="304"/>
      <c r="AC638" s="304"/>
      <c r="AD638" s="304"/>
      <c r="AE638" s="304"/>
      <c r="AF638" s="304"/>
      <c r="AG638" s="304"/>
    </row>
    <row r="639">
      <c r="A639" s="304"/>
      <c r="B639" s="304"/>
      <c r="C639" s="304"/>
      <c r="D639" s="304"/>
      <c r="E639" s="300"/>
      <c r="F639" s="300"/>
      <c r="G639" s="313"/>
      <c r="H639" s="302"/>
      <c r="I639" s="303"/>
      <c r="J639" s="303"/>
      <c r="K639" s="303"/>
      <c r="L639" s="303"/>
      <c r="M639" s="303"/>
      <c r="N639" s="303"/>
      <c r="O639" s="303"/>
      <c r="P639" s="303"/>
      <c r="Q639" s="304"/>
      <c r="R639" s="304"/>
      <c r="S639" s="304"/>
      <c r="T639" s="304"/>
      <c r="U639" s="304"/>
      <c r="V639" s="304"/>
      <c r="W639" s="304"/>
      <c r="X639" s="304"/>
      <c r="Y639" s="304"/>
      <c r="Z639" s="304"/>
      <c r="AA639" s="304"/>
      <c r="AB639" s="304"/>
      <c r="AC639" s="304"/>
      <c r="AD639" s="304"/>
      <c r="AE639" s="304"/>
      <c r="AF639" s="304"/>
      <c r="AG639" s="304"/>
    </row>
    <row r="640">
      <c r="A640" s="304"/>
      <c r="B640" s="304"/>
      <c r="C640" s="304"/>
      <c r="D640" s="304"/>
      <c r="E640" s="300"/>
      <c r="F640" s="300"/>
      <c r="G640" s="313"/>
      <c r="H640" s="302"/>
      <c r="I640" s="303"/>
      <c r="J640" s="303"/>
      <c r="K640" s="303"/>
      <c r="L640" s="303"/>
      <c r="M640" s="303"/>
      <c r="N640" s="303"/>
      <c r="O640" s="303"/>
      <c r="P640" s="303"/>
      <c r="Q640" s="304"/>
      <c r="R640" s="304"/>
      <c r="S640" s="304"/>
      <c r="T640" s="304"/>
      <c r="U640" s="304"/>
      <c r="V640" s="304"/>
      <c r="W640" s="304"/>
      <c r="X640" s="304"/>
      <c r="Y640" s="304"/>
      <c r="Z640" s="304"/>
      <c r="AA640" s="304"/>
      <c r="AB640" s="304"/>
      <c r="AC640" s="304"/>
      <c r="AD640" s="304"/>
      <c r="AE640" s="304"/>
      <c r="AF640" s="304"/>
      <c r="AG640" s="304"/>
    </row>
    <row r="641">
      <c r="A641" s="304"/>
      <c r="B641" s="304"/>
      <c r="C641" s="304"/>
      <c r="D641" s="304"/>
      <c r="E641" s="300"/>
      <c r="F641" s="300"/>
      <c r="G641" s="313"/>
      <c r="H641" s="302"/>
      <c r="I641" s="303"/>
      <c r="J641" s="303"/>
      <c r="K641" s="303"/>
      <c r="L641" s="303"/>
      <c r="M641" s="303"/>
      <c r="N641" s="303"/>
      <c r="O641" s="303"/>
      <c r="P641" s="303"/>
      <c r="Q641" s="304"/>
      <c r="R641" s="304"/>
      <c r="S641" s="304"/>
      <c r="T641" s="304"/>
      <c r="U641" s="304"/>
      <c r="V641" s="304"/>
      <c r="W641" s="304"/>
      <c r="X641" s="304"/>
      <c r="Y641" s="304"/>
      <c r="Z641" s="304"/>
      <c r="AA641" s="304"/>
      <c r="AB641" s="304"/>
      <c r="AC641" s="304"/>
      <c r="AD641" s="304"/>
      <c r="AE641" s="304"/>
      <c r="AF641" s="304"/>
      <c r="AG641" s="304"/>
    </row>
    <row r="642">
      <c r="A642" s="304"/>
      <c r="B642" s="304"/>
      <c r="C642" s="304"/>
      <c r="D642" s="304"/>
      <c r="E642" s="300"/>
      <c r="F642" s="300"/>
      <c r="G642" s="313"/>
      <c r="H642" s="302"/>
      <c r="I642" s="303"/>
      <c r="J642" s="303"/>
      <c r="K642" s="303"/>
      <c r="L642" s="303"/>
      <c r="M642" s="303"/>
      <c r="N642" s="303"/>
      <c r="O642" s="303"/>
      <c r="P642" s="303"/>
      <c r="Q642" s="304"/>
      <c r="R642" s="304"/>
      <c r="S642" s="304"/>
      <c r="T642" s="304"/>
      <c r="U642" s="304"/>
      <c r="V642" s="304"/>
      <c r="W642" s="304"/>
      <c r="X642" s="304"/>
      <c r="Y642" s="304"/>
      <c r="Z642" s="304"/>
      <c r="AA642" s="304"/>
      <c r="AB642" s="304"/>
      <c r="AC642" s="304"/>
      <c r="AD642" s="304"/>
      <c r="AE642" s="304"/>
      <c r="AF642" s="304"/>
      <c r="AG642" s="304"/>
    </row>
    <row r="643">
      <c r="A643" s="304"/>
      <c r="B643" s="304"/>
      <c r="C643" s="304"/>
      <c r="D643" s="304"/>
      <c r="E643" s="300"/>
      <c r="F643" s="300"/>
      <c r="G643" s="313"/>
      <c r="H643" s="302"/>
      <c r="I643" s="303"/>
      <c r="J643" s="303"/>
      <c r="K643" s="303"/>
      <c r="L643" s="303"/>
      <c r="M643" s="303"/>
      <c r="N643" s="303"/>
      <c r="O643" s="303"/>
      <c r="P643" s="303"/>
      <c r="Q643" s="304"/>
      <c r="R643" s="304"/>
      <c r="S643" s="304"/>
      <c r="T643" s="304"/>
      <c r="U643" s="304"/>
      <c r="V643" s="304"/>
      <c r="W643" s="304"/>
      <c r="X643" s="304"/>
      <c r="Y643" s="304"/>
      <c r="Z643" s="304"/>
      <c r="AA643" s="304"/>
      <c r="AB643" s="304"/>
      <c r="AC643" s="304"/>
      <c r="AD643" s="304"/>
      <c r="AE643" s="304"/>
      <c r="AF643" s="304"/>
      <c r="AG643" s="304"/>
    </row>
    <row r="644">
      <c r="A644" s="304"/>
      <c r="B644" s="304"/>
      <c r="C644" s="304"/>
      <c r="D644" s="304"/>
      <c r="E644" s="300"/>
      <c r="F644" s="300"/>
      <c r="G644" s="313"/>
      <c r="H644" s="302"/>
      <c r="I644" s="303"/>
      <c r="J644" s="303"/>
      <c r="K644" s="303"/>
      <c r="L644" s="303"/>
      <c r="M644" s="303"/>
      <c r="N644" s="303"/>
      <c r="O644" s="303"/>
      <c r="P644" s="303"/>
      <c r="Q644" s="304"/>
      <c r="R644" s="304"/>
      <c r="S644" s="304"/>
      <c r="T644" s="304"/>
      <c r="U644" s="304"/>
      <c r="V644" s="304"/>
      <c r="W644" s="304"/>
      <c r="X644" s="304"/>
      <c r="Y644" s="304"/>
      <c r="Z644" s="304"/>
      <c r="AA644" s="304"/>
      <c r="AB644" s="304"/>
      <c r="AC644" s="304"/>
      <c r="AD644" s="304"/>
      <c r="AE644" s="304"/>
      <c r="AF644" s="304"/>
      <c r="AG644" s="304"/>
    </row>
    <row r="645">
      <c r="A645" s="304"/>
      <c r="B645" s="304"/>
      <c r="C645" s="304"/>
      <c r="D645" s="304"/>
      <c r="E645" s="300"/>
      <c r="F645" s="300"/>
      <c r="G645" s="313"/>
      <c r="H645" s="302"/>
      <c r="I645" s="303"/>
      <c r="J645" s="303"/>
      <c r="K645" s="303"/>
      <c r="L645" s="303"/>
      <c r="M645" s="303"/>
      <c r="N645" s="303"/>
      <c r="O645" s="303"/>
      <c r="P645" s="303"/>
      <c r="Q645" s="304"/>
      <c r="R645" s="304"/>
      <c r="S645" s="304"/>
      <c r="T645" s="304"/>
      <c r="U645" s="304"/>
      <c r="V645" s="304"/>
      <c r="W645" s="304"/>
      <c r="X645" s="304"/>
      <c r="Y645" s="304"/>
      <c r="Z645" s="304"/>
      <c r="AA645" s="304"/>
      <c r="AB645" s="304"/>
      <c r="AC645" s="304"/>
      <c r="AD645" s="304"/>
      <c r="AE645" s="304"/>
      <c r="AF645" s="304"/>
      <c r="AG645" s="304"/>
    </row>
    <row r="646">
      <c r="A646" s="304"/>
      <c r="B646" s="304"/>
      <c r="C646" s="304"/>
      <c r="D646" s="304"/>
      <c r="E646" s="300"/>
      <c r="F646" s="300"/>
      <c r="G646" s="313"/>
      <c r="H646" s="302"/>
      <c r="I646" s="303"/>
      <c r="J646" s="303"/>
      <c r="K646" s="303"/>
      <c r="L646" s="303"/>
      <c r="M646" s="303"/>
      <c r="N646" s="303"/>
      <c r="O646" s="303"/>
      <c r="P646" s="303"/>
      <c r="Q646" s="304"/>
      <c r="R646" s="304"/>
      <c r="S646" s="304"/>
      <c r="T646" s="304"/>
      <c r="U646" s="304"/>
      <c r="V646" s="304"/>
      <c r="W646" s="304"/>
      <c r="X646" s="304"/>
      <c r="Y646" s="304"/>
      <c r="Z646" s="304"/>
      <c r="AA646" s="304"/>
      <c r="AB646" s="304"/>
      <c r="AC646" s="304"/>
      <c r="AD646" s="304"/>
      <c r="AE646" s="304"/>
      <c r="AF646" s="304"/>
      <c r="AG646" s="304"/>
    </row>
    <row r="647">
      <c r="A647" s="304"/>
      <c r="B647" s="304"/>
      <c r="C647" s="304"/>
      <c r="D647" s="304"/>
      <c r="E647" s="300"/>
      <c r="F647" s="300"/>
      <c r="G647" s="313"/>
      <c r="H647" s="302"/>
      <c r="I647" s="303"/>
      <c r="J647" s="303"/>
      <c r="K647" s="303"/>
      <c r="L647" s="303"/>
      <c r="M647" s="303"/>
      <c r="N647" s="303"/>
      <c r="O647" s="303"/>
      <c r="P647" s="303"/>
      <c r="Q647" s="304"/>
      <c r="R647" s="304"/>
      <c r="S647" s="304"/>
      <c r="T647" s="304"/>
      <c r="U647" s="304"/>
      <c r="V647" s="304"/>
      <c r="W647" s="304"/>
      <c r="X647" s="304"/>
      <c r="Y647" s="304"/>
      <c r="Z647" s="304"/>
      <c r="AA647" s="304"/>
      <c r="AB647" s="304"/>
      <c r="AC647" s="304"/>
      <c r="AD647" s="304"/>
      <c r="AE647" s="304"/>
      <c r="AF647" s="304"/>
      <c r="AG647" s="304"/>
    </row>
    <row r="648">
      <c r="A648" s="304"/>
      <c r="B648" s="304"/>
      <c r="C648" s="304"/>
      <c r="D648" s="304"/>
      <c r="E648" s="300"/>
      <c r="F648" s="300"/>
      <c r="G648" s="313"/>
      <c r="H648" s="302"/>
      <c r="I648" s="303"/>
      <c r="J648" s="303"/>
      <c r="K648" s="303"/>
      <c r="L648" s="303"/>
      <c r="M648" s="303"/>
      <c r="N648" s="303"/>
      <c r="O648" s="303"/>
      <c r="P648" s="303"/>
      <c r="Q648" s="304"/>
      <c r="R648" s="304"/>
      <c r="S648" s="304"/>
      <c r="T648" s="304"/>
      <c r="U648" s="304"/>
      <c r="V648" s="304"/>
      <c r="W648" s="304"/>
      <c r="X648" s="304"/>
      <c r="Y648" s="304"/>
      <c r="Z648" s="304"/>
      <c r="AA648" s="304"/>
      <c r="AB648" s="304"/>
      <c r="AC648" s="304"/>
      <c r="AD648" s="304"/>
      <c r="AE648" s="304"/>
      <c r="AF648" s="304"/>
      <c r="AG648" s="304"/>
    </row>
    <row r="649">
      <c r="A649" s="304"/>
      <c r="B649" s="304"/>
      <c r="C649" s="304"/>
      <c r="D649" s="304"/>
      <c r="E649" s="300"/>
      <c r="F649" s="300"/>
      <c r="G649" s="313"/>
      <c r="H649" s="302"/>
      <c r="I649" s="303"/>
      <c r="J649" s="303"/>
      <c r="K649" s="303"/>
      <c r="L649" s="303"/>
      <c r="M649" s="303"/>
      <c r="N649" s="303"/>
      <c r="O649" s="303"/>
      <c r="P649" s="303"/>
      <c r="Q649" s="304"/>
      <c r="R649" s="304"/>
      <c r="S649" s="304"/>
      <c r="T649" s="304"/>
      <c r="U649" s="304"/>
      <c r="V649" s="304"/>
      <c r="W649" s="304"/>
      <c r="X649" s="304"/>
      <c r="Y649" s="304"/>
      <c r="Z649" s="304"/>
      <c r="AA649" s="304"/>
      <c r="AB649" s="304"/>
      <c r="AC649" s="304"/>
      <c r="AD649" s="304"/>
      <c r="AE649" s="304"/>
      <c r="AF649" s="304"/>
      <c r="AG649" s="304"/>
    </row>
    <row r="650">
      <c r="A650" s="304"/>
      <c r="B650" s="304"/>
      <c r="C650" s="304"/>
      <c r="D650" s="304"/>
      <c r="E650" s="300"/>
      <c r="F650" s="300"/>
      <c r="G650" s="313"/>
      <c r="H650" s="302"/>
      <c r="I650" s="303"/>
      <c r="J650" s="303"/>
      <c r="K650" s="303"/>
      <c r="L650" s="303"/>
      <c r="M650" s="303"/>
      <c r="N650" s="303"/>
      <c r="O650" s="303"/>
      <c r="P650" s="303"/>
      <c r="Q650" s="304"/>
      <c r="R650" s="304"/>
      <c r="S650" s="304"/>
      <c r="T650" s="304"/>
      <c r="U650" s="304"/>
      <c r="V650" s="304"/>
      <c r="W650" s="304"/>
      <c r="X650" s="304"/>
      <c r="Y650" s="304"/>
      <c r="Z650" s="304"/>
      <c r="AA650" s="304"/>
      <c r="AB650" s="304"/>
      <c r="AC650" s="304"/>
      <c r="AD650" s="304"/>
      <c r="AE650" s="304"/>
      <c r="AF650" s="304"/>
      <c r="AG650" s="304"/>
    </row>
    <row r="651">
      <c r="A651" s="304"/>
      <c r="B651" s="304"/>
      <c r="C651" s="304"/>
      <c r="D651" s="304"/>
      <c r="E651" s="300"/>
      <c r="F651" s="300"/>
      <c r="G651" s="313"/>
      <c r="H651" s="302"/>
      <c r="I651" s="303"/>
      <c r="J651" s="303"/>
      <c r="K651" s="303"/>
      <c r="L651" s="303"/>
      <c r="M651" s="303"/>
      <c r="N651" s="303"/>
      <c r="O651" s="303"/>
      <c r="P651" s="303"/>
      <c r="Q651" s="304"/>
      <c r="R651" s="304"/>
      <c r="S651" s="304"/>
      <c r="T651" s="304"/>
      <c r="U651" s="304"/>
      <c r="V651" s="304"/>
      <c r="W651" s="304"/>
      <c r="X651" s="304"/>
      <c r="Y651" s="304"/>
      <c r="Z651" s="304"/>
      <c r="AA651" s="304"/>
      <c r="AB651" s="304"/>
      <c r="AC651" s="304"/>
      <c r="AD651" s="304"/>
      <c r="AE651" s="304"/>
      <c r="AF651" s="304"/>
      <c r="AG651" s="304"/>
    </row>
    <row r="652">
      <c r="A652" s="304"/>
      <c r="B652" s="304"/>
      <c r="C652" s="304"/>
      <c r="D652" s="304"/>
      <c r="E652" s="300"/>
      <c r="F652" s="300"/>
      <c r="G652" s="313"/>
      <c r="H652" s="302"/>
      <c r="I652" s="303"/>
      <c r="J652" s="303"/>
      <c r="K652" s="303"/>
      <c r="L652" s="303"/>
      <c r="M652" s="303"/>
      <c r="N652" s="303"/>
      <c r="O652" s="303"/>
      <c r="P652" s="303"/>
      <c r="Q652" s="304"/>
      <c r="R652" s="304"/>
      <c r="S652" s="304"/>
      <c r="T652" s="304"/>
      <c r="U652" s="304"/>
      <c r="V652" s="304"/>
      <c r="W652" s="304"/>
      <c r="X652" s="304"/>
      <c r="Y652" s="304"/>
      <c r="Z652" s="304"/>
      <c r="AA652" s="304"/>
      <c r="AB652" s="304"/>
      <c r="AC652" s="304"/>
      <c r="AD652" s="304"/>
      <c r="AE652" s="304"/>
      <c r="AF652" s="304"/>
      <c r="AG652" s="304"/>
    </row>
    <row r="653">
      <c r="A653" s="304"/>
      <c r="B653" s="304"/>
      <c r="C653" s="304"/>
      <c r="D653" s="304"/>
      <c r="E653" s="300"/>
      <c r="F653" s="300"/>
      <c r="G653" s="313"/>
      <c r="H653" s="302"/>
      <c r="I653" s="303"/>
      <c r="J653" s="303"/>
      <c r="K653" s="303"/>
      <c r="L653" s="303"/>
      <c r="M653" s="303"/>
      <c r="N653" s="303"/>
      <c r="O653" s="303"/>
      <c r="P653" s="303"/>
      <c r="Q653" s="304"/>
      <c r="R653" s="304"/>
      <c r="S653" s="304"/>
      <c r="T653" s="304"/>
      <c r="U653" s="304"/>
      <c r="V653" s="304"/>
      <c r="W653" s="304"/>
      <c r="X653" s="304"/>
      <c r="Y653" s="304"/>
      <c r="Z653" s="304"/>
      <c r="AA653" s="304"/>
      <c r="AB653" s="304"/>
      <c r="AC653" s="304"/>
      <c r="AD653" s="304"/>
      <c r="AE653" s="304"/>
      <c r="AF653" s="304"/>
      <c r="AG653" s="304"/>
    </row>
    <row r="654">
      <c r="A654" s="304"/>
      <c r="B654" s="304"/>
      <c r="C654" s="304"/>
      <c r="D654" s="304"/>
      <c r="E654" s="300"/>
      <c r="F654" s="300"/>
      <c r="G654" s="313"/>
      <c r="H654" s="302"/>
      <c r="I654" s="303"/>
      <c r="J654" s="303"/>
      <c r="K654" s="303"/>
      <c r="L654" s="303"/>
      <c r="M654" s="303"/>
      <c r="N654" s="303"/>
      <c r="O654" s="303"/>
      <c r="P654" s="303"/>
      <c r="Q654" s="304"/>
      <c r="R654" s="304"/>
      <c r="S654" s="304"/>
      <c r="T654" s="304"/>
      <c r="U654" s="304"/>
      <c r="V654" s="304"/>
      <c r="W654" s="304"/>
      <c r="X654" s="304"/>
      <c r="Y654" s="304"/>
      <c r="Z654" s="304"/>
      <c r="AA654" s="304"/>
      <c r="AB654" s="304"/>
      <c r="AC654" s="304"/>
      <c r="AD654" s="304"/>
      <c r="AE654" s="304"/>
      <c r="AF654" s="304"/>
      <c r="AG654" s="304"/>
    </row>
    <row r="655">
      <c r="A655" s="304"/>
      <c r="B655" s="304"/>
      <c r="C655" s="304"/>
      <c r="D655" s="304"/>
      <c r="E655" s="300"/>
      <c r="F655" s="300"/>
      <c r="G655" s="313"/>
      <c r="H655" s="302"/>
      <c r="I655" s="303"/>
      <c r="J655" s="303"/>
      <c r="K655" s="303"/>
      <c r="L655" s="303"/>
      <c r="M655" s="303"/>
      <c r="N655" s="303"/>
      <c r="O655" s="303"/>
      <c r="P655" s="303"/>
      <c r="Q655" s="304"/>
      <c r="R655" s="304"/>
      <c r="S655" s="304"/>
      <c r="T655" s="304"/>
      <c r="U655" s="304"/>
      <c r="V655" s="304"/>
      <c r="W655" s="304"/>
      <c r="X655" s="304"/>
      <c r="Y655" s="304"/>
      <c r="Z655" s="304"/>
      <c r="AA655" s="304"/>
      <c r="AB655" s="304"/>
      <c r="AC655" s="304"/>
      <c r="AD655" s="304"/>
      <c r="AE655" s="304"/>
      <c r="AF655" s="304"/>
      <c r="AG655" s="304"/>
    </row>
    <row r="656">
      <c r="A656" s="304"/>
      <c r="B656" s="304"/>
      <c r="C656" s="304"/>
      <c r="D656" s="304"/>
      <c r="E656" s="300"/>
      <c r="F656" s="300"/>
      <c r="G656" s="313"/>
      <c r="H656" s="302"/>
      <c r="I656" s="303"/>
      <c r="J656" s="303"/>
      <c r="K656" s="303"/>
      <c r="L656" s="303"/>
      <c r="M656" s="303"/>
      <c r="N656" s="303"/>
      <c r="O656" s="303"/>
      <c r="P656" s="303"/>
      <c r="Q656" s="304"/>
      <c r="R656" s="304"/>
      <c r="S656" s="304"/>
      <c r="T656" s="304"/>
      <c r="U656" s="304"/>
      <c r="V656" s="304"/>
      <c r="W656" s="304"/>
      <c r="X656" s="304"/>
      <c r="Y656" s="304"/>
      <c r="Z656" s="304"/>
      <c r="AA656" s="304"/>
      <c r="AB656" s="304"/>
      <c r="AC656" s="304"/>
      <c r="AD656" s="304"/>
      <c r="AE656" s="304"/>
      <c r="AF656" s="304"/>
      <c r="AG656" s="304"/>
    </row>
    <row r="657">
      <c r="A657" s="304"/>
      <c r="B657" s="304"/>
      <c r="C657" s="304"/>
      <c r="D657" s="304"/>
      <c r="E657" s="300"/>
      <c r="F657" s="300"/>
      <c r="G657" s="313"/>
      <c r="H657" s="302"/>
      <c r="I657" s="303"/>
      <c r="J657" s="303"/>
      <c r="K657" s="303"/>
      <c r="L657" s="303"/>
      <c r="M657" s="303"/>
      <c r="N657" s="303"/>
      <c r="O657" s="303"/>
      <c r="P657" s="303"/>
      <c r="Q657" s="304"/>
      <c r="R657" s="304"/>
      <c r="S657" s="304"/>
      <c r="T657" s="304"/>
      <c r="U657" s="304"/>
      <c r="V657" s="304"/>
      <c r="W657" s="304"/>
      <c r="X657" s="304"/>
      <c r="Y657" s="304"/>
      <c r="Z657" s="304"/>
      <c r="AA657" s="304"/>
      <c r="AB657" s="304"/>
      <c r="AC657" s="304"/>
      <c r="AD657" s="304"/>
      <c r="AE657" s="304"/>
      <c r="AF657" s="304"/>
      <c r="AG657" s="304"/>
    </row>
    <row r="658">
      <c r="A658" s="304"/>
      <c r="B658" s="304"/>
      <c r="C658" s="304"/>
      <c r="D658" s="304"/>
      <c r="E658" s="300"/>
      <c r="F658" s="300"/>
      <c r="G658" s="313"/>
      <c r="H658" s="302"/>
      <c r="I658" s="303"/>
      <c r="J658" s="303"/>
      <c r="K658" s="303"/>
      <c r="L658" s="303"/>
      <c r="M658" s="303"/>
      <c r="N658" s="303"/>
      <c r="O658" s="303"/>
      <c r="P658" s="303"/>
      <c r="Q658" s="304"/>
      <c r="R658" s="304"/>
      <c r="S658" s="304"/>
      <c r="T658" s="304"/>
      <c r="U658" s="304"/>
      <c r="V658" s="304"/>
      <c r="W658" s="304"/>
      <c r="X658" s="304"/>
      <c r="Y658" s="304"/>
      <c r="Z658" s="304"/>
      <c r="AA658" s="304"/>
      <c r="AB658" s="304"/>
      <c r="AC658" s="304"/>
      <c r="AD658" s="304"/>
      <c r="AE658" s="304"/>
      <c r="AF658" s="304"/>
      <c r="AG658" s="304"/>
    </row>
    <row r="659">
      <c r="A659" s="304"/>
      <c r="B659" s="304"/>
      <c r="C659" s="304"/>
      <c r="D659" s="304"/>
      <c r="E659" s="300"/>
      <c r="F659" s="300"/>
      <c r="G659" s="313"/>
      <c r="H659" s="302"/>
      <c r="I659" s="303"/>
      <c r="J659" s="303"/>
      <c r="K659" s="303"/>
      <c r="L659" s="303"/>
      <c r="M659" s="303"/>
      <c r="N659" s="303"/>
      <c r="O659" s="303"/>
      <c r="P659" s="303"/>
      <c r="Q659" s="304"/>
      <c r="R659" s="304"/>
      <c r="S659" s="304"/>
      <c r="T659" s="304"/>
      <c r="U659" s="304"/>
      <c r="V659" s="304"/>
      <c r="W659" s="304"/>
      <c r="X659" s="304"/>
      <c r="Y659" s="304"/>
      <c r="Z659" s="304"/>
      <c r="AA659" s="304"/>
      <c r="AB659" s="304"/>
      <c r="AC659" s="304"/>
      <c r="AD659" s="304"/>
      <c r="AE659" s="304"/>
      <c r="AF659" s="304"/>
      <c r="AG659" s="304"/>
    </row>
    <row r="660">
      <c r="A660" s="304"/>
      <c r="B660" s="304"/>
      <c r="C660" s="304"/>
      <c r="D660" s="304"/>
      <c r="E660" s="300"/>
      <c r="F660" s="300"/>
      <c r="G660" s="313"/>
      <c r="H660" s="302"/>
      <c r="I660" s="303"/>
      <c r="J660" s="303"/>
      <c r="K660" s="303"/>
      <c r="L660" s="303"/>
      <c r="M660" s="303"/>
      <c r="N660" s="303"/>
      <c r="O660" s="303"/>
      <c r="P660" s="303"/>
      <c r="Q660" s="304"/>
      <c r="R660" s="304"/>
      <c r="S660" s="304"/>
      <c r="T660" s="304"/>
      <c r="U660" s="304"/>
      <c r="V660" s="304"/>
      <c r="W660" s="304"/>
      <c r="X660" s="304"/>
      <c r="Y660" s="304"/>
      <c r="Z660" s="304"/>
      <c r="AA660" s="304"/>
      <c r="AB660" s="304"/>
      <c r="AC660" s="304"/>
      <c r="AD660" s="304"/>
      <c r="AE660" s="304"/>
      <c r="AF660" s="304"/>
      <c r="AG660" s="304"/>
    </row>
    <row r="661">
      <c r="A661" s="304"/>
      <c r="B661" s="304"/>
      <c r="C661" s="304"/>
      <c r="D661" s="304"/>
      <c r="E661" s="300"/>
      <c r="F661" s="300"/>
      <c r="G661" s="313"/>
      <c r="H661" s="302"/>
      <c r="I661" s="303"/>
      <c r="J661" s="303"/>
      <c r="K661" s="303"/>
      <c r="L661" s="303"/>
      <c r="M661" s="303"/>
      <c r="N661" s="303"/>
      <c r="O661" s="303"/>
      <c r="P661" s="303"/>
      <c r="Q661" s="304"/>
      <c r="R661" s="304"/>
      <c r="S661" s="304"/>
      <c r="T661" s="304"/>
      <c r="U661" s="304"/>
      <c r="V661" s="304"/>
      <c r="W661" s="304"/>
      <c r="X661" s="304"/>
      <c r="Y661" s="304"/>
      <c r="Z661" s="304"/>
      <c r="AA661" s="304"/>
      <c r="AB661" s="304"/>
      <c r="AC661" s="304"/>
      <c r="AD661" s="304"/>
      <c r="AE661" s="304"/>
      <c r="AF661" s="304"/>
      <c r="AG661" s="304"/>
    </row>
    <row r="662">
      <c r="A662" s="304"/>
      <c r="B662" s="304"/>
      <c r="C662" s="304"/>
      <c r="D662" s="304"/>
      <c r="E662" s="300"/>
      <c r="F662" s="300"/>
      <c r="G662" s="313"/>
      <c r="H662" s="302"/>
      <c r="I662" s="303"/>
      <c r="J662" s="303"/>
      <c r="K662" s="303"/>
      <c r="L662" s="303"/>
      <c r="M662" s="303"/>
      <c r="N662" s="303"/>
      <c r="O662" s="303"/>
      <c r="P662" s="303"/>
      <c r="Q662" s="304"/>
      <c r="R662" s="304"/>
      <c r="S662" s="304"/>
      <c r="T662" s="304"/>
      <c r="U662" s="304"/>
      <c r="V662" s="304"/>
      <c r="W662" s="304"/>
      <c r="X662" s="304"/>
      <c r="Y662" s="304"/>
      <c r="Z662" s="304"/>
      <c r="AA662" s="304"/>
      <c r="AB662" s="304"/>
      <c r="AC662" s="304"/>
      <c r="AD662" s="304"/>
      <c r="AE662" s="304"/>
      <c r="AF662" s="304"/>
      <c r="AG662" s="304"/>
    </row>
    <row r="663">
      <c r="A663" s="304"/>
      <c r="B663" s="304"/>
      <c r="C663" s="304"/>
      <c r="D663" s="304"/>
      <c r="E663" s="300"/>
      <c r="F663" s="300"/>
      <c r="G663" s="313"/>
      <c r="H663" s="302"/>
      <c r="I663" s="303"/>
      <c r="J663" s="303"/>
      <c r="K663" s="303"/>
      <c r="L663" s="303"/>
      <c r="M663" s="303"/>
      <c r="N663" s="303"/>
      <c r="O663" s="303"/>
      <c r="P663" s="303"/>
      <c r="Q663" s="304"/>
      <c r="R663" s="304"/>
      <c r="S663" s="304"/>
      <c r="T663" s="304"/>
      <c r="U663" s="304"/>
      <c r="V663" s="304"/>
      <c r="W663" s="304"/>
      <c r="X663" s="304"/>
      <c r="Y663" s="304"/>
      <c r="Z663" s="304"/>
      <c r="AA663" s="304"/>
      <c r="AB663" s="304"/>
      <c r="AC663" s="304"/>
      <c r="AD663" s="304"/>
      <c r="AE663" s="304"/>
      <c r="AF663" s="304"/>
      <c r="AG663" s="304"/>
    </row>
    <row r="664">
      <c r="A664" s="304"/>
      <c r="B664" s="304"/>
      <c r="C664" s="304"/>
      <c r="D664" s="304"/>
      <c r="E664" s="300"/>
      <c r="F664" s="300"/>
      <c r="G664" s="313"/>
      <c r="H664" s="302"/>
      <c r="I664" s="303"/>
      <c r="J664" s="303"/>
      <c r="K664" s="303"/>
      <c r="L664" s="303"/>
      <c r="M664" s="303"/>
      <c r="N664" s="303"/>
      <c r="O664" s="303"/>
      <c r="P664" s="303"/>
      <c r="Q664" s="304"/>
      <c r="R664" s="304"/>
      <c r="S664" s="304"/>
      <c r="T664" s="304"/>
      <c r="U664" s="304"/>
      <c r="V664" s="304"/>
      <c r="W664" s="304"/>
      <c r="X664" s="304"/>
      <c r="Y664" s="304"/>
      <c r="Z664" s="304"/>
      <c r="AA664" s="304"/>
      <c r="AB664" s="304"/>
      <c r="AC664" s="304"/>
      <c r="AD664" s="304"/>
      <c r="AE664" s="304"/>
      <c r="AF664" s="304"/>
      <c r="AG664" s="304"/>
    </row>
    <row r="665">
      <c r="A665" s="304"/>
      <c r="B665" s="304"/>
      <c r="C665" s="304"/>
      <c r="D665" s="304"/>
      <c r="E665" s="300"/>
      <c r="F665" s="300"/>
      <c r="G665" s="313"/>
      <c r="H665" s="302"/>
      <c r="I665" s="303"/>
      <c r="J665" s="303"/>
      <c r="K665" s="303"/>
      <c r="L665" s="303"/>
      <c r="M665" s="303"/>
      <c r="N665" s="303"/>
      <c r="O665" s="303"/>
      <c r="P665" s="303"/>
      <c r="Q665" s="304"/>
      <c r="R665" s="304"/>
      <c r="S665" s="304"/>
      <c r="T665" s="304"/>
      <c r="U665" s="304"/>
      <c r="V665" s="304"/>
      <c r="W665" s="304"/>
      <c r="X665" s="304"/>
      <c r="Y665" s="304"/>
      <c r="Z665" s="304"/>
      <c r="AA665" s="304"/>
      <c r="AB665" s="304"/>
      <c r="AC665" s="304"/>
      <c r="AD665" s="304"/>
      <c r="AE665" s="304"/>
      <c r="AF665" s="304"/>
      <c r="AG665" s="304"/>
    </row>
    <row r="666">
      <c r="A666" s="304"/>
      <c r="B666" s="304"/>
      <c r="C666" s="304"/>
      <c r="D666" s="304"/>
      <c r="E666" s="300"/>
      <c r="F666" s="300"/>
      <c r="G666" s="313"/>
      <c r="H666" s="302"/>
      <c r="I666" s="303"/>
      <c r="J666" s="303"/>
      <c r="K666" s="303"/>
      <c r="L666" s="303"/>
      <c r="M666" s="303"/>
      <c r="N666" s="303"/>
      <c r="O666" s="303"/>
      <c r="P666" s="303"/>
      <c r="Q666" s="304"/>
      <c r="R666" s="304"/>
      <c r="S666" s="304"/>
      <c r="T666" s="304"/>
      <c r="U666" s="304"/>
      <c r="V666" s="304"/>
      <c r="W666" s="304"/>
      <c r="X666" s="304"/>
      <c r="Y666" s="304"/>
      <c r="Z666" s="304"/>
      <c r="AA666" s="304"/>
      <c r="AB666" s="304"/>
      <c r="AC666" s="304"/>
      <c r="AD666" s="304"/>
      <c r="AE666" s="304"/>
      <c r="AF666" s="304"/>
      <c r="AG666" s="304"/>
    </row>
    <row r="667">
      <c r="A667" s="304"/>
      <c r="B667" s="304"/>
      <c r="C667" s="304"/>
      <c r="D667" s="304"/>
      <c r="E667" s="300"/>
      <c r="F667" s="300"/>
      <c r="G667" s="313"/>
      <c r="H667" s="302"/>
      <c r="I667" s="303"/>
      <c r="J667" s="303"/>
      <c r="K667" s="303"/>
      <c r="L667" s="303"/>
      <c r="M667" s="303"/>
      <c r="N667" s="303"/>
      <c r="O667" s="303"/>
      <c r="P667" s="303"/>
      <c r="Q667" s="304"/>
      <c r="R667" s="304"/>
      <c r="S667" s="304"/>
      <c r="T667" s="304"/>
      <c r="U667" s="304"/>
      <c r="V667" s="304"/>
      <c r="W667" s="304"/>
      <c r="X667" s="304"/>
      <c r="Y667" s="304"/>
      <c r="Z667" s="304"/>
      <c r="AA667" s="304"/>
      <c r="AB667" s="304"/>
      <c r="AC667" s="304"/>
      <c r="AD667" s="304"/>
      <c r="AE667" s="304"/>
      <c r="AF667" s="304"/>
      <c r="AG667" s="304"/>
    </row>
    <row r="668">
      <c r="A668" s="304"/>
      <c r="B668" s="304"/>
      <c r="C668" s="304"/>
      <c r="D668" s="304"/>
      <c r="E668" s="300"/>
      <c r="F668" s="300"/>
      <c r="G668" s="313"/>
      <c r="H668" s="302"/>
      <c r="I668" s="303"/>
      <c r="J668" s="303"/>
      <c r="K668" s="303"/>
      <c r="L668" s="303"/>
      <c r="M668" s="303"/>
      <c r="N668" s="303"/>
      <c r="O668" s="303"/>
      <c r="P668" s="303"/>
      <c r="Q668" s="304"/>
      <c r="R668" s="304"/>
      <c r="S668" s="304"/>
      <c r="T668" s="304"/>
      <c r="U668" s="304"/>
      <c r="V668" s="304"/>
      <c r="W668" s="304"/>
      <c r="X668" s="304"/>
      <c r="Y668" s="304"/>
      <c r="Z668" s="304"/>
      <c r="AA668" s="304"/>
      <c r="AB668" s="304"/>
      <c r="AC668" s="304"/>
      <c r="AD668" s="304"/>
      <c r="AE668" s="304"/>
      <c r="AF668" s="304"/>
      <c r="AG668" s="304"/>
    </row>
    <row r="669">
      <c r="A669" s="304"/>
      <c r="B669" s="304"/>
      <c r="C669" s="304"/>
      <c r="D669" s="304"/>
      <c r="E669" s="300"/>
      <c r="F669" s="300"/>
      <c r="G669" s="313"/>
      <c r="H669" s="302"/>
      <c r="I669" s="303"/>
      <c r="J669" s="303"/>
      <c r="K669" s="303"/>
      <c r="L669" s="303"/>
      <c r="M669" s="303"/>
      <c r="N669" s="303"/>
      <c r="O669" s="303"/>
      <c r="P669" s="303"/>
      <c r="Q669" s="304"/>
      <c r="R669" s="304"/>
      <c r="S669" s="304"/>
      <c r="T669" s="304"/>
      <c r="U669" s="304"/>
      <c r="V669" s="304"/>
      <c r="W669" s="304"/>
      <c r="X669" s="304"/>
      <c r="Y669" s="304"/>
      <c r="Z669" s="304"/>
      <c r="AA669" s="304"/>
      <c r="AB669" s="304"/>
      <c r="AC669" s="304"/>
      <c r="AD669" s="304"/>
      <c r="AE669" s="304"/>
      <c r="AF669" s="304"/>
      <c r="AG669" s="304"/>
    </row>
    <row r="670">
      <c r="A670" s="304"/>
      <c r="B670" s="304"/>
      <c r="C670" s="304"/>
      <c r="D670" s="304"/>
      <c r="E670" s="300"/>
      <c r="F670" s="300"/>
      <c r="G670" s="313"/>
      <c r="H670" s="302"/>
      <c r="I670" s="303"/>
      <c r="J670" s="303"/>
      <c r="K670" s="303"/>
      <c r="L670" s="303"/>
      <c r="M670" s="303"/>
      <c r="N670" s="303"/>
      <c r="O670" s="303"/>
      <c r="P670" s="303"/>
      <c r="Q670" s="304"/>
      <c r="R670" s="304"/>
      <c r="S670" s="304"/>
      <c r="T670" s="304"/>
      <c r="U670" s="304"/>
      <c r="V670" s="304"/>
      <c r="W670" s="304"/>
      <c r="X670" s="304"/>
      <c r="Y670" s="304"/>
      <c r="Z670" s="304"/>
      <c r="AA670" s="304"/>
      <c r="AB670" s="304"/>
      <c r="AC670" s="304"/>
      <c r="AD670" s="304"/>
      <c r="AE670" s="304"/>
      <c r="AF670" s="304"/>
      <c r="AG670" s="304"/>
    </row>
    <row r="671">
      <c r="A671" s="304"/>
      <c r="B671" s="304"/>
      <c r="C671" s="304"/>
      <c r="D671" s="304"/>
      <c r="E671" s="300"/>
      <c r="F671" s="300"/>
      <c r="G671" s="313"/>
      <c r="H671" s="302"/>
      <c r="I671" s="303"/>
      <c r="J671" s="303"/>
      <c r="K671" s="303"/>
      <c r="L671" s="303"/>
      <c r="M671" s="303"/>
      <c r="N671" s="303"/>
      <c r="O671" s="303"/>
      <c r="P671" s="303"/>
      <c r="Q671" s="304"/>
      <c r="R671" s="304"/>
      <c r="S671" s="304"/>
      <c r="T671" s="304"/>
      <c r="U671" s="304"/>
      <c r="V671" s="304"/>
      <c r="W671" s="304"/>
      <c r="X671" s="304"/>
      <c r="Y671" s="304"/>
      <c r="Z671" s="304"/>
      <c r="AA671" s="304"/>
      <c r="AB671" s="304"/>
      <c r="AC671" s="304"/>
      <c r="AD671" s="304"/>
      <c r="AE671" s="304"/>
      <c r="AF671" s="304"/>
      <c r="AG671" s="304"/>
    </row>
    <row r="672">
      <c r="A672" s="304"/>
      <c r="B672" s="304"/>
      <c r="C672" s="304"/>
      <c r="D672" s="304"/>
      <c r="E672" s="300"/>
      <c r="F672" s="300"/>
      <c r="G672" s="313"/>
      <c r="H672" s="302"/>
      <c r="I672" s="303"/>
      <c r="J672" s="303"/>
      <c r="K672" s="303"/>
      <c r="L672" s="303"/>
      <c r="M672" s="303"/>
      <c r="N672" s="303"/>
      <c r="O672" s="303"/>
      <c r="P672" s="303"/>
      <c r="Q672" s="304"/>
      <c r="R672" s="304"/>
      <c r="S672" s="304"/>
      <c r="T672" s="304"/>
      <c r="U672" s="304"/>
      <c r="V672" s="304"/>
      <c r="W672" s="304"/>
      <c r="X672" s="304"/>
      <c r="Y672" s="304"/>
      <c r="Z672" s="304"/>
      <c r="AA672" s="304"/>
      <c r="AB672" s="304"/>
      <c r="AC672" s="304"/>
      <c r="AD672" s="304"/>
      <c r="AE672" s="304"/>
      <c r="AF672" s="304"/>
      <c r="AG672" s="304"/>
    </row>
    <row r="673">
      <c r="A673" s="304"/>
      <c r="B673" s="304"/>
      <c r="C673" s="304"/>
      <c r="D673" s="304"/>
      <c r="E673" s="300"/>
      <c r="F673" s="300"/>
      <c r="G673" s="313"/>
      <c r="H673" s="302"/>
      <c r="I673" s="303"/>
      <c r="J673" s="303"/>
      <c r="K673" s="303"/>
      <c r="L673" s="303"/>
      <c r="M673" s="303"/>
      <c r="N673" s="303"/>
      <c r="O673" s="303"/>
      <c r="P673" s="303"/>
      <c r="Q673" s="304"/>
      <c r="R673" s="304"/>
      <c r="S673" s="304"/>
      <c r="T673" s="304"/>
      <c r="U673" s="304"/>
      <c r="V673" s="304"/>
      <c r="W673" s="304"/>
      <c r="X673" s="304"/>
      <c r="Y673" s="304"/>
      <c r="Z673" s="304"/>
      <c r="AA673" s="304"/>
      <c r="AB673" s="304"/>
      <c r="AC673" s="304"/>
      <c r="AD673" s="304"/>
      <c r="AE673" s="304"/>
      <c r="AF673" s="304"/>
      <c r="AG673" s="304"/>
    </row>
    <row r="674">
      <c r="A674" s="304"/>
      <c r="B674" s="304"/>
      <c r="C674" s="304"/>
      <c r="D674" s="304"/>
      <c r="E674" s="300"/>
      <c r="F674" s="300"/>
      <c r="G674" s="313"/>
      <c r="H674" s="302"/>
      <c r="I674" s="303"/>
      <c r="J674" s="303"/>
      <c r="K674" s="303"/>
      <c r="L674" s="303"/>
      <c r="M674" s="303"/>
      <c r="N674" s="303"/>
      <c r="O674" s="303"/>
      <c r="P674" s="303"/>
      <c r="Q674" s="304"/>
      <c r="R674" s="304"/>
      <c r="S674" s="304"/>
      <c r="T674" s="304"/>
      <c r="U674" s="304"/>
      <c r="V674" s="304"/>
      <c r="W674" s="304"/>
      <c r="X674" s="304"/>
      <c r="Y674" s="304"/>
      <c r="Z674" s="304"/>
      <c r="AA674" s="304"/>
      <c r="AB674" s="304"/>
      <c r="AC674" s="304"/>
      <c r="AD674" s="304"/>
      <c r="AE674" s="304"/>
      <c r="AF674" s="304"/>
      <c r="AG674" s="304"/>
    </row>
    <row r="675">
      <c r="A675" s="304"/>
      <c r="B675" s="304"/>
      <c r="C675" s="304"/>
      <c r="D675" s="304"/>
      <c r="E675" s="300"/>
      <c r="F675" s="300"/>
      <c r="G675" s="313"/>
      <c r="H675" s="302"/>
      <c r="I675" s="303"/>
      <c r="J675" s="303"/>
      <c r="K675" s="303"/>
      <c r="L675" s="303"/>
      <c r="M675" s="303"/>
      <c r="N675" s="303"/>
      <c r="O675" s="303"/>
      <c r="P675" s="303"/>
      <c r="Q675" s="304"/>
      <c r="R675" s="304"/>
      <c r="S675" s="304"/>
      <c r="T675" s="304"/>
      <c r="U675" s="304"/>
      <c r="V675" s="304"/>
      <c r="W675" s="304"/>
      <c r="X675" s="304"/>
      <c r="Y675" s="304"/>
      <c r="Z675" s="304"/>
      <c r="AA675" s="304"/>
      <c r="AB675" s="304"/>
      <c r="AC675" s="304"/>
      <c r="AD675" s="304"/>
      <c r="AE675" s="304"/>
      <c r="AF675" s="304"/>
      <c r="AG675" s="304"/>
    </row>
    <row r="676">
      <c r="A676" s="304"/>
      <c r="B676" s="304"/>
      <c r="C676" s="304"/>
      <c r="D676" s="304"/>
      <c r="E676" s="300"/>
      <c r="F676" s="300"/>
      <c r="G676" s="313"/>
      <c r="H676" s="302"/>
      <c r="I676" s="303"/>
      <c r="J676" s="303"/>
      <c r="K676" s="303"/>
      <c r="L676" s="303"/>
      <c r="M676" s="303"/>
      <c r="N676" s="303"/>
      <c r="O676" s="303"/>
      <c r="P676" s="303"/>
      <c r="Q676" s="304"/>
      <c r="R676" s="304"/>
      <c r="S676" s="304"/>
      <c r="T676" s="304"/>
      <c r="U676" s="304"/>
      <c r="V676" s="304"/>
      <c r="W676" s="304"/>
      <c r="X676" s="304"/>
      <c r="Y676" s="304"/>
      <c r="Z676" s="304"/>
      <c r="AA676" s="304"/>
      <c r="AB676" s="304"/>
      <c r="AC676" s="304"/>
      <c r="AD676" s="304"/>
      <c r="AE676" s="304"/>
      <c r="AF676" s="304"/>
      <c r="AG676" s="304"/>
    </row>
    <row r="677">
      <c r="A677" s="304"/>
      <c r="B677" s="304"/>
      <c r="C677" s="304"/>
      <c r="D677" s="304"/>
      <c r="E677" s="300"/>
      <c r="F677" s="300"/>
      <c r="G677" s="313"/>
      <c r="H677" s="302"/>
      <c r="I677" s="303"/>
      <c r="J677" s="303"/>
      <c r="K677" s="303"/>
      <c r="L677" s="303"/>
      <c r="M677" s="303"/>
      <c r="N677" s="303"/>
      <c r="O677" s="303"/>
      <c r="P677" s="303"/>
      <c r="Q677" s="304"/>
      <c r="R677" s="304"/>
      <c r="S677" s="304"/>
      <c r="T677" s="304"/>
      <c r="U677" s="304"/>
      <c r="V677" s="304"/>
      <c r="W677" s="304"/>
      <c r="X677" s="304"/>
      <c r="Y677" s="304"/>
      <c r="Z677" s="304"/>
      <c r="AA677" s="304"/>
      <c r="AB677" s="304"/>
      <c r="AC677" s="304"/>
      <c r="AD677" s="304"/>
      <c r="AE677" s="304"/>
      <c r="AF677" s="304"/>
      <c r="AG677" s="304"/>
    </row>
    <row r="678">
      <c r="A678" s="304"/>
      <c r="B678" s="304"/>
      <c r="C678" s="304"/>
      <c r="D678" s="304"/>
      <c r="E678" s="300"/>
      <c r="F678" s="300"/>
      <c r="G678" s="313"/>
      <c r="H678" s="302"/>
      <c r="I678" s="303"/>
      <c r="J678" s="303"/>
      <c r="K678" s="303"/>
      <c r="L678" s="303"/>
      <c r="M678" s="303"/>
      <c r="N678" s="303"/>
      <c r="O678" s="303"/>
      <c r="P678" s="303"/>
      <c r="Q678" s="304"/>
      <c r="R678" s="304"/>
      <c r="S678" s="304"/>
      <c r="T678" s="304"/>
      <c r="U678" s="304"/>
      <c r="V678" s="304"/>
      <c r="W678" s="304"/>
      <c r="X678" s="304"/>
      <c r="Y678" s="304"/>
      <c r="Z678" s="304"/>
      <c r="AA678" s="304"/>
      <c r="AB678" s="304"/>
      <c r="AC678" s="304"/>
      <c r="AD678" s="304"/>
      <c r="AE678" s="304"/>
      <c r="AF678" s="304"/>
      <c r="AG678" s="304"/>
    </row>
    <row r="679">
      <c r="A679" s="304"/>
      <c r="B679" s="304"/>
      <c r="C679" s="304"/>
      <c r="D679" s="304"/>
      <c r="E679" s="300"/>
      <c r="F679" s="300"/>
      <c r="G679" s="313"/>
      <c r="H679" s="302"/>
      <c r="I679" s="303"/>
      <c r="J679" s="303"/>
      <c r="K679" s="303"/>
      <c r="L679" s="303"/>
      <c r="M679" s="303"/>
      <c r="N679" s="303"/>
      <c r="O679" s="303"/>
      <c r="P679" s="303"/>
      <c r="Q679" s="304"/>
      <c r="R679" s="304"/>
      <c r="S679" s="304"/>
      <c r="T679" s="304"/>
      <c r="U679" s="304"/>
      <c r="V679" s="304"/>
      <c r="W679" s="304"/>
      <c r="X679" s="304"/>
      <c r="Y679" s="304"/>
      <c r="Z679" s="304"/>
      <c r="AA679" s="304"/>
      <c r="AB679" s="304"/>
      <c r="AC679" s="304"/>
      <c r="AD679" s="304"/>
      <c r="AE679" s="304"/>
      <c r="AF679" s="304"/>
      <c r="AG679" s="304"/>
    </row>
    <row r="680">
      <c r="A680" s="304"/>
      <c r="B680" s="304"/>
      <c r="C680" s="304"/>
      <c r="D680" s="304"/>
      <c r="E680" s="300"/>
      <c r="F680" s="300"/>
      <c r="G680" s="313"/>
      <c r="H680" s="302"/>
      <c r="I680" s="303"/>
      <c r="J680" s="303"/>
      <c r="K680" s="303"/>
      <c r="L680" s="303"/>
      <c r="M680" s="303"/>
      <c r="N680" s="303"/>
      <c r="O680" s="303"/>
      <c r="P680" s="303"/>
      <c r="Q680" s="304"/>
      <c r="R680" s="304"/>
      <c r="S680" s="304"/>
      <c r="T680" s="304"/>
      <c r="U680" s="304"/>
      <c r="V680" s="304"/>
      <c r="W680" s="304"/>
      <c r="X680" s="304"/>
      <c r="Y680" s="304"/>
      <c r="Z680" s="304"/>
      <c r="AA680" s="304"/>
      <c r="AB680" s="304"/>
      <c r="AC680" s="304"/>
      <c r="AD680" s="304"/>
      <c r="AE680" s="304"/>
      <c r="AF680" s="304"/>
      <c r="AG680" s="304"/>
    </row>
    <row r="681">
      <c r="A681" s="304"/>
      <c r="B681" s="304"/>
      <c r="C681" s="304"/>
      <c r="D681" s="304"/>
      <c r="E681" s="300"/>
      <c r="F681" s="300"/>
      <c r="G681" s="313"/>
      <c r="H681" s="302"/>
      <c r="I681" s="303"/>
      <c r="J681" s="303"/>
      <c r="K681" s="303"/>
      <c r="L681" s="303"/>
      <c r="M681" s="303"/>
      <c r="N681" s="303"/>
      <c r="O681" s="303"/>
      <c r="P681" s="303"/>
      <c r="Q681" s="304"/>
      <c r="R681" s="304"/>
      <c r="S681" s="304"/>
      <c r="T681" s="304"/>
      <c r="U681" s="304"/>
      <c r="V681" s="304"/>
      <c r="W681" s="304"/>
      <c r="X681" s="304"/>
      <c r="Y681" s="304"/>
      <c r="Z681" s="304"/>
      <c r="AA681" s="304"/>
      <c r="AB681" s="304"/>
      <c r="AC681" s="304"/>
      <c r="AD681" s="304"/>
      <c r="AE681" s="304"/>
      <c r="AF681" s="304"/>
      <c r="AG681" s="304"/>
    </row>
    <row r="682">
      <c r="A682" s="304"/>
      <c r="B682" s="304"/>
      <c r="C682" s="304"/>
      <c r="D682" s="304"/>
      <c r="E682" s="303"/>
      <c r="F682" s="300"/>
      <c r="G682" s="313"/>
      <c r="H682" s="303"/>
      <c r="I682" s="303"/>
      <c r="J682" s="303"/>
      <c r="K682" s="303"/>
      <c r="L682" s="303"/>
      <c r="M682" s="303"/>
      <c r="N682" s="303"/>
      <c r="O682" s="303"/>
      <c r="P682" s="303"/>
      <c r="Q682" s="304"/>
      <c r="R682" s="304"/>
      <c r="S682" s="304"/>
      <c r="T682" s="304"/>
      <c r="U682" s="304"/>
      <c r="V682" s="304"/>
      <c r="W682" s="304"/>
      <c r="X682" s="304"/>
      <c r="Y682" s="304"/>
      <c r="Z682" s="304"/>
      <c r="AA682" s="304"/>
      <c r="AB682" s="304"/>
      <c r="AC682" s="304"/>
      <c r="AD682" s="304"/>
      <c r="AE682" s="304"/>
      <c r="AF682" s="304"/>
      <c r="AG682" s="304"/>
    </row>
    <row r="683">
      <c r="A683" s="304"/>
      <c r="B683" s="304"/>
      <c r="C683" s="304"/>
      <c r="D683" s="304"/>
      <c r="E683" s="303"/>
      <c r="F683" s="300"/>
      <c r="G683" s="313"/>
      <c r="H683" s="303"/>
      <c r="I683" s="303"/>
      <c r="J683" s="303"/>
      <c r="K683" s="303"/>
      <c r="L683" s="303"/>
      <c r="M683" s="303"/>
      <c r="N683" s="303"/>
      <c r="O683" s="303"/>
      <c r="P683" s="303"/>
      <c r="Q683" s="304"/>
      <c r="R683" s="304"/>
      <c r="S683" s="304"/>
      <c r="T683" s="304"/>
      <c r="U683" s="304"/>
      <c r="V683" s="304"/>
      <c r="W683" s="304"/>
      <c r="X683" s="304"/>
      <c r="Y683" s="304"/>
      <c r="Z683" s="304"/>
      <c r="AA683" s="304"/>
      <c r="AB683" s="304"/>
      <c r="AC683" s="304"/>
      <c r="AD683" s="304"/>
      <c r="AE683" s="304"/>
      <c r="AF683" s="304"/>
      <c r="AG683" s="304"/>
    </row>
    <row r="684">
      <c r="A684" s="304"/>
      <c r="B684" s="304"/>
      <c r="C684" s="304"/>
      <c r="D684" s="304"/>
      <c r="E684" s="303"/>
      <c r="F684" s="300"/>
      <c r="G684" s="313"/>
      <c r="H684" s="303"/>
      <c r="I684" s="303"/>
      <c r="J684" s="303"/>
      <c r="K684" s="303"/>
      <c r="L684" s="303"/>
      <c r="M684" s="303"/>
      <c r="N684" s="303"/>
      <c r="O684" s="303"/>
      <c r="P684" s="303"/>
      <c r="Q684" s="304"/>
      <c r="R684" s="304"/>
      <c r="S684" s="304"/>
      <c r="T684" s="304"/>
      <c r="U684" s="304"/>
      <c r="V684" s="304"/>
      <c r="W684" s="304"/>
      <c r="X684" s="304"/>
      <c r="Y684" s="304"/>
      <c r="Z684" s="304"/>
      <c r="AA684" s="304"/>
      <c r="AB684" s="304"/>
      <c r="AC684" s="304"/>
      <c r="AD684" s="304"/>
      <c r="AE684" s="304"/>
      <c r="AF684" s="304"/>
      <c r="AG684" s="304"/>
    </row>
    <row r="685">
      <c r="A685" s="304"/>
      <c r="B685" s="304"/>
      <c r="C685" s="304"/>
      <c r="D685" s="304"/>
      <c r="E685" s="303"/>
      <c r="F685" s="300"/>
      <c r="G685" s="313"/>
      <c r="H685" s="303"/>
      <c r="I685" s="303"/>
      <c r="J685" s="303"/>
      <c r="K685" s="303"/>
      <c r="L685" s="303"/>
      <c r="M685" s="303"/>
      <c r="N685" s="303"/>
      <c r="O685" s="303"/>
      <c r="P685" s="303"/>
      <c r="Q685" s="304"/>
      <c r="R685" s="304"/>
      <c r="S685" s="304"/>
      <c r="T685" s="304"/>
      <c r="U685" s="304"/>
      <c r="V685" s="304"/>
      <c r="W685" s="304"/>
      <c r="X685" s="304"/>
      <c r="Y685" s="304"/>
      <c r="Z685" s="304"/>
      <c r="AA685" s="304"/>
      <c r="AB685" s="304"/>
      <c r="AC685" s="304"/>
      <c r="AD685" s="304"/>
      <c r="AE685" s="304"/>
      <c r="AF685" s="304"/>
      <c r="AG685" s="304"/>
    </row>
    <row r="686">
      <c r="A686" s="304"/>
      <c r="B686" s="304"/>
      <c r="C686" s="304"/>
      <c r="D686" s="304"/>
      <c r="E686" s="303"/>
      <c r="F686" s="300"/>
      <c r="G686" s="313"/>
      <c r="H686" s="303"/>
      <c r="I686" s="303"/>
      <c r="J686" s="303"/>
      <c r="K686" s="303"/>
      <c r="L686" s="303"/>
      <c r="M686" s="303"/>
      <c r="N686" s="303"/>
      <c r="O686" s="303"/>
      <c r="P686" s="303"/>
      <c r="Q686" s="304"/>
      <c r="R686" s="304"/>
      <c r="S686" s="304"/>
      <c r="T686" s="304"/>
      <c r="U686" s="304"/>
      <c r="V686" s="304"/>
      <c r="W686" s="304"/>
      <c r="X686" s="304"/>
      <c r="Y686" s="304"/>
      <c r="Z686" s="304"/>
      <c r="AA686" s="304"/>
      <c r="AB686" s="304"/>
      <c r="AC686" s="304"/>
      <c r="AD686" s="304"/>
      <c r="AE686" s="304"/>
      <c r="AF686" s="304"/>
      <c r="AG686" s="304"/>
    </row>
    <row r="687">
      <c r="A687" s="304"/>
      <c r="B687" s="304"/>
      <c r="C687" s="304"/>
      <c r="D687" s="304"/>
      <c r="E687" s="303"/>
      <c r="F687" s="300"/>
      <c r="G687" s="313"/>
      <c r="H687" s="303"/>
      <c r="I687" s="303"/>
      <c r="J687" s="303"/>
      <c r="K687" s="303"/>
      <c r="L687" s="303"/>
      <c r="M687" s="303"/>
      <c r="N687" s="303"/>
      <c r="O687" s="303"/>
      <c r="P687" s="303"/>
      <c r="Q687" s="304"/>
      <c r="R687" s="304"/>
      <c r="S687" s="304"/>
      <c r="T687" s="304"/>
      <c r="U687" s="304"/>
      <c r="V687" s="304"/>
      <c r="W687" s="304"/>
      <c r="X687" s="304"/>
      <c r="Y687" s="304"/>
      <c r="Z687" s="304"/>
      <c r="AA687" s="304"/>
      <c r="AB687" s="304"/>
      <c r="AC687" s="304"/>
      <c r="AD687" s="304"/>
      <c r="AE687" s="304"/>
      <c r="AF687" s="304"/>
      <c r="AG687" s="304"/>
    </row>
    <row r="688">
      <c r="A688" s="304"/>
      <c r="B688" s="304"/>
      <c r="C688" s="304"/>
      <c r="D688" s="304"/>
      <c r="E688" s="303"/>
      <c r="F688" s="300"/>
      <c r="G688" s="313"/>
      <c r="H688" s="303"/>
      <c r="I688" s="303"/>
      <c r="J688" s="303"/>
      <c r="K688" s="303"/>
      <c r="L688" s="303"/>
      <c r="M688" s="303"/>
      <c r="N688" s="303"/>
      <c r="O688" s="303"/>
      <c r="P688" s="303"/>
      <c r="Q688" s="304"/>
      <c r="R688" s="304"/>
      <c r="S688" s="304"/>
      <c r="T688" s="304"/>
      <c r="U688" s="304"/>
      <c r="V688" s="304"/>
      <c r="W688" s="304"/>
      <c r="X688" s="304"/>
      <c r="Y688" s="304"/>
      <c r="Z688" s="304"/>
      <c r="AA688" s="304"/>
      <c r="AB688" s="304"/>
      <c r="AC688" s="304"/>
      <c r="AD688" s="304"/>
      <c r="AE688" s="304"/>
      <c r="AF688" s="304"/>
      <c r="AG688" s="304"/>
    </row>
    <row r="689">
      <c r="A689" s="304"/>
      <c r="B689" s="304"/>
      <c r="C689" s="304"/>
      <c r="D689" s="304"/>
      <c r="E689" s="303"/>
      <c r="F689" s="300"/>
      <c r="G689" s="313"/>
      <c r="H689" s="303"/>
      <c r="I689" s="303"/>
      <c r="J689" s="303"/>
      <c r="K689" s="303"/>
      <c r="L689" s="303"/>
      <c r="M689" s="303"/>
      <c r="N689" s="303"/>
      <c r="O689" s="303"/>
      <c r="P689" s="303"/>
      <c r="Q689" s="304"/>
      <c r="R689" s="304"/>
      <c r="S689" s="304"/>
      <c r="T689" s="304"/>
      <c r="U689" s="304"/>
      <c r="V689" s="304"/>
      <c r="W689" s="304"/>
      <c r="X689" s="304"/>
      <c r="Y689" s="304"/>
      <c r="Z689" s="304"/>
      <c r="AA689" s="304"/>
      <c r="AB689" s="304"/>
      <c r="AC689" s="304"/>
      <c r="AD689" s="304"/>
      <c r="AE689" s="304"/>
      <c r="AF689" s="304"/>
      <c r="AG689" s="304"/>
    </row>
    <row r="690">
      <c r="A690" s="304"/>
      <c r="B690" s="304"/>
      <c r="C690" s="304"/>
      <c r="D690" s="304"/>
      <c r="E690" s="303"/>
      <c r="F690" s="300"/>
      <c r="G690" s="313"/>
      <c r="H690" s="303"/>
      <c r="I690" s="303"/>
      <c r="J690" s="303"/>
      <c r="K690" s="303"/>
      <c r="L690" s="303"/>
      <c r="M690" s="303"/>
      <c r="N690" s="303"/>
      <c r="O690" s="303"/>
      <c r="P690" s="303"/>
      <c r="Q690" s="304"/>
      <c r="R690" s="304"/>
      <c r="S690" s="304"/>
      <c r="T690" s="304"/>
      <c r="U690" s="304"/>
      <c r="V690" s="304"/>
      <c r="W690" s="304"/>
      <c r="X690" s="304"/>
      <c r="Y690" s="304"/>
      <c r="Z690" s="304"/>
      <c r="AA690" s="304"/>
      <c r="AB690" s="304"/>
      <c r="AC690" s="304"/>
      <c r="AD690" s="304"/>
      <c r="AE690" s="304"/>
      <c r="AF690" s="304"/>
      <c r="AG690" s="304"/>
    </row>
    <row r="691">
      <c r="A691" s="304"/>
      <c r="B691" s="304"/>
      <c r="C691" s="304"/>
      <c r="D691" s="304"/>
      <c r="E691" s="303"/>
      <c r="F691" s="300"/>
      <c r="G691" s="313"/>
      <c r="H691" s="303"/>
      <c r="I691" s="303"/>
      <c r="J691" s="303"/>
      <c r="K691" s="303"/>
      <c r="L691" s="303"/>
      <c r="M691" s="303"/>
      <c r="N691" s="303"/>
      <c r="O691" s="303"/>
      <c r="P691" s="303"/>
      <c r="Q691" s="304"/>
      <c r="R691" s="304"/>
      <c r="S691" s="304"/>
      <c r="T691" s="304"/>
      <c r="U691" s="304"/>
      <c r="V691" s="304"/>
      <c r="W691" s="304"/>
      <c r="X691" s="304"/>
      <c r="Y691" s="304"/>
      <c r="Z691" s="304"/>
      <c r="AA691" s="304"/>
      <c r="AB691" s="304"/>
      <c r="AC691" s="304"/>
      <c r="AD691" s="304"/>
      <c r="AE691" s="304"/>
      <c r="AF691" s="304"/>
      <c r="AG691" s="304"/>
    </row>
    <row r="692">
      <c r="A692" s="304"/>
      <c r="B692" s="304"/>
      <c r="C692" s="304"/>
      <c r="D692" s="304"/>
      <c r="E692" s="303"/>
      <c r="F692" s="300"/>
      <c r="G692" s="313"/>
      <c r="H692" s="303"/>
      <c r="I692" s="303"/>
      <c r="J692" s="303"/>
      <c r="K692" s="303"/>
      <c r="L692" s="303"/>
      <c r="M692" s="303"/>
      <c r="N692" s="303"/>
      <c r="O692" s="303"/>
      <c r="P692" s="303"/>
      <c r="Q692" s="304"/>
      <c r="R692" s="304"/>
      <c r="S692" s="304"/>
      <c r="T692" s="304"/>
      <c r="U692" s="304"/>
      <c r="V692" s="304"/>
      <c r="W692" s="304"/>
      <c r="X692" s="304"/>
      <c r="Y692" s="304"/>
      <c r="Z692" s="304"/>
      <c r="AA692" s="304"/>
      <c r="AB692" s="304"/>
      <c r="AC692" s="304"/>
      <c r="AD692" s="304"/>
      <c r="AE692" s="304"/>
      <c r="AF692" s="304"/>
      <c r="AG692" s="304"/>
    </row>
    <row r="693">
      <c r="A693" s="304"/>
      <c r="B693" s="304"/>
      <c r="C693" s="304"/>
      <c r="D693" s="304"/>
      <c r="E693" s="303"/>
      <c r="F693" s="300"/>
      <c r="G693" s="313"/>
      <c r="H693" s="303"/>
      <c r="I693" s="303"/>
      <c r="J693" s="303"/>
      <c r="K693" s="303"/>
      <c r="L693" s="303"/>
      <c r="M693" s="303"/>
      <c r="N693" s="303"/>
      <c r="O693" s="303"/>
      <c r="P693" s="303"/>
      <c r="Q693" s="304"/>
      <c r="R693" s="304"/>
      <c r="S693" s="304"/>
      <c r="T693" s="304"/>
      <c r="U693" s="304"/>
      <c r="V693" s="304"/>
      <c r="W693" s="304"/>
      <c r="X693" s="304"/>
      <c r="Y693" s="304"/>
      <c r="Z693" s="304"/>
      <c r="AA693" s="304"/>
      <c r="AB693" s="304"/>
      <c r="AC693" s="304"/>
      <c r="AD693" s="304"/>
      <c r="AE693" s="304"/>
      <c r="AF693" s="304"/>
      <c r="AG693" s="304"/>
    </row>
    <row r="694">
      <c r="A694" s="304"/>
      <c r="B694" s="304"/>
      <c r="C694" s="304"/>
      <c r="D694" s="304"/>
      <c r="E694" s="303"/>
      <c r="F694" s="300"/>
      <c r="G694" s="313"/>
      <c r="H694" s="303"/>
      <c r="I694" s="303"/>
      <c r="J694" s="303"/>
      <c r="K694" s="303"/>
      <c r="L694" s="303"/>
      <c r="M694" s="303"/>
      <c r="N694" s="303"/>
      <c r="O694" s="303"/>
      <c r="P694" s="303"/>
      <c r="Q694" s="304"/>
      <c r="R694" s="304"/>
      <c r="S694" s="304"/>
      <c r="T694" s="304"/>
      <c r="U694" s="304"/>
      <c r="V694" s="304"/>
      <c r="W694" s="304"/>
      <c r="X694" s="304"/>
      <c r="Y694" s="304"/>
      <c r="Z694" s="304"/>
      <c r="AA694" s="304"/>
      <c r="AB694" s="304"/>
      <c r="AC694" s="304"/>
      <c r="AD694" s="304"/>
      <c r="AE694" s="304"/>
      <c r="AF694" s="304"/>
      <c r="AG694" s="304"/>
    </row>
    <row r="695">
      <c r="A695" s="304"/>
      <c r="B695" s="304"/>
      <c r="C695" s="304"/>
      <c r="D695" s="304"/>
      <c r="E695" s="303"/>
      <c r="F695" s="300"/>
      <c r="G695" s="313"/>
      <c r="H695" s="303"/>
      <c r="I695" s="303"/>
      <c r="J695" s="303"/>
      <c r="K695" s="303"/>
      <c r="L695" s="303"/>
      <c r="M695" s="303"/>
      <c r="N695" s="303"/>
      <c r="O695" s="303"/>
      <c r="P695" s="303"/>
      <c r="Q695" s="304"/>
      <c r="R695" s="304"/>
      <c r="S695" s="304"/>
      <c r="T695" s="304"/>
      <c r="U695" s="304"/>
      <c r="V695" s="304"/>
      <c r="W695" s="304"/>
      <c r="X695" s="304"/>
      <c r="Y695" s="304"/>
      <c r="Z695" s="304"/>
      <c r="AA695" s="304"/>
      <c r="AB695" s="304"/>
      <c r="AC695" s="304"/>
      <c r="AD695" s="304"/>
      <c r="AE695" s="304"/>
      <c r="AF695" s="304"/>
      <c r="AG695" s="304"/>
    </row>
    <row r="696">
      <c r="A696" s="304"/>
      <c r="B696" s="304"/>
      <c r="C696" s="304"/>
      <c r="D696" s="304"/>
      <c r="E696" s="303"/>
      <c r="F696" s="300"/>
      <c r="G696" s="313"/>
      <c r="H696" s="303"/>
      <c r="I696" s="303"/>
      <c r="J696" s="303"/>
      <c r="K696" s="303"/>
      <c r="L696" s="303"/>
      <c r="M696" s="303"/>
      <c r="N696" s="303"/>
      <c r="O696" s="303"/>
      <c r="P696" s="303"/>
      <c r="Q696" s="304"/>
      <c r="R696" s="304"/>
      <c r="S696" s="304"/>
      <c r="T696" s="304"/>
      <c r="U696" s="304"/>
      <c r="V696" s="304"/>
      <c r="W696" s="304"/>
      <c r="X696" s="304"/>
      <c r="Y696" s="304"/>
      <c r="Z696" s="304"/>
      <c r="AA696" s="304"/>
      <c r="AB696" s="304"/>
      <c r="AC696" s="304"/>
      <c r="AD696" s="304"/>
      <c r="AE696" s="304"/>
      <c r="AF696" s="304"/>
      <c r="AG696" s="304"/>
    </row>
    <row r="697">
      <c r="A697" s="304"/>
      <c r="B697" s="304"/>
      <c r="C697" s="304"/>
      <c r="D697" s="304"/>
      <c r="E697" s="303"/>
      <c r="F697" s="300"/>
      <c r="G697" s="313"/>
      <c r="H697" s="303"/>
      <c r="I697" s="303"/>
      <c r="J697" s="303"/>
      <c r="K697" s="303"/>
      <c r="L697" s="303"/>
      <c r="M697" s="303"/>
      <c r="N697" s="303"/>
      <c r="O697" s="303"/>
      <c r="P697" s="303"/>
      <c r="Q697" s="304"/>
      <c r="R697" s="304"/>
      <c r="S697" s="304"/>
      <c r="T697" s="304"/>
      <c r="U697" s="304"/>
      <c r="V697" s="304"/>
      <c r="W697" s="304"/>
      <c r="X697" s="304"/>
      <c r="Y697" s="304"/>
      <c r="Z697" s="304"/>
      <c r="AA697" s="304"/>
      <c r="AB697" s="304"/>
      <c r="AC697" s="304"/>
      <c r="AD697" s="304"/>
      <c r="AE697" s="304"/>
      <c r="AF697" s="304"/>
      <c r="AG697" s="304"/>
    </row>
    <row r="698">
      <c r="A698" s="304"/>
      <c r="B698" s="304"/>
      <c r="C698" s="304"/>
      <c r="D698" s="304"/>
      <c r="E698" s="303"/>
      <c r="F698" s="300"/>
      <c r="G698" s="313"/>
      <c r="H698" s="303"/>
      <c r="I698" s="303"/>
      <c r="J698" s="303"/>
      <c r="K698" s="303"/>
      <c r="L698" s="303"/>
      <c r="M698" s="303"/>
      <c r="N698" s="303"/>
      <c r="O698" s="303"/>
      <c r="P698" s="303"/>
      <c r="Q698" s="304"/>
      <c r="R698" s="304"/>
      <c r="S698" s="304"/>
      <c r="T698" s="304"/>
      <c r="U698" s="304"/>
      <c r="V698" s="304"/>
      <c r="W698" s="304"/>
      <c r="X698" s="304"/>
      <c r="Y698" s="304"/>
      <c r="Z698" s="304"/>
      <c r="AA698" s="304"/>
      <c r="AB698" s="304"/>
      <c r="AC698" s="304"/>
      <c r="AD698" s="304"/>
      <c r="AE698" s="304"/>
      <c r="AF698" s="304"/>
      <c r="AG698" s="304"/>
    </row>
    <row r="699">
      <c r="A699" s="304"/>
      <c r="B699" s="304"/>
      <c r="C699" s="304"/>
      <c r="D699" s="304"/>
      <c r="E699" s="303"/>
      <c r="F699" s="300"/>
      <c r="G699" s="313"/>
      <c r="H699" s="303"/>
      <c r="I699" s="303"/>
      <c r="J699" s="303"/>
      <c r="K699" s="303"/>
      <c r="L699" s="303"/>
      <c r="M699" s="303"/>
      <c r="N699" s="303"/>
      <c r="O699" s="303"/>
      <c r="P699" s="303"/>
      <c r="Q699" s="304"/>
      <c r="R699" s="304"/>
      <c r="S699" s="304"/>
      <c r="T699" s="304"/>
      <c r="U699" s="304"/>
      <c r="V699" s="304"/>
      <c r="W699" s="304"/>
      <c r="X699" s="304"/>
      <c r="Y699" s="304"/>
      <c r="Z699" s="304"/>
      <c r="AA699" s="304"/>
      <c r="AB699" s="304"/>
      <c r="AC699" s="304"/>
      <c r="AD699" s="304"/>
      <c r="AE699" s="304"/>
      <c r="AF699" s="304"/>
      <c r="AG699" s="304"/>
    </row>
    <row r="700">
      <c r="A700" s="304"/>
      <c r="B700" s="304"/>
      <c r="C700" s="304"/>
      <c r="D700" s="304"/>
      <c r="E700" s="303"/>
      <c r="F700" s="300"/>
      <c r="G700" s="313"/>
      <c r="H700" s="303"/>
      <c r="I700" s="303"/>
      <c r="J700" s="303"/>
      <c r="K700" s="303"/>
      <c r="L700" s="303"/>
      <c r="M700" s="303"/>
      <c r="N700" s="303"/>
      <c r="O700" s="303"/>
      <c r="P700" s="303"/>
      <c r="Q700" s="304"/>
      <c r="R700" s="304"/>
      <c r="S700" s="304"/>
      <c r="T700" s="304"/>
      <c r="U700" s="304"/>
      <c r="V700" s="304"/>
      <c r="W700" s="304"/>
      <c r="X700" s="304"/>
      <c r="Y700" s="304"/>
      <c r="Z700" s="304"/>
      <c r="AA700" s="304"/>
      <c r="AB700" s="304"/>
      <c r="AC700" s="304"/>
      <c r="AD700" s="304"/>
      <c r="AE700" s="304"/>
      <c r="AF700" s="304"/>
      <c r="AG700" s="304"/>
    </row>
    <row r="701">
      <c r="A701" s="304"/>
      <c r="B701" s="304"/>
      <c r="C701" s="304"/>
      <c r="D701" s="304"/>
      <c r="E701" s="303"/>
      <c r="F701" s="300"/>
      <c r="G701" s="313"/>
      <c r="H701" s="303"/>
      <c r="I701" s="303"/>
      <c r="J701" s="303"/>
      <c r="K701" s="303"/>
      <c r="L701" s="303"/>
      <c r="M701" s="303"/>
      <c r="N701" s="303"/>
      <c r="O701" s="303"/>
      <c r="P701" s="303"/>
      <c r="Q701" s="304"/>
      <c r="R701" s="304"/>
      <c r="S701" s="304"/>
      <c r="T701" s="304"/>
      <c r="U701" s="304"/>
      <c r="V701" s="304"/>
      <c r="W701" s="304"/>
      <c r="X701" s="304"/>
      <c r="Y701" s="304"/>
      <c r="Z701" s="304"/>
      <c r="AA701" s="304"/>
      <c r="AB701" s="304"/>
      <c r="AC701" s="304"/>
      <c r="AD701" s="304"/>
      <c r="AE701" s="304"/>
      <c r="AF701" s="304"/>
      <c r="AG701" s="304"/>
    </row>
    <row r="702">
      <c r="A702" s="304"/>
      <c r="B702" s="304"/>
      <c r="C702" s="304"/>
      <c r="D702" s="304"/>
      <c r="E702" s="303"/>
      <c r="F702" s="300"/>
      <c r="G702" s="313"/>
      <c r="H702" s="303"/>
      <c r="I702" s="303"/>
      <c r="J702" s="303"/>
      <c r="K702" s="303"/>
      <c r="L702" s="303"/>
      <c r="M702" s="303"/>
      <c r="N702" s="303"/>
      <c r="O702" s="303"/>
      <c r="P702" s="303"/>
      <c r="Q702" s="304"/>
      <c r="R702" s="304"/>
      <c r="S702" s="304"/>
      <c r="T702" s="304"/>
      <c r="U702" s="304"/>
      <c r="V702" s="304"/>
      <c r="W702" s="304"/>
      <c r="X702" s="304"/>
      <c r="Y702" s="304"/>
      <c r="Z702" s="304"/>
      <c r="AA702" s="304"/>
      <c r="AB702" s="304"/>
      <c r="AC702" s="304"/>
      <c r="AD702" s="304"/>
      <c r="AE702" s="304"/>
      <c r="AF702" s="304"/>
      <c r="AG702" s="304"/>
    </row>
    <row r="703">
      <c r="A703" s="304"/>
      <c r="B703" s="304"/>
      <c r="C703" s="304"/>
      <c r="D703" s="304"/>
      <c r="E703" s="303"/>
      <c r="F703" s="300"/>
      <c r="G703" s="313"/>
      <c r="H703" s="303"/>
      <c r="I703" s="303"/>
      <c r="J703" s="303"/>
      <c r="K703" s="303"/>
      <c r="L703" s="303"/>
      <c r="M703" s="303"/>
      <c r="N703" s="303"/>
      <c r="O703" s="303"/>
      <c r="P703" s="303"/>
      <c r="Q703" s="304"/>
      <c r="R703" s="304"/>
      <c r="S703" s="304"/>
      <c r="T703" s="304"/>
      <c r="U703" s="304"/>
      <c r="V703" s="304"/>
      <c r="W703" s="304"/>
      <c r="X703" s="304"/>
      <c r="Y703" s="304"/>
      <c r="Z703" s="304"/>
      <c r="AA703" s="304"/>
      <c r="AB703" s="304"/>
      <c r="AC703" s="304"/>
      <c r="AD703" s="304"/>
      <c r="AE703" s="304"/>
      <c r="AF703" s="304"/>
      <c r="AG703" s="304"/>
    </row>
    <row r="704">
      <c r="A704" s="304"/>
      <c r="B704" s="304"/>
      <c r="C704" s="304"/>
      <c r="D704" s="304"/>
      <c r="E704" s="303"/>
      <c r="F704" s="300"/>
      <c r="G704" s="313"/>
      <c r="H704" s="303"/>
      <c r="I704" s="303"/>
      <c r="J704" s="303"/>
      <c r="K704" s="303"/>
      <c r="L704" s="303"/>
      <c r="M704" s="303"/>
      <c r="N704" s="303"/>
      <c r="O704" s="303"/>
      <c r="P704" s="303"/>
      <c r="Q704" s="304"/>
      <c r="R704" s="304"/>
      <c r="S704" s="304"/>
      <c r="T704" s="304"/>
      <c r="U704" s="304"/>
      <c r="V704" s="304"/>
      <c r="W704" s="304"/>
      <c r="X704" s="304"/>
      <c r="Y704" s="304"/>
      <c r="Z704" s="304"/>
      <c r="AA704" s="304"/>
      <c r="AB704" s="304"/>
      <c r="AC704" s="304"/>
      <c r="AD704" s="304"/>
      <c r="AE704" s="304"/>
      <c r="AF704" s="304"/>
      <c r="AG704" s="304"/>
    </row>
    <row r="705">
      <c r="A705" s="304"/>
      <c r="B705" s="304"/>
      <c r="C705" s="304"/>
      <c r="D705" s="304"/>
      <c r="E705" s="303"/>
      <c r="F705" s="300"/>
      <c r="G705" s="313"/>
      <c r="H705" s="303"/>
      <c r="I705" s="303"/>
      <c r="J705" s="303"/>
      <c r="K705" s="303"/>
      <c r="L705" s="303"/>
      <c r="M705" s="303"/>
      <c r="N705" s="303"/>
      <c r="O705" s="303"/>
      <c r="P705" s="303"/>
      <c r="Q705" s="304"/>
      <c r="R705" s="304"/>
      <c r="S705" s="304"/>
      <c r="T705" s="304"/>
      <c r="U705" s="304"/>
      <c r="V705" s="304"/>
      <c r="W705" s="304"/>
      <c r="X705" s="304"/>
      <c r="Y705" s="304"/>
      <c r="Z705" s="304"/>
      <c r="AA705" s="304"/>
      <c r="AB705" s="304"/>
      <c r="AC705" s="304"/>
      <c r="AD705" s="304"/>
      <c r="AE705" s="304"/>
      <c r="AF705" s="304"/>
      <c r="AG705" s="304"/>
    </row>
    <row r="706">
      <c r="A706" s="304"/>
      <c r="B706" s="304"/>
      <c r="C706" s="304"/>
      <c r="D706" s="304"/>
      <c r="E706" s="303"/>
      <c r="F706" s="300"/>
      <c r="G706" s="313"/>
      <c r="H706" s="303"/>
      <c r="I706" s="303"/>
      <c r="J706" s="303"/>
      <c r="K706" s="303"/>
      <c r="L706" s="303"/>
      <c r="M706" s="303"/>
      <c r="N706" s="303"/>
      <c r="O706" s="303"/>
      <c r="P706" s="303"/>
      <c r="Q706" s="304"/>
      <c r="R706" s="304"/>
      <c r="S706" s="304"/>
      <c r="T706" s="304"/>
      <c r="U706" s="304"/>
      <c r="V706" s="304"/>
      <c r="W706" s="304"/>
      <c r="X706" s="304"/>
      <c r="Y706" s="304"/>
      <c r="Z706" s="304"/>
      <c r="AA706" s="304"/>
      <c r="AB706" s="304"/>
      <c r="AC706" s="304"/>
      <c r="AD706" s="304"/>
      <c r="AE706" s="304"/>
      <c r="AF706" s="304"/>
      <c r="AG706" s="304"/>
    </row>
    <row r="707">
      <c r="A707" s="304"/>
      <c r="B707" s="304"/>
      <c r="C707" s="304"/>
      <c r="D707" s="304"/>
      <c r="E707" s="303"/>
      <c r="F707" s="300"/>
      <c r="G707" s="313"/>
      <c r="H707" s="303"/>
      <c r="I707" s="303"/>
      <c r="J707" s="303"/>
      <c r="K707" s="303"/>
      <c r="L707" s="303"/>
      <c r="M707" s="303"/>
      <c r="N707" s="303"/>
      <c r="O707" s="303"/>
      <c r="P707" s="303"/>
      <c r="Q707" s="304"/>
      <c r="R707" s="304"/>
      <c r="S707" s="304"/>
      <c r="T707" s="304"/>
      <c r="U707" s="304"/>
      <c r="V707" s="304"/>
      <c r="W707" s="304"/>
      <c r="X707" s="304"/>
      <c r="Y707" s="304"/>
      <c r="Z707" s="304"/>
      <c r="AA707" s="304"/>
      <c r="AB707" s="304"/>
      <c r="AC707" s="304"/>
      <c r="AD707" s="304"/>
      <c r="AE707" s="304"/>
      <c r="AF707" s="304"/>
      <c r="AG707" s="304"/>
    </row>
    <row r="708">
      <c r="A708" s="304"/>
      <c r="B708" s="304"/>
      <c r="C708" s="304"/>
      <c r="D708" s="304"/>
      <c r="E708" s="303"/>
      <c r="F708" s="300"/>
      <c r="G708" s="313"/>
      <c r="H708" s="303"/>
      <c r="I708" s="303"/>
      <c r="J708" s="303"/>
      <c r="K708" s="303"/>
      <c r="L708" s="303"/>
      <c r="M708" s="303"/>
      <c r="N708" s="303"/>
      <c r="O708" s="303"/>
      <c r="P708" s="303"/>
      <c r="Q708" s="304"/>
      <c r="R708" s="304"/>
      <c r="S708" s="304"/>
      <c r="T708" s="304"/>
      <c r="U708" s="304"/>
      <c r="V708" s="304"/>
      <c r="W708" s="304"/>
      <c r="X708" s="304"/>
      <c r="Y708" s="304"/>
      <c r="Z708" s="304"/>
      <c r="AA708" s="304"/>
      <c r="AB708" s="304"/>
      <c r="AC708" s="304"/>
      <c r="AD708" s="304"/>
      <c r="AE708" s="304"/>
      <c r="AF708" s="304"/>
      <c r="AG708" s="304"/>
    </row>
    <row r="709">
      <c r="A709" s="304"/>
      <c r="B709" s="304"/>
      <c r="C709" s="304"/>
      <c r="D709" s="304"/>
      <c r="E709" s="303"/>
      <c r="F709" s="300"/>
      <c r="G709" s="313"/>
      <c r="H709" s="303"/>
      <c r="I709" s="303"/>
      <c r="J709" s="303"/>
      <c r="K709" s="303"/>
      <c r="L709" s="303"/>
      <c r="M709" s="303"/>
      <c r="N709" s="303"/>
      <c r="O709" s="303"/>
      <c r="P709" s="303"/>
      <c r="Q709" s="304"/>
      <c r="R709" s="304"/>
      <c r="S709" s="304"/>
      <c r="T709" s="304"/>
      <c r="U709" s="304"/>
      <c r="V709" s="304"/>
      <c r="W709" s="304"/>
      <c r="X709" s="304"/>
      <c r="Y709" s="304"/>
      <c r="Z709" s="304"/>
      <c r="AA709" s="304"/>
      <c r="AB709" s="304"/>
      <c r="AC709" s="304"/>
      <c r="AD709" s="304"/>
      <c r="AE709" s="304"/>
      <c r="AF709" s="304"/>
      <c r="AG709" s="304"/>
    </row>
    <row r="710">
      <c r="A710" s="304"/>
      <c r="B710" s="304"/>
      <c r="C710" s="304"/>
      <c r="D710" s="304"/>
      <c r="E710" s="303"/>
      <c r="F710" s="300"/>
      <c r="G710" s="313"/>
      <c r="H710" s="303"/>
      <c r="I710" s="303"/>
      <c r="J710" s="303"/>
      <c r="K710" s="303"/>
      <c r="L710" s="303"/>
      <c r="M710" s="303"/>
      <c r="N710" s="303"/>
      <c r="O710" s="303"/>
      <c r="P710" s="303"/>
      <c r="Q710" s="304"/>
      <c r="R710" s="304"/>
      <c r="S710" s="304"/>
      <c r="T710" s="304"/>
      <c r="U710" s="304"/>
      <c r="V710" s="304"/>
      <c r="W710" s="304"/>
      <c r="X710" s="304"/>
      <c r="Y710" s="304"/>
      <c r="Z710" s="304"/>
      <c r="AA710" s="304"/>
      <c r="AB710" s="304"/>
      <c r="AC710" s="304"/>
      <c r="AD710" s="304"/>
      <c r="AE710" s="304"/>
      <c r="AF710" s="304"/>
      <c r="AG710" s="304"/>
    </row>
    <row r="711">
      <c r="A711" s="304"/>
      <c r="B711" s="304"/>
      <c r="C711" s="304"/>
      <c r="D711" s="304"/>
      <c r="E711" s="303"/>
      <c r="F711" s="300"/>
      <c r="G711" s="313"/>
      <c r="H711" s="303"/>
      <c r="I711" s="303"/>
      <c r="J711" s="303"/>
      <c r="K711" s="303"/>
      <c r="L711" s="303"/>
      <c r="M711" s="303"/>
      <c r="N711" s="303"/>
      <c r="O711" s="303"/>
      <c r="P711" s="303"/>
      <c r="Q711" s="304"/>
      <c r="R711" s="304"/>
      <c r="S711" s="304"/>
      <c r="T711" s="304"/>
      <c r="U711" s="304"/>
      <c r="V711" s="304"/>
      <c r="W711" s="304"/>
      <c r="X711" s="304"/>
      <c r="Y711" s="304"/>
      <c r="Z711" s="304"/>
      <c r="AA711" s="304"/>
      <c r="AB711" s="304"/>
      <c r="AC711" s="304"/>
      <c r="AD711" s="304"/>
      <c r="AE711" s="304"/>
      <c r="AF711" s="304"/>
      <c r="AG711" s="304"/>
    </row>
    <row r="712">
      <c r="A712" s="304"/>
      <c r="B712" s="304"/>
      <c r="C712" s="304"/>
      <c r="D712" s="304"/>
      <c r="E712" s="303"/>
      <c r="F712" s="300"/>
      <c r="G712" s="313"/>
      <c r="H712" s="303"/>
      <c r="I712" s="303"/>
      <c r="J712" s="303"/>
      <c r="K712" s="303"/>
      <c r="L712" s="303"/>
      <c r="M712" s="303"/>
      <c r="N712" s="303"/>
      <c r="O712" s="303"/>
      <c r="P712" s="303"/>
      <c r="Q712" s="304"/>
      <c r="R712" s="304"/>
      <c r="S712" s="304"/>
      <c r="T712" s="304"/>
      <c r="U712" s="304"/>
      <c r="V712" s="304"/>
      <c r="W712" s="304"/>
      <c r="X712" s="304"/>
      <c r="Y712" s="304"/>
      <c r="Z712" s="304"/>
      <c r="AA712" s="304"/>
      <c r="AB712" s="304"/>
      <c r="AC712" s="304"/>
      <c r="AD712" s="304"/>
      <c r="AE712" s="304"/>
      <c r="AF712" s="304"/>
      <c r="AG712" s="304"/>
    </row>
    <row r="713">
      <c r="A713" s="304"/>
      <c r="B713" s="304"/>
      <c r="C713" s="304"/>
      <c r="D713" s="304"/>
      <c r="E713" s="303"/>
      <c r="F713" s="300"/>
      <c r="G713" s="313"/>
      <c r="H713" s="303"/>
      <c r="I713" s="303"/>
      <c r="J713" s="303"/>
      <c r="K713" s="303"/>
      <c r="L713" s="303"/>
      <c r="M713" s="303"/>
      <c r="N713" s="303"/>
      <c r="O713" s="303"/>
      <c r="P713" s="303"/>
      <c r="Q713" s="304"/>
      <c r="R713" s="304"/>
      <c r="S713" s="304"/>
      <c r="T713" s="304"/>
      <c r="U713" s="304"/>
      <c r="V713" s="304"/>
      <c r="W713" s="304"/>
      <c r="X713" s="304"/>
      <c r="Y713" s="304"/>
      <c r="Z713" s="304"/>
      <c r="AA713" s="304"/>
      <c r="AB713" s="304"/>
      <c r="AC713" s="304"/>
      <c r="AD713" s="304"/>
      <c r="AE713" s="304"/>
      <c r="AF713" s="304"/>
      <c r="AG713" s="304"/>
    </row>
    <row r="714">
      <c r="A714" s="304"/>
      <c r="B714" s="304"/>
      <c r="C714" s="304"/>
      <c r="D714" s="304"/>
      <c r="E714" s="303"/>
      <c r="F714" s="300"/>
      <c r="G714" s="313"/>
      <c r="H714" s="303"/>
      <c r="I714" s="303"/>
      <c r="J714" s="303"/>
      <c r="K714" s="303"/>
      <c r="L714" s="303"/>
      <c r="M714" s="303"/>
      <c r="N714" s="303"/>
      <c r="O714" s="303"/>
      <c r="P714" s="303"/>
      <c r="Q714" s="304"/>
      <c r="R714" s="304"/>
      <c r="S714" s="304"/>
      <c r="T714" s="304"/>
      <c r="U714" s="304"/>
      <c r="V714" s="304"/>
      <c r="W714" s="304"/>
      <c r="X714" s="304"/>
      <c r="Y714" s="304"/>
      <c r="Z714" s="304"/>
      <c r="AA714" s="304"/>
      <c r="AB714" s="304"/>
      <c r="AC714" s="304"/>
      <c r="AD714" s="304"/>
      <c r="AE714" s="304"/>
      <c r="AF714" s="304"/>
      <c r="AG714" s="304"/>
    </row>
    <row r="715">
      <c r="A715" s="304"/>
      <c r="B715" s="304"/>
      <c r="C715" s="304"/>
      <c r="D715" s="304"/>
      <c r="E715" s="303"/>
      <c r="F715" s="300"/>
      <c r="G715" s="313"/>
      <c r="H715" s="303"/>
      <c r="I715" s="303"/>
      <c r="J715" s="303"/>
      <c r="K715" s="303"/>
      <c r="L715" s="303"/>
      <c r="M715" s="303"/>
      <c r="N715" s="303"/>
      <c r="O715" s="303"/>
      <c r="P715" s="303"/>
      <c r="Q715" s="304"/>
      <c r="R715" s="304"/>
      <c r="S715" s="304"/>
      <c r="T715" s="304"/>
      <c r="U715" s="304"/>
      <c r="V715" s="304"/>
      <c r="W715" s="304"/>
      <c r="X715" s="304"/>
      <c r="Y715" s="304"/>
      <c r="Z715" s="304"/>
      <c r="AA715" s="304"/>
      <c r="AB715" s="304"/>
      <c r="AC715" s="304"/>
      <c r="AD715" s="304"/>
      <c r="AE715" s="304"/>
      <c r="AF715" s="304"/>
      <c r="AG715" s="304"/>
    </row>
    <row r="716">
      <c r="A716" s="304"/>
      <c r="B716" s="304"/>
      <c r="C716" s="304"/>
      <c r="D716" s="304"/>
      <c r="E716" s="303"/>
      <c r="F716" s="300"/>
      <c r="G716" s="313"/>
      <c r="H716" s="303"/>
      <c r="I716" s="303"/>
      <c r="J716" s="303"/>
      <c r="K716" s="303"/>
      <c r="L716" s="303"/>
      <c r="M716" s="303"/>
      <c r="N716" s="303"/>
      <c r="O716" s="303"/>
      <c r="P716" s="303"/>
      <c r="Q716" s="304"/>
      <c r="R716" s="304"/>
      <c r="S716" s="304"/>
      <c r="T716" s="304"/>
      <c r="U716" s="304"/>
      <c r="V716" s="304"/>
      <c r="W716" s="304"/>
      <c r="X716" s="304"/>
      <c r="Y716" s="304"/>
      <c r="Z716" s="304"/>
      <c r="AA716" s="304"/>
      <c r="AB716" s="304"/>
      <c r="AC716" s="304"/>
      <c r="AD716" s="304"/>
      <c r="AE716" s="304"/>
      <c r="AF716" s="304"/>
      <c r="AG716" s="304"/>
    </row>
    <row r="717">
      <c r="A717" s="304"/>
      <c r="B717" s="304"/>
      <c r="C717" s="304"/>
      <c r="D717" s="304"/>
      <c r="E717" s="303"/>
      <c r="F717" s="300"/>
      <c r="G717" s="313"/>
      <c r="H717" s="303"/>
      <c r="I717" s="303"/>
      <c r="J717" s="303"/>
      <c r="K717" s="303"/>
      <c r="L717" s="303"/>
      <c r="M717" s="303"/>
      <c r="N717" s="303"/>
      <c r="O717" s="303"/>
      <c r="P717" s="303"/>
      <c r="Q717" s="304"/>
      <c r="R717" s="304"/>
      <c r="S717" s="304"/>
      <c r="T717" s="304"/>
      <c r="U717" s="304"/>
      <c r="V717" s="304"/>
      <c r="W717" s="304"/>
      <c r="X717" s="304"/>
      <c r="Y717" s="304"/>
      <c r="Z717" s="304"/>
      <c r="AA717" s="304"/>
      <c r="AB717" s="304"/>
      <c r="AC717" s="304"/>
      <c r="AD717" s="304"/>
      <c r="AE717" s="304"/>
      <c r="AF717" s="304"/>
      <c r="AG717" s="304"/>
    </row>
    <row r="718">
      <c r="A718" s="304"/>
      <c r="B718" s="304"/>
      <c r="C718" s="304"/>
      <c r="D718" s="304"/>
      <c r="E718" s="303"/>
      <c r="F718" s="300"/>
      <c r="G718" s="313"/>
      <c r="H718" s="303"/>
      <c r="I718" s="303"/>
      <c r="J718" s="303"/>
      <c r="K718" s="303"/>
      <c r="L718" s="303"/>
      <c r="M718" s="303"/>
      <c r="N718" s="303"/>
      <c r="O718" s="303"/>
      <c r="P718" s="303"/>
      <c r="Q718" s="304"/>
      <c r="R718" s="304"/>
      <c r="S718" s="304"/>
      <c r="T718" s="304"/>
      <c r="U718" s="304"/>
      <c r="V718" s="304"/>
      <c r="W718" s="304"/>
      <c r="X718" s="304"/>
      <c r="Y718" s="304"/>
      <c r="Z718" s="304"/>
      <c r="AA718" s="304"/>
      <c r="AB718" s="304"/>
      <c r="AC718" s="304"/>
      <c r="AD718" s="304"/>
      <c r="AE718" s="304"/>
      <c r="AF718" s="304"/>
      <c r="AG718" s="304"/>
    </row>
    <row r="719">
      <c r="A719" s="304"/>
      <c r="B719" s="304"/>
      <c r="C719" s="304"/>
      <c r="D719" s="304"/>
      <c r="E719" s="303"/>
      <c r="F719" s="300"/>
      <c r="G719" s="313"/>
      <c r="H719" s="303"/>
      <c r="I719" s="303"/>
      <c r="J719" s="303"/>
      <c r="K719" s="303"/>
      <c r="L719" s="303"/>
      <c r="M719" s="303"/>
      <c r="N719" s="303"/>
      <c r="O719" s="303"/>
      <c r="P719" s="303"/>
      <c r="Q719" s="304"/>
      <c r="R719" s="304"/>
      <c r="S719" s="304"/>
      <c r="T719" s="304"/>
      <c r="U719" s="304"/>
      <c r="V719" s="304"/>
      <c r="W719" s="304"/>
      <c r="X719" s="304"/>
      <c r="Y719" s="304"/>
      <c r="Z719" s="304"/>
      <c r="AA719" s="304"/>
      <c r="AB719" s="304"/>
      <c r="AC719" s="304"/>
      <c r="AD719" s="304"/>
      <c r="AE719" s="304"/>
      <c r="AF719" s="304"/>
      <c r="AG719" s="304"/>
    </row>
    <row r="720">
      <c r="A720" s="304"/>
      <c r="B720" s="304"/>
      <c r="C720" s="304"/>
      <c r="D720" s="304"/>
      <c r="E720" s="303"/>
      <c r="F720" s="300"/>
      <c r="G720" s="313"/>
      <c r="H720" s="303"/>
      <c r="I720" s="303"/>
      <c r="J720" s="303"/>
      <c r="K720" s="303"/>
      <c r="L720" s="303"/>
      <c r="M720" s="303"/>
      <c r="N720" s="303"/>
      <c r="O720" s="303"/>
      <c r="P720" s="303"/>
      <c r="Q720" s="304"/>
      <c r="R720" s="304"/>
      <c r="S720" s="304"/>
      <c r="T720" s="304"/>
      <c r="U720" s="304"/>
      <c r="V720" s="304"/>
      <c r="W720" s="304"/>
      <c r="X720" s="304"/>
      <c r="Y720" s="304"/>
      <c r="Z720" s="304"/>
      <c r="AA720" s="304"/>
      <c r="AB720" s="304"/>
      <c r="AC720" s="304"/>
      <c r="AD720" s="304"/>
      <c r="AE720" s="304"/>
      <c r="AF720" s="304"/>
      <c r="AG720" s="304"/>
    </row>
    <row r="721">
      <c r="A721" s="304"/>
      <c r="B721" s="304"/>
      <c r="C721" s="304"/>
      <c r="D721" s="304"/>
      <c r="E721" s="303"/>
      <c r="F721" s="300"/>
      <c r="G721" s="313"/>
      <c r="H721" s="303"/>
      <c r="I721" s="303"/>
      <c r="J721" s="303"/>
      <c r="K721" s="303"/>
      <c r="L721" s="303"/>
      <c r="M721" s="303"/>
      <c r="N721" s="303"/>
      <c r="O721" s="303"/>
      <c r="P721" s="303"/>
      <c r="Q721" s="304"/>
      <c r="R721" s="304"/>
      <c r="S721" s="304"/>
      <c r="T721" s="304"/>
      <c r="U721" s="304"/>
      <c r="V721" s="304"/>
      <c r="W721" s="304"/>
      <c r="X721" s="304"/>
      <c r="Y721" s="304"/>
      <c r="Z721" s="304"/>
      <c r="AA721" s="304"/>
      <c r="AB721" s="304"/>
      <c r="AC721" s="304"/>
      <c r="AD721" s="304"/>
      <c r="AE721" s="304"/>
      <c r="AF721" s="304"/>
      <c r="AG721" s="304"/>
    </row>
    <row r="722">
      <c r="A722" s="304"/>
      <c r="B722" s="304"/>
      <c r="C722" s="304"/>
      <c r="D722" s="304"/>
      <c r="E722" s="303"/>
      <c r="F722" s="300"/>
      <c r="G722" s="313"/>
      <c r="H722" s="303"/>
      <c r="I722" s="303"/>
      <c r="J722" s="303"/>
      <c r="K722" s="303"/>
      <c r="L722" s="303"/>
      <c r="M722" s="303"/>
      <c r="N722" s="303"/>
      <c r="O722" s="303"/>
      <c r="P722" s="303"/>
      <c r="Q722" s="304"/>
      <c r="R722" s="304"/>
      <c r="S722" s="304"/>
      <c r="T722" s="304"/>
      <c r="U722" s="304"/>
      <c r="V722" s="304"/>
      <c r="W722" s="304"/>
      <c r="X722" s="304"/>
      <c r="Y722" s="304"/>
      <c r="Z722" s="304"/>
      <c r="AA722" s="304"/>
      <c r="AB722" s="304"/>
      <c r="AC722" s="304"/>
      <c r="AD722" s="304"/>
      <c r="AE722" s="304"/>
      <c r="AF722" s="304"/>
      <c r="AG722" s="304"/>
    </row>
    <row r="723">
      <c r="A723" s="304"/>
      <c r="B723" s="304"/>
      <c r="C723" s="304"/>
      <c r="D723" s="304"/>
      <c r="E723" s="303"/>
      <c r="F723" s="300"/>
      <c r="G723" s="313"/>
      <c r="H723" s="303"/>
      <c r="I723" s="303"/>
      <c r="J723" s="303"/>
      <c r="K723" s="303"/>
      <c r="L723" s="303"/>
      <c r="M723" s="303"/>
      <c r="N723" s="303"/>
      <c r="O723" s="303"/>
      <c r="P723" s="303"/>
      <c r="Q723" s="304"/>
      <c r="R723" s="304"/>
      <c r="S723" s="304"/>
      <c r="T723" s="304"/>
      <c r="U723" s="304"/>
      <c r="V723" s="304"/>
      <c r="W723" s="304"/>
      <c r="X723" s="304"/>
      <c r="Y723" s="304"/>
      <c r="Z723" s="304"/>
      <c r="AA723" s="304"/>
      <c r="AB723" s="304"/>
      <c r="AC723" s="304"/>
      <c r="AD723" s="304"/>
      <c r="AE723" s="304"/>
      <c r="AF723" s="304"/>
      <c r="AG723" s="304"/>
    </row>
    <row r="724">
      <c r="A724" s="304"/>
      <c r="B724" s="304"/>
      <c r="C724" s="304"/>
      <c r="D724" s="304"/>
      <c r="E724" s="303"/>
      <c r="F724" s="300"/>
      <c r="G724" s="313"/>
      <c r="H724" s="303"/>
      <c r="I724" s="303"/>
      <c r="J724" s="303"/>
      <c r="K724" s="303"/>
      <c r="L724" s="303"/>
      <c r="M724" s="303"/>
      <c r="N724" s="303"/>
      <c r="O724" s="303"/>
      <c r="P724" s="303"/>
      <c r="Q724" s="304"/>
      <c r="R724" s="304"/>
      <c r="S724" s="304"/>
      <c r="T724" s="304"/>
      <c r="U724" s="304"/>
      <c r="V724" s="304"/>
      <c r="W724" s="304"/>
      <c r="X724" s="304"/>
      <c r="Y724" s="304"/>
      <c r="Z724" s="304"/>
      <c r="AA724" s="304"/>
      <c r="AB724" s="304"/>
      <c r="AC724" s="304"/>
      <c r="AD724" s="304"/>
      <c r="AE724" s="304"/>
      <c r="AF724" s="304"/>
      <c r="AG724" s="304"/>
    </row>
    <row r="725">
      <c r="A725" s="304"/>
      <c r="B725" s="304"/>
      <c r="C725" s="304"/>
      <c r="D725" s="304"/>
      <c r="E725" s="303"/>
      <c r="F725" s="300"/>
      <c r="G725" s="313"/>
      <c r="H725" s="303"/>
      <c r="I725" s="303"/>
      <c r="J725" s="303"/>
      <c r="K725" s="303"/>
      <c r="L725" s="303"/>
      <c r="M725" s="303"/>
      <c r="N725" s="303"/>
      <c r="O725" s="303"/>
      <c r="P725" s="303"/>
      <c r="Q725" s="304"/>
      <c r="R725" s="304"/>
      <c r="S725" s="304"/>
      <c r="T725" s="304"/>
      <c r="U725" s="304"/>
      <c r="V725" s="304"/>
      <c r="W725" s="304"/>
      <c r="X725" s="304"/>
      <c r="Y725" s="304"/>
      <c r="Z725" s="304"/>
      <c r="AA725" s="304"/>
      <c r="AB725" s="304"/>
      <c r="AC725" s="304"/>
      <c r="AD725" s="304"/>
      <c r="AE725" s="304"/>
      <c r="AF725" s="304"/>
      <c r="AG725" s="304"/>
    </row>
    <row r="726">
      <c r="A726" s="304"/>
      <c r="B726" s="304"/>
      <c r="C726" s="304"/>
      <c r="D726" s="304"/>
      <c r="E726" s="303"/>
      <c r="F726" s="300"/>
      <c r="G726" s="313"/>
      <c r="H726" s="303"/>
      <c r="I726" s="303"/>
      <c r="J726" s="303"/>
      <c r="K726" s="303"/>
      <c r="L726" s="303"/>
      <c r="M726" s="303"/>
      <c r="N726" s="303"/>
      <c r="O726" s="303"/>
      <c r="P726" s="303"/>
      <c r="Q726" s="304"/>
      <c r="R726" s="304"/>
      <c r="S726" s="304"/>
      <c r="T726" s="304"/>
      <c r="U726" s="304"/>
      <c r="V726" s="304"/>
      <c r="W726" s="304"/>
      <c r="X726" s="304"/>
      <c r="Y726" s="304"/>
      <c r="Z726" s="304"/>
      <c r="AA726" s="304"/>
      <c r="AB726" s="304"/>
      <c r="AC726" s="304"/>
      <c r="AD726" s="304"/>
      <c r="AE726" s="304"/>
      <c r="AF726" s="304"/>
      <c r="AG726" s="304"/>
    </row>
    <row r="727">
      <c r="A727" s="304"/>
      <c r="B727" s="304"/>
      <c r="C727" s="304"/>
      <c r="D727" s="304"/>
      <c r="E727" s="303"/>
      <c r="F727" s="300"/>
      <c r="G727" s="313"/>
      <c r="H727" s="303"/>
      <c r="I727" s="303"/>
      <c r="J727" s="303"/>
      <c r="K727" s="303"/>
      <c r="L727" s="303"/>
      <c r="M727" s="303"/>
      <c r="N727" s="303"/>
      <c r="O727" s="303"/>
      <c r="P727" s="303"/>
      <c r="Q727" s="304"/>
      <c r="R727" s="304"/>
      <c r="S727" s="304"/>
      <c r="T727" s="304"/>
      <c r="U727" s="304"/>
      <c r="V727" s="304"/>
      <c r="W727" s="304"/>
      <c r="X727" s="304"/>
      <c r="Y727" s="304"/>
      <c r="Z727" s="304"/>
      <c r="AA727" s="304"/>
      <c r="AB727" s="304"/>
      <c r="AC727" s="304"/>
      <c r="AD727" s="304"/>
      <c r="AE727" s="304"/>
      <c r="AF727" s="304"/>
      <c r="AG727" s="304"/>
    </row>
    <row r="728">
      <c r="A728" s="304"/>
      <c r="B728" s="304"/>
      <c r="C728" s="304"/>
      <c r="D728" s="304"/>
      <c r="E728" s="303"/>
      <c r="F728" s="300"/>
      <c r="G728" s="313"/>
      <c r="H728" s="303"/>
      <c r="I728" s="303"/>
      <c r="J728" s="303"/>
      <c r="K728" s="303"/>
      <c r="L728" s="303"/>
      <c r="M728" s="303"/>
      <c r="N728" s="303"/>
      <c r="O728" s="303"/>
      <c r="P728" s="303"/>
      <c r="Q728" s="304"/>
      <c r="R728" s="304"/>
      <c r="S728" s="304"/>
      <c r="T728" s="304"/>
      <c r="U728" s="304"/>
      <c r="V728" s="304"/>
      <c r="W728" s="304"/>
      <c r="X728" s="304"/>
      <c r="Y728" s="304"/>
      <c r="Z728" s="304"/>
      <c r="AA728" s="304"/>
      <c r="AB728" s="304"/>
      <c r="AC728" s="304"/>
      <c r="AD728" s="304"/>
      <c r="AE728" s="304"/>
      <c r="AF728" s="304"/>
      <c r="AG728" s="304"/>
    </row>
    <row r="729">
      <c r="A729" s="304"/>
      <c r="B729" s="304"/>
      <c r="C729" s="304"/>
      <c r="D729" s="304"/>
      <c r="E729" s="303"/>
      <c r="F729" s="300"/>
      <c r="G729" s="313"/>
      <c r="H729" s="303"/>
      <c r="I729" s="303"/>
      <c r="J729" s="303"/>
      <c r="K729" s="303"/>
      <c r="L729" s="303"/>
      <c r="M729" s="303"/>
      <c r="N729" s="303"/>
      <c r="O729" s="303"/>
      <c r="P729" s="303"/>
      <c r="Q729" s="304"/>
      <c r="R729" s="304"/>
      <c r="S729" s="304"/>
      <c r="T729" s="304"/>
      <c r="U729" s="304"/>
      <c r="V729" s="304"/>
      <c r="W729" s="304"/>
      <c r="X729" s="304"/>
      <c r="Y729" s="304"/>
      <c r="Z729" s="304"/>
      <c r="AA729" s="304"/>
      <c r="AB729" s="304"/>
      <c r="AC729" s="304"/>
      <c r="AD729" s="304"/>
      <c r="AE729" s="304"/>
      <c r="AF729" s="304"/>
      <c r="AG729" s="304"/>
    </row>
    <row r="730">
      <c r="A730" s="304"/>
      <c r="B730" s="304"/>
      <c r="C730" s="304"/>
      <c r="D730" s="304"/>
      <c r="E730" s="303"/>
      <c r="F730" s="300"/>
      <c r="G730" s="313"/>
      <c r="H730" s="303"/>
      <c r="I730" s="303"/>
      <c r="J730" s="303"/>
      <c r="K730" s="303"/>
      <c r="L730" s="303"/>
      <c r="M730" s="303"/>
      <c r="N730" s="303"/>
      <c r="O730" s="303"/>
      <c r="P730" s="303"/>
      <c r="Q730" s="304"/>
      <c r="R730" s="304"/>
      <c r="S730" s="304"/>
      <c r="T730" s="304"/>
      <c r="U730" s="304"/>
      <c r="V730" s="304"/>
      <c r="W730" s="304"/>
      <c r="X730" s="304"/>
      <c r="Y730" s="304"/>
      <c r="Z730" s="304"/>
      <c r="AA730" s="304"/>
      <c r="AB730" s="304"/>
      <c r="AC730" s="304"/>
      <c r="AD730" s="304"/>
      <c r="AE730" s="304"/>
      <c r="AF730" s="304"/>
      <c r="AG730" s="304"/>
    </row>
    <row r="731">
      <c r="A731" s="304"/>
      <c r="B731" s="304"/>
      <c r="C731" s="304"/>
      <c r="D731" s="304"/>
      <c r="E731" s="303"/>
      <c r="F731" s="300"/>
      <c r="G731" s="313"/>
      <c r="H731" s="303"/>
      <c r="I731" s="303"/>
      <c r="J731" s="303"/>
      <c r="K731" s="303"/>
      <c r="L731" s="303"/>
      <c r="M731" s="303"/>
      <c r="N731" s="303"/>
      <c r="O731" s="303"/>
      <c r="P731" s="303"/>
      <c r="Q731" s="304"/>
      <c r="R731" s="304"/>
      <c r="S731" s="304"/>
      <c r="T731" s="304"/>
      <c r="U731" s="304"/>
      <c r="V731" s="304"/>
      <c r="W731" s="304"/>
      <c r="X731" s="304"/>
      <c r="Y731" s="304"/>
      <c r="Z731" s="304"/>
      <c r="AA731" s="304"/>
      <c r="AB731" s="304"/>
      <c r="AC731" s="304"/>
      <c r="AD731" s="304"/>
      <c r="AE731" s="304"/>
      <c r="AF731" s="304"/>
      <c r="AG731" s="304"/>
    </row>
    <row r="732">
      <c r="A732" s="304"/>
      <c r="B732" s="304"/>
      <c r="C732" s="304"/>
      <c r="D732" s="304"/>
      <c r="E732" s="303"/>
      <c r="F732" s="300"/>
      <c r="G732" s="313"/>
      <c r="H732" s="303"/>
      <c r="I732" s="303"/>
      <c r="J732" s="303"/>
      <c r="K732" s="303"/>
      <c r="L732" s="303"/>
      <c r="M732" s="303"/>
      <c r="N732" s="303"/>
      <c r="O732" s="303"/>
      <c r="P732" s="303"/>
      <c r="Q732" s="304"/>
      <c r="R732" s="304"/>
      <c r="S732" s="304"/>
      <c r="T732" s="304"/>
      <c r="U732" s="304"/>
      <c r="V732" s="304"/>
      <c r="W732" s="304"/>
      <c r="X732" s="304"/>
      <c r="Y732" s="304"/>
      <c r="Z732" s="304"/>
      <c r="AA732" s="304"/>
      <c r="AB732" s="304"/>
      <c r="AC732" s="304"/>
      <c r="AD732" s="304"/>
      <c r="AE732" s="304"/>
      <c r="AF732" s="304"/>
      <c r="AG732" s="304"/>
    </row>
    <row r="733">
      <c r="A733" s="304"/>
      <c r="B733" s="304"/>
      <c r="C733" s="304"/>
      <c r="D733" s="304"/>
      <c r="E733" s="303"/>
      <c r="F733" s="300"/>
      <c r="G733" s="313"/>
      <c r="H733" s="303"/>
      <c r="I733" s="303"/>
      <c r="J733" s="303"/>
      <c r="K733" s="303"/>
      <c r="L733" s="303"/>
      <c r="M733" s="303"/>
      <c r="N733" s="303"/>
      <c r="O733" s="303"/>
      <c r="P733" s="303"/>
      <c r="Q733" s="304"/>
      <c r="R733" s="304"/>
      <c r="S733" s="304"/>
      <c r="T733" s="304"/>
      <c r="U733" s="304"/>
      <c r="V733" s="304"/>
      <c r="W733" s="304"/>
      <c r="X733" s="304"/>
      <c r="Y733" s="304"/>
      <c r="Z733" s="304"/>
      <c r="AA733" s="304"/>
      <c r="AB733" s="304"/>
      <c r="AC733" s="304"/>
      <c r="AD733" s="304"/>
      <c r="AE733" s="304"/>
      <c r="AF733" s="304"/>
      <c r="AG733" s="304"/>
    </row>
    <row r="734">
      <c r="A734" s="304"/>
      <c r="B734" s="304"/>
      <c r="C734" s="304"/>
      <c r="D734" s="304"/>
      <c r="E734" s="303"/>
      <c r="F734" s="300"/>
      <c r="G734" s="313"/>
      <c r="H734" s="303"/>
      <c r="I734" s="303"/>
      <c r="J734" s="303"/>
      <c r="K734" s="303"/>
      <c r="L734" s="303"/>
      <c r="M734" s="303"/>
      <c r="N734" s="303"/>
      <c r="O734" s="303"/>
      <c r="P734" s="303"/>
      <c r="Q734" s="304"/>
      <c r="R734" s="304"/>
      <c r="S734" s="304"/>
      <c r="T734" s="304"/>
      <c r="U734" s="304"/>
      <c r="V734" s="304"/>
      <c r="W734" s="304"/>
      <c r="X734" s="304"/>
      <c r="Y734" s="304"/>
      <c r="Z734" s="304"/>
      <c r="AA734" s="304"/>
      <c r="AB734" s="304"/>
      <c r="AC734" s="304"/>
      <c r="AD734" s="304"/>
      <c r="AE734" s="304"/>
      <c r="AF734" s="304"/>
      <c r="AG734" s="304"/>
    </row>
    <row r="735">
      <c r="A735" s="304"/>
      <c r="B735" s="304"/>
      <c r="C735" s="304"/>
      <c r="D735" s="304"/>
      <c r="E735" s="303"/>
      <c r="F735" s="300"/>
      <c r="G735" s="313"/>
      <c r="H735" s="303"/>
      <c r="I735" s="303"/>
      <c r="J735" s="303"/>
      <c r="K735" s="303"/>
      <c r="L735" s="303"/>
      <c r="M735" s="303"/>
      <c r="N735" s="303"/>
      <c r="O735" s="303"/>
      <c r="P735" s="303"/>
      <c r="Q735" s="304"/>
      <c r="R735" s="304"/>
      <c r="S735" s="304"/>
      <c r="T735" s="304"/>
      <c r="U735" s="304"/>
      <c r="V735" s="304"/>
      <c r="W735" s="304"/>
      <c r="X735" s="304"/>
      <c r="Y735" s="304"/>
      <c r="Z735" s="304"/>
      <c r="AA735" s="304"/>
      <c r="AB735" s="304"/>
      <c r="AC735" s="304"/>
      <c r="AD735" s="304"/>
      <c r="AE735" s="304"/>
      <c r="AF735" s="304"/>
      <c r="AG735" s="304"/>
    </row>
    <row r="736">
      <c r="A736" s="304"/>
      <c r="B736" s="304"/>
      <c r="C736" s="304"/>
      <c r="D736" s="304"/>
      <c r="E736" s="303"/>
      <c r="F736" s="300"/>
      <c r="G736" s="313"/>
      <c r="H736" s="303"/>
      <c r="I736" s="303"/>
      <c r="J736" s="303"/>
      <c r="K736" s="303"/>
      <c r="L736" s="303"/>
      <c r="M736" s="303"/>
      <c r="N736" s="303"/>
      <c r="O736" s="303"/>
      <c r="P736" s="303"/>
      <c r="Q736" s="304"/>
      <c r="R736" s="304"/>
      <c r="S736" s="304"/>
      <c r="T736" s="304"/>
      <c r="U736" s="304"/>
      <c r="V736" s="304"/>
      <c r="W736" s="304"/>
      <c r="X736" s="304"/>
      <c r="Y736" s="304"/>
      <c r="Z736" s="304"/>
      <c r="AA736" s="304"/>
      <c r="AB736" s="304"/>
      <c r="AC736" s="304"/>
      <c r="AD736" s="304"/>
      <c r="AE736" s="304"/>
      <c r="AF736" s="304"/>
      <c r="AG736" s="304"/>
    </row>
    <row r="737">
      <c r="A737" s="304"/>
      <c r="B737" s="304"/>
      <c r="C737" s="304"/>
      <c r="D737" s="304"/>
      <c r="E737" s="303"/>
      <c r="F737" s="300"/>
      <c r="G737" s="313"/>
      <c r="H737" s="303"/>
      <c r="I737" s="303"/>
      <c r="J737" s="303"/>
      <c r="K737" s="303"/>
      <c r="L737" s="303"/>
      <c r="M737" s="303"/>
      <c r="N737" s="303"/>
      <c r="O737" s="303"/>
      <c r="P737" s="303"/>
      <c r="Q737" s="304"/>
      <c r="R737" s="304"/>
      <c r="S737" s="304"/>
      <c r="T737" s="304"/>
      <c r="U737" s="304"/>
      <c r="V737" s="304"/>
      <c r="W737" s="304"/>
      <c r="X737" s="304"/>
      <c r="Y737" s="304"/>
      <c r="Z737" s="304"/>
      <c r="AA737" s="304"/>
      <c r="AB737" s="304"/>
      <c r="AC737" s="304"/>
      <c r="AD737" s="304"/>
      <c r="AE737" s="304"/>
      <c r="AF737" s="304"/>
      <c r="AG737" s="304"/>
    </row>
    <row r="738">
      <c r="A738" s="304"/>
      <c r="B738" s="304"/>
      <c r="C738" s="304"/>
      <c r="D738" s="304"/>
      <c r="E738" s="303"/>
      <c r="F738" s="300"/>
      <c r="G738" s="313"/>
      <c r="H738" s="303"/>
      <c r="I738" s="303"/>
      <c r="J738" s="303"/>
      <c r="K738" s="303"/>
      <c r="L738" s="303"/>
      <c r="M738" s="303"/>
      <c r="N738" s="303"/>
      <c r="O738" s="303"/>
      <c r="P738" s="303"/>
      <c r="Q738" s="304"/>
      <c r="R738" s="304"/>
      <c r="S738" s="304"/>
      <c r="T738" s="304"/>
      <c r="U738" s="304"/>
      <c r="V738" s="304"/>
      <c r="W738" s="304"/>
      <c r="X738" s="304"/>
      <c r="Y738" s="304"/>
      <c r="Z738" s="304"/>
      <c r="AA738" s="304"/>
      <c r="AB738" s="304"/>
      <c r="AC738" s="304"/>
      <c r="AD738" s="304"/>
      <c r="AE738" s="304"/>
      <c r="AF738" s="304"/>
      <c r="AG738" s="304"/>
    </row>
    <row r="739">
      <c r="A739" s="304"/>
      <c r="B739" s="304"/>
      <c r="C739" s="304"/>
      <c r="D739" s="304"/>
      <c r="E739" s="303"/>
      <c r="F739" s="300"/>
      <c r="G739" s="313"/>
      <c r="H739" s="303"/>
      <c r="I739" s="303"/>
      <c r="J739" s="303"/>
      <c r="K739" s="303"/>
      <c r="L739" s="303"/>
      <c r="M739" s="303"/>
      <c r="N739" s="303"/>
      <c r="O739" s="303"/>
      <c r="P739" s="303"/>
      <c r="Q739" s="304"/>
      <c r="R739" s="304"/>
      <c r="S739" s="304"/>
      <c r="T739" s="304"/>
      <c r="U739" s="304"/>
      <c r="V739" s="304"/>
      <c r="W739" s="304"/>
      <c r="X739" s="304"/>
      <c r="Y739" s="304"/>
      <c r="Z739" s="304"/>
      <c r="AA739" s="304"/>
      <c r="AB739" s="304"/>
      <c r="AC739" s="304"/>
      <c r="AD739" s="304"/>
      <c r="AE739" s="304"/>
      <c r="AF739" s="304"/>
      <c r="AG739" s="304"/>
    </row>
    <row r="740">
      <c r="A740" s="304"/>
      <c r="B740" s="304"/>
      <c r="C740" s="304"/>
      <c r="D740" s="304"/>
      <c r="E740" s="303"/>
      <c r="F740" s="300"/>
      <c r="G740" s="313"/>
      <c r="H740" s="303"/>
      <c r="I740" s="303"/>
      <c r="J740" s="303"/>
      <c r="K740" s="303"/>
      <c r="L740" s="303"/>
      <c r="M740" s="303"/>
      <c r="N740" s="303"/>
      <c r="O740" s="303"/>
      <c r="P740" s="303"/>
      <c r="Q740" s="304"/>
      <c r="R740" s="304"/>
      <c r="S740" s="304"/>
      <c r="T740" s="304"/>
      <c r="U740" s="304"/>
      <c r="V740" s="304"/>
      <c r="W740" s="304"/>
      <c r="X740" s="304"/>
      <c r="Y740" s="304"/>
      <c r="Z740" s="304"/>
      <c r="AA740" s="304"/>
      <c r="AB740" s="304"/>
      <c r="AC740" s="304"/>
      <c r="AD740" s="304"/>
      <c r="AE740" s="304"/>
      <c r="AF740" s="304"/>
      <c r="AG740" s="304"/>
    </row>
    <row r="741">
      <c r="A741" s="304"/>
      <c r="B741" s="304"/>
      <c r="C741" s="304"/>
      <c r="D741" s="304"/>
      <c r="E741" s="303"/>
      <c r="F741" s="300"/>
      <c r="G741" s="313"/>
      <c r="H741" s="303"/>
      <c r="I741" s="303"/>
      <c r="J741" s="303"/>
      <c r="K741" s="303"/>
      <c r="L741" s="303"/>
      <c r="M741" s="303"/>
      <c r="N741" s="303"/>
      <c r="O741" s="303"/>
      <c r="P741" s="303"/>
      <c r="Q741" s="304"/>
      <c r="R741" s="304"/>
      <c r="S741" s="304"/>
      <c r="T741" s="304"/>
      <c r="U741" s="304"/>
      <c r="V741" s="304"/>
      <c r="W741" s="304"/>
      <c r="X741" s="304"/>
      <c r="Y741" s="304"/>
      <c r="Z741" s="304"/>
      <c r="AA741" s="304"/>
      <c r="AB741" s="304"/>
      <c r="AC741" s="304"/>
      <c r="AD741" s="304"/>
      <c r="AE741" s="304"/>
      <c r="AF741" s="304"/>
      <c r="AG741" s="304"/>
    </row>
    <row r="742">
      <c r="A742" s="304"/>
      <c r="B742" s="304"/>
      <c r="C742" s="304"/>
      <c r="D742" s="304"/>
      <c r="E742" s="303"/>
      <c r="F742" s="300"/>
      <c r="G742" s="313"/>
      <c r="H742" s="303"/>
      <c r="I742" s="303"/>
      <c r="J742" s="303"/>
      <c r="K742" s="303"/>
      <c r="L742" s="303"/>
      <c r="M742" s="303"/>
      <c r="N742" s="303"/>
      <c r="O742" s="303"/>
      <c r="P742" s="303"/>
      <c r="Q742" s="304"/>
      <c r="R742" s="304"/>
      <c r="S742" s="304"/>
      <c r="T742" s="304"/>
      <c r="U742" s="304"/>
      <c r="V742" s="304"/>
      <c r="W742" s="304"/>
      <c r="X742" s="304"/>
      <c r="Y742" s="304"/>
      <c r="Z742" s="304"/>
      <c r="AA742" s="304"/>
      <c r="AB742" s="304"/>
      <c r="AC742" s="304"/>
      <c r="AD742" s="304"/>
      <c r="AE742" s="304"/>
      <c r="AF742" s="304"/>
      <c r="AG742" s="304"/>
    </row>
    <row r="743">
      <c r="A743" s="304"/>
      <c r="B743" s="304"/>
      <c r="C743" s="304"/>
      <c r="D743" s="304"/>
      <c r="E743" s="303"/>
      <c r="F743" s="300"/>
      <c r="G743" s="313"/>
      <c r="H743" s="303"/>
      <c r="I743" s="303"/>
      <c r="J743" s="303"/>
      <c r="K743" s="303"/>
      <c r="L743" s="303"/>
      <c r="M743" s="303"/>
      <c r="N743" s="303"/>
      <c r="O743" s="303"/>
      <c r="P743" s="303"/>
      <c r="Q743" s="304"/>
      <c r="R743" s="304"/>
      <c r="S743" s="304"/>
      <c r="T743" s="304"/>
      <c r="U743" s="304"/>
      <c r="V743" s="304"/>
      <c r="W743" s="304"/>
      <c r="X743" s="304"/>
      <c r="Y743" s="304"/>
      <c r="Z743" s="304"/>
      <c r="AA743" s="304"/>
      <c r="AB743" s="304"/>
      <c r="AC743" s="304"/>
      <c r="AD743" s="304"/>
      <c r="AE743" s="304"/>
      <c r="AF743" s="304"/>
      <c r="AG743" s="304"/>
    </row>
    <row r="744">
      <c r="A744" s="304"/>
      <c r="B744" s="304"/>
      <c r="C744" s="304"/>
      <c r="D744" s="304"/>
      <c r="E744" s="303"/>
      <c r="F744" s="300"/>
      <c r="G744" s="313"/>
      <c r="H744" s="303"/>
      <c r="I744" s="303"/>
      <c r="J744" s="303"/>
      <c r="K744" s="303"/>
      <c r="L744" s="303"/>
      <c r="M744" s="303"/>
      <c r="N744" s="303"/>
      <c r="O744" s="303"/>
      <c r="P744" s="303"/>
      <c r="Q744" s="304"/>
      <c r="R744" s="304"/>
      <c r="S744" s="304"/>
      <c r="T744" s="304"/>
      <c r="U744" s="304"/>
      <c r="V744" s="304"/>
      <c r="W744" s="304"/>
      <c r="X744" s="304"/>
      <c r="Y744" s="304"/>
      <c r="Z744" s="304"/>
      <c r="AA744" s="304"/>
      <c r="AB744" s="304"/>
      <c r="AC744" s="304"/>
      <c r="AD744" s="304"/>
      <c r="AE744" s="304"/>
      <c r="AF744" s="304"/>
      <c r="AG744" s="304"/>
    </row>
    <row r="745">
      <c r="A745" s="304"/>
      <c r="B745" s="304"/>
      <c r="C745" s="304"/>
      <c r="D745" s="304"/>
      <c r="E745" s="303"/>
      <c r="F745" s="300"/>
      <c r="G745" s="313"/>
      <c r="H745" s="303"/>
      <c r="I745" s="303"/>
      <c r="J745" s="303"/>
      <c r="K745" s="303"/>
      <c r="L745" s="303"/>
      <c r="M745" s="303"/>
      <c r="N745" s="303"/>
      <c r="O745" s="303"/>
      <c r="P745" s="303"/>
      <c r="Q745" s="304"/>
      <c r="R745" s="304"/>
      <c r="S745" s="304"/>
      <c r="T745" s="304"/>
      <c r="U745" s="304"/>
      <c r="V745" s="304"/>
      <c r="W745" s="304"/>
      <c r="X745" s="304"/>
      <c r="Y745" s="304"/>
      <c r="Z745" s="304"/>
      <c r="AA745" s="304"/>
      <c r="AB745" s="304"/>
      <c r="AC745" s="304"/>
      <c r="AD745" s="304"/>
      <c r="AE745" s="304"/>
      <c r="AF745" s="304"/>
      <c r="AG745" s="304"/>
    </row>
    <row r="746">
      <c r="A746" s="304"/>
      <c r="B746" s="304"/>
      <c r="C746" s="304"/>
      <c r="D746" s="304"/>
      <c r="E746" s="303"/>
      <c r="F746" s="300"/>
      <c r="G746" s="313"/>
      <c r="H746" s="303"/>
      <c r="I746" s="303"/>
      <c r="J746" s="303"/>
      <c r="K746" s="303"/>
      <c r="L746" s="303"/>
      <c r="M746" s="303"/>
      <c r="N746" s="303"/>
      <c r="O746" s="303"/>
      <c r="P746" s="303"/>
      <c r="Q746" s="304"/>
      <c r="R746" s="304"/>
      <c r="S746" s="304"/>
      <c r="T746" s="304"/>
      <c r="U746" s="304"/>
      <c r="V746" s="304"/>
      <c r="W746" s="304"/>
      <c r="X746" s="304"/>
      <c r="Y746" s="304"/>
      <c r="Z746" s="304"/>
      <c r="AA746" s="304"/>
      <c r="AB746" s="304"/>
      <c r="AC746" s="304"/>
      <c r="AD746" s="304"/>
      <c r="AE746" s="304"/>
      <c r="AF746" s="304"/>
      <c r="AG746" s="304"/>
    </row>
    <row r="747">
      <c r="A747" s="304"/>
      <c r="B747" s="304"/>
      <c r="C747" s="304"/>
      <c r="D747" s="304"/>
      <c r="E747" s="303"/>
      <c r="F747" s="300"/>
      <c r="G747" s="313"/>
      <c r="H747" s="303"/>
      <c r="I747" s="303"/>
      <c r="J747" s="303"/>
      <c r="K747" s="303"/>
      <c r="L747" s="303"/>
      <c r="M747" s="303"/>
      <c r="N747" s="303"/>
      <c r="O747" s="303"/>
      <c r="P747" s="303"/>
      <c r="Q747" s="304"/>
      <c r="R747" s="304"/>
      <c r="S747" s="304"/>
      <c r="T747" s="304"/>
      <c r="U747" s="304"/>
      <c r="V747" s="304"/>
      <c r="W747" s="304"/>
      <c r="X747" s="304"/>
      <c r="Y747" s="304"/>
      <c r="Z747" s="304"/>
      <c r="AA747" s="304"/>
      <c r="AB747" s="304"/>
      <c r="AC747" s="304"/>
      <c r="AD747" s="304"/>
      <c r="AE747" s="304"/>
      <c r="AF747" s="304"/>
      <c r="AG747" s="304"/>
    </row>
    <row r="748">
      <c r="A748" s="304"/>
      <c r="B748" s="304"/>
      <c r="C748" s="304"/>
      <c r="D748" s="304"/>
      <c r="E748" s="303"/>
      <c r="F748" s="300"/>
      <c r="G748" s="313"/>
      <c r="H748" s="303"/>
      <c r="I748" s="303"/>
      <c r="J748" s="303"/>
      <c r="K748" s="303"/>
      <c r="L748" s="303"/>
      <c r="M748" s="303"/>
      <c r="N748" s="303"/>
      <c r="O748" s="303"/>
      <c r="P748" s="303"/>
      <c r="Q748" s="304"/>
      <c r="R748" s="304"/>
      <c r="S748" s="304"/>
      <c r="T748" s="304"/>
      <c r="U748" s="304"/>
      <c r="V748" s="304"/>
      <c r="W748" s="304"/>
      <c r="X748" s="304"/>
      <c r="Y748" s="304"/>
      <c r="Z748" s="304"/>
      <c r="AA748" s="304"/>
      <c r="AB748" s="304"/>
      <c r="AC748" s="304"/>
      <c r="AD748" s="304"/>
      <c r="AE748" s="304"/>
      <c r="AF748" s="304"/>
      <c r="AG748" s="304"/>
    </row>
    <row r="749">
      <c r="A749" s="304"/>
      <c r="B749" s="304"/>
      <c r="C749" s="304"/>
      <c r="D749" s="304"/>
      <c r="E749" s="303"/>
      <c r="F749" s="300"/>
      <c r="G749" s="313"/>
      <c r="H749" s="303"/>
      <c r="I749" s="303"/>
      <c r="J749" s="303"/>
      <c r="K749" s="303"/>
      <c r="L749" s="303"/>
      <c r="M749" s="303"/>
      <c r="N749" s="303"/>
      <c r="O749" s="303"/>
      <c r="P749" s="303"/>
      <c r="Q749" s="304"/>
      <c r="R749" s="304"/>
      <c r="S749" s="304"/>
      <c r="T749" s="304"/>
      <c r="U749" s="304"/>
      <c r="V749" s="304"/>
      <c r="W749" s="304"/>
      <c r="X749" s="304"/>
      <c r="Y749" s="304"/>
      <c r="Z749" s="304"/>
      <c r="AA749" s="304"/>
      <c r="AB749" s="304"/>
      <c r="AC749" s="304"/>
      <c r="AD749" s="304"/>
      <c r="AE749" s="304"/>
      <c r="AF749" s="304"/>
      <c r="AG749" s="304"/>
    </row>
    <row r="750">
      <c r="A750" s="304"/>
      <c r="B750" s="304"/>
      <c r="C750" s="304"/>
      <c r="D750" s="304"/>
      <c r="E750" s="303"/>
      <c r="F750" s="300"/>
      <c r="G750" s="313"/>
      <c r="H750" s="303"/>
      <c r="I750" s="303"/>
      <c r="J750" s="303"/>
      <c r="K750" s="303"/>
      <c r="L750" s="303"/>
      <c r="M750" s="303"/>
      <c r="N750" s="303"/>
      <c r="O750" s="303"/>
      <c r="P750" s="303"/>
      <c r="Q750" s="304"/>
      <c r="R750" s="304"/>
      <c r="S750" s="304"/>
      <c r="T750" s="304"/>
      <c r="U750" s="304"/>
      <c r="V750" s="304"/>
      <c r="W750" s="304"/>
      <c r="X750" s="304"/>
      <c r="Y750" s="304"/>
      <c r="Z750" s="304"/>
      <c r="AA750" s="304"/>
      <c r="AB750" s="304"/>
      <c r="AC750" s="304"/>
      <c r="AD750" s="304"/>
      <c r="AE750" s="304"/>
      <c r="AF750" s="304"/>
      <c r="AG750" s="304"/>
    </row>
    <row r="751">
      <c r="A751" s="304"/>
      <c r="B751" s="304"/>
      <c r="C751" s="304"/>
      <c r="D751" s="304"/>
      <c r="E751" s="303"/>
      <c r="F751" s="300"/>
      <c r="G751" s="313"/>
      <c r="H751" s="303"/>
      <c r="I751" s="303"/>
      <c r="J751" s="303"/>
      <c r="K751" s="303"/>
      <c r="L751" s="303"/>
      <c r="M751" s="303"/>
      <c r="N751" s="303"/>
      <c r="O751" s="303"/>
      <c r="P751" s="303"/>
      <c r="Q751" s="304"/>
      <c r="R751" s="304"/>
      <c r="S751" s="304"/>
      <c r="T751" s="304"/>
      <c r="U751" s="304"/>
      <c r="V751" s="304"/>
      <c r="W751" s="304"/>
      <c r="X751" s="304"/>
      <c r="Y751" s="304"/>
      <c r="Z751" s="304"/>
      <c r="AA751" s="304"/>
      <c r="AB751" s="304"/>
      <c r="AC751" s="304"/>
      <c r="AD751" s="304"/>
      <c r="AE751" s="304"/>
      <c r="AF751" s="304"/>
      <c r="AG751" s="304"/>
    </row>
    <row r="752">
      <c r="A752" s="304"/>
      <c r="B752" s="304"/>
      <c r="C752" s="304"/>
      <c r="D752" s="304"/>
      <c r="E752" s="303"/>
      <c r="F752" s="300"/>
      <c r="G752" s="313"/>
      <c r="H752" s="303"/>
      <c r="I752" s="303"/>
      <c r="J752" s="303"/>
      <c r="K752" s="303"/>
      <c r="L752" s="303"/>
      <c r="M752" s="303"/>
      <c r="N752" s="303"/>
      <c r="O752" s="303"/>
      <c r="P752" s="303"/>
      <c r="Q752" s="304"/>
      <c r="R752" s="304"/>
      <c r="S752" s="304"/>
      <c r="T752" s="304"/>
      <c r="U752" s="304"/>
      <c r="V752" s="304"/>
      <c r="W752" s="304"/>
      <c r="X752" s="304"/>
      <c r="Y752" s="304"/>
      <c r="Z752" s="304"/>
      <c r="AA752" s="304"/>
      <c r="AB752" s="304"/>
      <c r="AC752" s="304"/>
      <c r="AD752" s="304"/>
      <c r="AE752" s="304"/>
      <c r="AF752" s="304"/>
      <c r="AG752" s="304"/>
    </row>
    <row r="753">
      <c r="A753" s="304"/>
      <c r="B753" s="304"/>
      <c r="C753" s="304"/>
      <c r="D753" s="304"/>
      <c r="E753" s="303"/>
      <c r="F753" s="300"/>
      <c r="G753" s="313"/>
      <c r="H753" s="303"/>
      <c r="I753" s="303"/>
      <c r="J753" s="303"/>
      <c r="K753" s="303"/>
      <c r="L753" s="303"/>
      <c r="M753" s="303"/>
      <c r="N753" s="303"/>
      <c r="O753" s="303"/>
      <c r="P753" s="303"/>
      <c r="Q753" s="304"/>
      <c r="R753" s="304"/>
      <c r="S753" s="304"/>
      <c r="T753" s="304"/>
      <c r="U753" s="304"/>
      <c r="V753" s="304"/>
      <c r="W753" s="304"/>
      <c r="X753" s="304"/>
      <c r="Y753" s="304"/>
      <c r="Z753" s="304"/>
      <c r="AA753" s="304"/>
      <c r="AB753" s="304"/>
      <c r="AC753" s="304"/>
      <c r="AD753" s="304"/>
      <c r="AE753" s="304"/>
      <c r="AF753" s="304"/>
      <c r="AG753" s="304"/>
    </row>
    <row r="754">
      <c r="A754" s="304"/>
      <c r="B754" s="304"/>
      <c r="C754" s="304"/>
      <c r="D754" s="304"/>
      <c r="E754" s="303"/>
      <c r="F754" s="300"/>
      <c r="G754" s="313"/>
      <c r="H754" s="303"/>
      <c r="I754" s="303"/>
      <c r="J754" s="303"/>
      <c r="K754" s="303"/>
      <c r="L754" s="303"/>
      <c r="M754" s="303"/>
      <c r="N754" s="303"/>
      <c r="O754" s="303"/>
      <c r="P754" s="303"/>
      <c r="Q754" s="304"/>
      <c r="R754" s="304"/>
      <c r="S754" s="304"/>
      <c r="T754" s="304"/>
      <c r="U754" s="304"/>
      <c r="V754" s="304"/>
      <c r="W754" s="304"/>
      <c r="X754" s="304"/>
      <c r="Y754" s="304"/>
      <c r="Z754" s="304"/>
      <c r="AA754" s="304"/>
      <c r="AB754" s="304"/>
      <c r="AC754" s="304"/>
      <c r="AD754" s="304"/>
      <c r="AE754" s="304"/>
      <c r="AF754" s="304"/>
      <c r="AG754" s="304"/>
    </row>
    <row r="755">
      <c r="A755" s="304"/>
      <c r="B755" s="304"/>
      <c r="C755" s="304"/>
      <c r="D755" s="304"/>
      <c r="E755" s="303"/>
      <c r="F755" s="300"/>
      <c r="G755" s="313"/>
      <c r="H755" s="303"/>
      <c r="I755" s="303"/>
      <c r="J755" s="303"/>
      <c r="K755" s="303"/>
      <c r="L755" s="303"/>
      <c r="M755" s="303"/>
      <c r="N755" s="303"/>
      <c r="O755" s="303"/>
      <c r="P755" s="303"/>
      <c r="Q755" s="304"/>
      <c r="R755" s="304"/>
      <c r="S755" s="304"/>
      <c r="T755" s="304"/>
      <c r="U755" s="304"/>
      <c r="V755" s="304"/>
      <c r="W755" s="304"/>
      <c r="X755" s="304"/>
      <c r="Y755" s="304"/>
      <c r="Z755" s="304"/>
      <c r="AA755" s="304"/>
      <c r="AB755" s="304"/>
      <c r="AC755" s="304"/>
      <c r="AD755" s="304"/>
      <c r="AE755" s="304"/>
      <c r="AF755" s="304"/>
      <c r="AG755" s="304"/>
    </row>
    <row r="756">
      <c r="A756" s="304"/>
      <c r="B756" s="304"/>
      <c r="C756" s="304"/>
      <c r="D756" s="304"/>
      <c r="E756" s="303"/>
      <c r="F756" s="300"/>
      <c r="G756" s="313"/>
      <c r="H756" s="303"/>
      <c r="I756" s="303"/>
      <c r="J756" s="303"/>
      <c r="K756" s="303"/>
      <c r="L756" s="303"/>
      <c r="M756" s="303"/>
      <c r="N756" s="303"/>
      <c r="O756" s="303"/>
      <c r="P756" s="303"/>
      <c r="Q756" s="304"/>
      <c r="R756" s="304"/>
      <c r="S756" s="304"/>
      <c r="T756" s="304"/>
      <c r="U756" s="304"/>
      <c r="V756" s="304"/>
      <c r="W756" s="304"/>
      <c r="X756" s="304"/>
      <c r="Y756" s="304"/>
      <c r="Z756" s="304"/>
      <c r="AA756" s="304"/>
      <c r="AB756" s="304"/>
      <c r="AC756" s="304"/>
      <c r="AD756" s="304"/>
      <c r="AE756" s="304"/>
      <c r="AF756" s="304"/>
      <c r="AG756" s="304"/>
    </row>
    <row r="757">
      <c r="A757" s="304"/>
      <c r="B757" s="304"/>
      <c r="C757" s="304"/>
      <c r="D757" s="304"/>
      <c r="E757" s="303"/>
      <c r="F757" s="300"/>
      <c r="G757" s="313"/>
      <c r="H757" s="303"/>
      <c r="I757" s="303"/>
      <c r="J757" s="303"/>
      <c r="K757" s="303"/>
      <c r="L757" s="303"/>
      <c r="M757" s="303"/>
      <c r="N757" s="303"/>
      <c r="O757" s="303"/>
      <c r="P757" s="303"/>
      <c r="Q757" s="304"/>
      <c r="R757" s="304"/>
      <c r="S757" s="304"/>
      <c r="T757" s="304"/>
      <c r="U757" s="304"/>
      <c r="V757" s="304"/>
      <c r="W757" s="304"/>
      <c r="X757" s="304"/>
      <c r="Y757" s="304"/>
      <c r="Z757" s="304"/>
      <c r="AA757" s="304"/>
      <c r="AB757" s="304"/>
      <c r="AC757" s="304"/>
      <c r="AD757" s="304"/>
      <c r="AE757" s="304"/>
      <c r="AF757" s="304"/>
      <c r="AG757" s="304"/>
    </row>
    <row r="758">
      <c r="A758" s="304"/>
      <c r="B758" s="304"/>
      <c r="C758" s="304"/>
      <c r="D758" s="304"/>
      <c r="E758" s="303"/>
      <c r="F758" s="300"/>
      <c r="G758" s="313"/>
      <c r="H758" s="303"/>
      <c r="I758" s="303"/>
      <c r="J758" s="303"/>
      <c r="K758" s="303"/>
      <c r="L758" s="303"/>
      <c r="M758" s="303"/>
      <c r="N758" s="303"/>
      <c r="O758" s="303"/>
      <c r="P758" s="303"/>
      <c r="Q758" s="304"/>
      <c r="R758" s="304"/>
      <c r="S758" s="304"/>
      <c r="T758" s="304"/>
      <c r="U758" s="304"/>
      <c r="V758" s="304"/>
      <c r="W758" s="304"/>
      <c r="X758" s="304"/>
      <c r="Y758" s="304"/>
      <c r="Z758" s="304"/>
      <c r="AA758" s="304"/>
      <c r="AB758" s="304"/>
      <c r="AC758" s="304"/>
      <c r="AD758" s="304"/>
      <c r="AE758" s="304"/>
      <c r="AF758" s="304"/>
      <c r="AG758" s="304"/>
    </row>
    <row r="759">
      <c r="A759" s="304"/>
      <c r="B759" s="304"/>
      <c r="C759" s="304"/>
      <c r="D759" s="304"/>
      <c r="E759" s="303"/>
      <c r="F759" s="300"/>
      <c r="G759" s="313"/>
      <c r="H759" s="303"/>
      <c r="I759" s="303"/>
      <c r="J759" s="303"/>
      <c r="K759" s="303"/>
      <c r="L759" s="303"/>
      <c r="M759" s="303"/>
      <c r="N759" s="303"/>
      <c r="O759" s="303"/>
      <c r="P759" s="303"/>
      <c r="Q759" s="304"/>
      <c r="R759" s="304"/>
      <c r="S759" s="304"/>
      <c r="T759" s="304"/>
      <c r="U759" s="304"/>
      <c r="V759" s="304"/>
      <c r="W759" s="304"/>
      <c r="X759" s="304"/>
      <c r="Y759" s="304"/>
      <c r="Z759" s="304"/>
      <c r="AA759" s="304"/>
      <c r="AB759" s="304"/>
      <c r="AC759" s="304"/>
      <c r="AD759" s="304"/>
      <c r="AE759" s="304"/>
      <c r="AF759" s="304"/>
      <c r="AG759" s="304"/>
    </row>
    <row r="760">
      <c r="A760" s="304"/>
      <c r="B760" s="304"/>
      <c r="C760" s="304"/>
      <c r="D760" s="304"/>
      <c r="E760" s="303"/>
      <c r="F760" s="300"/>
      <c r="G760" s="313"/>
      <c r="H760" s="303"/>
      <c r="I760" s="303"/>
      <c r="J760" s="303"/>
      <c r="K760" s="303"/>
      <c r="L760" s="303"/>
      <c r="M760" s="303"/>
      <c r="N760" s="303"/>
      <c r="O760" s="303"/>
      <c r="P760" s="303"/>
      <c r="Q760" s="304"/>
      <c r="R760" s="304"/>
      <c r="S760" s="304"/>
      <c r="T760" s="304"/>
      <c r="U760" s="304"/>
      <c r="V760" s="304"/>
      <c r="W760" s="304"/>
      <c r="X760" s="304"/>
      <c r="Y760" s="304"/>
      <c r="Z760" s="304"/>
      <c r="AA760" s="304"/>
      <c r="AB760" s="304"/>
      <c r="AC760" s="304"/>
      <c r="AD760" s="304"/>
      <c r="AE760" s="304"/>
      <c r="AF760" s="304"/>
      <c r="AG760" s="304"/>
    </row>
    <row r="761">
      <c r="A761" s="304"/>
      <c r="B761" s="304"/>
      <c r="C761" s="304"/>
      <c r="D761" s="304"/>
      <c r="E761" s="303"/>
      <c r="F761" s="300"/>
      <c r="G761" s="313"/>
      <c r="H761" s="303"/>
      <c r="I761" s="303"/>
      <c r="J761" s="303"/>
      <c r="K761" s="303"/>
      <c r="L761" s="303"/>
      <c r="M761" s="303"/>
      <c r="N761" s="303"/>
      <c r="O761" s="303"/>
      <c r="P761" s="303"/>
      <c r="Q761" s="304"/>
      <c r="R761" s="304"/>
      <c r="S761" s="304"/>
      <c r="T761" s="304"/>
      <c r="U761" s="304"/>
      <c r="V761" s="304"/>
      <c r="W761" s="304"/>
      <c r="X761" s="304"/>
      <c r="Y761" s="304"/>
      <c r="Z761" s="304"/>
      <c r="AA761" s="304"/>
      <c r="AB761" s="304"/>
      <c r="AC761" s="304"/>
      <c r="AD761" s="304"/>
      <c r="AE761" s="304"/>
      <c r="AF761" s="304"/>
      <c r="AG761" s="304"/>
    </row>
    <row r="762">
      <c r="A762" s="304"/>
      <c r="B762" s="304"/>
      <c r="C762" s="304"/>
      <c r="D762" s="304"/>
      <c r="E762" s="303"/>
      <c r="F762" s="300"/>
      <c r="G762" s="313"/>
      <c r="H762" s="303"/>
      <c r="I762" s="303"/>
      <c r="J762" s="303"/>
      <c r="K762" s="303"/>
      <c r="L762" s="303"/>
      <c r="M762" s="303"/>
      <c r="N762" s="303"/>
      <c r="O762" s="303"/>
      <c r="P762" s="303"/>
      <c r="Q762" s="304"/>
      <c r="R762" s="304"/>
      <c r="S762" s="304"/>
      <c r="T762" s="304"/>
      <c r="U762" s="304"/>
      <c r="V762" s="304"/>
      <c r="W762" s="304"/>
      <c r="X762" s="304"/>
      <c r="Y762" s="304"/>
      <c r="Z762" s="304"/>
      <c r="AA762" s="304"/>
      <c r="AB762" s="304"/>
      <c r="AC762" s="304"/>
      <c r="AD762" s="304"/>
      <c r="AE762" s="304"/>
      <c r="AF762" s="304"/>
      <c r="AG762" s="304"/>
    </row>
    <row r="763">
      <c r="A763" s="304"/>
      <c r="B763" s="304"/>
      <c r="C763" s="304"/>
      <c r="D763" s="304"/>
      <c r="E763" s="303"/>
      <c r="F763" s="300"/>
      <c r="G763" s="313"/>
      <c r="H763" s="303"/>
      <c r="I763" s="303"/>
      <c r="J763" s="303"/>
      <c r="K763" s="303"/>
      <c r="L763" s="303"/>
      <c r="M763" s="303"/>
      <c r="N763" s="303"/>
      <c r="O763" s="303"/>
      <c r="P763" s="303"/>
      <c r="Q763" s="304"/>
      <c r="R763" s="304"/>
      <c r="S763" s="304"/>
      <c r="T763" s="304"/>
      <c r="U763" s="304"/>
      <c r="V763" s="304"/>
      <c r="W763" s="304"/>
      <c r="X763" s="304"/>
      <c r="Y763" s="304"/>
      <c r="Z763" s="304"/>
      <c r="AA763" s="304"/>
      <c r="AB763" s="304"/>
      <c r="AC763" s="304"/>
      <c r="AD763" s="304"/>
      <c r="AE763" s="304"/>
      <c r="AF763" s="304"/>
      <c r="AG763" s="304"/>
    </row>
    <row r="764">
      <c r="A764" s="304"/>
      <c r="B764" s="304"/>
      <c r="C764" s="304"/>
      <c r="D764" s="304"/>
      <c r="E764" s="303"/>
      <c r="F764" s="300"/>
      <c r="G764" s="313"/>
      <c r="H764" s="303"/>
      <c r="I764" s="303"/>
      <c r="J764" s="303"/>
      <c r="K764" s="303"/>
      <c r="L764" s="303"/>
      <c r="M764" s="303"/>
      <c r="N764" s="303"/>
      <c r="O764" s="303"/>
      <c r="P764" s="303"/>
      <c r="Q764" s="304"/>
      <c r="R764" s="304"/>
      <c r="S764" s="304"/>
      <c r="T764" s="304"/>
      <c r="U764" s="304"/>
      <c r="V764" s="304"/>
      <c r="W764" s="304"/>
      <c r="X764" s="304"/>
      <c r="Y764" s="304"/>
      <c r="Z764" s="304"/>
      <c r="AA764" s="304"/>
      <c r="AB764" s="304"/>
      <c r="AC764" s="304"/>
      <c r="AD764" s="304"/>
      <c r="AE764" s="304"/>
      <c r="AF764" s="304"/>
      <c r="AG764" s="304"/>
    </row>
    <row r="765">
      <c r="A765" s="304"/>
      <c r="B765" s="304"/>
      <c r="C765" s="304"/>
      <c r="D765" s="304"/>
      <c r="E765" s="303"/>
      <c r="F765" s="300"/>
      <c r="G765" s="313"/>
      <c r="H765" s="303"/>
      <c r="I765" s="303"/>
      <c r="J765" s="303"/>
      <c r="K765" s="303"/>
      <c r="L765" s="303"/>
      <c r="M765" s="303"/>
      <c r="N765" s="303"/>
      <c r="O765" s="303"/>
      <c r="P765" s="303"/>
      <c r="Q765" s="304"/>
      <c r="R765" s="304"/>
      <c r="S765" s="304"/>
      <c r="T765" s="304"/>
      <c r="U765" s="304"/>
      <c r="V765" s="304"/>
      <c r="W765" s="304"/>
      <c r="X765" s="304"/>
      <c r="Y765" s="304"/>
      <c r="Z765" s="304"/>
      <c r="AA765" s="304"/>
      <c r="AB765" s="304"/>
      <c r="AC765" s="304"/>
      <c r="AD765" s="304"/>
      <c r="AE765" s="304"/>
      <c r="AF765" s="304"/>
      <c r="AG765" s="304"/>
    </row>
    <row r="766">
      <c r="A766" s="304"/>
      <c r="B766" s="304"/>
      <c r="C766" s="304"/>
      <c r="D766" s="304"/>
      <c r="E766" s="303"/>
      <c r="F766" s="300"/>
      <c r="G766" s="313"/>
      <c r="H766" s="303"/>
      <c r="I766" s="303"/>
      <c r="J766" s="303"/>
      <c r="K766" s="303"/>
      <c r="L766" s="303"/>
      <c r="M766" s="303"/>
      <c r="N766" s="303"/>
      <c r="O766" s="303"/>
      <c r="P766" s="303"/>
      <c r="Q766" s="304"/>
      <c r="R766" s="304"/>
      <c r="S766" s="304"/>
      <c r="T766" s="304"/>
      <c r="U766" s="304"/>
      <c r="V766" s="304"/>
      <c r="W766" s="304"/>
      <c r="X766" s="304"/>
      <c r="Y766" s="304"/>
      <c r="Z766" s="304"/>
      <c r="AA766" s="304"/>
      <c r="AB766" s="304"/>
      <c r="AC766" s="304"/>
      <c r="AD766" s="304"/>
      <c r="AE766" s="304"/>
      <c r="AF766" s="304"/>
      <c r="AG766" s="304"/>
    </row>
    <row r="767">
      <c r="A767" s="304"/>
      <c r="B767" s="304"/>
      <c r="C767" s="304"/>
      <c r="D767" s="304"/>
      <c r="E767" s="303"/>
      <c r="F767" s="300"/>
      <c r="G767" s="313"/>
      <c r="H767" s="303"/>
      <c r="I767" s="303"/>
      <c r="J767" s="303"/>
      <c r="K767" s="303"/>
      <c r="L767" s="303"/>
      <c r="M767" s="303"/>
      <c r="N767" s="303"/>
      <c r="O767" s="303"/>
      <c r="P767" s="303"/>
      <c r="Q767" s="304"/>
      <c r="R767" s="304"/>
      <c r="S767" s="304"/>
      <c r="T767" s="304"/>
      <c r="U767" s="304"/>
      <c r="V767" s="304"/>
      <c r="W767" s="304"/>
      <c r="X767" s="304"/>
      <c r="Y767" s="304"/>
      <c r="Z767" s="304"/>
      <c r="AA767" s="304"/>
      <c r="AB767" s="304"/>
      <c r="AC767" s="304"/>
      <c r="AD767" s="304"/>
      <c r="AE767" s="304"/>
      <c r="AF767" s="304"/>
      <c r="AG767" s="304"/>
    </row>
    <row r="768">
      <c r="A768" s="304"/>
      <c r="B768" s="304"/>
      <c r="C768" s="304"/>
      <c r="D768" s="304"/>
      <c r="E768" s="303"/>
      <c r="F768" s="300"/>
      <c r="G768" s="313"/>
      <c r="H768" s="303"/>
      <c r="I768" s="303"/>
      <c r="J768" s="303"/>
      <c r="K768" s="303"/>
      <c r="L768" s="303"/>
      <c r="M768" s="303"/>
      <c r="N768" s="303"/>
      <c r="O768" s="303"/>
      <c r="P768" s="303"/>
      <c r="Q768" s="304"/>
      <c r="R768" s="304"/>
      <c r="S768" s="304"/>
      <c r="T768" s="304"/>
      <c r="U768" s="304"/>
      <c r="V768" s="304"/>
      <c r="W768" s="304"/>
      <c r="X768" s="304"/>
      <c r="Y768" s="304"/>
      <c r="Z768" s="304"/>
      <c r="AA768" s="304"/>
      <c r="AB768" s="304"/>
      <c r="AC768" s="304"/>
      <c r="AD768" s="304"/>
      <c r="AE768" s="304"/>
      <c r="AF768" s="304"/>
      <c r="AG768" s="304"/>
    </row>
    <row r="769">
      <c r="A769" s="304"/>
      <c r="B769" s="304"/>
      <c r="C769" s="304"/>
      <c r="D769" s="304"/>
      <c r="E769" s="303"/>
      <c r="F769" s="300"/>
      <c r="G769" s="313"/>
      <c r="H769" s="303"/>
      <c r="I769" s="303"/>
      <c r="J769" s="303"/>
      <c r="K769" s="303"/>
      <c r="L769" s="303"/>
      <c r="M769" s="303"/>
      <c r="N769" s="303"/>
      <c r="O769" s="303"/>
      <c r="P769" s="303"/>
      <c r="Q769" s="304"/>
      <c r="R769" s="304"/>
      <c r="S769" s="304"/>
      <c r="T769" s="304"/>
      <c r="U769" s="304"/>
      <c r="V769" s="304"/>
      <c r="W769" s="304"/>
      <c r="X769" s="304"/>
      <c r="Y769" s="304"/>
      <c r="Z769" s="304"/>
      <c r="AA769" s="304"/>
      <c r="AB769" s="304"/>
      <c r="AC769" s="304"/>
      <c r="AD769" s="304"/>
      <c r="AE769" s="304"/>
      <c r="AF769" s="304"/>
      <c r="AG769" s="304"/>
    </row>
    <row r="770">
      <c r="A770" s="304"/>
      <c r="B770" s="304"/>
      <c r="C770" s="304"/>
      <c r="D770" s="304"/>
      <c r="E770" s="303"/>
      <c r="F770" s="300"/>
      <c r="G770" s="313"/>
      <c r="H770" s="303"/>
      <c r="I770" s="303"/>
      <c r="J770" s="303"/>
      <c r="K770" s="303"/>
      <c r="L770" s="303"/>
      <c r="M770" s="303"/>
      <c r="N770" s="303"/>
      <c r="O770" s="303"/>
      <c r="P770" s="303"/>
      <c r="Q770" s="304"/>
      <c r="R770" s="304"/>
      <c r="S770" s="304"/>
      <c r="T770" s="304"/>
      <c r="U770" s="304"/>
      <c r="V770" s="304"/>
      <c r="W770" s="304"/>
      <c r="X770" s="304"/>
      <c r="Y770" s="304"/>
      <c r="Z770" s="304"/>
      <c r="AA770" s="304"/>
      <c r="AB770" s="304"/>
      <c r="AC770" s="304"/>
      <c r="AD770" s="304"/>
      <c r="AE770" s="304"/>
      <c r="AF770" s="304"/>
      <c r="AG770" s="304"/>
    </row>
    <row r="771">
      <c r="A771" s="304"/>
      <c r="B771" s="304"/>
      <c r="C771" s="304"/>
      <c r="D771" s="304"/>
      <c r="E771" s="303"/>
      <c r="F771" s="300"/>
      <c r="G771" s="313"/>
      <c r="H771" s="303"/>
      <c r="I771" s="303"/>
      <c r="J771" s="303"/>
      <c r="K771" s="303"/>
      <c r="L771" s="303"/>
      <c r="M771" s="303"/>
      <c r="N771" s="303"/>
      <c r="O771" s="303"/>
      <c r="P771" s="303"/>
      <c r="Q771" s="304"/>
      <c r="R771" s="304"/>
      <c r="S771" s="304"/>
      <c r="T771" s="304"/>
      <c r="U771" s="304"/>
      <c r="V771" s="304"/>
      <c r="W771" s="304"/>
      <c r="X771" s="304"/>
      <c r="Y771" s="304"/>
      <c r="Z771" s="304"/>
      <c r="AA771" s="304"/>
      <c r="AB771" s="304"/>
      <c r="AC771" s="304"/>
      <c r="AD771" s="304"/>
      <c r="AE771" s="304"/>
      <c r="AF771" s="304"/>
      <c r="AG771" s="304"/>
    </row>
    <row r="772">
      <c r="A772" s="304"/>
      <c r="B772" s="304"/>
      <c r="C772" s="304"/>
      <c r="D772" s="304"/>
      <c r="E772" s="303"/>
      <c r="F772" s="300"/>
      <c r="G772" s="313"/>
      <c r="H772" s="303"/>
      <c r="I772" s="303"/>
      <c r="J772" s="303"/>
      <c r="K772" s="303"/>
      <c r="L772" s="303"/>
      <c r="M772" s="303"/>
      <c r="N772" s="303"/>
      <c r="O772" s="303"/>
      <c r="P772" s="303"/>
      <c r="Q772" s="304"/>
      <c r="R772" s="304"/>
      <c r="S772" s="304"/>
      <c r="T772" s="304"/>
      <c r="U772" s="304"/>
      <c r="V772" s="304"/>
      <c r="W772" s="304"/>
      <c r="X772" s="304"/>
      <c r="Y772" s="304"/>
      <c r="Z772" s="304"/>
      <c r="AA772" s="304"/>
      <c r="AB772" s="304"/>
      <c r="AC772" s="304"/>
      <c r="AD772" s="304"/>
      <c r="AE772" s="304"/>
      <c r="AF772" s="304"/>
      <c r="AG772" s="304"/>
    </row>
    <row r="773">
      <c r="A773" s="304"/>
      <c r="B773" s="304"/>
      <c r="C773" s="304"/>
      <c r="D773" s="304"/>
      <c r="E773" s="303"/>
      <c r="F773" s="300"/>
      <c r="G773" s="313"/>
      <c r="H773" s="303"/>
      <c r="I773" s="303"/>
      <c r="J773" s="303"/>
      <c r="K773" s="303"/>
      <c r="L773" s="303"/>
      <c r="M773" s="303"/>
      <c r="N773" s="303"/>
      <c r="O773" s="303"/>
      <c r="P773" s="303"/>
      <c r="Q773" s="304"/>
      <c r="R773" s="304"/>
      <c r="S773" s="304"/>
      <c r="T773" s="304"/>
      <c r="U773" s="304"/>
      <c r="V773" s="304"/>
      <c r="W773" s="304"/>
      <c r="X773" s="304"/>
      <c r="Y773" s="304"/>
      <c r="Z773" s="304"/>
      <c r="AA773" s="304"/>
      <c r="AB773" s="304"/>
      <c r="AC773" s="304"/>
      <c r="AD773" s="304"/>
      <c r="AE773" s="304"/>
      <c r="AF773" s="304"/>
      <c r="AG773" s="304"/>
    </row>
    <row r="774">
      <c r="A774" s="304"/>
      <c r="B774" s="304"/>
      <c r="C774" s="304"/>
      <c r="D774" s="304"/>
      <c r="E774" s="303"/>
      <c r="F774" s="300"/>
      <c r="G774" s="313"/>
      <c r="H774" s="303"/>
      <c r="I774" s="303"/>
      <c r="J774" s="303"/>
      <c r="K774" s="303"/>
      <c r="L774" s="303"/>
      <c r="M774" s="303"/>
      <c r="N774" s="303"/>
      <c r="O774" s="303"/>
      <c r="P774" s="303"/>
      <c r="Q774" s="304"/>
      <c r="R774" s="304"/>
      <c r="S774" s="304"/>
      <c r="T774" s="304"/>
      <c r="U774" s="304"/>
      <c r="V774" s="304"/>
      <c r="W774" s="304"/>
      <c r="X774" s="304"/>
      <c r="Y774" s="304"/>
      <c r="Z774" s="304"/>
      <c r="AA774" s="304"/>
      <c r="AB774" s="304"/>
      <c r="AC774" s="304"/>
      <c r="AD774" s="304"/>
      <c r="AE774" s="304"/>
      <c r="AF774" s="304"/>
      <c r="AG774" s="304"/>
    </row>
    <row r="775">
      <c r="A775" s="304"/>
      <c r="B775" s="304"/>
      <c r="C775" s="304"/>
      <c r="D775" s="304"/>
      <c r="E775" s="303"/>
      <c r="F775" s="300"/>
      <c r="G775" s="31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4"/>
      <c r="R775" s="304"/>
      <c r="S775" s="304"/>
      <c r="T775" s="304"/>
      <c r="U775" s="304"/>
      <c r="V775" s="304"/>
      <c r="W775" s="304"/>
      <c r="X775" s="304"/>
      <c r="Y775" s="304"/>
      <c r="Z775" s="304"/>
      <c r="AA775" s="304"/>
      <c r="AB775" s="304"/>
      <c r="AC775" s="304"/>
      <c r="AD775" s="304"/>
      <c r="AE775" s="304"/>
      <c r="AF775" s="304"/>
      <c r="AG775" s="304"/>
    </row>
    <row r="776">
      <c r="A776" s="304"/>
      <c r="B776" s="304"/>
      <c r="C776" s="304"/>
      <c r="D776" s="304"/>
      <c r="E776" s="303"/>
      <c r="F776" s="300"/>
      <c r="G776" s="31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4"/>
      <c r="R776" s="304"/>
      <c r="S776" s="304"/>
      <c r="T776" s="304"/>
      <c r="U776" s="304"/>
      <c r="V776" s="304"/>
      <c r="W776" s="304"/>
      <c r="X776" s="304"/>
      <c r="Y776" s="304"/>
      <c r="Z776" s="304"/>
      <c r="AA776" s="304"/>
      <c r="AB776" s="304"/>
      <c r="AC776" s="304"/>
      <c r="AD776" s="304"/>
      <c r="AE776" s="304"/>
      <c r="AF776" s="304"/>
      <c r="AG776" s="304"/>
    </row>
    <row r="777">
      <c r="A777" s="304"/>
      <c r="B777" s="304"/>
      <c r="C777" s="304"/>
      <c r="D777" s="304"/>
      <c r="E777" s="303"/>
      <c r="F777" s="300"/>
      <c r="G777" s="31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4"/>
      <c r="R777" s="304"/>
      <c r="S777" s="304"/>
      <c r="T777" s="304"/>
      <c r="U777" s="304"/>
      <c r="V777" s="304"/>
      <c r="W777" s="304"/>
      <c r="X777" s="304"/>
      <c r="Y777" s="304"/>
      <c r="Z777" s="304"/>
      <c r="AA777" s="304"/>
      <c r="AB777" s="304"/>
      <c r="AC777" s="304"/>
      <c r="AD777" s="304"/>
      <c r="AE777" s="304"/>
      <c r="AF777" s="304"/>
      <c r="AG777" s="304"/>
    </row>
    <row r="778">
      <c r="A778" s="304"/>
      <c r="B778" s="304"/>
      <c r="C778" s="304"/>
      <c r="D778" s="304"/>
      <c r="E778" s="303"/>
      <c r="F778" s="300"/>
      <c r="G778" s="31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4"/>
      <c r="R778" s="304"/>
      <c r="S778" s="304"/>
      <c r="T778" s="304"/>
      <c r="U778" s="304"/>
      <c r="V778" s="304"/>
      <c r="W778" s="304"/>
      <c r="X778" s="304"/>
      <c r="Y778" s="304"/>
      <c r="Z778" s="304"/>
      <c r="AA778" s="304"/>
      <c r="AB778" s="304"/>
      <c r="AC778" s="304"/>
      <c r="AD778" s="304"/>
      <c r="AE778" s="304"/>
      <c r="AF778" s="304"/>
      <c r="AG778" s="304"/>
    </row>
    <row r="779">
      <c r="A779" s="304"/>
      <c r="B779" s="304"/>
      <c r="C779" s="304"/>
      <c r="D779" s="304"/>
      <c r="E779" s="303"/>
      <c r="F779" s="300"/>
      <c r="G779" s="31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4"/>
      <c r="R779" s="304"/>
      <c r="S779" s="304"/>
      <c r="T779" s="304"/>
      <c r="U779" s="304"/>
      <c r="V779" s="304"/>
      <c r="W779" s="304"/>
      <c r="X779" s="304"/>
      <c r="Y779" s="304"/>
      <c r="Z779" s="304"/>
      <c r="AA779" s="304"/>
      <c r="AB779" s="304"/>
      <c r="AC779" s="304"/>
      <c r="AD779" s="304"/>
      <c r="AE779" s="304"/>
      <c r="AF779" s="304"/>
      <c r="AG779" s="304"/>
    </row>
    <row r="780">
      <c r="A780" s="304"/>
      <c r="B780" s="304"/>
      <c r="C780" s="304"/>
      <c r="D780" s="304"/>
      <c r="E780" s="303"/>
      <c r="F780" s="300"/>
      <c r="G780" s="31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4"/>
      <c r="R780" s="304"/>
      <c r="S780" s="304"/>
      <c r="T780" s="304"/>
      <c r="U780" s="304"/>
      <c r="V780" s="304"/>
      <c r="W780" s="304"/>
      <c r="X780" s="304"/>
      <c r="Y780" s="304"/>
      <c r="Z780" s="304"/>
      <c r="AA780" s="304"/>
      <c r="AB780" s="304"/>
      <c r="AC780" s="304"/>
      <c r="AD780" s="304"/>
      <c r="AE780" s="304"/>
      <c r="AF780" s="304"/>
      <c r="AG780" s="304"/>
    </row>
    <row r="781">
      <c r="A781" s="304"/>
      <c r="B781" s="304"/>
      <c r="C781" s="304"/>
      <c r="D781" s="304"/>
      <c r="E781" s="303"/>
      <c r="F781" s="300"/>
      <c r="G781" s="31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4"/>
      <c r="R781" s="304"/>
      <c r="S781" s="304"/>
      <c r="T781" s="304"/>
      <c r="U781" s="304"/>
      <c r="V781" s="304"/>
      <c r="W781" s="304"/>
      <c r="X781" s="304"/>
      <c r="Y781" s="304"/>
      <c r="Z781" s="304"/>
      <c r="AA781" s="304"/>
      <c r="AB781" s="304"/>
      <c r="AC781" s="304"/>
      <c r="AD781" s="304"/>
      <c r="AE781" s="304"/>
      <c r="AF781" s="304"/>
      <c r="AG781" s="304"/>
    </row>
    <row r="782">
      <c r="A782" s="304"/>
      <c r="B782" s="304"/>
      <c r="C782" s="304"/>
      <c r="D782" s="304"/>
      <c r="E782" s="303"/>
      <c r="F782" s="300"/>
      <c r="G782" s="31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4"/>
      <c r="R782" s="304"/>
      <c r="S782" s="304"/>
      <c r="T782" s="304"/>
      <c r="U782" s="304"/>
      <c r="V782" s="304"/>
      <c r="W782" s="304"/>
      <c r="X782" s="304"/>
      <c r="Y782" s="304"/>
      <c r="Z782" s="304"/>
      <c r="AA782" s="304"/>
      <c r="AB782" s="304"/>
      <c r="AC782" s="304"/>
      <c r="AD782" s="304"/>
      <c r="AE782" s="304"/>
      <c r="AF782" s="304"/>
      <c r="AG782" s="304"/>
    </row>
    <row r="783">
      <c r="A783" s="304"/>
      <c r="B783" s="304"/>
      <c r="C783" s="304"/>
      <c r="D783" s="304"/>
      <c r="E783" s="303"/>
      <c r="F783" s="300"/>
      <c r="G783" s="31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4"/>
      <c r="R783" s="304"/>
      <c r="S783" s="304"/>
      <c r="T783" s="304"/>
      <c r="U783" s="304"/>
      <c r="V783" s="304"/>
      <c r="W783" s="304"/>
      <c r="X783" s="304"/>
      <c r="Y783" s="304"/>
      <c r="Z783" s="304"/>
      <c r="AA783" s="304"/>
      <c r="AB783" s="304"/>
      <c r="AC783" s="304"/>
      <c r="AD783" s="304"/>
      <c r="AE783" s="304"/>
      <c r="AF783" s="304"/>
      <c r="AG783" s="304"/>
    </row>
    <row r="784">
      <c r="A784" s="304"/>
      <c r="B784" s="304"/>
      <c r="C784" s="304"/>
      <c r="D784" s="304"/>
      <c r="E784" s="303"/>
      <c r="F784" s="300"/>
      <c r="G784" s="313"/>
      <c r="H784" s="303"/>
      <c r="I784" s="303"/>
      <c r="J784" s="303"/>
      <c r="K784" s="303"/>
      <c r="L784" s="303"/>
      <c r="M784" s="303"/>
      <c r="N784" s="303"/>
      <c r="O784" s="303"/>
      <c r="P784" s="303"/>
      <c r="Q784" s="304"/>
      <c r="R784" s="304"/>
      <c r="S784" s="304"/>
      <c r="T784" s="304"/>
      <c r="U784" s="304"/>
      <c r="V784" s="304"/>
      <c r="W784" s="304"/>
      <c r="X784" s="304"/>
      <c r="Y784" s="304"/>
      <c r="Z784" s="304"/>
      <c r="AA784" s="304"/>
      <c r="AB784" s="304"/>
      <c r="AC784" s="304"/>
      <c r="AD784" s="304"/>
      <c r="AE784" s="304"/>
      <c r="AF784" s="304"/>
      <c r="AG784" s="304"/>
    </row>
    <row r="785">
      <c r="A785" s="304"/>
      <c r="B785" s="304"/>
      <c r="C785" s="304"/>
      <c r="D785" s="304"/>
      <c r="E785" s="303"/>
      <c r="F785" s="300"/>
      <c r="G785" s="313"/>
      <c r="H785" s="303"/>
      <c r="I785" s="303"/>
      <c r="J785" s="303"/>
      <c r="K785" s="303"/>
      <c r="L785" s="303"/>
      <c r="M785" s="303"/>
      <c r="N785" s="303"/>
      <c r="O785" s="303"/>
      <c r="P785" s="303"/>
      <c r="Q785" s="304"/>
      <c r="R785" s="304"/>
      <c r="S785" s="304"/>
      <c r="T785" s="304"/>
      <c r="U785" s="304"/>
      <c r="V785" s="304"/>
      <c r="W785" s="304"/>
      <c r="X785" s="304"/>
      <c r="Y785" s="304"/>
      <c r="Z785" s="304"/>
      <c r="AA785" s="304"/>
      <c r="AB785" s="304"/>
      <c r="AC785" s="304"/>
      <c r="AD785" s="304"/>
      <c r="AE785" s="304"/>
      <c r="AF785" s="304"/>
      <c r="AG785" s="304"/>
    </row>
    <row r="786">
      <c r="A786" s="304"/>
      <c r="B786" s="304"/>
      <c r="C786" s="304"/>
      <c r="D786" s="304"/>
      <c r="E786" s="303"/>
      <c r="F786" s="300"/>
      <c r="G786" s="313"/>
      <c r="H786" s="303"/>
      <c r="I786" s="303"/>
      <c r="J786" s="303"/>
      <c r="K786" s="303"/>
      <c r="L786" s="303"/>
      <c r="M786" s="303"/>
      <c r="N786" s="303"/>
      <c r="O786" s="303"/>
      <c r="P786" s="303"/>
      <c r="Q786" s="304"/>
      <c r="R786" s="304"/>
      <c r="S786" s="304"/>
      <c r="T786" s="304"/>
      <c r="U786" s="304"/>
      <c r="V786" s="304"/>
      <c r="W786" s="304"/>
      <c r="X786" s="304"/>
      <c r="Y786" s="304"/>
      <c r="Z786" s="304"/>
      <c r="AA786" s="304"/>
      <c r="AB786" s="304"/>
      <c r="AC786" s="304"/>
      <c r="AD786" s="304"/>
      <c r="AE786" s="304"/>
      <c r="AF786" s="304"/>
      <c r="AG786" s="304"/>
    </row>
    <row r="787">
      <c r="A787" s="304"/>
      <c r="B787" s="304"/>
      <c r="C787" s="304"/>
      <c r="D787" s="304"/>
      <c r="E787" s="303"/>
      <c r="F787" s="300"/>
      <c r="G787" s="313"/>
      <c r="H787" s="303"/>
      <c r="I787" s="303"/>
      <c r="J787" s="303"/>
      <c r="K787" s="303"/>
      <c r="L787" s="303"/>
      <c r="M787" s="303"/>
      <c r="N787" s="303"/>
      <c r="O787" s="303"/>
      <c r="P787" s="303"/>
      <c r="Q787" s="304"/>
      <c r="R787" s="304"/>
      <c r="S787" s="304"/>
      <c r="T787" s="304"/>
      <c r="U787" s="304"/>
      <c r="V787" s="304"/>
      <c r="W787" s="304"/>
      <c r="X787" s="304"/>
      <c r="Y787" s="304"/>
      <c r="Z787" s="304"/>
      <c r="AA787" s="304"/>
      <c r="AB787" s="304"/>
      <c r="AC787" s="304"/>
      <c r="AD787" s="304"/>
      <c r="AE787" s="304"/>
      <c r="AF787" s="304"/>
      <c r="AG787" s="304"/>
    </row>
    <row r="788">
      <c r="A788" s="304"/>
      <c r="B788" s="304"/>
      <c r="C788" s="304"/>
      <c r="D788" s="304"/>
      <c r="E788" s="303"/>
      <c r="F788" s="300"/>
      <c r="G788" s="313"/>
      <c r="H788" s="303"/>
      <c r="I788" s="303"/>
      <c r="J788" s="303"/>
      <c r="K788" s="303"/>
      <c r="L788" s="303"/>
      <c r="M788" s="303"/>
      <c r="N788" s="303"/>
      <c r="O788" s="303"/>
      <c r="P788" s="303"/>
      <c r="Q788" s="304"/>
      <c r="R788" s="304"/>
      <c r="S788" s="304"/>
      <c r="T788" s="304"/>
      <c r="U788" s="304"/>
      <c r="V788" s="304"/>
      <c r="W788" s="304"/>
      <c r="X788" s="304"/>
      <c r="Y788" s="304"/>
      <c r="Z788" s="304"/>
      <c r="AA788" s="304"/>
      <c r="AB788" s="304"/>
      <c r="AC788" s="304"/>
      <c r="AD788" s="304"/>
      <c r="AE788" s="304"/>
      <c r="AF788" s="304"/>
      <c r="AG788" s="304"/>
    </row>
    <row r="789">
      <c r="A789" s="304"/>
      <c r="B789" s="304"/>
      <c r="C789" s="304"/>
      <c r="D789" s="304"/>
      <c r="E789" s="303"/>
      <c r="F789" s="300"/>
      <c r="G789" s="313"/>
      <c r="H789" s="303"/>
      <c r="I789" s="303"/>
      <c r="J789" s="303"/>
      <c r="K789" s="303"/>
      <c r="L789" s="303"/>
      <c r="M789" s="303"/>
      <c r="N789" s="303"/>
      <c r="O789" s="303"/>
      <c r="P789" s="303"/>
      <c r="Q789" s="304"/>
      <c r="R789" s="304"/>
      <c r="S789" s="304"/>
      <c r="T789" s="304"/>
      <c r="U789" s="304"/>
      <c r="V789" s="304"/>
      <c r="W789" s="304"/>
      <c r="X789" s="304"/>
      <c r="Y789" s="304"/>
      <c r="Z789" s="304"/>
      <c r="AA789" s="304"/>
      <c r="AB789" s="304"/>
      <c r="AC789" s="304"/>
      <c r="AD789" s="304"/>
      <c r="AE789" s="304"/>
      <c r="AF789" s="304"/>
      <c r="AG789" s="304"/>
    </row>
    <row r="790">
      <c r="A790" s="304"/>
      <c r="B790" s="304"/>
      <c r="C790" s="304"/>
      <c r="D790" s="304"/>
      <c r="E790" s="303"/>
      <c r="F790" s="300"/>
      <c r="G790" s="313"/>
      <c r="H790" s="303"/>
      <c r="I790" s="303"/>
      <c r="J790" s="303"/>
      <c r="K790" s="303"/>
      <c r="L790" s="303"/>
      <c r="M790" s="303"/>
      <c r="N790" s="303"/>
      <c r="O790" s="303"/>
      <c r="P790" s="303"/>
      <c r="Q790" s="304"/>
      <c r="R790" s="304"/>
      <c r="S790" s="304"/>
      <c r="T790" s="304"/>
      <c r="U790" s="304"/>
      <c r="V790" s="304"/>
      <c r="W790" s="304"/>
      <c r="X790" s="304"/>
      <c r="Y790" s="304"/>
      <c r="Z790" s="304"/>
      <c r="AA790" s="304"/>
      <c r="AB790" s="304"/>
      <c r="AC790" s="304"/>
      <c r="AD790" s="304"/>
      <c r="AE790" s="304"/>
      <c r="AF790" s="304"/>
      <c r="AG790" s="304"/>
    </row>
    <row r="791">
      <c r="A791" s="304"/>
      <c r="B791" s="304"/>
      <c r="C791" s="304"/>
      <c r="D791" s="304"/>
      <c r="E791" s="303"/>
      <c r="F791" s="300"/>
      <c r="G791" s="313"/>
      <c r="H791" s="303"/>
      <c r="I791" s="303"/>
      <c r="J791" s="303"/>
      <c r="K791" s="303"/>
      <c r="L791" s="303"/>
      <c r="M791" s="303"/>
      <c r="N791" s="303"/>
      <c r="O791" s="303"/>
      <c r="P791" s="303"/>
      <c r="Q791" s="304"/>
      <c r="R791" s="304"/>
      <c r="S791" s="304"/>
      <c r="T791" s="304"/>
      <c r="U791" s="304"/>
      <c r="V791" s="304"/>
      <c r="W791" s="304"/>
      <c r="X791" s="304"/>
      <c r="Y791" s="304"/>
      <c r="Z791" s="304"/>
      <c r="AA791" s="304"/>
      <c r="AB791" s="304"/>
      <c r="AC791" s="304"/>
      <c r="AD791" s="304"/>
      <c r="AE791" s="304"/>
      <c r="AF791" s="304"/>
      <c r="AG791" s="304"/>
    </row>
    <row r="792">
      <c r="A792" s="304"/>
      <c r="B792" s="304"/>
      <c r="C792" s="304"/>
      <c r="D792" s="304"/>
      <c r="E792" s="303"/>
      <c r="F792" s="300"/>
      <c r="G792" s="313"/>
      <c r="H792" s="303"/>
      <c r="I792" s="303"/>
      <c r="J792" s="303"/>
      <c r="K792" s="303"/>
      <c r="L792" s="303"/>
      <c r="M792" s="303"/>
      <c r="N792" s="303"/>
      <c r="O792" s="303"/>
      <c r="P792" s="303"/>
      <c r="Q792" s="304"/>
      <c r="R792" s="304"/>
      <c r="S792" s="304"/>
      <c r="T792" s="304"/>
      <c r="U792" s="304"/>
      <c r="V792" s="304"/>
      <c r="W792" s="304"/>
      <c r="X792" s="304"/>
      <c r="Y792" s="304"/>
      <c r="Z792" s="304"/>
      <c r="AA792" s="304"/>
      <c r="AB792" s="304"/>
      <c r="AC792" s="304"/>
      <c r="AD792" s="304"/>
      <c r="AE792" s="304"/>
      <c r="AF792" s="304"/>
      <c r="AG792" s="304"/>
    </row>
    <row r="793">
      <c r="A793" s="304"/>
      <c r="B793" s="304"/>
      <c r="C793" s="304"/>
      <c r="D793" s="304"/>
      <c r="E793" s="303"/>
      <c r="F793" s="300"/>
      <c r="G793" s="313"/>
      <c r="H793" s="303"/>
      <c r="I793" s="303"/>
      <c r="J793" s="303"/>
      <c r="K793" s="303"/>
      <c r="L793" s="303"/>
      <c r="M793" s="303"/>
      <c r="N793" s="303"/>
      <c r="O793" s="303"/>
      <c r="P793" s="303"/>
      <c r="Q793" s="304"/>
      <c r="R793" s="304"/>
      <c r="S793" s="304"/>
      <c r="T793" s="304"/>
      <c r="U793" s="304"/>
      <c r="V793" s="304"/>
      <c r="W793" s="304"/>
      <c r="X793" s="304"/>
      <c r="Y793" s="304"/>
      <c r="Z793" s="304"/>
      <c r="AA793" s="304"/>
      <c r="AB793" s="304"/>
      <c r="AC793" s="304"/>
      <c r="AD793" s="304"/>
      <c r="AE793" s="304"/>
      <c r="AF793" s="304"/>
      <c r="AG793" s="304"/>
    </row>
    <row r="794">
      <c r="A794" s="304"/>
      <c r="B794" s="304"/>
      <c r="C794" s="304"/>
      <c r="D794" s="304"/>
      <c r="E794" s="303"/>
      <c r="F794" s="300"/>
      <c r="G794" s="313"/>
      <c r="H794" s="303"/>
      <c r="I794" s="303"/>
      <c r="J794" s="303"/>
      <c r="K794" s="303"/>
      <c r="L794" s="303"/>
      <c r="M794" s="303"/>
      <c r="N794" s="303"/>
      <c r="O794" s="303"/>
      <c r="P794" s="303"/>
      <c r="Q794" s="304"/>
      <c r="R794" s="304"/>
      <c r="S794" s="304"/>
      <c r="T794" s="304"/>
      <c r="U794" s="304"/>
      <c r="V794" s="304"/>
      <c r="W794" s="304"/>
      <c r="X794" s="304"/>
      <c r="Y794" s="304"/>
      <c r="Z794" s="304"/>
      <c r="AA794" s="304"/>
      <c r="AB794" s="304"/>
      <c r="AC794" s="304"/>
      <c r="AD794" s="304"/>
      <c r="AE794" s="304"/>
      <c r="AF794" s="304"/>
      <c r="AG794" s="304"/>
    </row>
    <row r="795">
      <c r="A795" s="304"/>
      <c r="B795" s="304"/>
      <c r="C795" s="304"/>
      <c r="D795" s="304"/>
      <c r="E795" s="303"/>
      <c r="F795" s="300"/>
      <c r="G795" s="313"/>
      <c r="H795" s="303"/>
      <c r="I795" s="303"/>
      <c r="J795" s="303"/>
      <c r="K795" s="303"/>
      <c r="L795" s="303"/>
      <c r="M795" s="303"/>
      <c r="N795" s="303"/>
      <c r="O795" s="303"/>
      <c r="P795" s="303"/>
      <c r="Q795" s="304"/>
      <c r="R795" s="304"/>
      <c r="S795" s="304"/>
      <c r="T795" s="304"/>
      <c r="U795" s="304"/>
      <c r="V795" s="304"/>
      <c r="W795" s="304"/>
      <c r="X795" s="304"/>
      <c r="Y795" s="304"/>
      <c r="Z795" s="304"/>
      <c r="AA795" s="304"/>
      <c r="AB795" s="304"/>
      <c r="AC795" s="304"/>
      <c r="AD795" s="304"/>
      <c r="AE795" s="304"/>
      <c r="AF795" s="304"/>
      <c r="AG795" s="304"/>
    </row>
    <row r="796">
      <c r="A796" s="304"/>
      <c r="B796" s="304"/>
      <c r="C796" s="304"/>
      <c r="D796" s="304"/>
      <c r="E796" s="303"/>
      <c r="F796" s="300"/>
      <c r="G796" s="313"/>
      <c r="H796" s="303"/>
      <c r="I796" s="303"/>
      <c r="J796" s="303"/>
      <c r="K796" s="303"/>
      <c r="L796" s="303"/>
      <c r="M796" s="303"/>
      <c r="N796" s="303"/>
      <c r="O796" s="303"/>
      <c r="P796" s="303"/>
      <c r="Q796" s="304"/>
      <c r="R796" s="304"/>
      <c r="S796" s="304"/>
      <c r="T796" s="304"/>
      <c r="U796" s="304"/>
      <c r="V796" s="304"/>
      <c r="W796" s="304"/>
      <c r="X796" s="304"/>
      <c r="Y796" s="304"/>
      <c r="Z796" s="304"/>
      <c r="AA796" s="304"/>
      <c r="AB796" s="304"/>
      <c r="AC796" s="304"/>
      <c r="AD796" s="304"/>
      <c r="AE796" s="304"/>
      <c r="AF796" s="304"/>
      <c r="AG796" s="304"/>
    </row>
    <row r="797">
      <c r="A797" s="304"/>
      <c r="B797" s="304"/>
      <c r="C797" s="304"/>
      <c r="D797" s="304"/>
      <c r="E797" s="303"/>
      <c r="F797" s="300"/>
      <c r="G797" s="313"/>
      <c r="H797" s="303"/>
      <c r="I797" s="303"/>
      <c r="J797" s="303"/>
      <c r="K797" s="303"/>
      <c r="L797" s="303"/>
      <c r="M797" s="303"/>
      <c r="N797" s="303"/>
      <c r="O797" s="303"/>
      <c r="P797" s="303"/>
      <c r="Q797" s="304"/>
      <c r="R797" s="304"/>
      <c r="S797" s="304"/>
      <c r="T797" s="304"/>
      <c r="U797" s="304"/>
      <c r="V797" s="304"/>
      <c r="W797" s="304"/>
      <c r="X797" s="304"/>
      <c r="Y797" s="304"/>
      <c r="Z797" s="304"/>
      <c r="AA797" s="304"/>
      <c r="AB797" s="304"/>
      <c r="AC797" s="304"/>
      <c r="AD797" s="304"/>
      <c r="AE797" s="304"/>
      <c r="AF797" s="304"/>
      <c r="AG797" s="304"/>
    </row>
    <row r="798">
      <c r="A798" s="304"/>
      <c r="B798" s="304"/>
      <c r="C798" s="304"/>
      <c r="D798" s="304"/>
      <c r="E798" s="303"/>
      <c r="F798" s="300"/>
      <c r="G798" s="313"/>
      <c r="H798" s="303"/>
      <c r="I798" s="303"/>
      <c r="J798" s="303"/>
      <c r="K798" s="303"/>
      <c r="L798" s="303"/>
      <c r="M798" s="303"/>
      <c r="N798" s="303"/>
      <c r="O798" s="303"/>
      <c r="P798" s="303"/>
      <c r="Q798" s="304"/>
      <c r="R798" s="304"/>
      <c r="S798" s="304"/>
      <c r="T798" s="304"/>
      <c r="U798" s="304"/>
      <c r="V798" s="304"/>
      <c r="W798" s="304"/>
      <c r="X798" s="304"/>
      <c r="Y798" s="304"/>
      <c r="Z798" s="304"/>
      <c r="AA798" s="304"/>
      <c r="AB798" s="304"/>
      <c r="AC798" s="304"/>
      <c r="AD798" s="304"/>
      <c r="AE798" s="304"/>
      <c r="AF798" s="304"/>
      <c r="AG798" s="304"/>
    </row>
    <row r="799">
      <c r="A799" s="304"/>
      <c r="B799" s="304"/>
      <c r="C799" s="304"/>
      <c r="D799" s="304"/>
      <c r="E799" s="303"/>
      <c r="F799" s="300"/>
      <c r="G799" s="313"/>
      <c r="H799" s="303"/>
      <c r="I799" s="303"/>
      <c r="J799" s="303"/>
      <c r="K799" s="303"/>
      <c r="L799" s="303"/>
      <c r="M799" s="303"/>
      <c r="N799" s="303"/>
      <c r="O799" s="303"/>
      <c r="P799" s="303"/>
      <c r="Q799" s="304"/>
      <c r="R799" s="304"/>
      <c r="S799" s="304"/>
      <c r="T799" s="304"/>
      <c r="U799" s="304"/>
      <c r="V799" s="304"/>
      <c r="W799" s="304"/>
      <c r="X799" s="304"/>
      <c r="Y799" s="304"/>
      <c r="Z799" s="304"/>
      <c r="AA799" s="304"/>
      <c r="AB799" s="304"/>
      <c r="AC799" s="304"/>
      <c r="AD799" s="304"/>
      <c r="AE799" s="304"/>
      <c r="AF799" s="304"/>
      <c r="AG799" s="304"/>
    </row>
    <row r="800">
      <c r="A800" s="304"/>
      <c r="B800" s="304"/>
      <c r="C800" s="304"/>
      <c r="D800" s="304"/>
      <c r="E800" s="303"/>
      <c r="F800" s="300"/>
      <c r="G800" s="313"/>
      <c r="H800" s="303"/>
      <c r="I800" s="303"/>
      <c r="J800" s="303"/>
      <c r="K800" s="303"/>
      <c r="L800" s="303"/>
      <c r="M800" s="303"/>
      <c r="N800" s="303"/>
      <c r="O800" s="303"/>
      <c r="P800" s="303"/>
      <c r="Q800" s="304"/>
      <c r="R800" s="304"/>
      <c r="S800" s="304"/>
      <c r="T800" s="304"/>
      <c r="U800" s="304"/>
      <c r="V800" s="304"/>
      <c r="W800" s="304"/>
      <c r="X800" s="304"/>
      <c r="Y800" s="304"/>
      <c r="Z800" s="304"/>
      <c r="AA800" s="304"/>
      <c r="AB800" s="304"/>
      <c r="AC800" s="304"/>
      <c r="AD800" s="304"/>
      <c r="AE800" s="304"/>
      <c r="AF800" s="304"/>
      <c r="AG800" s="304"/>
    </row>
    <row r="801">
      <c r="A801" s="304"/>
      <c r="B801" s="304"/>
      <c r="C801" s="304"/>
      <c r="D801" s="304"/>
      <c r="E801" s="303"/>
      <c r="F801" s="300"/>
      <c r="G801" s="313"/>
      <c r="H801" s="303"/>
      <c r="I801" s="303"/>
      <c r="J801" s="303"/>
      <c r="K801" s="303"/>
      <c r="L801" s="303"/>
      <c r="M801" s="303"/>
      <c r="N801" s="303"/>
      <c r="O801" s="303"/>
      <c r="P801" s="303"/>
      <c r="Q801" s="304"/>
      <c r="R801" s="304"/>
      <c r="S801" s="304"/>
      <c r="T801" s="304"/>
      <c r="U801" s="304"/>
      <c r="V801" s="304"/>
      <c r="W801" s="304"/>
      <c r="X801" s="304"/>
      <c r="Y801" s="304"/>
      <c r="Z801" s="304"/>
      <c r="AA801" s="304"/>
      <c r="AB801" s="304"/>
      <c r="AC801" s="304"/>
      <c r="AD801" s="304"/>
      <c r="AE801" s="304"/>
      <c r="AF801" s="304"/>
      <c r="AG801" s="304"/>
    </row>
    <row r="802">
      <c r="A802" s="304"/>
      <c r="B802" s="304"/>
      <c r="C802" s="304"/>
      <c r="D802" s="304"/>
      <c r="E802" s="303"/>
      <c r="F802" s="300"/>
      <c r="G802" s="313"/>
      <c r="H802" s="303"/>
      <c r="I802" s="303"/>
      <c r="J802" s="303"/>
      <c r="K802" s="303"/>
      <c r="L802" s="303"/>
      <c r="M802" s="303"/>
      <c r="N802" s="303"/>
      <c r="O802" s="303"/>
      <c r="P802" s="303"/>
      <c r="Q802" s="304"/>
      <c r="R802" s="304"/>
      <c r="S802" s="304"/>
      <c r="T802" s="304"/>
      <c r="U802" s="304"/>
      <c r="V802" s="304"/>
      <c r="W802" s="304"/>
      <c r="X802" s="304"/>
      <c r="Y802" s="304"/>
      <c r="Z802" s="304"/>
      <c r="AA802" s="304"/>
      <c r="AB802" s="304"/>
      <c r="AC802" s="304"/>
      <c r="AD802" s="304"/>
      <c r="AE802" s="304"/>
      <c r="AF802" s="304"/>
      <c r="AG802" s="304"/>
    </row>
    <row r="803">
      <c r="A803" s="304"/>
      <c r="B803" s="304"/>
      <c r="C803" s="304"/>
      <c r="D803" s="304"/>
      <c r="E803" s="303"/>
      <c r="F803" s="300"/>
      <c r="G803" s="313"/>
      <c r="H803" s="303"/>
      <c r="I803" s="303"/>
      <c r="J803" s="303"/>
      <c r="K803" s="303"/>
      <c r="L803" s="303"/>
      <c r="M803" s="303"/>
      <c r="N803" s="303"/>
      <c r="O803" s="303"/>
      <c r="P803" s="303"/>
      <c r="Q803" s="304"/>
      <c r="R803" s="304"/>
      <c r="S803" s="304"/>
      <c r="T803" s="304"/>
      <c r="U803" s="304"/>
      <c r="V803" s="304"/>
      <c r="W803" s="304"/>
      <c r="X803" s="304"/>
      <c r="Y803" s="304"/>
      <c r="Z803" s="304"/>
      <c r="AA803" s="304"/>
      <c r="AB803" s="304"/>
      <c r="AC803" s="304"/>
      <c r="AD803" s="304"/>
      <c r="AE803" s="304"/>
      <c r="AF803" s="304"/>
      <c r="AG803" s="304"/>
    </row>
    <row r="804">
      <c r="A804" s="304"/>
      <c r="B804" s="304"/>
      <c r="C804" s="304"/>
      <c r="D804" s="304"/>
      <c r="E804" s="303"/>
      <c r="F804" s="300"/>
      <c r="G804" s="313"/>
      <c r="H804" s="303"/>
      <c r="I804" s="303"/>
      <c r="J804" s="303"/>
      <c r="K804" s="303"/>
      <c r="L804" s="303"/>
      <c r="M804" s="303"/>
      <c r="N804" s="303"/>
      <c r="O804" s="303"/>
      <c r="P804" s="303"/>
      <c r="Q804" s="304"/>
      <c r="R804" s="304"/>
      <c r="S804" s="304"/>
      <c r="T804" s="304"/>
      <c r="U804" s="304"/>
      <c r="V804" s="304"/>
      <c r="W804" s="304"/>
      <c r="X804" s="304"/>
      <c r="Y804" s="304"/>
      <c r="Z804" s="304"/>
      <c r="AA804" s="304"/>
      <c r="AB804" s="304"/>
      <c r="AC804" s="304"/>
      <c r="AD804" s="304"/>
      <c r="AE804" s="304"/>
      <c r="AF804" s="304"/>
      <c r="AG804" s="304"/>
    </row>
    <row r="805">
      <c r="A805" s="304"/>
      <c r="B805" s="304"/>
      <c r="C805" s="304"/>
      <c r="D805" s="304"/>
      <c r="E805" s="303"/>
      <c r="F805" s="300"/>
      <c r="G805" s="313"/>
      <c r="H805" s="303"/>
      <c r="I805" s="303"/>
      <c r="J805" s="303"/>
      <c r="K805" s="303"/>
      <c r="L805" s="303"/>
      <c r="M805" s="303"/>
      <c r="N805" s="303"/>
      <c r="O805" s="303"/>
      <c r="P805" s="303"/>
      <c r="Q805" s="304"/>
      <c r="R805" s="304"/>
      <c r="S805" s="304"/>
      <c r="T805" s="304"/>
      <c r="U805" s="304"/>
      <c r="V805" s="304"/>
      <c r="W805" s="304"/>
      <c r="X805" s="304"/>
      <c r="Y805" s="304"/>
      <c r="Z805" s="304"/>
      <c r="AA805" s="304"/>
      <c r="AB805" s="304"/>
      <c r="AC805" s="304"/>
      <c r="AD805" s="304"/>
      <c r="AE805" s="304"/>
      <c r="AF805" s="304"/>
      <c r="AG805" s="304"/>
    </row>
    <row r="806">
      <c r="A806" s="304"/>
      <c r="B806" s="304"/>
      <c r="C806" s="304"/>
      <c r="D806" s="304"/>
      <c r="E806" s="303"/>
      <c r="F806" s="300"/>
      <c r="G806" s="313"/>
      <c r="H806" s="303"/>
      <c r="I806" s="303"/>
      <c r="J806" s="303"/>
      <c r="K806" s="303"/>
      <c r="L806" s="303"/>
      <c r="M806" s="303"/>
      <c r="N806" s="303"/>
      <c r="O806" s="303"/>
      <c r="P806" s="303"/>
      <c r="Q806" s="304"/>
      <c r="R806" s="304"/>
      <c r="S806" s="304"/>
      <c r="T806" s="304"/>
      <c r="U806" s="304"/>
      <c r="V806" s="304"/>
      <c r="W806" s="304"/>
      <c r="X806" s="304"/>
      <c r="Y806" s="304"/>
      <c r="Z806" s="304"/>
      <c r="AA806" s="304"/>
      <c r="AB806" s="304"/>
      <c r="AC806" s="304"/>
      <c r="AD806" s="304"/>
      <c r="AE806" s="304"/>
      <c r="AF806" s="304"/>
      <c r="AG806" s="304"/>
    </row>
    <row r="807">
      <c r="A807" s="304"/>
      <c r="B807" s="304"/>
      <c r="C807" s="304"/>
      <c r="D807" s="304"/>
      <c r="E807" s="303"/>
      <c r="F807" s="300"/>
      <c r="G807" s="313"/>
      <c r="H807" s="303"/>
      <c r="I807" s="303"/>
      <c r="J807" s="303"/>
      <c r="K807" s="303"/>
      <c r="L807" s="303"/>
      <c r="M807" s="303"/>
      <c r="N807" s="303"/>
      <c r="O807" s="303"/>
      <c r="P807" s="303"/>
      <c r="Q807" s="304"/>
      <c r="R807" s="304"/>
      <c r="S807" s="304"/>
      <c r="T807" s="304"/>
      <c r="U807" s="304"/>
      <c r="V807" s="304"/>
      <c r="W807" s="304"/>
      <c r="X807" s="304"/>
      <c r="Y807" s="304"/>
      <c r="Z807" s="304"/>
      <c r="AA807" s="304"/>
      <c r="AB807" s="304"/>
      <c r="AC807" s="304"/>
      <c r="AD807" s="304"/>
      <c r="AE807" s="304"/>
      <c r="AF807" s="304"/>
      <c r="AG807" s="304"/>
    </row>
    <row r="808">
      <c r="A808" s="304"/>
      <c r="B808" s="304"/>
      <c r="C808" s="304"/>
      <c r="D808" s="304"/>
      <c r="E808" s="303"/>
      <c r="F808" s="300"/>
      <c r="G808" s="313"/>
      <c r="H808" s="303"/>
      <c r="I808" s="303"/>
      <c r="J808" s="303"/>
      <c r="K808" s="303"/>
      <c r="L808" s="303"/>
      <c r="M808" s="303"/>
      <c r="N808" s="303"/>
      <c r="O808" s="303"/>
      <c r="P808" s="303"/>
      <c r="Q808" s="304"/>
      <c r="R808" s="304"/>
      <c r="S808" s="304"/>
      <c r="T808" s="304"/>
      <c r="U808" s="304"/>
      <c r="V808" s="304"/>
      <c r="W808" s="304"/>
      <c r="X808" s="304"/>
      <c r="Y808" s="304"/>
      <c r="Z808" s="304"/>
      <c r="AA808" s="304"/>
      <c r="AB808" s="304"/>
      <c r="AC808" s="304"/>
      <c r="AD808" s="304"/>
      <c r="AE808" s="304"/>
      <c r="AF808" s="304"/>
      <c r="AG808" s="304"/>
    </row>
    <row r="809">
      <c r="A809" s="304"/>
      <c r="B809" s="304"/>
      <c r="C809" s="304"/>
      <c r="D809" s="304"/>
      <c r="E809" s="303"/>
      <c r="F809" s="300"/>
      <c r="G809" s="313"/>
      <c r="H809" s="303"/>
      <c r="I809" s="303"/>
      <c r="J809" s="303"/>
      <c r="K809" s="303"/>
      <c r="L809" s="303"/>
      <c r="M809" s="303"/>
      <c r="N809" s="303"/>
      <c r="O809" s="303"/>
      <c r="P809" s="303"/>
      <c r="Q809" s="304"/>
      <c r="R809" s="304"/>
      <c r="S809" s="304"/>
      <c r="T809" s="304"/>
      <c r="U809" s="304"/>
      <c r="V809" s="304"/>
      <c r="W809" s="304"/>
      <c r="X809" s="304"/>
      <c r="Y809" s="304"/>
      <c r="Z809" s="304"/>
      <c r="AA809" s="304"/>
      <c r="AB809" s="304"/>
      <c r="AC809" s="304"/>
      <c r="AD809" s="304"/>
      <c r="AE809" s="304"/>
      <c r="AF809" s="304"/>
      <c r="AG809" s="304"/>
    </row>
    <row r="810">
      <c r="A810" s="304"/>
      <c r="B810" s="304"/>
      <c r="C810" s="304"/>
      <c r="D810" s="304"/>
      <c r="E810" s="303"/>
      <c r="F810" s="300"/>
      <c r="G810" s="313"/>
      <c r="H810" s="303"/>
      <c r="I810" s="303"/>
      <c r="J810" s="303"/>
      <c r="K810" s="303"/>
      <c r="L810" s="303"/>
      <c r="M810" s="303"/>
      <c r="N810" s="303"/>
      <c r="O810" s="303"/>
      <c r="P810" s="303"/>
      <c r="Q810" s="304"/>
      <c r="R810" s="304"/>
      <c r="S810" s="304"/>
      <c r="T810" s="304"/>
      <c r="U810" s="304"/>
      <c r="V810" s="304"/>
      <c r="W810" s="304"/>
      <c r="X810" s="304"/>
      <c r="Y810" s="304"/>
      <c r="Z810" s="304"/>
      <c r="AA810" s="304"/>
      <c r="AB810" s="304"/>
      <c r="AC810" s="304"/>
      <c r="AD810" s="304"/>
      <c r="AE810" s="304"/>
      <c r="AF810" s="304"/>
      <c r="AG810" s="304"/>
    </row>
    <row r="811">
      <c r="A811" s="304"/>
      <c r="B811" s="304"/>
      <c r="C811" s="304"/>
      <c r="D811" s="304"/>
      <c r="E811" s="303"/>
      <c r="F811" s="300"/>
      <c r="G811" s="313"/>
      <c r="H811" s="303"/>
      <c r="I811" s="303"/>
      <c r="J811" s="303"/>
      <c r="K811" s="303"/>
      <c r="L811" s="303"/>
      <c r="M811" s="303"/>
      <c r="N811" s="303"/>
      <c r="O811" s="303"/>
      <c r="P811" s="303"/>
      <c r="Q811" s="304"/>
      <c r="R811" s="304"/>
      <c r="S811" s="304"/>
      <c r="T811" s="304"/>
      <c r="U811" s="304"/>
      <c r="V811" s="304"/>
      <c r="W811" s="304"/>
      <c r="X811" s="304"/>
      <c r="Y811" s="304"/>
      <c r="Z811" s="304"/>
      <c r="AA811" s="304"/>
      <c r="AB811" s="304"/>
      <c r="AC811" s="304"/>
      <c r="AD811" s="304"/>
      <c r="AE811" s="304"/>
      <c r="AF811" s="304"/>
      <c r="AG811" s="304"/>
    </row>
    <row r="812">
      <c r="A812" s="304"/>
      <c r="B812" s="304"/>
      <c r="C812" s="304"/>
      <c r="D812" s="304"/>
      <c r="E812" s="303"/>
      <c r="F812" s="300"/>
      <c r="G812" s="313"/>
      <c r="H812" s="303"/>
      <c r="I812" s="303"/>
      <c r="J812" s="303"/>
      <c r="K812" s="303"/>
      <c r="L812" s="303"/>
      <c r="M812" s="303"/>
      <c r="N812" s="303"/>
      <c r="O812" s="303"/>
      <c r="P812" s="303"/>
      <c r="Q812" s="304"/>
      <c r="R812" s="304"/>
      <c r="S812" s="304"/>
      <c r="T812" s="304"/>
      <c r="U812" s="304"/>
      <c r="V812" s="304"/>
      <c r="W812" s="304"/>
      <c r="X812" s="304"/>
      <c r="Y812" s="304"/>
      <c r="Z812" s="304"/>
      <c r="AA812" s="304"/>
      <c r="AB812" s="304"/>
      <c r="AC812" s="304"/>
      <c r="AD812" s="304"/>
      <c r="AE812" s="304"/>
      <c r="AF812" s="304"/>
      <c r="AG812" s="304"/>
    </row>
    <row r="813">
      <c r="A813" s="304"/>
      <c r="B813" s="304"/>
      <c r="C813" s="304"/>
      <c r="D813" s="304"/>
      <c r="E813" s="303"/>
      <c r="F813" s="300"/>
      <c r="G813" s="313"/>
      <c r="H813" s="303"/>
      <c r="I813" s="303"/>
      <c r="J813" s="303"/>
      <c r="K813" s="303"/>
      <c r="L813" s="303"/>
      <c r="M813" s="303"/>
      <c r="N813" s="303"/>
      <c r="O813" s="303"/>
      <c r="P813" s="303"/>
      <c r="Q813" s="304"/>
      <c r="R813" s="304"/>
      <c r="S813" s="304"/>
      <c r="T813" s="304"/>
      <c r="U813" s="304"/>
      <c r="V813" s="304"/>
      <c r="W813" s="304"/>
      <c r="X813" s="304"/>
      <c r="Y813" s="304"/>
      <c r="Z813" s="304"/>
      <c r="AA813" s="304"/>
      <c r="AB813" s="304"/>
      <c r="AC813" s="304"/>
      <c r="AD813" s="304"/>
      <c r="AE813" s="304"/>
      <c r="AF813" s="304"/>
      <c r="AG813" s="304"/>
    </row>
    <row r="814">
      <c r="A814" s="304"/>
      <c r="B814" s="304"/>
      <c r="C814" s="304"/>
      <c r="D814" s="304"/>
      <c r="E814" s="303"/>
      <c r="F814" s="300"/>
      <c r="G814" s="313"/>
      <c r="H814" s="303"/>
      <c r="I814" s="303"/>
      <c r="J814" s="303"/>
      <c r="K814" s="303"/>
      <c r="L814" s="303"/>
      <c r="M814" s="303"/>
      <c r="N814" s="303"/>
      <c r="O814" s="303"/>
      <c r="P814" s="303"/>
      <c r="Q814" s="304"/>
      <c r="R814" s="304"/>
      <c r="S814" s="304"/>
      <c r="T814" s="304"/>
      <c r="U814" s="304"/>
      <c r="V814" s="304"/>
      <c r="W814" s="304"/>
      <c r="X814" s="304"/>
      <c r="Y814" s="304"/>
      <c r="Z814" s="304"/>
      <c r="AA814" s="304"/>
      <c r="AB814" s="304"/>
      <c r="AC814" s="304"/>
      <c r="AD814" s="304"/>
      <c r="AE814" s="304"/>
      <c r="AF814" s="304"/>
      <c r="AG814" s="304"/>
    </row>
    <row r="815">
      <c r="A815" s="304"/>
      <c r="B815" s="304"/>
      <c r="C815" s="304"/>
      <c r="D815" s="304"/>
      <c r="E815" s="303"/>
      <c r="F815" s="300"/>
      <c r="G815" s="313"/>
      <c r="H815" s="303"/>
      <c r="I815" s="303"/>
      <c r="J815" s="303"/>
      <c r="K815" s="303"/>
      <c r="L815" s="303"/>
      <c r="M815" s="303"/>
      <c r="N815" s="303"/>
      <c r="O815" s="303"/>
      <c r="P815" s="303"/>
      <c r="Q815" s="304"/>
      <c r="R815" s="304"/>
      <c r="S815" s="304"/>
      <c r="T815" s="304"/>
      <c r="U815" s="304"/>
      <c r="V815" s="304"/>
      <c r="W815" s="304"/>
      <c r="X815" s="304"/>
      <c r="Y815" s="304"/>
      <c r="Z815" s="304"/>
      <c r="AA815" s="304"/>
      <c r="AB815" s="304"/>
      <c r="AC815" s="304"/>
      <c r="AD815" s="304"/>
      <c r="AE815" s="304"/>
      <c r="AF815" s="304"/>
      <c r="AG815" s="304"/>
    </row>
    <row r="816">
      <c r="A816" s="304"/>
      <c r="B816" s="304"/>
      <c r="C816" s="304"/>
      <c r="D816" s="304"/>
      <c r="E816" s="303"/>
      <c r="F816" s="300"/>
      <c r="G816" s="313"/>
      <c r="H816" s="303"/>
      <c r="I816" s="303"/>
      <c r="J816" s="303"/>
      <c r="K816" s="303"/>
      <c r="L816" s="303"/>
      <c r="M816" s="303"/>
      <c r="N816" s="303"/>
      <c r="O816" s="303"/>
      <c r="P816" s="303"/>
      <c r="Q816" s="304"/>
      <c r="R816" s="304"/>
      <c r="S816" s="304"/>
      <c r="T816" s="304"/>
      <c r="U816" s="304"/>
      <c r="V816" s="304"/>
      <c r="W816" s="304"/>
      <c r="X816" s="304"/>
      <c r="Y816" s="304"/>
      <c r="Z816" s="304"/>
      <c r="AA816" s="304"/>
      <c r="AB816" s="304"/>
      <c r="AC816" s="304"/>
      <c r="AD816" s="304"/>
      <c r="AE816" s="304"/>
      <c r="AF816" s="304"/>
      <c r="AG816" s="304"/>
    </row>
    <row r="817">
      <c r="A817" s="304"/>
      <c r="B817" s="304"/>
      <c r="C817" s="304"/>
      <c r="D817" s="304"/>
      <c r="E817" s="303"/>
      <c r="F817" s="300"/>
      <c r="G817" s="313"/>
      <c r="H817" s="303"/>
      <c r="I817" s="303"/>
      <c r="J817" s="303"/>
      <c r="K817" s="303"/>
      <c r="L817" s="303"/>
      <c r="M817" s="303"/>
      <c r="N817" s="303"/>
      <c r="O817" s="303"/>
      <c r="P817" s="303"/>
      <c r="Q817" s="304"/>
      <c r="R817" s="304"/>
      <c r="S817" s="304"/>
      <c r="T817" s="304"/>
      <c r="U817" s="304"/>
      <c r="V817" s="304"/>
      <c r="W817" s="304"/>
      <c r="X817" s="304"/>
      <c r="Y817" s="304"/>
      <c r="Z817" s="304"/>
      <c r="AA817" s="304"/>
      <c r="AB817" s="304"/>
      <c r="AC817" s="304"/>
      <c r="AD817" s="304"/>
      <c r="AE817" s="304"/>
      <c r="AF817" s="304"/>
      <c r="AG817" s="304"/>
    </row>
    <row r="818">
      <c r="A818" s="304"/>
      <c r="B818" s="304"/>
      <c r="C818" s="304"/>
      <c r="D818" s="304"/>
      <c r="E818" s="303"/>
      <c r="F818" s="300"/>
      <c r="G818" s="313"/>
      <c r="H818" s="303"/>
      <c r="I818" s="303"/>
      <c r="J818" s="303"/>
      <c r="K818" s="303"/>
      <c r="L818" s="303"/>
      <c r="M818" s="303"/>
      <c r="N818" s="303"/>
      <c r="O818" s="303"/>
      <c r="P818" s="303"/>
      <c r="Q818" s="304"/>
      <c r="R818" s="304"/>
      <c r="S818" s="304"/>
      <c r="T818" s="304"/>
      <c r="U818" s="304"/>
      <c r="V818" s="304"/>
      <c r="W818" s="304"/>
      <c r="X818" s="304"/>
      <c r="Y818" s="304"/>
      <c r="Z818" s="304"/>
      <c r="AA818" s="304"/>
      <c r="AB818" s="304"/>
      <c r="AC818" s="304"/>
      <c r="AD818" s="304"/>
      <c r="AE818" s="304"/>
      <c r="AF818" s="304"/>
      <c r="AG818" s="304"/>
    </row>
    <row r="819">
      <c r="A819" s="304"/>
      <c r="B819" s="304"/>
      <c r="C819" s="304"/>
      <c r="D819" s="304"/>
      <c r="E819" s="303"/>
      <c r="F819" s="300"/>
      <c r="G819" s="313"/>
      <c r="H819" s="303"/>
      <c r="I819" s="303"/>
      <c r="J819" s="303"/>
      <c r="K819" s="303"/>
      <c r="L819" s="303"/>
      <c r="M819" s="303"/>
      <c r="N819" s="303"/>
      <c r="O819" s="303"/>
      <c r="P819" s="303"/>
      <c r="Q819" s="304"/>
      <c r="R819" s="304"/>
      <c r="S819" s="304"/>
      <c r="T819" s="304"/>
      <c r="U819" s="304"/>
      <c r="V819" s="304"/>
      <c r="W819" s="304"/>
      <c r="X819" s="304"/>
      <c r="Y819" s="304"/>
      <c r="Z819" s="304"/>
      <c r="AA819" s="304"/>
      <c r="AB819" s="304"/>
      <c r="AC819" s="304"/>
      <c r="AD819" s="304"/>
      <c r="AE819" s="304"/>
      <c r="AF819" s="304"/>
      <c r="AG819" s="304"/>
    </row>
    <row r="820">
      <c r="A820" s="304"/>
      <c r="B820" s="304"/>
      <c r="C820" s="304"/>
      <c r="D820" s="304"/>
      <c r="E820" s="303"/>
      <c r="F820" s="300"/>
      <c r="G820" s="313"/>
      <c r="H820" s="303"/>
      <c r="I820" s="303"/>
      <c r="J820" s="303"/>
      <c r="K820" s="303"/>
      <c r="L820" s="303"/>
      <c r="M820" s="303"/>
      <c r="N820" s="303"/>
      <c r="O820" s="303"/>
      <c r="P820" s="303"/>
      <c r="Q820" s="304"/>
      <c r="R820" s="304"/>
      <c r="S820" s="304"/>
      <c r="T820" s="304"/>
      <c r="U820" s="304"/>
      <c r="V820" s="304"/>
      <c r="W820" s="304"/>
      <c r="X820" s="304"/>
      <c r="Y820" s="304"/>
      <c r="Z820" s="304"/>
      <c r="AA820" s="304"/>
      <c r="AB820" s="304"/>
      <c r="AC820" s="304"/>
      <c r="AD820" s="304"/>
      <c r="AE820" s="304"/>
      <c r="AF820" s="304"/>
      <c r="AG820" s="304"/>
    </row>
    <row r="821">
      <c r="A821" s="304"/>
      <c r="B821" s="304"/>
      <c r="C821" s="304"/>
      <c r="D821" s="304"/>
      <c r="E821" s="303"/>
      <c r="F821" s="300"/>
      <c r="G821" s="313"/>
      <c r="H821" s="303"/>
      <c r="I821" s="303"/>
      <c r="J821" s="303"/>
      <c r="K821" s="303"/>
      <c r="L821" s="303"/>
      <c r="M821" s="303"/>
      <c r="N821" s="303"/>
      <c r="O821" s="303"/>
      <c r="P821" s="303"/>
      <c r="Q821" s="304"/>
      <c r="R821" s="304"/>
      <c r="S821" s="304"/>
      <c r="T821" s="304"/>
      <c r="U821" s="304"/>
      <c r="V821" s="304"/>
      <c r="W821" s="304"/>
      <c r="X821" s="304"/>
      <c r="Y821" s="304"/>
      <c r="Z821" s="304"/>
      <c r="AA821" s="304"/>
      <c r="AB821" s="304"/>
      <c r="AC821" s="304"/>
      <c r="AD821" s="304"/>
      <c r="AE821" s="304"/>
      <c r="AF821" s="304"/>
      <c r="AG821" s="304"/>
    </row>
    <row r="822">
      <c r="A822" s="304"/>
      <c r="B822" s="304"/>
      <c r="C822" s="304"/>
      <c r="D822" s="304"/>
      <c r="E822" s="303"/>
      <c r="F822" s="300"/>
      <c r="G822" s="313"/>
      <c r="H822" s="303"/>
      <c r="I822" s="303"/>
      <c r="J822" s="303"/>
      <c r="K822" s="303"/>
      <c r="L822" s="303"/>
      <c r="M822" s="303"/>
      <c r="N822" s="303"/>
      <c r="O822" s="303"/>
      <c r="P822" s="303"/>
      <c r="Q822" s="304"/>
      <c r="R822" s="304"/>
      <c r="S822" s="304"/>
      <c r="T822" s="304"/>
      <c r="U822" s="304"/>
      <c r="V822" s="304"/>
      <c r="W822" s="304"/>
      <c r="X822" s="304"/>
      <c r="Y822" s="304"/>
      <c r="Z822" s="304"/>
      <c r="AA822" s="304"/>
      <c r="AB822" s="304"/>
      <c r="AC822" s="304"/>
      <c r="AD822" s="304"/>
      <c r="AE822" s="304"/>
      <c r="AF822" s="304"/>
      <c r="AG822" s="304"/>
    </row>
    <row r="823">
      <c r="A823" s="304"/>
      <c r="B823" s="304"/>
      <c r="C823" s="304"/>
      <c r="D823" s="304"/>
      <c r="E823" s="303"/>
      <c r="F823" s="300"/>
      <c r="G823" s="313"/>
      <c r="H823" s="303"/>
      <c r="I823" s="303"/>
      <c r="J823" s="303"/>
      <c r="K823" s="303"/>
      <c r="L823" s="303"/>
      <c r="M823" s="303"/>
      <c r="N823" s="303"/>
      <c r="O823" s="303"/>
      <c r="P823" s="303"/>
      <c r="Q823" s="304"/>
      <c r="R823" s="304"/>
      <c r="S823" s="304"/>
      <c r="T823" s="304"/>
      <c r="U823" s="304"/>
      <c r="V823" s="304"/>
      <c r="W823" s="304"/>
      <c r="X823" s="304"/>
      <c r="Y823" s="304"/>
      <c r="Z823" s="304"/>
      <c r="AA823" s="304"/>
      <c r="AB823" s="304"/>
      <c r="AC823" s="304"/>
      <c r="AD823" s="304"/>
      <c r="AE823" s="304"/>
      <c r="AF823" s="304"/>
      <c r="AG823" s="304"/>
    </row>
    <row r="824">
      <c r="A824" s="304"/>
      <c r="B824" s="304"/>
      <c r="C824" s="304"/>
      <c r="D824" s="304"/>
      <c r="E824" s="303"/>
      <c r="F824" s="300"/>
      <c r="G824" s="313"/>
      <c r="H824" s="303"/>
      <c r="I824" s="303"/>
      <c r="J824" s="303"/>
      <c r="K824" s="303"/>
      <c r="L824" s="303"/>
      <c r="M824" s="303"/>
      <c r="N824" s="303"/>
      <c r="O824" s="303"/>
      <c r="P824" s="303"/>
      <c r="Q824" s="304"/>
      <c r="R824" s="304"/>
      <c r="S824" s="304"/>
      <c r="T824" s="304"/>
      <c r="U824" s="304"/>
      <c r="V824" s="304"/>
      <c r="W824" s="304"/>
      <c r="X824" s="304"/>
      <c r="Y824" s="304"/>
      <c r="Z824" s="304"/>
      <c r="AA824" s="304"/>
      <c r="AB824" s="304"/>
      <c r="AC824" s="304"/>
      <c r="AD824" s="304"/>
      <c r="AE824" s="304"/>
      <c r="AF824" s="304"/>
      <c r="AG824" s="304"/>
    </row>
    <row r="825">
      <c r="A825" s="304"/>
      <c r="B825" s="304"/>
      <c r="C825" s="304"/>
      <c r="D825" s="304"/>
      <c r="E825" s="303"/>
      <c r="F825" s="300"/>
      <c r="G825" s="313"/>
      <c r="H825" s="303"/>
      <c r="I825" s="303"/>
      <c r="J825" s="303"/>
      <c r="K825" s="303"/>
      <c r="L825" s="303"/>
      <c r="M825" s="303"/>
      <c r="N825" s="303"/>
      <c r="O825" s="303"/>
      <c r="P825" s="303"/>
      <c r="Q825" s="304"/>
      <c r="R825" s="304"/>
      <c r="S825" s="304"/>
      <c r="T825" s="304"/>
      <c r="U825" s="304"/>
      <c r="V825" s="304"/>
      <c r="W825" s="304"/>
      <c r="X825" s="304"/>
      <c r="Y825" s="304"/>
      <c r="Z825" s="304"/>
      <c r="AA825" s="304"/>
      <c r="AB825" s="304"/>
      <c r="AC825" s="304"/>
      <c r="AD825" s="304"/>
      <c r="AE825" s="304"/>
      <c r="AF825" s="304"/>
      <c r="AG825" s="304"/>
    </row>
    <row r="826">
      <c r="A826" s="304"/>
      <c r="B826" s="304"/>
      <c r="C826" s="304"/>
      <c r="D826" s="304"/>
      <c r="E826" s="303"/>
      <c r="F826" s="300"/>
      <c r="G826" s="313"/>
      <c r="H826" s="303"/>
      <c r="I826" s="303"/>
      <c r="J826" s="303"/>
      <c r="K826" s="303"/>
      <c r="L826" s="303"/>
      <c r="M826" s="303"/>
      <c r="N826" s="303"/>
      <c r="O826" s="303"/>
      <c r="P826" s="303"/>
      <c r="Q826" s="304"/>
      <c r="R826" s="304"/>
      <c r="S826" s="304"/>
      <c r="T826" s="304"/>
      <c r="U826" s="304"/>
      <c r="V826" s="304"/>
      <c r="W826" s="304"/>
      <c r="X826" s="304"/>
      <c r="Y826" s="304"/>
      <c r="Z826" s="304"/>
      <c r="AA826" s="304"/>
      <c r="AB826" s="304"/>
      <c r="AC826" s="304"/>
      <c r="AD826" s="304"/>
      <c r="AE826" s="304"/>
      <c r="AF826" s="304"/>
      <c r="AG826" s="304"/>
    </row>
    <row r="827">
      <c r="A827" s="304"/>
      <c r="B827" s="304"/>
      <c r="C827" s="304"/>
      <c r="D827" s="304"/>
      <c r="E827" s="303"/>
      <c r="F827" s="300"/>
      <c r="G827" s="313"/>
      <c r="H827" s="303"/>
      <c r="I827" s="303"/>
      <c r="J827" s="303"/>
      <c r="K827" s="303"/>
      <c r="L827" s="303"/>
      <c r="M827" s="303"/>
      <c r="N827" s="303"/>
      <c r="O827" s="303"/>
      <c r="P827" s="303"/>
      <c r="Q827" s="304"/>
      <c r="R827" s="304"/>
      <c r="S827" s="304"/>
      <c r="T827" s="304"/>
      <c r="U827" s="304"/>
      <c r="V827" s="304"/>
      <c r="W827" s="304"/>
      <c r="X827" s="304"/>
      <c r="Y827" s="304"/>
      <c r="Z827" s="304"/>
      <c r="AA827" s="304"/>
      <c r="AB827" s="304"/>
      <c r="AC827" s="304"/>
      <c r="AD827" s="304"/>
      <c r="AE827" s="304"/>
      <c r="AF827" s="304"/>
      <c r="AG827" s="304"/>
    </row>
    <row r="828">
      <c r="A828" s="304"/>
      <c r="B828" s="304"/>
      <c r="C828" s="304"/>
      <c r="D828" s="304"/>
      <c r="E828" s="303"/>
      <c r="F828" s="300"/>
      <c r="G828" s="313"/>
      <c r="H828" s="303"/>
      <c r="I828" s="303"/>
      <c r="J828" s="303"/>
      <c r="K828" s="303"/>
      <c r="L828" s="303"/>
      <c r="M828" s="303"/>
      <c r="N828" s="303"/>
      <c r="O828" s="303"/>
      <c r="P828" s="303"/>
      <c r="Q828" s="304"/>
      <c r="R828" s="304"/>
      <c r="S828" s="304"/>
      <c r="T828" s="304"/>
      <c r="U828" s="304"/>
      <c r="V828" s="304"/>
      <c r="W828" s="304"/>
      <c r="X828" s="304"/>
      <c r="Y828" s="304"/>
      <c r="Z828" s="304"/>
      <c r="AA828" s="304"/>
      <c r="AB828" s="304"/>
      <c r="AC828" s="304"/>
      <c r="AD828" s="304"/>
      <c r="AE828" s="304"/>
      <c r="AF828" s="304"/>
      <c r="AG828" s="304"/>
    </row>
    <row r="829">
      <c r="A829" s="304"/>
      <c r="B829" s="304"/>
      <c r="C829" s="304"/>
      <c r="D829" s="304"/>
      <c r="E829" s="303"/>
      <c r="F829" s="300"/>
      <c r="G829" s="313"/>
      <c r="H829" s="303"/>
      <c r="I829" s="303"/>
      <c r="J829" s="303"/>
      <c r="K829" s="303"/>
      <c r="L829" s="303"/>
      <c r="M829" s="303"/>
      <c r="N829" s="303"/>
      <c r="O829" s="303"/>
      <c r="P829" s="303"/>
      <c r="Q829" s="304"/>
      <c r="R829" s="304"/>
      <c r="S829" s="304"/>
      <c r="T829" s="304"/>
      <c r="U829" s="304"/>
      <c r="V829" s="304"/>
      <c r="W829" s="304"/>
      <c r="X829" s="304"/>
      <c r="Y829" s="304"/>
      <c r="Z829" s="304"/>
      <c r="AA829" s="304"/>
      <c r="AB829" s="304"/>
      <c r="AC829" s="304"/>
      <c r="AD829" s="304"/>
      <c r="AE829" s="304"/>
      <c r="AF829" s="304"/>
      <c r="AG829" s="304"/>
    </row>
    <row r="830">
      <c r="A830" s="304"/>
      <c r="B830" s="304"/>
      <c r="C830" s="304"/>
      <c r="D830" s="304"/>
      <c r="E830" s="303"/>
      <c r="F830" s="300"/>
      <c r="G830" s="313"/>
      <c r="H830" s="303"/>
      <c r="I830" s="303"/>
      <c r="J830" s="303"/>
      <c r="K830" s="303"/>
      <c r="L830" s="303"/>
      <c r="M830" s="303"/>
      <c r="N830" s="303"/>
      <c r="O830" s="303"/>
      <c r="P830" s="303"/>
      <c r="Q830" s="304"/>
      <c r="R830" s="304"/>
      <c r="S830" s="304"/>
      <c r="T830" s="304"/>
      <c r="U830" s="304"/>
      <c r="V830" s="304"/>
      <c r="W830" s="304"/>
      <c r="X830" s="304"/>
      <c r="Y830" s="304"/>
      <c r="Z830" s="304"/>
      <c r="AA830" s="304"/>
      <c r="AB830" s="304"/>
      <c r="AC830" s="304"/>
      <c r="AD830" s="304"/>
      <c r="AE830" s="304"/>
      <c r="AF830" s="304"/>
      <c r="AG830" s="304"/>
    </row>
    <row r="831">
      <c r="A831" s="304"/>
      <c r="B831" s="304"/>
      <c r="C831" s="304"/>
      <c r="D831" s="304"/>
      <c r="E831" s="303"/>
      <c r="F831" s="300"/>
      <c r="G831" s="313"/>
      <c r="H831" s="303"/>
      <c r="I831" s="303"/>
      <c r="J831" s="303"/>
      <c r="K831" s="303"/>
      <c r="L831" s="303"/>
      <c r="M831" s="303"/>
      <c r="N831" s="303"/>
      <c r="O831" s="303"/>
      <c r="P831" s="303"/>
      <c r="Q831" s="304"/>
      <c r="R831" s="304"/>
      <c r="S831" s="304"/>
      <c r="T831" s="304"/>
      <c r="U831" s="304"/>
      <c r="V831" s="304"/>
      <c r="W831" s="304"/>
      <c r="X831" s="304"/>
      <c r="Y831" s="304"/>
      <c r="Z831" s="304"/>
      <c r="AA831" s="304"/>
      <c r="AB831" s="304"/>
      <c r="AC831" s="304"/>
      <c r="AD831" s="304"/>
      <c r="AE831" s="304"/>
      <c r="AF831" s="304"/>
      <c r="AG831" s="304"/>
    </row>
    <row r="832">
      <c r="A832" s="304"/>
      <c r="B832" s="304"/>
      <c r="C832" s="304"/>
      <c r="D832" s="304"/>
      <c r="E832" s="303"/>
      <c r="F832" s="300"/>
      <c r="G832" s="313"/>
      <c r="H832" s="303"/>
      <c r="I832" s="303"/>
      <c r="J832" s="303"/>
      <c r="K832" s="303"/>
      <c r="L832" s="303"/>
      <c r="M832" s="303"/>
      <c r="N832" s="303"/>
      <c r="O832" s="303"/>
      <c r="P832" s="303"/>
      <c r="Q832" s="304"/>
      <c r="R832" s="304"/>
      <c r="S832" s="304"/>
      <c r="T832" s="304"/>
      <c r="U832" s="304"/>
      <c r="V832" s="304"/>
      <c r="W832" s="304"/>
      <c r="X832" s="304"/>
      <c r="Y832" s="304"/>
      <c r="Z832" s="304"/>
      <c r="AA832" s="304"/>
      <c r="AB832" s="304"/>
      <c r="AC832" s="304"/>
      <c r="AD832" s="304"/>
      <c r="AE832" s="304"/>
      <c r="AF832" s="304"/>
      <c r="AG832" s="304"/>
    </row>
    <row r="833">
      <c r="A833" s="304"/>
      <c r="B833" s="304"/>
      <c r="C833" s="304"/>
      <c r="D833" s="304"/>
      <c r="E833" s="303"/>
      <c r="F833" s="300"/>
      <c r="G833" s="313"/>
      <c r="H833" s="303"/>
      <c r="I833" s="303"/>
      <c r="J833" s="303"/>
      <c r="K833" s="303"/>
      <c r="L833" s="303"/>
      <c r="M833" s="303"/>
      <c r="N833" s="303"/>
      <c r="O833" s="303"/>
      <c r="P833" s="303"/>
      <c r="Q833" s="304"/>
      <c r="R833" s="304"/>
      <c r="S833" s="304"/>
      <c r="T833" s="304"/>
      <c r="U833" s="304"/>
      <c r="V833" s="304"/>
      <c r="W833" s="304"/>
      <c r="X833" s="304"/>
      <c r="Y833" s="304"/>
      <c r="Z833" s="304"/>
      <c r="AA833" s="304"/>
      <c r="AB833" s="304"/>
      <c r="AC833" s="304"/>
      <c r="AD833" s="304"/>
      <c r="AE833" s="304"/>
      <c r="AF833" s="304"/>
      <c r="AG833" s="304"/>
    </row>
    <row r="834">
      <c r="A834" s="304"/>
      <c r="B834" s="304"/>
      <c r="C834" s="304"/>
      <c r="D834" s="304"/>
      <c r="E834" s="303"/>
      <c r="F834" s="300"/>
      <c r="G834" s="313"/>
      <c r="H834" s="303"/>
      <c r="I834" s="303"/>
      <c r="J834" s="303"/>
      <c r="K834" s="303"/>
      <c r="L834" s="303"/>
      <c r="M834" s="303"/>
      <c r="N834" s="303"/>
      <c r="O834" s="303"/>
      <c r="P834" s="303"/>
      <c r="Q834" s="304"/>
      <c r="R834" s="304"/>
      <c r="S834" s="304"/>
      <c r="T834" s="304"/>
      <c r="U834" s="304"/>
      <c r="V834" s="304"/>
      <c r="W834" s="304"/>
      <c r="X834" s="304"/>
      <c r="Y834" s="304"/>
      <c r="Z834" s="304"/>
      <c r="AA834" s="304"/>
      <c r="AB834" s="304"/>
      <c r="AC834" s="304"/>
      <c r="AD834" s="304"/>
      <c r="AE834" s="304"/>
      <c r="AF834" s="304"/>
      <c r="AG834" s="304"/>
    </row>
    <row r="835">
      <c r="A835" s="304"/>
      <c r="B835" s="304"/>
      <c r="C835" s="304"/>
      <c r="D835" s="304"/>
      <c r="E835" s="303"/>
      <c r="F835" s="300"/>
      <c r="G835" s="313"/>
      <c r="H835" s="303"/>
      <c r="I835" s="303"/>
      <c r="J835" s="303"/>
      <c r="K835" s="303"/>
      <c r="L835" s="303"/>
      <c r="M835" s="303"/>
      <c r="N835" s="303"/>
      <c r="O835" s="303"/>
      <c r="P835" s="303"/>
      <c r="Q835" s="304"/>
      <c r="R835" s="304"/>
      <c r="S835" s="304"/>
      <c r="T835" s="304"/>
      <c r="U835" s="304"/>
      <c r="V835" s="304"/>
      <c r="W835" s="304"/>
      <c r="X835" s="304"/>
      <c r="Y835" s="304"/>
      <c r="Z835" s="304"/>
      <c r="AA835" s="304"/>
      <c r="AB835" s="304"/>
      <c r="AC835" s="304"/>
      <c r="AD835" s="304"/>
      <c r="AE835" s="304"/>
      <c r="AF835" s="304"/>
      <c r="AG835" s="304"/>
    </row>
    <row r="836">
      <c r="A836" s="304"/>
      <c r="B836" s="304"/>
      <c r="C836" s="304"/>
      <c r="D836" s="304"/>
      <c r="E836" s="303"/>
      <c r="F836" s="300"/>
      <c r="G836" s="313"/>
      <c r="H836" s="303"/>
      <c r="I836" s="303"/>
      <c r="J836" s="303"/>
      <c r="K836" s="303"/>
      <c r="L836" s="303"/>
      <c r="M836" s="303"/>
      <c r="N836" s="303"/>
      <c r="O836" s="303"/>
      <c r="P836" s="303"/>
      <c r="Q836" s="304"/>
      <c r="R836" s="304"/>
      <c r="S836" s="304"/>
      <c r="T836" s="304"/>
      <c r="U836" s="304"/>
      <c r="V836" s="304"/>
      <c r="W836" s="304"/>
      <c r="X836" s="304"/>
      <c r="Y836" s="304"/>
      <c r="Z836" s="304"/>
      <c r="AA836" s="304"/>
      <c r="AB836" s="304"/>
      <c r="AC836" s="304"/>
      <c r="AD836" s="304"/>
      <c r="AE836" s="304"/>
      <c r="AF836" s="304"/>
      <c r="AG836" s="304"/>
    </row>
    <row r="837">
      <c r="A837" s="304"/>
      <c r="B837" s="304"/>
      <c r="C837" s="304"/>
      <c r="D837" s="304"/>
      <c r="E837" s="303"/>
      <c r="F837" s="300"/>
      <c r="G837" s="313"/>
      <c r="H837" s="303"/>
      <c r="I837" s="303"/>
      <c r="J837" s="303"/>
      <c r="K837" s="303"/>
      <c r="L837" s="303"/>
      <c r="M837" s="303"/>
      <c r="N837" s="303"/>
      <c r="O837" s="303"/>
      <c r="P837" s="303"/>
      <c r="Q837" s="304"/>
      <c r="R837" s="304"/>
      <c r="S837" s="304"/>
      <c r="T837" s="304"/>
      <c r="U837" s="304"/>
      <c r="V837" s="304"/>
      <c r="W837" s="304"/>
      <c r="X837" s="304"/>
      <c r="Y837" s="304"/>
      <c r="Z837" s="304"/>
      <c r="AA837" s="304"/>
      <c r="AB837" s="304"/>
      <c r="AC837" s="304"/>
      <c r="AD837" s="304"/>
      <c r="AE837" s="304"/>
      <c r="AF837" s="304"/>
      <c r="AG837" s="304"/>
    </row>
    <row r="838">
      <c r="A838" s="304"/>
      <c r="B838" s="304"/>
      <c r="C838" s="304"/>
      <c r="D838" s="304"/>
      <c r="E838" s="303"/>
      <c r="F838" s="300"/>
      <c r="G838" s="313"/>
      <c r="H838" s="303"/>
      <c r="I838" s="303"/>
      <c r="J838" s="303"/>
      <c r="K838" s="303"/>
      <c r="L838" s="303"/>
      <c r="M838" s="303"/>
      <c r="N838" s="303"/>
      <c r="O838" s="303"/>
      <c r="P838" s="303"/>
      <c r="Q838" s="304"/>
      <c r="R838" s="304"/>
      <c r="S838" s="304"/>
      <c r="T838" s="304"/>
      <c r="U838" s="304"/>
      <c r="V838" s="304"/>
      <c r="W838" s="304"/>
      <c r="X838" s="304"/>
      <c r="Y838" s="304"/>
      <c r="Z838" s="304"/>
      <c r="AA838" s="304"/>
      <c r="AB838" s="304"/>
      <c r="AC838" s="304"/>
      <c r="AD838" s="304"/>
      <c r="AE838" s="304"/>
      <c r="AF838" s="304"/>
      <c r="AG838" s="304"/>
    </row>
    <row r="839">
      <c r="A839" s="304"/>
      <c r="B839" s="304"/>
      <c r="C839" s="304"/>
      <c r="D839" s="304"/>
      <c r="E839" s="303"/>
      <c r="F839" s="300"/>
      <c r="G839" s="313"/>
      <c r="H839" s="303"/>
      <c r="I839" s="303"/>
      <c r="J839" s="303"/>
      <c r="K839" s="303"/>
      <c r="L839" s="303"/>
      <c r="M839" s="303"/>
      <c r="N839" s="303"/>
      <c r="O839" s="303"/>
      <c r="P839" s="303"/>
      <c r="Q839" s="304"/>
      <c r="R839" s="304"/>
      <c r="S839" s="304"/>
      <c r="T839" s="304"/>
      <c r="U839" s="304"/>
      <c r="V839" s="304"/>
      <c r="W839" s="304"/>
      <c r="X839" s="304"/>
      <c r="Y839" s="304"/>
      <c r="Z839" s="304"/>
      <c r="AA839" s="304"/>
      <c r="AB839" s="304"/>
      <c r="AC839" s="304"/>
      <c r="AD839" s="304"/>
      <c r="AE839" s="304"/>
      <c r="AF839" s="304"/>
      <c r="AG839" s="304"/>
    </row>
    <row r="840">
      <c r="A840" s="304"/>
      <c r="B840" s="304"/>
      <c r="C840" s="304"/>
      <c r="D840" s="304"/>
      <c r="E840" s="303"/>
      <c r="F840" s="300"/>
      <c r="G840" s="313"/>
      <c r="H840" s="303"/>
      <c r="I840" s="303"/>
      <c r="J840" s="303"/>
      <c r="K840" s="303"/>
      <c r="L840" s="303"/>
      <c r="M840" s="303"/>
      <c r="N840" s="303"/>
      <c r="O840" s="303"/>
      <c r="P840" s="303"/>
      <c r="Q840" s="304"/>
      <c r="R840" s="304"/>
      <c r="S840" s="304"/>
      <c r="T840" s="304"/>
      <c r="U840" s="304"/>
      <c r="V840" s="304"/>
      <c r="W840" s="304"/>
      <c r="X840" s="304"/>
      <c r="Y840" s="304"/>
      <c r="Z840" s="304"/>
      <c r="AA840" s="304"/>
      <c r="AB840" s="304"/>
      <c r="AC840" s="304"/>
      <c r="AD840" s="304"/>
      <c r="AE840" s="304"/>
      <c r="AF840" s="304"/>
      <c r="AG840" s="304"/>
    </row>
    <row r="841">
      <c r="A841" s="304"/>
      <c r="B841" s="304"/>
      <c r="C841" s="304"/>
      <c r="D841" s="304"/>
      <c r="E841" s="303"/>
      <c r="F841" s="300"/>
      <c r="G841" s="313"/>
      <c r="H841" s="303"/>
      <c r="I841" s="303"/>
      <c r="J841" s="303"/>
      <c r="K841" s="303"/>
      <c r="L841" s="303"/>
      <c r="M841" s="303"/>
      <c r="N841" s="303"/>
      <c r="O841" s="303"/>
      <c r="P841" s="303"/>
      <c r="Q841" s="304"/>
      <c r="R841" s="304"/>
      <c r="S841" s="304"/>
      <c r="T841" s="304"/>
      <c r="U841" s="304"/>
      <c r="V841" s="304"/>
      <c r="W841" s="304"/>
      <c r="X841" s="304"/>
      <c r="Y841" s="304"/>
      <c r="Z841" s="304"/>
      <c r="AA841" s="304"/>
      <c r="AB841" s="304"/>
      <c r="AC841" s="304"/>
      <c r="AD841" s="304"/>
      <c r="AE841" s="304"/>
      <c r="AF841" s="304"/>
      <c r="AG841" s="304"/>
    </row>
    <row r="842">
      <c r="A842" s="304"/>
      <c r="B842" s="304"/>
      <c r="C842" s="304"/>
      <c r="D842" s="304"/>
      <c r="E842" s="303"/>
      <c r="F842" s="300"/>
      <c r="G842" s="313"/>
      <c r="H842" s="303"/>
      <c r="I842" s="303"/>
      <c r="J842" s="303"/>
      <c r="K842" s="303"/>
      <c r="L842" s="303"/>
      <c r="M842" s="303"/>
      <c r="N842" s="303"/>
      <c r="O842" s="303"/>
      <c r="P842" s="303"/>
      <c r="Q842" s="304"/>
      <c r="R842" s="304"/>
      <c r="S842" s="304"/>
      <c r="T842" s="304"/>
      <c r="U842" s="304"/>
      <c r="V842" s="304"/>
      <c r="W842" s="304"/>
      <c r="X842" s="304"/>
      <c r="Y842" s="304"/>
      <c r="Z842" s="304"/>
      <c r="AA842" s="304"/>
      <c r="AB842" s="304"/>
      <c r="AC842" s="304"/>
      <c r="AD842" s="304"/>
      <c r="AE842" s="304"/>
      <c r="AF842" s="304"/>
      <c r="AG842" s="304"/>
    </row>
    <row r="843">
      <c r="A843" s="304"/>
      <c r="B843" s="304"/>
      <c r="C843" s="304"/>
      <c r="D843" s="304"/>
      <c r="E843" s="303"/>
      <c r="F843" s="300"/>
      <c r="G843" s="313"/>
      <c r="H843" s="303"/>
      <c r="I843" s="303"/>
      <c r="J843" s="303"/>
      <c r="K843" s="303"/>
      <c r="L843" s="303"/>
      <c r="M843" s="303"/>
      <c r="N843" s="303"/>
      <c r="O843" s="303"/>
      <c r="P843" s="303"/>
      <c r="Q843" s="304"/>
      <c r="R843" s="304"/>
      <c r="S843" s="304"/>
      <c r="T843" s="304"/>
      <c r="U843" s="304"/>
      <c r="V843" s="304"/>
      <c r="W843" s="304"/>
      <c r="X843" s="304"/>
      <c r="Y843" s="304"/>
      <c r="Z843" s="304"/>
      <c r="AA843" s="304"/>
      <c r="AB843" s="304"/>
      <c r="AC843" s="304"/>
      <c r="AD843" s="304"/>
      <c r="AE843" s="304"/>
      <c r="AF843" s="304"/>
      <c r="AG843" s="304"/>
    </row>
    <row r="844">
      <c r="A844" s="304"/>
      <c r="B844" s="304"/>
      <c r="C844" s="304"/>
      <c r="D844" s="304"/>
      <c r="E844" s="303"/>
      <c r="F844" s="300"/>
      <c r="G844" s="313"/>
      <c r="H844" s="303"/>
      <c r="I844" s="303"/>
      <c r="J844" s="303"/>
      <c r="K844" s="303"/>
      <c r="L844" s="303"/>
      <c r="M844" s="303"/>
      <c r="N844" s="303"/>
      <c r="O844" s="303"/>
      <c r="P844" s="303"/>
      <c r="Q844" s="304"/>
      <c r="R844" s="304"/>
      <c r="S844" s="304"/>
      <c r="T844" s="304"/>
      <c r="U844" s="304"/>
      <c r="V844" s="304"/>
      <c r="W844" s="304"/>
      <c r="X844" s="304"/>
      <c r="Y844" s="304"/>
      <c r="Z844" s="304"/>
      <c r="AA844" s="304"/>
      <c r="AB844" s="304"/>
      <c r="AC844" s="304"/>
      <c r="AD844" s="304"/>
      <c r="AE844" s="304"/>
      <c r="AF844" s="304"/>
      <c r="AG844" s="304"/>
    </row>
    <row r="845">
      <c r="A845" s="304"/>
      <c r="B845" s="304"/>
      <c r="C845" s="304"/>
      <c r="D845" s="304"/>
      <c r="E845" s="303"/>
      <c r="F845" s="300"/>
      <c r="G845" s="313"/>
      <c r="H845" s="303"/>
      <c r="I845" s="303"/>
      <c r="J845" s="303"/>
      <c r="K845" s="303"/>
      <c r="L845" s="303"/>
      <c r="M845" s="303"/>
      <c r="N845" s="303"/>
      <c r="O845" s="303"/>
      <c r="P845" s="303"/>
      <c r="Q845" s="304"/>
      <c r="R845" s="304"/>
      <c r="S845" s="304"/>
      <c r="T845" s="304"/>
      <c r="U845" s="304"/>
      <c r="V845" s="304"/>
      <c r="W845" s="304"/>
      <c r="X845" s="304"/>
      <c r="Y845" s="304"/>
      <c r="Z845" s="304"/>
      <c r="AA845" s="304"/>
      <c r="AB845" s="304"/>
      <c r="AC845" s="304"/>
      <c r="AD845" s="304"/>
      <c r="AE845" s="304"/>
      <c r="AF845" s="304"/>
      <c r="AG845" s="304"/>
    </row>
    <row r="846">
      <c r="A846" s="304"/>
      <c r="B846" s="304"/>
      <c r="C846" s="304"/>
      <c r="D846" s="304"/>
      <c r="E846" s="303"/>
      <c r="F846" s="300"/>
      <c r="G846" s="313"/>
      <c r="H846" s="303"/>
      <c r="I846" s="303"/>
      <c r="J846" s="303"/>
      <c r="K846" s="303"/>
      <c r="L846" s="303"/>
      <c r="M846" s="303"/>
      <c r="N846" s="303"/>
      <c r="O846" s="303"/>
      <c r="P846" s="303"/>
      <c r="Q846" s="304"/>
      <c r="R846" s="304"/>
      <c r="S846" s="304"/>
      <c r="T846" s="304"/>
      <c r="U846" s="304"/>
      <c r="V846" s="304"/>
      <c r="W846" s="304"/>
      <c r="X846" s="304"/>
      <c r="Y846" s="304"/>
      <c r="Z846" s="304"/>
      <c r="AA846" s="304"/>
      <c r="AB846" s="304"/>
      <c r="AC846" s="304"/>
      <c r="AD846" s="304"/>
      <c r="AE846" s="304"/>
      <c r="AF846" s="304"/>
      <c r="AG846" s="304"/>
    </row>
    <row r="847">
      <c r="A847" s="304"/>
      <c r="B847" s="304"/>
      <c r="C847" s="304"/>
      <c r="D847" s="304"/>
      <c r="E847" s="303"/>
      <c r="F847" s="300"/>
      <c r="G847" s="313"/>
      <c r="H847" s="303"/>
      <c r="I847" s="303"/>
      <c r="J847" s="303"/>
      <c r="K847" s="303"/>
      <c r="L847" s="303"/>
      <c r="M847" s="303"/>
      <c r="N847" s="303"/>
      <c r="O847" s="303"/>
      <c r="P847" s="303"/>
      <c r="Q847" s="304"/>
      <c r="R847" s="304"/>
      <c r="S847" s="304"/>
      <c r="T847" s="304"/>
      <c r="U847" s="304"/>
      <c r="V847" s="304"/>
      <c r="W847" s="304"/>
      <c r="X847" s="304"/>
      <c r="Y847" s="304"/>
      <c r="Z847" s="304"/>
      <c r="AA847" s="304"/>
      <c r="AB847" s="304"/>
      <c r="AC847" s="304"/>
      <c r="AD847" s="304"/>
      <c r="AE847" s="304"/>
      <c r="AF847" s="304"/>
      <c r="AG847" s="304"/>
    </row>
    <row r="848">
      <c r="A848" s="304"/>
      <c r="B848" s="304"/>
      <c r="C848" s="304"/>
      <c r="D848" s="304"/>
      <c r="E848" s="303"/>
      <c r="F848" s="300"/>
      <c r="G848" s="313"/>
      <c r="H848" s="303"/>
      <c r="I848" s="303"/>
      <c r="J848" s="303"/>
      <c r="K848" s="303"/>
      <c r="L848" s="303"/>
      <c r="M848" s="303"/>
      <c r="N848" s="303"/>
      <c r="O848" s="303"/>
      <c r="P848" s="303"/>
      <c r="Q848" s="304"/>
      <c r="R848" s="304"/>
      <c r="S848" s="304"/>
      <c r="T848" s="304"/>
      <c r="U848" s="304"/>
      <c r="V848" s="304"/>
      <c r="W848" s="304"/>
      <c r="X848" s="304"/>
      <c r="Y848" s="304"/>
      <c r="Z848" s="304"/>
      <c r="AA848" s="304"/>
      <c r="AB848" s="304"/>
      <c r="AC848" s="304"/>
      <c r="AD848" s="304"/>
      <c r="AE848" s="304"/>
      <c r="AF848" s="304"/>
      <c r="AG848" s="304"/>
    </row>
    <row r="849">
      <c r="A849" s="304"/>
      <c r="B849" s="304"/>
      <c r="C849" s="304"/>
      <c r="D849" s="304"/>
      <c r="E849" s="303"/>
      <c r="F849" s="300"/>
      <c r="G849" s="313"/>
      <c r="H849" s="303"/>
      <c r="I849" s="303"/>
      <c r="J849" s="303"/>
      <c r="K849" s="303"/>
      <c r="L849" s="303"/>
      <c r="M849" s="303"/>
      <c r="N849" s="303"/>
      <c r="O849" s="303"/>
      <c r="P849" s="303"/>
      <c r="Q849" s="304"/>
      <c r="R849" s="304"/>
      <c r="S849" s="304"/>
      <c r="T849" s="304"/>
      <c r="U849" s="304"/>
      <c r="V849" s="304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304"/>
    </row>
    <row r="850">
      <c r="A850" s="304"/>
      <c r="B850" s="304"/>
      <c r="C850" s="304"/>
      <c r="D850" s="304"/>
      <c r="E850" s="303"/>
      <c r="F850" s="300"/>
      <c r="G850" s="313"/>
      <c r="H850" s="303"/>
      <c r="I850" s="303"/>
      <c r="J850" s="303"/>
      <c r="K850" s="303"/>
      <c r="L850" s="303"/>
      <c r="M850" s="303"/>
      <c r="N850" s="303"/>
      <c r="O850" s="303"/>
      <c r="P850" s="303"/>
      <c r="Q850" s="304"/>
      <c r="R850" s="304"/>
      <c r="S850" s="304"/>
      <c r="T850" s="304"/>
      <c r="U850" s="304"/>
      <c r="V850" s="304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304"/>
    </row>
    <row r="851">
      <c r="A851" s="304"/>
      <c r="B851" s="304"/>
      <c r="C851" s="304"/>
      <c r="D851" s="304"/>
      <c r="E851" s="303"/>
      <c r="F851" s="300"/>
      <c r="G851" s="313"/>
      <c r="H851" s="303"/>
      <c r="I851" s="303"/>
      <c r="J851" s="303"/>
      <c r="K851" s="303"/>
      <c r="L851" s="303"/>
      <c r="M851" s="303"/>
      <c r="N851" s="303"/>
      <c r="O851" s="303"/>
      <c r="P851" s="303"/>
      <c r="Q851" s="304"/>
      <c r="R851" s="304"/>
      <c r="S851" s="304"/>
      <c r="T851" s="304"/>
      <c r="U851" s="304"/>
      <c r="V851" s="304"/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304"/>
    </row>
    <row r="852">
      <c r="A852" s="304"/>
      <c r="B852" s="304"/>
      <c r="C852" s="304"/>
      <c r="D852" s="304"/>
      <c r="E852" s="303"/>
      <c r="F852" s="300"/>
      <c r="G852" s="313"/>
      <c r="H852" s="303"/>
      <c r="I852" s="303"/>
      <c r="J852" s="303"/>
      <c r="K852" s="303"/>
      <c r="L852" s="303"/>
      <c r="M852" s="303"/>
      <c r="N852" s="303"/>
      <c r="O852" s="303"/>
      <c r="P852" s="303"/>
      <c r="Q852" s="304"/>
      <c r="R852" s="304"/>
      <c r="S852" s="304"/>
      <c r="T852" s="304"/>
      <c r="U852" s="304"/>
      <c r="V852" s="304"/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304"/>
    </row>
    <row r="853">
      <c r="A853" s="304"/>
      <c r="B853" s="304"/>
      <c r="C853" s="304"/>
      <c r="D853" s="304"/>
      <c r="E853" s="303"/>
      <c r="F853" s="300"/>
      <c r="G853" s="313"/>
      <c r="H853" s="303"/>
      <c r="I853" s="303"/>
      <c r="J853" s="303"/>
      <c r="K853" s="303"/>
      <c r="L853" s="303"/>
      <c r="M853" s="303"/>
      <c r="N853" s="303"/>
      <c r="O853" s="303"/>
      <c r="P853" s="303"/>
      <c r="Q853" s="304"/>
      <c r="R853" s="304"/>
      <c r="S853" s="304"/>
      <c r="T853" s="304"/>
      <c r="U853" s="304"/>
      <c r="V853" s="304"/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304"/>
    </row>
    <row r="854">
      <c r="A854" s="304"/>
      <c r="B854" s="304"/>
      <c r="C854" s="304"/>
      <c r="D854" s="304"/>
      <c r="E854" s="303"/>
      <c r="F854" s="300"/>
      <c r="G854" s="313"/>
      <c r="H854" s="303"/>
      <c r="I854" s="303"/>
      <c r="J854" s="303"/>
      <c r="K854" s="303"/>
      <c r="L854" s="303"/>
      <c r="M854" s="303"/>
      <c r="N854" s="303"/>
      <c r="O854" s="303"/>
      <c r="P854" s="303"/>
      <c r="Q854" s="304"/>
      <c r="R854" s="304"/>
      <c r="S854" s="304"/>
      <c r="T854" s="304"/>
      <c r="U854" s="304"/>
      <c r="V854" s="304"/>
      <c r="W854" s="304"/>
      <c r="X854" s="304"/>
      <c r="Y854" s="304"/>
      <c r="Z854" s="304"/>
      <c r="AA854" s="304"/>
      <c r="AB854" s="304"/>
      <c r="AC854" s="304"/>
      <c r="AD854" s="304"/>
      <c r="AE854" s="304"/>
      <c r="AF854" s="304"/>
      <c r="AG854" s="304"/>
    </row>
    <row r="855">
      <c r="A855" s="304"/>
      <c r="B855" s="304"/>
      <c r="C855" s="304"/>
      <c r="D855" s="304"/>
      <c r="E855" s="303"/>
      <c r="F855" s="300"/>
      <c r="G855" s="313"/>
      <c r="H855" s="303"/>
      <c r="I855" s="303"/>
      <c r="J855" s="303"/>
      <c r="K855" s="303"/>
      <c r="L855" s="303"/>
      <c r="M855" s="303"/>
      <c r="N855" s="303"/>
      <c r="O855" s="303"/>
      <c r="P855" s="303"/>
      <c r="Q855" s="304"/>
      <c r="R855" s="304"/>
      <c r="S855" s="304"/>
      <c r="T855" s="304"/>
      <c r="U855" s="304"/>
      <c r="V855" s="304"/>
      <c r="W855" s="304"/>
      <c r="X855" s="304"/>
      <c r="Y855" s="304"/>
      <c r="Z855" s="304"/>
      <c r="AA855" s="304"/>
      <c r="AB855" s="304"/>
      <c r="AC855" s="304"/>
      <c r="AD855" s="304"/>
      <c r="AE855" s="304"/>
      <c r="AF855" s="304"/>
      <c r="AG855" s="304"/>
    </row>
    <row r="856">
      <c r="A856" s="304"/>
      <c r="B856" s="304"/>
      <c r="C856" s="304"/>
      <c r="D856" s="304"/>
      <c r="E856" s="303"/>
      <c r="F856" s="300"/>
      <c r="G856" s="313"/>
      <c r="H856" s="303"/>
      <c r="I856" s="303"/>
      <c r="J856" s="303"/>
      <c r="K856" s="303"/>
      <c r="L856" s="303"/>
      <c r="M856" s="303"/>
      <c r="N856" s="303"/>
      <c r="O856" s="303"/>
      <c r="P856" s="303"/>
      <c r="Q856" s="304"/>
      <c r="R856" s="304"/>
      <c r="S856" s="304"/>
      <c r="T856" s="304"/>
      <c r="U856" s="304"/>
      <c r="V856" s="304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304"/>
    </row>
    <row r="857">
      <c r="A857" s="304"/>
      <c r="B857" s="304"/>
      <c r="C857" s="304"/>
      <c r="D857" s="304"/>
      <c r="E857" s="303"/>
      <c r="F857" s="300"/>
      <c r="G857" s="313"/>
      <c r="H857" s="303"/>
      <c r="I857" s="303"/>
      <c r="J857" s="303"/>
      <c r="K857" s="303"/>
      <c r="L857" s="303"/>
      <c r="M857" s="303"/>
      <c r="N857" s="303"/>
      <c r="O857" s="303"/>
      <c r="P857" s="303"/>
      <c r="Q857" s="304"/>
      <c r="R857" s="304"/>
      <c r="S857" s="304"/>
      <c r="T857" s="304"/>
      <c r="U857" s="304"/>
      <c r="V857" s="304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304"/>
    </row>
    <row r="858">
      <c r="A858" s="304"/>
      <c r="B858" s="304"/>
      <c r="C858" s="304"/>
      <c r="D858" s="304"/>
      <c r="E858" s="303"/>
      <c r="F858" s="300"/>
      <c r="G858" s="313"/>
      <c r="H858" s="303"/>
      <c r="I858" s="303"/>
      <c r="J858" s="303"/>
      <c r="K858" s="303"/>
      <c r="L858" s="303"/>
      <c r="M858" s="303"/>
      <c r="N858" s="303"/>
      <c r="O858" s="303"/>
      <c r="P858" s="303"/>
      <c r="Q858" s="304"/>
      <c r="R858" s="304"/>
      <c r="S858" s="304"/>
      <c r="T858" s="304"/>
      <c r="U858" s="304"/>
      <c r="V858" s="304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304"/>
    </row>
    <row r="859">
      <c r="A859" s="304"/>
      <c r="B859" s="304"/>
      <c r="C859" s="304"/>
      <c r="D859" s="304"/>
      <c r="E859" s="303"/>
      <c r="F859" s="300"/>
      <c r="G859" s="313"/>
      <c r="H859" s="303"/>
      <c r="I859" s="303"/>
      <c r="J859" s="303"/>
      <c r="K859" s="303"/>
      <c r="L859" s="303"/>
      <c r="M859" s="303"/>
      <c r="N859" s="303"/>
      <c r="O859" s="303"/>
      <c r="P859" s="303"/>
      <c r="Q859" s="304"/>
      <c r="R859" s="304"/>
      <c r="S859" s="304"/>
      <c r="T859" s="304"/>
      <c r="U859" s="304"/>
      <c r="V859" s="304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304"/>
    </row>
    <row r="860">
      <c r="A860" s="304"/>
      <c r="B860" s="304"/>
      <c r="C860" s="304"/>
      <c r="D860" s="304"/>
      <c r="E860" s="303"/>
      <c r="F860" s="300"/>
      <c r="G860" s="313"/>
      <c r="H860" s="303"/>
      <c r="I860" s="303"/>
      <c r="J860" s="303"/>
      <c r="K860" s="303"/>
      <c r="L860" s="303"/>
      <c r="M860" s="303"/>
      <c r="N860" s="303"/>
      <c r="O860" s="303"/>
      <c r="P860" s="303"/>
      <c r="Q860" s="304"/>
      <c r="R860" s="304"/>
      <c r="S860" s="304"/>
      <c r="T860" s="304"/>
      <c r="U860" s="304"/>
      <c r="V860" s="304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304"/>
    </row>
    <row r="861">
      <c r="A861" s="304"/>
      <c r="B861" s="304"/>
      <c r="C861" s="304"/>
      <c r="D861" s="304"/>
      <c r="E861" s="303"/>
      <c r="F861" s="300"/>
      <c r="G861" s="313"/>
      <c r="H861" s="303"/>
      <c r="I861" s="303"/>
      <c r="J861" s="303"/>
      <c r="K861" s="303"/>
      <c r="L861" s="303"/>
      <c r="M861" s="303"/>
      <c r="N861" s="303"/>
      <c r="O861" s="303"/>
      <c r="P861" s="303"/>
      <c r="Q861" s="304"/>
      <c r="R861" s="304"/>
      <c r="S861" s="304"/>
      <c r="T861" s="304"/>
      <c r="U861" s="304"/>
      <c r="V861" s="304"/>
      <c r="W861" s="304"/>
      <c r="X861" s="304"/>
      <c r="Y861" s="304"/>
      <c r="Z861" s="304"/>
      <c r="AA861" s="304"/>
      <c r="AB861" s="304"/>
      <c r="AC861" s="304"/>
      <c r="AD861" s="304"/>
      <c r="AE861" s="304"/>
      <c r="AF861" s="304"/>
      <c r="AG861" s="304"/>
    </row>
    <row r="862">
      <c r="A862" s="304"/>
      <c r="B862" s="304"/>
      <c r="C862" s="304"/>
      <c r="D862" s="304"/>
      <c r="E862" s="303"/>
      <c r="F862" s="300"/>
      <c r="G862" s="313"/>
      <c r="H862" s="303"/>
      <c r="I862" s="303"/>
      <c r="J862" s="303"/>
      <c r="K862" s="303"/>
      <c r="L862" s="303"/>
      <c r="M862" s="303"/>
      <c r="N862" s="303"/>
      <c r="O862" s="303"/>
      <c r="P862" s="303"/>
      <c r="Q862" s="304"/>
      <c r="R862" s="304"/>
      <c r="S862" s="304"/>
      <c r="T862" s="304"/>
      <c r="U862" s="304"/>
      <c r="V862" s="304"/>
      <c r="W862" s="304"/>
      <c r="X862" s="304"/>
      <c r="Y862" s="304"/>
      <c r="Z862" s="304"/>
      <c r="AA862" s="304"/>
      <c r="AB862" s="304"/>
      <c r="AC862" s="304"/>
      <c r="AD862" s="304"/>
      <c r="AE862" s="304"/>
      <c r="AF862" s="304"/>
      <c r="AG862" s="304"/>
    </row>
    <row r="863">
      <c r="A863" s="304"/>
      <c r="B863" s="304"/>
      <c r="C863" s="304"/>
      <c r="D863" s="304"/>
      <c r="E863" s="303"/>
      <c r="F863" s="300"/>
      <c r="G863" s="313"/>
      <c r="H863" s="303"/>
      <c r="I863" s="303"/>
      <c r="J863" s="303"/>
      <c r="K863" s="303"/>
      <c r="L863" s="303"/>
      <c r="M863" s="303"/>
      <c r="N863" s="303"/>
      <c r="O863" s="303"/>
      <c r="P863" s="303"/>
      <c r="Q863" s="304"/>
      <c r="R863" s="304"/>
      <c r="S863" s="304"/>
      <c r="T863" s="304"/>
      <c r="U863" s="304"/>
      <c r="V863" s="304"/>
      <c r="W863" s="304"/>
      <c r="X863" s="304"/>
      <c r="Y863" s="304"/>
      <c r="Z863" s="304"/>
      <c r="AA863" s="304"/>
      <c r="AB863" s="304"/>
      <c r="AC863" s="304"/>
      <c r="AD863" s="304"/>
      <c r="AE863" s="304"/>
      <c r="AF863" s="304"/>
      <c r="AG863" s="304"/>
    </row>
    <row r="864">
      <c r="A864" s="304"/>
      <c r="B864" s="304"/>
      <c r="C864" s="304"/>
      <c r="D864" s="304"/>
      <c r="E864" s="303"/>
      <c r="F864" s="300"/>
      <c r="G864" s="313"/>
      <c r="H864" s="303"/>
      <c r="I864" s="303"/>
      <c r="J864" s="303"/>
      <c r="K864" s="303"/>
      <c r="L864" s="303"/>
      <c r="M864" s="303"/>
      <c r="N864" s="303"/>
      <c r="O864" s="303"/>
      <c r="P864" s="303"/>
      <c r="Q864" s="304"/>
      <c r="R864" s="304"/>
      <c r="S864" s="304"/>
      <c r="T864" s="304"/>
      <c r="U864" s="304"/>
      <c r="V864" s="304"/>
      <c r="W864" s="304"/>
      <c r="X864" s="304"/>
      <c r="Y864" s="304"/>
      <c r="Z864" s="304"/>
      <c r="AA864" s="304"/>
      <c r="AB864" s="304"/>
      <c r="AC864" s="304"/>
      <c r="AD864" s="304"/>
      <c r="AE864" s="304"/>
      <c r="AF864" s="304"/>
      <c r="AG864" s="304"/>
    </row>
    <row r="865">
      <c r="A865" s="304"/>
      <c r="B865" s="304"/>
      <c r="C865" s="304"/>
      <c r="D865" s="304"/>
      <c r="E865" s="303"/>
      <c r="F865" s="300"/>
      <c r="G865" s="313"/>
      <c r="H865" s="303"/>
      <c r="I865" s="303"/>
      <c r="J865" s="303"/>
      <c r="K865" s="303"/>
      <c r="L865" s="303"/>
      <c r="M865" s="303"/>
      <c r="N865" s="303"/>
      <c r="O865" s="303"/>
      <c r="P865" s="303"/>
      <c r="Q865" s="304"/>
      <c r="R865" s="304"/>
      <c r="S865" s="304"/>
      <c r="T865" s="304"/>
      <c r="U865" s="304"/>
      <c r="V865" s="304"/>
      <c r="W865" s="304"/>
      <c r="X865" s="304"/>
      <c r="Y865" s="304"/>
      <c r="Z865" s="304"/>
      <c r="AA865" s="304"/>
      <c r="AB865" s="304"/>
      <c r="AC865" s="304"/>
      <c r="AD865" s="304"/>
      <c r="AE865" s="304"/>
      <c r="AF865" s="304"/>
      <c r="AG865" s="304"/>
    </row>
    <row r="866">
      <c r="A866" s="304"/>
      <c r="B866" s="304"/>
      <c r="C866" s="304"/>
      <c r="D866" s="304"/>
      <c r="E866" s="303"/>
      <c r="F866" s="300"/>
      <c r="G866" s="313"/>
      <c r="H866" s="303"/>
      <c r="I866" s="303"/>
      <c r="J866" s="303"/>
      <c r="K866" s="303"/>
      <c r="L866" s="303"/>
      <c r="M866" s="303"/>
      <c r="N866" s="303"/>
      <c r="O866" s="303"/>
      <c r="P866" s="303"/>
      <c r="Q866" s="304"/>
      <c r="R866" s="304"/>
      <c r="S866" s="304"/>
      <c r="T866" s="304"/>
      <c r="U866" s="304"/>
      <c r="V866" s="304"/>
      <c r="W866" s="304"/>
      <c r="X866" s="304"/>
      <c r="Y866" s="304"/>
      <c r="Z866" s="304"/>
      <c r="AA866" s="304"/>
      <c r="AB866" s="304"/>
      <c r="AC866" s="304"/>
      <c r="AD866" s="304"/>
      <c r="AE866" s="304"/>
      <c r="AF866" s="304"/>
      <c r="AG866" s="304"/>
    </row>
    <row r="867">
      <c r="A867" s="304"/>
      <c r="B867" s="304"/>
      <c r="C867" s="304"/>
      <c r="D867" s="304"/>
      <c r="E867" s="303"/>
      <c r="F867" s="300"/>
      <c r="G867" s="313"/>
      <c r="H867" s="303"/>
      <c r="I867" s="303"/>
      <c r="J867" s="303"/>
      <c r="K867" s="303"/>
      <c r="L867" s="303"/>
      <c r="M867" s="303"/>
      <c r="N867" s="303"/>
      <c r="O867" s="303"/>
      <c r="P867" s="303"/>
      <c r="Q867" s="304"/>
      <c r="R867" s="304"/>
      <c r="S867" s="304"/>
      <c r="T867" s="304"/>
      <c r="U867" s="304"/>
      <c r="V867" s="304"/>
      <c r="W867" s="304"/>
      <c r="X867" s="304"/>
      <c r="Y867" s="304"/>
      <c r="Z867" s="304"/>
      <c r="AA867" s="304"/>
      <c r="AB867" s="304"/>
      <c r="AC867" s="304"/>
      <c r="AD867" s="304"/>
      <c r="AE867" s="304"/>
      <c r="AF867" s="304"/>
      <c r="AG867" s="304"/>
    </row>
    <row r="868">
      <c r="A868" s="304"/>
      <c r="B868" s="304"/>
      <c r="C868" s="304"/>
      <c r="D868" s="304"/>
      <c r="E868" s="303"/>
      <c r="F868" s="300"/>
      <c r="G868" s="313"/>
      <c r="H868" s="303"/>
      <c r="I868" s="303"/>
      <c r="J868" s="303"/>
      <c r="K868" s="303"/>
      <c r="L868" s="303"/>
      <c r="M868" s="303"/>
      <c r="N868" s="303"/>
      <c r="O868" s="303"/>
      <c r="P868" s="303"/>
      <c r="Q868" s="304"/>
      <c r="R868" s="304"/>
      <c r="S868" s="304"/>
      <c r="T868" s="304"/>
      <c r="U868" s="304"/>
      <c r="V868" s="304"/>
      <c r="W868" s="304"/>
      <c r="X868" s="304"/>
      <c r="Y868" s="304"/>
      <c r="Z868" s="304"/>
      <c r="AA868" s="304"/>
      <c r="AB868" s="304"/>
      <c r="AC868" s="304"/>
      <c r="AD868" s="304"/>
      <c r="AE868" s="304"/>
      <c r="AF868" s="304"/>
      <c r="AG868" s="304"/>
    </row>
    <row r="869">
      <c r="A869" s="304"/>
      <c r="B869" s="304"/>
      <c r="C869" s="304"/>
      <c r="D869" s="304"/>
      <c r="E869" s="303"/>
      <c r="F869" s="300"/>
      <c r="G869" s="313"/>
      <c r="H869" s="303"/>
      <c r="I869" s="303"/>
      <c r="J869" s="303"/>
      <c r="K869" s="303"/>
      <c r="L869" s="303"/>
      <c r="M869" s="303"/>
      <c r="N869" s="303"/>
      <c r="O869" s="303"/>
      <c r="P869" s="303"/>
      <c r="Q869" s="304"/>
      <c r="R869" s="304"/>
      <c r="S869" s="304"/>
      <c r="T869" s="304"/>
      <c r="U869" s="304"/>
      <c r="V869" s="304"/>
      <c r="W869" s="304"/>
      <c r="X869" s="304"/>
      <c r="Y869" s="304"/>
      <c r="Z869" s="304"/>
      <c r="AA869" s="304"/>
      <c r="AB869" s="304"/>
      <c r="AC869" s="304"/>
      <c r="AD869" s="304"/>
      <c r="AE869" s="304"/>
      <c r="AF869" s="304"/>
      <c r="AG869" s="304"/>
    </row>
    <row r="870">
      <c r="A870" s="304"/>
      <c r="B870" s="304"/>
      <c r="C870" s="304"/>
      <c r="D870" s="304"/>
      <c r="E870" s="303"/>
      <c r="F870" s="300"/>
      <c r="G870" s="313"/>
      <c r="H870" s="303"/>
      <c r="I870" s="303"/>
      <c r="J870" s="303"/>
      <c r="K870" s="303"/>
      <c r="L870" s="303"/>
      <c r="M870" s="303"/>
      <c r="N870" s="303"/>
      <c r="O870" s="303"/>
      <c r="P870" s="303"/>
      <c r="Q870" s="304"/>
      <c r="R870" s="304"/>
      <c r="S870" s="304"/>
      <c r="T870" s="304"/>
      <c r="U870" s="304"/>
      <c r="V870" s="304"/>
      <c r="W870" s="304"/>
      <c r="X870" s="304"/>
      <c r="Y870" s="304"/>
      <c r="Z870" s="304"/>
      <c r="AA870" s="304"/>
      <c r="AB870" s="304"/>
      <c r="AC870" s="304"/>
      <c r="AD870" s="304"/>
      <c r="AE870" s="304"/>
      <c r="AF870" s="304"/>
      <c r="AG870" s="304"/>
    </row>
    <row r="871">
      <c r="A871" s="304"/>
      <c r="B871" s="304"/>
      <c r="C871" s="304"/>
      <c r="D871" s="304"/>
      <c r="E871" s="303"/>
      <c r="F871" s="300"/>
      <c r="G871" s="313"/>
      <c r="H871" s="303"/>
      <c r="I871" s="303"/>
      <c r="J871" s="303"/>
      <c r="K871" s="303"/>
      <c r="L871" s="303"/>
      <c r="M871" s="303"/>
      <c r="N871" s="303"/>
      <c r="O871" s="303"/>
      <c r="P871" s="303"/>
      <c r="Q871" s="304"/>
      <c r="R871" s="304"/>
      <c r="S871" s="304"/>
      <c r="T871" s="304"/>
      <c r="U871" s="304"/>
      <c r="V871" s="304"/>
      <c r="W871" s="304"/>
      <c r="X871" s="304"/>
      <c r="Y871" s="304"/>
      <c r="Z871" s="304"/>
      <c r="AA871" s="304"/>
      <c r="AB871" s="304"/>
      <c r="AC871" s="304"/>
      <c r="AD871" s="304"/>
      <c r="AE871" s="304"/>
      <c r="AF871" s="304"/>
      <c r="AG871" s="304"/>
    </row>
    <row r="872">
      <c r="A872" s="304"/>
      <c r="B872" s="304"/>
      <c r="C872" s="304"/>
      <c r="D872" s="304"/>
      <c r="E872" s="303"/>
      <c r="F872" s="300"/>
      <c r="G872" s="313"/>
      <c r="H872" s="303"/>
      <c r="I872" s="303"/>
      <c r="J872" s="303"/>
      <c r="K872" s="303"/>
      <c r="L872" s="303"/>
      <c r="M872" s="303"/>
      <c r="N872" s="303"/>
      <c r="O872" s="303"/>
      <c r="P872" s="303"/>
      <c r="Q872" s="304"/>
      <c r="R872" s="304"/>
      <c r="S872" s="304"/>
      <c r="T872" s="304"/>
      <c r="U872" s="304"/>
      <c r="V872" s="304"/>
      <c r="W872" s="304"/>
      <c r="X872" s="304"/>
      <c r="Y872" s="304"/>
      <c r="Z872" s="304"/>
      <c r="AA872" s="304"/>
      <c r="AB872" s="304"/>
      <c r="AC872" s="304"/>
      <c r="AD872" s="304"/>
      <c r="AE872" s="304"/>
      <c r="AF872" s="304"/>
      <c r="AG872" s="304"/>
    </row>
    <row r="873">
      <c r="A873" s="304"/>
      <c r="B873" s="304"/>
      <c r="C873" s="304"/>
      <c r="D873" s="304"/>
      <c r="E873" s="303"/>
      <c r="F873" s="300"/>
      <c r="G873" s="313"/>
      <c r="H873" s="303"/>
      <c r="I873" s="303"/>
      <c r="J873" s="303"/>
      <c r="K873" s="303"/>
      <c r="L873" s="303"/>
      <c r="M873" s="303"/>
      <c r="N873" s="303"/>
      <c r="O873" s="303"/>
      <c r="P873" s="303"/>
      <c r="Q873" s="304"/>
      <c r="R873" s="304"/>
      <c r="S873" s="304"/>
      <c r="T873" s="304"/>
      <c r="U873" s="304"/>
      <c r="V873" s="304"/>
      <c r="W873" s="304"/>
      <c r="X873" s="304"/>
      <c r="Y873" s="304"/>
      <c r="Z873" s="304"/>
      <c r="AA873" s="304"/>
      <c r="AB873" s="304"/>
      <c r="AC873" s="304"/>
      <c r="AD873" s="304"/>
      <c r="AE873" s="304"/>
      <c r="AF873" s="304"/>
      <c r="AG873" s="304"/>
    </row>
    <row r="874">
      <c r="A874" s="304"/>
      <c r="B874" s="304"/>
      <c r="C874" s="304"/>
      <c r="D874" s="304"/>
      <c r="E874" s="303"/>
      <c r="F874" s="300"/>
      <c r="G874" s="313"/>
      <c r="H874" s="303"/>
      <c r="I874" s="303"/>
      <c r="J874" s="303"/>
      <c r="K874" s="303"/>
      <c r="L874" s="303"/>
      <c r="M874" s="303"/>
      <c r="N874" s="303"/>
      <c r="O874" s="303"/>
      <c r="P874" s="303"/>
      <c r="Q874" s="304"/>
      <c r="R874" s="304"/>
      <c r="S874" s="304"/>
      <c r="T874" s="304"/>
      <c r="U874" s="304"/>
      <c r="V874" s="304"/>
      <c r="W874" s="304"/>
      <c r="X874" s="304"/>
      <c r="Y874" s="304"/>
      <c r="Z874" s="304"/>
      <c r="AA874" s="304"/>
      <c r="AB874" s="304"/>
      <c r="AC874" s="304"/>
      <c r="AD874" s="304"/>
      <c r="AE874" s="304"/>
      <c r="AF874" s="304"/>
      <c r="AG874" s="304"/>
    </row>
    <row r="875">
      <c r="A875" s="304"/>
      <c r="B875" s="304"/>
      <c r="C875" s="304"/>
      <c r="D875" s="304"/>
      <c r="E875" s="303"/>
      <c r="F875" s="300"/>
      <c r="G875" s="313"/>
      <c r="H875" s="303"/>
      <c r="I875" s="303"/>
      <c r="J875" s="303"/>
      <c r="K875" s="303"/>
      <c r="L875" s="303"/>
      <c r="M875" s="303"/>
      <c r="N875" s="303"/>
      <c r="O875" s="303"/>
      <c r="P875" s="303"/>
      <c r="Q875" s="304"/>
      <c r="R875" s="304"/>
      <c r="S875" s="304"/>
      <c r="T875" s="304"/>
      <c r="U875" s="304"/>
      <c r="V875" s="304"/>
      <c r="W875" s="304"/>
      <c r="X875" s="304"/>
      <c r="Y875" s="304"/>
      <c r="Z875" s="304"/>
      <c r="AA875" s="304"/>
      <c r="AB875" s="304"/>
      <c r="AC875" s="304"/>
      <c r="AD875" s="304"/>
      <c r="AE875" s="304"/>
      <c r="AF875" s="304"/>
      <c r="AG875" s="304"/>
    </row>
    <row r="876">
      <c r="A876" s="304"/>
      <c r="B876" s="304"/>
      <c r="C876" s="304"/>
      <c r="D876" s="304"/>
      <c r="E876" s="303"/>
      <c r="F876" s="300"/>
      <c r="G876" s="313"/>
      <c r="H876" s="303"/>
      <c r="I876" s="303"/>
      <c r="J876" s="303"/>
      <c r="K876" s="303"/>
      <c r="L876" s="303"/>
      <c r="M876" s="303"/>
      <c r="N876" s="303"/>
      <c r="O876" s="303"/>
      <c r="P876" s="303"/>
      <c r="Q876" s="304"/>
      <c r="R876" s="304"/>
      <c r="S876" s="304"/>
      <c r="T876" s="304"/>
      <c r="U876" s="304"/>
      <c r="V876" s="304"/>
      <c r="W876" s="304"/>
      <c r="X876" s="304"/>
      <c r="Y876" s="304"/>
      <c r="Z876" s="304"/>
      <c r="AA876" s="304"/>
      <c r="AB876" s="304"/>
      <c r="AC876" s="304"/>
      <c r="AD876" s="304"/>
      <c r="AE876" s="304"/>
      <c r="AF876" s="304"/>
      <c r="AG876" s="304"/>
    </row>
    <row r="877">
      <c r="A877" s="304"/>
      <c r="B877" s="304"/>
      <c r="C877" s="304"/>
      <c r="D877" s="304"/>
      <c r="E877" s="303"/>
      <c r="F877" s="300"/>
      <c r="G877" s="313"/>
      <c r="H877" s="303"/>
      <c r="I877" s="303"/>
      <c r="J877" s="303"/>
      <c r="K877" s="303"/>
      <c r="L877" s="303"/>
      <c r="M877" s="303"/>
      <c r="N877" s="303"/>
      <c r="O877" s="303"/>
      <c r="P877" s="303"/>
      <c r="Q877" s="304"/>
      <c r="R877" s="304"/>
      <c r="S877" s="304"/>
      <c r="T877" s="304"/>
      <c r="U877" s="304"/>
      <c r="V877" s="304"/>
      <c r="W877" s="304"/>
      <c r="X877" s="304"/>
      <c r="Y877" s="304"/>
      <c r="Z877" s="304"/>
      <c r="AA877" s="304"/>
      <c r="AB877" s="304"/>
      <c r="AC877" s="304"/>
      <c r="AD877" s="304"/>
      <c r="AE877" s="304"/>
      <c r="AF877" s="304"/>
      <c r="AG877" s="304"/>
    </row>
    <row r="878">
      <c r="A878" s="304"/>
      <c r="B878" s="304"/>
      <c r="C878" s="304"/>
      <c r="D878" s="304"/>
      <c r="E878" s="303"/>
      <c r="F878" s="300"/>
      <c r="G878" s="313"/>
      <c r="H878" s="303"/>
      <c r="I878" s="303"/>
      <c r="J878" s="303"/>
      <c r="K878" s="303"/>
      <c r="L878" s="303"/>
      <c r="M878" s="303"/>
      <c r="N878" s="303"/>
      <c r="O878" s="303"/>
      <c r="P878" s="303"/>
      <c r="Q878" s="304"/>
      <c r="R878" s="304"/>
      <c r="S878" s="304"/>
      <c r="T878" s="304"/>
      <c r="U878" s="304"/>
      <c r="V878" s="304"/>
      <c r="W878" s="304"/>
      <c r="X878" s="304"/>
      <c r="Y878" s="304"/>
      <c r="Z878" s="304"/>
      <c r="AA878" s="304"/>
      <c r="AB878" s="304"/>
      <c r="AC878" s="304"/>
      <c r="AD878" s="304"/>
      <c r="AE878" s="304"/>
      <c r="AF878" s="304"/>
      <c r="AG878" s="304"/>
    </row>
    <row r="879">
      <c r="A879" s="304"/>
      <c r="B879" s="304"/>
      <c r="C879" s="304"/>
      <c r="D879" s="304"/>
      <c r="E879" s="303"/>
      <c r="F879" s="300"/>
      <c r="G879" s="313"/>
      <c r="H879" s="303"/>
      <c r="I879" s="303"/>
      <c r="J879" s="303"/>
      <c r="K879" s="303"/>
      <c r="L879" s="303"/>
      <c r="M879" s="303"/>
      <c r="N879" s="303"/>
      <c r="O879" s="303"/>
      <c r="P879" s="303"/>
      <c r="Q879" s="304"/>
      <c r="R879" s="304"/>
      <c r="S879" s="304"/>
      <c r="T879" s="304"/>
      <c r="U879" s="304"/>
      <c r="V879" s="304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304"/>
    </row>
    <row r="880">
      <c r="A880" s="304"/>
      <c r="B880" s="304"/>
      <c r="C880" s="304"/>
      <c r="D880" s="304"/>
      <c r="E880" s="303"/>
      <c r="F880" s="300"/>
      <c r="G880" s="313"/>
      <c r="H880" s="303"/>
      <c r="I880" s="303"/>
      <c r="J880" s="303"/>
      <c r="K880" s="303"/>
      <c r="L880" s="303"/>
      <c r="M880" s="303"/>
      <c r="N880" s="303"/>
      <c r="O880" s="303"/>
      <c r="P880" s="303"/>
      <c r="Q880" s="304"/>
      <c r="R880" s="304"/>
      <c r="S880" s="304"/>
      <c r="T880" s="304"/>
      <c r="U880" s="304"/>
      <c r="V880" s="304"/>
      <c r="W880" s="304"/>
      <c r="X880" s="304"/>
      <c r="Y880" s="304"/>
      <c r="Z880" s="304"/>
      <c r="AA880" s="304"/>
      <c r="AB880" s="304"/>
      <c r="AC880" s="304"/>
      <c r="AD880" s="304"/>
      <c r="AE880" s="304"/>
      <c r="AF880" s="304"/>
      <c r="AG880" s="304"/>
    </row>
    <row r="881">
      <c r="A881" s="304"/>
      <c r="B881" s="304"/>
      <c r="C881" s="304"/>
      <c r="D881" s="304"/>
      <c r="E881" s="303"/>
      <c r="F881" s="300"/>
      <c r="G881" s="313"/>
      <c r="H881" s="303"/>
      <c r="I881" s="303"/>
      <c r="J881" s="303"/>
      <c r="K881" s="303"/>
      <c r="L881" s="303"/>
      <c r="M881" s="303"/>
      <c r="N881" s="303"/>
      <c r="O881" s="303"/>
      <c r="P881" s="303"/>
      <c r="Q881" s="304"/>
      <c r="R881" s="304"/>
      <c r="S881" s="304"/>
      <c r="T881" s="304"/>
      <c r="U881" s="304"/>
      <c r="V881" s="304"/>
      <c r="W881" s="304"/>
      <c r="X881" s="304"/>
      <c r="Y881" s="304"/>
      <c r="Z881" s="304"/>
      <c r="AA881" s="304"/>
      <c r="AB881" s="304"/>
      <c r="AC881" s="304"/>
      <c r="AD881" s="304"/>
      <c r="AE881" s="304"/>
      <c r="AF881" s="304"/>
      <c r="AG881" s="304"/>
    </row>
    <row r="882">
      <c r="A882" s="304"/>
      <c r="B882" s="304"/>
      <c r="C882" s="304"/>
      <c r="D882" s="304"/>
      <c r="E882" s="303"/>
      <c r="F882" s="300"/>
      <c r="G882" s="313"/>
      <c r="H882" s="303"/>
      <c r="I882" s="303"/>
      <c r="J882" s="303"/>
      <c r="K882" s="303"/>
      <c r="L882" s="303"/>
      <c r="M882" s="303"/>
      <c r="N882" s="303"/>
      <c r="O882" s="303"/>
      <c r="P882" s="303"/>
      <c r="Q882" s="304"/>
      <c r="R882" s="304"/>
      <c r="S882" s="304"/>
      <c r="T882" s="304"/>
      <c r="U882" s="304"/>
      <c r="V882" s="304"/>
      <c r="W882" s="304"/>
      <c r="X882" s="304"/>
      <c r="Y882" s="304"/>
      <c r="Z882" s="304"/>
      <c r="AA882" s="304"/>
      <c r="AB882" s="304"/>
      <c r="AC882" s="304"/>
      <c r="AD882" s="304"/>
      <c r="AE882" s="304"/>
      <c r="AF882" s="304"/>
      <c r="AG882" s="304"/>
    </row>
    <row r="883">
      <c r="A883" s="304"/>
      <c r="B883" s="304"/>
      <c r="C883" s="304"/>
      <c r="D883" s="304"/>
      <c r="E883" s="303"/>
      <c r="F883" s="300"/>
      <c r="G883" s="313"/>
      <c r="H883" s="303"/>
      <c r="I883" s="303"/>
      <c r="J883" s="303"/>
      <c r="K883" s="303"/>
      <c r="L883" s="303"/>
      <c r="M883" s="303"/>
      <c r="N883" s="303"/>
      <c r="O883" s="303"/>
      <c r="P883" s="303"/>
      <c r="Q883" s="304"/>
      <c r="R883" s="304"/>
      <c r="S883" s="304"/>
      <c r="T883" s="304"/>
      <c r="U883" s="304"/>
      <c r="V883" s="304"/>
      <c r="W883" s="304"/>
      <c r="X883" s="304"/>
      <c r="Y883" s="304"/>
      <c r="Z883" s="304"/>
      <c r="AA883" s="304"/>
      <c r="AB883" s="304"/>
      <c r="AC883" s="304"/>
      <c r="AD883" s="304"/>
      <c r="AE883" s="304"/>
      <c r="AF883" s="304"/>
      <c r="AG883" s="304"/>
    </row>
    <row r="884">
      <c r="A884" s="304"/>
      <c r="B884" s="304"/>
      <c r="C884" s="304"/>
      <c r="D884" s="304"/>
      <c r="E884" s="303"/>
      <c r="F884" s="300"/>
      <c r="G884" s="313"/>
      <c r="H884" s="303"/>
      <c r="I884" s="303"/>
      <c r="J884" s="303"/>
      <c r="K884" s="303"/>
      <c r="L884" s="303"/>
      <c r="M884" s="303"/>
      <c r="N884" s="303"/>
      <c r="O884" s="303"/>
      <c r="P884" s="303"/>
      <c r="Q884" s="304"/>
      <c r="R884" s="304"/>
      <c r="S884" s="304"/>
      <c r="T884" s="304"/>
      <c r="U884" s="304"/>
      <c r="V884" s="304"/>
      <c r="W884" s="304"/>
      <c r="X884" s="304"/>
      <c r="Y884" s="304"/>
      <c r="Z884" s="304"/>
      <c r="AA884" s="304"/>
      <c r="AB884" s="304"/>
      <c r="AC884" s="304"/>
      <c r="AD884" s="304"/>
      <c r="AE884" s="304"/>
      <c r="AF884" s="304"/>
      <c r="AG884" s="304"/>
    </row>
    <row r="885">
      <c r="A885" s="304"/>
      <c r="B885" s="304"/>
      <c r="C885" s="304"/>
      <c r="D885" s="304"/>
      <c r="E885" s="303"/>
      <c r="F885" s="300"/>
      <c r="G885" s="313"/>
      <c r="H885" s="303"/>
      <c r="I885" s="303"/>
      <c r="J885" s="303"/>
      <c r="K885" s="303"/>
      <c r="L885" s="303"/>
      <c r="M885" s="303"/>
      <c r="N885" s="303"/>
      <c r="O885" s="303"/>
      <c r="P885" s="303"/>
      <c r="Q885" s="304"/>
      <c r="R885" s="304"/>
      <c r="S885" s="304"/>
      <c r="T885" s="304"/>
      <c r="U885" s="304"/>
      <c r="V885" s="304"/>
      <c r="W885" s="304"/>
      <c r="X885" s="304"/>
      <c r="Y885" s="304"/>
      <c r="Z885" s="304"/>
      <c r="AA885" s="304"/>
      <c r="AB885" s="304"/>
      <c r="AC885" s="304"/>
      <c r="AD885" s="304"/>
      <c r="AE885" s="304"/>
      <c r="AF885" s="304"/>
      <c r="AG885" s="304"/>
    </row>
    <row r="886">
      <c r="A886" s="304"/>
      <c r="B886" s="304"/>
      <c r="C886" s="304"/>
      <c r="D886" s="304"/>
      <c r="E886" s="303"/>
      <c r="F886" s="300"/>
      <c r="G886" s="313"/>
      <c r="H886" s="303"/>
      <c r="I886" s="303"/>
      <c r="J886" s="303"/>
      <c r="K886" s="303"/>
      <c r="L886" s="303"/>
      <c r="M886" s="303"/>
      <c r="N886" s="303"/>
      <c r="O886" s="303"/>
      <c r="P886" s="303"/>
      <c r="Q886" s="304"/>
      <c r="R886" s="304"/>
      <c r="S886" s="304"/>
      <c r="T886" s="304"/>
      <c r="U886" s="304"/>
      <c r="V886" s="304"/>
      <c r="W886" s="304"/>
      <c r="X886" s="304"/>
      <c r="Y886" s="304"/>
      <c r="Z886" s="304"/>
      <c r="AA886" s="304"/>
      <c r="AB886" s="304"/>
      <c r="AC886" s="304"/>
      <c r="AD886" s="304"/>
      <c r="AE886" s="304"/>
      <c r="AF886" s="304"/>
      <c r="AG886" s="304"/>
    </row>
    <row r="887">
      <c r="A887" s="304"/>
      <c r="B887" s="304"/>
      <c r="C887" s="304"/>
      <c r="D887" s="304"/>
      <c r="E887" s="303"/>
      <c r="F887" s="300"/>
      <c r="G887" s="313"/>
      <c r="H887" s="303"/>
      <c r="I887" s="303"/>
      <c r="J887" s="303"/>
      <c r="K887" s="303"/>
      <c r="L887" s="303"/>
      <c r="M887" s="303"/>
      <c r="N887" s="303"/>
      <c r="O887" s="303"/>
      <c r="P887" s="303"/>
      <c r="Q887" s="304"/>
      <c r="R887" s="304"/>
      <c r="S887" s="304"/>
      <c r="T887" s="304"/>
      <c r="U887" s="304"/>
      <c r="V887" s="304"/>
      <c r="W887" s="304"/>
      <c r="X887" s="304"/>
      <c r="Y887" s="304"/>
      <c r="Z887" s="304"/>
      <c r="AA887" s="304"/>
      <c r="AB887" s="304"/>
      <c r="AC887" s="304"/>
      <c r="AD887" s="304"/>
      <c r="AE887" s="304"/>
      <c r="AF887" s="304"/>
      <c r="AG887" s="304"/>
    </row>
    <row r="888">
      <c r="A888" s="304"/>
      <c r="B888" s="304"/>
      <c r="C888" s="304"/>
      <c r="D888" s="304"/>
      <c r="E888" s="303"/>
      <c r="F888" s="300"/>
      <c r="G888" s="313"/>
      <c r="H888" s="303"/>
      <c r="I888" s="303"/>
      <c r="J888" s="303"/>
      <c r="K888" s="303"/>
      <c r="L888" s="303"/>
      <c r="M888" s="303"/>
      <c r="N888" s="303"/>
      <c r="O888" s="303"/>
      <c r="P888" s="303"/>
      <c r="Q888" s="304"/>
      <c r="R888" s="304"/>
      <c r="S888" s="304"/>
      <c r="T888" s="304"/>
      <c r="U888" s="304"/>
      <c r="V888" s="304"/>
      <c r="W888" s="304"/>
      <c r="X888" s="304"/>
      <c r="Y888" s="304"/>
      <c r="Z888" s="304"/>
      <c r="AA888" s="304"/>
      <c r="AB888" s="304"/>
      <c r="AC888" s="304"/>
      <c r="AD888" s="304"/>
      <c r="AE888" s="304"/>
      <c r="AF888" s="304"/>
      <c r="AG888" s="304"/>
    </row>
    <row r="889">
      <c r="A889" s="304"/>
      <c r="B889" s="304"/>
      <c r="C889" s="304"/>
      <c r="D889" s="304"/>
      <c r="E889" s="303"/>
      <c r="F889" s="300"/>
      <c r="G889" s="313"/>
      <c r="H889" s="303"/>
      <c r="I889" s="303"/>
      <c r="J889" s="303"/>
      <c r="K889" s="303"/>
      <c r="L889" s="303"/>
      <c r="M889" s="303"/>
      <c r="N889" s="303"/>
      <c r="O889" s="303"/>
      <c r="P889" s="303"/>
      <c r="Q889" s="304"/>
      <c r="R889" s="304"/>
      <c r="S889" s="304"/>
      <c r="T889" s="304"/>
      <c r="U889" s="304"/>
      <c r="V889" s="304"/>
      <c r="W889" s="304"/>
      <c r="X889" s="304"/>
      <c r="Y889" s="304"/>
      <c r="Z889" s="304"/>
      <c r="AA889" s="304"/>
      <c r="AB889" s="304"/>
      <c r="AC889" s="304"/>
      <c r="AD889" s="304"/>
      <c r="AE889" s="304"/>
      <c r="AF889" s="304"/>
      <c r="AG889" s="304"/>
    </row>
    <row r="890">
      <c r="A890" s="304"/>
      <c r="B890" s="304"/>
      <c r="C890" s="304"/>
      <c r="D890" s="304"/>
      <c r="E890" s="303"/>
      <c r="F890" s="300"/>
      <c r="G890" s="313"/>
      <c r="H890" s="303"/>
      <c r="I890" s="303"/>
      <c r="J890" s="303"/>
      <c r="K890" s="303"/>
      <c r="L890" s="303"/>
      <c r="M890" s="303"/>
      <c r="N890" s="303"/>
      <c r="O890" s="303"/>
      <c r="P890" s="303"/>
      <c r="Q890" s="304"/>
      <c r="R890" s="304"/>
      <c r="S890" s="304"/>
      <c r="T890" s="304"/>
      <c r="U890" s="304"/>
      <c r="V890" s="304"/>
      <c r="W890" s="304"/>
      <c r="X890" s="304"/>
      <c r="Y890" s="304"/>
      <c r="Z890" s="304"/>
      <c r="AA890" s="304"/>
      <c r="AB890" s="304"/>
      <c r="AC890" s="304"/>
      <c r="AD890" s="304"/>
      <c r="AE890" s="304"/>
      <c r="AF890" s="304"/>
      <c r="AG890" s="304"/>
    </row>
    <row r="891">
      <c r="A891" s="304"/>
      <c r="B891" s="304"/>
      <c r="C891" s="304"/>
      <c r="D891" s="304"/>
      <c r="E891" s="303"/>
      <c r="F891" s="300"/>
      <c r="G891" s="313"/>
      <c r="H891" s="303"/>
      <c r="I891" s="303"/>
      <c r="J891" s="303"/>
      <c r="K891" s="303"/>
      <c r="L891" s="303"/>
      <c r="M891" s="303"/>
      <c r="N891" s="303"/>
      <c r="O891" s="303"/>
      <c r="P891" s="303"/>
      <c r="Q891" s="304"/>
      <c r="R891" s="304"/>
      <c r="S891" s="304"/>
      <c r="T891" s="304"/>
      <c r="U891" s="304"/>
      <c r="V891" s="304"/>
      <c r="W891" s="304"/>
      <c r="X891" s="304"/>
      <c r="Y891" s="304"/>
      <c r="Z891" s="304"/>
      <c r="AA891" s="304"/>
      <c r="AB891" s="304"/>
      <c r="AC891" s="304"/>
      <c r="AD891" s="304"/>
      <c r="AE891" s="304"/>
      <c r="AF891" s="304"/>
      <c r="AG891" s="304"/>
    </row>
    <row r="892">
      <c r="A892" s="304"/>
      <c r="B892" s="304"/>
      <c r="C892" s="304"/>
      <c r="D892" s="304"/>
      <c r="E892" s="303"/>
      <c r="F892" s="300"/>
      <c r="G892" s="313"/>
      <c r="H892" s="303"/>
      <c r="I892" s="303"/>
      <c r="J892" s="303"/>
      <c r="K892" s="303"/>
      <c r="L892" s="303"/>
      <c r="M892" s="303"/>
      <c r="N892" s="303"/>
      <c r="O892" s="303"/>
      <c r="P892" s="303"/>
      <c r="Q892" s="304"/>
      <c r="R892" s="304"/>
      <c r="S892" s="304"/>
      <c r="T892" s="304"/>
      <c r="U892" s="304"/>
      <c r="V892" s="304"/>
      <c r="W892" s="304"/>
      <c r="X892" s="304"/>
      <c r="Y892" s="304"/>
      <c r="Z892" s="304"/>
      <c r="AA892" s="304"/>
      <c r="AB892" s="304"/>
      <c r="AC892" s="304"/>
      <c r="AD892" s="304"/>
      <c r="AE892" s="304"/>
      <c r="AF892" s="304"/>
      <c r="AG892" s="304"/>
    </row>
    <row r="893">
      <c r="A893" s="304"/>
      <c r="B893" s="304"/>
      <c r="C893" s="304"/>
      <c r="D893" s="304"/>
      <c r="E893" s="303"/>
      <c r="F893" s="300"/>
      <c r="G893" s="313"/>
      <c r="H893" s="303"/>
      <c r="I893" s="303"/>
      <c r="J893" s="303"/>
      <c r="K893" s="303"/>
      <c r="L893" s="303"/>
      <c r="M893" s="303"/>
      <c r="N893" s="303"/>
      <c r="O893" s="303"/>
      <c r="P893" s="303"/>
      <c r="Q893" s="304"/>
      <c r="R893" s="304"/>
      <c r="S893" s="304"/>
      <c r="T893" s="304"/>
      <c r="U893" s="304"/>
      <c r="V893" s="304"/>
      <c r="W893" s="304"/>
      <c r="X893" s="304"/>
      <c r="Y893" s="304"/>
      <c r="Z893" s="304"/>
      <c r="AA893" s="304"/>
      <c r="AB893" s="304"/>
      <c r="AC893" s="304"/>
      <c r="AD893" s="304"/>
      <c r="AE893" s="304"/>
      <c r="AF893" s="304"/>
      <c r="AG893" s="304"/>
    </row>
    <row r="894">
      <c r="A894" s="304"/>
      <c r="B894" s="304"/>
      <c r="C894" s="304"/>
      <c r="D894" s="304"/>
      <c r="E894" s="303"/>
      <c r="F894" s="300"/>
      <c r="G894" s="313"/>
      <c r="H894" s="303"/>
      <c r="I894" s="303"/>
      <c r="J894" s="303"/>
      <c r="K894" s="303"/>
      <c r="L894" s="303"/>
      <c r="M894" s="303"/>
      <c r="N894" s="303"/>
      <c r="O894" s="303"/>
      <c r="P894" s="303"/>
      <c r="Q894" s="304"/>
      <c r="R894" s="304"/>
      <c r="S894" s="304"/>
      <c r="T894" s="304"/>
      <c r="U894" s="304"/>
      <c r="V894" s="304"/>
      <c r="W894" s="304"/>
      <c r="X894" s="304"/>
      <c r="Y894" s="304"/>
      <c r="Z894" s="304"/>
      <c r="AA894" s="304"/>
      <c r="AB894" s="304"/>
      <c r="AC894" s="304"/>
      <c r="AD894" s="304"/>
      <c r="AE894" s="304"/>
      <c r="AF894" s="304"/>
      <c r="AG894" s="304"/>
    </row>
    <row r="895">
      <c r="A895" s="304"/>
      <c r="B895" s="304"/>
      <c r="C895" s="304"/>
      <c r="D895" s="304"/>
      <c r="E895" s="303"/>
      <c r="F895" s="300"/>
      <c r="G895" s="313"/>
      <c r="H895" s="303"/>
      <c r="I895" s="303"/>
      <c r="J895" s="303"/>
      <c r="K895" s="303"/>
      <c r="L895" s="303"/>
      <c r="M895" s="303"/>
      <c r="N895" s="303"/>
      <c r="O895" s="303"/>
      <c r="P895" s="303"/>
      <c r="Q895" s="304"/>
      <c r="R895" s="304"/>
      <c r="S895" s="304"/>
      <c r="T895" s="304"/>
      <c r="U895" s="304"/>
      <c r="V895" s="304"/>
      <c r="W895" s="304"/>
      <c r="X895" s="304"/>
      <c r="Y895" s="304"/>
      <c r="Z895" s="304"/>
      <c r="AA895" s="304"/>
      <c r="AB895" s="304"/>
      <c r="AC895" s="304"/>
      <c r="AD895" s="304"/>
      <c r="AE895" s="304"/>
      <c r="AF895" s="304"/>
      <c r="AG895" s="304"/>
    </row>
    <row r="896">
      <c r="A896" s="304"/>
      <c r="B896" s="304"/>
      <c r="C896" s="304"/>
      <c r="D896" s="304"/>
      <c r="E896" s="303"/>
      <c r="F896" s="300"/>
      <c r="G896" s="313"/>
      <c r="H896" s="303"/>
      <c r="I896" s="303"/>
      <c r="J896" s="303"/>
      <c r="K896" s="303"/>
      <c r="L896" s="303"/>
      <c r="M896" s="303"/>
      <c r="N896" s="303"/>
      <c r="O896" s="303"/>
      <c r="P896" s="303"/>
      <c r="Q896" s="304"/>
      <c r="R896" s="304"/>
      <c r="S896" s="304"/>
      <c r="T896" s="304"/>
      <c r="U896" s="304"/>
      <c r="V896" s="304"/>
      <c r="W896" s="304"/>
      <c r="X896" s="304"/>
      <c r="Y896" s="304"/>
      <c r="Z896" s="304"/>
      <c r="AA896" s="304"/>
      <c r="AB896" s="304"/>
      <c r="AC896" s="304"/>
      <c r="AD896" s="304"/>
      <c r="AE896" s="304"/>
      <c r="AF896" s="304"/>
      <c r="AG896" s="304"/>
    </row>
    <row r="897">
      <c r="A897" s="304"/>
      <c r="B897" s="304"/>
      <c r="C897" s="304"/>
      <c r="D897" s="304"/>
      <c r="E897" s="303"/>
      <c r="F897" s="300"/>
      <c r="G897" s="313"/>
      <c r="H897" s="303"/>
      <c r="I897" s="303"/>
      <c r="J897" s="303"/>
      <c r="K897" s="303"/>
      <c r="L897" s="303"/>
      <c r="M897" s="303"/>
      <c r="N897" s="303"/>
      <c r="O897" s="303"/>
      <c r="P897" s="303"/>
      <c r="Q897" s="304"/>
      <c r="R897" s="304"/>
      <c r="S897" s="304"/>
      <c r="T897" s="304"/>
      <c r="U897" s="304"/>
      <c r="V897" s="304"/>
      <c r="W897" s="304"/>
      <c r="X897" s="304"/>
      <c r="Y897" s="304"/>
      <c r="Z897" s="304"/>
      <c r="AA897" s="304"/>
      <c r="AB897" s="304"/>
      <c r="AC897" s="304"/>
      <c r="AD897" s="304"/>
      <c r="AE897" s="304"/>
      <c r="AF897" s="304"/>
      <c r="AG897" s="304"/>
    </row>
    <row r="898">
      <c r="A898" s="304"/>
      <c r="B898" s="304"/>
      <c r="C898" s="304"/>
      <c r="D898" s="304"/>
      <c r="E898" s="303"/>
      <c r="F898" s="300"/>
      <c r="G898" s="313"/>
      <c r="H898" s="303"/>
      <c r="I898" s="303"/>
      <c r="J898" s="303"/>
      <c r="K898" s="303"/>
      <c r="L898" s="303"/>
      <c r="M898" s="303"/>
      <c r="N898" s="303"/>
      <c r="O898" s="303"/>
      <c r="P898" s="303"/>
      <c r="Q898" s="304"/>
      <c r="R898" s="304"/>
      <c r="S898" s="304"/>
      <c r="T898" s="304"/>
      <c r="U898" s="304"/>
      <c r="V898" s="304"/>
      <c r="W898" s="304"/>
      <c r="X898" s="304"/>
      <c r="Y898" s="304"/>
      <c r="Z898" s="304"/>
      <c r="AA898" s="304"/>
      <c r="AB898" s="304"/>
      <c r="AC898" s="304"/>
      <c r="AD898" s="304"/>
      <c r="AE898" s="304"/>
      <c r="AF898" s="304"/>
      <c r="AG898" s="304"/>
    </row>
    <row r="899">
      <c r="A899" s="304"/>
      <c r="B899" s="304"/>
      <c r="C899" s="304"/>
      <c r="D899" s="304"/>
      <c r="E899" s="303"/>
      <c r="F899" s="300"/>
      <c r="G899" s="313"/>
      <c r="H899" s="303"/>
      <c r="I899" s="303"/>
      <c r="J899" s="303"/>
      <c r="K899" s="303"/>
      <c r="L899" s="303"/>
      <c r="M899" s="303"/>
      <c r="N899" s="303"/>
      <c r="O899" s="303"/>
      <c r="P899" s="303"/>
      <c r="Q899" s="304"/>
      <c r="R899" s="304"/>
      <c r="S899" s="304"/>
      <c r="T899" s="304"/>
      <c r="U899" s="304"/>
      <c r="V899" s="304"/>
      <c r="W899" s="304"/>
      <c r="X899" s="304"/>
      <c r="Y899" s="304"/>
      <c r="Z899" s="304"/>
      <c r="AA899" s="304"/>
      <c r="AB899" s="304"/>
      <c r="AC899" s="304"/>
      <c r="AD899" s="304"/>
      <c r="AE899" s="304"/>
      <c r="AF899" s="304"/>
      <c r="AG899" s="304"/>
    </row>
    <row r="900">
      <c r="A900" s="304"/>
      <c r="B900" s="304"/>
      <c r="C900" s="304"/>
      <c r="D900" s="304"/>
      <c r="E900" s="303"/>
      <c r="F900" s="300"/>
      <c r="G900" s="313"/>
      <c r="H900" s="303"/>
      <c r="I900" s="303"/>
      <c r="J900" s="303"/>
      <c r="K900" s="303"/>
      <c r="L900" s="303"/>
      <c r="M900" s="303"/>
      <c r="N900" s="303"/>
      <c r="O900" s="303"/>
      <c r="P900" s="303"/>
      <c r="Q900" s="304"/>
      <c r="R900" s="304"/>
      <c r="S900" s="304"/>
      <c r="T900" s="304"/>
      <c r="U900" s="304"/>
      <c r="V900" s="304"/>
      <c r="W900" s="304"/>
      <c r="X900" s="304"/>
      <c r="Y900" s="304"/>
      <c r="Z900" s="304"/>
      <c r="AA900" s="304"/>
      <c r="AB900" s="304"/>
      <c r="AC900" s="304"/>
      <c r="AD900" s="304"/>
      <c r="AE900" s="304"/>
      <c r="AF900" s="304"/>
      <c r="AG900" s="304"/>
    </row>
    <row r="901">
      <c r="A901" s="304"/>
      <c r="B901" s="304"/>
      <c r="C901" s="304"/>
      <c r="D901" s="304"/>
      <c r="E901" s="303"/>
      <c r="F901" s="300"/>
      <c r="G901" s="313"/>
      <c r="H901" s="303"/>
      <c r="I901" s="303"/>
      <c r="J901" s="303"/>
      <c r="K901" s="303"/>
      <c r="L901" s="303"/>
      <c r="M901" s="303"/>
      <c r="N901" s="303"/>
      <c r="O901" s="303"/>
      <c r="P901" s="303"/>
      <c r="Q901" s="304"/>
      <c r="R901" s="304"/>
      <c r="S901" s="304"/>
      <c r="T901" s="304"/>
      <c r="U901" s="304"/>
      <c r="V901" s="304"/>
      <c r="W901" s="304"/>
      <c r="X901" s="304"/>
      <c r="Y901" s="304"/>
      <c r="Z901" s="304"/>
      <c r="AA901" s="304"/>
      <c r="AB901" s="304"/>
      <c r="AC901" s="304"/>
      <c r="AD901" s="304"/>
      <c r="AE901" s="304"/>
      <c r="AF901" s="304"/>
      <c r="AG901" s="304"/>
    </row>
    <row r="902">
      <c r="A902" s="304"/>
      <c r="B902" s="304"/>
      <c r="C902" s="304"/>
      <c r="D902" s="304"/>
      <c r="E902" s="303"/>
      <c r="F902" s="300"/>
      <c r="G902" s="313"/>
      <c r="H902" s="303"/>
      <c r="I902" s="303"/>
      <c r="J902" s="303"/>
      <c r="K902" s="303"/>
      <c r="L902" s="303"/>
      <c r="M902" s="303"/>
      <c r="N902" s="303"/>
      <c r="O902" s="303"/>
      <c r="P902" s="303"/>
      <c r="Q902" s="304"/>
      <c r="R902" s="304"/>
      <c r="S902" s="304"/>
      <c r="T902" s="304"/>
      <c r="U902" s="304"/>
      <c r="V902" s="304"/>
      <c r="W902" s="304"/>
      <c r="X902" s="304"/>
      <c r="Y902" s="304"/>
      <c r="Z902" s="304"/>
      <c r="AA902" s="304"/>
      <c r="AB902" s="304"/>
      <c r="AC902" s="304"/>
      <c r="AD902" s="304"/>
      <c r="AE902" s="304"/>
      <c r="AF902" s="304"/>
      <c r="AG902" s="304"/>
    </row>
    <row r="903">
      <c r="A903" s="304"/>
      <c r="B903" s="304"/>
      <c r="C903" s="304"/>
      <c r="D903" s="304"/>
      <c r="E903" s="303"/>
      <c r="F903" s="300"/>
      <c r="G903" s="313"/>
      <c r="H903" s="303"/>
      <c r="I903" s="303"/>
      <c r="J903" s="303"/>
      <c r="K903" s="303"/>
      <c r="L903" s="303"/>
      <c r="M903" s="303"/>
      <c r="N903" s="303"/>
      <c r="O903" s="303"/>
      <c r="P903" s="303"/>
      <c r="Q903" s="304"/>
      <c r="R903" s="304"/>
      <c r="S903" s="304"/>
      <c r="T903" s="304"/>
      <c r="U903" s="304"/>
      <c r="V903" s="304"/>
      <c r="W903" s="304"/>
      <c r="X903" s="304"/>
      <c r="Y903" s="304"/>
      <c r="Z903" s="304"/>
      <c r="AA903" s="304"/>
      <c r="AB903" s="304"/>
      <c r="AC903" s="304"/>
      <c r="AD903" s="304"/>
      <c r="AE903" s="304"/>
      <c r="AF903" s="304"/>
      <c r="AG903" s="304"/>
    </row>
    <row r="904">
      <c r="A904" s="304"/>
      <c r="B904" s="304"/>
      <c r="C904" s="304"/>
      <c r="D904" s="304"/>
      <c r="E904" s="303"/>
      <c r="F904" s="300"/>
      <c r="G904" s="313"/>
      <c r="H904" s="303"/>
      <c r="I904" s="303"/>
      <c r="J904" s="303"/>
      <c r="K904" s="303"/>
      <c r="L904" s="303"/>
      <c r="M904" s="303"/>
      <c r="N904" s="303"/>
      <c r="O904" s="303"/>
      <c r="P904" s="303"/>
      <c r="Q904" s="304"/>
      <c r="R904" s="304"/>
      <c r="S904" s="304"/>
      <c r="T904" s="304"/>
      <c r="U904" s="304"/>
      <c r="V904" s="304"/>
      <c r="W904" s="304"/>
      <c r="X904" s="304"/>
      <c r="Y904" s="304"/>
      <c r="Z904" s="304"/>
      <c r="AA904" s="304"/>
      <c r="AB904" s="304"/>
      <c r="AC904" s="304"/>
      <c r="AD904" s="304"/>
      <c r="AE904" s="304"/>
      <c r="AF904" s="304"/>
      <c r="AG904" s="304"/>
    </row>
    <row r="905">
      <c r="A905" s="304"/>
      <c r="B905" s="304"/>
      <c r="C905" s="304"/>
      <c r="D905" s="304"/>
      <c r="E905" s="303"/>
      <c r="F905" s="300"/>
      <c r="G905" s="313"/>
      <c r="H905" s="303"/>
      <c r="I905" s="303"/>
      <c r="J905" s="303"/>
      <c r="K905" s="303"/>
      <c r="L905" s="303"/>
      <c r="M905" s="303"/>
      <c r="N905" s="303"/>
      <c r="O905" s="303"/>
      <c r="P905" s="303"/>
      <c r="Q905" s="304"/>
      <c r="R905" s="304"/>
      <c r="S905" s="304"/>
      <c r="T905" s="304"/>
      <c r="U905" s="304"/>
      <c r="V905" s="304"/>
      <c r="W905" s="304"/>
      <c r="X905" s="304"/>
      <c r="Y905" s="304"/>
      <c r="Z905" s="304"/>
      <c r="AA905" s="304"/>
      <c r="AB905" s="304"/>
      <c r="AC905" s="304"/>
      <c r="AD905" s="304"/>
      <c r="AE905" s="304"/>
      <c r="AF905" s="304"/>
      <c r="AG905" s="304"/>
    </row>
    <row r="906">
      <c r="A906" s="304"/>
      <c r="B906" s="304"/>
      <c r="C906" s="304"/>
      <c r="D906" s="304"/>
      <c r="E906" s="303"/>
      <c r="F906" s="300"/>
      <c r="G906" s="313"/>
      <c r="H906" s="303"/>
      <c r="I906" s="303"/>
      <c r="J906" s="303"/>
      <c r="K906" s="303"/>
      <c r="L906" s="303"/>
      <c r="M906" s="303"/>
      <c r="N906" s="303"/>
      <c r="O906" s="303"/>
      <c r="P906" s="303"/>
      <c r="Q906" s="304"/>
      <c r="R906" s="304"/>
      <c r="S906" s="304"/>
      <c r="T906" s="304"/>
      <c r="U906" s="304"/>
      <c r="V906" s="304"/>
      <c r="W906" s="304"/>
      <c r="X906" s="304"/>
      <c r="Y906" s="304"/>
      <c r="Z906" s="304"/>
      <c r="AA906" s="304"/>
      <c r="AB906" s="304"/>
      <c r="AC906" s="304"/>
      <c r="AD906" s="304"/>
      <c r="AE906" s="304"/>
      <c r="AF906" s="304"/>
      <c r="AG906" s="304"/>
    </row>
    <row r="907">
      <c r="A907" s="304"/>
      <c r="B907" s="304"/>
      <c r="C907" s="304"/>
      <c r="D907" s="304"/>
      <c r="E907" s="303"/>
      <c r="F907" s="300"/>
      <c r="G907" s="313"/>
      <c r="H907" s="303"/>
      <c r="I907" s="303"/>
      <c r="J907" s="303"/>
      <c r="K907" s="303"/>
      <c r="L907" s="303"/>
      <c r="M907" s="303"/>
      <c r="N907" s="303"/>
      <c r="O907" s="303"/>
      <c r="P907" s="303"/>
      <c r="Q907" s="304"/>
      <c r="R907" s="304"/>
      <c r="S907" s="304"/>
      <c r="T907" s="304"/>
      <c r="U907" s="304"/>
      <c r="V907" s="304"/>
      <c r="W907" s="304"/>
      <c r="X907" s="304"/>
      <c r="Y907" s="304"/>
      <c r="Z907" s="304"/>
      <c r="AA907" s="304"/>
      <c r="AB907" s="304"/>
      <c r="AC907" s="304"/>
      <c r="AD907" s="304"/>
      <c r="AE907" s="304"/>
      <c r="AF907" s="304"/>
      <c r="AG907" s="304"/>
    </row>
    <row r="908">
      <c r="A908" s="304"/>
      <c r="B908" s="304"/>
      <c r="C908" s="304"/>
      <c r="D908" s="304"/>
      <c r="E908" s="303"/>
      <c r="F908" s="300"/>
      <c r="G908" s="313"/>
      <c r="H908" s="303"/>
      <c r="I908" s="303"/>
      <c r="J908" s="303"/>
      <c r="K908" s="303"/>
      <c r="L908" s="303"/>
      <c r="M908" s="303"/>
      <c r="N908" s="303"/>
      <c r="O908" s="303"/>
      <c r="P908" s="303"/>
      <c r="Q908" s="304"/>
      <c r="R908" s="304"/>
      <c r="S908" s="304"/>
      <c r="T908" s="304"/>
      <c r="U908" s="304"/>
      <c r="V908" s="304"/>
      <c r="W908" s="304"/>
      <c r="X908" s="304"/>
      <c r="Y908" s="304"/>
      <c r="Z908" s="304"/>
      <c r="AA908" s="304"/>
      <c r="AB908" s="304"/>
      <c r="AC908" s="304"/>
      <c r="AD908" s="304"/>
      <c r="AE908" s="304"/>
      <c r="AF908" s="304"/>
      <c r="AG908" s="304"/>
    </row>
    <row r="909">
      <c r="A909" s="304"/>
      <c r="B909" s="304"/>
      <c r="C909" s="304"/>
      <c r="D909" s="304"/>
      <c r="E909" s="303"/>
      <c r="F909" s="300"/>
      <c r="G909" s="313"/>
      <c r="H909" s="303"/>
      <c r="I909" s="303"/>
      <c r="J909" s="303"/>
      <c r="K909" s="303"/>
      <c r="L909" s="303"/>
      <c r="M909" s="303"/>
      <c r="N909" s="303"/>
      <c r="O909" s="303"/>
      <c r="P909" s="303"/>
      <c r="Q909" s="304"/>
      <c r="R909" s="304"/>
      <c r="S909" s="304"/>
      <c r="T909" s="304"/>
      <c r="U909" s="304"/>
      <c r="V909" s="304"/>
      <c r="W909" s="304"/>
      <c r="X909" s="304"/>
      <c r="Y909" s="304"/>
      <c r="Z909" s="304"/>
      <c r="AA909" s="304"/>
      <c r="AB909" s="304"/>
      <c r="AC909" s="304"/>
      <c r="AD909" s="304"/>
      <c r="AE909" s="304"/>
      <c r="AF909" s="304"/>
      <c r="AG909" s="304"/>
    </row>
    <row r="910">
      <c r="A910" s="304"/>
      <c r="B910" s="304"/>
      <c r="C910" s="304"/>
      <c r="D910" s="304"/>
      <c r="E910" s="303"/>
      <c r="F910" s="300"/>
      <c r="G910" s="313"/>
      <c r="H910" s="303"/>
      <c r="I910" s="303"/>
      <c r="J910" s="303"/>
      <c r="K910" s="303"/>
      <c r="L910" s="303"/>
      <c r="M910" s="303"/>
      <c r="N910" s="303"/>
      <c r="O910" s="303"/>
      <c r="P910" s="303"/>
      <c r="Q910" s="304"/>
      <c r="R910" s="304"/>
      <c r="S910" s="304"/>
      <c r="T910" s="304"/>
      <c r="U910" s="304"/>
      <c r="V910" s="304"/>
      <c r="W910" s="304"/>
      <c r="X910" s="304"/>
      <c r="Y910" s="304"/>
      <c r="Z910" s="304"/>
      <c r="AA910" s="304"/>
      <c r="AB910" s="304"/>
      <c r="AC910" s="304"/>
      <c r="AD910" s="304"/>
      <c r="AE910" s="304"/>
      <c r="AF910" s="304"/>
      <c r="AG910" s="304"/>
    </row>
    <row r="911">
      <c r="A911" s="304"/>
      <c r="B911" s="304"/>
      <c r="C911" s="304"/>
      <c r="D911" s="304"/>
      <c r="E911" s="303"/>
      <c r="F911" s="300"/>
      <c r="G911" s="313"/>
      <c r="H911" s="303"/>
      <c r="I911" s="303"/>
      <c r="J911" s="303"/>
      <c r="K911" s="303"/>
      <c r="L911" s="303"/>
      <c r="M911" s="303"/>
      <c r="N911" s="303"/>
      <c r="O911" s="303"/>
      <c r="P911" s="303"/>
      <c r="Q911" s="304"/>
      <c r="R911" s="304"/>
      <c r="S911" s="304"/>
      <c r="T911" s="304"/>
      <c r="U911" s="304"/>
      <c r="V911" s="304"/>
      <c r="W911" s="304"/>
      <c r="X911" s="304"/>
      <c r="Y911" s="304"/>
      <c r="Z911" s="304"/>
      <c r="AA911" s="304"/>
      <c r="AB911" s="304"/>
      <c r="AC911" s="304"/>
      <c r="AD911" s="304"/>
      <c r="AE911" s="304"/>
      <c r="AF911" s="304"/>
      <c r="AG911" s="304"/>
    </row>
    <row r="912">
      <c r="A912" s="304"/>
      <c r="B912" s="304"/>
      <c r="C912" s="304"/>
      <c r="D912" s="304"/>
      <c r="E912" s="303"/>
      <c r="F912" s="300"/>
      <c r="G912" s="313"/>
      <c r="H912" s="303"/>
      <c r="I912" s="303"/>
      <c r="J912" s="303"/>
      <c r="K912" s="303"/>
      <c r="L912" s="303"/>
      <c r="M912" s="303"/>
      <c r="N912" s="303"/>
      <c r="O912" s="303"/>
      <c r="P912" s="303"/>
      <c r="Q912" s="304"/>
      <c r="R912" s="304"/>
      <c r="S912" s="304"/>
      <c r="T912" s="304"/>
      <c r="U912" s="304"/>
      <c r="V912" s="304"/>
      <c r="W912" s="304"/>
      <c r="X912" s="304"/>
      <c r="Y912" s="304"/>
      <c r="Z912" s="304"/>
      <c r="AA912" s="304"/>
      <c r="AB912" s="304"/>
      <c r="AC912" s="304"/>
      <c r="AD912" s="304"/>
      <c r="AE912" s="304"/>
      <c r="AF912" s="304"/>
      <c r="AG912" s="304"/>
    </row>
    <row r="913">
      <c r="A913" s="304"/>
      <c r="B913" s="304"/>
      <c r="C913" s="304"/>
      <c r="D913" s="304"/>
      <c r="E913" s="303"/>
      <c r="F913" s="300"/>
      <c r="G913" s="313"/>
      <c r="H913" s="303"/>
      <c r="I913" s="303"/>
      <c r="J913" s="303"/>
      <c r="K913" s="303"/>
      <c r="L913" s="303"/>
      <c r="M913" s="303"/>
      <c r="N913" s="303"/>
      <c r="O913" s="303"/>
      <c r="P913" s="303"/>
      <c r="Q913" s="304"/>
      <c r="R913" s="304"/>
      <c r="S913" s="304"/>
      <c r="T913" s="304"/>
      <c r="U913" s="304"/>
      <c r="V913" s="304"/>
      <c r="W913" s="304"/>
      <c r="X913" s="304"/>
      <c r="Y913" s="304"/>
      <c r="Z913" s="304"/>
      <c r="AA913" s="304"/>
      <c r="AB913" s="304"/>
      <c r="AC913" s="304"/>
      <c r="AD913" s="304"/>
      <c r="AE913" s="304"/>
      <c r="AF913" s="304"/>
      <c r="AG913" s="304"/>
    </row>
    <row r="914">
      <c r="A914" s="304"/>
      <c r="B914" s="304"/>
      <c r="C914" s="304"/>
      <c r="D914" s="304"/>
      <c r="E914" s="303"/>
      <c r="F914" s="300"/>
      <c r="G914" s="313"/>
      <c r="H914" s="303"/>
      <c r="I914" s="303"/>
      <c r="J914" s="303"/>
      <c r="K914" s="303"/>
      <c r="L914" s="303"/>
      <c r="M914" s="303"/>
      <c r="N914" s="303"/>
      <c r="O914" s="303"/>
      <c r="P914" s="303"/>
      <c r="Q914" s="304"/>
      <c r="R914" s="304"/>
      <c r="S914" s="304"/>
      <c r="T914" s="304"/>
      <c r="U914" s="304"/>
      <c r="V914" s="304"/>
      <c r="W914" s="304"/>
      <c r="X914" s="304"/>
      <c r="Y914" s="304"/>
      <c r="Z914" s="304"/>
      <c r="AA914" s="304"/>
      <c r="AB914" s="304"/>
      <c r="AC914" s="304"/>
      <c r="AD914" s="304"/>
      <c r="AE914" s="304"/>
      <c r="AF914" s="304"/>
      <c r="AG914" s="304"/>
    </row>
    <row r="915">
      <c r="A915" s="304"/>
      <c r="B915" s="304"/>
      <c r="C915" s="304"/>
      <c r="D915" s="304"/>
      <c r="E915" s="303"/>
      <c r="F915" s="300"/>
      <c r="G915" s="313"/>
      <c r="H915" s="303"/>
      <c r="I915" s="303"/>
      <c r="J915" s="303"/>
      <c r="K915" s="303"/>
      <c r="L915" s="303"/>
      <c r="M915" s="303"/>
      <c r="N915" s="303"/>
      <c r="O915" s="303"/>
      <c r="P915" s="303"/>
      <c r="Q915" s="304"/>
      <c r="R915" s="304"/>
      <c r="S915" s="304"/>
      <c r="T915" s="304"/>
      <c r="U915" s="304"/>
      <c r="V915" s="304"/>
      <c r="W915" s="304"/>
      <c r="X915" s="304"/>
      <c r="Y915" s="304"/>
      <c r="Z915" s="304"/>
      <c r="AA915" s="304"/>
      <c r="AB915" s="304"/>
      <c r="AC915" s="304"/>
      <c r="AD915" s="304"/>
      <c r="AE915" s="304"/>
      <c r="AF915" s="304"/>
      <c r="AG915" s="304"/>
    </row>
    <row r="916">
      <c r="A916" s="304"/>
      <c r="B916" s="304"/>
      <c r="C916" s="304"/>
      <c r="D916" s="304"/>
      <c r="E916" s="303"/>
      <c r="F916" s="300"/>
      <c r="G916" s="313"/>
      <c r="H916" s="303"/>
      <c r="I916" s="303"/>
      <c r="J916" s="303"/>
      <c r="K916" s="303"/>
      <c r="L916" s="303"/>
      <c r="M916" s="303"/>
      <c r="N916" s="303"/>
      <c r="O916" s="303"/>
      <c r="P916" s="303"/>
      <c r="Q916" s="304"/>
      <c r="R916" s="304"/>
      <c r="S916" s="304"/>
      <c r="T916" s="304"/>
      <c r="U916" s="304"/>
      <c r="V916" s="304"/>
      <c r="W916" s="304"/>
      <c r="X916" s="304"/>
      <c r="Y916" s="304"/>
      <c r="Z916" s="304"/>
      <c r="AA916" s="304"/>
      <c r="AB916" s="304"/>
      <c r="AC916" s="304"/>
      <c r="AD916" s="304"/>
      <c r="AE916" s="304"/>
      <c r="AF916" s="304"/>
      <c r="AG916" s="304"/>
    </row>
    <row r="917">
      <c r="A917" s="304"/>
      <c r="B917" s="304"/>
      <c r="C917" s="304"/>
      <c r="D917" s="304"/>
      <c r="E917" s="303"/>
      <c r="F917" s="300"/>
      <c r="G917" s="313"/>
      <c r="H917" s="303"/>
      <c r="I917" s="303"/>
      <c r="J917" s="303"/>
      <c r="K917" s="303"/>
      <c r="L917" s="303"/>
      <c r="M917" s="303"/>
      <c r="N917" s="303"/>
      <c r="O917" s="303"/>
      <c r="P917" s="303"/>
      <c r="Q917" s="304"/>
      <c r="R917" s="304"/>
      <c r="S917" s="304"/>
      <c r="T917" s="304"/>
      <c r="U917" s="304"/>
      <c r="V917" s="304"/>
      <c r="W917" s="304"/>
      <c r="X917" s="304"/>
      <c r="Y917" s="304"/>
      <c r="Z917" s="304"/>
      <c r="AA917" s="304"/>
      <c r="AB917" s="304"/>
      <c r="AC917" s="304"/>
      <c r="AD917" s="304"/>
      <c r="AE917" s="304"/>
      <c r="AF917" s="304"/>
      <c r="AG917" s="304"/>
    </row>
    <row r="918">
      <c r="A918" s="304"/>
      <c r="B918" s="304"/>
      <c r="C918" s="304"/>
      <c r="D918" s="304"/>
      <c r="E918" s="303"/>
      <c r="F918" s="300"/>
      <c r="G918" s="313"/>
      <c r="H918" s="303"/>
      <c r="I918" s="303"/>
      <c r="J918" s="303"/>
      <c r="K918" s="303"/>
      <c r="L918" s="303"/>
      <c r="M918" s="303"/>
      <c r="N918" s="303"/>
      <c r="O918" s="303"/>
      <c r="P918" s="303"/>
      <c r="Q918" s="304"/>
      <c r="R918" s="304"/>
      <c r="S918" s="304"/>
      <c r="T918" s="304"/>
      <c r="U918" s="304"/>
      <c r="V918" s="304"/>
      <c r="W918" s="304"/>
      <c r="X918" s="304"/>
      <c r="Y918" s="304"/>
      <c r="Z918" s="304"/>
      <c r="AA918" s="304"/>
      <c r="AB918" s="304"/>
      <c r="AC918" s="304"/>
      <c r="AD918" s="304"/>
      <c r="AE918" s="304"/>
      <c r="AF918" s="304"/>
      <c r="AG918" s="304"/>
    </row>
    <row r="919">
      <c r="A919" s="304"/>
      <c r="B919" s="304"/>
      <c r="C919" s="304"/>
      <c r="D919" s="304"/>
      <c r="E919" s="303"/>
      <c r="F919" s="300"/>
      <c r="G919" s="313"/>
      <c r="H919" s="303"/>
      <c r="I919" s="303"/>
      <c r="J919" s="303"/>
      <c r="K919" s="303"/>
      <c r="L919" s="303"/>
      <c r="M919" s="303"/>
      <c r="N919" s="303"/>
      <c r="O919" s="303"/>
      <c r="P919" s="303"/>
      <c r="Q919" s="304"/>
      <c r="R919" s="304"/>
      <c r="S919" s="304"/>
      <c r="T919" s="304"/>
      <c r="U919" s="304"/>
      <c r="V919" s="304"/>
      <c r="W919" s="304"/>
      <c r="X919" s="304"/>
      <c r="Y919" s="304"/>
      <c r="Z919" s="304"/>
      <c r="AA919" s="304"/>
      <c r="AB919" s="304"/>
      <c r="AC919" s="304"/>
      <c r="AD919" s="304"/>
      <c r="AE919" s="304"/>
      <c r="AF919" s="304"/>
      <c r="AG919" s="304"/>
    </row>
    <row r="920">
      <c r="A920" s="304"/>
      <c r="B920" s="304"/>
      <c r="C920" s="304"/>
      <c r="D920" s="304"/>
      <c r="E920" s="303"/>
      <c r="F920" s="300"/>
      <c r="G920" s="313"/>
      <c r="H920" s="303"/>
      <c r="I920" s="303"/>
      <c r="J920" s="303"/>
      <c r="K920" s="303"/>
      <c r="L920" s="303"/>
      <c r="M920" s="303"/>
      <c r="N920" s="303"/>
      <c r="O920" s="303"/>
      <c r="P920" s="303"/>
      <c r="Q920" s="304"/>
      <c r="R920" s="304"/>
      <c r="S920" s="304"/>
      <c r="T920" s="304"/>
      <c r="U920" s="304"/>
      <c r="V920" s="304"/>
      <c r="W920" s="304"/>
      <c r="X920" s="304"/>
      <c r="Y920" s="304"/>
      <c r="Z920" s="304"/>
      <c r="AA920" s="304"/>
      <c r="AB920" s="304"/>
      <c r="AC920" s="304"/>
      <c r="AD920" s="304"/>
      <c r="AE920" s="304"/>
      <c r="AF920" s="304"/>
      <c r="AG920" s="304"/>
    </row>
    <row r="921">
      <c r="A921" s="304"/>
      <c r="B921" s="304"/>
      <c r="C921" s="304"/>
      <c r="D921" s="304"/>
      <c r="E921" s="303"/>
      <c r="F921" s="300"/>
      <c r="G921" s="313"/>
      <c r="H921" s="303"/>
      <c r="I921" s="303"/>
      <c r="J921" s="303"/>
      <c r="K921" s="303"/>
      <c r="L921" s="303"/>
      <c r="M921" s="303"/>
      <c r="N921" s="303"/>
      <c r="O921" s="303"/>
      <c r="P921" s="303"/>
      <c r="Q921" s="304"/>
      <c r="R921" s="304"/>
      <c r="S921" s="304"/>
      <c r="T921" s="304"/>
      <c r="U921" s="304"/>
      <c r="V921" s="304"/>
      <c r="W921" s="304"/>
      <c r="X921" s="304"/>
      <c r="Y921" s="304"/>
      <c r="Z921" s="304"/>
      <c r="AA921" s="304"/>
      <c r="AB921" s="304"/>
      <c r="AC921" s="304"/>
      <c r="AD921" s="304"/>
      <c r="AE921" s="304"/>
      <c r="AF921" s="304"/>
      <c r="AG921" s="304"/>
    </row>
    <row r="922">
      <c r="A922" s="304"/>
      <c r="B922" s="304"/>
      <c r="C922" s="304"/>
      <c r="D922" s="304"/>
      <c r="E922" s="303"/>
      <c r="F922" s="300"/>
      <c r="G922" s="313"/>
      <c r="H922" s="303"/>
      <c r="I922" s="303"/>
      <c r="J922" s="303"/>
      <c r="K922" s="303"/>
      <c r="L922" s="303"/>
      <c r="M922" s="303"/>
      <c r="N922" s="303"/>
      <c r="O922" s="303"/>
      <c r="P922" s="303"/>
      <c r="Q922" s="304"/>
      <c r="R922" s="304"/>
      <c r="S922" s="304"/>
      <c r="T922" s="304"/>
      <c r="U922" s="304"/>
      <c r="V922" s="304"/>
      <c r="W922" s="304"/>
      <c r="X922" s="304"/>
      <c r="Y922" s="304"/>
      <c r="Z922" s="304"/>
      <c r="AA922" s="304"/>
      <c r="AB922" s="304"/>
      <c r="AC922" s="304"/>
      <c r="AD922" s="304"/>
      <c r="AE922" s="304"/>
      <c r="AF922" s="304"/>
      <c r="AG922" s="304"/>
    </row>
    <row r="923">
      <c r="A923" s="304"/>
      <c r="B923" s="304"/>
      <c r="C923" s="304"/>
      <c r="D923" s="304"/>
      <c r="E923" s="303"/>
      <c r="F923" s="300"/>
      <c r="G923" s="313"/>
      <c r="H923" s="303"/>
      <c r="I923" s="303"/>
      <c r="J923" s="303"/>
      <c r="K923" s="303"/>
      <c r="L923" s="303"/>
      <c r="M923" s="303"/>
      <c r="N923" s="303"/>
      <c r="O923" s="303"/>
      <c r="P923" s="303"/>
      <c r="Q923" s="304"/>
      <c r="R923" s="304"/>
      <c r="S923" s="304"/>
      <c r="T923" s="304"/>
      <c r="U923" s="304"/>
      <c r="V923" s="304"/>
      <c r="W923" s="304"/>
      <c r="X923" s="304"/>
      <c r="Y923" s="304"/>
      <c r="Z923" s="304"/>
      <c r="AA923" s="304"/>
      <c r="AB923" s="304"/>
      <c r="AC923" s="304"/>
      <c r="AD923" s="304"/>
      <c r="AE923" s="304"/>
      <c r="AF923" s="304"/>
      <c r="AG923" s="304"/>
    </row>
    <row r="924">
      <c r="A924" s="304"/>
      <c r="B924" s="304"/>
      <c r="C924" s="304"/>
      <c r="D924" s="304"/>
      <c r="E924" s="303"/>
      <c r="F924" s="300"/>
      <c r="G924" s="313"/>
      <c r="H924" s="303"/>
      <c r="I924" s="303"/>
      <c r="J924" s="303"/>
      <c r="K924" s="303"/>
      <c r="L924" s="303"/>
      <c r="M924" s="303"/>
      <c r="N924" s="303"/>
      <c r="O924" s="303"/>
      <c r="P924" s="303"/>
      <c r="Q924" s="304"/>
      <c r="R924" s="304"/>
      <c r="S924" s="304"/>
      <c r="T924" s="304"/>
      <c r="U924" s="304"/>
      <c r="V924" s="304"/>
      <c r="W924" s="304"/>
      <c r="X924" s="304"/>
      <c r="Y924" s="304"/>
      <c r="Z924" s="304"/>
      <c r="AA924" s="304"/>
      <c r="AB924" s="304"/>
      <c r="AC924" s="304"/>
      <c r="AD924" s="304"/>
      <c r="AE924" s="304"/>
      <c r="AF924" s="304"/>
      <c r="AG924" s="304"/>
    </row>
    <row r="925">
      <c r="A925" s="304"/>
      <c r="B925" s="304"/>
      <c r="C925" s="304"/>
      <c r="D925" s="304"/>
      <c r="E925" s="303"/>
      <c r="F925" s="300"/>
      <c r="G925" s="313"/>
      <c r="H925" s="303"/>
      <c r="I925" s="303"/>
      <c r="J925" s="303"/>
      <c r="K925" s="303"/>
      <c r="L925" s="303"/>
      <c r="M925" s="303"/>
      <c r="N925" s="303"/>
      <c r="O925" s="303"/>
      <c r="P925" s="303"/>
      <c r="Q925" s="304"/>
      <c r="R925" s="304"/>
      <c r="S925" s="304"/>
      <c r="T925" s="304"/>
      <c r="U925" s="304"/>
      <c r="V925" s="304"/>
      <c r="W925" s="304"/>
      <c r="X925" s="304"/>
      <c r="Y925" s="304"/>
      <c r="Z925" s="304"/>
      <c r="AA925" s="304"/>
      <c r="AB925" s="304"/>
      <c r="AC925" s="304"/>
      <c r="AD925" s="304"/>
      <c r="AE925" s="304"/>
      <c r="AF925" s="304"/>
      <c r="AG925" s="304"/>
    </row>
    <row r="926">
      <c r="A926" s="304"/>
      <c r="B926" s="304"/>
      <c r="C926" s="304"/>
      <c r="D926" s="304"/>
      <c r="E926" s="303"/>
      <c r="F926" s="300"/>
      <c r="G926" s="313"/>
      <c r="H926" s="303"/>
      <c r="I926" s="303"/>
      <c r="J926" s="303"/>
      <c r="K926" s="303"/>
      <c r="L926" s="303"/>
      <c r="M926" s="303"/>
      <c r="N926" s="303"/>
      <c r="O926" s="303"/>
      <c r="P926" s="303"/>
      <c r="Q926" s="304"/>
      <c r="R926" s="304"/>
      <c r="S926" s="304"/>
      <c r="T926" s="304"/>
      <c r="U926" s="304"/>
      <c r="V926" s="304"/>
      <c r="W926" s="304"/>
      <c r="X926" s="304"/>
      <c r="Y926" s="304"/>
      <c r="Z926" s="304"/>
      <c r="AA926" s="304"/>
      <c r="AB926" s="304"/>
      <c r="AC926" s="304"/>
      <c r="AD926" s="304"/>
      <c r="AE926" s="304"/>
      <c r="AF926" s="304"/>
      <c r="AG926" s="304"/>
    </row>
    <row r="927">
      <c r="A927" s="304"/>
      <c r="B927" s="304"/>
      <c r="C927" s="304"/>
      <c r="D927" s="304"/>
      <c r="E927" s="303"/>
      <c r="F927" s="300"/>
      <c r="G927" s="313"/>
      <c r="H927" s="303"/>
      <c r="I927" s="303"/>
      <c r="J927" s="303"/>
      <c r="K927" s="303"/>
      <c r="L927" s="303"/>
      <c r="M927" s="303"/>
      <c r="N927" s="303"/>
      <c r="O927" s="303"/>
      <c r="P927" s="303"/>
      <c r="Q927" s="304"/>
      <c r="R927" s="304"/>
      <c r="S927" s="304"/>
      <c r="T927" s="304"/>
      <c r="U927" s="304"/>
      <c r="V927" s="304"/>
      <c r="W927" s="304"/>
      <c r="X927" s="304"/>
      <c r="Y927" s="304"/>
      <c r="Z927" s="304"/>
      <c r="AA927" s="304"/>
      <c r="AB927" s="304"/>
      <c r="AC927" s="304"/>
      <c r="AD927" s="304"/>
      <c r="AE927" s="304"/>
      <c r="AF927" s="304"/>
      <c r="AG927" s="304"/>
    </row>
    <row r="928">
      <c r="A928" s="304"/>
      <c r="B928" s="304"/>
      <c r="C928" s="304"/>
      <c r="D928" s="304"/>
      <c r="E928" s="303"/>
      <c r="F928" s="300"/>
      <c r="G928" s="313"/>
      <c r="H928" s="303"/>
      <c r="I928" s="303"/>
      <c r="J928" s="303"/>
      <c r="K928" s="303"/>
      <c r="L928" s="303"/>
      <c r="M928" s="303"/>
      <c r="N928" s="303"/>
      <c r="O928" s="303"/>
      <c r="P928" s="303"/>
      <c r="Q928" s="304"/>
      <c r="R928" s="304"/>
      <c r="S928" s="304"/>
      <c r="T928" s="304"/>
      <c r="U928" s="304"/>
      <c r="V928" s="304"/>
      <c r="W928" s="304"/>
      <c r="X928" s="304"/>
      <c r="Y928" s="304"/>
      <c r="Z928" s="304"/>
      <c r="AA928" s="304"/>
      <c r="AB928" s="304"/>
      <c r="AC928" s="304"/>
      <c r="AD928" s="304"/>
      <c r="AE928" s="304"/>
      <c r="AF928" s="304"/>
      <c r="AG928" s="304"/>
    </row>
    <row r="929">
      <c r="A929" s="304"/>
      <c r="B929" s="304"/>
      <c r="C929" s="304"/>
      <c r="D929" s="304"/>
      <c r="E929" s="303"/>
      <c r="F929" s="300"/>
      <c r="G929" s="313"/>
      <c r="H929" s="303"/>
      <c r="I929" s="303"/>
      <c r="J929" s="303"/>
      <c r="K929" s="303"/>
      <c r="L929" s="303"/>
      <c r="M929" s="303"/>
      <c r="N929" s="303"/>
      <c r="O929" s="303"/>
      <c r="P929" s="303"/>
      <c r="Q929" s="304"/>
      <c r="R929" s="304"/>
      <c r="S929" s="304"/>
      <c r="T929" s="304"/>
      <c r="U929" s="304"/>
      <c r="V929" s="304"/>
      <c r="W929" s="304"/>
      <c r="X929" s="304"/>
      <c r="Y929" s="304"/>
      <c r="Z929" s="304"/>
      <c r="AA929" s="304"/>
      <c r="AB929" s="304"/>
      <c r="AC929" s="304"/>
      <c r="AD929" s="304"/>
      <c r="AE929" s="304"/>
      <c r="AF929" s="304"/>
      <c r="AG929" s="304"/>
    </row>
    <row r="930">
      <c r="A930" s="304"/>
      <c r="B930" s="304"/>
      <c r="C930" s="304"/>
      <c r="D930" s="304"/>
      <c r="E930" s="303"/>
      <c r="F930" s="300"/>
      <c r="G930" s="313"/>
      <c r="H930" s="303"/>
      <c r="I930" s="303"/>
      <c r="J930" s="303"/>
      <c r="K930" s="303"/>
      <c r="L930" s="303"/>
      <c r="M930" s="303"/>
      <c r="N930" s="303"/>
      <c r="O930" s="303"/>
      <c r="P930" s="303"/>
      <c r="Q930" s="304"/>
      <c r="R930" s="304"/>
      <c r="S930" s="304"/>
      <c r="T930" s="304"/>
      <c r="U930" s="304"/>
      <c r="V930" s="304"/>
      <c r="W930" s="304"/>
      <c r="X930" s="304"/>
      <c r="Y930" s="304"/>
      <c r="Z930" s="304"/>
      <c r="AA930" s="304"/>
      <c r="AB930" s="304"/>
      <c r="AC930" s="304"/>
      <c r="AD930" s="304"/>
      <c r="AE930" s="304"/>
      <c r="AF930" s="304"/>
      <c r="AG930" s="304"/>
    </row>
    <row r="931">
      <c r="A931" s="304"/>
      <c r="B931" s="304"/>
      <c r="C931" s="304"/>
      <c r="D931" s="304"/>
      <c r="E931" s="303"/>
      <c r="F931" s="300"/>
      <c r="G931" s="313"/>
      <c r="H931" s="303"/>
      <c r="I931" s="303"/>
      <c r="J931" s="303"/>
      <c r="K931" s="303"/>
      <c r="L931" s="303"/>
      <c r="M931" s="303"/>
      <c r="N931" s="303"/>
      <c r="O931" s="303"/>
      <c r="P931" s="303"/>
      <c r="Q931" s="304"/>
      <c r="R931" s="304"/>
      <c r="S931" s="304"/>
      <c r="T931" s="304"/>
      <c r="U931" s="304"/>
      <c r="V931" s="304"/>
      <c r="W931" s="304"/>
      <c r="X931" s="304"/>
      <c r="Y931" s="304"/>
      <c r="Z931" s="304"/>
      <c r="AA931" s="304"/>
      <c r="AB931" s="304"/>
      <c r="AC931" s="304"/>
      <c r="AD931" s="304"/>
      <c r="AE931" s="304"/>
      <c r="AF931" s="304"/>
      <c r="AG931" s="304"/>
    </row>
    <row r="932">
      <c r="A932" s="304"/>
      <c r="B932" s="304"/>
      <c r="C932" s="304"/>
      <c r="D932" s="304"/>
      <c r="E932" s="303"/>
      <c r="F932" s="300"/>
      <c r="G932" s="313"/>
      <c r="H932" s="303"/>
      <c r="I932" s="303"/>
      <c r="J932" s="303"/>
      <c r="K932" s="303"/>
      <c r="L932" s="303"/>
      <c r="M932" s="303"/>
      <c r="N932" s="303"/>
      <c r="O932" s="303"/>
      <c r="P932" s="303"/>
      <c r="Q932" s="304"/>
      <c r="R932" s="304"/>
      <c r="S932" s="304"/>
      <c r="T932" s="304"/>
      <c r="U932" s="304"/>
      <c r="V932" s="304"/>
      <c r="W932" s="304"/>
      <c r="X932" s="304"/>
      <c r="Y932" s="304"/>
      <c r="Z932" s="304"/>
      <c r="AA932" s="304"/>
      <c r="AB932" s="304"/>
      <c r="AC932" s="304"/>
      <c r="AD932" s="304"/>
      <c r="AE932" s="304"/>
      <c r="AF932" s="304"/>
      <c r="AG932" s="304"/>
    </row>
    <row r="933">
      <c r="A933" s="304"/>
      <c r="B933" s="304"/>
      <c r="C933" s="304"/>
      <c r="D933" s="304"/>
      <c r="E933" s="303"/>
      <c r="F933" s="300"/>
      <c r="G933" s="313"/>
      <c r="H933" s="303"/>
      <c r="I933" s="303"/>
      <c r="J933" s="303"/>
      <c r="K933" s="303"/>
      <c r="L933" s="303"/>
      <c r="M933" s="303"/>
      <c r="N933" s="303"/>
      <c r="O933" s="303"/>
      <c r="P933" s="303"/>
      <c r="Q933" s="304"/>
      <c r="R933" s="304"/>
      <c r="S933" s="304"/>
      <c r="T933" s="304"/>
      <c r="U933" s="304"/>
      <c r="V933" s="304"/>
      <c r="W933" s="304"/>
      <c r="X933" s="304"/>
      <c r="Y933" s="304"/>
      <c r="Z933" s="304"/>
      <c r="AA933" s="304"/>
      <c r="AB933" s="304"/>
      <c r="AC933" s="304"/>
      <c r="AD933" s="304"/>
      <c r="AE933" s="304"/>
      <c r="AF933" s="304"/>
      <c r="AG933" s="304"/>
    </row>
    <row r="934">
      <c r="A934" s="304"/>
      <c r="B934" s="304"/>
      <c r="C934" s="304"/>
      <c r="D934" s="304"/>
      <c r="E934" s="303"/>
      <c r="F934" s="300"/>
      <c r="G934" s="313"/>
      <c r="H934" s="303"/>
      <c r="I934" s="303"/>
      <c r="J934" s="303"/>
      <c r="K934" s="303"/>
      <c r="L934" s="303"/>
      <c r="M934" s="303"/>
      <c r="N934" s="303"/>
      <c r="O934" s="303"/>
      <c r="P934" s="303"/>
      <c r="Q934" s="304"/>
      <c r="R934" s="304"/>
      <c r="S934" s="304"/>
      <c r="T934" s="304"/>
      <c r="U934" s="304"/>
      <c r="V934" s="304"/>
      <c r="W934" s="304"/>
      <c r="X934" s="304"/>
      <c r="Y934" s="304"/>
      <c r="Z934" s="304"/>
      <c r="AA934" s="304"/>
      <c r="AB934" s="304"/>
      <c r="AC934" s="304"/>
      <c r="AD934" s="304"/>
      <c r="AE934" s="304"/>
      <c r="AF934" s="304"/>
      <c r="AG934" s="304"/>
    </row>
    <row r="935">
      <c r="A935" s="304"/>
      <c r="B935" s="304"/>
      <c r="C935" s="304"/>
      <c r="D935" s="304"/>
      <c r="E935" s="303"/>
      <c r="F935" s="300"/>
      <c r="G935" s="313"/>
      <c r="H935" s="303"/>
      <c r="I935" s="303"/>
      <c r="J935" s="303"/>
      <c r="K935" s="303"/>
      <c r="L935" s="303"/>
      <c r="M935" s="303"/>
      <c r="N935" s="303"/>
      <c r="O935" s="303"/>
      <c r="P935" s="303"/>
      <c r="Q935" s="304"/>
      <c r="R935" s="304"/>
      <c r="S935" s="304"/>
      <c r="T935" s="304"/>
      <c r="U935" s="304"/>
      <c r="V935" s="304"/>
      <c r="W935" s="304"/>
      <c r="X935" s="304"/>
      <c r="Y935" s="304"/>
      <c r="Z935" s="304"/>
      <c r="AA935" s="304"/>
      <c r="AB935" s="304"/>
      <c r="AC935" s="304"/>
      <c r="AD935" s="304"/>
      <c r="AE935" s="304"/>
      <c r="AF935" s="304"/>
      <c r="AG935" s="304"/>
    </row>
    <row r="936">
      <c r="A936" s="304"/>
      <c r="B936" s="304"/>
      <c r="C936" s="304"/>
      <c r="D936" s="304"/>
      <c r="E936" s="303"/>
      <c r="F936" s="300"/>
      <c r="G936" s="313"/>
      <c r="H936" s="303"/>
      <c r="I936" s="303"/>
      <c r="J936" s="303"/>
      <c r="K936" s="303"/>
      <c r="L936" s="303"/>
      <c r="M936" s="303"/>
      <c r="N936" s="303"/>
      <c r="O936" s="303"/>
      <c r="P936" s="303"/>
      <c r="Q936" s="304"/>
      <c r="R936" s="304"/>
      <c r="S936" s="304"/>
      <c r="T936" s="304"/>
      <c r="U936" s="304"/>
      <c r="V936" s="304"/>
      <c r="W936" s="304"/>
      <c r="X936" s="304"/>
      <c r="Y936" s="304"/>
      <c r="Z936" s="304"/>
      <c r="AA936" s="304"/>
      <c r="AB936" s="304"/>
      <c r="AC936" s="304"/>
      <c r="AD936" s="304"/>
      <c r="AE936" s="304"/>
      <c r="AF936" s="304"/>
      <c r="AG936" s="304"/>
    </row>
    <row r="937">
      <c r="A937" s="304"/>
      <c r="B937" s="304"/>
      <c r="C937" s="304"/>
      <c r="D937" s="304"/>
      <c r="E937" s="303"/>
      <c r="F937" s="300"/>
      <c r="G937" s="313"/>
      <c r="H937" s="303"/>
      <c r="I937" s="303"/>
      <c r="J937" s="303"/>
      <c r="K937" s="303"/>
      <c r="L937" s="303"/>
      <c r="M937" s="303"/>
      <c r="N937" s="303"/>
      <c r="O937" s="303"/>
      <c r="P937" s="303"/>
      <c r="Q937" s="304"/>
      <c r="R937" s="304"/>
      <c r="S937" s="304"/>
      <c r="T937" s="304"/>
      <c r="U937" s="304"/>
      <c r="V937" s="304"/>
      <c r="W937" s="304"/>
      <c r="X937" s="304"/>
      <c r="Y937" s="304"/>
      <c r="Z937" s="304"/>
      <c r="AA937" s="304"/>
      <c r="AB937" s="304"/>
      <c r="AC937" s="304"/>
      <c r="AD937" s="304"/>
      <c r="AE937" s="304"/>
      <c r="AF937" s="304"/>
      <c r="AG937" s="304"/>
    </row>
    <row r="938">
      <c r="A938" s="304"/>
      <c r="B938" s="304"/>
      <c r="C938" s="304"/>
      <c r="D938" s="304"/>
      <c r="E938" s="303"/>
      <c r="F938" s="300"/>
      <c r="G938" s="313"/>
      <c r="H938" s="303"/>
      <c r="I938" s="303"/>
      <c r="J938" s="303"/>
      <c r="K938" s="303"/>
      <c r="L938" s="303"/>
      <c r="M938" s="303"/>
      <c r="N938" s="303"/>
      <c r="O938" s="303"/>
      <c r="P938" s="303"/>
      <c r="Q938" s="304"/>
      <c r="R938" s="304"/>
      <c r="S938" s="304"/>
      <c r="T938" s="304"/>
      <c r="U938" s="304"/>
      <c r="V938" s="304"/>
      <c r="W938" s="304"/>
      <c r="X938" s="304"/>
      <c r="Y938" s="304"/>
      <c r="Z938" s="304"/>
      <c r="AA938" s="304"/>
      <c r="AB938" s="304"/>
      <c r="AC938" s="304"/>
      <c r="AD938" s="304"/>
      <c r="AE938" s="304"/>
      <c r="AF938" s="304"/>
      <c r="AG938" s="304"/>
    </row>
    <row r="939">
      <c r="A939" s="304"/>
      <c r="B939" s="304"/>
      <c r="C939" s="304"/>
      <c r="D939" s="304"/>
      <c r="E939" s="303"/>
      <c r="F939" s="300"/>
      <c r="G939" s="313"/>
      <c r="H939" s="303"/>
      <c r="I939" s="303"/>
      <c r="J939" s="303"/>
      <c r="K939" s="303"/>
      <c r="L939" s="303"/>
      <c r="M939" s="303"/>
      <c r="N939" s="303"/>
      <c r="O939" s="303"/>
      <c r="P939" s="303"/>
      <c r="Q939" s="304"/>
      <c r="R939" s="304"/>
      <c r="S939" s="304"/>
      <c r="T939" s="304"/>
      <c r="U939" s="304"/>
      <c r="V939" s="304"/>
      <c r="W939" s="304"/>
      <c r="X939" s="304"/>
      <c r="Y939" s="304"/>
      <c r="Z939" s="304"/>
      <c r="AA939" s="304"/>
      <c r="AB939" s="304"/>
      <c r="AC939" s="304"/>
      <c r="AD939" s="304"/>
      <c r="AE939" s="304"/>
      <c r="AF939" s="304"/>
      <c r="AG939" s="304"/>
    </row>
    <row r="940">
      <c r="A940" s="304"/>
      <c r="B940" s="304"/>
      <c r="C940" s="304"/>
      <c r="D940" s="304"/>
      <c r="E940" s="303"/>
      <c r="F940" s="300"/>
      <c r="G940" s="313"/>
      <c r="H940" s="303"/>
      <c r="I940" s="303"/>
      <c r="J940" s="303"/>
      <c r="K940" s="303"/>
      <c r="L940" s="303"/>
      <c r="M940" s="303"/>
      <c r="N940" s="303"/>
      <c r="O940" s="303"/>
      <c r="P940" s="303"/>
      <c r="Q940" s="304"/>
      <c r="R940" s="304"/>
      <c r="S940" s="304"/>
      <c r="T940" s="304"/>
      <c r="U940" s="304"/>
      <c r="V940" s="304"/>
      <c r="W940" s="304"/>
      <c r="X940" s="304"/>
      <c r="Y940" s="304"/>
      <c r="Z940" s="304"/>
      <c r="AA940" s="304"/>
      <c r="AB940" s="304"/>
      <c r="AC940" s="304"/>
      <c r="AD940" s="304"/>
      <c r="AE940" s="304"/>
      <c r="AF940" s="304"/>
      <c r="AG940" s="304"/>
    </row>
    <row r="941">
      <c r="A941" s="304"/>
      <c r="B941" s="304"/>
      <c r="C941" s="304"/>
      <c r="D941" s="304"/>
      <c r="E941" s="303"/>
      <c r="F941" s="300"/>
      <c r="G941" s="313"/>
      <c r="H941" s="303"/>
      <c r="I941" s="303"/>
      <c r="J941" s="303"/>
      <c r="K941" s="303"/>
      <c r="L941" s="303"/>
      <c r="M941" s="303"/>
      <c r="N941" s="303"/>
      <c r="O941" s="303"/>
      <c r="P941" s="303"/>
      <c r="Q941" s="304"/>
      <c r="R941" s="304"/>
      <c r="S941" s="304"/>
      <c r="T941" s="304"/>
      <c r="U941" s="304"/>
      <c r="V941" s="304"/>
      <c r="W941" s="304"/>
      <c r="X941" s="304"/>
      <c r="Y941" s="304"/>
      <c r="Z941" s="304"/>
      <c r="AA941" s="304"/>
      <c r="AB941" s="304"/>
      <c r="AC941" s="304"/>
      <c r="AD941" s="304"/>
      <c r="AE941" s="304"/>
      <c r="AF941" s="304"/>
      <c r="AG941" s="304"/>
    </row>
    <row r="942">
      <c r="A942" s="304"/>
      <c r="B942" s="304"/>
      <c r="C942" s="304"/>
      <c r="D942" s="304"/>
      <c r="E942" s="303"/>
      <c r="F942" s="300"/>
      <c r="G942" s="313"/>
      <c r="H942" s="303"/>
      <c r="I942" s="303"/>
      <c r="J942" s="303"/>
      <c r="K942" s="303"/>
      <c r="L942" s="303"/>
      <c r="M942" s="303"/>
      <c r="N942" s="303"/>
      <c r="O942" s="303"/>
      <c r="P942" s="303"/>
      <c r="Q942" s="304"/>
      <c r="R942" s="304"/>
      <c r="S942" s="304"/>
      <c r="T942" s="304"/>
      <c r="U942" s="304"/>
      <c r="V942" s="304"/>
      <c r="W942" s="304"/>
      <c r="X942" s="304"/>
      <c r="Y942" s="304"/>
      <c r="Z942" s="304"/>
      <c r="AA942" s="304"/>
      <c r="AB942" s="304"/>
      <c r="AC942" s="304"/>
      <c r="AD942" s="304"/>
      <c r="AE942" s="304"/>
      <c r="AF942" s="304"/>
      <c r="AG942" s="304"/>
    </row>
    <row r="943">
      <c r="A943" s="304"/>
      <c r="B943" s="304"/>
      <c r="C943" s="304"/>
      <c r="D943" s="304"/>
      <c r="E943" s="303"/>
      <c r="F943" s="300"/>
      <c r="G943" s="313"/>
      <c r="H943" s="303"/>
      <c r="I943" s="303"/>
      <c r="J943" s="303"/>
      <c r="K943" s="303"/>
      <c r="L943" s="303"/>
      <c r="M943" s="303"/>
      <c r="N943" s="303"/>
      <c r="O943" s="303"/>
      <c r="P943" s="303"/>
      <c r="Q943" s="304"/>
      <c r="R943" s="304"/>
      <c r="S943" s="304"/>
      <c r="T943" s="304"/>
      <c r="U943" s="304"/>
      <c r="V943" s="304"/>
      <c r="W943" s="304"/>
      <c r="X943" s="304"/>
      <c r="Y943" s="304"/>
      <c r="Z943" s="304"/>
      <c r="AA943" s="304"/>
      <c r="AB943" s="304"/>
      <c r="AC943" s="304"/>
      <c r="AD943" s="304"/>
      <c r="AE943" s="304"/>
      <c r="AF943" s="304"/>
      <c r="AG943" s="304"/>
    </row>
    <row r="944">
      <c r="A944" s="304"/>
      <c r="B944" s="304"/>
      <c r="C944" s="304"/>
      <c r="D944" s="304"/>
      <c r="E944" s="303"/>
      <c r="F944" s="300"/>
      <c r="G944" s="313"/>
      <c r="H944" s="303"/>
      <c r="I944" s="303"/>
      <c r="J944" s="303"/>
      <c r="K944" s="303"/>
      <c r="L944" s="303"/>
      <c r="M944" s="303"/>
      <c r="N944" s="303"/>
      <c r="O944" s="303"/>
      <c r="P944" s="303"/>
      <c r="Q944" s="304"/>
      <c r="R944" s="304"/>
      <c r="S944" s="304"/>
      <c r="T944" s="304"/>
      <c r="U944" s="304"/>
      <c r="V944" s="304"/>
      <c r="W944" s="304"/>
      <c r="X944" s="304"/>
      <c r="Y944" s="304"/>
      <c r="Z944" s="304"/>
      <c r="AA944" s="304"/>
      <c r="AB944" s="304"/>
      <c r="AC944" s="304"/>
      <c r="AD944" s="304"/>
      <c r="AE944" s="304"/>
      <c r="AF944" s="304"/>
      <c r="AG944" s="304"/>
    </row>
    <row r="945">
      <c r="A945" s="304"/>
      <c r="B945" s="304"/>
      <c r="C945" s="304"/>
      <c r="D945" s="304"/>
      <c r="E945" s="303"/>
      <c r="F945" s="300"/>
      <c r="G945" s="313"/>
      <c r="H945" s="303"/>
      <c r="I945" s="303"/>
      <c r="J945" s="303"/>
      <c r="K945" s="303"/>
      <c r="L945" s="303"/>
      <c r="M945" s="303"/>
      <c r="N945" s="303"/>
      <c r="O945" s="303"/>
      <c r="P945" s="303"/>
      <c r="Q945" s="304"/>
      <c r="R945" s="304"/>
      <c r="S945" s="304"/>
      <c r="T945" s="304"/>
      <c r="U945" s="304"/>
      <c r="V945" s="304"/>
      <c r="W945" s="304"/>
      <c r="X945" s="304"/>
      <c r="Y945" s="304"/>
      <c r="Z945" s="304"/>
      <c r="AA945" s="304"/>
      <c r="AB945" s="304"/>
      <c r="AC945" s="304"/>
      <c r="AD945" s="304"/>
      <c r="AE945" s="304"/>
      <c r="AF945" s="304"/>
      <c r="AG945" s="304"/>
    </row>
    <row r="946">
      <c r="A946" s="304"/>
      <c r="B946" s="304"/>
      <c r="C946" s="304"/>
      <c r="D946" s="304"/>
      <c r="E946" s="303"/>
      <c r="F946" s="300"/>
      <c r="G946" s="313"/>
      <c r="H946" s="303"/>
      <c r="I946" s="303"/>
      <c r="J946" s="303"/>
      <c r="K946" s="303"/>
      <c r="L946" s="303"/>
      <c r="M946" s="303"/>
      <c r="N946" s="303"/>
      <c r="O946" s="303"/>
      <c r="P946" s="303"/>
      <c r="Q946" s="304"/>
      <c r="R946" s="304"/>
      <c r="S946" s="304"/>
      <c r="T946" s="304"/>
      <c r="U946" s="304"/>
      <c r="V946" s="304"/>
      <c r="W946" s="304"/>
      <c r="X946" s="304"/>
      <c r="Y946" s="304"/>
      <c r="Z946" s="304"/>
      <c r="AA946" s="304"/>
      <c r="AB946" s="304"/>
      <c r="AC946" s="304"/>
      <c r="AD946" s="304"/>
      <c r="AE946" s="304"/>
      <c r="AF946" s="304"/>
      <c r="AG946" s="304"/>
    </row>
    <row r="947">
      <c r="A947" s="304"/>
      <c r="B947" s="304"/>
      <c r="C947" s="304"/>
      <c r="D947" s="304"/>
      <c r="E947" s="303"/>
      <c r="F947" s="300"/>
      <c r="G947" s="313"/>
      <c r="H947" s="303"/>
      <c r="I947" s="303"/>
      <c r="J947" s="303"/>
      <c r="K947" s="303"/>
      <c r="L947" s="303"/>
      <c r="M947" s="303"/>
      <c r="N947" s="303"/>
      <c r="O947" s="303"/>
      <c r="P947" s="303"/>
      <c r="Q947" s="304"/>
      <c r="R947" s="304"/>
      <c r="S947" s="304"/>
      <c r="T947" s="304"/>
      <c r="U947" s="304"/>
      <c r="V947" s="304"/>
      <c r="W947" s="304"/>
      <c r="X947" s="304"/>
      <c r="Y947" s="304"/>
      <c r="Z947" s="304"/>
      <c r="AA947" s="304"/>
      <c r="AB947" s="304"/>
      <c r="AC947" s="304"/>
      <c r="AD947" s="304"/>
      <c r="AE947" s="304"/>
      <c r="AF947" s="304"/>
      <c r="AG947" s="304"/>
    </row>
    <row r="948">
      <c r="A948" s="304"/>
      <c r="B948" s="304"/>
      <c r="C948" s="304"/>
      <c r="D948" s="304"/>
      <c r="E948" s="303"/>
      <c r="F948" s="300"/>
      <c r="G948" s="313"/>
      <c r="H948" s="303"/>
      <c r="I948" s="303"/>
      <c r="J948" s="303"/>
      <c r="K948" s="303"/>
      <c r="L948" s="303"/>
      <c r="M948" s="303"/>
      <c r="N948" s="303"/>
      <c r="O948" s="303"/>
      <c r="P948" s="303"/>
      <c r="Q948" s="304"/>
      <c r="R948" s="304"/>
      <c r="S948" s="304"/>
      <c r="T948" s="304"/>
      <c r="U948" s="304"/>
      <c r="V948" s="304"/>
      <c r="W948" s="304"/>
      <c r="X948" s="304"/>
      <c r="Y948" s="304"/>
      <c r="Z948" s="304"/>
      <c r="AA948" s="304"/>
      <c r="AB948" s="304"/>
      <c r="AC948" s="304"/>
      <c r="AD948" s="304"/>
      <c r="AE948" s="304"/>
      <c r="AF948" s="304"/>
      <c r="AG948" s="304"/>
    </row>
    <row r="949">
      <c r="A949" s="304"/>
      <c r="B949" s="304"/>
      <c r="C949" s="304"/>
      <c r="D949" s="304"/>
      <c r="E949" s="303"/>
      <c r="F949" s="300"/>
      <c r="G949" s="313"/>
      <c r="H949" s="303"/>
      <c r="I949" s="303"/>
      <c r="J949" s="303"/>
      <c r="K949" s="303"/>
      <c r="L949" s="303"/>
      <c r="M949" s="303"/>
      <c r="N949" s="303"/>
      <c r="O949" s="303"/>
      <c r="P949" s="303"/>
      <c r="Q949" s="304"/>
      <c r="R949" s="304"/>
      <c r="S949" s="304"/>
      <c r="T949" s="304"/>
      <c r="U949" s="304"/>
      <c r="V949" s="304"/>
      <c r="W949" s="304"/>
      <c r="X949" s="304"/>
      <c r="Y949" s="304"/>
      <c r="Z949" s="304"/>
      <c r="AA949" s="304"/>
      <c r="AB949" s="304"/>
      <c r="AC949" s="304"/>
      <c r="AD949" s="304"/>
      <c r="AE949" s="304"/>
      <c r="AF949" s="304"/>
      <c r="AG949" s="304"/>
    </row>
    <row r="950">
      <c r="A950" s="304"/>
      <c r="B950" s="304"/>
      <c r="C950" s="304"/>
      <c r="D950" s="304"/>
      <c r="E950" s="303"/>
      <c r="F950" s="300"/>
      <c r="G950" s="313"/>
      <c r="H950" s="303"/>
      <c r="I950" s="303"/>
      <c r="J950" s="303"/>
      <c r="K950" s="303"/>
      <c r="L950" s="303"/>
      <c r="M950" s="303"/>
      <c r="N950" s="303"/>
      <c r="O950" s="303"/>
      <c r="P950" s="303"/>
      <c r="Q950" s="304"/>
      <c r="R950" s="304"/>
      <c r="S950" s="304"/>
      <c r="T950" s="304"/>
      <c r="U950" s="304"/>
      <c r="V950" s="304"/>
      <c r="W950" s="304"/>
      <c r="X950" s="304"/>
      <c r="Y950" s="304"/>
      <c r="Z950" s="304"/>
      <c r="AA950" s="304"/>
      <c r="AB950" s="304"/>
      <c r="AC950" s="304"/>
      <c r="AD950" s="304"/>
      <c r="AE950" s="304"/>
      <c r="AF950" s="304"/>
      <c r="AG950" s="304"/>
    </row>
    <row r="951">
      <c r="A951" s="304"/>
      <c r="B951" s="304"/>
      <c r="C951" s="304"/>
      <c r="D951" s="304"/>
      <c r="E951" s="303"/>
      <c r="F951" s="300"/>
      <c r="G951" s="313"/>
      <c r="H951" s="303"/>
      <c r="I951" s="303"/>
      <c r="J951" s="303"/>
      <c r="K951" s="303"/>
      <c r="L951" s="303"/>
      <c r="M951" s="303"/>
      <c r="N951" s="303"/>
      <c r="O951" s="303"/>
      <c r="P951" s="303"/>
      <c r="Q951" s="304"/>
      <c r="R951" s="304"/>
      <c r="S951" s="304"/>
      <c r="T951" s="304"/>
      <c r="U951" s="304"/>
      <c r="V951" s="304"/>
      <c r="W951" s="304"/>
      <c r="X951" s="304"/>
      <c r="Y951" s="304"/>
      <c r="Z951" s="304"/>
      <c r="AA951" s="304"/>
      <c r="AB951" s="304"/>
      <c r="AC951" s="304"/>
      <c r="AD951" s="304"/>
      <c r="AE951" s="304"/>
      <c r="AF951" s="304"/>
      <c r="AG951" s="304"/>
    </row>
    <row r="952">
      <c r="A952" s="304"/>
      <c r="B952" s="304"/>
      <c r="C952" s="304"/>
      <c r="D952" s="304"/>
      <c r="E952" s="303"/>
      <c r="F952" s="300"/>
      <c r="G952" s="313"/>
      <c r="H952" s="303"/>
      <c r="I952" s="303"/>
      <c r="J952" s="303"/>
      <c r="K952" s="303"/>
      <c r="L952" s="303"/>
      <c r="M952" s="303"/>
      <c r="N952" s="303"/>
      <c r="O952" s="303"/>
      <c r="P952" s="303"/>
      <c r="Q952" s="304"/>
      <c r="R952" s="304"/>
      <c r="S952" s="304"/>
      <c r="T952" s="304"/>
      <c r="U952" s="304"/>
      <c r="V952" s="304"/>
      <c r="W952" s="304"/>
      <c r="X952" s="304"/>
      <c r="Y952" s="304"/>
      <c r="Z952" s="304"/>
      <c r="AA952" s="304"/>
      <c r="AB952" s="304"/>
      <c r="AC952" s="304"/>
      <c r="AD952" s="304"/>
      <c r="AE952" s="304"/>
      <c r="AF952" s="304"/>
      <c r="AG952" s="304"/>
    </row>
    <row r="953">
      <c r="A953" s="304"/>
      <c r="B953" s="304"/>
      <c r="C953" s="304"/>
      <c r="D953" s="304"/>
      <c r="E953" s="303"/>
      <c r="F953" s="300"/>
      <c r="G953" s="313"/>
      <c r="H953" s="303"/>
      <c r="I953" s="303"/>
      <c r="J953" s="303"/>
      <c r="K953" s="303"/>
      <c r="L953" s="303"/>
      <c r="M953" s="303"/>
      <c r="N953" s="303"/>
      <c r="O953" s="303"/>
      <c r="P953" s="303"/>
      <c r="Q953" s="304"/>
      <c r="R953" s="304"/>
      <c r="S953" s="304"/>
      <c r="T953" s="304"/>
      <c r="U953" s="304"/>
      <c r="V953" s="304"/>
      <c r="W953" s="304"/>
      <c r="X953" s="304"/>
      <c r="Y953" s="304"/>
      <c r="Z953" s="304"/>
      <c r="AA953" s="304"/>
      <c r="AB953" s="304"/>
      <c r="AC953" s="304"/>
      <c r="AD953" s="304"/>
      <c r="AE953" s="304"/>
      <c r="AF953" s="304"/>
      <c r="AG953" s="304"/>
    </row>
    <row r="954">
      <c r="A954" s="304"/>
      <c r="B954" s="304"/>
      <c r="C954" s="304"/>
      <c r="D954" s="304"/>
      <c r="E954" s="303"/>
      <c r="F954" s="300"/>
      <c r="G954" s="313"/>
      <c r="H954" s="303"/>
      <c r="I954" s="303"/>
      <c r="J954" s="303"/>
      <c r="K954" s="303"/>
      <c r="L954" s="303"/>
      <c r="M954" s="303"/>
      <c r="N954" s="303"/>
      <c r="O954" s="303"/>
      <c r="P954" s="303"/>
      <c r="Q954" s="304"/>
      <c r="R954" s="304"/>
      <c r="S954" s="304"/>
      <c r="T954" s="304"/>
      <c r="U954" s="304"/>
      <c r="V954" s="304"/>
      <c r="W954" s="304"/>
      <c r="X954" s="304"/>
      <c r="Y954" s="304"/>
      <c r="Z954" s="304"/>
      <c r="AA954" s="304"/>
      <c r="AB954" s="304"/>
      <c r="AC954" s="304"/>
      <c r="AD954" s="304"/>
      <c r="AE954" s="304"/>
      <c r="AF954" s="304"/>
      <c r="AG954" s="304"/>
    </row>
    <row r="955">
      <c r="A955" s="304"/>
      <c r="B955" s="304"/>
      <c r="C955" s="304"/>
      <c r="D955" s="304"/>
      <c r="E955" s="303"/>
      <c r="F955" s="300"/>
      <c r="G955" s="313"/>
      <c r="H955" s="303"/>
      <c r="I955" s="303"/>
      <c r="J955" s="303"/>
      <c r="K955" s="303"/>
      <c r="L955" s="303"/>
      <c r="M955" s="303"/>
      <c r="N955" s="303"/>
      <c r="O955" s="303"/>
      <c r="P955" s="303"/>
      <c r="Q955" s="304"/>
      <c r="R955" s="304"/>
      <c r="S955" s="304"/>
      <c r="T955" s="304"/>
      <c r="U955" s="304"/>
      <c r="V955" s="304"/>
      <c r="W955" s="304"/>
      <c r="X955" s="304"/>
      <c r="Y955" s="304"/>
      <c r="Z955" s="304"/>
      <c r="AA955" s="304"/>
      <c r="AB955" s="304"/>
      <c r="AC955" s="304"/>
      <c r="AD955" s="304"/>
      <c r="AE955" s="304"/>
      <c r="AF955" s="304"/>
      <c r="AG955" s="304"/>
    </row>
    <row r="956">
      <c r="A956" s="304"/>
      <c r="B956" s="304"/>
      <c r="C956" s="304"/>
      <c r="D956" s="304"/>
      <c r="E956" s="303"/>
      <c r="F956" s="300"/>
      <c r="G956" s="313"/>
      <c r="H956" s="303"/>
      <c r="I956" s="303"/>
      <c r="J956" s="303"/>
      <c r="K956" s="303"/>
      <c r="L956" s="303"/>
      <c r="M956" s="303"/>
      <c r="N956" s="303"/>
      <c r="O956" s="303"/>
      <c r="P956" s="303"/>
      <c r="Q956" s="304"/>
      <c r="R956" s="304"/>
      <c r="S956" s="304"/>
      <c r="T956" s="304"/>
      <c r="U956" s="304"/>
      <c r="V956" s="304"/>
      <c r="W956" s="304"/>
      <c r="X956" s="304"/>
      <c r="Y956" s="304"/>
      <c r="Z956" s="304"/>
      <c r="AA956" s="304"/>
      <c r="AB956" s="304"/>
      <c r="AC956" s="304"/>
      <c r="AD956" s="304"/>
      <c r="AE956" s="304"/>
      <c r="AF956" s="304"/>
      <c r="AG956" s="304"/>
    </row>
    <row r="957">
      <c r="A957" s="304"/>
      <c r="B957" s="304"/>
      <c r="C957" s="304"/>
      <c r="D957" s="304"/>
      <c r="E957" s="303"/>
      <c r="F957" s="300"/>
      <c r="G957" s="313"/>
      <c r="H957" s="303"/>
      <c r="I957" s="303"/>
      <c r="J957" s="303"/>
      <c r="K957" s="303"/>
      <c r="L957" s="303"/>
      <c r="M957" s="303"/>
      <c r="N957" s="303"/>
      <c r="O957" s="303"/>
      <c r="P957" s="303"/>
      <c r="Q957" s="304"/>
      <c r="R957" s="304"/>
      <c r="S957" s="304"/>
      <c r="T957" s="304"/>
      <c r="U957" s="304"/>
      <c r="V957" s="304"/>
      <c r="W957" s="304"/>
      <c r="X957" s="304"/>
      <c r="Y957" s="304"/>
      <c r="Z957" s="304"/>
      <c r="AA957" s="304"/>
      <c r="AB957" s="304"/>
      <c r="AC957" s="304"/>
      <c r="AD957" s="304"/>
      <c r="AE957" s="304"/>
      <c r="AF957" s="304"/>
      <c r="AG957" s="304"/>
    </row>
    <row r="958">
      <c r="A958" s="304"/>
      <c r="B958" s="304"/>
      <c r="C958" s="304"/>
      <c r="D958" s="304"/>
      <c r="E958" s="303"/>
      <c r="F958" s="300"/>
      <c r="G958" s="313"/>
      <c r="H958" s="303"/>
      <c r="I958" s="303"/>
      <c r="J958" s="303"/>
      <c r="K958" s="303"/>
      <c r="L958" s="303"/>
      <c r="M958" s="303"/>
      <c r="N958" s="303"/>
      <c r="O958" s="303"/>
      <c r="P958" s="303"/>
      <c r="Q958" s="304"/>
      <c r="R958" s="304"/>
      <c r="S958" s="304"/>
      <c r="T958" s="304"/>
      <c r="U958" s="304"/>
      <c r="V958" s="304"/>
      <c r="W958" s="304"/>
      <c r="X958" s="304"/>
      <c r="Y958" s="304"/>
      <c r="Z958" s="304"/>
      <c r="AA958" s="304"/>
      <c r="AB958" s="304"/>
      <c r="AC958" s="304"/>
      <c r="AD958" s="304"/>
      <c r="AE958" s="304"/>
      <c r="AF958" s="304"/>
      <c r="AG958" s="304"/>
    </row>
    <row r="959">
      <c r="A959" s="304"/>
      <c r="B959" s="304"/>
      <c r="C959" s="304"/>
      <c r="D959" s="304"/>
      <c r="E959" s="303"/>
      <c r="F959" s="300"/>
      <c r="G959" s="313"/>
      <c r="H959" s="303"/>
      <c r="I959" s="303"/>
      <c r="J959" s="303"/>
      <c r="K959" s="303"/>
      <c r="L959" s="303"/>
      <c r="M959" s="303"/>
      <c r="N959" s="303"/>
      <c r="O959" s="303"/>
      <c r="P959" s="303"/>
      <c r="Q959" s="304"/>
      <c r="R959" s="304"/>
      <c r="S959" s="304"/>
      <c r="T959" s="304"/>
      <c r="U959" s="304"/>
      <c r="V959" s="304"/>
      <c r="W959" s="304"/>
      <c r="X959" s="304"/>
      <c r="Y959" s="304"/>
      <c r="Z959" s="304"/>
      <c r="AA959" s="304"/>
      <c r="AB959" s="304"/>
      <c r="AC959" s="304"/>
      <c r="AD959" s="304"/>
      <c r="AE959" s="304"/>
      <c r="AF959" s="304"/>
      <c r="AG959" s="304"/>
    </row>
    <row r="960">
      <c r="A960" s="304"/>
      <c r="B960" s="304"/>
      <c r="C960" s="304"/>
      <c r="D960" s="304"/>
      <c r="E960" s="303"/>
      <c r="F960" s="300"/>
      <c r="G960" s="313"/>
      <c r="H960" s="303"/>
      <c r="I960" s="303"/>
      <c r="J960" s="303"/>
      <c r="K960" s="303"/>
      <c r="L960" s="303"/>
      <c r="M960" s="303"/>
      <c r="N960" s="303"/>
      <c r="O960" s="303"/>
      <c r="P960" s="303"/>
      <c r="Q960" s="304"/>
      <c r="R960" s="304"/>
      <c r="S960" s="304"/>
      <c r="T960" s="304"/>
      <c r="U960" s="304"/>
      <c r="V960" s="304"/>
      <c r="W960" s="304"/>
      <c r="X960" s="304"/>
      <c r="Y960" s="304"/>
      <c r="Z960" s="304"/>
      <c r="AA960" s="304"/>
      <c r="AB960" s="304"/>
      <c r="AC960" s="304"/>
      <c r="AD960" s="304"/>
      <c r="AE960" s="304"/>
      <c r="AF960" s="304"/>
      <c r="AG960" s="304"/>
    </row>
    <row r="961">
      <c r="A961" s="304"/>
      <c r="B961" s="304"/>
      <c r="C961" s="304"/>
      <c r="D961" s="304"/>
      <c r="E961" s="303"/>
      <c r="F961" s="300"/>
      <c r="G961" s="313"/>
      <c r="H961" s="303"/>
      <c r="I961" s="303"/>
      <c r="J961" s="303"/>
      <c r="K961" s="303"/>
      <c r="L961" s="303"/>
      <c r="M961" s="303"/>
      <c r="N961" s="303"/>
      <c r="O961" s="303"/>
      <c r="P961" s="303"/>
      <c r="Q961" s="304"/>
      <c r="R961" s="304"/>
      <c r="S961" s="304"/>
      <c r="T961" s="304"/>
      <c r="U961" s="304"/>
      <c r="V961" s="304"/>
      <c r="W961" s="304"/>
      <c r="X961" s="304"/>
      <c r="Y961" s="304"/>
      <c r="Z961" s="304"/>
      <c r="AA961" s="304"/>
      <c r="AB961" s="304"/>
      <c r="AC961" s="304"/>
      <c r="AD961" s="304"/>
      <c r="AE961" s="304"/>
      <c r="AF961" s="304"/>
      <c r="AG961" s="304"/>
    </row>
    <row r="962">
      <c r="A962" s="304"/>
      <c r="B962" s="304"/>
      <c r="C962" s="304"/>
      <c r="D962" s="304"/>
      <c r="E962" s="303"/>
      <c r="F962" s="300"/>
      <c r="G962" s="313"/>
      <c r="H962" s="303"/>
      <c r="I962" s="303"/>
      <c r="J962" s="303"/>
      <c r="K962" s="303"/>
      <c r="L962" s="303"/>
      <c r="M962" s="303"/>
      <c r="N962" s="303"/>
      <c r="O962" s="303"/>
      <c r="P962" s="303"/>
      <c r="Q962" s="304"/>
      <c r="R962" s="304"/>
      <c r="S962" s="304"/>
      <c r="T962" s="304"/>
      <c r="U962" s="304"/>
      <c r="V962" s="304"/>
      <c r="W962" s="304"/>
      <c r="X962" s="304"/>
      <c r="Y962" s="304"/>
      <c r="Z962" s="304"/>
      <c r="AA962" s="304"/>
      <c r="AB962" s="304"/>
      <c r="AC962" s="304"/>
      <c r="AD962" s="304"/>
      <c r="AE962" s="304"/>
      <c r="AF962" s="304"/>
      <c r="AG962" s="304"/>
    </row>
    <row r="963">
      <c r="A963" s="304"/>
      <c r="B963" s="304"/>
      <c r="C963" s="304"/>
      <c r="D963" s="304"/>
      <c r="E963" s="303"/>
      <c r="F963" s="300"/>
      <c r="G963" s="313"/>
      <c r="H963" s="303"/>
      <c r="I963" s="303"/>
      <c r="J963" s="303"/>
      <c r="K963" s="303"/>
      <c r="L963" s="303"/>
      <c r="M963" s="303"/>
      <c r="N963" s="303"/>
      <c r="O963" s="303"/>
      <c r="P963" s="303"/>
      <c r="Q963" s="304"/>
      <c r="R963" s="304"/>
      <c r="S963" s="304"/>
      <c r="T963" s="304"/>
      <c r="U963" s="304"/>
      <c r="V963" s="304"/>
      <c r="W963" s="304"/>
      <c r="X963" s="304"/>
      <c r="Y963" s="304"/>
      <c r="Z963" s="304"/>
      <c r="AA963" s="304"/>
      <c r="AB963" s="304"/>
      <c r="AC963" s="304"/>
      <c r="AD963" s="304"/>
      <c r="AE963" s="304"/>
      <c r="AF963" s="304"/>
      <c r="AG963" s="304"/>
    </row>
    <row r="964">
      <c r="A964" s="304"/>
      <c r="B964" s="304"/>
      <c r="C964" s="304"/>
      <c r="D964" s="304"/>
      <c r="E964" s="303"/>
      <c r="F964" s="300"/>
      <c r="G964" s="313"/>
      <c r="H964" s="303"/>
      <c r="I964" s="303"/>
      <c r="J964" s="303"/>
      <c r="K964" s="303"/>
      <c r="L964" s="303"/>
      <c r="M964" s="303"/>
      <c r="N964" s="303"/>
      <c r="O964" s="303"/>
      <c r="P964" s="303"/>
      <c r="Q964" s="304"/>
      <c r="R964" s="304"/>
      <c r="S964" s="304"/>
      <c r="T964" s="304"/>
      <c r="U964" s="304"/>
      <c r="V964" s="304"/>
      <c r="W964" s="304"/>
      <c r="X964" s="304"/>
      <c r="Y964" s="304"/>
      <c r="Z964" s="304"/>
      <c r="AA964" s="304"/>
      <c r="AB964" s="304"/>
      <c r="AC964" s="304"/>
      <c r="AD964" s="304"/>
      <c r="AE964" s="304"/>
      <c r="AF964" s="304"/>
      <c r="AG964" s="304"/>
    </row>
    <row r="965">
      <c r="A965" s="304"/>
      <c r="B965" s="304"/>
      <c r="C965" s="304"/>
      <c r="D965" s="304"/>
      <c r="E965" s="303"/>
      <c r="F965" s="300"/>
      <c r="G965" s="313"/>
      <c r="H965" s="303"/>
      <c r="I965" s="303"/>
      <c r="J965" s="303"/>
      <c r="K965" s="303"/>
      <c r="L965" s="303"/>
      <c r="M965" s="303"/>
      <c r="N965" s="303"/>
      <c r="O965" s="303"/>
      <c r="P965" s="303"/>
      <c r="Q965" s="304"/>
      <c r="R965" s="304"/>
      <c r="S965" s="304"/>
      <c r="T965" s="304"/>
      <c r="U965" s="304"/>
      <c r="V965" s="304"/>
      <c r="W965" s="304"/>
      <c r="X965" s="304"/>
      <c r="Y965" s="304"/>
      <c r="Z965" s="304"/>
      <c r="AA965" s="304"/>
      <c r="AB965" s="304"/>
      <c r="AC965" s="304"/>
      <c r="AD965" s="304"/>
      <c r="AE965" s="304"/>
      <c r="AF965" s="304"/>
      <c r="AG965" s="304"/>
    </row>
    <row r="966">
      <c r="A966" s="304"/>
      <c r="B966" s="304"/>
      <c r="C966" s="304"/>
      <c r="D966" s="304"/>
      <c r="E966" s="303"/>
      <c r="F966" s="300"/>
      <c r="G966" s="313"/>
      <c r="H966" s="303"/>
      <c r="I966" s="303"/>
      <c r="J966" s="303"/>
      <c r="K966" s="303"/>
      <c r="L966" s="303"/>
      <c r="M966" s="303"/>
      <c r="N966" s="303"/>
      <c r="O966" s="303"/>
      <c r="P966" s="303"/>
      <c r="Q966" s="304"/>
      <c r="R966" s="304"/>
      <c r="S966" s="304"/>
      <c r="T966" s="304"/>
      <c r="U966" s="304"/>
      <c r="V966" s="304"/>
      <c r="W966" s="304"/>
      <c r="X966" s="304"/>
      <c r="Y966" s="304"/>
      <c r="Z966" s="304"/>
      <c r="AA966" s="304"/>
      <c r="AB966" s="304"/>
      <c r="AC966" s="304"/>
      <c r="AD966" s="304"/>
      <c r="AE966" s="304"/>
      <c r="AF966" s="304"/>
      <c r="AG966" s="304"/>
    </row>
    <row r="967">
      <c r="A967" s="304"/>
      <c r="B967" s="304"/>
      <c r="C967" s="304"/>
      <c r="D967" s="304"/>
      <c r="E967" s="303"/>
      <c r="F967" s="300"/>
      <c r="G967" s="313"/>
      <c r="H967" s="303"/>
      <c r="I967" s="303"/>
      <c r="J967" s="303"/>
      <c r="K967" s="303"/>
      <c r="L967" s="303"/>
      <c r="M967" s="303"/>
      <c r="N967" s="303"/>
      <c r="O967" s="303"/>
      <c r="P967" s="303"/>
      <c r="Q967" s="304"/>
      <c r="R967" s="304"/>
      <c r="S967" s="304"/>
      <c r="T967" s="304"/>
      <c r="U967" s="304"/>
      <c r="V967" s="304"/>
      <c r="W967" s="304"/>
      <c r="X967" s="304"/>
      <c r="Y967" s="304"/>
      <c r="Z967" s="304"/>
      <c r="AA967" s="304"/>
      <c r="AB967" s="304"/>
      <c r="AC967" s="304"/>
      <c r="AD967" s="304"/>
      <c r="AE967" s="304"/>
      <c r="AF967" s="304"/>
      <c r="AG967" s="304"/>
    </row>
    <row r="968">
      <c r="A968" s="304"/>
      <c r="B968" s="304"/>
      <c r="C968" s="304"/>
      <c r="D968" s="304"/>
      <c r="E968" s="303"/>
      <c r="F968" s="300"/>
      <c r="G968" s="313"/>
      <c r="H968" s="303"/>
      <c r="I968" s="303"/>
      <c r="J968" s="303"/>
      <c r="K968" s="303"/>
      <c r="L968" s="303"/>
      <c r="M968" s="303"/>
      <c r="N968" s="303"/>
      <c r="O968" s="303"/>
      <c r="P968" s="303"/>
      <c r="Q968" s="304"/>
      <c r="R968" s="304"/>
      <c r="S968" s="304"/>
      <c r="T968" s="304"/>
      <c r="U968" s="304"/>
      <c r="V968" s="304"/>
      <c r="W968" s="304"/>
      <c r="X968" s="304"/>
      <c r="Y968" s="304"/>
      <c r="Z968" s="304"/>
      <c r="AA968" s="304"/>
      <c r="AB968" s="304"/>
      <c r="AC968" s="304"/>
      <c r="AD968" s="304"/>
      <c r="AE968" s="304"/>
      <c r="AF968" s="304"/>
      <c r="AG968" s="304"/>
    </row>
    <row r="969">
      <c r="A969" s="304"/>
      <c r="B969" s="304"/>
      <c r="C969" s="304"/>
      <c r="D969" s="304"/>
      <c r="E969" s="303"/>
      <c r="F969" s="300"/>
      <c r="G969" s="313"/>
      <c r="H969" s="303"/>
      <c r="I969" s="303"/>
      <c r="J969" s="303"/>
      <c r="K969" s="303"/>
      <c r="L969" s="303"/>
      <c r="M969" s="303"/>
      <c r="N969" s="303"/>
      <c r="O969" s="303"/>
      <c r="P969" s="303"/>
      <c r="Q969" s="304"/>
      <c r="R969" s="304"/>
      <c r="S969" s="304"/>
      <c r="T969" s="304"/>
      <c r="U969" s="304"/>
      <c r="V969" s="304"/>
      <c r="W969" s="304"/>
      <c r="X969" s="304"/>
      <c r="Y969" s="304"/>
      <c r="Z969" s="304"/>
      <c r="AA969" s="304"/>
      <c r="AB969" s="304"/>
      <c r="AC969" s="304"/>
      <c r="AD969" s="304"/>
      <c r="AE969" s="304"/>
      <c r="AF969" s="304"/>
      <c r="AG969" s="304"/>
    </row>
    <row r="970">
      <c r="A970" s="304"/>
      <c r="B970" s="304"/>
      <c r="C970" s="304"/>
      <c r="D970" s="304"/>
      <c r="E970" s="303"/>
      <c r="F970" s="300"/>
      <c r="G970" s="313"/>
      <c r="H970" s="303"/>
      <c r="I970" s="303"/>
      <c r="J970" s="303"/>
      <c r="K970" s="303"/>
      <c r="L970" s="303"/>
      <c r="M970" s="303"/>
      <c r="N970" s="303"/>
      <c r="O970" s="303"/>
      <c r="P970" s="303"/>
      <c r="Q970" s="304"/>
      <c r="R970" s="304"/>
      <c r="S970" s="304"/>
      <c r="T970" s="304"/>
      <c r="U970" s="304"/>
      <c r="V970" s="304"/>
      <c r="W970" s="304"/>
      <c r="X970" s="304"/>
      <c r="Y970" s="304"/>
      <c r="Z970" s="304"/>
      <c r="AA970" s="304"/>
      <c r="AB970" s="304"/>
      <c r="AC970" s="304"/>
      <c r="AD970" s="304"/>
      <c r="AE970" s="304"/>
      <c r="AF970" s="304"/>
      <c r="AG970" s="304"/>
    </row>
    <row r="971">
      <c r="A971" s="304"/>
      <c r="B971" s="304"/>
      <c r="C971" s="304"/>
      <c r="D971" s="304"/>
      <c r="E971" s="303"/>
      <c r="F971" s="300"/>
      <c r="G971" s="313"/>
      <c r="H971" s="303"/>
      <c r="I971" s="303"/>
      <c r="J971" s="303"/>
      <c r="K971" s="303"/>
      <c r="L971" s="303"/>
      <c r="M971" s="303"/>
      <c r="N971" s="303"/>
      <c r="O971" s="303"/>
      <c r="P971" s="303"/>
      <c r="Q971" s="304"/>
      <c r="R971" s="304"/>
      <c r="S971" s="304"/>
      <c r="T971" s="304"/>
      <c r="U971" s="304"/>
      <c r="V971" s="304"/>
      <c r="W971" s="304"/>
      <c r="X971" s="304"/>
      <c r="Y971" s="304"/>
      <c r="Z971" s="304"/>
      <c r="AA971" s="304"/>
      <c r="AB971" s="304"/>
      <c r="AC971" s="304"/>
      <c r="AD971" s="304"/>
      <c r="AE971" s="304"/>
      <c r="AF971" s="304"/>
      <c r="AG971" s="304"/>
    </row>
    <row r="972">
      <c r="A972" s="304"/>
      <c r="B972" s="304"/>
      <c r="C972" s="304"/>
      <c r="D972" s="304"/>
      <c r="E972" s="303"/>
      <c r="F972" s="300"/>
      <c r="G972" s="313"/>
      <c r="H972" s="303"/>
      <c r="I972" s="303"/>
      <c r="J972" s="303"/>
      <c r="K972" s="303"/>
      <c r="L972" s="303"/>
      <c r="M972" s="303"/>
      <c r="N972" s="303"/>
      <c r="O972" s="303"/>
      <c r="P972" s="303"/>
      <c r="Q972" s="304"/>
      <c r="R972" s="304"/>
      <c r="S972" s="304"/>
      <c r="T972" s="304"/>
      <c r="U972" s="304"/>
      <c r="V972" s="304"/>
      <c r="W972" s="304"/>
      <c r="X972" s="304"/>
      <c r="Y972" s="304"/>
      <c r="Z972" s="304"/>
      <c r="AA972" s="304"/>
      <c r="AB972" s="304"/>
      <c r="AC972" s="304"/>
      <c r="AD972" s="304"/>
      <c r="AE972" s="304"/>
      <c r="AF972" s="304"/>
      <c r="AG972" s="304"/>
    </row>
    <row r="973">
      <c r="A973" s="304"/>
      <c r="B973" s="304"/>
      <c r="C973" s="304"/>
      <c r="D973" s="304"/>
      <c r="E973" s="303"/>
      <c r="F973" s="300"/>
      <c r="G973" s="313"/>
      <c r="H973" s="303"/>
      <c r="I973" s="303"/>
      <c r="J973" s="303"/>
      <c r="K973" s="303"/>
      <c r="L973" s="303"/>
      <c r="M973" s="303"/>
      <c r="N973" s="303"/>
      <c r="O973" s="303"/>
      <c r="P973" s="303"/>
      <c r="Q973" s="304"/>
      <c r="R973" s="304"/>
      <c r="S973" s="304"/>
      <c r="T973" s="304"/>
      <c r="U973" s="304"/>
      <c r="V973" s="304"/>
      <c r="W973" s="304"/>
      <c r="X973" s="304"/>
      <c r="Y973" s="304"/>
      <c r="Z973" s="304"/>
      <c r="AA973" s="304"/>
      <c r="AB973" s="304"/>
      <c r="AC973" s="304"/>
      <c r="AD973" s="304"/>
      <c r="AE973" s="304"/>
      <c r="AF973" s="304"/>
      <c r="AG973" s="304"/>
    </row>
    <row r="974">
      <c r="A974" s="304"/>
      <c r="B974" s="304"/>
      <c r="C974" s="304"/>
      <c r="D974" s="304"/>
      <c r="E974" s="303"/>
      <c r="F974" s="300"/>
      <c r="G974" s="313"/>
      <c r="H974" s="303"/>
      <c r="I974" s="303"/>
      <c r="J974" s="303"/>
      <c r="K974" s="303"/>
      <c r="L974" s="303"/>
      <c r="M974" s="303"/>
      <c r="N974" s="303"/>
      <c r="O974" s="303"/>
      <c r="P974" s="303"/>
      <c r="Q974" s="304"/>
      <c r="R974" s="304"/>
      <c r="S974" s="304"/>
      <c r="T974" s="304"/>
      <c r="U974" s="304"/>
      <c r="V974" s="304"/>
      <c r="W974" s="304"/>
      <c r="X974" s="304"/>
      <c r="Y974" s="304"/>
      <c r="Z974" s="304"/>
      <c r="AA974" s="304"/>
      <c r="AB974" s="304"/>
      <c r="AC974" s="304"/>
      <c r="AD974" s="304"/>
      <c r="AE974" s="304"/>
      <c r="AF974" s="304"/>
      <c r="AG974" s="304"/>
    </row>
    <row r="975">
      <c r="A975" s="304"/>
      <c r="B975" s="304"/>
      <c r="C975" s="304"/>
      <c r="D975" s="304"/>
      <c r="E975" s="303"/>
      <c r="F975" s="300"/>
      <c r="G975" s="313"/>
      <c r="H975" s="303"/>
      <c r="I975" s="303"/>
      <c r="J975" s="303"/>
      <c r="K975" s="303"/>
      <c r="L975" s="303"/>
      <c r="M975" s="303"/>
      <c r="N975" s="303"/>
      <c r="O975" s="303"/>
      <c r="P975" s="303"/>
      <c r="Q975" s="304"/>
      <c r="R975" s="304"/>
      <c r="S975" s="304"/>
      <c r="T975" s="304"/>
      <c r="U975" s="304"/>
      <c r="V975" s="304"/>
      <c r="W975" s="304"/>
      <c r="X975" s="304"/>
      <c r="Y975" s="304"/>
      <c r="Z975" s="304"/>
      <c r="AA975" s="304"/>
      <c r="AB975" s="304"/>
      <c r="AC975" s="304"/>
      <c r="AD975" s="304"/>
      <c r="AE975" s="304"/>
      <c r="AF975" s="304"/>
      <c r="AG975" s="304"/>
    </row>
    <row r="976">
      <c r="A976" s="304"/>
      <c r="B976" s="304"/>
      <c r="C976" s="304"/>
      <c r="D976" s="304"/>
      <c r="E976" s="303"/>
      <c r="F976" s="300"/>
      <c r="G976" s="313"/>
      <c r="H976" s="303"/>
      <c r="I976" s="303"/>
      <c r="J976" s="303"/>
      <c r="K976" s="303"/>
      <c r="L976" s="303"/>
      <c r="M976" s="303"/>
      <c r="N976" s="303"/>
      <c r="O976" s="303"/>
      <c r="P976" s="303"/>
      <c r="Q976" s="304"/>
      <c r="R976" s="304"/>
      <c r="S976" s="304"/>
      <c r="T976" s="304"/>
      <c r="U976" s="304"/>
      <c r="V976" s="304"/>
      <c r="W976" s="304"/>
      <c r="X976" s="304"/>
      <c r="Y976" s="304"/>
      <c r="Z976" s="304"/>
      <c r="AA976" s="304"/>
      <c r="AB976" s="304"/>
      <c r="AC976" s="304"/>
      <c r="AD976" s="304"/>
      <c r="AE976" s="304"/>
      <c r="AF976" s="304"/>
      <c r="AG976" s="304"/>
    </row>
    <row r="977">
      <c r="A977" s="304"/>
      <c r="B977" s="304"/>
      <c r="C977" s="304"/>
      <c r="D977" s="304"/>
      <c r="E977" s="303"/>
      <c r="F977" s="300"/>
      <c r="G977" s="313"/>
      <c r="H977" s="303"/>
      <c r="I977" s="303"/>
      <c r="J977" s="303"/>
      <c r="K977" s="303"/>
      <c r="L977" s="303"/>
      <c r="M977" s="303"/>
      <c r="N977" s="303"/>
      <c r="O977" s="303"/>
      <c r="P977" s="303"/>
      <c r="Q977" s="304"/>
      <c r="R977" s="304"/>
      <c r="S977" s="304"/>
      <c r="T977" s="304"/>
      <c r="U977" s="304"/>
      <c r="V977" s="304"/>
      <c r="W977" s="304"/>
      <c r="X977" s="304"/>
      <c r="Y977" s="304"/>
      <c r="Z977" s="304"/>
      <c r="AA977" s="304"/>
      <c r="AB977" s="304"/>
      <c r="AC977" s="304"/>
      <c r="AD977" s="304"/>
      <c r="AE977" s="304"/>
      <c r="AF977" s="304"/>
      <c r="AG977" s="304"/>
    </row>
    <row r="978">
      <c r="A978" s="304"/>
      <c r="B978" s="304"/>
      <c r="C978" s="304"/>
      <c r="D978" s="304"/>
      <c r="E978" s="303"/>
      <c r="F978" s="300"/>
      <c r="G978" s="313"/>
      <c r="H978" s="303"/>
      <c r="I978" s="303"/>
      <c r="J978" s="303"/>
      <c r="K978" s="303"/>
      <c r="L978" s="303"/>
      <c r="M978" s="303"/>
      <c r="N978" s="303"/>
      <c r="O978" s="303"/>
      <c r="P978" s="303"/>
      <c r="Q978" s="304"/>
      <c r="R978" s="304"/>
      <c r="S978" s="304"/>
      <c r="T978" s="304"/>
      <c r="U978" s="304"/>
      <c r="V978" s="304"/>
      <c r="W978" s="304"/>
      <c r="X978" s="304"/>
      <c r="Y978" s="304"/>
      <c r="Z978" s="304"/>
      <c r="AA978" s="304"/>
      <c r="AB978" s="304"/>
      <c r="AC978" s="304"/>
      <c r="AD978" s="304"/>
      <c r="AE978" s="304"/>
      <c r="AF978" s="304"/>
      <c r="AG978" s="304"/>
    </row>
    <row r="979">
      <c r="A979" s="304"/>
      <c r="B979" s="304"/>
      <c r="C979" s="304"/>
      <c r="D979" s="304"/>
      <c r="E979" s="303"/>
      <c r="F979" s="300"/>
      <c r="G979" s="313"/>
      <c r="H979" s="303"/>
      <c r="I979" s="303"/>
      <c r="J979" s="303"/>
      <c r="K979" s="303"/>
      <c r="L979" s="303"/>
      <c r="M979" s="303"/>
      <c r="N979" s="303"/>
      <c r="O979" s="303"/>
      <c r="P979" s="303"/>
      <c r="Q979" s="304"/>
      <c r="R979" s="304"/>
      <c r="S979" s="304"/>
      <c r="T979" s="304"/>
      <c r="U979" s="304"/>
      <c r="V979" s="304"/>
      <c r="W979" s="304"/>
      <c r="X979" s="304"/>
      <c r="Y979" s="304"/>
      <c r="Z979" s="304"/>
      <c r="AA979" s="304"/>
      <c r="AB979" s="304"/>
      <c r="AC979" s="304"/>
      <c r="AD979" s="304"/>
      <c r="AE979" s="304"/>
      <c r="AF979" s="304"/>
      <c r="AG979" s="304"/>
    </row>
    <row r="980">
      <c r="A980" s="304"/>
      <c r="B980" s="304"/>
      <c r="C980" s="304"/>
      <c r="D980" s="304"/>
      <c r="E980" s="303"/>
      <c r="F980" s="300"/>
      <c r="G980" s="313"/>
      <c r="H980" s="303"/>
      <c r="I980" s="303"/>
      <c r="J980" s="303"/>
      <c r="K980" s="303"/>
      <c r="L980" s="303"/>
      <c r="M980" s="303"/>
      <c r="N980" s="303"/>
      <c r="O980" s="303"/>
      <c r="P980" s="303"/>
      <c r="Q980" s="304"/>
      <c r="R980" s="304"/>
      <c r="S980" s="304"/>
      <c r="T980" s="304"/>
      <c r="U980" s="304"/>
      <c r="V980" s="304"/>
      <c r="W980" s="304"/>
      <c r="X980" s="304"/>
      <c r="Y980" s="304"/>
      <c r="Z980" s="304"/>
      <c r="AA980" s="304"/>
      <c r="AB980" s="304"/>
      <c r="AC980" s="304"/>
      <c r="AD980" s="304"/>
      <c r="AE980" s="304"/>
      <c r="AF980" s="304"/>
      <c r="AG980" s="304"/>
    </row>
    <row r="981">
      <c r="A981" s="304"/>
      <c r="B981" s="304"/>
      <c r="C981" s="304"/>
      <c r="D981" s="304"/>
      <c r="E981" s="303"/>
      <c r="F981" s="300"/>
      <c r="G981" s="313"/>
      <c r="H981" s="303"/>
      <c r="I981" s="303"/>
      <c r="J981" s="303"/>
      <c r="K981" s="303"/>
      <c r="L981" s="303"/>
      <c r="M981" s="303"/>
      <c r="N981" s="303"/>
      <c r="O981" s="303"/>
      <c r="P981" s="303"/>
      <c r="Q981" s="304"/>
      <c r="R981" s="304"/>
      <c r="S981" s="304"/>
      <c r="T981" s="304"/>
      <c r="U981" s="304"/>
      <c r="V981" s="304"/>
      <c r="W981" s="304"/>
      <c r="X981" s="304"/>
      <c r="Y981" s="304"/>
      <c r="Z981" s="304"/>
      <c r="AA981" s="304"/>
      <c r="AB981" s="304"/>
      <c r="AC981" s="304"/>
      <c r="AD981" s="304"/>
      <c r="AE981" s="304"/>
      <c r="AF981" s="304"/>
      <c r="AG981" s="304"/>
    </row>
    <row r="982">
      <c r="A982" s="304"/>
      <c r="B982" s="304"/>
      <c r="C982" s="304"/>
      <c r="D982" s="304"/>
      <c r="E982" s="303"/>
      <c r="F982" s="300"/>
      <c r="G982" s="313"/>
      <c r="H982" s="303"/>
      <c r="I982" s="303"/>
      <c r="J982" s="303"/>
      <c r="K982" s="303"/>
      <c r="L982" s="303"/>
      <c r="M982" s="303"/>
      <c r="N982" s="303"/>
      <c r="O982" s="303"/>
      <c r="P982" s="303"/>
      <c r="Q982" s="304"/>
      <c r="R982" s="304"/>
      <c r="S982" s="304"/>
      <c r="T982" s="304"/>
      <c r="U982" s="304"/>
      <c r="V982" s="304"/>
      <c r="W982" s="304"/>
      <c r="X982" s="304"/>
      <c r="Y982" s="304"/>
      <c r="Z982" s="304"/>
      <c r="AA982" s="304"/>
      <c r="AB982" s="304"/>
      <c r="AC982" s="304"/>
      <c r="AD982" s="304"/>
      <c r="AE982" s="304"/>
      <c r="AF982" s="304"/>
      <c r="AG982" s="304"/>
    </row>
    <row r="983">
      <c r="A983" s="304"/>
      <c r="B983" s="304"/>
      <c r="C983" s="304"/>
      <c r="D983" s="304"/>
      <c r="E983" s="303"/>
      <c r="F983" s="300"/>
      <c r="G983" s="313"/>
      <c r="H983" s="303"/>
      <c r="I983" s="303"/>
      <c r="J983" s="303"/>
      <c r="K983" s="303"/>
      <c r="L983" s="303"/>
      <c r="M983" s="303"/>
      <c r="N983" s="303"/>
      <c r="O983" s="303"/>
      <c r="P983" s="303"/>
      <c r="Q983" s="304"/>
      <c r="R983" s="304"/>
      <c r="S983" s="304"/>
      <c r="T983" s="304"/>
      <c r="U983" s="304"/>
      <c r="V983" s="304"/>
      <c r="W983" s="304"/>
      <c r="X983" s="304"/>
      <c r="Y983" s="304"/>
      <c r="Z983" s="304"/>
      <c r="AA983" s="304"/>
      <c r="AB983" s="304"/>
      <c r="AC983" s="304"/>
      <c r="AD983" s="304"/>
      <c r="AE983" s="304"/>
      <c r="AF983" s="304"/>
      <c r="AG983" s="304"/>
    </row>
    <row r="984">
      <c r="A984" s="304"/>
      <c r="B984" s="304"/>
      <c r="C984" s="304"/>
      <c r="D984" s="304"/>
      <c r="E984" s="303"/>
      <c r="F984" s="300"/>
      <c r="G984" s="313"/>
      <c r="H984" s="303"/>
      <c r="I984" s="303"/>
      <c r="J984" s="303"/>
      <c r="K984" s="303"/>
      <c r="L984" s="303"/>
      <c r="M984" s="303"/>
      <c r="N984" s="303"/>
      <c r="O984" s="303"/>
      <c r="P984" s="303"/>
      <c r="Q984" s="304"/>
      <c r="R984" s="304"/>
      <c r="S984" s="304"/>
      <c r="T984" s="304"/>
      <c r="U984" s="304"/>
      <c r="V984" s="304"/>
      <c r="W984" s="304"/>
      <c r="X984" s="304"/>
      <c r="Y984" s="304"/>
      <c r="Z984" s="304"/>
      <c r="AA984" s="304"/>
      <c r="AB984" s="304"/>
      <c r="AC984" s="304"/>
      <c r="AD984" s="304"/>
      <c r="AE984" s="304"/>
      <c r="AF984" s="304"/>
      <c r="AG984" s="304"/>
    </row>
    <row r="985">
      <c r="A985" s="304"/>
      <c r="B985" s="304"/>
      <c r="C985" s="304"/>
      <c r="D985" s="304"/>
      <c r="E985" s="303"/>
      <c r="F985" s="300"/>
      <c r="G985" s="313"/>
      <c r="H985" s="303"/>
      <c r="I985" s="303"/>
      <c r="J985" s="303"/>
      <c r="K985" s="303"/>
      <c r="L985" s="303"/>
      <c r="M985" s="303"/>
      <c r="N985" s="303"/>
      <c r="O985" s="303"/>
      <c r="P985" s="303"/>
      <c r="Q985" s="304"/>
      <c r="R985" s="304"/>
      <c r="S985" s="304"/>
      <c r="T985" s="304"/>
      <c r="U985" s="304"/>
      <c r="V985" s="304"/>
      <c r="W985" s="304"/>
      <c r="X985" s="304"/>
      <c r="Y985" s="304"/>
      <c r="Z985" s="304"/>
      <c r="AA985" s="304"/>
      <c r="AB985" s="304"/>
      <c r="AC985" s="304"/>
      <c r="AD985" s="304"/>
      <c r="AE985" s="304"/>
      <c r="AF985" s="304"/>
      <c r="AG985" s="304"/>
    </row>
    <row r="986">
      <c r="A986" s="304"/>
      <c r="B986" s="304"/>
      <c r="C986" s="304"/>
      <c r="D986" s="304"/>
      <c r="E986" s="303"/>
      <c r="F986" s="300"/>
      <c r="G986" s="31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4"/>
      <c r="R986" s="304"/>
      <c r="S986" s="304"/>
      <c r="T986" s="304"/>
      <c r="U986" s="304"/>
      <c r="V986" s="304"/>
      <c r="W986" s="304"/>
      <c r="X986" s="304"/>
      <c r="Y986" s="304"/>
      <c r="Z986" s="304"/>
      <c r="AA986" s="304"/>
      <c r="AB986" s="304"/>
      <c r="AC986" s="304"/>
      <c r="AD986" s="304"/>
      <c r="AE986" s="304"/>
      <c r="AF986" s="304"/>
      <c r="AG986" s="304"/>
    </row>
    <row r="987">
      <c r="A987" s="304"/>
      <c r="B987" s="304"/>
      <c r="C987" s="304"/>
      <c r="D987" s="304"/>
      <c r="E987" s="303"/>
      <c r="F987" s="300"/>
      <c r="G987" s="313"/>
      <c r="H987" s="303"/>
      <c r="I987" s="303"/>
      <c r="J987" s="303"/>
      <c r="K987" s="303"/>
      <c r="L987" s="303"/>
      <c r="M987" s="303"/>
      <c r="N987" s="303"/>
      <c r="O987" s="303"/>
      <c r="P987" s="303"/>
      <c r="Q987" s="304"/>
      <c r="R987" s="304"/>
      <c r="S987" s="304"/>
      <c r="T987" s="304"/>
      <c r="U987" s="304"/>
      <c r="V987" s="304"/>
      <c r="W987" s="304"/>
      <c r="X987" s="304"/>
      <c r="Y987" s="304"/>
      <c r="Z987" s="304"/>
      <c r="AA987" s="304"/>
      <c r="AB987" s="304"/>
      <c r="AC987" s="304"/>
      <c r="AD987" s="304"/>
      <c r="AE987" s="304"/>
      <c r="AF987" s="304"/>
      <c r="AG987" s="304"/>
    </row>
    <row r="988">
      <c r="A988" s="304"/>
      <c r="B988" s="304"/>
      <c r="C988" s="304"/>
      <c r="D988" s="304"/>
      <c r="E988" s="303"/>
      <c r="F988" s="300"/>
      <c r="G988" s="313"/>
      <c r="H988" s="303"/>
      <c r="I988" s="303"/>
      <c r="J988" s="303"/>
      <c r="K988" s="303"/>
      <c r="L988" s="303"/>
      <c r="M988" s="303"/>
      <c r="N988" s="303"/>
      <c r="O988" s="303"/>
      <c r="P988" s="303"/>
      <c r="Q988" s="304"/>
      <c r="R988" s="304"/>
      <c r="S988" s="304"/>
      <c r="T988" s="304"/>
      <c r="U988" s="304"/>
      <c r="V988" s="304"/>
      <c r="W988" s="304"/>
      <c r="X988" s="304"/>
      <c r="Y988" s="304"/>
      <c r="Z988" s="304"/>
      <c r="AA988" s="304"/>
      <c r="AB988" s="304"/>
      <c r="AC988" s="304"/>
      <c r="AD988" s="304"/>
      <c r="AE988" s="304"/>
      <c r="AF988" s="304"/>
      <c r="AG988" s="304"/>
    </row>
    <row r="989">
      <c r="A989" s="304"/>
      <c r="B989" s="304"/>
      <c r="C989" s="304"/>
      <c r="D989" s="304"/>
      <c r="E989" s="303"/>
      <c r="F989" s="300"/>
      <c r="G989" s="313"/>
      <c r="H989" s="303"/>
      <c r="I989" s="303"/>
      <c r="J989" s="303"/>
      <c r="K989" s="303"/>
      <c r="L989" s="303"/>
      <c r="M989" s="303"/>
      <c r="N989" s="303"/>
      <c r="O989" s="303"/>
      <c r="P989" s="303"/>
      <c r="Q989" s="304"/>
      <c r="R989" s="304"/>
      <c r="S989" s="304"/>
      <c r="T989" s="304"/>
      <c r="U989" s="304"/>
      <c r="V989" s="304"/>
      <c r="W989" s="304"/>
      <c r="X989" s="304"/>
      <c r="Y989" s="304"/>
      <c r="Z989" s="304"/>
      <c r="AA989" s="304"/>
      <c r="AB989" s="304"/>
      <c r="AC989" s="304"/>
      <c r="AD989" s="304"/>
      <c r="AE989" s="304"/>
      <c r="AF989" s="304"/>
      <c r="AG989" s="304"/>
    </row>
    <row r="990">
      <c r="A990" s="304"/>
      <c r="B990" s="304"/>
      <c r="C990" s="304"/>
      <c r="D990" s="304"/>
      <c r="E990" s="303"/>
      <c r="F990" s="300"/>
      <c r="G990" s="313"/>
      <c r="H990" s="303"/>
      <c r="I990" s="303"/>
      <c r="J990" s="303"/>
      <c r="K990" s="303"/>
      <c r="L990" s="303"/>
      <c r="M990" s="303"/>
      <c r="N990" s="303"/>
      <c r="O990" s="303"/>
      <c r="P990" s="303"/>
      <c r="Q990" s="304"/>
      <c r="R990" s="304"/>
      <c r="S990" s="304"/>
      <c r="T990" s="304"/>
      <c r="U990" s="304"/>
      <c r="V990" s="304"/>
      <c r="W990" s="304"/>
      <c r="X990" s="304"/>
      <c r="Y990" s="304"/>
      <c r="Z990" s="304"/>
      <c r="AA990" s="304"/>
      <c r="AB990" s="304"/>
      <c r="AC990" s="304"/>
      <c r="AD990" s="304"/>
      <c r="AE990" s="304"/>
      <c r="AF990" s="304"/>
      <c r="AG990" s="304"/>
    </row>
    <row r="991">
      <c r="A991" s="304"/>
      <c r="B991" s="304"/>
      <c r="C991" s="304"/>
      <c r="D991" s="304"/>
      <c r="E991" s="303"/>
      <c r="F991" s="300"/>
      <c r="G991" s="313"/>
      <c r="H991" s="303"/>
      <c r="I991" s="303"/>
      <c r="J991" s="303"/>
      <c r="K991" s="303"/>
      <c r="L991" s="303"/>
      <c r="M991" s="303"/>
      <c r="N991" s="303"/>
      <c r="O991" s="303"/>
      <c r="P991" s="303"/>
      <c r="Q991" s="304"/>
      <c r="R991" s="304"/>
      <c r="S991" s="304"/>
      <c r="T991" s="304"/>
      <c r="U991" s="304"/>
      <c r="V991" s="304"/>
      <c r="W991" s="304"/>
      <c r="X991" s="304"/>
      <c r="Y991" s="304"/>
      <c r="Z991" s="304"/>
      <c r="AA991" s="304"/>
      <c r="AB991" s="304"/>
      <c r="AC991" s="304"/>
      <c r="AD991" s="304"/>
      <c r="AE991" s="304"/>
      <c r="AF991" s="304"/>
      <c r="AG991" s="304"/>
    </row>
    <row r="992">
      <c r="A992" s="304"/>
      <c r="B992" s="304"/>
      <c r="C992" s="304"/>
      <c r="D992" s="304"/>
      <c r="E992" s="303"/>
      <c r="F992" s="300"/>
      <c r="G992" s="313"/>
      <c r="H992" s="303"/>
      <c r="I992" s="303"/>
      <c r="J992" s="303"/>
      <c r="K992" s="303"/>
      <c r="L992" s="303"/>
      <c r="M992" s="303"/>
      <c r="N992" s="303"/>
      <c r="O992" s="303"/>
      <c r="P992" s="303"/>
      <c r="Q992" s="304"/>
      <c r="R992" s="304"/>
      <c r="S992" s="304"/>
      <c r="T992" s="304"/>
      <c r="U992" s="304"/>
      <c r="V992" s="304"/>
      <c r="W992" s="304"/>
      <c r="X992" s="304"/>
      <c r="Y992" s="304"/>
      <c r="Z992" s="304"/>
      <c r="AA992" s="304"/>
      <c r="AB992" s="304"/>
      <c r="AC992" s="304"/>
      <c r="AD992" s="304"/>
      <c r="AE992" s="304"/>
      <c r="AF992" s="304"/>
      <c r="AG992" s="304"/>
    </row>
    <row r="993">
      <c r="A993" s="304"/>
      <c r="B993" s="304"/>
      <c r="C993" s="304"/>
      <c r="D993" s="304"/>
      <c r="E993" s="303"/>
      <c r="F993" s="300"/>
      <c r="G993" s="313"/>
      <c r="H993" s="303"/>
      <c r="I993" s="303"/>
      <c r="J993" s="303"/>
      <c r="K993" s="303"/>
      <c r="L993" s="303"/>
      <c r="M993" s="303"/>
      <c r="N993" s="303"/>
      <c r="O993" s="303"/>
      <c r="P993" s="303"/>
      <c r="Q993" s="304"/>
      <c r="R993" s="304"/>
      <c r="S993" s="304"/>
      <c r="T993" s="304"/>
      <c r="U993" s="304"/>
      <c r="V993" s="304"/>
      <c r="W993" s="304"/>
      <c r="X993" s="304"/>
      <c r="Y993" s="304"/>
      <c r="Z993" s="304"/>
      <c r="AA993" s="304"/>
      <c r="AB993" s="304"/>
      <c r="AC993" s="304"/>
      <c r="AD993" s="304"/>
      <c r="AE993" s="304"/>
      <c r="AF993" s="304"/>
      <c r="AG993" s="304"/>
    </row>
    <row r="994">
      <c r="A994" s="304"/>
      <c r="B994" s="304"/>
      <c r="C994" s="304"/>
      <c r="D994" s="304"/>
      <c r="E994" s="303"/>
      <c r="F994" s="300"/>
      <c r="G994" s="313"/>
      <c r="H994" s="303"/>
      <c r="I994" s="303"/>
      <c r="J994" s="303"/>
      <c r="K994" s="303"/>
      <c r="L994" s="303"/>
      <c r="M994" s="303"/>
      <c r="N994" s="303"/>
      <c r="O994" s="303"/>
      <c r="P994" s="303"/>
      <c r="Q994" s="304"/>
      <c r="R994" s="304"/>
      <c r="S994" s="304"/>
      <c r="T994" s="304"/>
      <c r="U994" s="304"/>
      <c r="V994" s="304"/>
      <c r="W994" s="304"/>
      <c r="X994" s="304"/>
      <c r="Y994" s="304"/>
      <c r="Z994" s="304"/>
      <c r="AA994" s="304"/>
      <c r="AB994" s="304"/>
      <c r="AC994" s="304"/>
      <c r="AD994" s="304"/>
      <c r="AE994" s="304"/>
      <c r="AF994" s="304"/>
      <c r="AG994" s="304"/>
    </row>
    <row r="995">
      <c r="A995" s="304"/>
      <c r="B995" s="304"/>
      <c r="C995" s="304"/>
      <c r="D995" s="304"/>
      <c r="E995" s="303"/>
      <c r="F995" s="300"/>
      <c r="G995" s="313"/>
      <c r="H995" s="303"/>
      <c r="I995" s="303"/>
      <c r="J995" s="303"/>
      <c r="K995" s="303"/>
      <c r="L995" s="303"/>
      <c r="M995" s="303"/>
      <c r="N995" s="303"/>
      <c r="O995" s="303"/>
      <c r="P995" s="303"/>
      <c r="Q995" s="304"/>
      <c r="R995" s="304"/>
      <c r="S995" s="304"/>
      <c r="T995" s="304"/>
      <c r="U995" s="304"/>
      <c r="V995" s="304"/>
      <c r="W995" s="304"/>
      <c r="X995" s="304"/>
      <c r="Y995" s="304"/>
      <c r="Z995" s="304"/>
      <c r="AA995" s="304"/>
      <c r="AB995" s="304"/>
      <c r="AC995" s="304"/>
      <c r="AD995" s="304"/>
      <c r="AE995" s="304"/>
      <c r="AF995" s="304"/>
      <c r="AG995" s="304"/>
    </row>
    <row r="996">
      <c r="A996" s="304"/>
      <c r="B996" s="304"/>
      <c r="C996" s="304"/>
      <c r="D996" s="304"/>
      <c r="E996" s="303"/>
      <c r="F996" s="300"/>
      <c r="G996" s="313"/>
      <c r="H996" s="303"/>
      <c r="I996" s="303"/>
      <c r="J996" s="303"/>
      <c r="K996" s="303"/>
      <c r="L996" s="303"/>
      <c r="M996" s="303"/>
      <c r="N996" s="303"/>
      <c r="O996" s="303"/>
      <c r="P996" s="303"/>
      <c r="Q996" s="304"/>
      <c r="R996" s="304"/>
      <c r="S996" s="304"/>
      <c r="T996" s="304"/>
      <c r="U996" s="304"/>
      <c r="V996" s="304"/>
      <c r="W996" s="304"/>
      <c r="X996" s="304"/>
      <c r="Y996" s="304"/>
      <c r="Z996" s="304"/>
      <c r="AA996" s="304"/>
      <c r="AB996" s="304"/>
      <c r="AC996" s="304"/>
      <c r="AD996" s="304"/>
      <c r="AE996" s="304"/>
      <c r="AF996" s="304"/>
      <c r="AG996" s="304"/>
    </row>
    <row r="997">
      <c r="A997" s="304"/>
      <c r="B997" s="304"/>
      <c r="C997" s="304"/>
      <c r="D997" s="304"/>
      <c r="E997" s="303"/>
      <c r="F997" s="300"/>
      <c r="G997" s="313"/>
      <c r="H997" s="303"/>
      <c r="I997" s="303"/>
      <c r="J997" s="303"/>
      <c r="K997" s="303"/>
      <c r="L997" s="303"/>
      <c r="M997" s="303"/>
      <c r="N997" s="303"/>
      <c r="O997" s="303"/>
      <c r="P997" s="303"/>
      <c r="Q997" s="304"/>
      <c r="R997" s="304"/>
      <c r="S997" s="304"/>
      <c r="T997" s="304"/>
      <c r="U997" s="304"/>
      <c r="V997" s="304"/>
      <c r="W997" s="304"/>
      <c r="X997" s="304"/>
      <c r="Y997" s="304"/>
      <c r="Z997" s="304"/>
      <c r="AA997" s="304"/>
      <c r="AB997" s="304"/>
      <c r="AC997" s="304"/>
      <c r="AD997" s="304"/>
      <c r="AE997" s="304"/>
      <c r="AF997" s="304"/>
      <c r="AG997" s="304"/>
    </row>
    <row r="998">
      <c r="A998" s="304"/>
      <c r="B998" s="304"/>
      <c r="C998" s="304"/>
      <c r="D998" s="304"/>
      <c r="E998" s="303"/>
      <c r="F998" s="300"/>
      <c r="G998" s="313"/>
      <c r="H998" s="303"/>
      <c r="I998" s="303"/>
      <c r="J998" s="303"/>
      <c r="K998" s="303"/>
      <c r="L998" s="303"/>
      <c r="M998" s="303"/>
      <c r="N998" s="303"/>
      <c r="O998" s="303"/>
      <c r="P998" s="303"/>
      <c r="Q998" s="304"/>
      <c r="R998" s="304"/>
      <c r="S998" s="304"/>
      <c r="T998" s="304"/>
      <c r="U998" s="304"/>
      <c r="V998" s="304"/>
      <c r="W998" s="304"/>
      <c r="X998" s="304"/>
      <c r="Y998" s="304"/>
      <c r="Z998" s="304"/>
      <c r="AA998" s="304"/>
      <c r="AB998" s="304"/>
      <c r="AC998" s="304"/>
      <c r="AD998" s="304"/>
      <c r="AE998" s="304"/>
      <c r="AF998" s="304"/>
      <c r="AG998" s="304"/>
    </row>
    <row r="999">
      <c r="A999" s="304"/>
      <c r="B999" s="304"/>
      <c r="C999" s="304"/>
      <c r="D999" s="304"/>
      <c r="E999" s="303"/>
      <c r="F999" s="300"/>
      <c r="G999" s="313"/>
      <c r="H999" s="303"/>
      <c r="I999" s="303"/>
      <c r="J999" s="303"/>
      <c r="K999" s="303"/>
      <c r="L999" s="303"/>
      <c r="M999" s="303"/>
      <c r="N999" s="303"/>
      <c r="O999" s="303"/>
      <c r="P999" s="303"/>
      <c r="Q999" s="304"/>
      <c r="R999" s="304"/>
      <c r="S999" s="304"/>
      <c r="T999" s="304"/>
      <c r="U999" s="304"/>
      <c r="V999" s="304"/>
      <c r="W999" s="304"/>
      <c r="X999" s="304"/>
      <c r="Y999" s="304"/>
      <c r="Z999" s="304"/>
      <c r="AA999" s="304"/>
      <c r="AB999" s="304"/>
      <c r="AC999" s="304"/>
      <c r="AD999" s="304"/>
      <c r="AE999" s="304"/>
      <c r="AF999" s="304"/>
      <c r="AG999" s="304"/>
    </row>
    <row r="1000">
      <c r="A1000" s="304"/>
      <c r="B1000" s="304"/>
      <c r="C1000" s="304"/>
      <c r="D1000" s="304"/>
      <c r="E1000" s="303"/>
      <c r="F1000" s="300"/>
      <c r="G1000" s="313"/>
      <c r="H1000" s="303"/>
      <c r="I1000" s="303"/>
      <c r="J1000" s="303"/>
      <c r="K1000" s="303"/>
      <c r="L1000" s="303"/>
      <c r="M1000" s="303"/>
      <c r="N1000" s="303"/>
      <c r="O1000" s="303"/>
      <c r="P1000" s="303"/>
      <c r="Q1000" s="304"/>
      <c r="R1000" s="304"/>
      <c r="S1000" s="304"/>
      <c r="T1000" s="304"/>
      <c r="U1000" s="304"/>
      <c r="V1000" s="304"/>
      <c r="W1000" s="304"/>
      <c r="X1000" s="304"/>
      <c r="Y1000" s="304"/>
      <c r="Z1000" s="304"/>
      <c r="AA1000" s="304"/>
      <c r="AB1000" s="304"/>
      <c r="AC1000" s="304"/>
      <c r="AD1000" s="304"/>
      <c r="AE1000" s="304"/>
      <c r="AF1000" s="304"/>
      <c r="AG1000" s="304"/>
    </row>
    <row r="1001">
      <c r="A1001" s="304"/>
      <c r="B1001" s="304"/>
      <c r="C1001" s="304"/>
      <c r="D1001" s="304"/>
      <c r="E1001" s="303"/>
      <c r="F1001" s="300"/>
      <c r="G1001" s="313"/>
      <c r="H1001" s="303"/>
      <c r="I1001" s="303"/>
      <c r="J1001" s="303"/>
      <c r="K1001" s="303"/>
      <c r="L1001" s="303"/>
      <c r="M1001" s="303"/>
      <c r="N1001" s="303"/>
      <c r="O1001" s="303"/>
      <c r="P1001" s="303"/>
      <c r="Q1001" s="304"/>
      <c r="R1001" s="304"/>
      <c r="S1001" s="304"/>
      <c r="T1001" s="304"/>
      <c r="U1001" s="304"/>
      <c r="V1001" s="304"/>
      <c r="W1001" s="304"/>
      <c r="X1001" s="304"/>
      <c r="Y1001" s="304"/>
      <c r="Z1001" s="304"/>
      <c r="AA1001" s="304"/>
      <c r="AB1001" s="304"/>
      <c r="AC1001" s="304"/>
      <c r="AD1001" s="304"/>
      <c r="AE1001" s="304"/>
      <c r="AF1001" s="304"/>
      <c r="AG1001" s="304"/>
    </row>
    <row r="1002">
      <c r="A1002" s="304"/>
      <c r="B1002" s="304"/>
      <c r="C1002" s="304"/>
      <c r="D1002" s="304"/>
      <c r="E1002" s="303"/>
      <c r="F1002" s="300"/>
      <c r="G1002" s="313"/>
      <c r="H1002" s="303"/>
      <c r="I1002" s="303"/>
      <c r="J1002" s="303"/>
      <c r="K1002" s="303"/>
      <c r="L1002" s="303"/>
      <c r="M1002" s="303"/>
      <c r="N1002" s="303"/>
      <c r="O1002" s="303"/>
      <c r="P1002" s="303"/>
      <c r="Q1002" s="304"/>
      <c r="R1002" s="304"/>
      <c r="S1002" s="304"/>
      <c r="T1002" s="304"/>
      <c r="U1002" s="304"/>
      <c r="V1002" s="304"/>
      <c r="W1002" s="304"/>
      <c r="X1002" s="304"/>
      <c r="Y1002" s="304"/>
      <c r="Z1002" s="304"/>
      <c r="AA1002" s="304"/>
      <c r="AB1002" s="304"/>
      <c r="AC1002" s="304"/>
      <c r="AD1002" s="304"/>
      <c r="AE1002" s="304"/>
      <c r="AF1002" s="304"/>
      <c r="AG1002" s="304"/>
    </row>
    <row r="1003">
      <c r="A1003" s="304"/>
      <c r="B1003" s="304"/>
      <c r="C1003" s="304"/>
      <c r="D1003" s="304"/>
      <c r="E1003" s="303"/>
      <c r="F1003" s="300"/>
      <c r="G1003" s="313"/>
      <c r="H1003" s="303"/>
      <c r="I1003" s="303"/>
      <c r="J1003" s="303"/>
      <c r="K1003" s="303"/>
      <c r="L1003" s="303"/>
      <c r="M1003" s="303"/>
      <c r="N1003" s="303"/>
      <c r="O1003" s="303"/>
      <c r="P1003" s="303"/>
      <c r="Q1003" s="304"/>
      <c r="R1003" s="304"/>
      <c r="S1003" s="304"/>
      <c r="T1003" s="304"/>
      <c r="U1003" s="304"/>
      <c r="V1003" s="304"/>
      <c r="W1003" s="304"/>
      <c r="X1003" s="304"/>
      <c r="Y1003" s="304"/>
      <c r="Z1003" s="304"/>
      <c r="AA1003" s="304"/>
      <c r="AB1003" s="304"/>
      <c r="AC1003" s="304"/>
      <c r="AD1003" s="304"/>
      <c r="AE1003" s="304"/>
      <c r="AF1003" s="304"/>
      <c r="AG1003" s="304"/>
    </row>
    <row r="1004">
      <c r="A1004" s="304"/>
      <c r="B1004" s="304"/>
      <c r="C1004" s="304"/>
      <c r="D1004" s="304"/>
      <c r="E1004" s="303"/>
      <c r="F1004" s="300"/>
      <c r="G1004" s="313"/>
      <c r="H1004" s="303"/>
      <c r="I1004" s="303"/>
      <c r="J1004" s="303"/>
      <c r="K1004" s="303"/>
      <c r="L1004" s="303"/>
      <c r="M1004" s="303"/>
      <c r="N1004" s="303"/>
      <c r="O1004" s="303"/>
      <c r="P1004" s="303"/>
      <c r="Q1004" s="304"/>
      <c r="R1004" s="304"/>
      <c r="S1004" s="304"/>
      <c r="T1004" s="304"/>
      <c r="U1004" s="304"/>
      <c r="V1004" s="304"/>
      <c r="W1004" s="304"/>
      <c r="X1004" s="304"/>
      <c r="Y1004" s="304"/>
      <c r="Z1004" s="304"/>
      <c r="AA1004" s="304"/>
      <c r="AB1004" s="304"/>
      <c r="AC1004" s="304"/>
      <c r="AD1004" s="304"/>
      <c r="AE1004" s="304"/>
      <c r="AF1004" s="304"/>
      <c r="AG1004" s="304"/>
    </row>
    <row r="1005">
      <c r="A1005" s="304"/>
      <c r="B1005" s="304"/>
      <c r="C1005" s="304"/>
      <c r="D1005" s="304"/>
      <c r="E1005" s="303"/>
      <c r="F1005" s="300"/>
      <c r="G1005" s="313"/>
      <c r="H1005" s="303"/>
      <c r="I1005" s="303"/>
      <c r="J1005" s="303"/>
      <c r="K1005" s="303"/>
      <c r="L1005" s="303"/>
      <c r="M1005" s="303"/>
      <c r="N1005" s="303"/>
      <c r="O1005" s="303"/>
      <c r="P1005" s="303"/>
      <c r="Q1005" s="304"/>
      <c r="R1005" s="304"/>
      <c r="S1005" s="304"/>
      <c r="T1005" s="304"/>
      <c r="U1005" s="304"/>
      <c r="V1005" s="304"/>
      <c r="W1005" s="304"/>
      <c r="X1005" s="304"/>
      <c r="Y1005" s="304"/>
      <c r="Z1005" s="304"/>
      <c r="AA1005" s="304"/>
      <c r="AB1005" s="304"/>
      <c r="AC1005" s="304"/>
      <c r="AD1005" s="304"/>
      <c r="AE1005" s="304"/>
      <c r="AF1005" s="304"/>
      <c r="AG1005" s="304"/>
    </row>
    <row r="1006">
      <c r="A1006" s="304"/>
      <c r="B1006" s="304"/>
      <c r="C1006" s="304"/>
      <c r="D1006" s="304"/>
      <c r="E1006" s="303"/>
      <c r="F1006" s="300"/>
      <c r="G1006" s="313"/>
      <c r="H1006" s="303"/>
      <c r="I1006" s="303"/>
      <c r="J1006" s="303"/>
      <c r="K1006" s="303"/>
      <c r="L1006" s="303"/>
      <c r="M1006" s="303"/>
      <c r="N1006" s="303"/>
      <c r="O1006" s="303"/>
      <c r="P1006" s="303"/>
      <c r="Q1006" s="304"/>
      <c r="R1006" s="304"/>
      <c r="S1006" s="304"/>
      <c r="T1006" s="304"/>
      <c r="U1006" s="304"/>
      <c r="V1006" s="304"/>
      <c r="W1006" s="304"/>
      <c r="X1006" s="304"/>
      <c r="Y1006" s="304"/>
      <c r="Z1006" s="304"/>
      <c r="AA1006" s="304"/>
      <c r="AB1006" s="304"/>
      <c r="AC1006" s="304"/>
      <c r="AD1006" s="304"/>
      <c r="AE1006" s="304"/>
      <c r="AF1006" s="304"/>
      <c r="AG1006" s="304"/>
    </row>
    <row r="1007">
      <c r="A1007" s="304"/>
      <c r="B1007" s="304"/>
      <c r="C1007" s="304"/>
      <c r="D1007" s="304"/>
      <c r="E1007" s="303"/>
      <c r="F1007" s="300"/>
      <c r="G1007" s="313"/>
      <c r="H1007" s="303"/>
      <c r="I1007" s="303"/>
      <c r="J1007" s="303"/>
      <c r="K1007" s="303"/>
      <c r="L1007" s="303"/>
      <c r="M1007" s="303"/>
      <c r="N1007" s="303"/>
      <c r="O1007" s="303"/>
      <c r="P1007" s="303"/>
      <c r="Q1007" s="304"/>
      <c r="R1007" s="304"/>
      <c r="S1007" s="304"/>
      <c r="T1007" s="304"/>
      <c r="U1007" s="304"/>
      <c r="V1007" s="304"/>
      <c r="W1007" s="304"/>
      <c r="X1007" s="304"/>
      <c r="Y1007" s="304"/>
      <c r="Z1007" s="304"/>
      <c r="AA1007" s="304"/>
      <c r="AB1007" s="304"/>
      <c r="AC1007" s="304"/>
      <c r="AD1007" s="304"/>
      <c r="AE1007" s="304"/>
      <c r="AF1007" s="304"/>
      <c r="AG1007" s="304"/>
    </row>
    <row r="1008">
      <c r="A1008" s="304"/>
      <c r="B1008" s="304"/>
      <c r="C1008" s="304"/>
      <c r="D1008" s="304"/>
      <c r="E1008" s="303"/>
      <c r="F1008" s="300"/>
      <c r="G1008" s="313"/>
      <c r="H1008" s="303"/>
      <c r="I1008" s="303"/>
      <c r="J1008" s="303"/>
      <c r="K1008" s="303"/>
      <c r="L1008" s="303"/>
      <c r="M1008" s="303"/>
      <c r="N1008" s="303"/>
      <c r="O1008" s="303"/>
      <c r="P1008" s="303"/>
      <c r="Q1008" s="304"/>
      <c r="R1008" s="304"/>
      <c r="S1008" s="304"/>
      <c r="T1008" s="304"/>
      <c r="U1008" s="304"/>
      <c r="V1008" s="304"/>
      <c r="W1008" s="304"/>
      <c r="X1008" s="304"/>
      <c r="Y1008" s="304"/>
      <c r="Z1008" s="304"/>
      <c r="AA1008" s="304"/>
      <c r="AB1008" s="304"/>
      <c r="AC1008" s="304"/>
      <c r="AD1008" s="304"/>
      <c r="AE1008" s="304"/>
      <c r="AF1008" s="304"/>
      <c r="AG1008" s="304"/>
    </row>
    <row r="1009">
      <c r="A1009" s="304"/>
      <c r="B1009" s="304"/>
      <c r="C1009" s="304"/>
      <c r="D1009" s="304"/>
      <c r="E1009" s="303"/>
      <c r="F1009" s="300"/>
      <c r="G1009" s="313"/>
      <c r="H1009" s="303"/>
      <c r="I1009" s="303"/>
      <c r="J1009" s="303"/>
      <c r="K1009" s="303"/>
      <c r="L1009" s="303"/>
      <c r="M1009" s="303"/>
      <c r="N1009" s="303"/>
      <c r="O1009" s="303"/>
      <c r="P1009" s="303"/>
      <c r="Q1009" s="304"/>
      <c r="R1009" s="304"/>
      <c r="S1009" s="304"/>
      <c r="T1009" s="304"/>
      <c r="U1009" s="304"/>
      <c r="V1009" s="304"/>
      <c r="W1009" s="304"/>
      <c r="X1009" s="304"/>
      <c r="Y1009" s="304"/>
      <c r="Z1009" s="304"/>
      <c r="AA1009" s="304"/>
      <c r="AB1009" s="304"/>
      <c r="AC1009" s="304"/>
      <c r="AD1009" s="304"/>
      <c r="AE1009" s="304"/>
      <c r="AF1009" s="304"/>
      <c r="AG1009" s="304"/>
    </row>
    <row r="1010">
      <c r="A1010" s="304"/>
      <c r="B1010" s="304"/>
      <c r="C1010" s="304"/>
      <c r="D1010" s="304"/>
      <c r="E1010" s="303"/>
      <c r="F1010" s="300"/>
      <c r="G1010" s="313"/>
      <c r="H1010" s="303"/>
      <c r="I1010" s="303"/>
      <c r="J1010" s="303"/>
      <c r="K1010" s="303"/>
      <c r="L1010" s="303"/>
      <c r="M1010" s="303"/>
      <c r="N1010" s="303"/>
      <c r="O1010" s="303"/>
      <c r="P1010" s="303"/>
      <c r="Q1010" s="304"/>
      <c r="R1010" s="304"/>
      <c r="S1010" s="304"/>
      <c r="T1010" s="304"/>
      <c r="U1010" s="304"/>
      <c r="V1010" s="304"/>
      <c r="W1010" s="304"/>
      <c r="X1010" s="304"/>
      <c r="Y1010" s="304"/>
      <c r="Z1010" s="304"/>
      <c r="AA1010" s="304"/>
      <c r="AB1010" s="304"/>
      <c r="AC1010" s="304"/>
      <c r="AD1010" s="304"/>
      <c r="AE1010" s="304"/>
      <c r="AF1010" s="304"/>
      <c r="AG1010" s="304"/>
    </row>
    <row r="1011">
      <c r="A1011" s="304"/>
      <c r="B1011" s="304"/>
      <c r="C1011" s="304"/>
      <c r="D1011" s="304"/>
      <c r="E1011" s="303"/>
      <c r="F1011" s="300"/>
      <c r="G1011" s="313"/>
      <c r="H1011" s="303"/>
      <c r="I1011" s="303"/>
      <c r="J1011" s="303"/>
      <c r="K1011" s="303"/>
      <c r="L1011" s="303"/>
      <c r="M1011" s="303"/>
      <c r="N1011" s="303"/>
      <c r="O1011" s="303"/>
      <c r="P1011" s="303"/>
      <c r="Q1011" s="304"/>
      <c r="R1011" s="304"/>
      <c r="S1011" s="304"/>
      <c r="T1011" s="304"/>
      <c r="U1011" s="304"/>
      <c r="V1011" s="304"/>
      <c r="W1011" s="304"/>
      <c r="X1011" s="304"/>
      <c r="Y1011" s="304"/>
      <c r="Z1011" s="304"/>
      <c r="AA1011" s="304"/>
      <c r="AB1011" s="304"/>
      <c r="AC1011" s="304"/>
      <c r="AD1011" s="304"/>
      <c r="AE1011" s="304"/>
      <c r="AF1011" s="304"/>
      <c r="AG1011" s="304"/>
    </row>
    <row r="1012">
      <c r="A1012" s="304"/>
      <c r="B1012" s="304"/>
      <c r="C1012" s="304"/>
      <c r="D1012" s="304"/>
      <c r="E1012" s="303"/>
      <c r="F1012" s="300"/>
      <c r="G1012" s="313"/>
      <c r="H1012" s="303"/>
      <c r="I1012" s="303"/>
      <c r="J1012" s="303"/>
      <c r="K1012" s="303"/>
      <c r="L1012" s="303"/>
      <c r="M1012" s="303"/>
      <c r="N1012" s="303"/>
      <c r="O1012" s="303"/>
      <c r="P1012" s="303"/>
      <c r="Q1012" s="304"/>
      <c r="R1012" s="304"/>
      <c r="S1012" s="304"/>
      <c r="T1012" s="304"/>
      <c r="U1012" s="304"/>
      <c r="V1012" s="304"/>
      <c r="W1012" s="304"/>
      <c r="X1012" s="304"/>
      <c r="Y1012" s="304"/>
      <c r="Z1012" s="304"/>
      <c r="AA1012" s="304"/>
      <c r="AB1012" s="304"/>
      <c r="AC1012" s="304"/>
      <c r="AD1012" s="304"/>
      <c r="AE1012" s="304"/>
      <c r="AF1012" s="304"/>
      <c r="AG1012" s="304"/>
    </row>
    <row r="1013">
      <c r="A1013" s="304"/>
      <c r="B1013" s="304"/>
      <c r="C1013" s="304"/>
      <c r="D1013" s="304"/>
      <c r="E1013" s="303"/>
      <c r="F1013" s="300"/>
      <c r="G1013" s="313"/>
      <c r="H1013" s="303"/>
      <c r="I1013" s="303"/>
      <c r="J1013" s="303"/>
      <c r="K1013" s="303"/>
      <c r="L1013" s="303"/>
      <c r="M1013" s="303"/>
      <c r="N1013" s="303"/>
      <c r="O1013" s="303"/>
      <c r="P1013" s="303"/>
      <c r="Q1013" s="304"/>
      <c r="R1013" s="304"/>
      <c r="S1013" s="304"/>
      <c r="T1013" s="304"/>
      <c r="U1013" s="304"/>
      <c r="V1013" s="304"/>
      <c r="W1013" s="304"/>
      <c r="X1013" s="304"/>
      <c r="Y1013" s="304"/>
      <c r="Z1013" s="304"/>
      <c r="AA1013" s="304"/>
      <c r="AB1013" s="304"/>
      <c r="AC1013" s="304"/>
      <c r="AD1013" s="304"/>
      <c r="AE1013" s="304"/>
      <c r="AF1013" s="304"/>
      <c r="AG1013" s="304"/>
    </row>
    <row r="1014">
      <c r="A1014" s="304"/>
      <c r="B1014" s="304"/>
      <c r="C1014" s="304"/>
      <c r="D1014" s="304"/>
      <c r="E1014" s="303"/>
      <c r="F1014" s="300"/>
      <c r="G1014" s="313"/>
      <c r="H1014" s="303"/>
      <c r="I1014" s="303"/>
      <c r="J1014" s="303"/>
      <c r="K1014" s="303"/>
      <c r="L1014" s="303"/>
      <c r="M1014" s="303"/>
      <c r="N1014" s="303"/>
      <c r="O1014" s="303"/>
      <c r="P1014" s="303"/>
      <c r="Q1014" s="304"/>
      <c r="R1014" s="304"/>
      <c r="S1014" s="304"/>
      <c r="T1014" s="304"/>
      <c r="U1014" s="304"/>
      <c r="V1014" s="304"/>
      <c r="W1014" s="304"/>
      <c r="X1014" s="304"/>
      <c r="Y1014" s="304"/>
      <c r="Z1014" s="304"/>
      <c r="AA1014" s="304"/>
      <c r="AB1014" s="304"/>
      <c r="AC1014" s="304"/>
      <c r="AD1014" s="304"/>
      <c r="AE1014" s="304"/>
      <c r="AF1014" s="304"/>
      <c r="AG1014" s="304"/>
    </row>
    <row r="1015">
      <c r="A1015" s="304"/>
      <c r="B1015" s="304"/>
      <c r="C1015" s="304"/>
      <c r="D1015" s="304"/>
      <c r="E1015" s="303"/>
      <c r="F1015" s="300"/>
      <c r="G1015" s="313"/>
      <c r="H1015" s="303"/>
      <c r="I1015" s="303"/>
      <c r="J1015" s="303"/>
      <c r="K1015" s="303"/>
      <c r="L1015" s="303"/>
      <c r="M1015" s="303"/>
      <c r="N1015" s="303"/>
      <c r="O1015" s="303"/>
      <c r="P1015" s="303"/>
      <c r="Q1015" s="304"/>
      <c r="R1015" s="304"/>
      <c r="S1015" s="304"/>
      <c r="T1015" s="304"/>
      <c r="U1015" s="304"/>
      <c r="V1015" s="304"/>
      <c r="W1015" s="304"/>
      <c r="X1015" s="304"/>
      <c r="Y1015" s="304"/>
      <c r="Z1015" s="304"/>
      <c r="AA1015" s="304"/>
      <c r="AB1015" s="304"/>
      <c r="AC1015" s="304"/>
      <c r="AD1015" s="304"/>
      <c r="AE1015" s="304"/>
      <c r="AF1015" s="304"/>
      <c r="AG1015" s="304"/>
    </row>
    <row r="1016">
      <c r="A1016" s="304"/>
      <c r="B1016" s="304"/>
      <c r="C1016" s="304"/>
      <c r="D1016" s="304"/>
      <c r="E1016" s="303"/>
      <c r="F1016" s="300"/>
      <c r="G1016" s="313"/>
      <c r="H1016" s="303"/>
      <c r="I1016" s="303"/>
      <c r="J1016" s="303"/>
      <c r="K1016" s="303"/>
      <c r="L1016" s="303"/>
      <c r="M1016" s="303"/>
      <c r="N1016" s="303"/>
      <c r="O1016" s="303"/>
      <c r="P1016" s="303"/>
      <c r="Q1016" s="304"/>
      <c r="R1016" s="304"/>
      <c r="S1016" s="304"/>
      <c r="T1016" s="304"/>
      <c r="U1016" s="304"/>
      <c r="V1016" s="304"/>
      <c r="W1016" s="304"/>
      <c r="X1016" s="304"/>
      <c r="Y1016" s="304"/>
      <c r="Z1016" s="304"/>
      <c r="AA1016" s="304"/>
      <c r="AB1016" s="304"/>
      <c r="AC1016" s="304"/>
      <c r="AD1016" s="304"/>
      <c r="AE1016" s="304"/>
      <c r="AF1016" s="304"/>
      <c r="AG1016" s="304"/>
    </row>
    <row r="1017">
      <c r="A1017" s="304"/>
      <c r="B1017" s="304"/>
      <c r="C1017" s="304"/>
      <c r="D1017" s="304"/>
      <c r="E1017" s="303"/>
      <c r="F1017" s="300"/>
      <c r="G1017" s="313"/>
      <c r="H1017" s="303"/>
      <c r="I1017" s="303"/>
      <c r="J1017" s="303"/>
      <c r="K1017" s="303"/>
      <c r="L1017" s="303"/>
      <c r="M1017" s="303"/>
      <c r="N1017" s="303"/>
      <c r="O1017" s="303"/>
      <c r="P1017" s="303"/>
      <c r="Q1017" s="304"/>
      <c r="R1017" s="304"/>
      <c r="S1017" s="304"/>
      <c r="T1017" s="304"/>
      <c r="U1017" s="304"/>
      <c r="V1017" s="304"/>
      <c r="W1017" s="304"/>
      <c r="X1017" s="304"/>
      <c r="Y1017" s="304"/>
      <c r="Z1017" s="304"/>
      <c r="AA1017" s="304"/>
      <c r="AB1017" s="304"/>
      <c r="AC1017" s="304"/>
      <c r="AD1017" s="304"/>
      <c r="AE1017" s="304"/>
      <c r="AF1017" s="304"/>
      <c r="AG1017" s="304"/>
    </row>
    <row r="1018">
      <c r="A1018" s="304"/>
      <c r="B1018" s="304"/>
      <c r="C1018" s="304"/>
      <c r="D1018" s="304"/>
      <c r="E1018" s="303"/>
      <c r="F1018" s="300"/>
      <c r="G1018" s="313"/>
      <c r="H1018" s="303"/>
      <c r="I1018" s="303"/>
      <c r="J1018" s="303"/>
      <c r="K1018" s="303"/>
      <c r="L1018" s="303"/>
      <c r="M1018" s="303"/>
      <c r="N1018" s="303"/>
      <c r="O1018" s="303"/>
      <c r="P1018" s="303"/>
      <c r="Q1018" s="304"/>
      <c r="R1018" s="304"/>
      <c r="S1018" s="304"/>
      <c r="T1018" s="304"/>
      <c r="U1018" s="304"/>
      <c r="V1018" s="304"/>
      <c r="W1018" s="304"/>
      <c r="X1018" s="304"/>
      <c r="Y1018" s="304"/>
      <c r="Z1018" s="304"/>
      <c r="AA1018" s="304"/>
      <c r="AB1018" s="304"/>
      <c r="AC1018" s="304"/>
      <c r="AD1018" s="304"/>
      <c r="AE1018" s="304"/>
      <c r="AF1018" s="304"/>
      <c r="AG1018" s="304"/>
    </row>
    <row r="1019">
      <c r="A1019" s="304"/>
      <c r="B1019" s="304"/>
      <c r="C1019" s="304"/>
      <c r="D1019" s="304"/>
      <c r="E1019" s="303"/>
      <c r="F1019" s="300"/>
      <c r="G1019" s="313"/>
      <c r="H1019" s="303"/>
      <c r="I1019" s="303"/>
      <c r="J1019" s="303"/>
      <c r="K1019" s="303"/>
      <c r="L1019" s="303"/>
      <c r="M1019" s="303"/>
      <c r="N1019" s="303"/>
      <c r="O1019" s="303"/>
      <c r="P1019" s="303"/>
      <c r="Q1019" s="304"/>
      <c r="R1019" s="304"/>
      <c r="S1019" s="304"/>
      <c r="T1019" s="304"/>
      <c r="U1019" s="304"/>
      <c r="V1019" s="304"/>
      <c r="W1019" s="304"/>
      <c r="X1019" s="304"/>
      <c r="Y1019" s="304"/>
      <c r="Z1019" s="304"/>
      <c r="AA1019" s="304"/>
      <c r="AB1019" s="304"/>
      <c r="AC1019" s="304"/>
      <c r="AD1019" s="304"/>
      <c r="AE1019" s="304"/>
      <c r="AF1019" s="304"/>
      <c r="AG1019" s="304"/>
    </row>
    <row r="1020">
      <c r="A1020" s="304"/>
      <c r="B1020" s="304"/>
      <c r="C1020" s="304"/>
      <c r="D1020" s="304"/>
      <c r="E1020" s="303"/>
      <c r="F1020" s="300"/>
      <c r="G1020" s="313"/>
      <c r="H1020" s="303"/>
      <c r="I1020" s="303"/>
      <c r="J1020" s="303"/>
      <c r="K1020" s="303"/>
      <c r="L1020" s="303"/>
      <c r="M1020" s="303"/>
      <c r="N1020" s="303"/>
      <c r="O1020" s="303"/>
      <c r="P1020" s="303"/>
      <c r="Q1020" s="304"/>
      <c r="R1020" s="304"/>
      <c r="S1020" s="304"/>
      <c r="T1020" s="304"/>
      <c r="U1020" s="304"/>
      <c r="V1020" s="304"/>
      <c r="W1020" s="304"/>
      <c r="X1020" s="304"/>
      <c r="Y1020" s="304"/>
      <c r="Z1020" s="304"/>
      <c r="AA1020" s="304"/>
      <c r="AB1020" s="304"/>
      <c r="AC1020" s="304"/>
      <c r="AD1020" s="304"/>
      <c r="AE1020" s="304"/>
      <c r="AF1020" s="304"/>
      <c r="AG1020" s="304"/>
    </row>
    <row r="1021">
      <c r="A1021" s="304"/>
      <c r="B1021" s="304"/>
      <c r="C1021" s="304"/>
      <c r="D1021" s="304"/>
      <c r="E1021" s="303"/>
      <c r="F1021" s="300"/>
      <c r="G1021" s="313"/>
      <c r="H1021" s="303"/>
      <c r="I1021" s="303"/>
      <c r="J1021" s="303"/>
      <c r="K1021" s="303"/>
      <c r="L1021" s="303"/>
      <c r="M1021" s="303"/>
      <c r="N1021" s="303"/>
      <c r="O1021" s="303"/>
      <c r="P1021" s="303"/>
      <c r="Q1021" s="304"/>
      <c r="R1021" s="304"/>
      <c r="S1021" s="304"/>
      <c r="T1021" s="304"/>
      <c r="U1021" s="304"/>
      <c r="V1021" s="304"/>
      <c r="W1021" s="304"/>
      <c r="X1021" s="304"/>
      <c r="Y1021" s="304"/>
      <c r="Z1021" s="304"/>
      <c r="AA1021" s="304"/>
      <c r="AB1021" s="304"/>
      <c r="AC1021" s="304"/>
      <c r="AD1021" s="304"/>
      <c r="AE1021" s="304"/>
      <c r="AF1021" s="304"/>
      <c r="AG1021" s="304"/>
    </row>
    <row r="1022">
      <c r="A1022" s="304"/>
      <c r="B1022" s="304"/>
      <c r="C1022" s="304"/>
      <c r="D1022" s="304"/>
      <c r="E1022" s="303"/>
      <c r="F1022" s="300"/>
      <c r="G1022" s="313"/>
      <c r="H1022" s="303"/>
      <c r="I1022" s="303"/>
      <c r="J1022" s="303"/>
      <c r="K1022" s="303"/>
      <c r="L1022" s="303"/>
      <c r="M1022" s="303"/>
      <c r="N1022" s="303"/>
      <c r="O1022" s="303"/>
      <c r="P1022" s="303"/>
      <c r="Q1022" s="304"/>
      <c r="R1022" s="304"/>
      <c r="S1022" s="304"/>
      <c r="T1022" s="304"/>
      <c r="U1022" s="304"/>
      <c r="V1022" s="304"/>
      <c r="W1022" s="304"/>
      <c r="X1022" s="304"/>
      <c r="Y1022" s="304"/>
      <c r="Z1022" s="304"/>
      <c r="AA1022" s="304"/>
      <c r="AB1022" s="304"/>
      <c r="AC1022" s="304"/>
      <c r="AD1022" s="304"/>
      <c r="AE1022" s="304"/>
      <c r="AF1022" s="304"/>
      <c r="AG1022" s="304"/>
    </row>
    <row r="1023">
      <c r="A1023" s="304"/>
      <c r="B1023" s="304"/>
      <c r="C1023" s="304"/>
      <c r="D1023" s="304"/>
      <c r="E1023" s="303"/>
      <c r="F1023" s="300"/>
      <c r="G1023" s="313"/>
      <c r="H1023" s="303"/>
      <c r="I1023" s="303"/>
      <c r="J1023" s="303"/>
      <c r="K1023" s="303"/>
      <c r="L1023" s="303"/>
      <c r="M1023" s="303"/>
      <c r="N1023" s="303"/>
      <c r="O1023" s="303"/>
      <c r="P1023" s="303"/>
      <c r="Q1023" s="304"/>
      <c r="R1023" s="304"/>
      <c r="S1023" s="304"/>
      <c r="T1023" s="304"/>
      <c r="U1023" s="304"/>
      <c r="V1023" s="304"/>
      <c r="W1023" s="304"/>
      <c r="X1023" s="304"/>
      <c r="Y1023" s="304"/>
      <c r="Z1023" s="304"/>
      <c r="AA1023" s="304"/>
      <c r="AB1023" s="304"/>
      <c r="AC1023" s="304"/>
      <c r="AD1023" s="304"/>
      <c r="AE1023" s="304"/>
      <c r="AF1023" s="304"/>
      <c r="AG1023" s="304"/>
    </row>
    <row r="1024">
      <c r="A1024" s="304"/>
      <c r="B1024" s="304"/>
      <c r="C1024" s="304"/>
      <c r="D1024" s="304"/>
      <c r="E1024" s="303"/>
      <c r="F1024" s="300"/>
      <c r="G1024" s="313"/>
      <c r="H1024" s="303"/>
      <c r="I1024" s="303"/>
      <c r="J1024" s="303"/>
      <c r="K1024" s="303"/>
      <c r="L1024" s="303"/>
      <c r="M1024" s="303"/>
      <c r="N1024" s="303"/>
      <c r="O1024" s="303"/>
      <c r="P1024" s="303"/>
      <c r="Q1024" s="304"/>
      <c r="R1024" s="304"/>
      <c r="S1024" s="304"/>
      <c r="T1024" s="304"/>
      <c r="U1024" s="304"/>
      <c r="V1024" s="304"/>
      <c r="W1024" s="304"/>
      <c r="X1024" s="304"/>
      <c r="Y1024" s="304"/>
      <c r="Z1024" s="304"/>
      <c r="AA1024" s="304"/>
      <c r="AB1024" s="304"/>
      <c r="AC1024" s="304"/>
      <c r="AD1024" s="304"/>
      <c r="AE1024" s="304"/>
      <c r="AF1024" s="304"/>
      <c r="AG1024" s="304"/>
    </row>
    <row r="1025">
      <c r="A1025" s="304"/>
      <c r="B1025" s="304"/>
      <c r="C1025" s="304"/>
      <c r="D1025" s="304"/>
      <c r="E1025" s="303"/>
      <c r="F1025" s="300"/>
      <c r="G1025" s="313"/>
      <c r="H1025" s="303"/>
      <c r="I1025" s="303"/>
      <c r="J1025" s="303"/>
      <c r="K1025" s="303"/>
      <c r="L1025" s="303"/>
      <c r="M1025" s="303"/>
      <c r="N1025" s="303"/>
      <c r="O1025" s="303"/>
      <c r="P1025" s="303"/>
      <c r="Q1025" s="304"/>
      <c r="R1025" s="304"/>
      <c r="S1025" s="304"/>
      <c r="T1025" s="304"/>
      <c r="U1025" s="304"/>
      <c r="V1025" s="304"/>
      <c r="W1025" s="304"/>
      <c r="X1025" s="304"/>
      <c r="Y1025" s="304"/>
      <c r="Z1025" s="304"/>
      <c r="AA1025" s="304"/>
      <c r="AB1025" s="304"/>
      <c r="AC1025" s="304"/>
      <c r="AD1025" s="304"/>
      <c r="AE1025" s="304"/>
      <c r="AF1025" s="304"/>
      <c r="AG1025" s="304"/>
    </row>
    <row r="1026">
      <c r="A1026" s="304"/>
      <c r="B1026" s="304"/>
      <c r="C1026" s="304"/>
      <c r="D1026" s="304"/>
      <c r="E1026" s="303"/>
      <c r="F1026" s="300"/>
      <c r="G1026" s="313"/>
      <c r="H1026" s="303"/>
      <c r="I1026" s="303"/>
      <c r="J1026" s="303"/>
      <c r="K1026" s="303"/>
      <c r="L1026" s="303"/>
      <c r="M1026" s="303"/>
      <c r="N1026" s="303"/>
      <c r="O1026" s="303"/>
      <c r="P1026" s="303"/>
      <c r="Q1026" s="304"/>
      <c r="R1026" s="304"/>
      <c r="S1026" s="304"/>
      <c r="T1026" s="304"/>
      <c r="U1026" s="304"/>
      <c r="V1026" s="304"/>
      <c r="W1026" s="304"/>
      <c r="X1026" s="304"/>
      <c r="Y1026" s="304"/>
      <c r="Z1026" s="304"/>
      <c r="AA1026" s="304"/>
      <c r="AB1026" s="304"/>
      <c r="AC1026" s="304"/>
      <c r="AD1026" s="304"/>
      <c r="AE1026" s="304"/>
      <c r="AF1026" s="304"/>
      <c r="AG1026" s="304"/>
    </row>
    <row r="1027">
      <c r="A1027" s="304"/>
      <c r="B1027" s="304"/>
      <c r="C1027" s="304"/>
      <c r="D1027" s="304"/>
      <c r="E1027" s="303"/>
      <c r="F1027" s="300"/>
      <c r="G1027" s="313"/>
      <c r="H1027" s="303"/>
      <c r="I1027" s="303"/>
      <c r="J1027" s="303"/>
      <c r="K1027" s="303"/>
      <c r="L1027" s="303"/>
      <c r="M1027" s="303"/>
      <c r="N1027" s="303"/>
      <c r="O1027" s="303"/>
      <c r="P1027" s="303"/>
      <c r="Q1027" s="304"/>
      <c r="R1027" s="304"/>
      <c r="S1027" s="304"/>
      <c r="T1027" s="304"/>
      <c r="U1027" s="304"/>
      <c r="V1027" s="304"/>
      <c r="W1027" s="304"/>
      <c r="X1027" s="304"/>
      <c r="Y1027" s="304"/>
      <c r="Z1027" s="304"/>
      <c r="AA1027" s="304"/>
      <c r="AB1027" s="304"/>
      <c r="AC1027" s="304"/>
      <c r="AD1027" s="304"/>
      <c r="AE1027" s="304"/>
      <c r="AF1027" s="304"/>
      <c r="AG1027" s="304"/>
    </row>
    <row r="1028">
      <c r="A1028" s="304"/>
      <c r="B1028" s="304"/>
      <c r="C1028" s="304"/>
      <c r="D1028" s="304"/>
      <c r="E1028" s="303"/>
      <c r="F1028" s="300"/>
      <c r="G1028" s="313"/>
      <c r="H1028" s="303"/>
      <c r="I1028" s="303"/>
      <c r="J1028" s="303"/>
      <c r="K1028" s="303"/>
      <c r="L1028" s="303"/>
      <c r="M1028" s="303"/>
      <c r="N1028" s="303"/>
      <c r="O1028" s="303"/>
      <c r="P1028" s="303"/>
      <c r="Q1028" s="304"/>
      <c r="R1028" s="304"/>
      <c r="S1028" s="304"/>
      <c r="T1028" s="304"/>
      <c r="U1028" s="304"/>
      <c r="V1028" s="304"/>
      <c r="W1028" s="304"/>
      <c r="X1028" s="304"/>
      <c r="Y1028" s="304"/>
      <c r="Z1028" s="304"/>
      <c r="AA1028" s="304"/>
      <c r="AB1028" s="304"/>
      <c r="AC1028" s="304"/>
      <c r="AD1028" s="304"/>
      <c r="AE1028" s="304"/>
      <c r="AF1028" s="304"/>
      <c r="AG1028" s="304"/>
    </row>
    <row r="1029">
      <c r="A1029" s="304"/>
      <c r="B1029" s="304"/>
      <c r="C1029" s="304"/>
      <c r="D1029" s="304"/>
      <c r="E1029" s="303"/>
      <c r="F1029" s="300"/>
      <c r="G1029" s="313"/>
      <c r="H1029" s="303"/>
      <c r="I1029" s="303"/>
      <c r="J1029" s="303"/>
      <c r="K1029" s="303"/>
      <c r="L1029" s="303"/>
      <c r="M1029" s="303"/>
      <c r="N1029" s="303"/>
      <c r="O1029" s="303"/>
      <c r="P1029" s="303"/>
      <c r="Q1029" s="304"/>
      <c r="R1029" s="304"/>
      <c r="S1029" s="304"/>
      <c r="T1029" s="304"/>
      <c r="U1029" s="304"/>
      <c r="V1029" s="304"/>
      <c r="W1029" s="304"/>
      <c r="X1029" s="304"/>
      <c r="Y1029" s="304"/>
      <c r="Z1029" s="304"/>
      <c r="AA1029" s="304"/>
      <c r="AB1029" s="304"/>
      <c r="AC1029" s="304"/>
      <c r="AD1029" s="304"/>
      <c r="AE1029" s="304"/>
      <c r="AF1029" s="304"/>
      <c r="AG1029" s="304"/>
    </row>
    <row r="1030">
      <c r="A1030" s="304"/>
      <c r="B1030" s="304"/>
      <c r="C1030" s="304"/>
      <c r="D1030" s="304"/>
      <c r="E1030" s="303"/>
      <c r="F1030" s="300"/>
      <c r="G1030" s="313"/>
      <c r="H1030" s="303"/>
      <c r="I1030" s="303"/>
      <c r="J1030" s="303"/>
      <c r="K1030" s="303"/>
      <c r="L1030" s="303"/>
      <c r="M1030" s="303"/>
      <c r="N1030" s="303"/>
      <c r="O1030" s="303"/>
      <c r="P1030" s="303"/>
      <c r="Q1030" s="304"/>
      <c r="R1030" s="304"/>
      <c r="S1030" s="304"/>
      <c r="T1030" s="304"/>
      <c r="U1030" s="304"/>
      <c r="V1030" s="304"/>
      <c r="W1030" s="304"/>
      <c r="X1030" s="304"/>
      <c r="Y1030" s="304"/>
      <c r="Z1030" s="304"/>
      <c r="AA1030" s="304"/>
      <c r="AB1030" s="304"/>
      <c r="AC1030" s="304"/>
      <c r="AD1030" s="304"/>
      <c r="AE1030" s="304"/>
      <c r="AF1030" s="304"/>
      <c r="AG1030" s="304"/>
    </row>
    <row r="1031">
      <c r="A1031" s="304"/>
      <c r="B1031" s="304"/>
      <c r="C1031" s="304"/>
      <c r="D1031" s="304"/>
      <c r="E1031" s="303"/>
      <c r="F1031" s="300"/>
      <c r="G1031" s="313"/>
      <c r="H1031" s="303"/>
      <c r="I1031" s="303"/>
      <c r="J1031" s="303"/>
      <c r="K1031" s="303"/>
      <c r="L1031" s="303"/>
      <c r="M1031" s="303"/>
      <c r="N1031" s="303"/>
      <c r="O1031" s="303"/>
      <c r="P1031" s="303"/>
      <c r="Q1031" s="304"/>
      <c r="R1031" s="304"/>
      <c r="S1031" s="304"/>
      <c r="T1031" s="304"/>
      <c r="U1031" s="304"/>
      <c r="V1031" s="304"/>
      <c r="W1031" s="304"/>
      <c r="X1031" s="304"/>
      <c r="Y1031" s="304"/>
      <c r="Z1031" s="304"/>
      <c r="AA1031" s="304"/>
      <c r="AB1031" s="304"/>
      <c r="AC1031" s="304"/>
      <c r="AD1031" s="304"/>
      <c r="AE1031" s="304"/>
      <c r="AF1031" s="304"/>
      <c r="AG1031" s="30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 outlineLevelCol="1"/>
  <cols>
    <col customWidth="1" min="1" max="1" width="16.88"/>
    <col customWidth="1" min="2" max="2" width="7.0"/>
    <col customWidth="1" min="3" max="3" width="55.88"/>
    <col customWidth="1" min="4" max="4" width="18.38"/>
    <col customWidth="1" min="5" max="5" width="7.38"/>
    <col customWidth="1" min="6" max="6" width="10.63"/>
    <col customWidth="1" min="7" max="7" width="7.38"/>
    <col customWidth="1" min="8" max="8" width="12.75" outlineLevel="1"/>
    <col customWidth="1" min="9" max="9" width="7.63" outlineLevel="1"/>
    <col customWidth="1" min="10" max="10" width="10.13" outlineLevel="1"/>
    <col customWidth="1" min="11" max="11" width="13.75" outlineLevel="1"/>
    <col customWidth="1" min="12" max="12" width="6.5" outlineLevel="1"/>
    <col customWidth="1" min="13" max="13" width="9.0" outlineLevel="1"/>
    <col customWidth="1" min="14" max="14" width="12.75" outlineLevel="1"/>
    <col customWidth="1" min="15" max="15" width="6.5" outlineLevel="1"/>
    <col customWidth="1" min="16" max="16" width="10.13" outlineLevel="1"/>
  </cols>
  <sheetData>
    <row r="1" ht="146.25" customHeight="1">
      <c r="A1" s="297"/>
      <c r="B1" s="298"/>
      <c r="C1" s="299"/>
      <c r="D1" s="299"/>
      <c r="E1" s="300"/>
      <c r="F1" s="300"/>
      <c r="G1" s="301"/>
      <c r="H1" s="302"/>
      <c r="I1" s="303"/>
      <c r="J1" s="303"/>
      <c r="K1" s="303"/>
      <c r="L1" s="303"/>
      <c r="M1" s="303"/>
      <c r="N1" s="303"/>
      <c r="O1" s="303"/>
      <c r="P1" s="303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</row>
    <row r="2" ht="9.0" customHeight="1">
      <c r="A2" s="297"/>
      <c r="B2" s="304"/>
      <c r="C2" s="299"/>
      <c r="D2" s="299"/>
      <c r="E2" s="300"/>
      <c r="F2" s="300"/>
      <c r="G2" s="301"/>
      <c r="H2" s="302"/>
      <c r="I2" s="303"/>
      <c r="J2" s="303"/>
      <c r="K2" s="303"/>
      <c r="L2" s="303"/>
      <c r="M2" s="303"/>
      <c r="N2" s="303"/>
      <c r="O2" s="303"/>
      <c r="P2" s="303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</row>
    <row r="3">
      <c r="A3" s="297"/>
      <c r="B3" s="304"/>
      <c r="C3" s="306" t="s">
        <v>125</v>
      </c>
      <c r="D3" s="307"/>
      <c r="E3" s="300"/>
      <c r="F3" s="300"/>
      <c r="G3" s="308"/>
      <c r="H3" s="309"/>
      <c r="I3" s="310"/>
      <c r="J3" s="311"/>
      <c r="K3" s="312"/>
      <c r="L3" s="303"/>
      <c r="M3" s="303"/>
      <c r="N3" s="303"/>
      <c r="O3" s="303"/>
      <c r="P3" s="303"/>
      <c r="Q3" s="304"/>
      <c r="R3" s="313"/>
      <c r="S3" s="313"/>
      <c r="T3" s="313"/>
      <c r="U3" s="313"/>
      <c r="V3" s="313"/>
      <c r="W3" s="313"/>
      <c r="X3" s="313"/>
      <c r="Y3" s="313"/>
      <c r="Z3" s="304"/>
      <c r="AA3" s="304"/>
      <c r="AB3" s="304"/>
      <c r="AC3" s="304"/>
      <c r="AD3" s="304"/>
      <c r="AE3" s="304"/>
      <c r="AF3" s="304"/>
      <c r="AG3" s="304"/>
    </row>
    <row r="4">
      <c r="A4" s="304"/>
      <c r="B4" s="304"/>
      <c r="C4" s="509" t="s">
        <v>0</v>
      </c>
      <c r="D4" s="510" t="s">
        <v>1</v>
      </c>
      <c r="E4" s="300"/>
      <c r="F4" s="300"/>
      <c r="G4" s="308"/>
      <c r="H4" s="316"/>
      <c r="I4" s="317"/>
      <c r="J4" s="311"/>
      <c r="K4" s="318"/>
      <c r="L4" s="303"/>
      <c r="M4" s="303"/>
      <c r="N4" s="312"/>
      <c r="O4" s="303"/>
      <c r="P4" s="303"/>
      <c r="Q4" s="297"/>
      <c r="R4" s="313"/>
      <c r="S4" s="319"/>
      <c r="T4" s="319"/>
      <c r="U4" s="313"/>
      <c r="V4" s="313"/>
      <c r="W4" s="313"/>
      <c r="X4" s="313"/>
      <c r="Y4" s="313"/>
      <c r="Z4" s="304"/>
      <c r="AA4" s="304"/>
      <c r="AB4" s="304"/>
      <c r="AC4" s="304"/>
      <c r="AD4" s="304"/>
      <c r="AE4" s="304"/>
      <c r="AF4" s="304"/>
      <c r="AG4" s="304"/>
    </row>
    <row r="5">
      <c r="A5" s="304"/>
      <c r="B5" s="304"/>
      <c r="C5" s="511">
        <v>45992.0</v>
      </c>
      <c r="D5" s="512">
        <v>46022.0</v>
      </c>
      <c r="E5" s="300"/>
      <c r="F5" s="300"/>
      <c r="G5" s="308"/>
      <c r="H5" s="316"/>
      <c r="I5" s="322"/>
      <c r="J5" s="323"/>
      <c r="K5" s="303"/>
      <c r="L5" s="303"/>
      <c r="M5" s="303"/>
      <c r="N5" s="302"/>
      <c r="O5" s="303"/>
      <c r="P5" s="303"/>
      <c r="Q5" s="304"/>
      <c r="R5" s="313"/>
      <c r="S5" s="313"/>
      <c r="T5" s="324"/>
      <c r="U5" s="313"/>
      <c r="V5" s="313"/>
      <c r="W5" s="313"/>
      <c r="X5" s="313"/>
      <c r="Y5" s="313"/>
      <c r="Z5" s="304"/>
      <c r="AA5" s="304"/>
      <c r="AB5" s="304"/>
      <c r="AC5" s="304"/>
      <c r="AD5" s="304"/>
      <c r="AE5" s="304"/>
      <c r="AF5" s="304"/>
      <c r="AG5" s="304"/>
    </row>
    <row r="6" ht="13.5" customHeight="1">
      <c r="A6" s="313"/>
      <c r="B6" s="313"/>
      <c r="C6" s="322">
        <f>EOMONTH(C5,-2)+1
</f>
        <v>45962</v>
      </c>
      <c r="D6" s="322">
        <f>EDATE(D5, -1)
</f>
        <v>45991</v>
      </c>
      <c r="E6" s="325"/>
      <c r="F6" s="325"/>
      <c r="G6" s="324"/>
      <c r="H6" s="326"/>
      <c r="I6" s="327"/>
      <c r="J6" s="327"/>
      <c r="K6" s="327"/>
      <c r="L6" s="327"/>
      <c r="M6" s="327"/>
      <c r="N6" s="328"/>
      <c r="O6" s="327"/>
      <c r="P6" s="327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</row>
    <row r="7" ht="21.0" customHeight="1">
      <c r="A7" s="513"/>
      <c r="B7" s="513"/>
      <c r="C7" s="514" t="s">
        <v>126</v>
      </c>
      <c r="D7" s="515" t="s">
        <v>2</v>
      </c>
      <c r="E7" s="516" t="s">
        <v>3</v>
      </c>
      <c r="F7" s="517" t="s">
        <v>4</v>
      </c>
      <c r="G7" s="513"/>
      <c r="H7" s="514" t="s">
        <v>5</v>
      </c>
      <c r="I7" s="517" t="s">
        <v>3</v>
      </c>
      <c r="J7" s="516" t="s">
        <v>4</v>
      </c>
      <c r="K7" s="515" t="s">
        <v>6</v>
      </c>
      <c r="L7" s="516" t="s">
        <v>3</v>
      </c>
      <c r="M7" s="517" t="s">
        <v>4</v>
      </c>
      <c r="N7" s="518" t="s">
        <v>7</v>
      </c>
      <c r="O7" s="517" t="s">
        <v>3</v>
      </c>
      <c r="P7" s="516" t="s">
        <v>4</v>
      </c>
      <c r="Q7" s="513"/>
      <c r="R7" s="513"/>
      <c r="S7" s="519" t="s">
        <v>127</v>
      </c>
      <c r="T7" s="513"/>
      <c r="U7" s="513"/>
      <c r="V7" s="513"/>
      <c r="W7" s="513"/>
      <c r="X7" s="513"/>
      <c r="Y7" s="513"/>
      <c r="Z7" s="513"/>
      <c r="AA7" s="513"/>
      <c r="AB7" s="513"/>
      <c r="AC7" s="513"/>
      <c r="AD7" s="513"/>
      <c r="AE7" s="513"/>
      <c r="AF7" s="513"/>
      <c r="AG7" s="513"/>
    </row>
    <row r="8" ht="22.5" customHeight="1">
      <c r="A8" s="304"/>
      <c r="B8" s="520"/>
      <c r="C8" s="337" t="s">
        <v>8</v>
      </c>
      <c r="D8" s="338">
        <f>H8</f>
        <v>0</v>
      </c>
      <c r="E8" s="339"/>
      <c r="F8" s="339" t="str">
        <f>iferror(D8/'PT Reporte SDR'!D6-1,"")</f>
        <v/>
      </c>
      <c r="G8" s="340"/>
      <c r="H8" s="341">
        <f>COUNTIFS(Data!$A:$A,"&gt;="&amp;'Copy of Reporte SDR '!$C$5,Data!$A:$A,"&lt;="&amp;'Copy of Reporte SDR '!$D$5)</f>
        <v>0</v>
      </c>
      <c r="I8" s="339"/>
      <c r="J8" s="339" t="str">
        <f>iferror(H8/'PT Reporte SDR'!H6-1,"")</f>
        <v/>
      </c>
      <c r="K8" s="341">
        <f>COUNTIFS(Data!$A:$A,"&gt;="&amp;'Copy of Reporte SDR '!$C$5,Data!$A:$A,"&lt;="&amp;'Copy of Reporte SDR '!$D$5,Data!$BI:$BI,K7)</f>
        <v>0</v>
      </c>
      <c r="L8" s="339"/>
      <c r="M8" s="339" t="str">
        <f>iferror(K8/'PT Reporte SDR'!K6-1,"")</f>
        <v/>
      </c>
      <c r="N8" s="341">
        <f>COUNTIFS(Data!$A:$A,"&gt;="&amp;'Copy of Reporte SDR '!$C$5,Data!$A:$A,"&lt;="&amp;'Copy of Reporte SDR '!$D$5,Data!$BI:$BI,N7)</f>
        <v>0</v>
      </c>
      <c r="O8" s="339"/>
      <c r="P8" s="339" t="str">
        <f>iferror(N8/'PT Reporte SDR'!N6-1,"")</f>
        <v/>
      </c>
      <c r="Q8" s="304"/>
      <c r="R8" s="313"/>
      <c r="S8" s="319" t="s">
        <v>128</v>
      </c>
      <c r="T8" s="319">
        <v>4.0</v>
      </c>
      <c r="U8" s="313"/>
      <c r="V8" s="313"/>
      <c r="W8" s="319" t="s">
        <v>129</v>
      </c>
      <c r="X8" s="313"/>
      <c r="Y8" s="313"/>
      <c r="Z8" s="304"/>
      <c r="AA8" s="304"/>
      <c r="AB8" s="304"/>
      <c r="AC8" s="304"/>
      <c r="AD8" s="304"/>
      <c r="AE8" s="304"/>
      <c r="AF8" s="304"/>
      <c r="AG8" s="304"/>
    </row>
    <row r="9" ht="22.5" customHeight="1">
      <c r="A9" s="362"/>
      <c r="B9" s="521"/>
      <c r="C9" s="343" t="s">
        <v>9</v>
      </c>
      <c r="D9" s="344">
        <f>Sum(H9+K9+N9)</f>
        <v>0</v>
      </c>
      <c r="E9" s="345" t="str">
        <f t="shared" ref="E9:E11" si="1">iferror(D9/$D$8,"0%")</f>
        <v>0%</v>
      </c>
      <c r="F9" s="345" t="str">
        <f>iferror(D9/'PT Reporte SDR'!D65-1,"")</f>
        <v/>
      </c>
      <c r="G9" s="346"/>
      <c r="H9" s="344">
        <f>COUNTIFS(Data!$A:$A,"&gt;="&amp;'Copy of Reporte SDR '!$C$5,Data!$A:$A,"&lt;="&amp;'Copy of Reporte SDR '!$D$5,Data!$X:$X,C9)</f>
        <v>0</v>
      </c>
      <c r="I9" s="345">
        <f>iferror(H9/$D$49,0)</f>
        <v>0</v>
      </c>
      <c r="J9" s="345" t="str">
        <f>iferror(H9/'PT Reporte SDR'!H65-1,"")</f>
        <v/>
      </c>
      <c r="K9" s="344">
        <f>COUNTIFS(Data!$A:$A,"&gt;="&amp;'Copy of Reporte SDR '!$C$5,Data!$A:$A,"&lt;="&amp;'Copy of Reporte SDR '!$D$5,Data!$BI:$BI,$H$7,Data!$CM:$CM,C9)</f>
        <v>0</v>
      </c>
      <c r="L9" s="345">
        <f>iferror(K9/$D$49,0)</f>
        <v>0</v>
      </c>
      <c r="M9" s="345" t="str">
        <f>iferror(K9/'PT Reporte SDR'!K65-1,"")</f>
        <v/>
      </c>
      <c r="N9" s="344">
        <f>COUNTIFS(Data!$A:$A,"&gt;="&amp;'Copy of Reporte SDR '!$C$5,Data!$A:$A,"&lt;="&amp;'Copy of Reporte SDR '!$D$5,Data!$BI:$BI,$H$7,Data!$CM:$CM,C9)</f>
        <v>0</v>
      </c>
      <c r="O9" s="345">
        <f>iferror(N9/$D$49,0)</f>
        <v>0</v>
      </c>
      <c r="P9" s="345" t="str">
        <f>iferror(N9/'PT Reporte SDR'!N65-1,"")</f>
        <v/>
      </c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</row>
    <row r="10" ht="22.5" customHeight="1">
      <c r="A10" s="362"/>
      <c r="B10" s="522"/>
      <c r="C10" s="349" t="s">
        <v>10</v>
      </c>
      <c r="D10" s="350">
        <f t="shared" ref="D10:D43" si="2">H10</f>
        <v>0</v>
      </c>
      <c r="E10" s="345" t="str">
        <f t="shared" si="1"/>
        <v>0%</v>
      </c>
      <c r="F10" s="345" t="str">
        <f>iferror(D10/'PT Reporte SDR'!D7-1,"")</f>
        <v/>
      </c>
      <c r="G10" s="346"/>
      <c r="H10" s="350">
        <f>H49</f>
        <v>0</v>
      </c>
      <c r="I10" s="345" t="str">
        <f t="shared" ref="I10:I11" si="3">iferror(H10/$D$8,"0%")</f>
        <v>0%</v>
      </c>
      <c r="J10" s="345" t="str">
        <f>iferror(H10/'PT Reporte SDR'!H7-1,"")</f>
        <v/>
      </c>
      <c r="K10" s="350">
        <f>K49</f>
        <v>0</v>
      </c>
      <c r="L10" s="345" t="str">
        <f t="shared" ref="L10:L11" si="4">iferror(K10/$D$8,"0%")</f>
        <v>0%</v>
      </c>
      <c r="M10" s="345" t="str">
        <f>iferror(K10/'PT Reporte SDR'!K7-1,"")</f>
        <v/>
      </c>
      <c r="N10" s="350">
        <f>N49</f>
        <v>0</v>
      </c>
      <c r="O10" s="345" t="str">
        <f t="shared" ref="O10:O11" si="5">iferror(N10/$D$8,"0%")</f>
        <v>0%</v>
      </c>
      <c r="P10" s="345" t="str">
        <f>iferror(N10/'PT Reporte SDR'!N7-1,"")</f>
        <v/>
      </c>
      <c r="Q10" s="362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/>
      <c r="AE10" s="362"/>
      <c r="AF10" s="362"/>
      <c r="AG10" s="362"/>
    </row>
    <row r="11" ht="22.5" customHeight="1">
      <c r="A11" s="304"/>
      <c r="B11" s="523"/>
      <c r="C11" s="337" t="s">
        <v>11</v>
      </c>
      <c r="D11" s="341">
        <f t="shared" si="2"/>
        <v>0</v>
      </c>
      <c r="E11" s="339" t="str">
        <f t="shared" si="1"/>
        <v>0%</v>
      </c>
      <c r="F11" s="339" t="str">
        <f>iferror(D11/'PT Reporte SDR'!D8-1,"")</f>
        <v/>
      </c>
      <c r="G11" s="340"/>
      <c r="H11" s="341">
        <f>H8-H10-H9</f>
        <v>0</v>
      </c>
      <c r="I11" s="339" t="str">
        <f t="shared" si="3"/>
        <v>0%</v>
      </c>
      <c r="J11" s="339" t="str">
        <f>iferror(H11/'PT Reporte SDR'!H8-1,"")</f>
        <v/>
      </c>
      <c r="K11" s="341">
        <f>K8-K10</f>
        <v>0</v>
      </c>
      <c r="L11" s="339" t="str">
        <f t="shared" si="4"/>
        <v>0%</v>
      </c>
      <c r="M11" s="339" t="str">
        <f>iferror(K11/'PT Reporte SDR'!K8-1,"")</f>
        <v/>
      </c>
      <c r="N11" s="341">
        <f>N8-N10</f>
        <v>0</v>
      </c>
      <c r="O11" s="339" t="str">
        <f t="shared" si="5"/>
        <v>0%</v>
      </c>
      <c r="P11" s="339" t="str">
        <f>iferror(N11/'PT Reporte SDR'!N8-1,"")</f>
        <v/>
      </c>
      <c r="Q11" s="304"/>
      <c r="R11" s="313"/>
      <c r="S11" s="313"/>
      <c r="T11" s="313"/>
      <c r="U11" s="313"/>
      <c r="V11" s="313"/>
      <c r="W11" s="313"/>
      <c r="X11" s="313"/>
      <c r="Y11" s="313"/>
      <c r="Z11" s="304"/>
      <c r="AA11" s="304"/>
      <c r="AB11" s="304"/>
      <c r="AC11" s="304"/>
      <c r="AD11" s="304"/>
      <c r="AE11" s="304"/>
      <c r="AF11" s="304"/>
      <c r="AG11" s="304"/>
    </row>
    <row r="12" ht="22.5" customHeight="1">
      <c r="A12" s="362"/>
      <c r="B12" s="522"/>
      <c r="C12" s="352" t="s">
        <v>12</v>
      </c>
      <c r="D12" s="353">
        <f t="shared" si="2"/>
        <v>0</v>
      </c>
      <c r="E12" s="345" t="str">
        <f>iferror(D12/D11,"0%")</f>
        <v>0%</v>
      </c>
      <c r="F12" s="345" t="str">
        <f>iferror(D12/'PT Reporte SDR'!D9-1,"")</f>
        <v/>
      </c>
      <c r="G12" s="346"/>
      <c r="H12" s="353">
        <f>COUNTIFS(Data!$A:$A,"&gt;="&amp;'Copy of Reporte SDR '!$C$5,Data!$A:$A,"&lt;="&amp;'Copy of Reporte SDR '!$D$5,Data!$Y:$Y,"&lt;&gt;")</f>
        <v>0</v>
      </c>
      <c r="I12" s="345" t="str">
        <f>iferror(H12/H11,"0%")</f>
        <v>0%</v>
      </c>
      <c r="J12" s="345" t="str">
        <f>iferror(H12/'PT Reporte SDR'!H9-1,"")</f>
        <v/>
      </c>
      <c r="K12" s="353">
        <f>COUNTIFS(Data!$A:$A,"&gt;="&amp;'Copy of Reporte SDR '!$C$5,Data!$A:$A,"&lt;="&amp;'Copy of Reporte SDR '!$D$5,Data!$BI:$BI,K7,Data!$AT:$AT,"&lt;&gt;")-K10</f>
        <v>0</v>
      </c>
      <c r="L12" s="345" t="str">
        <f>iferror(K12/K11,"0%")</f>
        <v>0%</v>
      </c>
      <c r="M12" s="345" t="str">
        <f>iferror(K12/'PT Reporte SDR'!K9-1,"")</f>
        <v/>
      </c>
      <c r="N12" s="353">
        <f>COUNTIFS(Data!$A:$A,"&gt;="&amp;'Copy of Reporte SDR '!$C$5,Data!$A:$A,"&lt;="&amp;'Copy of Reporte SDR '!$D$5,Data!$BI:$BI,N7,Data!$AT:$AT,"&lt;&gt;")-N10</f>
        <v>0</v>
      </c>
      <c r="O12" s="345" t="str">
        <f>iferror(N12/N11,"0%")</f>
        <v>0%</v>
      </c>
      <c r="P12" s="345" t="str">
        <f>iferror(N12/'PT Reporte SDR'!N9-1,"")</f>
        <v/>
      </c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</row>
    <row r="13" ht="22.5" customHeight="1">
      <c r="A13" s="362"/>
      <c r="B13" s="522"/>
      <c r="C13" s="352" t="s">
        <v>13</v>
      </c>
      <c r="D13" s="524">
        <f t="shared" si="2"/>
        <v>0</v>
      </c>
      <c r="E13" s="345" t="str">
        <f>iferror(D13/$D$8,"0%")</f>
        <v>0%</v>
      </c>
      <c r="F13" s="345">
        <f>iferror(D13/'PT Reporte SDR'!D10-1,"")</f>
        <v>-1</v>
      </c>
      <c r="G13" s="346"/>
      <c r="H13" s="354">
        <f>COUNTIFS(Data!$A:$A,"&gt;="&amp;'Copy of Reporte SDR '!$C$5,Data!$A:$A,"&lt;="&amp;'Copy of Reporte SDR '!$D$5,Data!$W:$W,"Contactado sin Respuesta")</f>
        <v>0</v>
      </c>
      <c r="I13" s="345" t="str">
        <f>iferror(H13/$D$8,"0%")</f>
        <v>0%</v>
      </c>
      <c r="J13" s="345">
        <f>iferror(H13/'PT Reporte SDR'!H10-1,"")</f>
        <v>-1</v>
      </c>
      <c r="K13" s="350">
        <f>COUNTIFS(Data!$A:$A,"&gt;="&amp;'Copy of Reporte SDR '!$C$5,Data!$A:$A,"&lt;="&amp;'Copy of Reporte SDR '!$D$5,Data!$BI:$BI,K7,Data!$BK:$BK,"No respondio")</f>
        <v>0</v>
      </c>
      <c r="L13" s="345" t="str">
        <f>iferror(K13/$D$8,"0%")</f>
        <v>0%</v>
      </c>
      <c r="M13" s="345" t="str">
        <f>iferror(K13/'PT Reporte SDR'!K10-1,"")</f>
        <v/>
      </c>
      <c r="N13" s="350">
        <f>COUNTIFS(Data!$A:$A,"&gt;="&amp;'Copy of Reporte SDR '!$C$5,Data!$A:$A,"&lt;="&amp;'Copy of Reporte SDR '!$D$5,Data!$BI:$BI,N7,Data!$BK:$BK,"No respondio")</f>
        <v>0</v>
      </c>
      <c r="O13" s="345" t="str">
        <f>iferror(N13/$D$8,"0%")</f>
        <v>0%</v>
      </c>
      <c r="P13" s="345" t="str">
        <f>iferror(N13/'PT Reporte SDR'!N10-1,"")</f>
        <v/>
      </c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</row>
    <row r="14" ht="22.5" customHeight="1">
      <c r="A14" s="362"/>
      <c r="B14" s="522"/>
      <c r="C14" s="349" t="s">
        <v>14</v>
      </c>
      <c r="D14" s="353">
        <f t="shared" si="2"/>
        <v>0</v>
      </c>
      <c r="E14" s="345">
        <f>iferror(IFERROR(D14/D12,0),"")</f>
        <v>0</v>
      </c>
      <c r="F14" s="345" t="str">
        <f>iferror(D14/'PT Reporte SDR'!D11-1,"")</f>
        <v/>
      </c>
      <c r="G14" s="346"/>
      <c r="H14" s="354">
        <f>COUNTIFS(Data!$A:$A,"&gt;="&amp;'Copy of Reporte SDR '!$C$5,Data!$A:$A,"&lt;="&amp;'Copy of Reporte SDR '!$D$5,Data!$AA:$AA,"&lt;5")</f>
        <v>0</v>
      </c>
      <c r="I14" s="345">
        <f>iferror(IFERROR(H14/H12,0),"")</f>
        <v>0</v>
      </c>
      <c r="J14" s="345" t="str">
        <f>iferror(H14/'PT Reporte SDR'!H11-1,"")</f>
        <v/>
      </c>
      <c r="K14" s="353">
        <f>COUNTIFS(Data!$A:$A,"&gt;="&amp;'Copy of Reporte SDR '!$C$5,Data!$A:$A,"&lt;="&amp;'Copy of Reporte SDR '!$D$5,Data!$BI:$BI,K7,Data!$AT:$AT,"&gt;=6")</f>
        <v>0</v>
      </c>
      <c r="L14" s="345">
        <f>iferror(IFERROR(K14/K12,0),"")</f>
        <v>0</v>
      </c>
      <c r="M14" s="345" t="str">
        <f>iferror(K14/'PT Reporte SDR'!K11-1,"")</f>
        <v/>
      </c>
      <c r="N14" s="353">
        <f>COUNTIFS(Data!$A:$A,"&gt;="&amp;'Copy of Reporte SDR '!$C$5,Data!$A:$A,"&lt;="&amp;'Copy of Reporte SDR '!$D$5,Data!$BI:$BI,N7,Data!$AT:$AT,"&gt;=6")</f>
        <v>0</v>
      </c>
      <c r="O14" s="345">
        <f>iferror(IFERROR(N14/N12,0),"")</f>
        <v>0</v>
      </c>
      <c r="P14" s="345" t="str">
        <f>iferror(N14/'PT Reporte SDR'!N11-1,"")</f>
        <v/>
      </c>
      <c r="Q14" s="362"/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/>
      <c r="AE14" s="362"/>
      <c r="AF14" s="362"/>
      <c r="AG14" s="362"/>
    </row>
    <row r="15" ht="22.5" customHeight="1">
      <c r="A15" s="297"/>
      <c r="B15" s="520"/>
      <c r="C15" s="337" t="s">
        <v>15</v>
      </c>
      <c r="D15" s="355">
        <f t="shared" si="2"/>
        <v>3</v>
      </c>
      <c r="E15" s="356" t="str">
        <f>iferror(D15/D11,"0%")</f>
        <v>0%</v>
      </c>
      <c r="F15" s="357" t="str">
        <f>iferror(D15/'PT Reporte SDR'!D12-1,"")</f>
        <v/>
      </c>
      <c r="G15" s="340"/>
      <c r="H15" s="358">
        <f>H55</f>
        <v>3</v>
      </c>
      <c r="I15" s="356" t="str">
        <f>iferror(H15/H11,"0%")</f>
        <v>0%</v>
      </c>
      <c r="J15" s="356" t="str">
        <f>iferror(H15/'PT Reporte SDR'!H12-1,"")</f>
        <v/>
      </c>
      <c r="K15" s="355">
        <f>COUNTIFS(Data!$A:$A,"&gt;="&amp;'Copy of Reporte SDR '!$C$5,Data!$A:$A,"&lt;="&amp;'Copy of Reporte SDR '!$D$5,Data!$BI:$BI,K7,Data!$BK:$BK,"Pase a ventas")+COUNTIFS(Data!$A:$A,"&gt;="&amp;'Copy of Reporte SDR '!$C$5,Data!$A:$A,"&lt;="&amp;'Copy of Reporte SDR '!$D$5,Data!$BI:$BI,K7,Data!$BK:$BK,"Descartado")+COUNTIFS(Data!$A:$A,"&gt;="&amp;'Copy of Reporte SDR '!$C$5,Data!$A:$A,"&lt;="&amp;'Copy of Reporte SDR '!$D$5,Data!$BI:$BI,K7,Data!$BK:$BK,"Pidio llamar mas tarde")+COUNTIFS(Data!$A:$A,"&gt;="&amp;'Copy of Reporte SDR '!$C$5,Data!$A:$A,"&lt;="&amp;'Copy of Reporte SDR '!$D$5,Data!$BI:$BI,K7,Data!$BK:$BK,"Contesta y Cuelga")+COUNTIFS(Data!$A:$A,"&gt;="&amp;'Copy of Reporte SDR '!$C$5,Data!$A:$A,"&lt;="&amp;'Copy of Reporte SDR '!$D$5,Data!$BI:$BI,K7,Data!$BK:$BK,"Llamar mañana")+COUNTIFS(Data!$A:$A,"&gt;="&amp;'Copy of Reporte SDR '!$C$5,Data!$A:$A,"&lt;="&amp;'Copy of Reporte SDR '!$D$5,Data!$BI:$BI,K7,Data!$BK:$BK,"SEGUIMIENTO")</f>
        <v>0</v>
      </c>
      <c r="L15" s="356" t="str">
        <f>iferror(K15/K11,"0%")</f>
        <v>0%</v>
      </c>
      <c r="M15" s="356" t="str">
        <f>iferror(K15/'PT Reporte SDR'!K12-1,"")</f>
        <v/>
      </c>
      <c r="N15" s="355">
        <f>COUNTIFS(Data!$A:$A,"&gt;="&amp;'Copy of Reporte SDR '!$C$5,Data!$A:$A,"&lt;="&amp;'Copy of Reporte SDR '!$D$5,Data!$BI:$BI,N7,Data!$BK:$BK,"Pase a ventas")+COUNTIFS(Data!$A:$A,"&gt;="&amp;'Copy of Reporte SDR '!$C$5,Data!$A:$A,"&lt;="&amp;'Copy of Reporte SDR '!$D$5,Data!$BI:$BI,N7,Data!$BK:$BK,"Descartado")+COUNTIFS(Data!$A:$A,"&gt;="&amp;'Copy of Reporte SDR '!$C$5,Data!$A:$A,"&lt;="&amp;'Copy of Reporte SDR '!$D$5,Data!$BI:$BI,N7,Data!$BK:$BK,"Pidio llamar mas tarde")+COUNTIFS(Data!$A:$A,"&gt;="&amp;'Copy of Reporte SDR '!$C$5,Data!$A:$A,"&lt;="&amp;'Copy of Reporte SDR '!$D$5,Data!$BI:$BI,N7,Data!$BK:$BK,"Contesta y Cuelga")+COUNTIFS(Data!$A:$A,"&gt;="&amp;'Copy of Reporte SDR '!$C$5,Data!$A:$A,"&lt;="&amp;'Copy of Reporte SDR '!$D$5,Data!$BI:$BI,N7,Data!$BK:$BK,"Llamar mañana")+COUNTIFS(Data!$A:$A,"&gt;="&amp;'Copy of Reporte SDR '!$C$5,Data!$A:$A,"&lt;="&amp;'Copy of Reporte SDR '!$D$5,Data!$BI:$BI,N7,Data!$BK:$BK,"SEGUIMIENTO")</f>
        <v>0</v>
      </c>
      <c r="O15" s="356" t="str">
        <f>iferror(N15/N11,"0%")</f>
        <v>0%</v>
      </c>
      <c r="P15" s="356" t="str">
        <f>iferror(N15/'PT Reporte SDR'!N12-1,"")</f>
        <v/>
      </c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</row>
    <row r="16" ht="22.5" customHeight="1">
      <c r="A16" s="363"/>
      <c r="B16" s="522"/>
      <c r="C16" s="349" t="s">
        <v>16</v>
      </c>
      <c r="D16" s="353">
        <f t="shared" si="2"/>
        <v>-2</v>
      </c>
      <c r="E16" s="345">
        <f t="shared" ref="E16:E20" si="6">IFERROR(D16/$D$15,0)</f>
        <v>-0.6666666667</v>
      </c>
      <c r="F16" s="345" t="str">
        <f>iferror(D16/'PT Reporte SDR'!D13-1,"")</f>
        <v/>
      </c>
      <c r="G16" s="346"/>
      <c r="H16" s="354">
        <f>COUNTIFS(Data!$A:$A,"&gt;="&amp;'Copy of Reporte SDR '!$C$5,Data!$A:$A,"&lt;="&amp;'Copy of Reporte SDR '!$D$5,Data!$AB:$AB,"Diálogo Completo")-2</f>
        <v>-2</v>
      </c>
      <c r="I16" s="345">
        <f t="shared" ref="I16:I20" si="7">IFERROR(H16/$D$15,0)</f>
        <v>-0.6666666667</v>
      </c>
      <c r="J16" s="345" t="str">
        <f>iferror(H16/'PT Reporte SDR'!H13-1,"")</f>
        <v/>
      </c>
      <c r="K16" s="353">
        <f>COUNTIFS(Data!$A:$A,"&gt;="&amp;'Copy of Reporte SDR '!$C$5,Data!$A:$A,"&lt;="&amp;'Copy of Reporte SDR '!$D$5,Data!$BI:$BI,K7,Data!$W:$W,"Diálogo Completo")</f>
        <v>0</v>
      </c>
      <c r="L16" s="345">
        <f t="shared" ref="L16:L20" si="8">IFERROR(K16/$D$15,0)</f>
        <v>0</v>
      </c>
      <c r="M16" s="345" t="str">
        <f>iferror(K16/'PT Reporte SDR'!K13-1,"")</f>
        <v/>
      </c>
      <c r="N16" s="353">
        <f>COUNTIFS(Data!$A:$A,"&gt;="&amp;'Copy of Reporte SDR '!$C$5,Data!$A:$A,"&lt;="&amp;'Copy of Reporte SDR '!$D$5,Data!$BI:$BI,N7,Data!$W:$W,"Diálogo Completo")</f>
        <v>0</v>
      </c>
      <c r="O16" s="345">
        <f t="shared" ref="O16:O20" si="9">IFERROR(N16/$D$15,0)</f>
        <v>0</v>
      </c>
      <c r="P16" s="345" t="str">
        <f>iferror(N16/'PT Reporte SDR'!N13-1,"")</f>
        <v/>
      </c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  <c r="AE16" s="362"/>
      <c r="AF16" s="362"/>
      <c r="AG16" s="362"/>
    </row>
    <row r="17" ht="22.5" customHeight="1">
      <c r="A17" s="362"/>
      <c r="B17" s="522"/>
      <c r="C17" s="349" t="s">
        <v>17</v>
      </c>
      <c r="D17" s="353">
        <f t="shared" si="2"/>
        <v>6</v>
      </c>
      <c r="E17" s="345">
        <f t="shared" si="6"/>
        <v>2</v>
      </c>
      <c r="F17" s="345">
        <f>iferror(D17/'PT Reporte SDR'!D14-1,"")</f>
        <v>5</v>
      </c>
      <c r="G17" s="354"/>
      <c r="H17" s="353">
        <f>COUNTIFS(Data!$A:$A,"&gt;="&amp;'Copy of Reporte SDR '!$C$5,Data!$A:$A,"&lt;="&amp;'Copy of Reporte SDR '!$D$5,Data!$AB:$AB,"Intermitente")+6</f>
        <v>6</v>
      </c>
      <c r="I17" s="345">
        <f t="shared" si="7"/>
        <v>2</v>
      </c>
      <c r="J17" s="345">
        <f>iferror(H17/'PT Reporte SDR'!H14-1,"")</f>
        <v>5</v>
      </c>
      <c r="K17" s="353">
        <f>COUNTIFS(Data!$A:$A,"&gt;="&amp;'Copy of Reporte SDR '!$C$5,Data!$A:$A,"&lt;="&amp;'Copy of Reporte SDR '!$D$5,Data!$BI:$BI,K7,Data!$W:$W,"Intermitente")</f>
        <v>0</v>
      </c>
      <c r="L17" s="345">
        <f t="shared" si="8"/>
        <v>0</v>
      </c>
      <c r="M17" s="345" t="str">
        <f>iferror(K17/'PT Reporte SDR'!K14-1,"")</f>
        <v/>
      </c>
      <c r="N17" s="353">
        <f>COUNTIFS(Data!$A:$A,"&gt;="&amp;'Copy of Reporte SDR '!$C$5,Data!$A:$A,"&lt;="&amp;'Copy of Reporte SDR '!$D$5,Data!$BI:$BI,N7,Data!$W:$W,"Intermitente")</f>
        <v>0</v>
      </c>
      <c r="O17" s="345">
        <f t="shared" si="9"/>
        <v>0</v>
      </c>
      <c r="P17" s="345" t="str">
        <f>iferror(N17/'PT Reporte SDR'!N14-1,"")</f>
        <v/>
      </c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  <c r="AE17" s="362"/>
      <c r="AF17" s="362"/>
      <c r="AG17" s="362"/>
    </row>
    <row r="18" ht="22.5" customHeight="1">
      <c r="A18" s="319"/>
      <c r="B18" s="520"/>
      <c r="C18" s="337" t="s">
        <v>18</v>
      </c>
      <c r="D18" s="341">
        <f t="shared" si="2"/>
        <v>4</v>
      </c>
      <c r="E18" s="339">
        <f t="shared" si="6"/>
        <v>1.333333333</v>
      </c>
      <c r="F18" s="339" t="str">
        <f>iferror(D18/'PT Reporte SDR'!D15-1,"")</f>
        <v/>
      </c>
      <c r="G18" s="340"/>
      <c r="H18" s="341">
        <f>COUNTIFS(Data!$A:$A,"&gt;="&amp;'Copy of Reporte SDR '!$C$5,Data!$A:$A,"&lt;="&amp;'Copy of Reporte SDR '!$D$5,Data!$AF:$AF,"Si")+4</f>
        <v>4</v>
      </c>
      <c r="I18" s="339">
        <f t="shared" si="7"/>
        <v>1.333333333</v>
      </c>
      <c r="J18" s="339" t="str">
        <f>iferror(H18/'PT Reporte SDR'!H15-1,"")</f>
        <v/>
      </c>
      <c r="K18" s="341">
        <f>COUNTIFS(Data!$A:$A,"&gt;="&amp;'Copy of Reporte SDR '!$C$5,Data!$A:$A,"&lt;="&amp;'Copy of Reporte SDR '!$D$5,Data!$BI:$BI,K7,Data!$AJ:$AJ,"Si")</f>
        <v>0</v>
      </c>
      <c r="L18" s="339">
        <f t="shared" si="8"/>
        <v>0</v>
      </c>
      <c r="M18" s="339" t="str">
        <f>iferror(K18/'PT Reporte SDR'!K15-1,"")</f>
        <v/>
      </c>
      <c r="N18" s="341">
        <f>COUNTIFS(Data!$A:$A,"&gt;="&amp;'Copy of Reporte SDR '!$C$5,Data!$A:$A,"&lt;="&amp;'Copy of Reporte SDR '!$D$5,Data!$BI:$BI,N7,Data!$AJ:$AJ,"Si")</f>
        <v>0</v>
      </c>
      <c r="O18" s="339">
        <f t="shared" si="9"/>
        <v>0</v>
      </c>
      <c r="P18" s="339" t="str">
        <f>iferror(N18/'PT Reporte SDR'!N15-1,"")</f>
        <v/>
      </c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</row>
    <row r="19" ht="22.5" customHeight="1">
      <c r="A19" s="342"/>
      <c r="B19" s="520"/>
      <c r="C19" s="525" t="s">
        <v>19</v>
      </c>
      <c r="D19" s="526">
        <f t="shared" si="2"/>
        <v>0</v>
      </c>
      <c r="E19" s="386">
        <f t="shared" si="6"/>
        <v>0</v>
      </c>
      <c r="F19" s="386" t="str">
        <f>iferror(D19/'PT Reporte SDR'!D16-1,"")</f>
        <v/>
      </c>
      <c r="G19" s="387"/>
      <c r="H19" s="526">
        <f>COUNTIFS(Data!$A:$A,"&gt;="&amp;'Copy of Reporte SDR '!$C$5,Data!$A:$A,"&lt;="&amp;'Copy of Reporte SDR '!$D$5,Data!$AF:$AF,"No")</f>
        <v>0</v>
      </c>
      <c r="I19" s="386">
        <f t="shared" si="7"/>
        <v>0</v>
      </c>
      <c r="J19" s="386" t="str">
        <f>iferror(H19/'PT Reporte SDR'!H16-1,"")</f>
        <v/>
      </c>
      <c r="K19" s="526">
        <f>COUNTIFS(Data!$A:$A,"&gt;="&amp;'Copy of Reporte SDR '!$C$5,Data!$A:$A,"&lt;="&amp;'Copy of Reporte SDR '!$D$5,Data!$BI:$BI,K7,Data!$AJ:$AJ,"No")</f>
        <v>0</v>
      </c>
      <c r="L19" s="386">
        <f t="shared" si="8"/>
        <v>0</v>
      </c>
      <c r="M19" s="386" t="str">
        <f>iferror(K19/'PT Reporte SDR'!K16-1,"")</f>
        <v/>
      </c>
      <c r="N19" s="526">
        <f>COUNTIFS(Data!$A:$A,"&gt;="&amp;'Copy of Reporte SDR '!$C$5,Data!$A:$A,"&lt;="&amp;'Copy of Reporte SDR '!$D$5,Data!$BI:$BI,N7,Data!$AJ:$AJ,"No")</f>
        <v>0</v>
      </c>
      <c r="O19" s="386">
        <f t="shared" si="9"/>
        <v>0</v>
      </c>
      <c r="P19" s="386" t="str">
        <f>iferror(N19/'PT Reporte SDR'!N16-1,"")</f>
        <v/>
      </c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</row>
    <row r="20" ht="22.5" customHeight="1">
      <c r="A20" s="297"/>
      <c r="B20" s="520"/>
      <c r="C20" s="337" t="s">
        <v>20</v>
      </c>
      <c r="D20" s="341">
        <f t="shared" si="2"/>
        <v>0</v>
      </c>
      <c r="E20" s="339">
        <f t="shared" si="6"/>
        <v>0</v>
      </c>
      <c r="F20" s="339">
        <f>iferror(D20/'PT Reporte SDR'!D17-1,"")</f>
        <v>-1</v>
      </c>
      <c r="G20" s="340"/>
      <c r="H20" s="341">
        <f>COUNTIFS(Data!$A:$A,"&gt;="&amp;'Copy of Reporte SDR '!$C$5,Data!$A:$A,"&lt;="&amp;'Copy of Reporte SDR '!$D$5,Data!$AG:$AG,"Si")</f>
        <v>0</v>
      </c>
      <c r="I20" s="339">
        <f t="shared" si="7"/>
        <v>0</v>
      </c>
      <c r="J20" s="339">
        <f>iferror(H20/'PT Reporte SDR'!H17-1,"")</f>
        <v>-1</v>
      </c>
      <c r="K20" s="341">
        <f>COUNTIFS(Data!$A:$A,"&gt;="&amp;'Copy of Reporte SDR '!$C$5,Data!$A:$A,"&lt;="&amp;'Copy of Reporte SDR '!$D$5,Data!$BI:$BI,K7,Data!$BK:$BK,"Pase a ventas")</f>
        <v>0</v>
      </c>
      <c r="L20" s="339">
        <f t="shared" si="8"/>
        <v>0</v>
      </c>
      <c r="M20" s="339" t="str">
        <f>iferror(K20/'PT Reporte SDR'!K17-1,"")</f>
        <v/>
      </c>
      <c r="N20" s="341">
        <f>COUNTIFS(Data!$A:$A,"&gt;="&amp;'Copy of Reporte SDR '!$C$5,Data!$A:$A,"&lt;="&amp;'Copy of Reporte SDR '!$D$5,Data!$BI:$BI,N7,Data!$BK:$BK,"Pase a ventas")</f>
        <v>0</v>
      </c>
      <c r="O20" s="339">
        <f t="shared" si="9"/>
        <v>0</v>
      </c>
      <c r="P20" s="339" t="str">
        <f>iferror(N20/'PT Reporte SDR'!N17-1,"")</f>
        <v/>
      </c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</row>
    <row r="21" ht="22.5" customHeight="1">
      <c r="A21" s="362"/>
      <c r="B21" s="522"/>
      <c r="C21" s="527" t="s">
        <v>21</v>
      </c>
      <c r="D21" s="528">
        <f t="shared" si="2"/>
        <v>3</v>
      </c>
      <c r="E21" s="529" t="str">
        <f>iferror(D21/D8,"0%")</f>
        <v>0%</v>
      </c>
      <c r="F21" s="529" t="str">
        <f>iferror(D21/'PT Reporte SDR'!D18-1,"")</f>
        <v/>
      </c>
      <c r="G21" s="354"/>
      <c r="H21" s="530">
        <f>H22+H23</f>
        <v>3</v>
      </c>
      <c r="I21" s="531" t="str">
        <f>iferror(H21/H8,"0%")</f>
        <v>0%</v>
      </c>
      <c r="J21" s="531" t="str">
        <f>iferror(H21/'PT Reporte SDR'!H18-1,"")</f>
        <v/>
      </c>
      <c r="K21" s="530">
        <f>K22+K23</f>
        <v>0</v>
      </c>
      <c r="L21" s="531" t="str">
        <f>iferror(K21/K8,"0%")</f>
        <v>0%</v>
      </c>
      <c r="M21" s="531" t="str">
        <f>iferror(K21/'PT Reporte SDR'!K18-1,"")</f>
        <v/>
      </c>
      <c r="N21" s="530">
        <f>N22+N23</f>
        <v>0</v>
      </c>
      <c r="O21" s="531" t="str">
        <f>iferror(N21/N8,"0%")</f>
        <v>0%</v>
      </c>
      <c r="P21" s="531" t="str">
        <f>iferror(N21/'PT Reporte SDR'!N18-1,"")</f>
        <v/>
      </c>
      <c r="Q21" s="532"/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362"/>
      <c r="AD21" s="362"/>
      <c r="AE21" s="362"/>
      <c r="AF21" s="362"/>
      <c r="AG21" s="362"/>
    </row>
    <row r="22" ht="22.5" customHeight="1">
      <c r="A22" s="532"/>
      <c r="B22" s="522"/>
      <c r="C22" s="352" t="s">
        <v>22</v>
      </c>
      <c r="D22" s="353">
        <f t="shared" si="2"/>
        <v>1</v>
      </c>
      <c r="E22" s="345">
        <f t="shared" ref="E22:E24" si="10">IFERROR(D22/$D$15,0)</f>
        <v>0.3333333333</v>
      </c>
      <c r="F22" s="345" t="str">
        <f>iferror(D22/'PT Reporte SDR'!D19-1,"")</f>
        <v/>
      </c>
      <c r="G22" s="354"/>
      <c r="H22" s="353">
        <f>COUNTIFS(Data!$A:$A,"&gt;="&amp;'Copy of Reporte SDR '!$C$5,Data!$A:$A,"&lt;="&amp;'Copy of Reporte SDR '!$D$5,Data!$AG:$AG,"No")+1</f>
        <v>1</v>
      </c>
      <c r="I22" s="345">
        <f t="shared" ref="I22:I24" si="11">IFERROR(H22/$D$15,0)</f>
        <v>0.3333333333</v>
      </c>
      <c r="J22" s="345" t="str">
        <f>iferror(H22/'PT Reporte SDR'!H19-1,"")</f>
        <v/>
      </c>
      <c r="K22" s="353">
        <f>COUNTIFS(Data!$A:$A,"&gt;="&amp;'Copy of Reporte SDR '!$C$5,Data!$A:$A,"&lt;="&amp;'Copy of Reporte SDR '!$D$5,Data!$BI:$BI,K7,Data!$AJ:$AJ,"No")</f>
        <v>0</v>
      </c>
      <c r="L22" s="345">
        <f t="shared" ref="L22:L24" si="12">IFERROR(K22/$D$15,0)</f>
        <v>0</v>
      </c>
      <c r="M22" s="345" t="str">
        <f>iferror(K22/'PT Reporte SDR'!K19-1,"")</f>
        <v/>
      </c>
      <c r="N22" s="353">
        <f>COUNTIFS(Data!$A:$A,"&gt;="&amp;'Copy of Reporte SDR '!$C$5,Data!$A:$A,"&lt;="&amp;'Copy of Reporte SDR '!$D$5,Data!$BI:$BI,N7,Data!$AJ:$AJ,"No")</f>
        <v>0</v>
      </c>
      <c r="O22" s="345">
        <f t="shared" ref="O22:O24" si="13">IFERROR(N22/$D$15,0)</f>
        <v>0</v>
      </c>
      <c r="P22" s="345" t="str">
        <f>iferror(N22/'PT Reporte SDR'!N19-1,"")</f>
        <v/>
      </c>
      <c r="Q22" s="532"/>
      <c r="R22" s="532"/>
      <c r="S22" s="532"/>
      <c r="T22" s="532"/>
      <c r="U22" s="532"/>
      <c r="V22" s="532"/>
      <c r="W22" s="532"/>
      <c r="X22" s="532"/>
      <c r="Y22" s="532"/>
      <c r="Z22" s="532"/>
      <c r="AA22" s="532"/>
      <c r="AB22" s="532"/>
      <c r="AC22" s="532"/>
      <c r="AD22" s="532"/>
      <c r="AE22" s="532"/>
      <c r="AF22" s="532"/>
      <c r="AG22" s="532"/>
    </row>
    <row r="23" ht="22.5" customHeight="1">
      <c r="A23" s="342"/>
      <c r="B23" s="520"/>
      <c r="C23" s="349" t="s">
        <v>23</v>
      </c>
      <c r="D23" s="533">
        <f t="shared" si="2"/>
        <v>2</v>
      </c>
      <c r="E23" s="534">
        <f t="shared" si="10"/>
        <v>0.6666666667</v>
      </c>
      <c r="F23" s="534" t="str">
        <f>iferror(D23/'PT Reporte SDR'!D20-1,"")</f>
        <v/>
      </c>
      <c r="G23" s="535"/>
      <c r="H23" s="536">
        <f>H82</f>
        <v>2</v>
      </c>
      <c r="I23" s="537">
        <f t="shared" si="11"/>
        <v>0.6666666667</v>
      </c>
      <c r="J23" s="537" t="str">
        <f>iferror(H23/'PT Reporte SDR'!H20-1,"")</f>
        <v/>
      </c>
      <c r="K23" s="536">
        <f>K82</f>
        <v>0</v>
      </c>
      <c r="L23" s="537">
        <f t="shared" si="12"/>
        <v>0</v>
      </c>
      <c r="M23" s="537" t="str">
        <f>iferror(K23/'PT Reporte SDR'!K20-1,"")</f>
        <v/>
      </c>
      <c r="N23" s="536">
        <f>N82</f>
        <v>0</v>
      </c>
      <c r="O23" s="537">
        <f t="shared" si="13"/>
        <v>0</v>
      </c>
      <c r="P23" s="537" t="str">
        <f>iferror(N23/'PT Reporte SDR'!N20-1,"")</f>
        <v/>
      </c>
      <c r="Q23" s="342"/>
      <c r="R23" s="342"/>
      <c r="S23" s="342"/>
      <c r="T23" s="342"/>
      <c r="U23" s="342"/>
      <c r="V23" s="342"/>
      <c r="W23" s="342"/>
      <c r="X23" s="342"/>
      <c r="Y23" s="342"/>
      <c r="Z23" s="342"/>
      <c r="AA23" s="342"/>
      <c r="AB23" s="342"/>
      <c r="AC23" s="342"/>
      <c r="AD23" s="342"/>
      <c r="AE23" s="342"/>
      <c r="AF23" s="342"/>
      <c r="AG23" s="342"/>
    </row>
    <row r="24" ht="22.5" customHeight="1">
      <c r="A24" s="367"/>
      <c r="B24" s="538"/>
      <c r="C24" s="337" t="s">
        <v>24</v>
      </c>
      <c r="D24" s="341">
        <f t="shared" si="2"/>
        <v>0</v>
      </c>
      <c r="E24" s="339">
        <f t="shared" si="10"/>
        <v>0</v>
      </c>
      <c r="F24" s="339" t="str">
        <f>iferror(D24/'PT Reporte SDR'!D21-1,"")</f>
        <v/>
      </c>
      <c r="G24" s="340"/>
      <c r="H24" s="341">
        <f>COUNTIFS(Data!$A:$A,"&gt;="&amp;'Copy of Reporte SDR '!$C$5,Data!$A:$A,"&lt;="&amp;'Copy of Reporte SDR '!$D$5,Data!$W:$W,"En Seguimiento")</f>
        <v>0</v>
      </c>
      <c r="I24" s="339">
        <f t="shared" si="11"/>
        <v>0</v>
      </c>
      <c r="J24" s="339" t="str">
        <f>iferror(H24/'PT Reporte SDR'!H21-1,"")</f>
        <v/>
      </c>
      <c r="K24" s="341">
        <f>COUNTIFS(Data!$A:$A,"&gt;="&amp;'Copy of Reporte SDR '!$C$5,Data!$A:$A,"&lt;="&amp;'Copy of Reporte SDR '!$D$5,Data!$BI:$BI,K7,Data!$BK:$BK,"SEGUIMIENTO")</f>
        <v>0</v>
      </c>
      <c r="L24" s="339">
        <f t="shared" si="12"/>
        <v>0</v>
      </c>
      <c r="M24" s="339" t="str">
        <f>iferror(K24/'PT Reporte SDR'!K21-1,"")</f>
        <v/>
      </c>
      <c r="N24" s="341">
        <f>COUNTIFS(Data!$A:$A,"&gt;="&amp;'Copy of Reporte SDR '!$C$5,Data!$A:$A,"&lt;="&amp;'Copy of Reporte SDR '!$D$5,Data!$BI:$BI,N7,Data!$BK:$BK,"SEGUIMIENTO")</f>
        <v>0</v>
      </c>
      <c r="O24" s="339">
        <f t="shared" si="13"/>
        <v>0</v>
      </c>
      <c r="P24" s="339" t="str">
        <f>iferror(N24/'PT Reporte SDR'!N21-1,"")</f>
        <v/>
      </c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</row>
    <row r="25" ht="22.5" customHeight="1">
      <c r="A25" s="367"/>
      <c r="B25" s="538"/>
      <c r="C25" s="369" t="s">
        <v>130</v>
      </c>
      <c r="D25" s="370" t="str">
        <f t="shared" si="2"/>
        <v>#N/A</v>
      </c>
      <c r="E25" s="371"/>
      <c r="F25" s="371"/>
      <c r="G25" s="372"/>
      <c r="H25" s="370" t="str">
        <f>SUMIFS(Data!$AP:$AP,Data!$A:$A,"&gt;="&amp;'Copy of Reporte SDR '!$C$5,Data!$A:$A,"&lt;="&amp;'Copy of Reporte SDR '!$D$5,Data!$W:$W,"En Seguimiento")+3130</f>
        <v>#N/A</v>
      </c>
      <c r="I25" s="371"/>
      <c r="J25" s="371"/>
      <c r="K25" s="373"/>
      <c r="L25" s="371"/>
      <c r="M25" s="371"/>
      <c r="N25" s="373"/>
      <c r="O25" s="371"/>
      <c r="P25" s="371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</row>
    <row r="26" ht="22.5" customHeight="1">
      <c r="A26" s="367"/>
      <c r="B26" s="538"/>
      <c r="C26" s="337" t="s">
        <v>25</v>
      </c>
      <c r="D26" s="341">
        <f t="shared" si="2"/>
        <v>0</v>
      </c>
      <c r="E26" s="339" t="str">
        <f>iferror(D26/D20,"0%")</f>
        <v>0%</v>
      </c>
      <c r="F26" s="339" t="str">
        <f>iferror(D26/'PT Reporte SDR'!D22-1,"")</f>
        <v/>
      </c>
      <c r="G26" s="340"/>
      <c r="H26" s="341">
        <f>COUNTIFS(Data!$A:$A,"&gt;="&amp;'Copy of Reporte SDR '!$C$5,Data!$A:$A,"&lt;="&amp;'Copy of Reporte SDR '!$D$5,Data!$W:$W,"Paso a ventas")</f>
        <v>0</v>
      </c>
      <c r="I26" s="339" t="str">
        <f>iferror(H26/H20,"0%")</f>
        <v>0%</v>
      </c>
      <c r="J26" s="339" t="str">
        <f>iferror(H26/'PT Reporte SDR'!H22-1,"")</f>
        <v/>
      </c>
      <c r="K26" s="341">
        <f>COUNTIFS(Data!$A:$A,"&gt;="&amp;'Copy of Reporte SDR '!$C$5,Data!$A:$A,"&lt;="&amp;'Copy of Reporte SDR '!$D$5,Data!$BI:$BI,K7,Data!$BK:$BK,"Pase a ventas")</f>
        <v>0</v>
      </c>
      <c r="L26" s="339" t="str">
        <f>iferror(K26/K20,"0%")</f>
        <v>0%</v>
      </c>
      <c r="M26" s="339" t="str">
        <f>iferror(K26/'PT Reporte SDR'!K22-1,"")</f>
        <v/>
      </c>
      <c r="N26" s="341">
        <f>COUNTIFS(Data!$A:$A,"&gt;="&amp;'Copy of Reporte SDR '!$C$5,Data!$A:$A,"&lt;="&amp;'Copy of Reporte SDR '!$D$5,Data!$BI:$BI,N7,Data!$BK:$BK,"Pase a ventas")</f>
        <v>0</v>
      </c>
      <c r="O26" s="339" t="str">
        <f>iferror(N26/N20,"0%")</f>
        <v>0%</v>
      </c>
      <c r="P26" s="339" t="str">
        <f>iferror(N26/'PT Reporte SDR'!N22-1,"")</f>
        <v/>
      </c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</row>
    <row r="27" ht="22.5" customHeight="1">
      <c r="A27" s="367"/>
      <c r="B27" s="539"/>
      <c r="C27" s="369" t="s">
        <v>131</v>
      </c>
      <c r="D27" s="375" t="str">
        <f t="shared" si="2"/>
        <v>#N/A</v>
      </c>
      <c r="E27" s="371" t="s">
        <v>32</v>
      </c>
      <c r="F27" s="371" t="str">
        <f>iferror(D27/'PT Reporte SDR Brazil'!D28-1,"")</f>
        <v/>
      </c>
      <c r="G27" s="376"/>
      <c r="H27" s="540" t="str">
        <f>SUMIFS(Data!$AP:$AP,Data!$A:$A,"&gt;="&amp;'Report LATAM'!$C$5,Data!$A:$A,"&lt;="&amp;'Report LATAM'!$D$5,Data!$W:$W,"Paso a Ventas")</f>
        <v>#N/A</v>
      </c>
      <c r="I27" s="371"/>
      <c r="J27" s="371" t="str">
        <f>iferror(H27/'PT Reporte SDR Brazil'!H28-1,"")</f>
        <v/>
      </c>
      <c r="K27" s="373"/>
      <c r="L27" s="371"/>
      <c r="M27" s="371"/>
      <c r="N27" s="373"/>
      <c r="O27" s="371"/>
      <c r="P27" s="371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</row>
    <row r="28" ht="22.5" customHeight="1">
      <c r="A28" s="378"/>
      <c r="B28" s="541"/>
      <c r="C28" s="349" t="s">
        <v>26</v>
      </c>
      <c r="D28" s="350">
        <f t="shared" si="2"/>
        <v>0</v>
      </c>
      <c r="E28" s="345">
        <f>IFERROR(D28/D20,0)</f>
        <v>0</v>
      </c>
      <c r="F28" s="345">
        <f>iferror(D28/'PT Reporte SDR Brazil'!D23-1,"")</f>
        <v>-1</v>
      </c>
      <c r="G28" s="354"/>
      <c r="H28" s="350">
        <f>COUNTIFS(Data!$A:$A,"&gt;="&amp;'Copy of Reporte SDR '!$C$5,Data!$A:$A,"&lt;="&amp;'Copy of Reporte SDR '!$D$5,Data!$W:$W,"Paso a ventas")</f>
        <v>0</v>
      </c>
      <c r="I28" s="345">
        <f>IFERROR(H28/H20,0)</f>
        <v>0</v>
      </c>
      <c r="J28" s="345">
        <f>iferror(H28/'PT Reporte SDR Brazil'!H23-1,"")</f>
        <v>-1</v>
      </c>
      <c r="K28" s="350"/>
      <c r="L28" s="345"/>
      <c r="M28" s="345"/>
      <c r="N28" s="350"/>
      <c r="O28" s="345"/>
      <c r="P28" s="345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</row>
    <row r="29" ht="22.5" customHeight="1">
      <c r="A29" s="380"/>
      <c r="B29" s="542"/>
      <c r="C29" s="369" t="s">
        <v>132</v>
      </c>
      <c r="D29" s="377" t="str">
        <f t="shared" si="2"/>
        <v>#N/A</v>
      </c>
      <c r="E29" s="371">
        <f>IFERROR(D29/D26,0)</f>
        <v>0</v>
      </c>
      <c r="F29" s="371" t="str">
        <f>iferror(D29/'PT Reporte SDR Brazil'!D26-1,"")</f>
        <v/>
      </c>
      <c r="G29" s="372"/>
      <c r="H29" s="543" t="str">
        <f>SUMIFS(Data!$AP:$AP,Data!$A:$A,"&gt;="&amp;'Report LATAM'!$C$5,Data!$A:$A,"&lt;="&amp;'Report LATAM'!$D$5,Data!$W:$W,"Paso a Ventas")</f>
        <v>#N/A</v>
      </c>
      <c r="I29" s="371">
        <f>IFERROR(H29/H26,0)</f>
        <v>0</v>
      </c>
      <c r="J29" s="371" t="str">
        <f>iferror(H29/'PT Reporte SDR Brazil'!H26-1,"")</f>
        <v/>
      </c>
      <c r="K29" s="373"/>
      <c r="L29" s="371"/>
      <c r="M29" s="371"/>
      <c r="N29" s="373"/>
      <c r="O29" s="371"/>
      <c r="P29" s="371"/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</row>
    <row r="30" ht="22.5" hidden="1" customHeight="1">
      <c r="A30" s="380"/>
      <c r="B30" s="538"/>
      <c r="C30" s="384" t="s">
        <v>27</v>
      </c>
      <c r="D30" s="385">
        <f t="shared" si="2"/>
        <v>3</v>
      </c>
      <c r="E30" s="386">
        <f>IFERROR(D30/#REF!,0)</f>
        <v>0</v>
      </c>
      <c r="F30" s="386" t="str">
        <f>iferror(D30/'PT Reporte SDR Brazil'!D24-1,"")</f>
        <v/>
      </c>
      <c r="G30" s="387"/>
      <c r="H30" s="385">
        <f>COUNTIFS(Data!$AR:$AR,"&gt;="&amp;'Copy of Reporte SDR '!$C$5,Data!$AR:$AR,"&lt;="&amp;'Copy of Reporte SDR '!$D$5,Data!$A:$A,"&gt;="&amp;'Copy of Reporte SDR '!$C$6,Data!$A:$A,"&lt;="&amp;'Copy of Reporte SDR '!$D$6,Data!$W:$W,"Paso a ventas")+3</f>
        <v>3</v>
      </c>
      <c r="I30" s="386">
        <f>IFERROR(H30/#REF!,0)</f>
        <v>0</v>
      </c>
      <c r="J30" s="386" t="str">
        <f>iferror(H30/'PT Reporte SDR Brazil'!H24-1,"")</f>
        <v/>
      </c>
      <c r="K30" s="385"/>
      <c r="L30" s="386"/>
      <c r="M30" s="386"/>
      <c r="N30" s="385"/>
      <c r="O30" s="386"/>
      <c r="P30" s="386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</row>
    <row r="31" ht="22.5" hidden="1" customHeight="1">
      <c r="A31" s="380"/>
      <c r="B31" s="539"/>
      <c r="C31" s="369" t="s">
        <v>30</v>
      </c>
      <c r="D31" s="377" t="str">
        <f t="shared" si="2"/>
        <v>#N/A</v>
      </c>
      <c r="E31" s="371">
        <f>iferror(D31/$D$77,0)</f>
        <v>0</v>
      </c>
      <c r="F31" s="371" t="str">
        <f>iferror(D31/'PT Reporte SDR Brazil'!D27-1,"")</f>
        <v/>
      </c>
      <c r="G31" s="376"/>
      <c r="H31" s="370" t="str">
        <f>SUMIFS(Data!$BQ:$BQ,Data!$AR:$AR,"&gt;="&amp;'Copy of Reporte SDR '!$C$5,Data!$AR:$AR,"&lt;="&amp;'Copy of Reporte SDR '!$D$5,Data!$A:$A,"&gt;="&amp;'Copy of Reporte SDR '!$C$6,Data!$A:$A,"&lt;="&amp;'Copy of Reporte SDR '!$D$6,Data!$W:$W,"Paso a ventas")+1130</f>
        <v>#N/A</v>
      </c>
      <c r="I31" s="371">
        <f>iferror(H31/$D$77,0)</f>
        <v>0</v>
      </c>
      <c r="J31" s="371" t="str">
        <f>iferror(H31/'PT Reporte SDR Brazil'!H27-1,"")</f>
        <v/>
      </c>
      <c r="K31" s="373"/>
      <c r="L31" s="371"/>
      <c r="M31" s="371"/>
      <c r="N31" s="373"/>
      <c r="O31" s="371"/>
      <c r="P31" s="371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</row>
    <row r="32" ht="22.5" customHeight="1">
      <c r="A32" s="378"/>
      <c r="B32" s="541"/>
      <c r="C32" s="349" t="s">
        <v>133</v>
      </c>
      <c r="D32" s="389">
        <f t="shared" si="2"/>
        <v>3</v>
      </c>
      <c r="E32" s="345"/>
      <c r="F32" s="345"/>
      <c r="G32" s="354"/>
      <c r="H32" s="353">
        <f>COUNTIFS(Data!$A:$A,"&gt;="&amp;'Copy of Reporte SDR '!$C$5,Data!$A:$A,"&lt;="&amp;'Copy of Reporte SDR '!$D$5,Data!$BZ:$BZ,"Si",Data!$BL:$BL,"&lt;&gt;Vendido")+3</f>
        <v>3</v>
      </c>
      <c r="I32" s="345"/>
      <c r="J32" s="345"/>
      <c r="K32" s="350"/>
      <c r="L32" s="345"/>
      <c r="M32" s="345"/>
      <c r="N32" s="350"/>
      <c r="O32" s="345"/>
      <c r="P32" s="345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362"/>
      <c r="AE32" s="362"/>
      <c r="AF32" s="362"/>
      <c r="AG32" s="362"/>
    </row>
    <row r="33" ht="22.5" customHeight="1">
      <c r="A33" s="380"/>
      <c r="B33" s="538"/>
      <c r="C33" s="369" t="s">
        <v>134</v>
      </c>
      <c r="D33" s="377" t="str">
        <f t="shared" si="2"/>
        <v>#N/A</v>
      </c>
      <c r="E33" s="371"/>
      <c r="F33" s="371"/>
      <c r="G33" s="376"/>
      <c r="H33" s="382" t="str">
        <f>SUMIFS(Data!$BQ:$BQ,Data!$A:$A,"&gt;="&amp;'Copy of Reporte SDR '!$C$5,Data!$A:$A,"&lt;="&amp;'Copy of Reporte SDR '!$D$5,Data!$BZ:$BZ,"Si",Data!$BL:$BL,"&lt;&gt;Vendido")+SUMIFS(Data!$BP:$BP,Data!$A:$A,"&gt;="&amp;'Copy of Reporte SDR '!$C$5,Data!$A:$A,"&lt;="&amp;'Copy of Reporte SDR '!$D$5,Data!$BZ:$BZ,"Si",Data!$BL:$BL,"&lt;&gt;Vendido")+965</f>
        <v>#N/A</v>
      </c>
      <c r="I33" s="371"/>
      <c r="J33" s="371"/>
      <c r="K33" s="373"/>
      <c r="L33" s="371"/>
      <c r="M33" s="371"/>
      <c r="N33" s="373"/>
      <c r="O33" s="371"/>
      <c r="P33" s="371"/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</row>
    <row r="34" ht="22.5" customHeight="1">
      <c r="A34" s="367"/>
      <c r="B34" s="538"/>
      <c r="C34" s="337" t="s">
        <v>135</v>
      </c>
      <c r="D34" s="341">
        <f t="shared" si="2"/>
        <v>0</v>
      </c>
      <c r="E34" s="339"/>
      <c r="F34" s="339" t="str">
        <f>iferror(D34/'PT Reporte SDR Brazil'!D35-1,"")</f>
        <v/>
      </c>
      <c r="G34" s="340"/>
      <c r="H34" s="341">
        <f>COUNTIFS(Data!$A:$A,"&gt;="&amp;'Copy of Reporte SDR '!$C$5,Data!$A:$A,"&lt;="&amp;'Copy of Reporte SDR '!$D$5,Data!$BL:$BL,"Vendido",Data!$BY:$BY,"&gt;="&amp;'Copy of Reporte SDR '!$C$5,Data!$BY:$BY,"&lt;="&amp;'Copy of Reporte SDR '!$D$5)</f>
        <v>0</v>
      </c>
      <c r="I34" s="339"/>
      <c r="J34" s="339" t="str">
        <f>iferror(H34/'PT Reporte SDR Brazil'!H35-1,"")</f>
        <v/>
      </c>
      <c r="K34" s="341"/>
      <c r="L34" s="339"/>
      <c r="M34" s="339"/>
      <c r="N34" s="341"/>
      <c r="O34" s="339"/>
      <c r="P34" s="339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</row>
    <row r="35" ht="22.5" customHeight="1">
      <c r="A35" s="367"/>
      <c r="B35" s="542"/>
      <c r="C35" s="369" t="s">
        <v>136</v>
      </c>
      <c r="D35" s="377" t="str">
        <f t="shared" si="2"/>
        <v>#N/A</v>
      </c>
      <c r="E35" s="371"/>
      <c r="F35" s="371" t="str">
        <f>iferror(D35/'PT Reporte SDR Brazil'!D36-1,"")</f>
        <v/>
      </c>
      <c r="G35" s="376"/>
      <c r="H35" s="377" t="str">
        <f>SUMIFS(Data!$BQ:$BQ,Data!$A:$A,"&gt;="&amp;'Copy of Reporte SDR '!$C$5,Data!$A:$A,"&lt;="&amp;'Copy of Reporte SDR '!$D$5,Data!$BL:$BL,"Vendido",Data!$BY:$BY,"&gt;="&amp;'Copy of Reporte SDR '!$C$5,Data!$BY:$BY,"&lt;="&amp;'Copy of Reporte SDR '!$D$5)+SUMIFS(Data!$BR:$BR,Data!$A:$A,"&gt;="&amp;'Copy of Reporte SDR '!$C$5,Data!$A:$A,"&lt;="&amp;'Copy of Reporte SDR '!$D$5,Data!$BL:$BL,"Vendido",Data!$BY:$BY,"&gt;="&amp;'Copy of Reporte SDR '!$C$5,Data!$BY:$BY,"&lt;="&amp;'Copy of Reporte SDR '!$D$5)</f>
        <v>#N/A</v>
      </c>
      <c r="I35" s="371"/>
      <c r="J35" s="371" t="str">
        <f>iferror(H35/'PT Reporte SDR Brazil'!H36-1,"")</f>
        <v/>
      </c>
      <c r="K35" s="373"/>
      <c r="L35" s="371"/>
      <c r="M35" s="371"/>
      <c r="N35" s="373"/>
      <c r="O35" s="371"/>
      <c r="P35" s="371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</row>
    <row r="36" ht="22.5" customHeight="1">
      <c r="A36" s="378"/>
      <c r="B36" s="541"/>
      <c r="C36" s="391" t="s">
        <v>137</v>
      </c>
      <c r="D36" s="392">
        <f t="shared" si="2"/>
        <v>0</v>
      </c>
      <c r="E36" s="345"/>
      <c r="F36" s="345"/>
      <c r="G36" s="354"/>
      <c r="H36" s="392">
        <f>COUNTIFS(Data!$A:$A,"&gt;="&amp;'Copy of Reporte SDR '!$C$5,Data!$A:$A,"&lt;="&amp;'Copy of Reporte SDR '!$D$5,Data!$BL:$BL,"Vendido",Data!$CA:$CA,"Si")</f>
        <v>0</v>
      </c>
      <c r="I36" s="345"/>
      <c r="J36" s="345"/>
      <c r="K36" s="350"/>
      <c r="L36" s="345"/>
      <c r="M36" s="345"/>
      <c r="N36" s="350"/>
      <c r="O36" s="345"/>
      <c r="P36" s="345"/>
      <c r="Q36" s="362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  <c r="AD36" s="362"/>
      <c r="AE36" s="362"/>
      <c r="AF36" s="362"/>
      <c r="AG36" s="362"/>
    </row>
    <row r="37" ht="22.5" customHeight="1">
      <c r="A37" s="380"/>
      <c r="B37" s="538"/>
      <c r="C37" s="369" t="s">
        <v>138</v>
      </c>
      <c r="D37" s="377" t="str">
        <f t="shared" si="2"/>
        <v>#N/A</v>
      </c>
      <c r="E37" s="371"/>
      <c r="F37" s="371"/>
      <c r="G37" s="376"/>
      <c r="H37" s="377" t="str">
        <f>SUMIFS(Data!$BQ:$BQ,Data!$A:$A,"&gt;="&amp;'Copy of Reporte SDR '!$C$5,Data!$A:$A,"&lt;="&amp;'Copy of Reporte SDR '!$D$5,Data!$BL:$BL,"Vendido",Data!$CA:$CA,"Si")</f>
        <v>#N/A</v>
      </c>
      <c r="I37" s="371"/>
      <c r="J37" s="371"/>
      <c r="K37" s="373"/>
      <c r="L37" s="371"/>
      <c r="M37" s="371"/>
      <c r="N37" s="373"/>
      <c r="O37" s="371"/>
      <c r="P37" s="371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</row>
    <row r="38" ht="22.5" customHeight="1">
      <c r="A38" s="367"/>
      <c r="B38" s="538"/>
      <c r="C38" s="337" t="s">
        <v>139</v>
      </c>
      <c r="D38" s="341">
        <f t="shared" si="2"/>
        <v>16</v>
      </c>
      <c r="E38" s="339"/>
      <c r="F38" s="339"/>
      <c r="G38" s="340"/>
      <c r="H38" s="341">
        <f>COUNTIFS(Data!$A:$A,"&gt;="&amp;'Copy of Reporte SDR '!$C$5,Data!$A:$A,"&lt;="&amp;'Copy of Reporte SDR '!$D$5,Data!$BL:$BL,"Vendido")+16</f>
        <v>16</v>
      </c>
      <c r="I38" s="339"/>
      <c r="J38" s="339"/>
      <c r="K38" s="341"/>
      <c r="L38" s="339"/>
      <c r="M38" s="339"/>
      <c r="N38" s="341"/>
      <c r="O38" s="339"/>
      <c r="P38" s="339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</row>
    <row r="39" ht="22.5" customHeight="1">
      <c r="A39" s="367"/>
      <c r="B39" s="538"/>
      <c r="C39" s="369" t="s">
        <v>140</v>
      </c>
      <c r="D39" s="393" t="str">
        <f t="shared" si="2"/>
        <v>#N/A</v>
      </c>
      <c r="E39" s="371"/>
      <c r="F39" s="371"/>
      <c r="G39" s="376"/>
      <c r="H39" s="377" t="str">
        <f>SUMIFS(Data!$BQ:$BQ,Data!$A:$A,"&gt;="&amp;'Copy of Reporte SDR '!$C$5,Data!$A:$A,"&lt;="&amp;'Copy of Reporte SDR '!$D$5,Data!$BL:$BL,"Vendido")+SUMIFS(Data!$BR:$BR,Data!$A:$A,"&gt;="&amp;'Copy of Reporte SDR '!$C$5,Data!$A:$A,"&lt;="&amp;'Copy of Reporte SDR '!$D$5,Data!$BL:$BL,"Vendido")+5335</f>
        <v>#N/A</v>
      </c>
      <c r="I39" s="371"/>
      <c r="J39" s="371"/>
      <c r="K39" s="373"/>
      <c r="L39" s="371"/>
      <c r="M39" s="371"/>
      <c r="N39" s="373"/>
      <c r="O39" s="371"/>
      <c r="P39" s="371"/>
      <c r="Q39" s="304"/>
      <c r="R39" s="304"/>
      <c r="S39" s="304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</row>
    <row r="40" ht="22.5" customHeight="1">
      <c r="A40" s="367"/>
      <c r="B40" s="542"/>
      <c r="C40" s="394" t="s">
        <v>141</v>
      </c>
      <c r="D40" s="395" t="str">
        <f t="shared" si="2"/>
        <v>#N/A</v>
      </c>
      <c r="E40" s="396">
        <f>IFERROR(D40/D29,0)</f>
        <v>0</v>
      </c>
      <c r="F40" s="396" t="str">
        <f>iferror(D40/'PT Reporte SDR Brazil'!D29-1,"")</f>
        <v/>
      </c>
      <c r="G40" s="397"/>
      <c r="H40" s="395" t="str">
        <f>SUMIFS(Data!$BQ:$BQ,Data!$A:$A,"&gt;="&amp;'Copy of Reporte SDR '!$H$4,Data!$A:$A,"&lt;="&amp;'Copy of Reporte SDR '!$I$4,Data!$W:$W,"Paso a ventas")+SUMIFS(Data!$BR:$BR,Data!$A:$A,"&gt;="&amp;'Copy of Reporte SDR '!$H$4,Data!$A:$A,"&lt;="&amp;'Copy of Reporte SDR '!$I$4,Data!$W:$W,"Paso a ventas")+14325</f>
        <v>#N/A</v>
      </c>
      <c r="I40" s="396">
        <f>IFERROR(H40/H29,0)</f>
        <v>0</v>
      </c>
      <c r="J40" s="396" t="str">
        <f>iferror(H40/'PT Reporte SDR Brazil'!H29-1,"")</f>
        <v/>
      </c>
      <c r="K40" s="398"/>
      <c r="L40" s="396"/>
      <c r="M40" s="396"/>
      <c r="N40" s="398"/>
      <c r="O40" s="396"/>
      <c r="P40" s="396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</row>
    <row r="41" ht="22.5" customHeight="1">
      <c r="A41" s="380"/>
      <c r="B41" s="542"/>
      <c r="C41" s="394" t="s">
        <v>142</v>
      </c>
      <c r="D41" s="398" t="str">
        <f t="shared" si="2"/>
        <v>#N/A</v>
      </c>
      <c r="E41" s="396"/>
      <c r="F41" s="396" t="str">
        <f>iferror(D41/'PT Reporte SDR Brazil'!D30-1,"")</f>
        <v/>
      </c>
      <c r="G41" s="397"/>
      <c r="H41" s="398" t="str">
        <f>SUMIFS(Data!$BQ:$BQ,Data!$A:$A,"&gt;="&amp;'Copy of Reporte SDR '!$H$5,Data!$A:$A,"&lt;="&amp;'Copy of Reporte SDR '!$I$5,Data!$W:$W,"Paso a ventas")+SUMIFS(Data!$BR:$BR,Data!$A:$A,"&gt;="&amp;'Copy of Reporte SDR '!$H$5,Data!$A:$A,"&lt;="&amp;'Copy of Reporte SDR '!$I$5,Data!$W:$W,"Paso a ventas")+13885</f>
        <v>#N/A</v>
      </c>
      <c r="I41" s="396"/>
      <c r="J41" s="396" t="str">
        <f>iferror(H41/'PT Reporte SDR Brazil'!H30-1,"")</f>
        <v/>
      </c>
      <c r="K41" s="398"/>
      <c r="L41" s="396"/>
      <c r="M41" s="396"/>
      <c r="N41" s="398"/>
      <c r="O41" s="396"/>
      <c r="P41" s="396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</row>
    <row r="42" ht="22.5" customHeight="1">
      <c r="A42" s="380"/>
      <c r="B42" s="539"/>
      <c r="C42" s="394" t="s">
        <v>143</v>
      </c>
      <c r="D42" s="398" t="str">
        <f t="shared" si="2"/>
        <v>#N/A</v>
      </c>
      <c r="E42" s="396">
        <f>IFERROR(D42/D29,0)</f>
        <v>0</v>
      </c>
      <c r="F42" s="396" t="str">
        <f>iferror(D42/'PT Reporte SDR Brazil'!D32-1,"")</f>
        <v/>
      </c>
      <c r="G42" s="397"/>
      <c r="H42" s="398" t="str">
        <f>SUMIFS(Data!$BQ:$BQ,Data!$A:$A,"&gt;="&amp;'Copy of Reporte SDR '!$H$5,Data!$A:$A,"&lt;="&amp;'Copy of Reporte SDR '!$I$5,Data!$W:$W,"Paso a ventas",Data!$BL:$BL,"Perdido")+SUMIFS(Data!$BR:$BR,Data!$A:$A,"&gt;="&amp;'Copy of Reporte SDR '!$H$5,Data!$A:$A,"&lt;="&amp;'Copy of Reporte SDR '!$I$5,Data!$W:$W,"Paso a ventas",Data!$BL:$BL,"Perdido")</f>
        <v>#N/A</v>
      </c>
      <c r="I42" s="396">
        <f>IFERROR(H42/H29,0)</f>
        <v>0</v>
      </c>
      <c r="J42" s="396" t="str">
        <f>iferror(H42/'PT Reporte SDR Brazil'!H32-1,"")</f>
        <v/>
      </c>
      <c r="K42" s="398"/>
      <c r="L42" s="396"/>
      <c r="M42" s="396"/>
      <c r="N42" s="398"/>
      <c r="O42" s="396"/>
      <c r="P42" s="396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</row>
    <row r="43" ht="22.5" customHeight="1">
      <c r="A43" s="380"/>
      <c r="B43" s="539"/>
      <c r="C43" s="394" t="s">
        <v>144</v>
      </c>
      <c r="D43" s="398" t="str">
        <f t="shared" si="2"/>
        <v>#N/A</v>
      </c>
      <c r="E43" s="396">
        <f>IFERROR(D43/D29,0)</f>
        <v>0</v>
      </c>
      <c r="F43" s="396" t="str">
        <f>iferror(D43/'PT Reporte SDR Brazil'!D33-1,"")</f>
        <v/>
      </c>
      <c r="G43" s="397"/>
      <c r="H43" s="398" t="str">
        <f>ABS(H29/H28)</f>
        <v>#N/A</v>
      </c>
      <c r="I43" s="396">
        <f>IFERROR(H43/H29,0)</f>
        <v>0</v>
      </c>
      <c r="J43" s="396" t="str">
        <f>iferror(H43/'PT Reporte SDR Brazil'!H33-1,"")</f>
        <v/>
      </c>
      <c r="K43" s="398"/>
      <c r="L43" s="396"/>
      <c r="M43" s="396"/>
      <c r="N43" s="398"/>
      <c r="O43" s="396"/>
      <c r="P43" s="396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</row>
    <row r="44" ht="22.5" customHeight="1">
      <c r="A44" s="367"/>
      <c r="B44" s="544"/>
      <c r="C44" s="545"/>
      <c r="D44" s="545"/>
      <c r="E44" s="546"/>
      <c r="F44" s="546" t="str">
        <f>iferror(D44/'PT Reporte SDR'!D60-1,"")</f>
        <v/>
      </c>
      <c r="G44" s="547"/>
      <c r="H44" s="548"/>
      <c r="I44" s="546"/>
      <c r="J44" s="546" t="str">
        <f>iferror(H44/'PT Reporte SDR'!H60-1,"")</f>
        <v/>
      </c>
      <c r="K44" s="548"/>
      <c r="L44" s="546"/>
      <c r="M44" s="546" t="str">
        <f>iferror(K44/'PT Reporte SDR'!K60-1,"")</f>
        <v/>
      </c>
      <c r="N44" s="548"/>
      <c r="O44" s="546"/>
      <c r="P44" s="546" t="str">
        <f>iferror(N44/'PT Reporte SDR'!N60-1,"")</f>
        <v/>
      </c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4"/>
      <c r="AC44" s="304"/>
      <c r="AD44" s="304"/>
      <c r="AE44" s="304"/>
      <c r="AF44" s="304"/>
      <c r="AG44" s="304"/>
    </row>
    <row r="45" ht="22.5" customHeight="1">
      <c r="A45" s="412"/>
      <c r="B45" s="549"/>
      <c r="C45" s="550" t="s">
        <v>41</v>
      </c>
      <c r="D45" s="551" t="s">
        <v>5</v>
      </c>
      <c r="E45" s="552" t="s">
        <v>3</v>
      </c>
      <c r="F45" s="553" t="str">
        <f>iferror(D45/'PT Reporte SDR'!D61-1,"")</f>
        <v/>
      </c>
      <c r="G45" s="554"/>
      <c r="H45" s="335"/>
      <c r="I45" s="553" t="s">
        <v>3</v>
      </c>
      <c r="J45" s="552" t="str">
        <f>iferror(H45/'PT Reporte SDR'!H61-1,"")</f>
        <v/>
      </c>
      <c r="K45" s="331"/>
      <c r="L45" s="552" t="s">
        <v>3</v>
      </c>
      <c r="M45" s="553" t="str">
        <f>iferror(K45/'PT Reporte SDR'!K61-1,"")</f>
        <v/>
      </c>
      <c r="N45" s="335"/>
      <c r="O45" s="553" t="s">
        <v>3</v>
      </c>
      <c r="P45" s="552" t="str">
        <f>iferror(N45/'PT Reporte SDR'!N61-1,"")</f>
        <v/>
      </c>
      <c r="Q45" s="421"/>
      <c r="R45" s="421"/>
      <c r="S45" s="421"/>
      <c r="T45" s="421"/>
      <c r="U45" s="421"/>
      <c r="V45" s="421"/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</row>
    <row r="46" ht="22.5" customHeight="1">
      <c r="A46" s="367" t="str">
        <f t="array" ref="A46">UNIQUE(Data!BJ:BJ)</f>
        <v>#REF!</v>
      </c>
      <c r="B46" s="544"/>
      <c r="C46" s="343" t="s">
        <v>42</v>
      </c>
      <c r="D46" s="422">
        <f t="shared" ref="D46:D48" si="14">Sum(H46+K46+N46)</f>
        <v>0</v>
      </c>
      <c r="E46" s="423">
        <f t="shared" ref="E46:E48" si="15">iferror(D46/$D$49,0)</f>
        <v>0</v>
      </c>
      <c r="F46" s="423" t="str">
        <f>iferror(D46/'PT Reporte SDR'!D62-1,"")</f>
        <v/>
      </c>
      <c r="G46" s="340"/>
      <c r="H46" s="422">
        <f>COUNTIFS(Data!$A:$A,"&gt;="&amp;'Copy of Reporte SDR '!$C$5,Data!$A:$A,"&lt;="&amp;'Copy of Reporte SDR '!$D$5,Data!$X:$X,C46)</f>
        <v>0</v>
      </c>
      <c r="I46" s="423">
        <f t="shared" ref="I46:I49" si="16">iferror(H46/$D$49,0)</f>
        <v>0</v>
      </c>
      <c r="J46" s="423" t="str">
        <f>iferror(H46/'PT Reporte SDR'!H62-1,"")</f>
        <v/>
      </c>
      <c r="K46" s="422">
        <f>COUNTIFS(Data!$A:$A,"&gt;="&amp;'Copy of Reporte SDR '!$C$5,Data!$A:$A,"&lt;="&amp;'Copy of Reporte SDR '!$D$5,Data!$BI:$BI,$H$7,Data!$CM:$CM,C46)</f>
        <v>0</v>
      </c>
      <c r="L46" s="423">
        <f t="shared" ref="L46:L49" si="17">iferror(K46/$D$49,0)</f>
        <v>0</v>
      </c>
      <c r="M46" s="423" t="str">
        <f>iferror(K46/'PT Reporte SDR'!K62-1,"")</f>
        <v/>
      </c>
      <c r="N46" s="422">
        <f>COUNTIFS(Data!$A:$A,"&gt;="&amp;'Copy of Reporte SDR '!$C$5,Data!$A:$A,"&lt;="&amp;'Copy of Reporte SDR '!$D$5,Data!$BI:$BI,$H$7,Data!$CM:$CM,C46)</f>
        <v>0</v>
      </c>
      <c r="O46" s="423">
        <f t="shared" ref="O46:O49" si="18">iferror(N46/$D$49,0)</f>
        <v>0</v>
      </c>
      <c r="P46" s="423" t="str">
        <f>iferror(N46/'PT Reporte SDR'!N62-1,"")</f>
        <v/>
      </c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</row>
    <row r="47" ht="22.5" customHeight="1">
      <c r="A47" s="367"/>
      <c r="B47" s="544"/>
      <c r="C47" s="343" t="s">
        <v>43</v>
      </c>
      <c r="D47" s="422">
        <f t="shared" si="14"/>
        <v>0</v>
      </c>
      <c r="E47" s="423">
        <f t="shared" si="15"/>
        <v>0</v>
      </c>
      <c r="F47" s="423" t="str">
        <f>iferror(D47/'PT Reporte SDR'!D63-1,"")</f>
        <v/>
      </c>
      <c r="G47" s="340"/>
      <c r="H47" s="422">
        <f>COUNTIFS(Data!$A:$A,"&gt;="&amp;'Copy of Reporte SDR '!$C$5,Data!$A:$A,"&lt;="&amp;'Copy of Reporte SDR '!$D$5,Data!$X:$X,C47)</f>
        <v>0</v>
      </c>
      <c r="I47" s="423">
        <f t="shared" si="16"/>
        <v>0</v>
      </c>
      <c r="J47" s="423" t="str">
        <f>iferror(H47/'PT Reporte SDR'!H63-1,"")</f>
        <v/>
      </c>
      <c r="K47" s="422">
        <f>COUNTIFS(Data!$A:$A,"&gt;="&amp;'Copy of Reporte SDR '!$C$5,Data!$A:$A,"&lt;="&amp;'Copy of Reporte SDR '!$D$5,Data!$BI:$BI,$H$7,Data!$CM:$CM,C47)</f>
        <v>0</v>
      </c>
      <c r="L47" s="423">
        <f t="shared" si="17"/>
        <v>0</v>
      </c>
      <c r="M47" s="423" t="str">
        <f>iferror(K47/'PT Reporte SDR'!K63-1,"")</f>
        <v/>
      </c>
      <c r="N47" s="422">
        <f>COUNTIFS(Data!$A:$A,"&gt;="&amp;'Copy of Reporte SDR '!$C$5,Data!$A:$A,"&lt;="&amp;'Copy of Reporte SDR '!$D$5,Data!$BI:$BI,$H$7,Data!$CM:$CM,C47)</f>
        <v>0</v>
      </c>
      <c r="O47" s="423">
        <f t="shared" si="18"/>
        <v>0</v>
      </c>
      <c r="P47" s="423" t="str">
        <f>iferror(N47/'PT Reporte SDR'!N63-1,"")</f>
        <v/>
      </c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  <c r="AB47" s="304"/>
      <c r="AC47" s="304"/>
      <c r="AD47" s="304"/>
      <c r="AE47" s="304"/>
      <c r="AF47" s="304"/>
      <c r="AG47" s="304"/>
    </row>
    <row r="48" ht="22.5" customHeight="1">
      <c r="A48" s="367"/>
      <c r="B48" s="544"/>
      <c r="C48" s="343" t="s">
        <v>44</v>
      </c>
      <c r="D48" s="422">
        <f t="shared" si="14"/>
        <v>0</v>
      </c>
      <c r="E48" s="423">
        <f t="shared" si="15"/>
        <v>0</v>
      </c>
      <c r="F48" s="423" t="str">
        <f>iferror(D48/'PT Reporte SDR'!D64-1,"")</f>
        <v/>
      </c>
      <c r="G48" s="340"/>
      <c r="H48" s="422">
        <f>COUNTIFS(Data!$A:$A,"&gt;="&amp;'Copy of Reporte SDR '!$C$5,Data!$A:$A,"&lt;="&amp;'Copy of Reporte SDR '!$D$5,Data!$X:$X,C48)</f>
        <v>0</v>
      </c>
      <c r="I48" s="423">
        <f t="shared" si="16"/>
        <v>0</v>
      </c>
      <c r="J48" s="423" t="str">
        <f>iferror(H48/'PT Reporte SDR'!H64-1,"")</f>
        <v/>
      </c>
      <c r="K48" s="422">
        <f>COUNTIFS(Data!$A:$A,"&gt;="&amp;'Copy of Reporte SDR '!$C$5,Data!$A:$A,"&lt;="&amp;'Copy of Reporte SDR '!$D$5,Data!$BI:$BI,$H$7,Data!$CM:$CM,C48)</f>
        <v>0</v>
      </c>
      <c r="L48" s="423">
        <f t="shared" si="17"/>
        <v>0</v>
      </c>
      <c r="M48" s="423" t="str">
        <f>iferror(K48/'PT Reporte SDR'!K64-1,"")</f>
        <v/>
      </c>
      <c r="N48" s="422">
        <f>COUNTIFS(Data!$A:$A,"&gt;="&amp;'Copy of Reporte SDR '!$C$5,Data!$A:$A,"&lt;="&amp;'Copy of Reporte SDR '!$D$5,Data!$BI:$BI,$H$7,Data!$CM:$CM,C48)</f>
        <v>0</v>
      </c>
      <c r="O48" s="423">
        <f t="shared" si="18"/>
        <v>0</v>
      </c>
      <c r="P48" s="423" t="str">
        <f>iferror(N48/'PT Reporte SDR'!N64-1,"")</f>
        <v/>
      </c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</row>
    <row r="49" ht="22.5" customHeight="1">
      <c r="A49" s="367"/>
      <c r="B49" s="544"/>
      <c r="C49" s="349" t="s">
        <v>5</v>
      </c>
      <c r="D49" s="422">
        <f>sum(D46:D48)</f>
        <v>0</v>
      </c>
      <c r="E49" s="423">
        <f>iferror(D49/#REF!,0)</f>
        <v>0</v>
      </c>
      <c r="F49" s="423" t="str">
        <f>iferror(D49/'PT Reporte SDR'!D66-1,"")</f>
        <v/>
      </c>
      <c r="G49" s="424"/>
      <c r="H49" s="422">
        <f>SUM(H46:H48)</f>
        <v>0</v>
      </c>
      <c r="I49" s="423">
        <f t="shared" si="16"/>
        <v>0</v>
      </c>
      <c r="J49" s="423" t="str">
        <f>iferror(H49/'PT Reporte SDR'!H66-1,"")</f>
        <v/>
      </c>
      <c r="K49" s="425">
        <f>sum(K46:K48)</f>
        <v>0</v>
      </c>
      <c r="L49" s="423">
        <f t="shared" si="17"/>
        <v>0</v>
      </c>
      <c r="M49" s="423" t="str">
        <f>iferror(K49/'PT Reporte SDR'!K66-1,"")</f>
        <v/>
      </c>
      <c r="N49" s="425">
        <f>sum(N46:N48)</f>
        <v>0</v>
      </c>
      <c r="O49" s="423">
        <f t="shared" si="18"/>
        <v>0</v>
      </c>
      <c r="P49" s="423" t="str">
        <f>iferror(N49/'PT Reporte SDR'!N66-1,"")</f>
        <v/>
      </c>
      <c r="Q49" s="304"/>
      <c r="R49" s="304"/>
      <c r="S49" s="304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4"/>
      <c r="AE49" s="304"/>
      <c r="AF49" s="304"/>
      <c r="AG49" s="304"/>
    </row>
    <row r="50" ht="22.5" customHeight="1">
      <c r="A50" s="367"/>
      <c r="B50" s="544"/>
      <c r="C50" s="545"/>
      <c r="D50" s="555"/>
      <c r="E50" s="546"/>
      <c r="F50" s="546" t="str">
        <f>iferror(D50/'PT Reporte SDR'!D67-1,"")</f>
        <v/>
      </c>
      <c r="G50" s="556"/>
      <c r="H50" s="548"/>
      <c r="I50" s="546"/>
      <c r="J50" s="546" t="str">
        <f>iferror(H50/'PT Reporte SDR'!H67-1,"")</f>
        <v/>
      </c>
      <c r="K50" s="548"/>
      <c r="L50" s="546"/>
      <c r="M50" s="546" t="str">
        <f>iferror(K50/'PT Reporte SDR'!K67-1,"")</f>
        <v/>
      </c>
      <c r="N50" s="548"/>
      <c r="O50" s="546"/>
      <c r="P50" s="546" t="str">
        <f>iferror(N50/'PT Reporte SDR'!N67-1,"")</f>
        <v/>
      </c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</row>
    <row r="51" ht="22.5" hidden="1" customHeight="1">
      <c r="A51" s="367"/>
      <c r="B51" s="544"/>
      <c r="C51" s="545"/>
      <c r="D51" s="545"/>
      <c r="E51" s="548"/>
      <c r="F51" s="548" t="str">
        <f>iferror(D51/'PT Reporte SDR'!D68-1,"")</f>
        <v/>
      </c>
      <c r="G51" s="556"/>
      <c r="H51" s="548"/>
      <c r="I51" s="548"/>
      <c r="J51" s="548" t="str">
        <f>iferror(H51/'PT Reporte SDR'!H68-1,"")</f>
        <v/>
      </c>
      <c r="K51" s="548"/>
      <c r="L51" s="548"/>
      <c r="M51" s="548" t="str">
        <f>iferror(K51/'PT Reporte SDR'!K68-1,"")</f>
        <v/>
      </c>
      <c r="N51" s="548"/>
      <c r="O51" s="548"/>
      <c r="P51" s="548" t="str">
        <f>iferror(N51/'PT Reporte SDR'!N68-1,"")</f>
        <v/>
      </c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</row>
    <row r="52" ht="22.5" hidden="1" customHeight="1">
      <c r="A52" s="367"/>
      <c r="B52" s="544"/>
      <c r="C52" s="557" t="s">
        <v>45</v>
      </c>
      <c r="D52" s="558">
        <f>SUM(D53)</f>
        <v>0</v>
      </c>
      <c r="E52" s="559" t="s">
        <v>3</v>
      </c>
      <c r="F52" s="559" t="str">
        <f>iferror(D52/'PT Reporte SDR'!D69-1,"")</f>
        <v/>
      </c>
      <c r="G52" s="556"/>
      <c r="H52" s="560"/>
      <c r="I52" s="559" t="s">
        <v>3</v>
      </c>
      <c r="J52" s="559" t="str">
        <f>iferror(H52/'PT Reporte SDR'!H69-1,"")</f>
        <v/>
      </c>
      <c r="K52" s="560"/>
      <c r="L52" s="559" t="s">
        <v>3</v>
      </c>
      <c r="M52" s="559" t="str">
        <f>iferror(K52/'PT Reporte SDR'!K69-1,"")</f>
        <v/>
      </c>
      <c r="N52" s="560"/>
      <c r="O52" s="559" t="s">
        <v>3</v>
      </c>
      <c r="P52" s="559" t="str">
        <f>iferror(N52/'PT Reporte SDR'!N69-1,"")</f>
        <v/>
      </c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</row>
    <row r="53" ht="22.5" hidden="1" customHeight="1">
      <c r="A53" s="367"/>
      <c r="B53" s="544"/>
      <c r="C53" s="520" t="s">
        <v>45</v>
      </c>
      <c r="D53" s="561"/>
      <c r="E53" s="562">
        <f>iferror(D53/$D$52,0)</f>
        <v>0</v>
      </c>
      <c r="F53" s="562" t="str">
        <f>iferror(D53/'PT Reporte SDR'!D70-1,"")</f>
        <v/>
      </c>
      <c r="G53" s="556"/>
      <c r="H53" s="563"/>
      <c r="I53" s="562">
        <f>iferror(H53/$D$52,0)</f>
        <v>0</v>
      </c>
      <c r="J53" s="562" t="str">
        <f>iferror(H53/'PT Reporte SDR'!H70-1,"")</f>
        <v/>
      </c>
      <c r="K53" s="563"/>
      <c r="L53" s="562">
        <f>iferror(K53/$D$52,0)</f>
        <v>0</v>
      </c>
      <c r="M53" s="562" t="str">
        <f>iferror(K53/'PT Reporte SDR'!K70-1,"")</f>
        <v/>
      </c>
      <c r="N53" s="563"/>
      <c r="O53" s="562">
        <f>iferror(N53/$D$52,0)</f>
        <v>0</v>
      </c>
      <c r="P53" s="562" t="str">
        <f>iferror(N53/'PT Reporte SDR'!N70-1,"")</f>
        <v/>
      </c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</row>
    <row r="54" ht="22.5" customHeight="1">
      <c r="A54" s="367"/>
      <c r="B54" s="544"/>
      <c r="C54" s="545"/>
      <c r="D54" s="545"/>
      <c r="E54" s="548"/>
      <c r="F54" s="548" t="str">
        <f>iferror(D54/'PT Reporte SDR'!D71-1,"")</f>
        <v/>
      </c>
      <c r="G54" s="556"/>
      <c r="H54" s="548"/>
      <c r="I54" s="548"/>
      <c r="J54" s="548" t="str">
        <f>iferror(H54/'PT Reporte SDR'!H71-1,"")</f>
        <v/>
      </c>
      <c r="K54" s="548"/>
      <c r="L54" s="548"/>
      <c r="M54" s="548" t="str">
        <f>iferror(K54/'PT Reporte SDR'!K71-1,"")</f>
        <v/>
      </c>
      <c r="N54" s="548"/>
      <c r="O54" s="548"/>
      <c r="P54" s="548" t="str">
        <f>iferror(N54/'PT Reporte SDR'!N71-1,"")</f>
        <v/>
      </c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</row>
    <row r="55" ht="22.5" customHeight="1">
      <c r="A55" s="564"/>
      <c r="B55" s="565"/>
      <c r="C55" s="566" t="s">
        <v>15</v>
      </c>
      <c r="D55" s="567">
        <f>SUM(D56:D65)</f>
        <v>3</v>
      </c>
      <c r="E55" s="552" t="s">
        <v>3</v>
      </c>
      <c r="F55" s="553" t="str">
        <f>iferror(D55/'PT Reporte SDR'!D72-1,"")</f>
        <v/>
      </c>
      <c r="G55" s="568"/>
      <c r="H55" s="569">
        <f>SUM(H56:H65)</f>
        <v>3</v>
      </c>
      <c r="I55" s="553" t="s">
        <v>3</v>
      </c>
      <c r="J55" s="552" t="str">
        <f>iferror(H55/'PT Reporte SDR'!H72-1,"")</f>
        <v/>
      </c>
      <c r="K55" s="567">
        <f>SUM(K56:K65)</f>
        <v>0</v>
      </c>
      <c r="L55" s="552" t="s">
        <v>3</v>
      </c>
      <c r="M55" s="553" t="str">
        <f>iferror(K55/'PT Reporte SDR'!K72-1,"")</f>
        <v/>
      </c>
      <c r="N55" s="569">
        <f>SUM(N56:N65)</f>
        <v>0</v>
      </c>
      <c r="O55" s="553" t="s">
        <v>3</v>
      </c>
      <c r="P55" s="552" t="str">
        <f>iferror(N55/'PT Reporte SDR'!N72-1,"")</f>
        <v/>
      </c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</row>
    <row r="56" ht="22.5" customHeight="1">
      <c r="A56" s="367"/>
      <c r="B56" s="544"/>
      <c r="C56" s="352" t="s">
        <v>46</v>
      </c>
      <c r="D56" s="570">
        <f t="shared" ref="D56:D65" si="19">sum(H56)</f>
        <v>0</v>
      </c>
      <c r="E56" s="571">
        <f t="shared" ref="E56:E65" si="20">IFERROR(D56/$D$55,0)</f>
        <v>0</v>
      </c>
      <c r="F56" s="571" t="str">
        <f>iferror(D56/'PT Reporte SDR'!D73-1,"")</f>
        <v/>
      </c>
      <c r="G56" s="424"/>
      <c r="H56" s="570">
        <f>COUNTIFS(Data!$A:$A,"&gt;="&amp;'Copy of Reporte SDR '!$C$5,Data!$A:$A,"&lt;="&amp;'Copy of Reporte SDR '!$D$5,Data!$Y:$Y,C56)</f>
        <v>0</v>
      </c>
      <c r="I56" s="571">
        <f t="shared" ref="I56:I65" si="21">IFERROR(H56/$D$55,0)</f>
        <v>0</v>
      </c>
      <c r="J56" s="571" t="str">
        <f>iferror(H56/'PT Reporte SDR'!H73-1,"")</f>
        <v/>
      </c>
      <c r="K56" s="570">
        <f>COUNTIFS(Data!$A:$A,"&gt;="&amp;'Copy of Reporte SDR '!$C$5,Data!$A:$A,"&lt;="&amp;'Copy of Reporte SDR '!$D$5,Data!$E:$E,D56,Data!$BG:$BG,$H$7)</f>
        <v>0</v>
      </c>
      <c r="L56" s="571">
        <f t="shared" ref="L56:L65" si="22">IFERROR(K56/$D$55,0)</f>
        <v>0</v>
      </c>
      <c r="M56" s="571" t="str">
        <f>iferror(K56/'PT Reporte SDR'!K73-1,"")</f>
        <v/>
      </c>
      <c r="N56" s="570">
        <f>COUNTIFS(Data!$A:$A,"&gt;="&amp;'Copy of Reporte SDR '!$C$5,Data!$A:$A,"&lt;="&amp;'Copy of Reporte SDR '!$D$5,Data!$E:$E,E56,Data!$BG:$BG,$H$7)</f>
        <v>0</v>
      </c>
      <c r="O56" s="571">
        <f t="shared" ref="O56:O65" si="23">IFERROR(N56/$D$55,0)</f>
        <v>0</v>
      </c>
      <c r="P56" s="571" t="str">
        <f>iferror(N56/'PT Reporte SDR'!N73-1,"")</f>
        <v/>
      </c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4"/>
      <c r="AE56" s="304"/>
      <c r="AF56" s="304"/>
      <c r="AG56" s="304"/>
    </row>
    <row r="57" ht="22.5" customHeight="1">
      <c r="A57" s="367"/>
      <c r="B57" s="544"/>
      <c r="C57" s="448" t="s">
        <v>47</v>
      </c>
      <c r="D57" s="570">
        <f t="shared" si="19"/>
        <v>0</v>
      </c>
      <c r="E57" s="571">
        <f t="shared" si="20"/>
        <v>0</v>
      </c>
      <c r="F57" s="571" t="str">
        <f>iferror(D57/'PT Reporte SDR'!D74-1,"")</f>
        <v/>
      </c>
      <c r="G57" s="424"/>
      <c r="H57" s="570">
        <f>COUNTIFS(Data!$A:$A,"&gt;="&amp;'Copy of Reporte SDR '!$C$5,Data!$A:$A,"&lt;="&amp;'Copy of Reporte SDR '!$D$5,Data!$Y:$Y,C57)</f>
        <v>0</v>
      </c>
      <c r="I57" s="571">
        <f t="shared" si="21"/>
        <v>0</v>
      </c>
      <c r="J57" s="571" t="str">
        <f>iferror(H57/'PT Reporte SDR'!H74-1,"")</f>
        <v/>
      </c>
      <c r="K57" s="570">
        <f>COUNTIFS(Data!$A:$A,"&gt;="&amp;'Copy of Reporte SDR '!$C$5,Data!$A:$A,"&lt;="&amp;'Copy of Reporte SDR '!$D$5,Data!$E:$E,D57,Data!$BG:$BG,$H$7)</f>
        <v>0</v>
      </c>
      <c r="L57" s="571">
        <f t="shared" si="22"/>
        <v>0</v>
      </c>
      <c r="M57" s="571" t="str">
        <f>iferror(K57/'PT Reporte SDR'!K74-1,"")</f>
        <v/>
      </c>
      <c r="N57" s="570">
        <f>COUNTIFS(Data!$A:$A,"&gt;="&amp;'Copy of Reporte SDR '!$C$5,Data!$A:$A,"&lt;="&amp;'Copy of Reporte SDR '!$D$5,Data!$E:$E,E57,Data!$BG:$BG,$H$7)</f>
        <v>0</v>
      </c>
      <c r="O57" s="571">
        <f t="shared" si="23"/>
        <v>0</v>
      </c>
      <c r="P57" s="571" t="str">
        <f>iferror(N57/'PT Reporte SDR'!N74-1,"")</f>
        <v/>
      </c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4"/>
      <c r="AE57" s="304"/>
      <c r="AF57" s="304"/>
      <c r="AG57" s="304"/>
    </row>
    <row r="58" ht="22.5" customHeight="1">
      <c r="A58" s="367"/>
      <c r="B58" s="544"/>
      <c r="C58" s="352" t="s">
        <v>48</v>
      </c>
      <c r="D58" s="570">
        <f t="shared" si="19"/>
        <v>0</v>
      </c>
      <c r="E58" s="571">
        <f t="shared" si="20"/>
        <v>0</v>
      </c>
      <c r="F58" s="571" t="str">
        <f>iferror(D58/'PT Reporte SDR'!D75-1,"")</f>
        <v/>
      </c>
      <c r="G58" s="424"/>
      <c r="H58" s="570">
        <f>COUNTIFS(Data!$A:$A,"&gt;="&amp;'Copy of Reporte SDR '!$C$5,Data!$A:$A,"&lt;="&amp;'Copy of Reporte SDR '!$D$5,Data!$Y:$Y,C58)</f>
        <v>0</v>
      </c>
      <c r="I58" s="571">
        <f t="shared" si="21"/>
        <v>0</v>
      </c>
      <c r="J58" s="571" t="str">
        <f>iferror(H58/'PT Reporte SDR'!H75-1,"")</f>
        <v/>
      </c>
      <c r="K58" s="570">
        <f>COUNTIFS(Data!$A:$A,"&gt;="&amp;'Copy of Reporte SDR '!$C$5,Data!$A:$A,"&lt;="&amp;'Copy of Reporte SDR '!$D$5,Data!$E:$E,D58,Data!$BG:$BG,$H$7)</f>
        <v>0</v>
      </c>
      <c r="L58" s="571">
        <f t="shared" si="22"/>
        <v>0</v>
      </c>
      <c r="M58" s="571" t="str">
        <f>iferror(K58/'PT Reporte SDR'!K75-1,"")</f>
        <v/>
      </c>
      <c r="N58" s="570">
        <f>COUNTIFS(Data!$A:$A,"&gt;="&amp;'Copy of Reporte SDR '!$C$5,Data!$A:$A,"&lt;="&amp;'Copy of Reporte SDR '!$D$5,Data!$E:$E,E58,Data!$BG:$BG,$H$7)</f>
        <v>0</v>
      </c>
      <c r="O58" s="571">
        <f t="shared" si="23"/>
        <v>0</v>
      </c>
      <c r="P58" s="571" t="str">
        <f>iferror(N58/'PT Reporte SDR'!N75-1,"")</f>
        <v/>
      </c>
      <c r="Q58" s="304"/>
      <c r="R58" s="304"/>
      <c r="S58" s="304"/>
      <c r="T58" s="304"/>
      <c r="U58" s="304"/>
      <c r="V58" s="304"/>
      <c r="W58" s="304"/>
      <c r="X58" s="304"/>
      <c r="Y58" s="304"/>
      <c r="Z58" s="304"/>
      <c r="AA58" s="304"/>
      <c r="AB58" s="304"/>
      <c r="AC58" s="304"/>
      <c r="AD58" s="304"/>
      <c r="AE58" s="304"/>
      <c r="AF58" s="304"/>
      <c r="AG58" s="304"/>
    </row>
    <row r="59" ht="22.5" customHeight="1">
      <c r="A59" s="367"/>
      <c r="B59" s="544"/>
      <c r="C59" s="352" t="s">
        <v>49</v>
      </c>
      <c r="D59" s="570">
        <f t="shared" si="19"/>
        <v>0</v>
      </c>
      <c r="E59" s="571">
        <f t="shared" si="20"/>
        <v>0</v>
      </c>
      <c r="F59" s="571" t="str">
        <f>iferror(D59/'PT Reporte SDR'!D76-1,"")</f>
        <v/>
      </c>
      <c r="G59" s="424"/>
      <c r="H59" s="570">
        <f>COUNTIFS(Data!$A:$A,"&gt;="&amp;'Copy of Reporte SDR '!$C$5,Data!$A:$A,"&lt;="&amp;'Copy of Reporte SDR '!$D$5,Data!$Y:$Y,C59)</f>
        <v>0</v>
      </c>
      <c r="I59" s="571">
        <f t="shared" si="21"/>
        <v>0</v>
      </c>
      <c r="J59" s="571" t="str">
        <f>iferror(H59/'PT Reporte SDR'!H76-1,"")</f>
        <v/>
      </c>
      <c r="K59" s="570">
        <f>COUNTIFS(Data!$A:$A,"&gt;="&amp;'Copy of Reporte SDR '!$C$5,Data!$A:$A,"&lt;="&amp;'Copy of Reporte SDR '!$D$5,Data!$E:$E,D59,Data!$BG:$BG,$H$7)</f>
        <v>0</v>
      </c>
      <c r="L59" s="571">
        <f t="shared" si="22"/>
        <v>0</v>
      </c>
      <c r="M59" s="571" t="str">
        <f>iferror(K59/'PT Reporte SDR'!K76-1,"")</f>
        <v/>
      </c>
      <c r="N59" s="570">
        <f>COUNTIFS(Data!$A:$A,"&gt;="&amp;'Copy of Reporte SDR '!$C$5,Data!$A:$A,"&lt;="&amp;'Copy of Reporte SDR '!$D$5,Data!$E:$E,E59,Data!$BG:$BG,$H$7)</f>
        <v>0</v>
      </c>
      <c r="O59" s="571">
        <f t="shared" si="23"/>
        <v>0</v>
      </c>
      <c r="P59" s="571" t="str">
        <f>iferror(N59/'PT Reporte SDR'!N76-1,"")</f>
        <v/>
      </c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/>
      <c r="AE59" s="304"/>
      <c r="AF59" s="304"/>
      <c r="AG59" s="304"/>
    </row>
    <row r="60" ht="22.5" customHeight="1">
      <c r="A60" s="367"/>
      <c r="B60" s="544"/>
      <c r="C60" s="352" t="s">
        <v>50</v>
      </c>
      <c r="D60" s="570">
        <f t="shared" si="19"/>
        <v>3</v>
      </c>
      <c r="E60" s="571">
        <f t="shared" si="20"/>
        <v>1</v>
      </c>
      <c r="F60" s="571" t="str">
        <f>iferror(D60/'PT Reporte SDR'!D77-1,"")</f>
        <v/>
      </c>
      <c r="G60" s="424"/>
      <c r="H60" s="572">
        <v>3.0</v>
      </c>
      <c r="I60" s="571">
        <f t="shared" si="21"/>
        <v>1</v>
      </c>
      <c r="J60" s="571" t="str">
        <f>iferror(H60/'PT Reporte SDR'!H77-1,"")</f>
        <v/>
      </c>
      <c r="K60" s="570">
        <f>COUNTIFS(Data!$A:$A,"&gt;="&amp;'Copy of Reporte SDR '!$C$5,Data!$A:$A,"&lt;="&amp;'Copy of Reporte SDR '!$D$5,Data!$E:$E,D60,Data!$BG:$BG,$H$7)</f>
        <v>0</v>
      </c>
      <c r="L60" s="571">
        <f t="shared" si="22"/>
        <v>0</v>
      </c>
      <c r="M60" s="571" t="str">
        <f>iferror(K60/'PT Reporte SDR'!K77-1,"")</f>
        <v/>
      </c>
      <c r="N60" s="570">
        <f>COUNTIFS(Data!$A:$A,"&gt;="&amp;'Copy of Reporte SDR '!$C$5,Data!$A:$A,"&lt;="&amp;'Copy of Reporte SDR '!$D$5,Data!$E:$E,E60,Data!$BG:$BG,$H$7)</f>
        <v>0</v>
      </c>
      <c r="O60" s="571">
        <f t="shared" si="23"/>
        <v>0</v>
      </c>
      <c r="P60" s="571" t="str">
        <f>iferror(N60/'PT Reporte SDR'!N77-1,"")</f>
        <v/>
      </c>
      <c r="Q60" s="304"/>
      <c r="R60" s="304"/>
      <c r="S60" s="304"/>
      <c r="T60" s="304"/>
      <c r="U60" s="304"/>
      <c r="V60" s="304"/>
      <c r="W60" s="304"/>
      <c r="X60" s="304"/>
      <c r="Y60" s="304"/>
      <c r="Z60" s="304"/>
      <c r="AA60" s="304"/>
      <c r="AB60" s="304"/>
      <c r="AC60" s="304"/>
      <c r="AD60" s="304"/>
      <c r="AE60" s="304"/>
      <c r="AF60" s="304"/>
      <c r="AG60" s="304"/>
    </row>
    <row r="61" ht="22.5" customHeight="1">
      <c r="A61" s="367"/>
      <c r="B61" s="544"/>
      <c r="C61" s="448" t="s">
        <v>51</v>
      </c>
      <c r="D61" s="570">
        <f t="shared" si="19"/>
        <v>0</v>
      </c>
      <c r="E61" s="571">
        <f t="shared" si="20"/>
        <v>0</v>
      </c>
      <c r="F61" s="571" t="str">
        <f>iferror(D61/'PT Reporte SDR'!D78-1,"")</f>
        <v/>
      </c>
      <c r="G61" s="424"/>
      <c r="H61" s="570">
        <f>COUNTIFS(Data!$A:$A,"&gt;="&amp;'Copy of Reporte SDR '!$C$5,Data!$A:$A,"&lt;="&amp;'Copy of Reporte SDR '!$D$5,Data!$Y:$Y,C61)</f>
        <v>0</v>
      </c>
      <c r="I61" s="571">
        <f t="shared" si="21"/>
        <v>0</v>
      </c>
      <c r="J61" s="571" t="str">
        <f>iferror(H61/'PT Reporte SDR'!H78-1,"")</f>
        <v/>
      </c>
      <c r="K61" s="570">
        <f>COUNTIFS(Data!$A:$A,"&gt;="&amp;'Copy of Reporte SDR '!$C$5,Data!$A:$A,"&lt;="&amp;'Copy of Reporte SDR '!$D$5,Data!$E:$E,D61,Data!$BG:$BG,$H$7)</f>
        <v>0</v>
      </c>
      <c r="L61" s="571">
        <f t="shared" si="22"/>
        <v>0</v>
      </c>
      <c r="M61" s="571" t="str">
        <f>iferror(K61/'PT Reporte SDR'!K78-1,"")</f>
        <v/>
      </c>
      <c r="N61" s="570">
        <f>COUNTIFS(Data!$A:$A,"&gt;="&amp;'Copy of Reporte SDR '!$C$5,Data!$A:$A,"&lt;="&amp;'Copy of Reporte SDR '!$D$5,Data!$E:$E,E61,Data!$BG:$BG,$H$7)</f>
        <v>0</v>
      </c>
      <c r="O61" s="571">
        <f t="shared" si="23"/>
        <v>0</v>
      </c>
      <c r="P61" s="571" t="str">
        <f>iferror(N61/'PT Reporte SDR'!N78-1,"")</f>
        <v/>
      </c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04"/>
      <c r="AF61" s="304"/>
      <c r="AG61" s="304"/>
    </row>
    <row r="62" ht="22.5" customHeight="1">
      <c r="A62" s="304"/>
      <c r="B62" s="545"/>
      <c r="C62" s="448" t="s">
        <v>52</v>
      </c>
      <c r="D62" s="570">
        <f t="shared" si="19"/>
        <v>0</v>
      </c>
      <c r="E62" s="571">
        <f t="shared" si="20"/>
        <v>0</v>
      </c>
      <c r="F62" s="571" t="str">
        <f>iferror(D62/'PT Reporte SDR'!D79-1,"")</f>
        <v/>
      </c>
      <c r="G62" s="424"/>
      <c r="H62" s="570">
        <f>COUNTIFS(Data!$A:$A,"&gt;="&amp;'Copy of Reporte SDR '!$C$5,Data!$A:$A,"&lt;="&amp;'Copy of Reporte SDR '!$D$5,Data!$Y:$Y,C62)</f>
        <v>0</v>
      </c>
      <c r="I62" s="571">
        <f t="shared" si="21"/>
        <v>0</v>
      </c>
      <c r="J62" s="571" t="str">
        <f>iferror(H62/'PT Reporte SDR'!H79-1,"")</f>
        <v/>
      </c>
      <c r="K62" s="570">
        <f>COUNTIFS(Data!$A:$A,"&gt;="&amp;'Copy of Reporte SDR '!$C$5,Data!$A:$A,"&lt;="&amp;'Copy of Reporte SDR '!$D$5,Data!$E:$E,D62,Data!$BG:$BG,$H$7)</f>
        <v>0</v>
      </c>
      <c r="L62" s="571">
        <f t="shared" si="22"/>
        <v>0</v>
      </c>
      <c r="M62" s="571" t="str">
        <f>iferror(K62/'PT Reporte SDR'!K79-1,"")</f>
        <v/>
      </c>
      <c r="N62" s="570">
        <f>COUNTIFS(Data!$A:$A,"&gt;="&amp;'Copy of Reporte SDR '!$C$5,Data!$A:$A,"&lt;="&amp;'Copy of Reporte SDR '!$D$5,Data!$E:$E,E62,Data!$BG:$BG,$H$7)</f>
        <v>0</v>
      </c>
      <c r="O62" s="571">
        <f t="shared" si="23"/>
        <v>0</v>
      </c>
      <c r="P62" s="571" t="str">
        <f>iferror(N62/'PT Reporte SDR'!N79-1,"")</f>
        <v/>
      </c>
      <c r="Q62" s="449"/>
      <c r="R62" s="449"/>
      <c r="S62" s="449"/>
      <c r="T62" s="449"/>
      <c r="U62" s="449"/>
      <c r="V62" s="304"/>
      <c r="W62" s="304"/>
      <c r="X62" s="304"/>
      <c r="Y62" s="304"/>
      <c r="Z62" s="304"/>
      <c r="AA62" s="304"/>
      <c r="AB62" s="304"/>
      <c r="AC62" s="304"/>
      <c r="AD62" s="304"/>
      <c r="AE62" s="304"/>
      <c r="AF62" s="304"/>
      <c r="AG62" s="304"/>
    </row>
    <row r="63" ht="22.5" customHeight="1">
      <c r="A63" s="304"/>
      <c r="B63" s="545"/>
      <c r="C63" s="450" t="s">
        <v>53</v>
      </c>
      <c r="D63" s="570">
        <f t="shared" si="19"/>
        <v>0</v>
      </c>
      <c r="E63" s="571">
        <f t="shared" si="20"/>
        <v>0</v>
      </c>
      <c r="F63" s="571" t="str">
        <f>iferror(D63/'PT Reporte SDR'!D80-1,"")</f>
        <v/>
      </c>
      <c r="G63" s="424"/>
      <c r="H63" s="570">
        <f>COUNTIFS(Data!$A:$A,"&gt;="&amp;'Copy of Reporte SDR '!$C$5,Data!$A:$A,"&lt;="&amp;'Copy of Reporte SDR '!$D$5,Data!$Y:$Y,C63)</f>
        <v>0</v>
      </c>
      <c r="I63" s="571">
        <f t="shared" si="21"/>
        <v>0</v>
      </c>
      <c r="J63" s="571" t="str">
        <f>iferror(H63/'PT Reporte SDR'!H80-1,"")</f>
        <v/>
      </c>
      <c r="K63" s="570">
        <f>COUNTIFS(Data!$A:$A,"&gt;="&amp;'Copy of Reporte SDR '!$C$5,Data!$A:$A,"&lt;="&amp;'Copy of Reporte SDR '!$D$5,Data!$E:$E,D63,Data!$BG:$BG,$H$7)</f>
        <v>0</v>
      </c>
      <c r="L63" s="571">
        <f t="shared" si="22"/>
        <v>0</v>
      </c>
      <c r="M63" s="571" t="str">
        <f>iferror(K63/'PT Reporte SDR'!K80-1,"")</f>
        <v/>
      </c>
      <c r="N63" s="570">
        <f>COUNTIFS(Data!$A:$A,"&gt;="&amp;'Copy of Reporte SDR '!$C$5,Data!$A:$A,"&lt;="&amp;'Copy of Reporte SDR '!$D$5,Data!$E:$E,E63,Data!$BG:$BG,$H$7)</f>
        <v>0</v>
      </c>
      <c r="O63" s="571">
        <f t="shared" si="23"/>
        <v>0</v>
      </c>
      <c r="P63" s="571" t="str">
        <f>iferror(N63/'PT Reporte SDR'!N80-1,"")</f>
        <v/>
      </c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304"/>
      <c r="AB63" s="304"/>
      <c r="AC63" s="304"/>
      <c r="AD63" s="304"/>
      <c r="AE63" s="304"/>
      <c r="AF63" s="304"/>
      <c r="AG63" s="304"/>
    </row>
    <row r="64" ht="22.5" customHeight="1">
      <c r="A64" s="304"/>
      <c r="B64" s="545"/>
      <c r="C64" s="448" t="s">
        <v>54</v>
      </c>
      <c r="D64" s="570">
        <f t="shared" si="19"/>
        <v>0</v>
      </c>
      <c r="E64" s="571">
        <f t="shared" si="20"/>
        <v>0</v>
      </c>
      <c r="F64" s="571" t="str">
        <f>iferror(D64/'PT Reporte SDR'!D81-1,"")</f>
        <v/>
      </c>
      <c r="G64" s="424"/>
      <c r="H64" s="570">
        <f>COUNTIFS(Data!$A:$A,"&gt;="&amp;'Copy of Reporte SDR '!$C$5,Data!$A:$A,"&lt;="&amp;'Copy of Reporte SDR '!$D$5,Data!$Y:$Y,C64)</f>
        <v>0</v>
      </c>
      <c r="I64" s="571">
        <f t="shared" si="21"/>
        <v>0</v>
      </c>
      <c r="J64" s="571" t="str">
        <f>iferror(H64/'PT Reporte SDR'!H81-1,"")</f>
        <v/>
      </c>
      <c r="K64" s="570">
        <f>COUNTIFS(Data!$A:$A,"&gt;="&amp;'Copy of Reporte SDR '!$C$5,Data!$A:$A,"&lt;="&amp;'Copy of Reporte SDR '!$D$5,Data!$E:$E,D64,Data!$BG:$BG,$H$7)</f>
        <v>0</v>
      </c>
      <c r="L64" s="571">
        <f t="shared" si="22"/>
        <v>0</v>
      </c>
      <c r="M64" s="571" t="str">
        <f>iferror(K64/'PT Reporte SDR'!K81-1,"")</f>
        <v/>
      </c>
      <c r="N64" s="570">
        <f>COUNTIFS(Data!$A:$A,"&gt;="&amp;'Copy of Reporte SDR '!$C$5,Data!$A:$A,"&lt;="&amp;'Copy of Reporte SDR '!$D$5,Data!$E:$E,E64,Data!$BG:$BG,$H$7)</f>
        <v>0</v>
      </c>
      <c r="O64" s="571">
        <f t="shared" si="23"/>
        <v>0</v>
      </c>
      <c r="P64" s="571" t="str">
        <f>iferror(N64/'PT Reporte SDR'!N81-1,"")</f>
        <v/>
      </c>
      <c r="Q64" s="449"/>
      <c r="R64" s="449"/>
      <c r="S64" s="449"/>
      <c r="T64" s="449"/>
      <c r="U64" s="449"/>
      <c r="V64" s="304"/>
      <c r="W64" s="304"/>
      <c r="X64" s="304"/>
      <c r="Y64" s="304"/>
      <c r="Z64" s="304"/>
      <c r="AA64" s="304"/>
      <c r="AB64" s="304"/>
      <c r="AC64" s="304"/>
      <c r="AD64" s="304"/>
      <c r="AE64" s="304"/>
      <c r="AF64" s="304"/>
      <c r="AG64" s="304"/>
    </row>
    <row r="65" ht="22.5" customHeight="1">
      <c r="A65" s="304"/>
      <c r="B65" s="545"/>
      <c r="C65" s="352" t="s">
        <v>55</v>
      </c>
      <c r="D65" s="570">
        <f t="shared" si="19"/>
        <v>0</v>
      </c>
      <c r="E65" s="571">
        <f t="shared" si="20"/>
        <v>0</v>
      </c>
      <c r="F65" s="571" t="str">
        <f>iferror(D65/'PT Reporte SDR'!D82-1,"")</f>
        <v/>
      </c>
      <c r="G65" s="424"/>
      <c r="H65" s="570">
        <f>COUNTIFS(Data!$A:$A,"&gt;="&amp;'Copy of Reporte SDR '!$C$5,Data!$A:$A,"&lt;="&amp;'Copy of Reporte SDR '!$D$5,Data!$Y:$Y,C65)</f>
        <v>0</v>
      </c>
      <c r="I65" s="571">
        <f t="shared" si="21"/>
        <v>0</v>
      </c>
      <c r="J65" s="571" t="str">
        <f>iferror(H65/'PT Reporte SDR'!H82-1,"")</f>
        <v/>
      </c>
      <c r="K65" s="570">
        <f>COUNTIFS(Data!$A:$A,"&gt;="&amp;'Copy of Reporte SDR '!$C$5,Data!$A:$A,"&lt;="&amp;'Copy of Reporte SDR '!$D$5,Data!$E:$E,D65,Data!$BG:$BG,$H$7)</f>
        <v>0</v>
      </c>
      <c r="L65" s="571">
        <f t="shared" si="22"/>
        <v>0</v>
      </c>
      <c r="M65" s="571" t="str">
        <f>iferror(K65/'PT Reporte SDR'!K82-1,"")</f>
        <v/>
      </c>
      <c r="N65" s="570">
        <f>COUNTIFS(Data!$A:$A,"&gt;="&amp;'Copy of Reporte SDR '!$C$5,Data!$A:$A,"&lt;="&amp;'Copy of Reporte SDR '!$D$5,Data!$E:$E,E65,Data!$BG:$BG,$H$7)</f>
        <v>0</v>
      </c>
      <c r="O65" s="571">
        <f t="shared" si="23"/>
        <v>0</v>
      </c>
      <c r="P65" s="571" t="str">
        <f>iferror(N65/'PT Reporte SDR'!N82-1,"")</f>
        <v/>
      </c>
      <c r="Q65" s="304"/>
      <c r="R65" s="304"/>
      <c r="S65" s="304"/>
      <c r="T65" s="304"/>
      <c r="U65" s="304"/>
      <c r="V65" s="304"/>
      <c r="W65" s="304"/>
      <c r="X65" s="304"/>
      <c r="Y65" s="304"/>
      <c r="Z65" s="304"/>
      <c r="AA65" s="304"/>
      <c r="AB65" s="304"/>
      <c r="AC65" s="304"/>
      <c r="AD65" s="304"/>
      <c r="AE65" s="304"/>
      <c r="AF65" s="304"/>
      <c r="AG65" s="304"/>
    </row>
    <row r="66" ht="22.5" customHeight="1">
      <c r="A66" s="304"/>
      <c r="B66" s="545"/>
      <c r="C66" s="545"/>
      <c r="D66" s="555"/>
      <c r="E66" s="546"/>
      <c r="F66" s="546" t="str">
        <f>iferror(D66/'PT Reporte SDR'!D83-1,"")</f>
        <v/>
      </c>
      <c r="G66" s="556"/>
      <c r="H66" s="548"/>
      <c r="I66" s="546"/>
      <c r="J66" s="546" t="str">
        <f>iferror(H66/'PT Reporte SDR'!H83-1,"")</f>
        <v/>
      </c>
      <c r="K66" s="548"/>
      <c r="L66" s="546"/>
      <c r="M66" s="546" t="str">
        <f>iferror(K66/'PT Reporte SDR'!K83-1,"")</f>
        <v/>
      </c>
      <c r="N66" s="548"/>
      <c r="O66" s="546"/>
      <c r="P66" s="546" t="str">
        <f>iferror(N66/'PT Reporte SDR'!N83-1,"")</f>
        <v/>
      </c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</row>
    <row r="67" ht="22.5" customHeight="1">
      <c r="A67" s="304"/>
      <c r="B67" s="545"/>
      <c r="C67" s="545"/>
      <c r="D67" s="555"/>
      <c r="E67" s="546"/>
      <c r="F67" s="546" t="str">
        <f>iferror(D67/'PT Reporte SDR'!D84-1,"")</f>
        <v/>
      </c>
      <c r="G67" s="556"/>
      <c r="H67" s="548"/>
      <c r="I67" s="546"/>
      <c r="J67" s="546" t="str">
        <f>iferror(H67/'PT Reporte SDR'!H84-1,"")</f>
        <v/>
      </c>
      <c r="K67" s="548"/>
      <c r="L67" s="546"/>
      <c r="M67" s="546" t="str">
        <f>iferror(K67/'PT Reporte SDR'!K84-1,"")</f>
        <v/>
      </c>
      <c r="N67" s="548"/>
      <c r="O67" s="546"/>
      <c r="P67" s="546" t="str">
        <f>iferror(N67/'PT Reporte SDR'!N84-1,"")</f>
        <v/>
      </c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</row>
    <row r="68" ht="22.5" customHeight="1">
      <c r="A68" s="459"/>
      <c r="B68" s="568"/>
      <c r="C68" s="566" t="s">
        <v>13</v>
      </c>
      <c r="D68" s="567">
        <f>SUM(D69:D76)</f>
        <v>0</v>
      </c>
      <c r="E68" s="552" t="s">
        <v>56</v>
      </c>
      <c r="F68" s="553" t="str">
        <f>iferror(D68/'PT Reporte SDR'!D85-1,"")</f>
        <v/>
      </c>
      <c r="G68" s="568"/>
      <c r="H68" s="573">
        <f>SUM(H69:H76)</f>
        <v>0</v>
      </c>
      <c r="I68" s="553" t="s">
        <v>56</v>
      </c>
      <c r="J68" s="552" t="str">
        <f>iferror(H68/'PT Reporte SDR'!H85-1,"")</f>
        <v/>
      </c>
      <c r="K68" s="574">
        <f>SUM(K69:K76)</f>
        <v>0</v>
      </c>
      <c r="L68" s="552" t="s">
        <v>56</v>
      </c>
      <c r="M68" s="553" t="str">
        <f>iferror(K68/'PT Reporte SDR'!K85-1,"")</f>
        <v/>
      </c>
      <c r="N68" s="573">
        <f>SUM(N69:N76)</f>
        <v>0</v>
      </c>
      <c r="O68" s="553" t="s">
        <v>56</v>
      </c>
      <c r="P68" s="552" t="str">
        <f>iferror(N68/'PT Reporte SDR'!N85-1,"")</f>
        <v/>
      </c>
      <c r="Q68" s="459"/>
      <c r="R68" s="459"/>
      <c r="S68" s="459"/>
      <c r="T68" s="459"/>
      <c r="U68" s="459"/>
      <c r="V68" s="459"/>
      <c r="W68" s="459"/>
      <c r="X68" s="459"/>
      <c r="Y68" s="459"/>
      <c r="Z68" s="459"/>
      <c r="AA68" s="459"/>
      <c r="AB68" s="459"/>
      <c r="AC68" s="459"/>
      <c r="AD68" s="459"/>
      <c r="AE68" s="459"/>
      <c r="AF68" s="459"/>
      <c r="AG68" s="459"/>
    </row>
    <row r="69" ht="22.5" customHeight="1">
      <c r="A69" s="304"/>
      <c r="B69" s="545"/>
      <c r="C69" s="450" t="s">
        <v>58</v>
      </c>
      <c r="D69" s="453">
        <f t="shared" ref="D69:D74" si="24">sum(H69)</f>
        <v>0</v>
      </c>
      <c r="E69" s="454">
        <f t="shared" ref="E69:E74" si="25">iferror(D69/$D$68,0)</f>
        <v>0</v>
      </c>
      <c r="F69" s="454" t="str">
        <f>iferror(D69/'PT Reporte SDR'!D86-1,"")</f>
        <v/>
      </c>
      <c r="G69" s="424"/>
      <c r="H69" s="455">
        <f>COUNTIFS(Data!$A:$A,"&gt;="&amp;'Copy of Reporte SDR '!$C$5,Data!$A:$A,"&lt;="&amp;'Copy of Reporte SDR '!$D$5,Data!$Y:$Y,#REF!)</f>
        <v>0</v>
      </c>
      <c r="I69" s="454">
        <f t="shared" ref="I69:I74" si="26">iferror(H69/$D$68,0)</f>
        <v>0</v>
      </c>
      <c r="J69" s="454" t="str">
        <f>iferror(H69/'PT Reporte SDR'!H86-1,"")</f>
        <v/>
      </c>
      <c r="K69" s="455">
        <f>COUNTIFS(Data!$A:$A,"&gt;="&amp;'Copy of Reporte SDR '!$C$5,Data!$A:$A,"&lt;="&amp;'Copy of Reporte SDR '!$D$5,Data!$E:$E,D69,Data!$BG:$BG,$H$7)</f>
        <v>0</v>
      </c>
      <c r="L69" s="454">
        <f t="shared" ref="L69:L74" si="27">iferror(K69/$D$68,0)</f>
        <v>0</v>
      </c>
      <c r="M69" s="454" t="str">
        <f>iferror(K69/'PT Reporte SDR'!K86-1,"")</f>
        <v/>
      </c>
      <c r="N69" s="455">
        <f>COUNTIFS(Data!$A:$A,"&gt;="&amp;'Copy of Reporte SDR '!$C$5,Data!$A:$A,"&lt;="&amp;'Copy of Reporte SDR '!$D$5,Data!$E:$E,E69,Data!$BG:$BG,$H$7)</f>
        <v>0</v>
      </c>
      <c r="O69" s="454">
        <f t="shared" ref="O69:O74" si="28">iferror(N69/$D$68,0)</f>
        <v>0</v>
      </c>
      <c r="P69" s="454" t="str">
        <f>iferror(N69/'PT Reporte SDR'!N86-1,"")</f>
        <v/>
      </c>
      <c r="Q69" s="449"/>
      <c r="R69" s="449"/>
      <c r="S69" s="449"/>
      <c r="T69" s="449"/>
      <c r="U69" s="449"/>
      <c r="V69" s="304"/>
      <c r="W69" s="304"/>
      <c r="X69" s="304"/>
      <c r="Y69" s="304"/>
      <c r="Z69" s="304"/>
      <c r="AA69" s="304"/>
      <c r="AB69" s="304"/>
      <c r="AC69" s="304"/>
      <c r="AD69" s="304"/>
      <c r="AE69" s="304"/>
      <c r="AF69" s="304"/>
      <c r="AG69" s="304"/>
    </row>
    <row r="70" ht="22.5" customHeight="1">
      <c r="A70" s="304"/>
      <c r="B70" s="545"/>
      <c r="C70" s="575"/>
      <c r="D70" s="453">
        <f t="shared" si="24"/>
        <v>0</v>
      </c>
      <c r="E70" s="454">
        <f t="shared" si="25"/>
        <v>0</v>
      </c>
      <c r="F70" s="454" t="str">
        <f>iferror(D70/'PT Reporte SDR'!D87-1,"")</f>
        <v/>
      </c>
      <c r="G70" s="424"/>
      <c r="H70" s="455">
        <f>COUNTIFS(Data!$A:$A,"&gt;="&amp;'Copy of Reporte SDR '!$C$5,Data!$A:$A,"&lt;="&amp;'Copy of Reporte SDR '!$D$5,Data!$Y:$Y,C69)</f>
        <v>0</v>
      </c>
      <c r="I70" s="454">
        <f t="shared" si="26"/>
        <v>0</v>
      </c>
      <c r="J70" s="454" t="str">
        <f>iferror(H70/'PT Reporte SDR'!H87-1,"")</f>
        <v/>
      </c>
      <c r="K70" s="455">
        <f>COUNTIFS(Data!$A:$A,"&gt;="&amp;'Copy of Reporte SDR '!$C$5,Data!$A:$A,"&lt;="&amp;'Copy of Reporte SDR '!$D$5,Data!$E:$E,D70,Data!$BG:$BG,$H$7)</f>
        <v>0</v>
      </c>
      <c r="L70" s="454">
        <f t="shared" si="27"/>
        <v>0</v>
      </c>
      <c r="M70" s="454" t="str">
        <f>iferror(K70/'PT Reporte SDR'!K87-1,"")</f>
        <v/>
      </c>
      <c r="N70" s="455">
        <f>COUNTIFS(Data!$A:$A,"&gt;="&amp;'Copy of Reporte SDR '!$C$5,Data!$A:$A,"&lt;="&amp;'Copy of Reporte SDR '!$D$5,Data!$E:$E,E70,Data!$BG:$BG,$H$7)</f>
        <v>0</v>
      </c>
      <c r="O70" s="454">
        <f t="shared" si="28"/>
        <v>0</v>
      </c>
      <c r="P70" s="454" t="str">
        <f>iferror(N70/'PT Reporte SDR'!N87-1,"")</f>
        <v/>
      </c>
      <c r="Q70" s="304"/>
      <c r="R70" s="304"/>
      <c r="S70" s="304"/>
      <c r="T70" s="304"/>
      <c r="U70" s="304"/>
      <c r="V70" s="304"/>
      <c r="W70" s="304"/>
      <c r="X70" s="304"/>
      <c r="Y70" s="304"/>
      <c r="Z70" s="304"/>
      <c r="AA70" s="304"/>
      <c r="AB70" s="304"/>
      <c r="AC70" s="304"/>
      <c r="AD70" s="304"/>
      <c r="AE70" s="304"/>
      <c r="AF70" s="304"/>
      <c r="AG70" s="304"/>
    </row>
    <row r="71" ht="22.5" customHeight="1">
      <c r="A71" s="304"/>
      <c r="B71" s="545"/>
      <c r="C71" s="448" t="s">
        <v>59</v>
      </c>
      <c r="D71" s="453">
        <f t="shared" si="24"/>
        <v>0</v>
      </c>
      <c r="E71" s="454">
        <f t="shared" si="25"/>
        <v>0</v>
      </c>
      <c r="F71" s="454" t="str">
        <f>iferror(D71/'PT Reporte SDR'!D88-1,"")</f>
        <v/>
      </c>
      <c r="G71" s="424"/>
      <c r="H71" s="455">
        <f>COUNTIFS(Data!$A:$A,"&gt;="&amp;'Copy of Reporte SDR '!$C$5,Data!$A:$A,"&lt;="&amp;'Copy of Reporte SDR '!$D$5,Data!$Y:$Y,C71)</f>
        <v>0</v>
      </c>
      <c r="I71" s="454">
        <f t="shared" si="26"/>
        <v>0</v>
      </c>
      <c r="J71" s="454" t="str">
        <f>iferror(H71/'PT Reporte SDR'!H88-1,"")</f>
        <v/>
      </c>
      <c r="K71" s="455">
        <f>COUNTIFS(Data!$A:$A,"&gt;="&amp;'Copy of Reporte SDR '!$C$5,Data!$A:$A,"&lt;="&amp;'Copy of Reporte SDR '!$D$5,Data!$E:$E,D71,Data!$BG:$BG,$H$7)</f>
        <v>0</v>
      </c>
      <c r="L71" s="454">
        <f t="shared" si="27"/>
        <v>0</v>
      </c>
      <c r="M71" s="454" t="str">
        <f>iferror(K71/'PT Reporte SDR'!K88-1,"")</f>
        <v/>
      </c>
      <c r="N71" s="455">
        <f>COUNTIFS(Data!$A:$A,"&gt;="&amp;'Copy of Reporte SDR '!$C$5,Data!$A:$A,"&lt;="&amp;'Copy of Reporte SDR '!$D$5,Data!$E:$E,E71,Data!$BG:$BG,$H$7)</f>
        <v>0</v>
      </c>
      <c r="O71" s="454">
        <f t="shared" si="28"/>
        <v>0</v>
      </c>
      <c r="P71" s="454" t="str">
        <f>iferror(N71/'PT Reporte SDR'!N88-1,"")</f>
        <v/>
      </c>
      <c r="Q71" s="449"/>
      <c r="R71" s="449"/>
      <c r="S71" s="449"/>
      <c r="T71" s="449"/>
      <c r="U71" s="449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  <c r="AF71" s="304"/>
      <c r="AG71" s="304"/>
    </row>
    <row r="72" ht="22.5" customHeight="1">
      <c r="A72" s="304"/>
      <c r="B72" s="545"/>
      <c r="C72" s="352" t="s">
        <v>60</v>
      </c>
      <c r="D72" s="453">
        <f t="shared" si="24"/>
        <v>0</v>
      </c>
      <c r="E72" s="454">
        <f t="shared" si="25"/>
        <v>0</v>
      </c>
      <c r="F72" s="454" t="str">
        <f>iferror(D72/'PT Reporte SDR'!D89-1,"")</f>
        <v/>
      </c>
      <c r="G72" s="424"/>
      <c r="H72" s="455">
        <f>COUNTIFS(Data!$A:$A,"&gt;="&amp;'Copy of Reporte SDR '!$C$5,Data!$A:$A,"&lt;="&amp;'Copy of Reporte SDR '!$D$5,Data!$Y:$Y,C72)</f>
        <v>0</v>
      </c>
      <c r="I72" s="454">
        <f t="shared" si="26"/>
        <v>0</v>
      </c>
      <c r="J72" s="454" t="str">
        <f>iferror(H72/'PT Reporte SDR'!H89-1,"")</f>
        <v/>
      </c>
      <c r="K72" s="455">
        <f>COUNTIFS(Data!$A:$A,"&gt;="&amp;'Copy of Reporte SDR '!$C$5,Data!$A:$A,"&lt;="&amp;'Copy of Reporte SDR '!$D$5,Data!$E:$E,D72,Data!$BG:$BG,$H$7)</f>
        <v>0</v>
      </c>
      <c r="L72" s="454">
        <f t="shared" si="27"/>
        <v>0</v>
      </c>
      <c r="M72" s="454" t="str">
        <f>iferror(K72/'PT Reporte SDR'!K89-1,"")</f>
        <v/>
      </c>
      <c r="N72" s="455">
        <f>COUNTIFS(Data!$A:$A,"&gt;="&amp;'Copy of Reporte SDR '!$C$5,Data!$A:$A,"&lt;="&amp;'Copy of Reporte SDR '!$D$5,Data!$E:$E,E72,Data!$BG:$BG,$H$7)</f>
        <v>0</v>
      </c>
      <c r="O72" s="454">
        <f t="shared" si="28"/>
        <v>0</v>
      </c>
      <c r="P72" s="454" t="str">
        <f>iferror(N72/'PT Reporte SDR'!N89-1,"")</f>
        <v/>
      </c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</row>
    <row r="73" ht="22.5" customHeight="1">
      <c r="A73" s="304"/>
      <c r="B73" s="545"/>
      <c r="C73" s="352" t="s">
        <v>61</v>
      </c>
      <c r="D73" s="453">
        <f t="shared" si="24"/>
        <v>0</v>
      </c>
      <c r="E73" s="454">
        <f t="shared" si="25"/>
        <v>0</v>
      </c>
      <c r="F73" s="454" t="str">
        <f>iferror(D73/'PT Reporte SDR'!D90-1,"")</f>
        <v/>
      </c>
      <c r="G73" s="424"/>
      <c r="H73" s="455">
        <f>COUNTIFS(Data!$A:$A,"&gt;="&amp;'Copy of Reporte SDR '!$C$5,Data!$A:$A,"&lt;="&amp;'Copy of Reporte SDR '!$D$5,Data!$Y:$Y,C73)</f>
        <v>0</v>
      </c>
      <c r="I73" s="454">
        <f t="shared" si="26"/>
        <v>0</v>
      </c>
      <c r="J73" s="454" t="str">
        <f>iferror(H73/'PT Reporte SDR'!H90-1,"")</f>
        <v/>
      </c>
      <c r="K73" s="455">
        <f>COUNTIFS(Data!$A:$A,"&gt;="&amp;'Copy of Reporte SDR '!$C$5,Data!$A:$A,"&lt;="&amp;'Copy of Reporte SDR '!$D$5,Data!$E:$E,D73,Data!$BG:$BG,$H$7)</f>
        <v>0</v>
      </c>
      <c r="L73" s="454">
        <f t="shared" si="27"/>
        <v>0</v>
      </c>
      <c r="M73" s="454" t="str">
        <f>iferror(K73/'PT Reporte SDR'!K90-1,"")</f>
        <v/>
      </c>
      <c r="N73" s="455">
        <f>COUNTIFS(Data!$A:$A,"&gt;="&amp;'Copy of Reporte SDR '!$C$5,Data!$A:$A,"&lt;="&amp;'Copy of Reporte SDR '!$D$5,Data!$E:$E,E73,Data!$BG:$BG,$H$7)</f>
        <v>0</v>
      </c>
      <c r="O73" s="454">
        <f t="shared" si="28"/>
        <v>0</v>
      </c>
      <c r="P73" s="454" t="str">
        <f>iferror(N73/'PT Reporte SDR'!N90-1,"")</f>
        <v/>
      </c>
      <c r="Q73" s="304"/>
      <c r="R73" s="304"/>
      <c r="S73" s="304"/>
      <c r="T73" s="304"/>
      <c r="U73" s="304"/>
      <c r="V73" s="304"/>
      <c r="W73" s="304"/>
      <c r="X73" s="304"/>
      <c r="Y73" s="304"/>
      <c r="Z73" s="304"/>
      <c r="AA73" s="304"/>
      <c r="AB73" s="304"/>
      <c r="AC73" s="304"/>
      <c r="AD73" s="304"/>
      <c r="AE73" s="304"/>
      <c r="AF73" s="304"/>
      <c r="AG73" s="304"/>
    </row>
    <row r="74" ht="22.5" customHeight="1">
      <c r="A74" s="304"/>
      <c r="B74" s="545"/>
      <c r="C74" s="352" t="s">
        <v>62</v>
      </c>
      <c r="D74" s="453">
        <f t="shared" si="24"/>
        <v>0</v>
      </c>
      <c r="E74" s="454">
        <f t="shared" si="25"/>
        <v>0</v>
      </c>
      <c r="F74" s="454" t="str">
        <f>iferror(D74/'PT Reporte SDR'!D91-1,"")</f>
        <v/>
      </c>
      <c r="G74" s="424"/>
      <c r="H74" s="455">
        <f>COUNTIFS(Data!$A:$A,"&gt;="&amp;'Copy of Reporte SDR '!$C$5,Data!$A:$A,"&lt;="&amp;'Copy of Reporte SDR '!$D$5,Data!$Y:$Y,C74)</f>
        <v>0</v>
      </c>
      <c r="I74" s="454">
        <f t="shared" si="26"/>
        <v>0</v>
      </c>
      <c r="J74" s="454" t="str">
        <f>iferror(H74/'PT Reporte SDR'!H91-1,"")</f>
        <v/>
      </c>
      <c r="K74" s="455">
        <f>COUNTIFS(Data!$A:$A,"&gt;="&amp;'Copy of Reporte SDR '!$C$5,Data!$A:$A,"&lt;="&amp;'Copy of Reporte SDR '!$D$5,Data!$E:$E,D74,Data!$BG:$BG,$H$7)</f>
        <v>0</v>
      </c>
      <c r="L74" s="454">
        <f t="shared" si="27"/>
        <v>0</v>
      </c>
      <c r="M74" s="454" t="str">
        <f>iferror(K74/'PT Reporte SDR'!K91-1,"")</f>
        <v/>
      </c>
      <c r="N74" s="455">
        <f>COUNTIFS(Data!$A:$A,"&gt;="&amp;'Copy of Reporte SDR '!$C$5,Data!$A:$A,"&lt;="&amp;'Copy of Reporte SDR '!$D$5,Data!$E:$E,E74,Data!$BG:$BG,$H$7)</f>
        <v>0</v>
      </c>
      <c r="O74" s="454">
        <f t="shared" si="28"/>
        <v>0</v>
      </c>
      <c r="P74" s="454" t="str">
        <f>iferror(N74/'PT Reporte SDR'!N91-1,"")</f>
        <v/>
      </c>
      <c r="Q74" s="449"/>
      <c r="R74" s="449"/>
      <c r="S74" s="449"/>
      <c r="T74" s="449"/>
      <c r="U74" s="449"/>
      <c r="V74" s="304"/>
      <c r="W74" s="304"/>
      <c r="X74" s="304"/>
      <c r="Y74" s="304"/>
      <c r="Z74" s="304"/>
      <c r="AA74" s="304"/>
      <c r="AB74" s="304"/>
      <c r="AC74" s="304"/>
      <c r="AD74" s="304"/>
      <c r="AE74" s="304"/>
      <c r="AF74" s="304"/>
      <c r="AG74" s="304"/>
    </row>
    <row r="75" ht="22.5" customHeight="1">
      <c r="A75" s="304"/>
      <c r="B75" s="545"/>
      <c r="C75" s="352"/>
      <c r="D75" s="453"/>
      <c r="E75" s="457"/>
      <c r="F75" s="457" t="str">
        <f>iferror(D75/'PT Reporte SDR'!D92-1,"")</f>
        <v/>
      </c>
      <c r="G75" s="424"/>
      <c r="H75" s="455"/>
      <c r="I75" s="457"/>
      <c r="J75" s="457" t="str">
        <f>iferror(H75/'PT Reporte SDR'!H92-1,"")</f>
        <v/>
      </c>
      <c r="K75" s="455"/>
      <c r="L75" s="457"/>
      <c r="M75" s="457" t="str">
        <f>iferror(K75/'PT Reporte SDR'!K92-1,"")</f>
        <v/>
      </c>
      <c r="N75" s="455"/>
      <c r="O75" s="457"/>
      <c r="P75" s="457" t="str">
        <f>iferror(N75/'PT Reporte SDR'!N92-1,"")</f>
        <v/>
      </c>
      <c r="Q75" s="304"/>
      <c r="R75" s="304"/>
      <c r="S75" s="304"/>
      <c r="T75" s="304"/>
      <c r="U75" s="304"/>
      <c r="V75" s="304"/>
      <c r="W75" s="304"/>
      <c r="X75" s="304"/>
      <c r="Y75" s="304"/>
      <c r="Z75" s="304"/>
      <c r="AA75" s="304"/>
      <c r="AB75" s="304"/>
      <c r="AC75" s="304"/>
      <c r="AD75" s="304"/>
      <c r="AE75" s="304"/>
      <c r="AF75" s="304"/>
      <c r="AG75" s="304"/>
    </row>
    <row r="76" ht="22.5" customHeight="1">
      <c r="A76" s="304"/>
      <c r="B76" s="545"/>
      <c r="C76" s="352"/>
      <c r="D76" s="453"/>
      <c r="E76" s="457"/>
      <c r="F76" s="457" t="str">
        <f>iferror(D76/'PT Reporte SDR'!D93-1,"")</f>
        <v/>
      </c>
      <c r="G76" s="424"/>
      <c r="H76" s="455"/>
      <c r="I76" s="457"/>
      <c r="J76" s="457" t="str">
        <f>iferror(H76/'PT Reporte SDR'!H93-1,"")</f>
        <v/>
      </c>
      <c r="K76" s="455"/>
      <c r="L76" s="457"/>
      <c r="M76" s="457" t="str">
        <f>iferror(K76/'PT Reporte SDR'!K93-1,"")</f>
        <v/>
      </c>
      <c r="N76" s="455"/>
      <c r="O76" s="457"/>
      <c r="P76" s="457" t="str">
        <f>iferror(N76/'PT Reporte SDR'!N93-1,"")</f>
        <v/>
      </c>
      <c r="Q76" s="449"/>
      <c r="R76" s="449"/>
      <c r="S76" s="449"/>
      <c r="T76" s="449"/>
      <c r="U76" s="449"/>
      <c r="V76" s="304"/>
      <c r="W76" s="304"/>
      <c r="X76" s="304"/>
      <c r="Y76" s="304"/>
      <c r="Z76" s="304"/>
      <c r="AA76" s="304"/>
      <c r="AB76" s="304"/>
      <c r="AC76" s="304"/>
      <c r="AD76" s="304"/>
      <c r="AE76" s="304"/>
      <c r="AF76" s="304"/>
      <c r="AG76" s="304"/>
    </row>
    <row r="77" ht="22.5" customHeight="1">
      <c r="A77" s="304"/>
      <c r="B77" s="545"/>
      <c r="C77" s="545"/>
      <c r="D77" s="555"/>
      <c r="E77" s="576"/>
      <c r="F77" s="576" t="str">
        <f>iferror(D77/'PT Reporte SDR'!D94-1,"")</f>
        <v/>
      </c>
      <c r="G77" s="556"/>
      <c r="H77" s="548"/>
      <c r="I77" s="576"/>
      <c r="J77" s="576" t="str">
        <f>iferror(H77/'PT Reporte SDR'!H94-1,"")</f>
        <v/>
      </c>
      <c r="K77" s="548"/>
      <c r="L77" s="576"/>
      <c r="M77" s="576" t="str">
        <f>iferror(K77/'PT Reporte SDR'!K94-1,"")</f>
        <v/>
      </c>
      <c r="N77" s="548"/>
      <c r="O77" s="576"/>
      <c r="P77" s="576" t="str">
        <f>iferror(N77/'PT Reporte SDR'!N94-1,"")</f>
        <v/>
      </c>
      <c r="Q77" s="304"/>
      <c r="R77" s="304"/>
      <c r="S77" s="304"/>
      <c r="T77" s="304"/>
      <c r="U77" s="304"/>
      <c r="V77" s="304"/>
      <c r="W77" s="304"/>
      <c r="X77" s="304"/>
      <c r="Y77" s="304"/>
      <c r="Z77" s="304"/>
      <c r="AA77" s="304"/>
      <c r="AB77" s="304"/>
      <c r="AC77" s="304"/>
      <c r="AD77" s="304"/>
      <c r="AE77" s="304"/>
      <c r="AF77" s="304"/>
      <c r="AG77" s="304"/>
    </row>
    <row r="78" ht="22.5" customHeight="1">
      <c r="A78" s="441"/>
      <c r="B78" s="577"/>
      <c r="C78" s="578" t="s">
        <v>63</v>
      </c>
      <c r="D78" s="579">
        <f>SUM(D79:D80)</f>
        <v>0</v>
      </c>
      <c r="E78" s="580" t="s">
        <v>56</v>
      </c>
      <c r="F78" s="581" t="str">
        <f>iferror(D78/'PT Reporte SDR'!D95-1,"")</f>
        <v/>
      </c>
      <c r="G78" s="577"/>
      <c r="H78" s="582">
        <f>SUM(H79:H80)</f>
        <v>0</v>
      </c>
      <c r="I78" s="581" t="s">
        <v>56</v>
      </c>
      <c r="J78" s="580" t="str">
        <f>iferror(H78/'PT Reporte SDR'!H95-1,"")</f>
        <v/>
      </c>
      <c r="K78" s="583">
        <f>SUM(K79:K80)</f>
        <v>0</v>
      </c>
      <c r="L78" s="580" t="s">
        <v>56</v>
      </c>
      <c r="M78" s="581" t="str">
        <f>iferror(K78/'PT Reporte SDR'!K95-1,"")</f>
        <v/>
      </c>
      <c r="N78" s="582">
        <f>SUM(N79:N80)</f>
        <v>0</v>
      </c>
      <c r="O78" s="581" t="s">
        <v>56</v>
      </c>
      <c r="P78" s="580" t="str">
        <f>iferror(N78/'PT Reporte SDR'!N95-1,"")</f>
        <v/>
      </c>
      <c r="Q78" s="441"/>
      <c r="R78" s="441"/>
      <c r="S78" s="441"/>
      <c r="T78" s="441"/>
      <c r="U78" s="441"/>
      <c r="V78" s="441"/>
      <c r="W78" s="441"/>
      <c r="X78" s="441"/>
      <c r="Y78" s="441"/>
      <c r="Z78" s="441"/>
      <c r="AA78" s="441"/>
      <c r="AB78" s="441"/>
      <c r="AC78" s="441"/>
      <c r="AD78" s="441"/>
      <c r="AE78" s="441"/>
      <c r="AF78" s="441"/>
      <c r="AG78" s="441"/>
    </row>
    <row r="79" ht="22.5" customHeight="1">
      <c r="A79" s="304"/>
      <c r="B79" s="545"/>
      <c r="C79" s="349" t="s">
        <v>64</v>
      </c>
      <c r="D79" s="584">
        <f>sum(H79)</f>
        <v>0</v>
      </c>
      <c r="E79" s="585">
        <f>IFERROR(D79/$D$78,0)</f>
        <v>0</v>
      </c>
      <c r="F79" s="585" t="str">
        <f>iferror(D79/'PT Reporte SDR'!D96-1,"")</f>
        <v/>
      </c>
      <c r="G79" s="424"/>
      <c r="H79" s="584">
        <f>COUNTIFS(Data!$A:$A,"&gt;="&amp;'Copy of Reporte SDR '!$C$5,Data!$A:$A,"&lt;="&amp;'Copy of Reporte SDR '!$D$5,Data!$AE:$AE,C79)</f>
        <v>0</v>
      </c>
      <c r="I79" s="585">
        <f>IFERROR(H79/$D$78,0)</f>
        <v>0</v>
      </c>
      <c r="J79" s="585" t="str">
        <f>iferror(H79/'PT Reporte SDR'!H96-1,"")</f>
        <v/>
      </c>
      <c r="K79" s="584"/>
      <c r="L79" s="585">
        <f>IFERROR(K79/$D$78,0)</f>
        <v>0</v>
      </c>
      <c r="M79" s="585" t="str">
        <f>iferror(K79/'PT Reporte SDR'!K96-1,"")</f>
        <v/>
      </c>
      <c r="N79" s="584"/>
      <c r="O79" s="585">
        <f>IFERROR(N79/$D$78,0)</f>
        <v>0</v>
      </c>
      <c r="P79" s="585" t="str">
        <f>iferror(N79/'PT Reporte SDR'!N96-1,"")</f>
        <v/>
      </c>
      <c r="Q79" s="304"/>
      <c r="R79" s="304"/>
      <c r="S79" s="304"/>
      <c r="T79" s="304"/>
      <c r="U79" s="304"/>
      <c r="V79" s="304"/>
      <c r="W79" s="304"/>
      <c r="X79" s="304"/>
      <c r="Y79" s="304"/>
      <c r="Z79" s="304"/>
      <c r="AA79" s="304"/>
      <c r="AB79" s="304"/>
      <c r="AC79" s="304"/>
      <c r="AD79" s="304"/>
      <c r="AE79" s="304"/>
      <c r="AF79" s="304"/>
      <c r="AG79" s="304"/>
    </row>
    <row r="80" ht="22.5" customHeight="1">
      <c r="A80" s="304"/>
      <c r="B80" s="545"/>
      <c r="C80" s="352"/>
      <c r="D80" s="584"/>
      <c r="E80" s="586"/>
      <c r="F80" s="586" t="str">
        <f>iferror(D80/'PT Reporte SDR'!D97-1,"")</f>
        <v/>
      </c>
      <c r="G80" s="424"/>
      <c r="H80" s="584"/>
      <c r="I80" s="586"/>
      <c r="J80" s="586" t="str">
        <f>iferror(H80/'PT Reporte SDR'!H97-1,"")</f>
        <v/>
      </c>
      <c r="K80" s="584"/>
      <c r="L80" s="586"/>
      <c r="M80" s="586" t="str">
        <f>iferror(K80/'PT Reporte SDR'!K97-1,"")</f>
        <v/>
      </c>
      <c r="N80" s="584"/>
      <c r="O80" s="586"/>
      <c r="P80" s="586" t="str">
        <f>iferror(N80/'PT Reporte SDR'!N97-1,"")</f>
        <v/>
      </c>
      <c r="Q80" s="304"/>
      <c r="R80" s="304"/>
      <c r="S80" s="304"/>
      <c r="T80" s="304"/>
      <c r="U80" s="304"/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</row>
    <row r="81" ht="22.5" customHeight="1">
      <c r="A81" s="304"/>
      <c r="B81" s="545"/>
      <c r="C81" s="545"/>
      <c r="D81" s="545"/>
      <c r="E81" s="546"/>
      <c r="F81" s="546" t="str">
        <f>iferror(D81/'PT Reporte SDR'!D98-1,"")</f>
        <v/>
      </c>
      <c r="G81" s="556"/>
      <c r="H81" s="548"/>
      <c r="I81" s="546"/>
      <c r="J81" s="546" t="str">
        <f>iferror(H81/'PT Reporte SDR'!H98-1,"")</f>
        <v/>
      </c>
      <c r="K81" s="548"/>
      <c r="L81" s="546"/>
      <c r="M81" s="546" t="str">
        <f>iferror(K81/'PT Reporte SDR'!K98-1,"")</f>
        <v/>
      </c>
      <c r="N81" s="548"/>
      <c r="O81" s="546"/>
      <c r="P81" s="546" t="str">
        <f>iferror(N81/'PT Reporte SDR'!N98-1,"")</f>
        <v/>
      </c>
      <c r="Q81" s="304"/>
      <c r="R81" s="304"/>
      <c r="S81" s="304"/>
      <c r="T81" s="304"/>
      <c r="U81" s="304"/>
      <c r="V81" s="304"/>
      <c r="W81" s="304"/>
      <c r="X81" s="304"/>
      <c r="Y81" s="304"/>
      <c r="Z81" s="304"/>
      <c r="AA81" s="304"/>
      <c r="AB81" s="304"/>
      <c r="AC81" s="304"/>
      <c r="AD81" s="304"/>
      <c r="AE81" s="304"/>
      <c r="AF81" s="304"/>
      <c r="AG81" s="304"/>
    </row>
    <row r="82" ht="22.5" customHeight="1">
      <c r="A82" s="441"/>
      <c r="B82" s="577"/>
      <c r="C82" s="587" t="s">
        <v>65</v>
      </c>
      <c r="D82" s="583">
        <f>sum(D83:D124)</f>
        <v>2</v>
      </c>
      <c r="E82" s="588" t="s">
        <v>3</v>
      </c>
      <c r="F82" s="589" t="str">
        <f>iferror(D82/'PT Reporte SDR'!D99-1,"")</f>
        <v/>
      </c>
      <c r="G82" s="590"/>
      <c r="H82" s="582">
        <f>SUM(H83:H124)</f>
        <v>2</v>
      </c>
      <c r="I82" s="589" t="s">
        <v>3</v>
      </c>
      <c r="J82" s="588" t="str">
        <f>iferror(H82/'PT Reporte SDR'!H99-1,"")</f>
        <v/>
      </c>
      <c r="K82" s="583">
        <f>SUM(K83:K124)</f>
        <v>0</v>
      </c>
      <c r="L82" s="588" t="s">
        <v>3</v>
      </c>
      <c r="M82" s="589" t="str">
        <f>iferror(K82/'PT Reporte SDR'!K99-1,"")</f>
        <v/>
      </c>
      <c r="N82" s="582">
        <f>SUM(N83:N124)</f>
        <v>0</v>
      </c>
      <c r="O82" s="589" t="s">
        <v>3</v>
      </c>
      <c r="P82" s="588" t="str">
        <f>iferror(N82/'PT Reporte SDR'!N99-1,"")</f>
        <v/>
      </c>
      <c r="Q82" s="441"/>
      <c r="R82" s="441"/>
      <c r="S82" s="441"/>
      <c r="T82" s="441"/>
      <c r="U82" s="441"/>
      <c r="V82" s="441"/>
      <c r="W82" s="441"/>
      <c r="X82" s="441"/>
      <c r="Y82" s="441"/>
      <c r="Z82" s="441"/>
      <c r="AA82" s="441"/>
      <c r="AB82" s="441"/>
      <c r="AC82" s="441"/>
      <c r="AD82" s="441"/>
      <c r="AE82" s="441"/>
      <c r="AF82" s="441"/>
      <c r="AG82" s="441"/>
    </row>
    <row r="83" ht="22.5" customHeight="1">
      <c r="A83" s="304"/>
      <c r="B83" s="520"/>
      <c r="C83" s="343" t="s">
        <v>64</v>
      </c>
      <c r="D83" s="477">
        <f t="shared" ref="D83:D95" si="29">H83+K83+N83</f>
        <v>0</v>
      </c>
      <c r="E83" s="423">
        <f t="shared" ref="E83:E95" si="30">D83/$D$82</f>
        <v>0</v>
      </c>
      <c r="F83" s="423" t="str">
        <f>iferror(D83/'PT Reporte SDR'!D100-1,"")</f>
        <v/>
      </c>
      <c r="G83" s="340"/>
      <c r="H83" s="477">
        <f>COUNTIFS(Data!$A:$A,"&gt;="&amp;'Copy of Reporte SDR '!$C$5,Data!$A:$A,"&lt;="&amp;'Copy of Reporte SDR '!$D$5,Data!$AD:$AD,C83)</f>
        <v>0</v>
      </c>
      <c r="I83" s="423">
        <f t="shared" ref="I83:I95" si="31">H83/$D$82</f>
        <v>0</v>
      </c>
      <c r="J83" s="423" t="str">
        <f>iferror(H83/'PT Reporte SDR'!H100-1,"")</f>
        <v/>
      </c>
      <c r="K83" s="477">
        <f>COUNTIFS(Data!$A:$A,"&gt;="&amp;'Copy of Reporte SDR '!$C$5,Data!$A:$A,"&lt;="&amp;'Copy of Reporte SDR '!$D$5,Data!$BI:$BI,$H$7,Data!$DF:$DF,C83)</f>
        <v>0</v>
      </c>
      <c r="L83" s="423">
        <f t="shared" ref="L83:L95" si="32">K83/$D$82</f>
        <v>0</v>
      </c>
      <c r="M83" s="423" t="str">
        <f>iferror(K83/'PT Reporte SDR'!K100-1,"")</f>
        <v/>
      </c>
      <c r="N83" s="477">
        <f>COUNTIFS(Data!$A:$A,"&gt;="&amp;'Copy of Reporte SDR '!$C$5,Data!$A:$A,"&lt;="&amp;'Copy of Reporte SDR '!$D$5,Data!$BI:$BI,$H$7,Data!$DF:$DF,C83)</f>
        <v>0</v>
      </c>
      <c r="O83" s="423">
        <f t="shared" ref="O83:O95" si="33">N83/$D$82</f>
        <v>0</v>
      </c>
      <c r="P83" s="423" t="str">
        <f>iferror(N83/'PT Reporte SDR'!N100-1,"")</f>
        <v/>
      </c>
      <c r="Q83" s="304"/>
      <c r="R83" s="304"/>
      <c r="S83" s="304"/>
      <c r="T83" s="304"/>
      <c r="U83" s="304"/>
      <c r="V83" s="304"/>
      <c r="W83" s="304"/>
      <c r="X83" s="304"/>
      <c r="Y83" s="304"/>
      <c r="Z83" s="304"/>
      <c r="AA83" s="304"/>
      <c r="AB83" s="304"/>
      <c r="AC83" s="304"/>
      <c r="AD83" s="304"/>
      <c r="AE83" s="304"/>
      <c r="AF83" s="304"/>
      <c r="AG83" s="304"/>
    </row>
    <row r="84" ht="22.5" customHeight="1">
      <c r="A84" s="304"/>
      <c r="B84" s="520"/>
      <c r="C84" s="343" t="s">
        <v>66</v>
      </c>
      <c r="D84" s="477">
        <f t="shared" si="29"/>
        <v>0</v>
      </c>
      <c r="E84" s="423">
        <f t="shared" si="30"/>
        <v>0</v>
      </c>
      <c r="F84" s="423" t="str">
        <f>iferror(D84/'PT Reporte SDR'!D101-1,"")</f>
        <v/>
      </c>
      <c r="G84" s="424"/>
      <c r="H84" s="477">
        <f>COUNTIFS(Data!$A:$A,"&gt;="&amp;'Copy of Reporte SDR '!$C$5,Data!$A:$A,"&lt;="&amp;'Copy of Reporte SDR '!$D$5,Data!$AD:$AD,C84)</f>
        <v>0</v>
      </c>
      <c r="I84" s="423">
        <f t="shared" si="31"/>
        <v>0</v>
      </c>
      <c r="J84" s="423" t="str">
        <f>iferror(H84/'PT Reporte SDR'!H101-1,"")</f>
        <v/>
      </c>
      <c r="K84" s="477">
        <f>COUNTIFS(Data!$A:$A,"&gt;="&amp;'Copy of Reporte SDR '!$C$5,Data!$A:$A,"&lt;="&amp;'Copy of Reporte SDR '!$D$5,Data!$BI:$BI,$H$7,Data!$DF:$DF,C84)</f>
        <v>0</v>
      </c>
      <c r="L84" s="423">
        <f t="shared" si="32"/>
        <v>0</v>
      </c>
      <c r="M84" s="423" t="str">
        <f>iferror(K84/'PT Reporte SDR'!K101-1,"")</f>
        <v/>
      </c>
      <c r="N84" s="477">
        <f>COUNTIFS(Data!$A:$A,"&gt;="&amp;'Copy of Reporte SDR '!$C$5,Data!$A:$A,"&lt;="&amp;'Copy of Reporte SDR '!$D$5,Data!$BI:$BI,$H$7,Data!$DF:$DF,C84)</f>
        <v>0</v>
      </c>
      <c r="O84" s="423">
        <f t="shared" si="33"/>
        <v>0</v>
      </c>
      <c r="P84" s="423" t="str">
        <f>iferror(N84/'PT Reporte SDR'!N101-1,"")</f>
        <v/>
      </c>
      <c r="Q84" s="304"/>
      <c r="R84" s="304"/>
      <c r="S84" s="304"/>
      <c r="T84" s="304"/>
      <c r="U84" s="304"/>
      <c r="V84" s="304"/>
      <c r="W84" s="304"/>
      <c r="X84" s="304"/>
      <c r="Y84" s="304"/>
      <c r="Z84" s="304"/>
      <c r="AA84" s="304"/>
      <c r="AB84" s="304"/>
      <c r="AC84" s="304"/>
      <c r="AD84" s="304"/>
      <c r="AE84" s="304"/>
      <c r="AF84" s="304"/>
      <c r="AG84" s="304"/>
    </row>
    <row r="85" ht="22.5" customHeight="1">
      <c r="A85" s="304"/>
      <c r="B85" s="520"/>
      <c r="C85" s="343" t="s">
        <v>67</v>
      </c>
      <c r="D85" s="477">
        <f t="shared" si="29"/>
        <v>0</v>
      </c>
      <c r="E85" s="423">
        <f t="shared" si="30"/>
        <v>0</v>
      </c>
      <c r="F85" s="423" t="str">
        <f>iferror(D85/'PT Reporte SDR'!D102-1,"")</f>
        <v/>
      </c>
      <c r="G85" s="424"/>
      <c r="H85" s="477">
        <f>COUNTIFS(Data!$A:$A,"&gt;="&amp;'Copy of Reporte SDR '!$C$5,Data!$A:$A,"&lt;="&amp;'Copy of Reporte SDR '!$D$5,Data!$AD:$AD,C85)</f>
        <v>0</v>
      </c>
      <c r="I85" s="423">
        <f t="shared" si="31"/>
        <v>0</v>
      </c>
      <c r="J85" s="423" t="str">
        <f>iferror(H85/'PT Reporte SDR'!H102-1,"")</f>
        <v/>
      </c>
      <c r="K85" s="477">
        <f>COUNTIFS(Data!$A:$A,"&gt;="&amp;'Copy of Reporte SDR '!$C$5,Data!$A:$A,"&lt;="&amp;'Copy of Reporte SDR '!$D$5,Data!$BI:$BI,$H$7,Data!$DF:$DF,C85)</f>
        <v>0</v>
      </c>
      <c r="L85" s="423">
        <f t="shared" si="32"/>
        <v>0</v>
      </c>
      <c r="M85" s="423" t="str">
        <f>iferror(K85/'PT Reporte SDR'!K102-1,"")</f>
        <v/>
      </c>
      <c r="N85" s="477">
        <f>COUNTIFS(Data!$A:$A,"&gt;="&amp;'Copy of Reporte SDR '!$C$5,Data!$A:$A,"&lt;="&amp;'Copy of Reporte SDR '!$D$5,Data!$BI:$BI,$H$7,Data!$DF:$DF,C85)</f>
        <v>0</v>
      </c>
      <c r="O85" s="423">
        <f t="shared" si="33"/>
        <v>0</v>
      </c>
      <c r="P85" s="423" t="str">
        <f>iferror(N85/'PT Reporte SDR'!N102-1,"")</f>
        <v/>
      </c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304"/>
      <c r="AB85" s="304"/>
      <c r="AC85" s="304"/>
      <c r="AD85" s="304"/>
      <c r="AE85" s="304"/>
      <c r="AF85" s="304"/>
      <c r="AG85" s="304"/>
    </row>
    <row r="86" ht="22.5" customHeight="1">
      <c r="A86" s="304"/>
      <c r="B86" s="520"/>
      <c r="C86" s="343" t="s">
        <v>68</v>
      </c>
      <c r="D86" s="477">
        <f t="shared" si="29"/>
        <v>1</v>
      </c>
      <c r="E86" s="423">
        <f t="shared" si="30"/>
        <v>0.5</v>
      </c>
      <c r="F86" s="423" t="str">
        <f>iferror(D86/'PT Reporte SDR'!D103-1,"")</f>
        <v/>
      </c>
      <c r="G86" s="424"/>
      <c r="H86" s="477">
        <f>COUNTIFS(Data!$A:$A,"&gt;="&amp;'Copy of Reporte SDR '!$C$5,Data!$A:$A,"&lt;="&amp;'Copy of Reporte SDR '!$D$5,Data!$AD:$AD,C86)+1</f>
        <v>1</v>
      </c>
      <c r="I86" s="423">
        <f t="shared" si="31"/>
        <v>0.5</v>
      </c>
      <c r="J86" s="423" t="str">
        <f>iferror(H86/'PT Reporte SDR'!H103-1,"")</f>
        <v/>
      </c>
      <c r="K86" s="477">
        <f>COUNTIFS(Data!$A:$A,"&gt;="&amp;'Copy of Reporte SDR '!$C$5,Data!$A:$A,"&lt;="&amp;'Copy of Reporte SDR '!$D$5,Data!$BI:$BI,$H$7,Data!$DF:$DF,C86)</f>
        <v>0</v>
      </c>
      <c r="L86" s="423">
        <f t="shared" si="32"/>
        <v>0</v>
      </c>
      <c r="M86" s="423" t="str">
        <f>iferror(K86/'PT Reporte SDR'!K103-1,"")</f>
        <v/>
      </c>
      <c r="N86" s="477">
        <f>COUNTIFS(Data!$A:$A,"&gt;="&amp;'Copy of Reporte SDR '!$C$5,Data!$A:$A,"&lt;="&amp;'Copy of Reporte SDR '!$D$5,Data!$BI:$BI,$H$7,Data!$DF:$DF,C86)</f>
        <v>0</v>
      </c>
      <c r="O86" s="423">
        <f t="shared" si="33"/>
        <v>0</v>
      </c>
      <c r="P86" s="423" t="str">
        <f>iferror(N86/'PT Reporte SDR'!N103-1,"")</f>
        <v/>
      </c>
      <c r="Q86" s="304"/>
      <c r="R86" s="304"/>
      <c r="S86" s="304"/>
      <c r="T86" s="304"/>
      <c r="U86" s="304"/>
      <c r="V86" s="304"/>
      <c r="W86" s="304"/>
      <c r="X86" s="304"/>
      <c r="Y86" s="304"/>
      <c r="Z86" s="304"/>
      <c r="AA86" s="304"/>
      <c r="AB86" s="304"/>
      <c r="AC86" s="304"/>
      <c r="AD86" s="304"/>
      <c r="AE86" s="304"/>
      <c r="AF86" s="304"/>
      <c r="AG86" s="304"/>
    </row>
    <row r="87" ht="22.5" customHeight="1">
      <c r="A87" s="304"/>
      <c r="B87" s="520"/>
      <c r="C87" s="343" t="s">
        <v>69</v>
      </c>
      <c r="D87" s="477">
        <f t="shared" si="29"/>
        <v>1</v>
      </c>
      <c r="E87" s="423">
        <f t="shared" si="30"/>
        <v>0.5</v>
      </c>
      <c r="F87" s="423" t="str">
        <f>iferror(D87/'PT Reporte SDR'!D104-1,"")</f>
        <v/>
      </c>
      <c r="G87" s="424"/>
      <c r="H87" s="477">
        <f>COUNTIFS(Data!$A:$A,"&gt;="&amp;'Copy of Reporte SDR '!$C$5,Data!$A:$A,"&lt;="&amp;'Copy of Reporte SDR '!$D$5,Data!$AD:$AD,C87)+1</f>
        <v>1</v>
      </c>
      <c r="I87" s="423">
        <f t="shared" si="31"/>
        <v>0.5</v>
      </c>
      <c r="J87" s="423" t="str">
        <f>iferror(H87/'PT Reporte SDR'!H104-1,"")</f>
        <v/>
      </c>
      <c r="K87" s="477">
        <f>COUNTIFS(Data!$A:$A,"&gt;="&amp;'Copy of Reporte SDR '!$C$5,Data!$A:$A,"&lt;="&amp;'Copy of Reporte SDR '!$D$5,Data!$BI:$BI,$H$7,Data!$DF:$DF,C87)</f>
        <v>0</v>
      </c>
      <c r="L87" s="423">
        <f t="shared" si="32"/>
        <v>0</v>
      </c>
      <c r="M87" s="423" t="str">
        <f>iferror(K87/'PT Reporte SDR'!K104-1,"")</f>
        <v/>
      </c>
      <c r="N87" s="477">
        <f>COUNTIFS(Data!$A:$A,"&gt;="&amp;'Copy of Reporte SDR '!$C$5,Data!$A:$A,"&lt;="&amp;'Copy of Reporte SDR '!$D$5,Data!$BI:$BI,$H$7,Data!$DF:$DF,C87)</f>
        <v>0</v>
      </c>
      <c r="O87" s="423">
        <f t="shared" si="33"/>
        <v>0</v>
      </c>
      <c r="P87" s="423" t="str">
        <f>iferror(N87/'PT Reporte SDR'!N104-1,"")</f>
        <v/>
      </c>
      <c r="Q87" s="304"/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</row>
    <row r="88" ht="22.5" customHeight="1">
      <c r="A88" s="304"/>
      <c r="B88" s="520"/>
      <c r="C88" s="343" t="s">
        <v>70</v>
      </c>
      <c r="D88" s="477">
        <f t="shared" si="29"/>
        <v>0</v>
      </c>
      <c r="E88" s="423">
        <f t="shared" si="30"/>
        <v>0</v>
      </c>
      <c r="F88" s="423" t="str">
        <f>iferror(D88/'PT Reporte SDR'!D105-1,"")</f>
        <v/>
      </c>
      <c r="G88" s="424"/>
      <c r="H88" s="477">
        <f>COUNTIFS(Data!$A:$A,"&gt;="&amp;'Copy of Reporte SDR '!$C$5,Data!$A:$A,"&lt;="&amp;'Copy of Reporte SDR '!$D$5,Data!$AD:$AD,C88)</f>
        <v>0</v>
      </c>
      <c r="I88" s="423">
        <f t="shared" si="31"/>
        <v>0</v>
      </c>
      <c r="J88" s="423" t="str">
        <f>iferror(H88/'PT Reporte SDR'!H105-1,"")</f>
        <v/>
      </c>
      <c r="K88" s="477">
        <f>COUNTIFS(Data!$A:$A,"&gt;="&amp;'Copy of Reporte SDR '!$C$5,Data!$A:$A,"&lt;="&amp;'Copy of Reporte SDR '!$D$5,Data!$BI:$BI,$H$7,Data!$DF:$DF,C88)</f>
        <v>0</v>
      </c>
      <c r="L88" s="423">
        <f t="shared" si="32"/>
        <v>0</v>
      </c>
      <c r="M88" s="423" t="str">
        <f>iferror(K88/'PT Reporte SDR'!K105-1,"")</f>
        <v/>
      </c>
      <c r="N88" s="477">
        <f>COUNTIFS(Data!$A:$A,"&gt;="&amp;'Copy of Reporte SDR '!$C$5,Data!$A:$A,"&lt;="&amp;'Copy of Reporte SDR '!$D$5,Data!$BI:$BI,$H$7,Data!$DF:$DF,C88)</f>
        <v>0</v>
      </c>
      <c r="O88" s="423">
        <f t="shared" si="33"/>
        <v>0</v>
      </c>
      <c r="P88" s="423" t="str">
        <f>iferror(N88/'PT Reporte SDR'!N105-1,"")</f>
        <v/>
      </c>
      <c r="Q88" s="304"/>
      <c r="R88" s="304"/>
      <c r="S88" s="304"/>
      <c r="T88" s="304"/>
      <c r="U88" s="304"/>
      <c r="V88" s="304"/>
      <c r="W88" s="304"/>
      <c r="X88" s="304"/>
      <c r="Y88" s="304"/>
      <c r="Z88" s="304"/>
      <c r="AA88" s="304"/>
      <c r="AB88" s="304"/>
      <c r="AC88" s="304"/>
      <c r="AD88" s="304"/>
      <c r="AE88" s="304"/>
      <c r="AF88" s="304"/>
      <c r="AG88" s="304"/>
    </row>
    <row r="89" ht="22.5" customHeight="1">
      <c r="A89" s="304"/>
      <c r="B89" s="545"/>
      <c r="C89" s="352" t="s">
        <v>71</v>
      </c>
      <c r="D89" s="477">
        <f t="shared" si="29"/>
        <v>0</v>
      </c>
      <c r="E89" s="423">
        <f t="shared" si="30"/>
        <v>0</v>
      </c>
      <c r="F89" s="423" t="str">
        <f>iferror(D89/'PT Reporte SDR'!D106-1,"")</f>
        <v/>
      </c>
      <c r="G89" s="424"/>
      <c r="H89" s="477">
        <f>COUNTIFS(Data!$A:$A,"&gt;="&amp;'Copy of Reporte SDR '!$C$5,Data!$A:$A,"&lt;="&amp;'Copy of Reporte SDR '!$D$5,Data!$AD:$AD,C89)</f>
        <v>0</v>
      </c>
      <c r="I89" s="423">
        <f t="shared" si="31"/>
        <v>0</v>
      </c>
      <c r="J89" s="423" t="str">
        <f>iferror(H89/'PT Reporte SDR'!H106-1,"")</f>
        <v/>
      </c>
      <c r="K89" s="477">
        <f>COUNTIFS(Data!$A:$A,"&gt;="&amp;'Copy of Reporte SDR '!$C$5,Data!$A:$A,"&lt;="&amp;'Copy of Reporte SDR '!$D$5,Data!$BI:$BI,$H$7,Data!$DF:$DF,C89)</f>
        <v>0</v>
      </c>
      <c r="L89" s="423">
        <f t="shared" si="32"/>
        <v>0</v>
      </c>
      <c r="M89" s="423" t="str">
        <f>iferror(K89/'PT Reporte SDR'!K106-1,"")</f>
        <v/>
      </c>
      <c r="N89" s="477">
        <f>COUNTIFS(Data!$A:$A,"&gt;="&amp;'Copy of Reporte SDR '!$C$5,Data!$A:$A,"&lt;="&amp;'Copy of Reporte SDR '!$D$5,Data!$BI:$BI,$H$7,Data!$DF:$DF,C89)</f>
        <v>0</v>
      </c>
      <c r="O89" s="423">
        <f t="shared" si="33"/>
        <v>0</v>
      </c>
      <c r="P89" s="423" t="str">
        <f>iferror(N89/'PT Reporte SDR'!N106-1,"")</f>
        <v/>
      </c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</row>
    <row r="90" ht="22.5" customHeight="1">
      <c r="A90" s="304"/>
      <c r="B90" s="545"/>
      <c r="C90" s="352" t="s">
        <v>72</v>
      </c>
      <c r="D90" s="477">
        <f t="shared" si="29"/>
        <v>0</v>
      </c>
      <c r="E90" s="423">
        <f t="shared" si="30"/>
        <v>0</v>
      </c>
      <c r="F90" s="423" t="str">
        <f>iferror(D90/'PT Reporte SDR'!D107-1,"")</f>
        <v/>
      </c>
      <c r="G90" s="340"/>
      <c r="H90" s="477">
        <f>COUNTIFS(Data!$A:$A,"&gt;="&amp;'Copy of Reporte SDR '!$C$5,Data!$A:$A,"&lt;="&amp;'Copy of Reporte SDR '!$D$5,Data!$AE:$AE,C90)</f>
        <v>0</v>
      </c>
      <c r="I90" s="423">
        <f t="shared" si="31"/>
        <v>0</v>
      </c>
      <c r="J90" s="423" t="str">
        <f>iferror(H90/'PT Reporte SDR'!H107-1,"")</f>
        <v/>
      </c>
      <c r="K90" s="477">
        <f>COUNTIFS(Data!$A:$A,"&gt;="&amp;'Copy of Reporte SDR '!$C$5,Data!$A:$A,"&lt;="&amp;'Copy of Reporte SDR '!$D$5,Data!$BI:$BI,$H$7,Data!$DF:$DF,C90)</f>
        <v>0</v>
      </c>
      <c r="L90" s="423">
        <f t="shared" si="32"/>
        <v>0</v>
      </c>
      <c r="M90" s="423" t="str">
        <f>iferror(K90/'PT Reporte SDR'!K107-1,"")</f>
        <v/>
      </c>
      <c r="N90" s="477">
        <f>COUNTIFS(Data!$A:$A,"&gt;="&amp;'Copy of Reporte SDR '!$C$5,Data!$A:$A,"&lt;="&amp;'Copy of Reporte SDR '!$D$5,Data!$BI:$BI,$H$7,Data!$DF:$DF,C90)</f>
        <v>0</v>
      </c>
      <c r="O90" s="423">
        <f t="shared" si="33"/>
        <v>0</v>
      </c>
      <c r="P90" s="423" t="str">
        <f>iferror(N90/'PT Reporte SDR'!N107-1,"")</f>
        <v/>
      </c>
      <c r="Q90" s="304"/>
      <c r="R90" s="304"/>
      <c r="S90" s="304"/>
      <c r="T90" s="304"/>
      <c r="U90" s="304"/>
      <c r="V90" s="304"/>
      <c r="W90" s="304"/>
      <c r="X90" s="304"/>
      <c r="Y90" s="304"/>
      <c r="Z90" s="304"/>
      <c r="AA90" s="304"/>
      <c r="AB90" s="304"/>
      <c r="AC90" s="304"/>
      <c r="AD90" s="304"/>
      <c r="AE90" s="304"/>
      <c r="AF90" s="304"/>
      <c r="AG90" s="304"/>
    </row>
    <row r="91" ht="22.5" customHeight="1">
      <c r="A91" s="304"/>
      <c r="B91" s="545"/>
      <c r="C91" s="352" t="s">
        <v>73</v>
      </c>
      <c r="D91" s="477">
        <f t="shared" si="29"/>
        <v>0</v>
      </c>
      <c r="E91" s="423">
        <f t="shared" si="30"/>
        <v>0</v>
      </c>
      <c r="F91" s="423" t="str">
        <f>iferror(D91/'PT Reporte SDR'!D108-1,"")</f>
        <v/>
      </c>
      <c r="G91" s="424"/>
      <c r="H91" s="477">
        <f>COUNTIFS(Data!$A:$A,"&gt;="&amp;'Copy of Reporte SDR '!$C$5,Data!$A:$A,"&lt;="&amp;'Copy of Reporte SDR '!$D$5,Data!$AD:$AD,C91)</f>
        <v>0</v>
      </c>
      <c r="I91" s="423">
        <f t="shared" si="31"/>
        <v>0</v>
      </c>
      <c r="J91" s="423" t="str">
        <f>iferror(H91/'PT Reporte SDR'!H108-1,"")</f>
        <v/>
      </c>
      <c r="K91" s="477">
        <f>COUNTIFS(Data!$A:$A,"&gt;="&amp;'Copy of Reporte SDR '!$C$5,Data!$A:$A,"&lt;="&amp;'Copy of Reporte SDR '!$D$5,Data!$BI:$BI,$H$7,Data!$DF:$DF,C91)</f>
        <v>0</v>
      </c>
      <c r="L91" s="423">
        <f t="shared" si="32"/>
        <v>0</v>
      </c>
      <c r="M91" s="423" t="str">
        <f>iferror(K91/'PT Reporte SDR'!K108-1,"")</f>
        <v/>
      </c>
      <c r="N91" s="477">
        <f>COUNTIFS(Data!$A:$A,"&gt;="&amp;'Copy of Reporte SDR '!$C$5,Data!$A:$A,"&lt;="&amp;'Copy of Reporte SDR '!$D$5,Data!$BI:$BI,$H$7,Data!$DF:$DF,C91)</f>
        <v>0</v>
      </c>
      <c r="O91" s="423">
        <f t="shared" si="33"/>
        <v>0</v>
      </c>
      <c r="P91" s="423" t="str">
        <f>iferror(N91/'PT Reporte SDR'!N108-1,"")</f>
        <v/>
      </c>
      <c r="Q91" s="304"/>
      <c r="R91" s="304"/>
      <c r="S91" s="304"/>
      <c r="T91" s="304"/>
      <c r="U91" s="304"/>
      <c r="V91" s="304"/>
      <c r="W91" s="304"/>
      <c r="X91" s="304"/>
      <c r="Y91" s="304"/>
      <c r="Z91" s="304"/>
      <c r="AA91" s="304"/>
      <c r="AB91" s="304"/>
      <c r="AC91" s="304"/>
      <c r="AD91" s="304"/>
      <c r="AE91" s="304"/>
      <c r="AF91" s="304"/>
      <c r="AG91" s="304"/>
    </row>
    <row r="92" ht="22.5" customHeight="1">
      <c r="A92" s="304"/>
      <c r="B92" s="545"/>
      <c r="C92" s="352" t="s">
        <v>74</v>
      </c>
      <c r="D92" s="477">
        <f t="shared" si="29"/>
        <v>0</v>
      </c>
      <c r="E92" s="423">
        <f t="shared" si="30"/>
        <v>0</v>
      </c>
      <c r="F92" s="423" t="str">
        <f>iferror(D92/'PT Reporte SDR'!D109-1,"")</f>
        <v/>
      </c>
      <c r="G92" s="424"/>
      <c r="H92" s="477">
        <f>COUNTIFS(Data!$A:$A,"&gt;="&amp;'Copy of Reporte SDR '!$C$5,Data!$A:$A,"&lt;="&amp;'Copy of Reporte SDR '!$D$5,Data!$AD:$AD,C92)</f>
        <v>0</v>
      </c>
      <c r="I92" s="423">
        <f t="shared" si="31"/>
        <v>0</v>
      </c>
      <c r="J92" s="423" t="str">
        <f>iferror(H92/'PT Reporte SDR'!H109-1,"")</f>
        <v/>
      </c>
      <c r="K92" s="477">
        <f>COUNTIFS(Data!$A:$A,"&gt;="&amp;'Copy of Reporte SDR '!$C$5,Data!$A:$A,"&lt;="&amp;'Copy of Reporte SDR '!$D$5,Data!$BI:$BI,$H$7,Data!$DF:$DF,C92)</f>
        <v>0</v>
      </c>
      <c r="L92" s="423">
        <f t="shared" si="32"/>
        <v>0</v>
      </c>
      <c r="M92" s="423" t="str">
        <f>iferror(K92/'PT Reporte SDR'!K109-1,"")</f>
        <v/>
      </c>
      <c r="N92" s="477">
        <f>COUNTIFS(Data!$A:$A,"&gt;="&amp;'Copy of Reporte SDR '!$C$5,Data!$A:$A,"&lt;="&amp;'Copy of Reporte SDR '!$D$5,Data!$BI:$BI,$H$7,Data!$DF:$DF,C92)</f>
        <v>0</v>
      </c>
      <c r="O92" s="423">
        <f t="shared" si="33"/>
        <v>0</v>
      </c>
      <c r="P92" s="423" t="str">
        <f>iferror(N92/'PT Reporte SDR'!N109-1,"")</f>
        <v/>
      </c>
      <c r="Q92" s="304"/>
      <c r="R92" s="304"/>
      <c r="S92" s="304"/>
      <c r="T92" s="304"/>
      <c r="U92" s="304"/>
      <c r="V92" s="304"/>
      <c r="W92" s="304"/>
      <c r="X92" s="304"/>
      <c r="Y92" s="304"/>
      <c r="Z92" s="304"/>
      <c r="AA92" s="304"/>
      <c r="AB92" s="304"/>
      <c r="AC92" s="304"/>
      <c r="AD92" s="304"/>
      <c r="AE92" s="304"/>
      <c r="AF92" s="304"/>
      <c r="AG92" s="304"/>
    </row>
    <row r="93" ht="22.5" customHeight="1">
      <c r="A93" s="304"/>
      <c r="B93" s="545"/>
      <c r="C93" s="352" t="s">
        <v>75</v>
      </c>
      <c r="D93" s="477">
        <f t="shared" si="29"/>
        <v>0</v>
      </c>
      <c r="E93" s="423">
        <f t="shared" si="30"/>
        <v>0</v>
      </c>
      <c r="F93" s="423" t="str">
        <f>iferror(D93/'PT Reporte SDR'!D110-1,"")</f>
        <v/>
      </c>
      <c r="G93" s="424"/>
      <c r="H93" s="477">
        <f>COUNTIFS(Data!$A:$A,"&gt;="&amp;'Copy of Reporte SDR '!$C$5,Data!$A:$A,"&lt;="&amp;'Copy of Reporte SDR '!$D$5,Data!$AD:$AD,C93)</f>
        <v>0</v>
      </c>
      <c r="I93" s="423">
        <f t="shared" si="31"/>
        <v>0</v>
      </c>
      <c r="J93" s="423" t="str">
        <f>iferror(H93/'PT Reporte SDR'!H110-1,"")</f>
        <v/>
      </c>
      <c r="K93" s="477">
        <f>COUNTIFS(Data!$A:$A,"&gt;="&amp;'Copy of Reporte SDR '!$C$5,Data!$A:$A,"&lt;="&amp;'Copy of Reporte SDR '!$D$5,Data!$BI:$BI,$H$7,Data!$DF:$DF,C93)</f>
        <v>0</v>
      </c>
      <c r="L93" s="423">
        <f t="shared" si="32"/>
        <v>0</v>
      </c>
      <c r="M93" s="423" t="str">
        <f>iferror(K93/'PT Reporte SDR'!K110-1,"")</f>
        <v/>
      </c>
      <c r="N93" s="477">
        <f>COUNTIFS(Data!$A:$A,"&gt;="&amp;'Copy of Reporte SDR '!$C$5,Data!$A:$A,"&lt;="&amp;'Copy of Reporte SDR '!$D$5,Data!$BI:$BI,$H$7,Data!$DF:$DF,C93)</f>
        <v>0</v>
      </c>
      <c r="O93" s="423">
        <f t="shared" si="33"/>
        <v>0</v>
      </c>
      <c r="P93" s="423" t="str">
        <f>iferror(N93/'PT Reporte SDR'!N110-1,"")</f>
        <v/>
      </c>
      <c r="Q93" s="304"/>
      <c r="R93" s="304"/>
      <c r="S93" s="304"/>
      <c r="T93" s="304"/>
      <c r="U93" s="304"/>
      <c r="V93" s="304"/>
      <c r="W93" s="304"/>
      <c r="X93" s="304"/>
      <c r="Y93" s="304"/>
      <c r="Z93" s="304"/>
      <c r="AA93" s="304"/>
      <c r="AB93" s="304"/>
      <c r="AC93" s="304"/>
      <c r="AD93" s="304"/>
      <c r="AE93" s="304"/>
      <c r="AF93" s="304"/>
      <c r="AG93" s="304"/>
    </row>
    <row r="94" ht="22.5" customHeight="1">
      <c r="A94" s="304"/>
      <c r="B94" s="545"/>
      <c r="C94" s="352" t="s">
        <v>76</v>
      </c>
      <c r="D94" s="477">
        <f t="shared" si="29"/>
        <v>0</v>
      </c>
      <c r="E94" s="423">
        <f t="shared" si="30"/>
        <v>0</v>
      </c>
      <c r="F94" s="423" t="str">
        <f>iferror(D94/'PT Reporte SDR'!D111-1,"")</f>
        <v/>
      </c>
      <c r="G94" s="424"/>
      <c r="H94" s="477">
        <f>COUNTIFS(Data!$A:$A,"&gt;="&amp;'Copy of Reporte SDR '!$C$5,Data!$A:$A,"&lt;="&amp;'Copy of Reporte SDR '!$D$5,Data!$AD:$AD,C94)</f>
        <v>0</v>
      </c>
      <c r="I94" s="423">
        <f t="shared" si="31"/>
        <v>0</v>
      </c>
      <c r="J94" s="423" t="str">
        <f>iferror(H94/'PT Reporte SDR'!H111-1,"")</f>
        <v/>
      </c>
      <c r="K94" s="477">
        <f>COUNTIFS(Data!$A:$A,"&gt;="&amp;'Copy of Reporte SDR '!$C$5,Data!$A:$A,"&lt;="&amp;'Copy of Reporte SDR '!$D$5,Data!$BI:$BI,$H$7,Data!$DF:$DF,C94)</f>
        <v>0</v>
      </c>
      <c r="L94" s="423">
        <f t="shared" si="32"/>
        <v>0</v>
      </c>
      <c r="M94" s="423" t="str">
        <f>iferror(K94/'PT Reporte SDR'!K111-1,"")</f>
        <v/>
      </c>
      <c r="N94" s="477">
        <f>COUNTIFS(Data!$A:$A,"&gt;="&amp;'Copy of Reporte SDR '!$C$5,Data!$A:$A,"&lt;="&amp;'Copy of Reporte SDR '!$D$5,Data!$BI:$BI,$H$7,Data!$DF:$DF,C94)</f>
        <v>0</v>
      </c>
      <c r="O94" s="423">
        <f t="shared" si="33"/>
        <v>0</v>
      </c>
      <c r="P94" s="423" t="str">
        <f>iferror(N94/'PT Reporte SDR'!N111-1,"")</f>
        <v/>
      </c>
      <c r="Q94" s="304"/>
      <c r="R94" s="304"/>
      <c r="S94" s="304"/>
      <c r="T94" s="304"/>
      <c r="U94" s="304"/>
      <c r="V94" s="304"/>
      <c r="W94" s="304"/>
      <c r="X94" s="304"/>
      <c r="Y94" s="304"/>
      <c r="Z94" s="304"/>
      <c r="AA94" s="304"/>
      <c r="AB94" s="304"/>
      <c r="AC94" s="304"/>
      <c r="AD94" s="304"/>
      <c r="AE94" s="304"/>
      <c r="AF94" s="304"/>
      <c r="AG94" s="304"/>
    </row>
    <row r="95" ht="22.5" customHeight="1">
      <c r="A95" s="304"/>
      <c r="B95" s="545"/>
      <c r="C95" s="349" t="s">
        <v>146</v>
      </c>
      <c r="D95" s="477">
        <f t="shared" si="29"/>
        <v>0</v>
      </c>
      <c r="E95" s="423">
        <f t="shared" si="30"/>
        <v>0</v>
      </c>
      <c r="F95" s="423" t="str">
        <f>iferror(D95/'PT Reporte SDR'!D112-1,"")</f>
        <v/>
      </c>
      <c r="G95" s="424"/>
      <c r="H95" s="477">
        <f>COUNTIFS(Data!$A:$A,"&gt;="&amp;'Copy of Reporte SDR '!$C$5,Data!$A:$A,"&lt;="&amp;'Copy of Reporte SDR '!$D$5,Data!$AD:$AD,C95)</f>
        <v>0</v>
      </c>
      <c r="I95" s="423">
        <f t="shared" si="31"/>
        <v>0</v>
      </c>
      <c r="J95" s="423" t="str">
        <f>iferror(H95/'PT Reporte SDR'!H112-1,"")</f>
        <v/>
      </c>
      <c r="K95" s="477">
        <f>COUNTIFS(Data!$A:$A,"&gt;="&amp;'Copy of Reporte SDR '!$C$5,Data!$A:$A,"&lt;="&amp;'Copy of Reporte SDR '!$D$5,Data!$BI:$BI,$H$7,Data!$DF:$DF,C95)</f>
        <v>0</v>
      </c>
      <c r="L95" s="423">
        <f t="shared" si="32"/>
        <v>0</v>
      </c>
      <c r="M95" s="423" t="str">
        <f>iferror(K95/'PT Reporte SDR'!K112-1,"")</f>
        <v/>
      </c>
      <c r="N95" s="477">
        <f>COUNTIFS(Data!$A:$A,"&gt;="&amp;'Copy of Reporte SDR '!$C$5,Data!$A:$A,"&lt;="&amp;'Copy of Reporte SDR '!$D$5,Data!$BI:$BI,$H$7,Data!$DF:$DF,C95)</f>
        <v>0</v>
      </c>
      <c r="O95" s="423">
        <f t="shared" si="33"/>
        <v>0</v>
      </c>
      <c r="P95" s="423" t="str">
        <f>iferror(N95/'PT Reporte SDR'!N112-1,"")</f>
        <v/>
      </c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4"/>
      <c r="AE95" s="304"/>
      <c r="AF95" s="304"/>
      <c r="AG95" s="304"/>
    </row>
    <row r="96">
      <c r="A96" s="367"/>
      <c r="B96" s="367"/>
      <c r="C96" s="478"/>
      <c r="D96" s="479"/>
      <c r="E96" s="480"/>
      <c r="F96" s="480" t="str">
        <f>iferror(D96/'PT Reporte SDR'!D112-1,"")</f>
        <v/>
      </c>
      <c r="G96" s="374"/>
      <c r="H96" s="479"/>
      <c r="I96" s="480"/>
      <c r="J96" s="480" t="str">
        <f>iferror(H96/'PT Reporte SDR'!H112-1,"")</f>
        <v/>
      </c>
      <c r="K96" s="479"/>
      <c r="L96" s="480"/>
      <c r="M96" s="480" t="str">
        <f>iferror(K96/'PT Reporte SDR'!K112-1,"")</f>
        <v/>
      </c>
      <c r="N96" s="479"/>
      <c r="O96" s="480"/>
      <c r="P96" s="480" t="str">
        <f>iferror(N96/'PT Reporte SDR'!N112-1,"")</f>
        <v/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  <c r="AA96" s="367"/>
      <c r="AB96" s="367"/>
      <c r="AC96" s="367"/>
      <c r="AD96" s="367"/>
      <c r="AE96" s="367"/>
      <c r="AF96" s="367"/>
      <c r="AG96" s="367"/>
    </row>
    <row r="97">
      <c r="A97" s="367"/>
      <c r="B97" s="367"/>
      <c r="C97" s="478"/>
      <c r="D97" s="479"/>
      <c r="E97" s="480"/>
      <c r="F97" s="480" t="str">
        <f>iferror(D97/'PT Reporte SDR'!D113-1,"")</f>
        <v/>
      </c>
      <c r="G97" s="374"/>
      <c r="H97" s="479"/>
      <c r="I97" s="480"/>
      <c r="J97" s="480" t="str">
        <f>iferror(H97/'PT Reporte SDR'!H113-1,"")</f>
        <v/>
      </c>
      <c r="K97" s="479"/>
      <c r="L97" s="480"/>
      <c r="M97" s="480" t="str">
        <f>iferror(K97/'PT Reporte SDR'!K113-1,"")</f>
        <v/>
      </c>
      <c r="N97" s="479"/>
      <c r="O97" s="480"/>
      <c r="P97" s="480" t="str">
        <f>iferror(N97/'PT Reporte SDR'!N113-1,"")</f>
        <v/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  <c r="AA97" s="367"/>
      <c r="AB97" s="367"/>
      <c r="AC97" s="367"/>
      <c r="AD97" s="367"/>
      <c r="AE97" s="367"/>
      <c r="AF97" s="367"/>
      <c r="AG97" s="367"/>
    </row>
    <row r="98" hidden="1">
      <c r="A98" s="304"/>
      <c r="B98" s="304"/>
      <c r="C98" s="481" t="s">
        <v>77</v>
      </c>
      <c r="D98" s="482">
        <f t="shared" ref="D98:D110" si="34">H98+K98+N98</f>
        <v>0</v>
      </c>
      <c r="E98" s="483">
        <f t="shared" ref="E98:E110" si="35">D98/$D$82</f>
        <v>0</v>
      </c>
      <c r="F98" s="483" t="str">
        <f>iferror(D98/'PT Reporte SDR'!D114-1,"")</f>
        <v/>
      </c>
      <c r="G98" s="313"/>
      <c r="H98" s="484">
        <f>COUNTIFS(Data!$A:$A,"&gt;="&amp;'Copy of Reporte SDR '!$C$5,Data!$A:$A,"&lt;="&amp;'Copy of Reporte SDR '!$D$5,Data!$BI:$BI,$H$7,Data!$DF:$DF,C98)</f>
        <v>0</v>
      </c>
      <c r="I98" s="483">
        <f t="shared" ref="I98:I110" si="36">H98/$D$82</f>
        <v>0</v>
      </c>
      <c r="J98" s="483" t="str">
        <f>iferror(H98/'PT Reporte SDR'!H114-1,"")</f>
        <v/>
      </c>
      <c r="K98" s="484">
        <f>COUNTIFS(Data!$A:$A,"&gt;="&amp;'Copy of Reporte SDR '!$C$5,Data!$A:$A,"&lt;="&amp;'Copy of Reporte SDR '!$D$5,Data!$BI:$BI,$H$7,Data!$DF:$DF,C98)</f>
        <v>0</v>
      </c>
      <c r="L98" s="483">
        <f t="shared" ref="L98:L110" si="37">K98/$D$82</f>
        <v>0</v>
      </c>
      <c r="M98" s="483" t="str">
        <f>iferror(K98/'PT Reporte SDR'!K114-1,"")</f>
        <v/>
      </c>
      <c r="N98" s="484">
        <f>COUNTIFS(Data!$A:$A,"&gt;="&amp;'Copy of Reporte SDR '!$C$5,Data!$A:$A,"&lt;="&amp;'Copy of Reporte SDR '!$D$5,Data!$BI:$BI,$H$7,Data!$DF:$DF,C98)</f>
        <v>0</v>
      </c>
      <c r="O98" s="483">
        <f t="shared" ref="O98:O110" si="38">N98/$D$82</f>
        <v>0</v>
      </c>
      <c r="P98" s="483" t="str">
        <f>iferror(N98/'PT Reporte SDR'!N114-1,"")</f>
        <v/>
      </c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</row>
    <row r="99" hidden="1">
      <c r="A99" s="304"/>
      <c r="B99" s="485"/>
      <c r="C99" s="486" t="s">
        <v>78</v>
      </c>
      <c r="D99" s="487">
        <f t="shared" si="34"/>
        <v>0</v>
      </c>
      <c r="E99" s="488">
        <f t="shared" si="35"/>
        <v>0</v>
      </c>
      <c r="F99" s="488" t="str">
        <f>iferror(D99/'PT Reporte SDR'!D115-1,"")</f>
        <v/>
      </c>
      <c r="G99" s="313"/>
      <c r="H99" s="487">
        <f>COUNTIFS(Data!$A:$A,"&gt;="&amp;'Copy of Reporte SDR '!$C$5,Data!$A:$A,"&lt;="&amp;'Copy of Reporte SDR '!$D$5,Data!$BR:$BR,C99)</f>
        <v>0</v>
      </c>
      <c r="I99" s="488">
        <f t="shared" si="36"/>
        <v>0</v>
      </c>
      <c r="J99" s="488" t="str">
        <f>iferror(H99/'PT Reporte SDR'!H115-1,"")</f>
        <v/>
      </c>
      <c r="K99" s="487">
        <f>COUNTIFS(Data!$A:$A,"&gt;="&amp;'Copy of Reporte SDR '!$C$5,Data!$A:$A,"&lt;="&amp;'Copy of Reporte SDR '!$D$5,Data!$BI:$BI,$H$7,Data!$DF:$DF,C99)</f>
        <v>0</v>
      </c>
      <c r="L99" s="488">
        <f t="shared" si="37"/>
        <v>0</v>
      </c>
      <c r="M99" s="488" t="str">
        <f>iferror(K99/'PT Reporte SDR'!K115-1,"")</f>
        <v/>
      </c>
      <c r="N99" s="487">
        <f>COUNTIFS(Data!$A:$A,"&gt;="&amp;'Copy of Reporte SDR '!$C$5,Data!$A:$A,"&lt;="&amp;'Copy of Reporte SDR '!$D$5,Data!$BI:$BI,$H$7,Data!$DF:$DF,C99)</f>
        <v>0</v>
      </c>
      <c r="O99" s="488">
        <f t="shared" si="38"/>
        <v>0</v>
      </c>
      <c r="P99" s="488" t="str">
        <f>iferror(N99/'PT Reporte SDR'!N115-1,"")</f>
        <v/>
      </c>
      <c r="Q99" s="304"/>
      <c r="R99" s="304"/>
      <c r="S99" s="304"/>
      <c r="T99" s="304"/>
      <c r="U99" s="304"/>
      <c r="V99" s="304"/>
      <c r="W99" s="304"/>
      <c r="X99" s="304"/>
      <c r="Y99" s="304"/>
      <c r="Z99" s="304"/>
      <c r="AA99" s="304"/>
      <c r="AB99" s="304"/>
      <c r="AC99" s="304"/>
      <c r="AD99" s="304"/>
      <c r="AE99" s="304"/>
      <c r="AF99" s="304"/>
      <c r="AG99" s="304"/>
    </row>
    <row r="100" hidden="1">
      <c r="A100" s="304"/>
      <c r="B100" s="485"/>
      <c r="C100" s="486" t="s">
        <v>79</v>
      </c>
      <c r="D100" s="487">
        <f t="shared" si="34"/>
        <v>0</v>
      </c>
      <c r="E100" s="488">
        <f t="shared" si="35"/>
        <v>0</v>
      </c>
      <c r="F100" s="488" t="str">
        <f>iferror(D100/'PT Reporte SDR'!D116-1,"")</f>
        <v/>
      </c>
      <c r="G100" s="313"/>
      <c r="H100" s="487">
        <f>COUNTIFS(Data!$A:$A,"&gt;="&amp;'Copy of Reporte SDR '!$C$5,Data!$A:$A,"&lt;="&amp;'Copy of Reporte SDR '!$D$5,Data!$BR:$BR,C100)</f>
        <v>0</v>
      </c>
      <c r="I100" s="488">
        <f t="shared" si="36"/>
        <v>0</v>
      </c>
      <c r="J100" s="488" t="str">
        <f>iferror(H100/'PT Reporte SDR'!H116-1,"")</f>
        <v/>
      </c>
      <c r="K100" s="487">
        <f>COUNTIFS(Data!$A:$A,"&gt;="&amp;'Copy of Reporte SDR '!$C$5,Data!$A:$A,"&lt;="&amp;'Copy of Reporte SDR '!$D$5,Data!$BI:$BI,$H$7,Data!$DF:$DF,C100)</f>
        <v>0</v>
      </c>
      <c r="L100" s="488">
        <f t="shared" si="37"/>
        <v>0</v>
      </c>
      <c r="M100" s="488" t="str">
        <f>iferror(K100/'PT Reporte SDR'!K116-1,"")</f>
        <v/>
      </c>
      <c r="N100" s="487">
        <f>COUNTIFS(Data!$A:$A,"&gt;="&amp;'Copy of Reporte SDR '!$C$5,Data!$A:$A,"&lt;="&amp;'Copy of Reporte SDR '!$D$5,Data!$BI:$BI,$H$7,Data!$DF:$DF,C100)</f>
        <v>0</v>
      </c>
      <c r="O100" s="488">
        <f t="shared" si="38"/>
        <v>0</v>
      </c>
      <c r="P100" s="488" t="str">
        <f>iferror(N100/'PT Reporte SDR'!N116-1,"")</f>
        <v/>
      </c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04"/>
      <c r="AB100" s="304"/>
      <c r="AC100" s="304"/>
      <c r="AD100" s="304"/>
      <c r="AE100" s="304"/>
      <c r="AF100" s="304"/>
      <c r="AG100" s="304"/>
    </row>
    <row r="101" hidden="1">
      <c r="A101" s="304"/>
      <c r="B101" s="485"/>
      <c r="C101" s="486" t="s">
        <v>80</v>
      </c>
      <c r="D101" s="487">
        <f t="shared" si="34"/>
        <v>0</v>
      </c>
      <c r="E101" s="488">
        <f t="shared" si="35"/>
        <v>0</v>
      </c>
      <c r="F101" s="488" t="str">
        <f>iferror(D101/'PT Reporte SDR'!D117-1,"")</f>
        <v/>
      </c>
      <c r="G101" s="313"/>
      <c r="H101" s="487">
        <f>COUNTIFS(Data!$A:$A,"&gt;="&amp;'Copy of Reporte SDR '!$C$5,Data!$A:$A,"&lt;="&amp;'Copy of Reporte SDR '!$D$5,Data!$BR:$BR,C101)</f>
        <v>0</v>
      </c>
      <c r="I101" s="488">
        <f t="shared" si="36"/>
        <v>0</v>
      </c>
      <c r="J101" s="488" t="str">
        <f>iferror(H101/'PT Reporte SDR'!H117-1,"")</f>
        <v/>
      </c>
      <c r="K101" s="487">
        <f>COUNTIFS(Data!$A:$A,"&gt;="&amp;'Copy of Reporte SDR '!$C$5,Data!$A:$A,"&lt;="&amp;'Copy of Reporte SDR '!$D$5,Data!$BI:$BI,$H$7,Data!$DF:$DF,C101)</f>
        <v>0</v>
      </c>
      <c r="L101" s="488">
        <f t="shared" si="37"/>
        <v>0</v>
      </c>
      <c r="M101" s="488" t="str">
        <f>iferror(K101/'PT Reporte SDR'!K117-1,"")</f>
        <v/>
      </c>
      <c r="N101" s="487">
        <f>COUNTIFS(Data!$A:$A,"&gt;="&amp;'Copy of Reporte SDR '!$C$5,Data!$A:$A,"&lt;="&amp;'Copy of Reporte SDR '!$D$5,Data!$BI:$BI,$H$7,Data!$DF:$DF,C101)</f>
        <v>0</v>
      </c>
      <c r="O101" s="488">
        <f t="shared" si="38"/>
        <v>0</v>
      </c>
      <c r="P101" s="488" t="str">
        <f>iferror(N101/'PT Reporte SDR'!N117-1,"")</f>
        <v/>
      </c>
      <c r="Q101" s="304"/>
      <c r="R101" s="304"/>
      <c r="S101" s="304"/>
      <c r="T101" s="304"/>
      <c r="U101" s="304"/>
      <c r="V101" s="304"/>
      <c r="W101" s="304"/>
      <c r="X101" s="304"/>
      <c r="Y101" s="304"/>
      <c r="Z101" s="304"/>
      <c r="AA101" s="304"/>
      <c r="AB101" s="304"/>
      <c r="AC101" s="304"/>
      <c r="AD101" s="304"/>
      <c r="AE101" s="304"/>
      <c r="AF101" s="304"/>
      <c r="AG101" s="304"/>
    </row>
    <row r="102" hidden="1">
      <c r="A102" s="304"/>
      <c r="B102" s="489"/>
      <c r="C102" s="486" t="s">
        <v>81</v>
      </c>
      <c r="D102" s="487">
        <f t="shared" si="34"/>
        <v>0</v>
      </c>
      <c r="E102" s="488">
        <f t="shared" si="35"/>
        <v>0</v>
      </c>
      <c r="F102" s="488" t="str">
        <f>iferror(D102/'PT Reporte SDR'!D118-1,"")</f>
        <v/>
      </c>
      <c r="G102" s="313"/>
      <c r="H102" s="487">
        <f>COUNTIFS(Data!$A:$A,"&gt;="&amp;'Copy of Reporte SDR '!$C$5,Data!$A:$A,"&lt;="&amp;'Copy of Reporte SDR '!$D$5,Data!$BR:$BR,C102)</f>
        <v>0</v>
      </c>
      <c r="I102" s="488">
        <f t="shared" si="36"/>
        <v>0</v>
      </c>
      <c r="J102" s="488" t="str">
        <f>iferror(H102/'PT Reporte SDR'!H118-1,"")</f>
        <v/>
      </c>
      <c r="K102" s="487">
        <f>COUNTIFS(Data!$A:$A,"&gt;="&amp;'Copy of Reporte SDR '!$C$5,Data!$A:$A,"&lt;="&amp;'Copy of Reporte SDR '!$D$5,Data!$BI:$BI,$H$7,Data!$DF:$DF,C102)</f>
        <v>0</v>
      </c>
      <c r="L102" s="488">
        <f t="shared" si="37"/>
        <v>0</v>
      </c>
      <c r="M102" s="488" t="str">
        <f>iferror(K102/'PT Reporte SDR'!K118-1,"")</f>
        <v/>
      </c>
      <c r="N102" s="487">
        <f>COUNTIFS(Data!$A:$A,"&gt;="&amp;'Copy of Reporte SDR '!$C$5,Data!$A:$A,"&lt;="&amp;'Copy of Reporte SDR '!$D$5,Data!$BI:$BI,$H$7,Data!$DF:$DF,C102)</f>
        <v>0</v>
      </c>
      <c r="O102" s="488">
        <f t="shared" si="38"/>
        <v>0</v>
      </c>
      <c r="P102" s="488" t="str">
        <f>iferror(N102/'PT Reporte SDR'!N118-1,"")</f>
        <v/>
      </c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  <c r="AA102" s="304"/>
      <c r="AB102" s="304"/>
      <c r="AC102" s="304"/>
      <c r="AD102" s="304"/>
      <c r="AE102" s="304"/>
      <c r="AF102" s="304"/>
      <c r="AG102" s="304"/>
    </row>
    <row r="103" hidden="1">
      <c r="A103" s="304"/>
      <c r="B103" s="485"/>
      <c r="C103" s="486" t="s">
        <v>82</v>
      </c>
      <c r="D103" s="487">
        <f t="shared" si="34"/>
        <v>0</v>
      </c>
      <c r="E103" s="488">
        <f t="shared" si="35"/>
        <v>0</v>
      </c>
      <c r="F103" s="488" t="str">
        <f>iferror(D103/'PT Reporte SDR'!D119-1,"")</f>
        <v/>
      </c>
      <c r="G103" s="313"/>
      <c r="H103" s="487">
        <f>COUNTIFS(Data!$A:$A,"&gt;="&amp;'Copy of Reporte SDR '!$C$5,Data!$A:$A,"&lt;="&amp;'Copy of Reporte SDR '!$D$5,Data!$BR:$BR,C103)</f>
        <v>0</v>
      </c>
      <c r="I103" s="488">
        <f t="shared" si="36"/>
        <v>0</v>
      </c>
      <c r="J103" s="488" t="str">
        <f>iferror(H103/'PT Reporte SDR'!H119-1,"")</f>
        <v/>
      </c>
      <c r="K103" s="487">
        <f>COUNTIFS(Data!$A:$A,"&gt;="&amp;'Copy of Reporte SDR '!$C$5,Data!$A:$A,"&lt;="&amp;'Copy of Reporte SDR '!$D$5,Data!$BI:$BI,$H$7,Data!$DF:$DF,C103)</f>
        <v>0</v>
      </c>
      <c r="L103" s="488">
        <f t="shared" si="37"/>
        <v>0</v>
      </c>
      <c r="M103" s="488" t="str">
        <f>iferror(K103/'PT Reporte SDR'!K119-1,"")</f>
        <v/>
      </c>
      <c r="N103" s="487">
        <f>COUNTIFS(Data!$A:$A,"&gt;="&amp;'Copy of Reporte SDR '!$C$5,Data!$A:$A,"&lt;="&amp;'Copy of Reporte SDR '!$D$5,Data!$BI:$BI,$H$7,Data!$DF:$DF,C103)</f>
        <v>0</v>
      </c>
      <c r="O103" s="488">
        <f t="shared" si="38"/>
        <v>0</v>
      </c>
      <c r="P103" s="488" t="str">
        <f>iferror(N103/'PT Reporte SDR'!N119-1,"")</f>
        <v/>
      </c>
      <c r="Q103" s="304"/>
      <c r="R103" s="304"/>
      <c r="S103" s="304"/>
      <c r="T103" s="304"/>
      <c r="U103" s="304"/>
      <c r="V103" s="304"/>
      <c r="W103" s="304"/>
      <c r="X103" s="304"/>
      <c r="Y103" s="304"/>
      <c r="Z103" s="304"/>
      <c r="AA103" s="304"/>
      <c r="AB103" s="304"/>
      <c r="AC103" s="304"/>
      <c r="AD103" s="304"/>
      <c r="AE103" s="304"/>
      <c r="AF103" s="304"/>
      <c r="AG103" s="304"/>
    </row>
    <row r="104" hidden="1">
      <c r="A104" s="304"/>
      <c r="B104" s="489"/>
      <c r="C104" s="486" t="s">
        <v>83</v>
      </c>
      <c r="D104" s="487">
        <f t="shared" si="34"/>
        <v>0</v>
      </c>
      <c r="E104" s="488">
        <f t="shared" si="35"/>
        <v>0</v>
      </c>
      <c r="F104" s="488" t="str">
        <f>iferror(D104/'PT Reporte SDR'!D120-1,"")</f>
        <v/>
      </c>
      <c r="G104" s="313"/>
      <c r="H104" s="487">
        <f>COUNTIFS(Data!$A:$A,"&gt;="&amp;'Copy of Reporte SDR '!$C$5,Data!$A:$A,"&lt;="&amp;'Copy of Reporte SDR '!$D$5,Data!$BR:$BR,C104)</f>
        <v>0</v>
      </c>
      <c r="I104" s="488">
        <f t="shared" si="36"/>
        <v>0</v>
      </c>
      <c r="J104" s="488" t="str">
        <f>iferror(H104/'PT Reporte SDR'!H120-1,"")</f>
        <v/>
      </c>
      <c r="K104" s="487">
        <f>COUNTIFS(Data!$A:$A,"&gt;="&amp;'Copy of Reporte SDR '!$C$5,Data!$A:$A,"&lt;="&amp;'Copy of Reporte SDR '!$D$5,Data!$BI:$BI,$H$7,Data!$DF:$DF,C104)</f>
        <v>0</v>
      </c>
      <c r="L104" s="488">
        <f t="shared" si="37"/>
        <v>0</v>
      </c>
      <c r="M104" s="488" t="str">
        <f>iferror(K104/'PT Reporte SDR'!K120-1,"")</f>
        <v/>
      </c>
      <c r="N104" s="487">
        <f>COUNTIFS(Data!$A:$A,"&gt;="&amp;'Copy of Reporte SDR '!$C$5,Data!$A:$A,"&lt;="&amp;'Copy of Reporte SDR '!$D$5,Data!$BI:$BI,$H$7,Data!$DF:$DF,C104)</f>
        <v>0</v>
      </c>
      <c r="O104" s="488">
        <f t="shared" si="38"/>
        <v>0</v>
      </c>
      <c r="P104" s="488" t="str">
        <f>iferror(N104/'PT Reporte SDR'!N120-1,"")</f>
        <v/>
      </c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  <c r="AA104" s="304"/>
      <c r="AB104" s="304"/>
      <c r="AC104" s="304"/>
      <c r="AD104" s="304"/>
      <c r="AE104" s="304"/>
      <c r="AF104" s="304"/>
      <c r="AG104" s="304"/>
    </row>
    <row r="105" hidden="1">
      <c r="A105" s="304"/>
      <c r="B105" s="489"/>
      <c r="C105" s="486" t="s">
        <v>84</v>
      </c>
      <c r="D105" s="487">
        <f t="shared" si="34"/>
        <v>0</v>
      </c>
      <c r="E105" s="488">
        <f t="shared" si="35"/>
        <v>0</v>
      </c>
      <c r="F105" s="488" t="str">
        <f>iferror(D105/'PT Reporte SDR'!D121-1,"")</f>
        <v/>
      </c>
      <c r="G105" s="313"/>
      <c r="H105" s="487">
        <f>COUNTIFS(Data!$A:$A,"&gt;="&amp;'Copy of Reporte SDR '!$C$5,Data!$A:$A,"&lt;="&amp;'Copy of Reporte SDR '!$D$5,Data!$BR:$BR,C105)</f>
        <v>0</v>
      </c>
      <c r="I105" s="488">
        <f t="shared" si="36"/>
        <v>0</v>
      </c>
      <c r="J105" s="488" t="str">
        <f>iferror(H105/'PT Reporte SDR'!H121-1,"")</f>
        <v/>
      </c>
      <c r="K105" s="487">
        <f>COUNTIFS(Data!$A:$A,"&gt;="&amp;'Copy of Reporte SDR '!$C$5,Data!$A:$A,"&lt;="&amp;'Copy of Reporte SDR '!$D$5,Data!$BI:$BI,$H$7,Data!$DF:$DF,C105)</f>
        <v>0</v>
      </c>
      <c r="L105" s="488">
        <f t="shared" si="37"/>
        <v>0</v>
      </c>
      <c r="M105" s="488" t="str">
        <f>iferror(K105/'PT Reporte SDR'!K121-1,"")</f>
        <v/>
      </c>
      <c r="N105" s="487">
        <f>COUNTIFS(Data!$A:$A,"&gt;="&amp;'Copy of Reporte SDR '!$C$5,Data!$A:$A,"&lt;="&amp;'Copy of Reporte SDR '!$D$5,Data!$BI:$BI,$H$7,Data!$DF:$DF,C105)</f>
        <v>0</v>
      </c>
      <c r="O105" s="488">
        <f t="shared" si="38"/>
        <v>0</v>
      </c>
      <c r="P105" s="488" t="str">
        <f>iferror(N105/'PT Reporte SDR'!N121-1,"")</f>
        <v/>
      </c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04"/>
      <c r="AD105" s="304"/>
      <c r="AE105" s="304"/>
      <c r="AF105" s="304"/>
      <c r="AG105" s="304"/>
    </row>
    <row r="106" hidden="1">
      <c r="A106" s="304"/>
      <c r="B106" s="489"/>
      <c r="C106" s="490" t="s">
        <v>85</v>
      </c>
      <c r="D106" s="487">
        <f t="shared" si="34"/>
        <v>0</v>
      </c>
      <c r="E106" s="488">
        <f t="shared" si="35"/>
        <v>0</v>
      </c>
      <c r="F106" s="488" t="str">
        <f>iferror(D106/'PT Reporte SDR'!D122-1,"")</f>
        <v/>
      </c>
      <c r="G106" s="313"/>
      <c r="H106" s="487">
        <f>COUNTIFS(Data!$A:$A,"&gt;="&amp;'Copy of Reporte SDR '!$C$5,Data!$A:$A,"&lt;="&amp;'Copy of Reporte SDR '!$D$5,Data!$BR:$BR,C106)</f>
        <v>0</v>
      </c>
      <c r="I106" s="488">
        <f t="shared" si="36"/>
        <v>0</v>
      </c>
      <c r="J106" s="488" t="str">
        <f>iferror(H106/'PT Reporte SDR'!H122-1,"")</f>
        <v/>
      </c>
      <c r="K106" s="487">
        <f>COUNTIFS(Data!$A:$A,"&gt;="&amp;'Copy of Reporte SDR '!$C$5,Data!$A:$A,"&lt;="&amp;'Copy of Reporte SDR '!$D$5,Data!$BI:$BI,$H$7,Data!$DF:$DF,C106)</f>
        <v>0</v>
      </c>
      <c r="L106" s="488">
        <f t="shared" si="37"/>
        <v>0</v>
      </c>
      <c r="M106" s="488" t="str">
        <f>iferror(K106/'PT Reporte SDR'!K122-1,"")</f>
        <v/>
      </c>
      <c r="N106" s="487">
        <f>COUNTIFS(Data!$A:$A,"&gt;="&amp;'Copy of Reporte SDR '!$C$5,Data!$A:$A,"&lt;="&amp;'Copy of Reporte SDR '!$D$5,Data!$BI:$BI,$H$7,Data!$DF:$DF,C106)</f>
        <v>0</v>
      </c>
      <c r="O106" s="488">
        <f t="shared" si="38"/>
        <v>0</v>
      </c>
      <c r="P106" s="488" t="str">
        <f>iferror(N106/'PT Reporte SDR'!N122-1,"")</f>
        <v/>
      </c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</row>
    <row r="107" hidden="1">
      <c r="A107" s="304"/>
      <c r="B107" s="489"/>
      <c r="C107" s="486" t="s">
        <v>86</v>
      </c>
      <c r="D107" s="487">
        <f t="shared" si="34"/>
        <v>0</v>
      </c>
      <c r="E107" s="488">
        <f t="shared" si="35"/>
        <v>0</v>
      </c>
      <c r="F107" s="488" t="str">
        <f>iferror(D107/'PT Reporte SDR'!D123-1,"")</f>
        <v/>
      </c>
      <c r="G107" s="313"/>
      <c r="H107" s="487">
        <f>COUNTIFS(Data!$A:$A,"&gt;="&amp;'Copy of Reporte SDR '!$C$5,Data!$A:$A,"&lt;="&amp;'Copy of Reporte SDR '!$D$5,Data!$BR:$BR,C107)</f>
        <v>0</v>
      </c>
      <c r="I107" s="488">
        <f t="shared" si="36"/>
        <v>0</v>
      </c>
      <c r="J107" s="488" t="str">
        <f>iferror(H107/'PT Reporte SDR'!H123-1,"")</f>
        <v/>
      </c>
      <c r="K107" s="487">
        <f>COUNTIFS(Data!$A:$A,"&gt;="&amp;'Copy of Reporte SDR '!$C$5,Data!$A:$A,"&lt;="&amp;'Copy of Reporte SDR '!$D$5,Data!$BI:$BI,$H$7,Data!$DF:$DF,C107)</f>
        <v>0</v>
      </c>
      <c r="L107" s="488">
        <f t="shared" si="37"/>
        <v>0</v>
      </c>
      <c r="M107" s="488" t="str">
        <f>iferror(K107/'PT Reporte SDR'!K123-1,"")</f>
        <v/>
      </c>
      <c r="N107" s="487">
        <f>COUNTIFS(Data!$A:$A,"&gt;="&amp;'Copy of Reporte SDR '!$C$5,Data!$A:$A,"&lt;="&amp;'Copy of Reporte SDR '!$D$5,Data!$BI:$BI,$H$7,Data!$DF:$DF,C107)</f>
        <v>0</v>
      </c>
      <c r="O107" s="488">
        <f t="shared" si="38"/>
        <v>0</v>
      </c>
      <c r="P107" s="488" t="str">
        <f>iferror(N107/'PT Reporte SDR'!N123-1,"")</f>
        <v/>
      </c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</row>
    <row r="108" hidden="1">
      <c r="A108" s="304"/>
      <c r="B108" s="489"/>
      <c r="C108" s="490" t="s">
        <v>87</v>
      </c>
      <c r="D108" s="487">
        <f t="shared" si="34"/>
        <v>0</v>
      </c>
      <c r="E108" s="488">
        <f t="shared" si="35"/>
        <v>0</v>
      </c>
      <c r="F108" s="488" t="str">
        <f>iferror(D108/'PT Reporte SDR'!D124-1,"")</f>
        <v/>
      </c>
      <c r="G108" s="313"/>
      <c r="H108" s="487">
        <f>COUNTIFS(Data!$A:$A,"&gt;="&amp;'Copy of Reporte SDR '!$C$5,Data!$A:$A,"&lt;="&amp;'Copy of Reporte SDR '!$D$5,Data!$BR:$BR,C108)</f>
        <v>0</v>
      </c>
      <c r="I108" s="488">
        <f t="shared" si="36"/>
        <v>0</v>
      </c>
      <c r="J108" s="488" t="str">
        <f>iferror(H108/'PT Reporte SDR'!H124-1,"")</f>
        <v/>
      </c>
      <c r="K108" s="487">
        <f>COUNTIFS(Data!$A:$A,"&gt;="&amp;'Copy of Reporte SDR '!$C$5,Data!$A:$A,"&lt;="&amp;'Copy of Reporte SDR '!$D$5,Data!$BI:$BI,$H$7,Data!$DF:$DF,C108)</f>
        <v>0</v>
      </c>
      <c r="L108" s="488">
        <f t="shared" si="37"/>
        <v>0</v>
      </c>
      <c r="M108" s="488" t="str">
        <f>iferror(K108/'PT Reporte SDR'!K124-1,"")</f>
        <v/>
      </c>
      <c r="N108" s="487">
        <f>COUNTIFS(Data!$A:$A,"&gt;="&amp;'Copy of Reporte SDR '!$C$5,Data!$A:$A,"&lt;="&amp;'Copy of Reporte SDR '!$D$5,Data!$BI:$BI,$H$7,Data!$DF:$DF,C108)</f>
        <v>0</v>
      </c>
      <c r="O108" s="488">
        <f t="shared" si="38"/>
        <v>0</v>
      </c>
      <c r="P108" s="488" t="str">
        <f>iferror(N108/'PT Reporte SDR'!N124-1,"")</f>
        <v/>
      </c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</row>
    <row r="109" hidden="1">
      <c r="A109" s="304"/>
      <c r="B109" s="489"/>
      <c r="C109" s="486" t="s">
        <v>88</v>
      </c>
      <c r="D109" s="487">
        <f t="shared" si="34"/>
        <v>0</v>
      </c>
      <c r="E109" s="488">
        <f t="shared" si="35"/>
        <v>0</v>
      </c>
      <c r="F109" s="488" t="str">
        <f>iferror(D109/'PT Reporte SDR'!D125-1,"")</f>
        <v/>
      </c>
      <c r="G109" s="313"/>
      <c r="H109" s="487">
        <f>COUNTIFS(Data!$A:$A,"&gt;="&amp;'Copy of Reporte SDR '!$C$5,Data!$A:$A,"&lt;="&amp;'Copy of Reporte SDR '!$D$5,Data!$BR:$BR,C109)</f>
        <v>0</v>
      </c>
      <c r="I109" s="488">
        <f t="shared" si="36"/>
        <v>0</v>
      </c>
      <c r="J109" s="488" t="str">
        <f>iferror(H109/'PT Reporte SDR'!H125-1,"")</f>
        <v/>
      </c>
      <c r="K109" s="487">
        <f>COUNTIFS(Data!$A:$A,"&gt;="&amp;'Copy of Reporte SDR '!$C$5,Data!$A:$A,"&lt;="&amp;'Copy of Reporte SDR '!$D$5,Data!$BI:$BI,$H$7,Data!$DF:$DF,C109)</f>
        <v>0</v>
      </c>
      <c r="L109" s="488">
        <f t="shared" si="37"/>
        <v>0</v>
      </c>
      <c r="M109" s="488" t="str">
        <f>iferror(K109/'PT Reporte SDR'!K125-1,"")</f>
        <v/>
      </c>
      <c r="N109" s="487">
        <f>COUNTIFS(Data!$A:$A,"&gt;="&amp;'Copy of Reporte SDR '!$C$5,Data!$A:$A,"&lt;="&amp;'Copy of Reporte SDR '!$D$5,Data!$BI:$BI,$H$7,Data!$DF:$DF,C109)</f>
        <v>0</v>
      </c>
      <c r="O109" s="488">
        <f t="shared" si="38"/>
        <v>0</v>
      </c>
      <c r="P109" s="488" t="str">
        <f>iferror(N109/'PT Reporte SDR'!N125-1,"")</f>
        <v/>
      </c>
      <c r="Q109" s="304"/>
      <c r="R109" s="304"/>
      <c r="S109" s="304"/>
      <c r="T109" s="304"/>
      <c r="U109" s="304"/>
      <c r="V109" s="304"/>
      <c r="W109" s="304"/>
      <c r="X109" s="304"/>
      <c r="Y109" s="304"/>
      <c r="Z109" s="304"/>
      <c r="AA109" s="304"/>
      <c r="AB109" s="304"/>
      <c r="AC109" s="304"/>
      <c r="AD109" s="304"/>
      <c r="AE109" s="304"/>
      <c r="AF109" s="304"/>
      <c r="AG109" s="304"/>
    </row>
    <row r="110" hidden="1">
      <c r="A110" s="304"/>
      <c r="B110" s="489"/>
      <c r="C110" s="491" t="s">
        <v>89</v>
      </c>
      <c r="D110" s="487">
        <f t="shared" si="34"/>
        <v>0</v>
      </c>
      <c r="E110" s="488">
        <f t="shared" si="35"/>
        <v>0</v>
      </c>
      <c r="F110" s="488" t="str">
        <f>iferror(D110/'PT Reporte SDR'!D126-1,"")</f>
        <v/>
      </c>
      <c r="G110" s="313"/>
      <c r="H110" s="487">
        <f>COUNTIFS(Data!$A:$A,"&gt;="&amp;'Copy of Reporte SDR '!$C$5,Data!$A:$A,"&lt;="&amp;'Copy of Reporte SDR '!$D$5,Data!$BR:$BR,C110)</f>
        <v>0</v>
      </c>
      <c r="I110" s="488">
        <f t="shared" si="36"/>
        <v>0</v>
      </c>
      <c r="J110" s="488" t="str">
        <f>iferror(H110/'PT Reporte SDR'!H126-1,"")</f>
        <v/>
      </c>
      <c r="K110" s="487">
        <f>COUNTIFS(Data!$A:$A,"&gt;="&amp;'Copy of Reporte SDR '!$C$5,Data!$A:$A,"&lt;="&amp;'Copy of Reporte SDR '!$D$5,Data!$BI:$BI,$H$7,Data!$DF:$DF,C110)</f>
        <v>0</v>
      </c>
      <c r="L110" s="488">
        <f t="shared" si="37"/>
        <v>0</v>
      </c>
      <c r="M110" s="488" t="str">
        <f>iferror(K110/'PT Reporte SDR'!K126-1,"")</f>
        <v/>
      </c>
      <c r="N110" s="487">
        <f>COUNTIFS(Data!$A:$A,"&gt;="&amp;'Copy of Reporte SDR '!$C$5,Data!$A:$A,"&lt;="&amp;'Copy of Reporte SDR '!$D$5,Data!$BI:$BI,$H$7,Data!$DF:$DF,C110)</f>
        <v>0</v>
      </c>
      <c r="O110" s="488">
        <f t="shared" si="38"/>
        <v>0</v>
      </c>
      <c r="P110" s="488" t="str">
        <f>iferror(N110/'PT Reporte SDR'!N126-1,"")</f>
        <v/>
      </c>
      <c r="Q110" s="304"/>
      <c r="R110" s="304"/>
      <c r="S110" s="304"/>
      <c r="T110" s="304"/>
      <c r="U110" s="304"/>
      <c r="V110" s="304"/>
      <c r="W110" s="304"/>
      <c r="X110" s="304"/>
      <c r="Y110" s="304"/>
      <c r="Z110" s="304"/>
      <c r="AA110" s="304"/>
      <c r="AB110" s="304"/>
      <c r="AC110" s="304"/>
      <c r="AD110" s="304"/>
      <c r="AE110" s="304"/>
      <c r="AF110" s="304"/>
      <c r="AG110" s="304"/>
    </row>
    <row r="111" hidden="1">
      <c r="A111" s="492"/>
      <c r="B111" s="367"/>
      <c r="C111" s="493"/>
      <c r="D111" s="479"/>
      <c r="E111" s="480"/>
      <c r="F111" s="494"/>
      <c r="G111" s="374"/>
      <c r="H111" s="479"/>
      <c r="I111" s="479"/>
      <c r="J111" s="479"/>
      <c r="K111" s="479"/>
      <c r="L111" s="479"/>
      <c r="M111" s="479"/>
      <c r="N111" s="479"/>
      <c r="O111" s="479"/>
      <c r="P111" s="479"/>
      <c r="Q111" s="492"/>
      <c r="R111" s="492"/>
      <c r="S111" s="367"/>
      <c r="T111" s="367"/>
      <c r="U111" s="367"/>
      <c r="V111" s="367"/>
      <c r="W111" s="367"/>
      <c r="X111" s="367"/>
      <c r="Y111" s="367"/>
      <c r="Z111" s="367"/>
      <c r="AA111" s="367"/>
      <c r="AB111" s="367"/>
      <c r="AC111" s="367"/>
      <c r="AD111" s="367"/>
      <c r="AE111" s="367"/>
      <c r="AF111" s="367"/>
      <c r="AG111" s="367"/>
    </row>
    <row r="112">
      <c r="A112" s="492"/>
      <c r="B112" s="367"/>
      <c r="C112" s="495"/>
      <c r="D112" s="479"/>
      <c r="E112" s="480"/>
      <c r="F112" s="496"/>
      <c r="G112" s="497"/>
      <c r="H112" s="479"/>
      <c r="I112" s="479"/>
      <c r="J112" s="479"/>
      <c r="K112" s="479"/>
      <c r="L112" s="479"/>
      <c r="M112" s="479"/>
      <c r="N112" s="479"/>
      <c r="O112" s="479"/>
      <c r="P112" s="479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  <c r="AA112" s="367"/>
      <c r="AB112" s="367"/>
      <c r="AC112" s="367"/>
      <c r="AD112" s="367"/>
      <c r="AE112" s="367"/>
      <c r="AF112" s="367"/>
      <c r="AG112" s="367"/>
    </row>
    <row r="113">
      <c r="A113" s="492"/>
      <c r="B113" s="367"/>
      <c r="C113" s="495"/>
      <c r="D113" s="479"/>
      <c r="E113" s="480"/>
      <c r="F113" s="496"/>
      <c r="G113" s="497"/>
      <c r="H113" s="479"/>
      <c r="I113" s="479"/>
      <c r="J113" s="479"/>
      <c r="K113" s="479"/>
      <c r="L113" s="479"/>
      <c r="M113" s="479"/>
      <c r="N113" s="479"/>
      <c r="O113" s="479"/>
      <c r="P113" s="479"/>
      <c r="Q113" s="492"/>
      <c r="R113" s="492"/>
      <c r="S113" s="367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/>
      <c r="AE113" s="367"/>
      <c r="AF113" s="367"/>
      <c r="AG113" s="367"/>
    </row>
    <row r="114">
      <c r="A114" s="498"/>
      <c r="B114" s="367"/>
      <c r="C114" s="495"/>
      <c r="D114" s="479"/>
      <c r="E114" s="480"/>
      <c r="F114" s="496"/>
      <c r="G114" s="499"/>
      <c r="H114" s="479"/>
      <c r="I114" s="479"/>
      <c r="J114" s="479"/>
      <c r="K114" s="479"/>
      <c r="L114" s="479"/>
      <c r="M114" s="479"/>
      <c r="N114" s="479"/>
      <c r="O114" s="479"/>
      <c r="P114" s="479"/>
      <c r="Q114" s="500"/>
      <c r="R114" s="500"/>
      <c r="S114" s="367"/>
      <c r="T114" s="367"/>
      <c r="U114" s="367"/>
      <c r="V114" s="367"/>
      <c r="W114" s="367"/>
      <c r="X114" s="367"/>
      <c r="Y114" s="367"/>
      <c r="Z114" s="367"/>
      <c r="AA114" s="367"/>
      <c r="AB114" s="367"/>
      <c r="AC114" s="367"/>
      <c r="AD114" s="367"/>
      <c r="AE114" s="367"/>
      <c r="AF114" s="367"/>
      <c r="AG114" s="367"/>
    </row>
    <row r="115">
      <c r="A115" s="492"/>
      <c r="B115" s="367"/>
      <c r="C115" s="493"/>
      <c r="D115" s="479"/>
      <c r="E115" s="480"/>
      <c r="F115" s="496"/>
      <c r="G115" s="497"/>
      <c r="H115" s="479"/>
      <c r="I115" s="479"/>
      <c r="J115" s="479"/>
      <c r="K115" s="479"/>
      <c r="L115" s="479"/>
      <c r="M115" s="479"/>
      <c r="N115" s="479"/>
      <c r="O115" s="479"/>
      <c r="P115" s="479"/>
      <c r="Q115" s="500"/>
      <c r="R115" s="500"/>
      <c r="S115" s="500"/>
      <c r="T115" s="500"/>
      <c r="U115" s="500"/>
      <c r="V115" s="500"/>
      <c r="W115" s="500"/>
      <c r="X115" s="500"/>
      <c r="Y115" s="500"/>
      <c r="Z115" s="500"/>
      <c r="AA115" s="500"/>
      <c r="AB115" s="500"/>
      <c r="AC115" s="500"/>
      <c r="AD115" s="500"/>
      <c r="AE115" s="500"/>
      <c r="AF115" s="500"/>
      <c r="AG115" s="500"/>
    </row>
    <row r="116">
      <c r="A116" s="492"/>
      <c r="B116" s="367"/>
      <c r="C116" s="493"/>
      <c r="D116" s="479"/>
      <c r="E116" s="480"/>
      <c r="F116" s="496"/>
      <c r="G116" s="501"/>
      <c r="H116" s="479"/>
      <c r="I116" s="479"/>
      <c r="J116" s="479"/>
      <c r="K116" s="479"/>
      <c r="L116" s="479"/>
      <c r="M116" s="479"/>
      <c r="N116" s="479"/>
      <c r="O116" s="479"/>
      <c r="P116" s="479"/>
      <c r="Q116" s="367"/>
      <c r="R116" s="367"/>
      <c r="S116" s="367"/>
      <c r="T116" s="367"/>
      <c r="U116" s="367"/>
      <c r="V116" s="367"/>
      <c r="W116" s="367"/>
      <c r="X116" s="367"/>
      <c r="Y116" s="367"/>
      <c r="Z116" s="367"/>
      <c r="AA116" s="367"/>
      <c r="AB116" s="367"/>
      <c r="AC116" s="367"/>
      <c r="AD116" s="367"/>
      <c r="AE116" s="367"/>
      <c r="AF116" s="367"/>
      <c r="AG116" s="367"/>
    </row>
    <row r="117">
      <c r="A117" s="492"/>
      <c r="B117" s="367"/>
      <c r="C117" s="493"/>
      <c r="D117" s="479"/>
      <c r="E117" s="480"/>
      <c r="F117" s="496"/>
      <c r="G117" s="497"/>
      <c r="H117" s="479"/>
      <c r="I117" s="479"/>
      <c r="J117" s="479"/>
      <c r="K117" s="479"/>
      <c r="L117" s="479"/>
      <c r="M117" s="479"/>
      <c r="N117" s="479"/>
      <c r="O117" s="479"/>
      <c r="P117" s="479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  <c r="AA117" s="367"/>
      <c r="AB117" s="367"/>
      <c r="AC117" s="367"/>
      <c r="AD117" s="367"/>
      <c r="AE117" s="367"/>
      <c r="AF117" s="367"/>
      <c r="AG117" s="367"/>
    </row>
    <row r="118">
      <c r="A118" s="367"/>
      <c r="B118" s="367"/>
      <c r="C118" s="493"/>
      <c r="D118" s="479"/>
      <c r="E118" s="480"/>
      <c r="F118" s="496"/>
      <c r="G118" s="497"/>
      <c r="H118" s="479"/>
      <c r="I118" s="479"/>
      <c r="J118" s="479"/>
      <c r="K118" s="479"/>
      <c r="L118" s="479"/>
      <c r="M118" s="479"/>
      <c r="N118" s="479"/>
      <c r="O118" s="479"/>
      <c r="P118" s="479"/>
      <c r="Q118" s="367"/>
      <c r="R118" s="367"/>
      <c r="S118" s="367"/>
      <c r="T118" s="367"/>
      <c r="U118" s="367"/>
      <c r="V118" s="367"/>
      <c r="W118" s="367"/>
      <c r="X118" s="367"/>
      <c r="Y118" s="367"/>
      <c r="Z118" s="367"/>
      <c r="AA118" s="367"/>
      <c r="AB118" s="367"/>
      <c r="AC118" s="367"/>
      <c r="AD118" s="367"/>
      <c r="AE118" s="367"/>
      <c r="AF118" s="367"/>
      <c r="AG118" s="367"/>
    </row>
    <row r="119">
      <c r="A119" s="367"/>
      <c r="B119" s="367"/>
      <c r="C119" s="502"/>
      <c r="D119" s="479"/>
      <c r="E119" s="480"/>
      <c r="F119" s="496"/>
      <c r="G119" s="497"/>
      <c r="H119" s="479"/>
      <c r="I119" s="479"/>
      <c r="J119" s="479"/>
      <c r="K119" s="479"/>
      <c r="L119" s="479"/>
      <c r="M119" s="479"/>
      <c r="N119" s="479"/>
      <c r="O119" s="479"/>
      <c r="P119" s="479"/>
      <c r="Q119" s="367"/>
      <c r="R119" s="367"/>
      <c r="S119" s="367"/>
      <c r="T119" s="367"/>
      <c r="U119" s="367"/>
      <c r="V119" s="367"/>
      <c r="W119" s="367"/>
      <c r="X119" s="367"/>
      <c r="Y119" s="367"/>
      <c r="Z119" s="367"/>
      <c r="AA119" s="367"/>
      <c r="AB119" s="367"/>
      <c r="AC119" s="367"/>
      <c r="AD119" s="367"/>
      <c r="AE119" s="367"/>
      <c r="AF119" s="367"/>
      <c r="AG119" s="367"/>
    </row>
    <row r="120">
      <c r="A120" s="367"/>
      <c r="B120" s="367"/>
      <c r="C120" s="493"/>
      <c r="D120" s="479"/>
      <c r="E120" s="480"/>
      <c r="F120" s="496"/>
      <c r="G120" s="501"/>
      <c r="H120" s="479"/>
      <c r="I120" s="479"/>
      <c r="J120" s="479"/>
      <c r="K120" s="479"/>
      <c r="L120" s="479"/>
      <c r="M120" s="479"/>
      <c r="N120" s="479"/>
      <c r="O120" s="479"/>
      <c r="P120" s="479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  <c r="AA120" s="367"/>
      <c r="AB120" s="367"/>
      <c r="AC120" s="367"/>
      <c r="AD120" s="367"/>
      <c r="AE120" s="367"/>
      <c r="AF120" s="367"/>
      <c r="AG120" s="367"/>
    </row>
    <row r="121">
      <c r="A121" s="367"/>
      <c r="B121" s="367"/>
      <c r="C121" s="493"/>
      <c r="D121" s="479"/>
      <c r="E121" s="480"/>
      <c r="F121" s="496"/>
      <c r="G121" s="499"/>
      <c r="H121" s="479"/>
      <c r="I121" s="479"/>
      <c r="J121" s="479"/>
      <c r="K121" s="479"/>
      <c r="L121" s="479"/>
      <c r="M121" s="479"/>
      <c r="N121" s="479"/>
      <c r="O121" s="479"/>
      <c r="P121" s="479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  <c r="AA121" s="367"/>
      <c r="AB121" s="367"/>
      <c r="AC121" s="367"/>
      <c r="AD121" s="367"/>
      <c r="AE121" s="367"/>
      <c r="AF121" s="367"/>
      <c r="AG121" s="367"/>
    </row>
    <row r="122">
      <c r="A122" s="367"/>
      <c r="B122" s="367"/>
      <c r="C122" s="493"/>
      <c r="D122" s="479"/>
      <c r="E122" s="480"/>
      <c r="F122" s="496"/>
      <c r="G122" s="499"/>
      <c r="H122" s="479"/>
      <c r="I122" s="479"/>
      <c r="J122" s="479"/>
      <c r="K122" s="479"/>
      <c r="L122" s="479"/>
      <c r="M122" s="479"/>
      <c r="N122" s="479"/>
      <c r="O122" s="479"/>
      <c r="P122" s="479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  <c r="AA122" s="367"/>
      <c r="AB122" s="367"/>
      <c r="AC122" s="367"/>
      <c r="AD122" s="367"/>
      <c r="AE122" s="367"/>
      <c r="AF122" s="367"/>
      <c r="AG122" s="367"/>
    </row>
    <row r="123">
      <c r="A123" s="367"/>
      <c r="B123" s="367"/>
      <c r="C123" s="493"/>
      <c r="D123" s="479"/>
      <c r="E123" s="480"/>
      <c r="F123" s="496"/>
      <c r="G123" s="499"/>
      <c r="H123" s="479"/>
      <c r="I123" s="479"/>
      <c r="J123" s="479"/>
      <c r="K123" s="479"/>
      <c r="L123" s="479"/>
      <c r="M123" s="479"/>
      <c r="N123" s="479"/>
      <c r="O123" s="479"/>
      <c r="P123" s="479"/>
      <c r="Q123" s="367"/>
      <c r="R123" s="367"/>
      <c r="S123" s="367"/>
      <c r="T123" s="367"/>
      <c r="U123" s="367"/>
      <c r="V123" s="367"/>
      <c r="W123" s="367"/>
      <c r="X123" s="367"/>
      <c r="Y123" s="367"/>
      <c r="Z123" s="367"/>
      <c r="AA123" s="367"/>
      <c r="AB123" s="367"/>
      <c r="AC123" s="367"/>
      <c r="AD123" s="367"/>
      <c r="AE123" s="367"/>
      <c r="AF123" s="367"/>
      <c r="AG123" s="367"/>
    </row>
    <row r="124">
      <c r="A124" s="367"/>
      <c r="B124" s="367"/>
      <c r="C124" s="503"/>
      <c r="D124" s="479"/>
      <c r="E124" s="480"/>
      <c r="F124" s="504"/>
      <c r="G124" s="374"/>
      <c r="H124" s="479"/>
      <c r="I124" s="479"/>
      <c r="J124" s="479"/>
      <c r="K124" s="479"/>
      <c r="L124" s="479"/>
      <c r="M124" s="479"/>
      <c r="N124" s="479"/>
      <c r="O124" s="479"/>
      <c r="P124" s="479"/>
      <c r="Q124" s="367"/>
      <c r="R124" s="367"/>
      <c r="S124" s="367"/>
      <c r="T124" s="367"/>
      <c r="U124" s="367"/>
      <c r="V124" s="367"/>
      <c r="W124" s="367"/>
      <c r="X124" s="367"/>
      <c r="Y124" s="367"/>
      <c r="Z124" s="367"/>
      <c r="AA124" s="367"/>
      <c r="AB124" s="367"/>
      <c r="AC124" s="367"/>
      <c r="AD124" s="367"/>
      <c r="AE124" s="367"/>
      <c r="AF124" s="367"/>
      <c r="AG124" s="367"/>
    </row>
    <row r="125">
      <c r="A125" s="367"/>
      <c r="B125" s="367"/>
      <c r="C125" s="367"/>
      <c r="D125" s="367"/>
      <c r="E125" s="505"/>
      <c r="F125" s="494"/>
      <c r="G125" s="374"/>
      <c r="H125" s="505"/>
      <c r="I125" s="505"/>
      <c r="J125" s="505"/>
      <c r="K125" s="505"/>
      <c r="L125" s="505"/>
      <c r="M125" s="505"/>
      <c r="N125" s="505"/>
      <c r="O125" s="505"/>
      <c r="P125" s="505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  <c r="AA125" s="367"/>
      <c r="AB125" s="367"/>
      <c r="AC125" s="367"/>
      <c r="AD125" s="367"/>
      <c r="AE125" s="367"/>
      <c r="AF125" s="367"/>
      <c r="AG125" s="367"/>
    </row>
    <row r="126">
      <c r="A126" s="367"/>
      <c r="B126" s="367"/>
      <c r="C126" s="506"/>
      <c r="D126" s="367"/>
      <c r="E126" s="505"/>
      <c r="F126" s="494"/>
      <c r="G126" s="374"/>
      <c r="H126" s="505"/>
      <c r="I126" s="505"/>
      <c r="J126" s="505"/>
      <c r="K126" s="505"/>
      <c r="L126" s="505"/>
      <c r="M126" s="505"/>
      <c r="N126" s="505"/>
      <c r="O126" s="505"/>
      <c r="P126" s="505"/>
      <c r="Q126" s="367"/>
      <c r="R126" s="367"/>
      <c r="S126" s="367"/>
      <c r="T126" s="367"/>
      <c r="U126" s="367"/>
      <c r="V126" s="367"/>
      <c r="W126" s="367"/>
      <c r="X126" s="367"/>
      <c r="Y126" s="367"/>
      <c r="Z126" s="367"/>
      <c r="AA126" s="367"/>
      <c r="AB126" s="367"/>
      <c r="AC126" s="367"/>
      <c r="AD126" s="367"/>
      <c r="AE126" s="367"/>
      <c r="AF126" s="367"/>
      <c r="AG126" s="367"/>
    </row>
    <row r="127">
      <c r="A127" s="304"/>
      <c r="B127" s="304"/>
      <c r="C127" s="507"/>
      <c r="D127" s="304"/>
      <c r="E127" s="303"/>
      <c r="F127" s="300"/>
      <c r="G127" s="31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4"/>
      <c r="R127" s="304"/>
      <c r="S127" s="304"/>
      <c r="T127" s="304"/>
      <c r="U127" s="304"/>
      <c r="V127" s="304"/>
      <c r="W127" s="304"/>
      <c r="X127" s="304"/>
      <c r="Y127" s="304"/>
      <c r="Z127" s="304"/>
      <c r="AA127" s="304"/>
      <c r="AB127" s="304"/>
      <c r="AC127" s="304"/>
      <c r="AD127" s="304"/>
      <c r="AE127" s="304"/>
      <c r="AF127" s="304"/>
      <c r="AG127" s="304"/>
    </row>
    <row r="128">
      <c r="A128" s="304"/>
      <c r="B128" s="304"/>
      <c r="C128" s="507"/>
      <c r="D128" s="304"/>
      <c r="E128" s="303"/>
      <c r="F128" s="300"/>
      <c r="G128" s="31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  <c r="AA128" s="304"/>
      <c r="AB128" s="304"/>
      <c r="AC128" s="304"/>
      <c r="AD128" s="304"/>
      <c r="AE128" s="304"/>
      <c r="AF128" s="304"/>
      <c r="AG128" s="304"/>
    </row>
    <row r="129">
      <c r="A129" s="304"/>
      <c r="B129" s="304"/>
      <c r="C129" s="304"/>
      <c r="D129" s="304"/>
      <c r="E129" s="303"/>
      <c r="F129" s="300"/>
      <c r="G129" s="31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  <c r="AA129" s="304"/>
      <c r="AB129" s="304"/>
      <c r="AC129" s="304"/>
      <c r="AD129" s="304"/>
      <c r="AE129" s="304"/>
      <c r="AF129" s="304"/>
      <c r="AG129" s="304"/>
    </row>
    <row r="130">
      <c r="A130" s="304"/>
      <c r="B130" s="304"/>
      <c r="C130" s="304"/>
      <c r="D130" s="304"/>
      <c r="E130" s="303"/>
      <c r="F130" s="300"/>
      <c r="G130" s="31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</row>
    <row r="131">
      <c r="A131" s="304"/>
      <c r="B131" s="304"/>
      <c r="C131" s="304"/>
      <c r="D131" s="304"/>
      <c r="E131" s="303"/>
      <c r="F131" s="300"/>
      <c r="G131" s="31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  <c r="AA131" s="304"/>
      <c r="AB131" s="304"/>
      <c r="AC131" s="304"/>
      <c r="AD131" s="304"/>
      <c r="AE131" s="304"/>
      <c r="AF131" s="304"/>
      <c r="AG131" s="304"/>
    </row>
    <row r="132">
      <c r="A132" s="304"/>
      <c r="B132" s="304"/>
      <c r="C132" s="304"/>
      <c r="D132" s="304"/>
      <c r="E132" s="303"/>
      <c r="F132" s="300"/>
      <c r="G132" s="31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4"/>
      <c r="AE132" s="304"/>
      <c r="AF132" s="304"/>
      <c r="AG132" s="304"/>
    </row>
    <row r="133">
      <c r="A133" s="304"/>
      <c r="B133" s="304"/>
      <c r="C133" s="304"/>
      <c r="D133" s="304"/>
      <c r="E133" s="303"/>
      <c r="F133" s="300"/>
      <c r="G133" s="31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  <c r="AA133" s="304"/>
      <c r="AB133" s="304"/>
      <c r="AC133" s="304"/>
      <c r="AD133" s="304"/>
      <c r="AE133" s="304"/>
      <c r="AF133" s="304"/>
      <c r="AG133" s="304"/>
    </row>
    <row r="134">
      <c r="A134" s="304"/>
      <c r="B134" s="304"/>
      <c r="C134" s="304"/>
      <c r="D134" s="304"/>
      <c r="E134" s="303"/>
      <c r="F134" s="300"/>
      <c r="G134" s="31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4"/>
      <c r="R134" s="304"/>
      <c r="S134" s="304"/>
      <c r="T134" s="304"/>
      <c r="U134" s="304"/>
      <c r="V134" s="304"/>
      <c r="W134" s="304"/>
      <c r="X134" s="304"/>
      <c r="Y134" s="304"/>
      <c r="Z134" s="304"/>
      <c r="AA134" s="304"/>
      <c r="AB134" s="304"/>
      <c r="AC134" s="304"/>
      <c r="AD134" s="304"/>
      <c r="AE134" s="304"/>
      <c r="AF134" s="304"/>
      <c r="AG134" s="304"/>
    </row>
    <row r="135">
      <c r="A135" s="304"/>
      <c r="B135" s="304"/>
      <c r="C135" s="304"/>
      <c r="D135" s="304"/>
      <c r="E135" s="303"/>
      <c r="F135" s="300"/>
      <c r="G135" s="31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4"/>
      <c r="R135" s="304"/>
      <c r="S135" s="304"/>
      <c r="T135" s="304"/>
      <c r="U135" s="304"/>
      <c r="V135" s="304"/>
      <c r="W135" s="304"/>
      <c r="X135" s="304"/>
      <c r="Y135" s="304"/>
      <c r="Z135" s="304"/>
      <c r="AA135" s="304"/>
      <c r="AB135" s="304"/>
      <c r="AC135" s="304"/>
      <c r="AD135" s="304"/>
      <c r="AE135" s="304"/>
      <c r="AF135" s="304"/>
      <c r="AG135" s="304"/>
    </row>
    <row r="136">
      <c r="A136" s="304"/>
      <c r="B136" s="304"/>
      <c r="C136" s="304"/>
      <c r="D136" s="304"/>
      <c r="E136" s="303"/>
      <c r="F136" s="300"/>
      <c r="G136" s="31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4"/>
      <c r="R136" s="304"/>
      <c r="S136" s="304"/>
      <c r="T136" s="304"/>
      <c r="U136" s="304"/>
      <c r="V136" s="304"/>
      <c r="W136" s="304"/>
      <c r="X136" s="304"/>
      <c r="Y136" s="304"/>
      <c r="Z136" s="304"/>
      <c r="AA136" s="304"/>
      <c r="AB136" s="304"/>
      <c r="AC136" s="304"/>
      <c r="AD136" s="304"/>
      <c r="AE136" s="304"/>
      <c r="AF136" s="304"/>
      <c r="AG136" s="304"/>
    </row>
    <row r="137">
      <c r="A137" s="304"/>
      <c r="B137" s="304"/>
      <c r="C137" s="304"/>
      <c r="D137" s="304"/>
      <c r="E137" s="303"/>
      <c r="F137" s="300"/>
      <c r="G137" s="31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4"/>
      <c r="R137" s="304"/>
      <c r="S137" s="304"/>
      <c r="T137" s="304"/>
      <c r="U137" s="304"/>
      <c r="V137" s="304"/>
      <c r="W137" s="304"/>
      <c r="X137" s="304"/>
      <c r="Y137" s="304"/>
      <c r="Z137" s="304"/>
      <c r="AA137" s="304"/>
      <c r="AB137" s="304"/>
      <c r="AC137" s="304"/>
      <c r="AD137" s="304"/>
      <c r="AE137" s="304"/>
      <c r="AF137" s="304"/>
      <c r="AG137" s="304"/>
    </row>
    <row r="138">
      <c r="A138" s="304"/>
      <c r="B138" s="304"/>
      <c r="C138" s="304"/>
      <c r="D138" s="304"/>
      <c r="E138" s="303"/>
      <c r="F138" s="300"/>
      <c r="G138" s="31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4"/>
      <c r="R138" s="304"/>
      <c r="S138" s="304"/>
      <c r="T138" s="304"/>
      <c r="U138" s="304"/>
      <c r="V138" s="304"/>
      <c r="W138" s="304"/>
      <c r="X138" s="304"/>
      <c r="Y138" s="304"/>
      <c r="Z138" s="304"/>
      <c r="AA138" s="304"/>
      <c r="AB138" s="304"/>
      <c r="AC138" s="304"/>
      <c r="AD138" s="304"/>
      <c r="AE138" s="304"/>
      <c r="AF138" s="304"/>
      <c r="AG138" s="304"/>
    </row>
    <row r="139">
      <c r="A139" s="304"/>
      <c r="B139" s="304"/>
      <c r="C139" s="304"/>
      <c r="D139" s="304"/>
      <c r="E139" s="303"/>
      <c r="F139" s="300"/>
      <c r="G139" s="31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04"/>
      <c r="AE139" s="304"/>
      <c r="AF139" s="304"/>
      <c r="AG139" s="304"/>
    </row>
    <row r="140">
      <c r="A140" s="304"/>
      <c r="B140" s="304"/>
      <c r="C140" s="304"/>
      <c r="D140" s="304"/>
      <c r="E140" s="303"/>
      <c r="F140" s="300"/>
      <c r="G140" s="31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4"/>
      <c r="R140" s="304"/>
      <c r="S140" s="304"/>
      <c r="T140" s="304"/>
      <c r="U140" s="304"/>
      <c r="V140" s="304"/>
      <c r="W140" s="304"/>
      <c r="X140" s="304"/>
      <c r="Y140" s="304"/>
      <c r="Z140" s="304"/>
      <c r="AA140" s="304"/>
      <c r="AB140" s="304"/>
      <c r="AC140" s="304"/>
      <c r="AD140" s="304"/>
      <c r="AE140" s="304"/>
      <c r="AF140" s="304"/>
      <c r="AG140" s="304"/>
    </row>
    <row r="141">
      <c r="A141" s="304"/>
      <c r="B141" s="304"/>
      <c r="C141" s="304"/>
      <c r="D141" s="304"/>
      <c r="E141" s="303"/>
      <c r="F141" s="300"/>
      <c r="G141" s="31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4"/>
      <c r="R141" s="304"/>
      <c r="S141" s="304"/>
      <c r="T141" s="304"/>
      <c r="U141" s="304"/>
      <c r="V141" s="304"/>
      <c r="W141" s="304"/>
      <c r="X141" s="304"/>
      <c r="Y141" s="304"/>
      <c r="Z141" s="304"/>
      <c r="AA141" s="304"/>
      <c r="AB141" s="304"/>
      <c r="AC141" s="304"/>
      <c r="AD141" s="304"/>
      <c r="AE141" s="304"/>
      <c r="AF141" s="304"/>
      <c r="AG141" s="304"/>
    </row>
    <row r="142">
      <c r="A142" s="304"/>
      <c r="B142" s="304"/>
      <c r="C142" s="304"/>
      <c r="D142" s="304"/>
      <c r="E142" s="303"/>
      <c r="F142" s="300"/>
      <c r="G142" s="31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4"/>
      <c r="R142" s="304"/>
      <c r="S142" s="304"/>
      <c r="T142" s="304"/>
      <c r="U142" s="304"/>
      <c r="V142" s="304"/>
      <c r="W142" s="304"/>
      <c r="X142" s="304"/>
      <c r="Y142" s="304"/>
      <c r="Z142" s="304"/>
      <c r="AA142" s="304"/>
      <c r="AB142" s="304"/>
      <c r="AC142" s="304"/>
      <c r="AD142" s="304"/>
      <c r="AE142" s="304"/>
      <c r="AF142" s="304"/>
      <c r="AG142" s="304"/>
    </row>
    <row r="143">
      <c r="A143" s="304"/>
      <c r="B143" s="304"/>
      <c r="C143" s="304"/>
      <c r="D143" s="304"/>
      <c r="E143" s="303"/>
      <c r="F143" s="300"/>
      <c r="G143" s="31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4"/>
      <c r="R143" s="304"/>
      <c r="S143" s="304"/>
      <c r="T143" s="304"/>
      <c r="U143" s="304"/>
      <c r="V143" s="304"/>
      <c r="W143" s="304"/>
      <c r="X143" s="304"/>
      <c r="Y143" s="304"/>
      <c r="Z143" s="304"/>
      <c r="AA143" s="304"/>
      <c r="AB143" s="304"/>
      <c r="AC143" s="304"/>
      <c r="AD143" s="304"/>
      <c r="AE143" s="304"/>
      <c r="AF143" s="304"/>
      <c r="AG143" s="304"/>
    </row>
    <row r="144">
      <c r="A144" s="304"/>
      <c r="B144" s="304"/>
      <c r="C144" s="304"/>
      <c r="D144" s="304"/>
      <c r="E144" s="303"/>
      <c r="F144" s="300"/>
      <c r="G144" s="31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4"/>
      <c r="R144" s="304"/>
      <c r="S144" s="304"/>
      <c r="T144" s="304"/>
      <c r="U144" s="304"/>
      <c r="V144" s="304"/>
      <c r="W144" s="304"/>
      <c r="X144" s="304"/>
      <c r="Y144" s="304"/>
      <c r="Z144" s="304"/>
      <c r="AA144" s="304"/>
      <c r="AB144" s="304"/>
      <c r="AC144" s="304"/>
      <c r="AD144" s="304"/>
      <c r="AE144" s="304"/>
      <c r="AF144" s="304"/>
      <c r="AG144" s="304"/>
    </row>
    <row r="145">
      <c r="A145" s="304"/>
      <c r="B145" s="304"/>
      <c r="C145" s="304"/>
      <c r="D145" s="304"/>
      <c r="E145" s="303"/>
      <c r="F145" s="300"/>
      <c r="G145" s="31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  <c r="AA145" s="304"/>
      <c r="AB145" s="304"/>
      <c r="AC145" s="304"/>
      <c r="AD145" s="304"/>
      <c r="AE145" s="304"/>
      <c r="AF145" s="304"/>
      <c r="AG145" s="304"/>
    </row>
    <row r="146">
      <c r="A146" s="304"/>
      <c r="B146" s="304"/>
      <c r="C146" s="304"/>
      <c r="D146" s="304"/>
      <c r="E146" s="303"/>
      <c r="F146" s="300"/>
      <c r="G146" s="31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4"/>
      <c r="R146" s="304"/>
      <c r="S146" s="304"/>
      <c r="T146" s="304"/>
      <c r="U146" s="304"/>
      <c r="V146" s="304"/>
      <c r="W146" s="304"/>
      <c r="X146" s="304"/>
      <c r="Y146" s="304"/>
      <c r="Z146" s="304"/>
      <c r="AA146" s="304"/>
      <c r="AB146" s="304"/>
      <c r="AC146" s="304"/>
      <c r="AD146" s="304"/>
      <c r="AE146" s="304"/>
      <c r="AF146" s="304"/>
      <c r="AG146" s="304"/>
    </row>
    <row r="147">
      <c r="A147" s="304"/>
      <c r="B147" s="304"/>
      <c r="C147" s="304"/>
      <c r="D147" s="304"/>
      <c r="E147" s="303"/>
      <c r="F147" s="300"/>
      <c r="G147" s="31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4"/>
      <c r="R147" s="304"/>
      <c r="S147" s="304"/>
      <c r="T147" s="304"/>
      <c r="U147" s="304"/>
      <c r="V147" s="304"/>
      <c r="W147" s="304"/>
      <c r="X147" s="304"/>
      <c r="Y147" s="304"/>
      <c r="Z147" s="304"/>
      <c r="AA147" s="304"/>
      <c r="AB147" s="304"/>
      <c r="AC147" s="304"/>
      <c r="AD147" s="304"/>
      <c r="AE147" s="304"/>
      <c r="AF147" s="304"/>
      <c r="AG147" s="304"/>
    </row>
    <row r="148">
      <c r="A148" s="304"/>
      <c r="B148" s="304"/>
      <c r="C148" s="304"/>
      <c r="D148" s="304"/>
      <c r="E148" s="303"/>
      <c r="F148" s="300"/>
      <c r="G148" s="31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4"/>
      <c r="R148" s="304"/>
      <c r="S148" s="304"/>
      <c r="T148" s="304"/>
      <c r="U148" s="304"/>
      <c r="V148" s="304"/>
      <c r="W148" s="304"/>
      <c r="X148" s="304"/>
      <c r="Y148" s="304"/>
      <c r="Z148" s="304"/>
      <c r="AA148" s="304"/>
      <c r="AB148" s="304"/>
      <c r="AC148" s="304"/>
      <c r="AD148" s="304"/>
      <c r="AE148" s="304"/>
      <c r="AF148" s="304"/>
      <c r="AG148" s="304"/>
    </row>
    <row r="149">
      <c r="A149" s="304"/>
      <c r="B149" s="304"/>
      <c r="C149" s="304"/>
      <c r="D149" s="304"/>
      <c r="E149" s="303"/>
      <c r="F149" s="300"/>
      <c r="G149" s="31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4"/>
      <c r="R149" s="304"/>
      <c r="S149" s="304"/>
      <c r="T149" s="304"/>
      <c r="U149" s="304"/>
      <c r="V149" s="304"/>
      <c r="W149" s="304"/>
      <c r="X149" s="304"/>
      <c r="Y149" s="304"/>
      <c r="Z149" s="304"/>
      <c r="AA149" s="304"/>
      <c r="AB149" s="304"/>
      <c r="AC149" s="304"/>
      <c r="AD149" s="304"/>
      <c r="AE149" s="304"/>
      <c r="AF149" s="304"/>
      <c r="AG149" s="304"/>
    </row>
    <row r="150">
      <c r="A150" s="304"/>
      <c r="B150" s="304"/>
      <c r="C150" s="304"/>
      <c r="D150" s="304"/>
      <c r="E150" s="303"/>
      <c r="F150" s="300"/>
      <c r="G150" s="31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4"/>
      <c r="R150" s="304"/>
      <c r="S150" s="304"/>
      <c r="T150" s="304"/>
      <c r="U150" s="304"/>
      <c r="V150" s="304"/>
      <c r="W150" s="304"/>
      <c r="X150" s="304"/>
      <c r="Y150" s="304"/>
      <c r="Z150" s="304"/>
      <c r="AA150" s="304"/>
      <c r="AB150" s="304"/>
      <c r="AC150" s="304"/>
      <c r="AD150" s="304"/>
      <c r="AE150" s="304"/>
      <c r="AF150" s="304"/>
      <c r="AG150" s="304"/>
    </row>
    <row r="151">
      <c r="A151" s="304"/>
      <c r="B151" s="304"/>
      <c r="C151" s="304"/>
      <c r="D151" s="304"/>
      <c r="E151" s="300"/>
      <c r="F151" s="300"/>
      <c r="G151" s="31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  <c r="AA151" s="304"/>
      <c r="AB151" s="304"/>
      <c r="AC151" s="304"/>
      <c r="AD151" s="304"/>
      <c r="AE151" s="304"/>
      <c r="AF151" s="304"/>
      <c r="AG151" s="304"/>
    </row>
    <row r="152">
      <c r="A152" s="304"/>
      <c r="B152" s="304"/>
      <c r="C152" s="304"/>
      <c r="D152" s="304"/>
      <c r="E152" s="300"/>
      <c r="F152" s="300"/>
      <c r="G152" s="31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4"/>
      <c r="R152" s="304"/>
      <c r="S152" s="304"/>
      <c r="T152" s="304"/>
      <c r="U152" s="304"/>
      <c r="V152" s="304"/>
      <c r="W152" s="304"/>
      <c r="X152" s="304"/>
      <c r="Y152" s="304"/>
      <c r="Z152" s="304"/>
      <c r="AA152" s="304"/>
      <c r="AB152" s="304"/>
      <c r="AC152" s="304"/>
      <c r="AD152" s="304"/>
      <c r="AE152" s="304"/>
      <c r="AF152" s="304"/>
      <c r="AG152" s="304"/>
    </row>
    <row r="153">
      <c r="A153" s="304"/>
      <c r="B153" s="304"/>
      <c r="C153" s="304"/>
      <c r="D153" s="304"/>
      <c r="E153" s="300"/>
      <c r="F153" s="300"/>
      <c r="G153" s="31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4"/>
      <c r="R153" s="304"/>
      <c r="S153" s="304"/>
      <c r="T153" s="304"/>
      <c r="U153" s="304"/>
      <c r="V153" s="304"/>
      <c r="W153" s="304"/>
      <c r="X153" s="304"/>
      <c r="Y153" s="304"/>
      <c r="Z153" s="304"/>
      <c r="AA153" s="304"/>
      <c r="AB153" s="304"/>
      <c r="AC153" s="304"/>
      <c r="AD153" s="304"/>
      <c r="AE153" s="304"/>
      <c r="AF153" s="304"/>
      <c r="AG153" s="304"/>
    </row>
    <row r="154">
      <c r="A154" s="304"/>
      <c r="B154" s="304"/>
      <c r="C154" s="304"/>
      <c r="D154" s="304"/>
      <c r="E154" s="300"/>
      <c r="F154" s="300"/>
      <c r="G154" s="31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4"/>
      <c r="R154" s="304"/>
      <c r="S154" s="304"/>
      <c r="T154" s="304"/>
      <c r="U154" s="304"/>
      <c r="V154" s="304"/>
      <c r="W154" s="304"/>
      <c r="X154" s="304"/>
      <c r="Y154" s="304"/>
      <c r="Z154" s="304"/>
      <c r="AA154" s="304"/>
      <c r="AB154" s="304"/>
      <c r="AC154" s="304"/>
      <c r="AD154" s="304"/>
      <c r="AE154" s="304"/>
      <c r="AF154" s="304"/>
      <c r="AG154" s="304"/>
    </row>
    <row r="155">
      <c r="A155" s="304"/>
      <c r="B155" s="304"/>
      <c r="C155" s="304"/>
      <c r="D155" s="304"/>
      <c r="E155" s="300"/>
      <c r="F155" s="300"/>
      <c r="G155" s="31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4"/>
      <c r="R155" s="304"/>
      <c r="S155" s="304"/>
      <c r="T155" s="304"/>
      <c r="U155" s="304"/>
      <c r="V155" s="304"/>
      <c r="W155" s="304"/>
      <c r="X155" s="304"/>
      <c r="Y155" s="304"/>
      <c r="Z155" s="304"/>
      <c r="AA155" s="304"/>
      <c r="AB155" s="304"/>
      <c r="AC155" s="304"/>
      <c r="AD155" s="304"/>
      <c r="AE155" s="304"/>
      <c r="AF155" s="304"/>
      <c r="AG155" s="304"/>
    </row>
    <row r="156">
      <c r="A156" s="304"/>
      <c r="B156" s="304"/>
      <c r="C156" s="304"/>
      <c r="D156" s="304"/>
      <c r="E156" s="300"/>
      <c r="F156" s="300"/>
      <c r="G156" s="31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  <c r="AA156" s="304"/>
      <c r="AB156" s="304"/>
      <c r="AC156" s="304"/>
      <c r="AD156" s="304"/>
      <c r="AE156" s="304"/>
      <c r="AF156" s="304"/>
      <c r="AG156" s="304"/>
    </row>
    <row r="157">
      <c r="A157" s="304"/>
      <c r="B157" s="304"/>
      <c r="C157" s="304"/>
      <c r="D157" s="304"/>
      <c r="E157" s="300"/>
      <c r="F157" s="300"/>
      <c r="G157" s="31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4"/>
      <c r="R157" s="304"/>
      <c r="S157" s="304"/>
      <c r="T157" s="304"/>
      <c r="U157" s="304"/>
      <c r="V157" s="304"/>
      <c r="W157" s="304"/>
      <c r="X157" s="304"/>
      <c r="Y157" s="304"/>
      <c r="Z157" s="304"/>
      <c r="AA157" s="304"/>
      <c r="AB157" s="304"/>
      <c r="AC157" s="304"/>
      <c r="AD157" s="304"/>
      <c r="AE157" s="304"/>
      <c r="AF157" s="304"/>
      <c r="AG157" s="304"/>
    </row>
    <row r="158">
      <c r="A158" s="304"/>
      <c r="B158" s="304"/>
      <c r="C158" s="304"/>
      <c r="D158" s="304"/>
      <c r="E158" s="300"/>
      <c r="F158" s="300"/>
      <c r="G158" s="31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4"/>
      <c r="R158" s="304"/>
      <c r="S158" s="304"/>
      <c r="T158" s="304"/>
      <c r="U158" s="304"/>
      <c r="V158" s="304"/>
      <c r="W158" s="304"/>
      <c r="X158" s="304"/>
      <c r="Y158" s="304"/>
      <c r="Z158" s="304"/>
      <c r="AA158" s="304"/>
      <c r="AB158" s="304"/>
      <c r="AC158" s="304"/>
      <c r="AD158" s="304"/>
      <c r="AE158" s="304"/>
      <c r="AF158" s="304"/>
      <c r="AG158" s="304"/>
    </row>
    <row r="159">
      <c r="A159" s="304"/>
      <c r="B159" s="304"/>
      <c r="C159" s="304"/>
      <c r="D159" s="304"/>
      <c r="E159" s="300"/>
      <c r="F159" s="300"/>
      <c r="G159" s="31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4"/>
      <c r="R159" s="304"/>
      <c r="S159" s="304"/>
      <c r="T159" s="304"/>
      <c r="U159" s="304"/>
      <c r="V159" s="304"/>
      <c r="W159" s="304"/>
      <c r="X159" s="304"/>
      <c r="Y159" s="304"/>
      <c r="Z159" s="304"/>
      <c r="AA159" s="304"/>
      <c r="AB159" s="304"/>
      <c r="AC159" s="304"/>
      <c r="AD159" s="304"/>
      <c r="AE159" s="304"/>
      <c r="AF159" s="304"/>
      <c r="AG159" s="304"/>
    </row>
    <row r="160">
      <c r="A160" s="304"/>
      <c r="B160" s="304"/>
      <c r="C160" s="304"/>
      <c r="D160" s="304"/>
      <c r="E160" s="300"/>
      <c r="F160" s="300"/>
      <c r="G160" s="31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4"/>
      <c r="R160" s="304"/>
      <c r="S160" s="304"/>
      <c r="T160" s="304"/>
      <c r="U160" s="304"/>
      <c r="V160" s="304"/>
      <c r="W160" s="304"/>
      <c r="X160" s="304"/>
      <c r="Y160" s="304"/>
      <c r="Z160" s="304"/>
      <c r="AA160" s="304"/>
      <c r="AB160" s="304"/>
      <c r="AC160" s="304"/>
      <c r="AD160" s="304"/>
      <c r="AE160" s="304"/>
      <c r="AF160" s="304"/>
      <c r="AG160" s="304"/>
    </row>
    <row r="161">
      <c r="A161" s="304"/>
      <c r="B161" s="304"/>
      <c r="C161" s="304"/>
      <c r="D161" s="304"/>
      <c r="E161" s="300"/>
      <c r="F161" s="300"/>
      <c r="G161" s="31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  <c r="AA161" s="304"/>
      <c r="AB161" s="304"/>
      <c r="AC161" s="304"/>
      <c r="AD161" s="304"/>
      <c r="AE161" s="304"/>
      <c r="AF161" s="304"/>
      <c r="AG161" s="304"/>
    </row>
    <row r="162">
      <c r="A162" s="304"/>
      <c r="B162" s="304"/>
      <c r="C162" s="304"/>
      <c r="D162" s="304"/>
      <c r="E162" s="300"/>
      <c r="F162" s="300"/>
      <c r="G162" s="31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4"/>
      <c r="R162" s="304"/>
      <c r="S162" s="304"/>
      <c r="T162" s="304"/>
      <c r="U162" s="304"/>
      <c r="V162" s="304"/>
      <c r="W162" s="304"/>
      <c r="X162" s="304"/>
      <c r="Y162" s="304"/>
      <c r="Z162" s="304"/>
      <c r="AA162" s="304"/>
      <c r="AB162" s="304"/>
      <c r="AC162" s="304"/>
      <c r="AD162" s="304"/>
      <c r="AE162" s="304"/>
      <c r="AF162" s="304"/>
      <c r="AG162" s="304"/>
    </row>
    <row r="163">
      <c r="A163" s="304"/>
      <c r="B163" s="304"/>
      <c r="C163" s="304"/>
      <c r="D163" s="304"/>
      <c r="E163" s="300"/>
      <c r="F163" s="300"/>
      <c r="G163" s="31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/>
      <c r="AA163" s="304"/>
      <c r="AB163" s="304"/>
      <c r="AC163" s="304"/>
      <c r="AD163" s="304"/>
      <c r="AE163" s="304"/>
      <c r="AF163" s="304"/>
      <c r="AG163" s="304"/>
    </row>
    <row r="164">
      <c r="A164" s="304"/>
      <c r="B164" s="304"/>
      <c r="C164" s="304"/>
      <c r="D164" s="304"/>
      <c r="E164" s="300"/>
      <c r="F164" s="300"/>
      <c r="G164" s="31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4"/>
      <c r="R164" s="304"/>
      <c r="S164" s="304"/>
      <c r="T164" s="304"/>
      <c r="U164" s="304"/>
      <c r="V164" s="304"/>
      <c r="W164" s="304"/>
      <c r="X164" s="304"/>
      <c r="Y164" s="304"/>
      <c r="Z164" s="304"/>
      <c r="AA164" s="304"/>
      <c r="AB164" s="304"/>
      <c r="AC164" s="304"/>
      <c r="AD164" s="304"/>
      <c r="AE164" s="304"/>
      <c r="AF164" s="304"/>
      <c r="AG164" s="304"/>
    </row>
    <row r="165">
      <c r="A165" s="304"/>
      <c r="B165" s="304"/>
      <c r="C165" s="304"/>
      <c r="D165" s="304"/>
      <c r="E165" s="300"/>
      <c r="F165" s="300"/>
      <c r="G165" s="31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4"/>
      <c r="R165" s="304"/>
      <c r="S165" s="304"/>
      <c r="T165" s="304"/>
      <c r="U165" s="304"/>
      <c r="V165" s="304"/>
      <c r="W165" s="304"/>
      <c r="X165" s="304"/>
      <c r="Y165" s="304"/>
      <c r="Z165" s="304"/>
      <c r="AA165" s="304"/>
      <c r="AB165" s="304"/>
      <c r="AC165" s="304"/>
      <c r="AD165" s="304"/>
      <c r="AE165" s="304"/>
      <c r="AF165" s="304"/>
      <c r="AG165" s="304"/>
    </row>
    <row r="166">
      <c r="A166" s="304"/>
      <c r="B166" s="304"/>
      <c r="C166" s="304"/>
      <c r="D166" s="304"/>
      <c r="E166" s="300"/>
      <c r="F166" s="300"/>
      <c r="G166" s="31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  <c r="AA166" s="304"/>
      <c r="AB166" s="304"/>
      <c r="AC166" s="304"/>
      <c r="AD166" s="304"/>
      <c r="AE166" s="304"/>
      <c r="AF166" s="304"/>
      <c r="AG166" s="304"/>
    </row>
    <row r="167">
      <c r="A167" s="304"/>
      <c r="B167" s="304"/>
      <c r="C167" s="304"/>
      <c r="D167" s="304"/>
      <c r="E167" s="300"/>
      <c r="F167" s="300"/>
      <c r="G167" s="31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4"/>
      <c r="R167" s="304"/>
      <c r="S167" s="304"/>
      <c r="T167" s="304"/>
      <c r="U167" s="304"/>
      <c r="V167" s="304"/>
      <c r="W167" s="304"/>
      <c r="X167" s="304"/>
      <c r="Y167" s="304"/>
      <c r="Z167" s="304"/>
      <c r="AA167" s="304"/>
      <c r="AB167" s="304"/>
      <c r="AC167" s="304"/>
      <c r="AD167" s="304"/>
      <c r="AE167" s="304"/>
      <c r="AF167" s="304"/>
      <c r="AG167" s="304"/>
    </row>
    <row r="168">
      <c r="A168" s="304"/>
      <c r="B168" s="304"/>
      <c r="C168" s="304"/>
      <c r="D168" s="304"/>
      <c r="E168" s="300"/>
      <c r="F168" s="300"/>
      <c r="G168" s="31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4"/>
      <c r="R168" s="304"/>
      <c r="S168" s="304"/>
      <c r="T168" s="304"/>
      <c r="U168" s="304"/>
      <c r="V168" s="304"/>
      <c r="W168" s="304"/>
      <c r="X168" s="304"/>
      <c r="Y168" s="304"/>
      <c r="Z168" s="304"/>
      <c r="AA168" s="304"/>
      <c r="AB168" s="304"/>
      <c r="AC168" s="304"/>
      <c r="AD168" s="304"/>
      <c r="AE168" s="304"/>
      <c r="AF168" s="304"/>
      <c r="AG168" s="304"/>
    </row>
    <row r="169">
      <c r="A169" s="304"/>
      <c r="B169" s="304"/>
      <c r="C169" s="304"/>
      <c r="D169" s="304"/>
      <c r="E169" s="300"/>
      <c r="F169" s="300"/>
      <c r="G169" s="31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4"/>
      <c r="R169" s="304"/>
      <c r="S169" s="304"/>
      <c r="T169" s="304"/>
      <c r="U169" s="304"/>
      <c r="V169" s="304"/>
      <c r="W169" s="304"/>
      <c r="X169" s="304"/>
      <c r="Y169" s="304"/>
      <c r="Z169" s="304"/>
      <c r="AA169" s="304"/>
      <c r="AB169" s="304"/>
      <c r="AC169" s="304"/>
      <c r="AD169" s="304"/>
      <c r="AE169" s="304"/>
      <c r="AF169" s="304"/>
      <c r="AG169" s="304"/>
    </row>
    <row r="170">
      <c r="A170" s="304"/>
      <c r="B170" s="304"/>
      <c r="C170" s="304"/>
      <c r="D170" s="304"/>
      <c r="E170" s="300"/>
      <c r="F170" s="300"/>
      <c r="G170" s="31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/>
      <c r="AA170" s="304"/>
      <c r="AB170" s="304"/>
      <c r="AC170" s="304"/>
      <c r="AD170" s="304"/>
      <c r="AE170" s="304"/>
      <c r="AF170" s="304"/>
      <c r="AG170" s="304"/>
    </row>
    <row r="171">
      <c r="A171" s="304"/>
      <c r="B171" s="304"/>
      <c r="C171" s="304"/>
      <c r="D171" s="304"/>
      <c r="E171" s="300"/>
      <c r="F171" s="300"/>
      <c r="G171" s="31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4"/>
      <c r="R171" s="304"/>
      <c r="S171" s="304"/>
      <c r="T171" s="304"/>
      <c r="U171" s="304"/>
      <c r="V171" s="304"/>
      <c r="W171" s="304"/>
      <c r="X171" s="304"/>
      <c r="Y171" s="304"/>
      <c r="Z171" s="304"/>
      <c r="AA171" s="304"/>
      <c r="AB171" s="304"/>
      <c r="AC171" s="304"/>
      <c r="AD171" s="304"/>
      <c r="AE171" s="304"/>
      <c r="AF171" s="304"/>
      <c r="AG171" s="304"/>
    </row>
    <row r="172">
      <c r="A172" s="304"/>
      <c r="B172" s="304"/>
      <c r="C172" s="304"/>
      <c r="D172" s="304"/>
      <c r="E172" s="300"/>
      <c r="F172" s="300"/>
      <c r="G172" s="31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  <c r="AA172" s="304"/>
      <c r="AB172" s="304"/>
      <c r="AC172" s="304"/>
      <c r="AD172" s="304"/>
      <c r="AE172" s="304"/>
      <c r="AF172" s="304"/>
      <c r="AG172" s="304"/>
    </row>
    <row r="173">
      <c r="A173" s="304"/>
      <c r="B173" s="304"/>
      <c r="C173" s="304"/>
      <c r="D173" s="304"/>
      <c r="E173" s="300"/>
      <c r="F173" s="300"/>
      <c r="G173" s="31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4"/>
      <c r="R173" s="304"/>
      <c r="S173" s="304"/>
      <c r="T173" s="304"/>
      <c r="U173" s="304"/>
      <c r="V173" s="304"/>
      <c r="W173" s="304"/>
      <c r="X173" s="304"/>
      <c r="Y173" s="304"/>
      <c r="Z173" s="304"/>
      <c r="AA173" s="304"/>
      <c r="AB173" s="304"/>
      <c r="AC173" s="304"/>
      <c r="AD173" s="304"/>
      <c r="AE173" s="304"/>
      <c r="AF173" s="304"/>
      <c r="AG173" s="304"/>
    </row>
    <row r="174">
      <c r="A174" s="304"/>
      <c r="B174" s="304"/>
      <c r="C174" s="304"/>
      <c r="D174" s="304"/>
      <c r="E174" s="300"/>
      <c r="F174" s="300"/>
      <c r="G174" s="31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4"/>
      <c r="R174" s="304"/>
      <c r="S174" s="304"/>
      <c r="T174" s="304"/>
      <c r="U174" s="304"/>
      <c r="V174" s="304"/>
      <c r="W174" s="304"/>
      <c r="X174" s="304"/>
      <c r="Y174" s="304"/>
      <c r="Z174" s="304"/>
      <c r="AA174" s="304"/>
      <c r="AB174" s="304"/>
      <c r="AC174" s="304"/>
      <c r="AD174" s="304"/>
      <c r="AE174" s="304"/>
      <c r="AF174" s="304"/>
      <c r="AG174" s="304"/>
    </row>
    <row r="175">
      <c r="A175" s="304"/>
      <c r="B175" s="304"/>
      <c r="C175" s="304"/>
      <c r="D175" s="304"/>
      <c r="E175" s="300"/>
      <c r="F175" s="300"/>
      <c r="G175" s="31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4"/>
      <c r="R175" s="304"/>
      <c r="S175" s="304"/>
      <c r="T175" s="304"/>
      <c r="U175" s="304"/>
      <c r="V175" s="304"/>
      <c r="W175" s="304"/>
      <c r="X175" s="304"/>
      <c r="Y175" s="304"/>
      <c r="Z175" s="304"/>
      <c r="AA175" s="304"/>
      <c r="AB175" s="304"/>
      <c r="AC175" s="304"/>
      <c r="AD175" s="304"/>
      <c r="AE175" s="304"/>
      <c r="AF175" s="304"/>
      <c r="AG175" s="304"/>
    </row>
    <row r="176">
      <c r="A176" s="304"/>
      <c r="B176" s="304"/>
      <c r="C176" s="304"/>
      <c r="D176" s="304"/>
      <c r="E176" s="300"/>
      <c r="F176" s="300"/>
      <c r="G176" s="31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4"/>
      <c r="R176" s="304"/>
      <c r="S176" s="304"/>
      <c r="T176" s="304"/>
      <c r="U176" s="304"/>
      <c r="V176" s="304"/>
      <c r="W176" s="304"/>
      <c r="X176" s="304"/>
      <c r="Y176" s="304"/>
      <c r="Z176" s="304"/>
      <c r="AA176" s="304"/>
      <c r="AB176" s="304"/>
      <c r="AC176" s="304"/>
      <c r="AD176" s="304"/>
      <c r="AE176" s="304"/>
      <c r="AF176" s="304"/>
      <c r="AG176" s="304"/>
    </row>
    <row r="177">
      <c r="A177" s="304"/>
      <c r="B177" s="304"/>
      <c r="C177" s="304"/>
      <c r="D177" s="304"/>
      <c r="E177" s="300"/>
      <c r="F177" s="300"/>
      <c r="G177" s="31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4"/>
      <c r="R177" s="304"/>
      <c r="S177" s="304"/>
      <c r="T177" s="304"/>
      <c r="U177" s="304"/>
      <c r="V177" s="304"/>
      <c r="W177" s="304"/>
      <c r="X177" s="304"/>
      <c r="Y177" s="304"/>
      <c r="Z177" s="304"/>
      <c r="AA177" s="304"/>
      <c r="AB177" s="304"/>
      <c r="AC177" s="304"/>
      <c r="AD177" s="304"/>
      <c r="AE177" s="304"/>
      <c r="AF177" s="304"/>
      <c r="AG177" s="304"/>
    </row>
    <row r="178">
      <c r="A178" s="304"/>
      <c r="B178" s="304"/>
      <c r="C178" s="304"/>
      <c r="D178" s="304"/>
      <c r="E178" s="300"/>
      <c r="F178" s="300"/>
      <c r="G178" s="319"/>
      <c r="H178" s="487">
        <f>COUNTIFS(Data!$A:$A,"&gt;="&amp;'Copy of Reporte SDR '!$C$5,Data!$A:$A,"&lt;="&amp;'Copy of Reporte SDR '!$D$5,Data!$BG:$BG,H167,Data!$AI:$AI,"No")</f>
        <v>0</v>
      </c>
      <c r="I178" s="303"/>
      <c r="J178" s="303"/>
      <c r="K178" s="303"/>
      <c r="L178" s="303"/>
      <c r="M178" s="303"/>
      <c r="N178" s="303"/>
      <c r="O178" s="303"/>
      <c r="P178" s="303"/>
      <c r="Q178" s="304"/>
      <c r="R178" s="304"/>
      <c r="S178" s="304"/>
      <c r="T178" s="304"/>
      <c r="U178" s="304"/>
      <c r="V178" s="304"/>
      <c r="W178" s="304"/>
      <c r="X178" s="304"/>
      <c r="Y178" s="304"/>
      <c r="Z178" s="304"/>
      <c r="AA178" s="304"/>
      <c r="AB178" s="304"/>
      <c r="AC178" s="304"/>
      <c r="AD178" s="304"/>
      <c r="AE178" s="304"/>
      <c r="AF178" s="304"/>
      <c r="AG178" s="304"/>
    </row>
    <row r="179">
      <c r="A179" s="304"/>
      <c r="B179" s="304"/>
      <c r="C179" s="304"/>
      <c r="D179" s="304"/>
      <c r="E179" s="300"/>
      <c r="F179" s="300"/>
      <c r="G179" s="31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  <c r="AA179" s="304"/>
      <c r="AB179" s="304"/>
      <c r="AC179" s="304"/>
      <c r="AD179" s="304"/>
      <c r="AE179" s="304"/>
      <c r="AF179" s="304"/>
      <c r="AG179" s="304"/>
    </row>
    <row r="180">
      <c r="A180" s="304"/>
      <c r="B180" s="304"/>
      <c r="C180" s="304"/>
      <c r="D180" s="304"/>
      <c r="E180" s="300"/>
      <c r="F180" s="300"/>
      <c r="G180" s="31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4"/>
      <c r="R180" s="304"/>
      <c r="S180" s="304"/>
      <c r="T180" s="304"/>
      <c r="U180" s="304"/>
      <c r="V180" s="304"/>
      <c r="W180" s="304"/>
      <c r="X180" s="304"/>
      <c r="Y180" s="304"/>
      <c r="Z180" s="304"/>
      <c r="AA180" s="304"/>
      <c r="AB180" s="304"/>
      <c r="AC180" s="304"/>
      <c r="AD180" s="304"/>
      <c r="AE180" s="304"/>
      <c r="AF180" s="304"/>
      <c r="AG180" s="304"/>
    </row>
    <row r="181">
      <c r="A181" s="304"/>
      <c r="B181" s="304"/>
      <c r="C181" s="304"/>
      <c r="D181" s="304"/>
      <c r="E181" s="300"/>
      <c r="F181" s="300"/>
      <c r="G181" s="31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4"/>
      <c r="R181" s="304"/>
      <c r="S181" s="304"/>
      <c r="T181" s="304"/>
      <c r="U181" s="304"/>
      <c r="V181" s="304"/>
      <c r="W181" s="304"/>
      <c r="X181" s="304"/>
      <c r="Y181" s="304"/>
      <c r="Z181" s="304"/>
      <c r="AA181" s="304"/>
      <c r="AB181" s="304"/>
      <c r="AC181" s="304"/>
      <c r="AD181" s="304"/>
      <c r="AE181" s="304"/>
      <c r="AF181" s="304"/>
      <c r="AG181" s="304"/>
    </row>
    <row r="182">
      <c r="A182" s="304"/>
      <c r="B182" s="304"/>
      <c r="C182" s="304"/>
      <c r="D182" s="304"/>
      <c r="E182" s="300"/>
      <c r="F182" s="300"/>
      <c r="G182" s="31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4"/>
      <c r="R182" s="304"/>
      <c r="S182" s="304"/>
      <c r="T182" s="304"/>
      <c r="U182" s="304"/>
      <c r="V182" s="304"/>
      <c r="W182" s="304"/>
      <c r="X182" s="304"/>
      <c r="Y182" s="304"/>
      <c r="Z182" s="304"/>
      <c r="AA182" s="304"/>
      <c r="AB182" s="304"/>
      <c r="AC182" s="304"/>
      <c r="AD182" s="304"/>
      <c r="AE182" s="304"/>
      <c r="AF182" s="304"/>
      <c r="AG182" s="304"/>
    </row>
    <row r="183">
      <c r="A183" s="304"/>
      <c r="B183" s="304"/>
      <c r="C183" s="304"/>
      <c r="D183" s="304"/>
      <c r="E183" s="300"/>
      <c r="F183" s="300"/>
      <c r="G183" s="31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4"/>
      <c r="R183" s="304"/>
      <c r="S183" s="304"/>
      <c r="T183" s="304"/>
      <c r="U183" s="304"/>
      <c r="V183" s="304"/>
      <c r="W183" s="304"/>
      <c r="X183" s="304"/>
      <c r="Y183" s="304"/>
      <c r="Z183" s="304"/>
      <c r="AA183" s="304"/>
      <c r="AB183" s="304"/>
      <c r="AC183" s="304"/>
      <c r="AD183" s="304"/>
      <c r="AE183" s="304"/>
      <c r="AF183" s="304"/>
      <c r="AG183" s="304"/>
    </row>
    <row r="184">
      <c r="A184" s="304"/>
      <c r="B184" s="304"/>
      <c r="C184" s="304"/>
      <c r="D184" s="304"/>
      <c r="E184" s="300"/>
      <c r="F184" s="300"/>
      <c r="G184" s="31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4"/>
      <c r="R184" s="304"/>
      <c r="S184" s="304"/>
      <c r="T184" s="304"/>
      <c r="U184" s="304"/>
      <c r="V184" s="304"/>
      <c r="W184" s="304"/>
      <c r="X184" s="304"/>
      <c r="Y184" s="304"/>
      <c r="Z184" s="304"/>
      <c r="AA184" s="304"/>
      <c r="AB184" s="304"/>
      <c r="AC184" s="304"/>
      <c r="AD184" s="304"/>
      <c r="AE184" s="304"/>
      <c r="AF184" s="304"/>
      <c r="AG184" s="304"/>
    </row>
    <row r="185">
      <c r="A185" s="304"/>
      <c r="B185" s="304"/>
      <c r="C185" s="304"/>
      <c r="D185" s="304"/>
      <c r="E185" s="300"/>
      <c r="F185" s="300"/>
      <c r="G185" s="313"/>
      <c r="H185" s="302"/>
      <c r="I185" s="303"/>
      <c r="J185" s="303"/>
      <c r="K185" s="303"/>
      <c r="L185" s="303"/>
      <c r="M185" s="303"/>
      <c r="N185" s="303"/>
      <c r="O185" s="303"/>
      <c r="P185" s="303"/>
      <c r="Q185" s="304"/>
      <c r="R185" s="304"/>
      <c r="S185" s="304"/>
      <c r="T185" s="304"/>
      <c r="U185" s="304"/>
      <c r="V185" s="304"/>
      <c r="W185" s="304"/>
      <c r="X185" s="304"/>
      <c r="Y185" s="304"/>
      <c r="Z185" s="304"/>
      <c r="AA185" s="304"/>
      <c r="AB185" s="304"/>
      <c r="AC185" s="304"/>
      <c r="AD185" s="304"/>
      <c r="AE185" s="304"/>
      <c r="AF185" s="304"/>
      <c r="AG185" s="304"/>
    </row>
    <row r="186">
      <c r="A186" s="304"/>
      <c r="B186" s="304"/>
      <c r="C186" s="304"/>
      <c r="D186" s="304"/>
      <c r="E186" s="300"/>
      <c r="F186" s="300"/>
      <c r="G186" s="313"/>
      <c r="H186" s="302"/>
      <c r="I186" s="303"/>
      <c r="J186" s="303"/>
      <c r="K186" s="303"/>
      <c r="L186" s="303"/>
      <c r="M186" s="303"/>
      <c r="N186" s="303"/>
      <c r="O186" s="303"/>
      <c r="P186" s="303"/>
      <c r="Q186" s="304"/>
      <c r="R186" s="304"/>
      <c r="S186" s="304"/>
      <c r="T186" s="304"/>
      <c r="U186" s="304"/>
      <c r="V186" s="304"/>
      <c r="W186" s="304"/>
      <c r="X186" s="304"/>
      <c r="Y186" s="304"/>
      <c r="Z186" s="304"/>
      <c r="AA186" s="304"/>
      <c r="AB186" s="304"/>
      <c r="AC186" s="304"/>
      <c r="AD186" s="304"/>
      <c r="AE186" s="304"/>
      <c r="AF186" s="304"/>
      <c r="AG186" s="304"/>
    </row>
    <row r="187">
      <c r="A187" s="304"/>
      <c r="B187" s="304"/>
      <c r="C187" s="304"/>
      <c r="D187" s="304"/>
      <c r="E187" s="300"/>
      <c r="F187" s="300"/>
      <c r="G187" s="313"/>
      <c r="H187" s="302"/>
      <c r="I187" s="303"/>
      <c r="J187" s="303"/>
      <c r="K187" s="303"/>
      <c r="L187" s="303"/>
      <c r="M187" s="303"/>
      <c r="N187" s="303"/>
      <c r="O187" s="303"/>
      <c r="P187" s="303"/>
      <c r="Q187" s="304"/>
      <c r="R187" s="304"/>
      <c r="S187" s="304"/>
      <c r="T187" s="304"/>
      <c r="U187" s="304"/>
      <c r="V187" s="304"/>
      <c r="W187" s="304"/>
      <c r="X187" s="304"/>
      <c r="Y187" s="304"/>
      <c r="Z187" s="304"/>
      <c r="AA187" s="304"/>
      <c r="AB187" s="304"/>
      <c r="AC187" s="304"/>
      <c r="AD187" s="304"/>
      <c r="AE187" s="304"/>
      <c r="AF187" s="304"/>
      <c r="AG187" s="304"/>
    </row>
    <row r="188">
      <c r="A188" s="304"/>
      <c r="B188" s="304"/>
      <c r="C188" s="304"/>
      <c r="D188" s="304"/>
      <c r="E188" s="300"/>
      <c r="F188" s="300"/>
      <c r="G188" s="313"/>
      <c r="H188" s="302"/>
      <c r="I188" s="303"/>
      <c r="J188" s="303"/>
      <c r="K188" s="303"/>
      <c r="L188" s="303"/>
      <c r="M188" s="303"/>
      <c r="N188" s="303"/>
      <c r="O188" s="303"/>
      <c r="P188" s="303"/>
      <c r="Q188" s="304"/>
      <c r="R188" s="304"/>
      <c r="S188" s="304"/>
      <c r="T188" s="304"/>
      <c r="U188" s="304"/>
      <c r="V188" s="304"/>
      <c r="W188" s="304"/>
      <c r="X188" s="304"/>
      <c r="Y188" s="304"/>
      <c r="Z188" s="304"/>
      <c r="AA188" s="304"/>
      <c r="AB188" s="304"/>
      <c r="AC188" s="304"/>
      <c r="AD188" s="304"/>
      <c r="AE188" s="304"/>
      <c r="AF188" s="304"/>
      <c r="AG188" s="304"/>
    </row>
    <row r="189">
      <c r="A189" s="304"/>
      <c r="B189" s="304"/>
      <c r="C189" s="304"/>
      <c r="D189" s="304"/>
      <c r="E189" s="300"/>
      <c r="F189" s="300"/>
      <c r="G189" s="313"/>
      <c r="H189" s="302"/>
      <c r="I189" s="303"/>
      <c r="J189" s="303"/>
      <c r="K189" s="303"/>
      <c r="L189" s="303"/>
      <c r="M189" s="303"/>
      <c r="N189" s="303"/>
      <c r="O189" s="303"/>
      <c r="P189" s="303"/>
      <c r="Q189" s="304"/>
      <c r="R189" s="304"/>
      <c r="S189" s="304"/>
      <c r="T189" s="304"/>
      <c r="U189" s="304"/>
      <c r="V189" s="304"/>
      <c r="W189" s="304"/>
      <c r="X189" s="304"/>
      <c r="Y189" s="304"/>
      <c r="Z189" s="304"/>
      <c r="AA189" s="304"/>
      <c r="AB189" s="304"/>
      <c r="AC189" s="304"/>
      <c r="AD189" s="304"/>
      <c r="AE189" s="304"/>
      <c r="AF189" s="304"/>
      <c r="AG189" s="304"/>
    </row>
    <row r="190">
      <c r="A190" s="304"/>
      <c r="B190" s="304"/>
      <c r="C190" s="304"/>
      <c r="D190" s="304"/>
      <c r="E190" s="300"/>
      <c r="F190" s="300"/>
      <c r="G190" s="313"/>
      <c r="H190" s="302"/>
      <c r="I190" s="303"/>
      <c r="J190" s="303"/>
      <c r="K190" s="303"/>
      <c r="L190" s="303"/>
      <c r="M190" s="303"/>
      <c r="N190" s="303"/>
      <c r="O190" s="303"/>
      <c r="P190" s="303"/>
      <c r="Q190" s="304"/>
      <c r="R190" s="304"/>
      <c r="S190" s="304"/>
      <c r="T190" s="304"/>
      <c r="U190" s="304"/>
      <c r="V190" s="304"/>
      <c r="W190" s="304"/>
      <c r="X190" s="304"/>
      <c r="Y190" s="304"/>
      <c r="Z190" s="304"/>
      <c r="AA190" s="304"/>
      <c r="AB190" s="304"/>
      <c r="AC190" s="304"/>
      <c r="AD190" s="304"/>
      <c r="AE190" s="304"/>
      <c r="AF190" s="304"/>
      <c r="AG190" s="304"/>
    </row>
    <row r="191">
      <c r="A191" s="304"/>
      <c r="B191" s="304"/>
      <c r="C191" s="304"/>
      <c r="D191" s="304"/>
      <c r="E191" s="300"/>
      <c r="F191" s="300"/>
      <c r="G191" s="313"/>
      <c r="H191" s="302"/>
      <c r="I191" s="303"/>
      <c r="J191" s="303"/>
      <c r="K191" s="303"/>
      <c r="L191" s="303"/>
      <c r="M191" s="303"/>
      <c r="N191" s="303"/>
      <c r="O191" s="303"/>
      <c r="P191" s="303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  <c r="AA191" s="304"/>
      <c r="AB191" s="304"/>
      <c r="AC191" s="304"/>
      <c r="AD191" s="304"/>
      <c r="AE191" s="304"/>
      <c r="AF191" s="304"/>
      <c r="AG191" s="304"/>
    </row>
    <row r="192">
      <c r="A192" s="304"/>
      <c r="B192" s="304"/>
      <c r="C192" s="304"/>
      <c r="D192" s="304"/>
      <c r="E192" s="300"/>
      <c r="F192" s="300"/>
      <c r="G192" s="313"/>
      <c r="H192" s="302"/>
      <c r="I192" s="303"/>
      <c r="J192" s="303"/>
      <c r="K192" s="303"/>
      <c r="L192" s="303"/>
      <c r="M192" s="303"/>
      <c r="N192" s="303"/>
      <c r="O192" s="303"/>
      <c r="P192" s="303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  <c r="AA192" s="304"/>
      <c r="AB192" s="304"/>
      <c r="AC192" s="304"/>
      <c r="AD192" s="304"/>
      <c r="AE192" s="304"/>
      <c r="AF192" s="304"/>
      <c r="AG192" s="304"/>
    </row>
    <row r="193">
      <c r="A193" s="304"/>
      <c r="B193" s="304"/>
      <c r="C193" s="304"/>
      <c r="D193" s="304"/>
      <c r="E193" s="300"/>
      <c r="F193" s="300"/>
      <c r="G193" s="313"/>
      <c r="H193" s="302"/>
      <c r="I193" s="303"/>
      <c r="J193" s="303"/>
      <c r="K193" s="303"/>
      <c r="L193" s="303"/>
      <c r="M193" s="303"/>
      <c r="N193" s="303"/>
      <c r="O193" s="303"/>
      <c r="P193" s="303"/>
      <c r="Q193" s="304"/>
      <c r="R193" s="304"/>
      <c r="S193" s="304"/>
      <c r="T193" s="304"/>
      <c r="U193" s="304"/>
      <c r="V193" s="304"/>
      <c r="W193" s="304"/>
      <c r="X193" s="304"/>
      <c r="Y193" s="304"/>
      <c r="Z193" s="304"/>
      <c r="AA193" s="304"/>
      <c r="AB193" s="304"/>
      <c r="AC193" s="304"/>
      <c r="AD193" s="304"/>
      <c r="AE193" s="304"/>
      <c r="AF193" s="304"/>
      <c r="AG193" s="304"/>
    </row>
    <row r="194">
      <c r="A194" s="304"/>
      <c r="B194" s="304"/>
      <c r="C194" s="304"/>
      <c r="D194" s="304"/>
      <c r="E194" s="300"/>
      <c r="F194" s="300"/>
      <c r="G194" s="313"/>
      <c r="H194" s="302"/>
      <c r="I194" s="303"/>
      <c r="J194" s="303"/>
      <c r="K194" s="303"/>
      <c r="L194" s="303"/>
      <c r="M194" s="303"/>
      <c r="N194" s="303"/>
      <c r="O194" s="303"/>
      <c r="P194" s="303"/>
      <c r="Q194" s="304"/>
      <c r="R194" s="304"/>
      <c r="S194" s="304"/>
      <c r="T194" s="304"/>
      <c r="U194" s="304"/>
      <c r="V194" s="304"/>
      <c r="W194" s="304"/>
      <c r="X194" s="304"/>
      <c r="Y194" s="304"/>
      <c r="Z194" s="304"/>
      <c r="AA194" s="304"/>
      <c r="AB194" s="304"/>
      <c r="AC194" s="304"/>
      <c r="AD194" s="304"/>
      <c r="AE194" s="304"/>
      <c r="AF194" s="304"/>
      <c r="AG194" s="304"/>
    </row>
    <row r="195">
      <c r="A195" s="304"/>
      <c r="B195" s="304"/>
      <c r="C195" s="304"/>
      <c r="D195" s="304"/>
      <c r="E195" s="300"/>
      <c r="F195" s="300"/>
      <c r="G195" s="313"/>
      <c r="H195" s="302"/>
      <c r="I195" s="303"/>
      <c r="J195" s="303"/>
      <c r="K195" s="303"/>
      <c r="L195" s="303"/>
      <c r="M195" s="303"/>
      <c r="N195" s="303"/>
      <c r="O195" s="303"/>
      <c r="P195" s="303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  <c r="AA195" s="304"/>
      <c r="AB195" s="304"/>
      <c r="AC195" s="304"/>
      <c r="AD195" s="304"/>
      <c r="AE195" s="304"/>
      <c r="AF195" s="304"/>
      <c r="AG195" s="304"/>
    </row>
    <row r="196">
      <c r="A196" s="304"/>
      <c r="B196" s="304"/>
      <c r="C196" s="304"/>
      <c r="D196" s="304"/>
      <c r="E196" s="300"/>
      <c r="F196" s="300"/>
      <c r="G196" s="313"/>
      <c r="H196" s="302"/>
      <c r="I196" s="303"/>
      <c r="J196" s="303"/>
      <c r="K196" s="303"/>
      <c r="L196" s="303"/>
      <c r="M196" s="303"/>
      <c r="N196" s="303"/>
      <c r="O196" s="303"/>
      <c r="P196" s="303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</row>
    <row r="197">
      <c r="A197" s="304"/>
      <c r="B197" s="304"/>
      <c r="C197" s="304"/>
      <c r="D197" s="304"/>
      <c r="E197" s="300"/>
      <c r="F197" s="300"/>
      <c r="G197" s="313"/>
      <c r="H197" s="302"/>
      <c r="I197" s="303"/>
      <c r="J197" s="303"/>
      <c r="K197" s="303"/>
      <c r="L197" s="303"/>
      <c r="M197" s="303"/>
      <c r="N197" s="303"/>
      <c r="O197" s="303"/>
      <c r="P197" s="303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  <c r="AA197" s="304"/>
      <c r="AB197" s="304"/>
      <c r="AC197" s="304"/>
      <c r="AD197" s="304"/>
      <c r="AE197" s="304"/>
      <c r="AF197" s="304"/>
      <c r="AG197" s="304"/>
    </row>
    <row r="198">
      <c r="A198" s="304"/>
      <c r="B198" s="304"/>
      <c r="C198" s="304"/>
      <c r="D198" s="304"/>
      <c r="E198" s="300"/>
      <c r="F198" s="300"/>
      <c r="G198" s="313"/>
      <c r="H198" s="302"/>
      <c r="I198" s="303"/>
      <c r="J198" s="303"/>
      <c r="K198" s="303"/>
      <c r="L198" s="303"/>
      <c r="M198" s="303"/>
      <c r="N198" s="303"/>
      <c r="O198" s="303"/>
      <c r="P198" s="303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  <c r="AA198" s="304"/>
      <c r="AB198" s="304"/>
      <c r="AC198" s="304"/>
      <c r="AD198" s="304"/>
      <c r="AE198" s="304"/>
      <c r="AF198" s="304"/>
      <c r="AG198" s="304"/>
    </row>
    <row r="199">
      <c r="A199" s="304"/>
      <c r="B199" s="304"/>
      <c r="C199" s="304"/>
      <c r="D199" s="304"/>
      <c r="E199" s="300"/>
      <c r="F199" s="300"/>
      <c r="G199" s="313"/>
      <c r="H199" s="302"/>
      <c r="I199" s="303"/>
      <c r="J199" s="303"/>
      <c r="K199" s="303"/>
      <c r="L199" s="303"/>
      <c r="M199" s="303"/>
      <c r="N199" s="303"/>
      <c r="O199" s="303"/>
      <c r="P199" s="303"/>
      <c r="Q199" s="304"/>
      <c r="R199" s="304"/>
      <c r="S199" s="304"/>
      <c r="T199" s="304"/>
      <c r="U199" s="304"/>
      <c r="V199" s="304"/>
      <c r="W199" s="304"/>
      <c r="X199" s="304"/>
      <c r="Y199" s="304"/>
      <c r="Z199" s="304"/>
      <c r="AA199" s="304"/>
      <c r="AB199" s="304"/>
      <c r="AC199" s="304"/>
      <c r="AD199" s="304"/>
      <c r="AE199" s="304"/>
      <c r="AF199" s="304"/>
      <c r="AG199" s="304"/>
    </row>
    <row r="200">
      <c r="A200" s="304"/>
      <c r="B200" s="304"/>
      <c r="C200" s="304"/>
      <c r="D200" s="304"/>
      <c r="E200" s="300"/>
      <c r="F200" s="300"/>
      <c r="G200" s="313"/>
      <c r="H200" s="302"/>
      <c r="I200" s="303"/>
      <c r="J200" s="303"/>
      <c r="K200" s="303"/>
      <c r="L200" s="303"/>
      <c r="M200" s="303"/>
      <c r="N200" s="303"/>
      <c r="O200" s="303"/>
      <c r="P200" s="303"/>
      <c r="Q200" s="304"/>
      <c r="R200" s="304"/>
      <c r="S200" s="304"/>
      <c r="T200" s="304"/>
      <c r="U200" s="304"/>
      <c r="V200" s="304"/>
      <c r="W200" s="304"/>
      <c r="X200" s="304"/>
      <c r="Y200" s="304"/>
      <c r="Z200" s="304"/>
      <c r="AA200" s="304"/>
      <c r="AB200" s="304"/>
      <c r="AC200" s="304"/>
      <c r="AD200" s="304"/>
      <c r="AE200" s="304"/>
      <c r="AF200" s="304"/>
      <c r="AG200" s="304"/>
    </row>
    <row r="201">
      <c r="A201" s="304"/>
      <c r="B201" s="304"/>
      <c r="C201" s="304"/>
      <c r="D201" s="304"/>
      <c r="E201" s="300"/>
      <c r="F201" s="300"/>
      <c r="G201" s="313"/>
      <c r="H201" s="302"/>
      <c r="I201" s="303"/>
      <c r="J201" s="303"/>
      <c r="K201" s="303"/>
      <c r="L201" s="303"/>
      <c r="M201" s="303"/>
      <c r="N201" s="303"/>
      <c r="O201" s="303"/>
      <c r="P201" s="303"/>
      <c r="Q201" s="304"/>
      <c r="R201" s="304"/>
      <c r="S201" s="304"/>
      <c r="T201" s="304"/>
      <c r="U201" s="304"/>
      <c r="V201" s="304"/>
      <c r="W201" s="304"/>
      <c r="X201" s="304"/>
      <c r="Y201" s="304"/>
      <c r="Z201" s="304"/>
      <c r="AA201" s="304"/>
      <c r="AB201" s="304"/>
      <c r="AC201" s="304"/>
      <c r="AD201" s="304"/>
      <c r="AE201" s="304"/>
      <c r="AF201" s="304"/>
      <c r="AG201" s="304"/>
    </row>
    <row r="202">
      <c r="A202" s="304"/>
      <c r="B202" s="304"/>
      <c r="C202" s="304"/>
      <c r="D202" s="304"/>
      <c r="E202" s="300"/>
      <c r="F202" s="300"/>
      <c r="G202" s="313"/>
      <c r="H202" s="302"/>
      <c r="I202" s="303"/>
      <c r="J202" s="303"/>
      <c r="K202" s="303"/>
      <c r="L202" s="303"/>
      <c r="M202" s="303"/>
      <c r="N202" s="303"/>
      <c r="O202" s="303"/>
      <c r="P202" s="303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  <c r="AA202" s="304"/>
      <c r="AB202" s="304"/>
      <c r="AC202" s="304"/>
      <c r="AD202" s="304"/>
      <c r="AE202" s="304"/>
      <c r="AF202" s="304"/>
      <c r="AG202" s="304"/>
    </row>
    <row r="203">
      <c r="A203" s="304"/>
      <c r="B203" s="304"/>
      <c r="C203" s="304"/>
      <c r="D203" s="304"/>
      <c r="E203" s="300"/>
      <c r="F203" s="300"/>
      <c r="G203" s="313"/>
      <c r="H203" s="302"/>
      <c r="I203" s="303"/>
      <c r="J203" s="303"/>
      <c r="K203" s="303"/>
      <c r="L203" s="303"/>
      <c r="M203" s="303"/>
      <c r="N203" s="303"/>
      <c r="O203" s="303"/>
      <c r="P203" s="303"/>
      <c r="Q203" s="304"/>
      <c r="R203" s="304"/>
      <c r="S203" s="304"/>
      <c r="T203" s="304"/>
      <c r="U203" s="304"/>
      <c r="V203" s="304"/>
      <c r="W203" s="304"/>
      <c r="X203" s="304"/>
      <c r="Y203" s="304"/>
      <c r="Z203" s="304"/>
      <c r="AA203" s="304"/>
      <c r="AB203" s="304"/>
      <c r="AC203" s="304"/>
      <c r="AD203" s="304"/>
      <c r="AE203" s="304"/>
      <c r="AF203" s="304"/>
      <c r="AG203" s="304"/>
    </row>
    <row r="204">
      <c r="A204" s="304"/>
      <c r="B204" s="304"/>
      <c r="C204" s="304"/>
      <c r="D204" s="304"/>
      <c r="E204" s="300"/>
      <c r="F204" s="300"/>
      <c r="G204" s="313"/>
      <c r="H204" s="302"/>
      <c r="I204" s="303"/>
      <c r="J204" s="303"/>
      <c r="K204" s="303"/>
      <c r="L204" s="303"/>
      <c r="M204" s="303"/>
      <c r="N204" s="303"/>
      <c r="O204" s="303"/>
      <c r="P204" s="303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  <c r="AA204" s="304"/>
      <c r="AB204" s="304"/>
      <c r="AC204" s="304"/>
      <c r="AD204" s="304"/>
      <c r="AE204" s="304"/>
      <c r="AF204" s="304"/>
      <c r="AG204" s="304"/>
    </row>
    <row r="205">
      <c r="A205" s="304"/>
      <c r="B205" s="304"/>
      <c r="C205" s="304"/>
      <c r="D205" s="304"/>
      <c r="E205" s="300"/>
      <c r="F205" s="300"/>
      <c r="G205" s="313"/>
      <c r="H205" s="302"/>
      <c r="I205" s="303"/>
      <c r="J205" s="303"/>
      <c r="K205" s="303"/>
      <c r="L205" s="303"/>
      <c r="M205" s="303"/>
      <c r="N205" s="303"/>
      <c r="O205" s="303"/>
      <c r="P205" s="303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  <c r="AA205" s="304"/>
      <c r="AB205" s="304"/>
      <c r="AC205" s="304"/>
      <c r="AD205" s="304"/>
      <c r="AE205" s="304"/>
      <c r="AF205" s="304"/>
      <c r="AG205" s="304"/>
    </row>
    <row r="206">
      <c r="A206" s="304"/>
      <c r="B206" s="304"/>
      <c r="C206" s="304"/>
      <c r="D206" s="304"/>
      <c r="E206" s="300"/>
      <c r="F206" s="300"/>
      <c r="G206" s="313"/>
      <c r="H206" s="302"/>
      <c r="I206" s="303"/>
      <c r="J206" s="303"/>
      <c r="K206" s="303"/>
      <c r="L206" s="303"/>
      <c r="M206" s="303"/>
      <c r="N206" s="303"/>
      <c r="O206" s="303"/>
      <c r="P206" s="303"/>
      <c r="Q206" s="304"/>
      <c r="R206" s="304"/>
      <c r="S206" s="304"/>
      <c r="T206" s="304"/>
      <c r="U206" s="304"/>
      <c r="V206" s="304"/>
      <c r="W206" s="304"/>
      <c r="X206" s="304"/>
      <c r="Y206" s="304"/>
      <c r="Z206" s="304"/>
      <c r="AA206" s="304"/>
      <c r="AB206" s="304"/>
      <c r="AC206" s="304"/>
      <c r="AD206" s="304"/>
      <c r="AE206" s="304"/>
      <c r="AF206" s="304"/>
      <c r="AG206" s="304"/>
    </row>
    <row r="207">
      <c r="A207" s="304"/>
      <c r="B207" s="304"/>
      <c r="C207" s="304"/>
      <c r="D207" s="304"/>
      <c r="E207" s="300"/>
      <c r="F207" s="300"/>
      <c r="G207" s="313"/>
      <c r="H207" s="302"/>
      <c r="I207" s="303"/>
      <c r="J207" s="303"/>
      <c r="K207" s="303"/>
      <c r="L207" s="303"/>
      <c r="M207" s="303"/>
      <c r="N207" s="303"/>
      <c r="O207" s="303"/>
      <c r="P207" s="303"/>
      <c r="Q207" s="304"/>
      <c r="R207" s="304"/>
      <c r="S207" s="304"/>
      <c r="T207" s="304"/>
      <c r="U207" s="304"/>
      <c r="V207" s="304"/>
      <c r="W207" s="304"/>
      <c r="X207" s="304"/>
      <c r="Y207" s="304"/>
      <c r="Z207" s="304"/>
      <c r="AA207" s="304"/>
      <c r="AB207" s="304"/>
      <c r="AC207" s="304"/>
      <c r="AD207" s="304"/>
      <c r="AE207" s="304"/>
      <c r="AF207" s="304"/>
      <c r="AG207" s="304"/>
    </row>
    <row r="208">
      <c r="A208" s="304"/>
      <c r="B208" s="304"/>
      <c r="C208" s="304"/>
      <c r="D208" s="304"/>
      <c r="E208" s="300"/>
      <c r="F208" s="300"/>
      <c r="G208" s="313"/>
      <c r="H208" s="302"/>
      <c r="I208" s="303"/>
      <c r="J208" s="303"/>
      <c r="K208" s="303"/>
      <c r="L208" s="303"/>
      <c r="M208" s="303"/>
      <c r="N208" s="303"/>
      <c r="O208" s="303"/>
      <c r="P208" s="303"/>
      <c r="Q208" s="304"/>
      <c r="R208" s="304"/>
      <c r="S208" s="304"/>
      <c r="T208" s="304"/>
      <c r="U208" s="304"/>
      <c r="V208" s="304"/>
      <c r="W208" s="304"/>
      <c r="X208" s="304"/>
      <c r="Y208" s="304"/>
      <c r="Z208" s="304"/>
      <c r="AA208" s="304"/>
      <c r="AB208" s="304"/>
      <c r="AC208" s="304"/>
      <c r="AD208" s="304"/>
      <c r="AE208" s="304"/>
      <c r="AF208" s="304"/>
      <c r="AG208" s="304"/>
    </row>
    <row r="209">
      <c r="A209" s="304"/>
      <c r="B209" s="304"/>
      <c r="C209" s="304"/>
      <c r="D209" s="304"/>
      <c r="E209" s="300"/>
      <c r="F209" s="300"/>
      <c r="G209" s="313"/>
      <c r="H209" s="302"/>
      <c r="I209" s="303"/>
      <c r="J209" s="303"/>
      <c r="K209" s="303"/>
      <c r="L209" s="303"/>
      <c r="M209" s="303"/>
      <c r="N209" s="303"/>
      <c r="O209" s="303"/>
      <c r="P209" s="303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  <c r="AA209" s="304"/>
      <c r="AB209" s="304"/>
      <c r="AC209" s="304"/>
      <c r="AD209" s="304"/>
      <c r="AE209" s="304"/>
      <c r="AF209" s="304"/>
      <c r="AG209" s="304"/>
    </row>
    <row r="210">
      <c r="A210" s="304"/>
      <c r="B210" s="304"/>
      <c r="C210" s="304"/>
      <c r="D210" s="304"/>
      <c r="E210" s="300"/>
      <c r="F210" s="300"/>
      <c r="G210" s="313"/>
      <c r="H210" s="302"/>
      <c r="I210" s="303"/>
      <c r="J210" s="303"/>
      <c r="K210" s="303"/>
      <c r="L210" s="303"/>
      <c r="M210" s="303"/>
      <c r="N210" s="303"/>
      <c r="O210" s="303"/>
      <c r="P210" s="303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  <c r="AA210" s="304"/>
      <c r="AB210" s="304"/>
      <c r="AC210" s="304"/>
      <c r="AD210" s="304"/>
      <c r="AE210" s="304"/>
      <c r="AF210" s="304"/>
      <c r="AG210" s="304"/>
    </row>
    <row r="211">
      <c r="A211" s="304"/>
      <c r="B211" s="304"/>
      <c r="C211" s="304"/>
      <c r="D211" s="304"/>
      <c r="E211" s="300"/>
      <c r="F211" s="300"/>
      <c r="G211" s="313"/>
      <c r="H211" s="302"/>
      <c r="I211" s="303"/>
      <c r="J211" s="303"/>
      <c r="K211" s="303"/>
      <c r="L211" s="303"/>
      <c r="M211" s="303"/>
      <c r="N211" s="303"/>
      <c r="O211" s="303"/>
      <c r="P211" s="303"/>
      <c r="Q211" s="304"/>
      <c r="R211" s="304"/>
      <c r="S211" s="304"/>
      <c r="T211" s="304"/>
      <c r="U211" s="304"/>
      <c r="V211" s="304"/>
      <c r="W211" s="304"/>
      <c r="X211" s="304"/>
      <c r="Y211" s="304"/>
      <c r="Z211" s="304"/>
      <c r="AA211" s="304"/>
      <c r="AB211" s="304"/>
      <c r="AC211" s="304"/>
      <c r="AD211" s="304"/>
      <c r="AE211" s="304"/>
      <c r="AF211" s="304"/>
      <c r="AG211" s="304"/>
    </row>
    <row r="212">
      <c r="A212" s="304"/>
      <c r="B212" s="304"/>
      <c r="C212" s="304"/>
      <c r="D212" s="304"/>
      <c r="E212" s="300"/>
      <c r="F212" s="300"/>
      <c r="G212" s="313"/>
      <c r="H212" s="302"/>
      <c r="I212" s="303"/>
      <c r="J212" s="303"/>
      <c r="K212" s="303"/>
      <c r="L212" s="303"/>
      <c r="M212" s="303"/>
      <c r="N212" s="303"/>
      <c r="O212" s="303"/>
      <c r="P212" s="303"/>
      <c r="Q212" s="304"/>
      <c r="R212" s="304"/>
      <c r="S212" s="304"/>
      <c r="T212" s="304"/>
      <c r="U212" s="304"/>
      <c r="V212" s="304"/>
      <c r="W212" s="304"/>
      <c r="X212" s="304"/>
      <c r="Y212" s="304"/>
      <c r="Z212" s="304"/>
      <c r="AA212" s="304"/>
      <c r="AB212" s="304"/>
      <c r="AC212" s="304"/>
      <c r="AD212" s="304"/>
      <c r="AE212" s="304"/>
      <c r="AF212" s="304"/>
      <c r="AG212" s="304"/>
    </row>
    <row r="213">
      <c r="A213" s="304"/>
      <c r="B213" s="304"/>
      <c r="C213" s="304"/>
      <c r="D213" s="304"/>
      <c r="E213" s="300"/>
      <c r="F213" s="300"/>
      <c r="G213" s="313"/>
      <c r="H213" s="302"/>
      <c r="I213" s="303"/>
      <c r="J213" s="303"/>
      <c r="K213" s="303"/>
      <c r="L213" s="303"/>
      <c r="M213" s="303"/>
      <c r="N213" s="303"/>
      <c r="O213" s="303"/>
      <c r="P213" s="303"/>
      <c r="Q213" s="304"/>
      <c r="R213" s="304"/>
      <c r="S213" s="304"/>
      <c r="T213" s="304"/>
      <c r="U213" s="304"/>
      <c r="V213" s="304"/>
      <c r="W213" s="304"/>
      <c r="X213" s="304"/>
      <c r="Y213" s="304"/>
      <c r="Z213" s="304"/>
      <c r="AA213" s="304"/>
      <c r="AB213" s="304"/>
      <c r="AC213" s="304"/>
      <c r="AD213" s="304"/>
      <c r="AE213" s="304"/>
      <c r="AF213" s="304"/>
      <c r="AG213" s="304"/>
    </row>
    <row r="214">
      <c r="A214" s="304"/>
      <c r="B214" s="304"/>
      <c r="C214" s="304"/>
      <c r="D214" s="304"/>
      <c r="E214" s="300"/>
      <c r="F214" s="300"/>
      <c r="G214" s="313"/>
      <c r="H214" s="302"/>
      <c r="I214" s="303"/>
      <c r="J214" s="303"/>
      <c r="K214" s="303"/>
      <c r="L214" s="303"/>
      <c r="M214" s="303"/>
      <c r="N214" s="303"/>
      <c r="O214" s="303"/>
      <c r="P214" s="303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  <c r="AA214" s="304"/>
      <c r="AB214" s="304"/>
      <c r="AC214" s="304"/>
      <c r="AD214" s="304"/>
      <c r="AE214" s="304"/>
      <c r="AF214" s="304"/>
      <c r="AG214" s="304"/>
    </row>
    <row r="215">
      <c r="A215" s="304"/>
      <c r="B215" s="304"/>
      <c r="C215" s="304"/>
      <c r="D215" s="304"/>
      <c r="E215" s="300"/>
      <c r="F215" s="300"/>
      <c r="G215" s="313"/>
      <c r="H215" s="302"/>
      <c r="I215" s="303"/>
      <c r="J215" s="303"/>
      <c r="K215" s="303"/>
      <c r="L215" s="303"/>
      <c r="M215" s="303"/>
      <c r="N215" s="303"/>
      <c r="O215" s="303"/>
      <c r="P215" s="303"/>
      <c r="Q215" s="304"/>
      <c r="R215" s="304"/>
      <c r="S215" s="304"/>
      <c r="T215" s="304"/>
      <c r="U215" s="304"/>
      <c r="V215" s="304"/>
      <c r="W215" s="304"/>
      <c r="X215" s="304"/>
      <c r="Y215" s="304"/>
      <c r="Z215" s="304"/>
      <c r="AA215" s="304"/>
      <c r="AB215" s="304"/>
      <c r="AC215" s="304"/>
      <c r="AD215" s="304"/>
      <c r="AE215" s="304"/>
      <c r="AF215" s="304"/>
      <c r="AG215" s="304"/>
    </row>
    <row r="216">
      <c r="A216" s="304"/>
      <c r="B216" s="304"/>
      <c r="C216" s="304"/>
      <c r="D216" s="304"/>
      <c r="E216" s="300"/>
      <c r="F216" s="300"/>
      <c r="G216" s="313"/>
      <c r="H216" s="302"/>
      <c r="I216" s="303"/>
      <c r="J216" s="303"/>
      <c r="K216" s="303"/>
      <c r="L216" s="303"/>
      <c r="M216" s="303"/>
      <c r="N216" s="303"/>
      <c r="O216" s="303"/>
      <c r="P216" s="303"/>
      <c r="Q216" s="304"/>
      <c r="R216" s="304"/>
      <c r="S216" s="304"/>
      <c r="T216" s="304"/>
      <c r="U216" s="304"/>
      <c r="V216" s="304"/>
      <c r="W216" s="304"/>
      <c r="X216" s="304"/>
      <c r="Y216" s="304"/>
      <c r="Z216" s="304"/>
      <c r="AA216" s="304"/>
      <c r="AB216" s="304"/>
      <c r="AC216" s="304"/>
      <c r="AD216" s="304"/>
      <c r="AE216" s="304"/>
      <c r="AF216" s="304"/>
      <c r="AG216" s="304"/>
    </row>
    <row r="217">
      <c r="A217" s="304"/>
      <c r="B217" s="304"/>
      <c r="C217" s="304"/>
      <c r="D217" s="304"/>
      <c r="E217" s="300"/>
      <c r="F217" s="300"/>
      <c r="G217" s="313"/>
      <c r="H217" s="302"/>
      <c r="I217" s="303"/>
      <c r="J217" s="303"/>
      <c r="K217" s="303"/>
      <c r="L217" s="303"/>
      <c r="M217" s="303"/>
      <c r="N217" s="303"/>
      <c r="O217" s="303"/>
      <c r="P217" s="303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  <c r="AA217" s="304"/>
      <c r="AB217" s="304"/>
      <c r="AC217" s="304"/>
      <c r="AD217" s="304"/>
      <c r="AE217" s="304"/>
      <c r="AF217" s="304"/>
      <c r="AG217" s="304"/>
    </row>
    <row r="218">
      <c r="A218" s="304"/>
      <c r="B218" s="304"/>
      <c r="C218" s="304"/>
      <c r="D218" s="304"/>
      <c r="E218" s="300"/>
      <c r="F218" s="300"/>
      <c r="G218" s="313"/>
      <c r="H218" s="302"/>
      <c r="I218" s="303"/>
      <c r="J218" s="303"/>
      <c r="K218" s="303"/>
      <c r="L218" s="303"/>
      <c r="M218" s="303"/>
      <c r="N218" s="303"/>
      <c r="O218" s="303"/>
      <c r="P218" s="303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  <c r="AA218" s="304"/>
      <c r="AB218" s="304"/>
      <c r="AC218" s="304"/>
      <c r="AD218" s="304"/>
      <c r="AE218" s="304"/>
      <c r="AF218" s="304"/>
      <c r="AG218" s="304"/>
    </row>
    <row r="219">
      <c r="A219" s="304"/>
      <c r="B219" s="304"/>
      <c r="C219" s="304"/>
      <c r="D219" s="304"/>
      <c r="E219" s="300"/>
      <c r="F219" s="300"/>
      <c r="G219" s="313"/>
      <c r="H219" s="302"/>
      <c r="I219" s="303"/>
      <c r="J219" s="303"/>
      <c r="K219" s="303"/>
      <c r="L219" s="303"/>
      <c r="M219" s="303"/>
      <c r="N219" s="303"/>
      <c r="O219" s="303"/>
      <c r="P219" s="303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  <c r="AA219" s="304"/>
      <c r="AB219" s="304"/>
      <c r="AC219" s="304"/>
      <c r="AD219" s="304"/>
      <c r="AE219" s="304"/>
      <c r="AF219" s="304"/>
      <c r="AG219" s="304"/>
    </row>
    <row r="220">
      <c r="A220" s="304"/>
      <c r="B220" s="304"/>
      <c r="C220" s="304"/>
      <c r="D220" s="304"/>
      <c r="E220" s="300"/>
      <c r="F220" s="300"/>
      <c r="G220" s="313"/>
      <c r="H220" s="302"/>
      <c r="I220" s="303"/>
      <c r="J220" s="303"/>
      <c r="K220" s="303"/>
      <c r="L220" s="303"/>
      <c r="M220" s="303"/>
      <c r="N220" s="303"/>
      <c r="O220" s="303"/>
      <c r="P220" s="303"/>
      <c r="Q220" s="304"/>
      <c r="R220" s="304"/>
      <c r="S220" s="304"/>
      <c r="T220" s="304"/>
      <c r="U220" s="304"/>
      <c r="V220" s="304"/>
      <c r="W220" s="304"/>
      <c r="X220" s="304"/>
      <c r="Y220" s="304"/>
      <c r="Z220" s="304"/>
      <c r="AA220" s="304"/>
      <c r="AB220" s="304"/>
      <c r="AC220" s="304"/>
      <c r="AD220" s="304"/>
      <c r="AE220" s="304"/>
      <c r="AF220" s="304"/>
      <c r="AG220" s="304"/>
    </row>
    <row r="221">
      <c r="A221" s="304"/>
      <c r="B221" s="304"/>
      <c r="C221" s="304"/>
      <c r="D221" s="304"/>
      <c r="E221" s="300"/>
      <c r="F221" s="300"/>
      <c r="G221" s="313"/>
      <c r="H221" s="302"/>
      <c r="I221" s="303"/>
      <c r="J221" s="303"/>
      <c r="K221" s="303"/>
      <c r="L221" s="303"/>
      <c r="M221" s="303"/>
      <c r="N221" s="303"/>
      <c r="O221" s="303"/>
      <c r="P221" s="303"/>
      <c r="Q221" s="304"/>
      <c r="R221" s="304"/>
      <c r="S221" s="304"/>
      <c r="T221" s="304"/>
      <c r="U221" s="304"/>
      <c r="V221" s="304"/>
      <c r="W221" s="304"/>
      <c r="X221" s="304"/>
      <c r="Y221" s="304"/>
      <c r="Z221" s="304"/>
      <c r="AA221" s="304"/>
      <c r="AB221" s="304"/>
      <c r="AC221" s="304"/>
      <c r="AD221" s="304"/>
      <c r="AE221" s="304"/>
      <c r="AF221" s="304"/>
      <c r="AG221" s="304"/>
    </row>
    <row r="222">
      <c r="A222" s="304"/>
      <c r="B222" s="304"/>
      <c r="C222" s="304"/>
      <c r="D222" s="304"/>
      <c r="E222" s="300"/>
      <c r="F222" s="300"/>
      <c r="G222" s="313"/>
      <c r="H222" s="302"/>
      <c r="I222" s="303"/>
      <c r="J222" s="303"/>
      <c r="K222" s="303"/>
      <c r="L222" s="303"/>
      <c r="M222" s="303"/>
      <c r="N222" s="303"/>
      <c r="O222" s="303"/>
      <c r="P222" s="303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  <c r="AA222" s="304"/>
      <c r="AB222" s="304"/>
      <c r="AC222" s="304"/>
      <c r="AD222" s="304"/>
      <c r="AE222" s="304"/>
      <c r="AF222" s="304"/>
      <c r="AG222" s="304"/>
    </row>
    <row r="223">
      <c r="A223" s="304"/>
      <c r="B223" s="304"/>
      <c r="C223" s="304"/>
      <c r="D223" s="304"/>
      <c r="E223" s="300"/>
      <c r="F223" s="300"/>
      <c r="G223" s="313"/>
      <c r="H223" s="302"/>
      <c r="I223" s="303"/>
      <c r="J223" s="303"/>
      <c r="K223" s="303"/>
      <c r="L223" s="303"/>
      <c r="M223" s="303"/>
      <c r="N223" s="303"/>
      <c r="O223" s="303"/>
      <c r="P223" s="303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  <c r="AA223" s="304"/>
      <c r="AB223" s="304"/>
      <c r="AC223" s="304"/>
      <c r="AD223" s="304"/>
      <c r="AE223" s="304"/>
      <c r="AF223" s="304"/>
      <c r="AG223" s="304"/>
    </row>
    <row r="224">
      <c r="A224" s="304"/>
      <c r="B224" s="304"/>
      <c r="C224" s="304"/>
      <c r="D224" s="304"/>
      <c r="E224" s="300"/>
      <c r="F224" s="300"/>
      <c r="G224" s="313"/>
      <c r="H224" s="302"/>
      <c r="I224" s="303"/>
      <c r="J224" s="303"/>
      <c r="K224" s="303"/>
      <c r="L224" s="303"/>
      <c r="M224" s="303"/>
      <c r="N224" s="303"/>
      <c r="O224" s="303"/>
      <c r="P224" s="303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  <c r="AA224" s="304"/>
      <c r="AB224" s="304"/>
      <c r="AC224" s="304"/>
      <c r="AD224" s="304"/>
      <c r="AE224" s="304"/>
      <c r="AF224" s="304"/>
      <c r="AG224" s="304"/>
    </row>
    <row r="225">
      <c r="A225" s="304"/>
      <c r="B225" s="304"/>
      <c r="C225" s="304"/>
      <c r="D225" s="304"/>
      <c r="E225" s="300"/>
      <c r="F225" s="300"/>
      <c r="G225" s="313"/>
      <c r="H225" s="302"/>
      <c r="I225" s="303"/>
      <c r="J225" s="303"/>
      <c r="K225" s="303"/>
      <c r="L225" s="303"/>
      <c r="M225" s="303"/>
      <c r="N225" s="303"/>
      <c r="O225" s="303"/>
      <c r="P225" s="303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  <c r="AA225" s="304"/>
      <c r="AB225" s="304"/>
      <c r="AC225" s="304"/>
      <c r="AD225" s="304"/>
      <c r="AE225" s="304"/>
      <c r="AF225" s="304"/>
      <c r="AG225" s="304"/>
    </row>
    <row r="226">
      <c r="A226" s="304"/>
      <c r="B226" s="304"/>
      <c r="C226" s="304"/>
      <c r="D226" s="304"/>
      <c r="E226" s="300"/>
      <c r="F226" s="300"/>
      <c r="G226" s="313"/>
      <c r="H226" s="302"/>
      <c r="I226" s="303"/>
      <c r="J226" s="303"/>
      <c r="K226" s="303"/>
      <c r="L226" s="303"/>
      <c r="M226" s="303"/>
      <c r="N226" s="303"/>
      <c r="O226" s="303"/>
      <c r="P226" s="303"/>
      <c r="Q226" s="304"/>
      <c r="R226" s="304"/>
      <c r="S226" s="304"/>
      <c r="T226" s="304"/>
      <c r="U226" s="304"/>
      <c r="V226" s="304"/>
      <c r="W226" s="304"/>
      <c r="X226" s="304"/>
      <c r="Y226" s="304"/>
      <c r="Z226" s="304"/>
      <c r="AA226" s="304"/>
      <c r="AB226" s="304"/>
      <c r="AC226" s="304"/>
      <c r="AD226" s="304"/>
      <c r="AE226" s="304"/>
      <c r="AF226" s="304"/>
      <c r="AG226" s="304"/>
    </row>
    <row r="227">
      <c r="A227" s="304"/>
      <c r="B227" s="304"/>
      <c r="C227" s="304"/>
      <c r="D227" s="304"/>
      <c r="E227" s="300"/>
      <c r="F227" s="300"/>
      <c r="G227" s="313"/>
      <c r="H227" s="302"/>
      <c r="I227" s="303"/>
      <c r="J227" s="303"/>
      <c r="K227" s="303"/>
      <c r="L227" s="303"/>
      <c r="M227" s="303"/>
      <c r="N227" s="303"/>
      <c r="O227" s="303"/>
      <c r="P227" s="303"/>
      <c r="Q227" s="304"/>
      <c r="R227" s="304"/>
      <c r="S227" s="304"/>
      <c r="T227" s="304"/>
      <c r="U227" s="304"/>
      <c r="V227" s="304"/>
      <c r="W227" s="304"/>
      <c r="X227" s="304"/>
      <c r="Y227" s="304"/>
      <c r="Z227" s="304"/>
      <c r="AA227" s="304"/>
      <c r="AB227" s="304"/>
      <c r="AC227" s="304"/>
      <c r="AD227" s="304"/>
      <c r="AE227" s="304"/>
      <c r="AF227" s="304"/>
      <c r="AG227" s="304"/>
    </row>
    <row r="228">
      <c r="A228" s="304"/>
      <c r="B228" s="304"/>
      <c r="C228" s="304"/>
      <c r="D228" s="304"/>
      <c r="E228" s="300"/>
      <c r="F228" s="300"/>
      <c r="G228" s="313"/>
      <c r="H228" s="302"/>
      <c r="I228" s="303"/>
      <c r="J228" s="303"/>
      <c r="K228" s="303"/>
      <c r="L228" s="303"/>
      <c r="M228" s="303"/>
      <c r="N228" s="303"/>
      <c r="O228" s="303"/>
      <c r="P228" s="303"/>
      <c r="Q228" s="304"/>
      <c r="R228" s="304"/>
      <c r="S228" s="304"/>
      <c r="T228" s="304"/>
      <c r="U228" s="304"/>
      <c r="V228" s="304"/>
      <c r="W228" s="304"/>
      <c r="X228" s="304"/>
      <c r="Y228" s="304"/>
      <c r="Z228" s="304"/>
      <c r="AA228" s="304"/>
      <c r="AB228" s="304"/>
      <c r="AC228" s="304"/>
      <c r="AD228" s="304"/>
      <c r="AE228" s="304"/>
      <c r="AF228" s="304"/>
      <c r="AG228" s="304"/>
    </row>
    <row r="229">
      <c r="A229" s="304"/>
      <c r="B229" s="304"/>
      <c r="C229" s="304"/>
      <c r="D229" s="304"/>
      <c r="E229" s="300"/>
      <c r="F229" s="300"/>
      <c r="G229" s="313"/>
      <c r="H229" s="302"/>
      <c r="I229" s="303"/>
      <c r="J229" s="303"/>
      <c r="K229" s="303"/>
      <c r="L229" s="303"/>
      <c r="M229" s="303"/>
      <c r="N229" s="303"/>
      <c r="O229" s="303"/>
      <c r="P229" s="303"/>
      <c r="Q229" s="304"/>
      <c r="R229" s="304"/>
      <c r="S229" s="304"/>
      <c r="T229" s="304"/>
      <c r="U229" s="304"/>
      <c r="V229" s="304"/>
      <c r="W229" s="304"/>
      <c r="X229" s="304"/>
      <c r="Y229" s="304"/>
      <c r="Z229" s="304"/>
      <c r="AA229" s="304"/>
      <c r="AB229" s="304"/>
      <c r="AC229" s="304"/>
      <c r="AD229" s="304"/>
      <c r="AE229" s="304"/>
      <c r="AF229" s="304"/>
      <c r="AG229" s="304"/>
    </row>
    <row r="230">
      <c r="A230" s="304"/>
      <c r="B230" s="304"/>
      <c r="C230" s="304"/>
      <c r="D230" s="304"/>
      <c r="E230" s="300"/>
      <c r="F230" s="300"/>
      <c r="G230" s="313"/>
      <c r="H230" s="302"/>
      <c r="I230" s="303"/>
      <c r="J230" s="303"/>
      <c r="K230" s="303"/>
      <c r="L230" s="303"/>
      <c r="M230" s="303"/>
      <c r="N230" s="303"/>
      <c r="O230" s="303"/>
      <c r="P230" s="303"/>
      <c r="Q230" s="304"/>
      <c r="R230" s="304"/>
      <c r="S230" s="304"/>
      <c r="T230" s="304"/>
      <c r="U230" s="304"/>
      <c r="V230" s="304"/>
      <c r="W230" s="304"/>
      <c r="X230" s="304"/>
      <c r="Y230" s="304"/>
      <c r="Z230" s="304"/>
      <c r="AA230" s="304"/>
      <c r="AB230" s="304"/>
      <c r="AC230" s="304"/>
      <c r="AD230" s="304"/>
      <c r="AE230" s="304"/>
      <c r="AF230" s="304"/>
      <c r="AG230" s="304"/>
    </row>
    <row r="231">
      <c r="A231" s="304"/>
      <c r="B231" s="304"/>
      <c r="C231" s="304"/>
      <c r="D231" s="304"/>
      <c r="E231" s="300"/>
      <c r="F231" s="300"/>
      <c r="G231" s="313"/>
      <c r="H231" s="302"/>
      <c r="I231" s="303"/>
      <c r="J231" s="303"/>
      <c r="K231" s="303"/>
      <c r="L231" s="303"/>
      <c r="M231" s="303"/>
      <c r="N231" s="303"/>
      <c r="O231" s="303"/>
      <c r="P231" s="303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304"/>
      <c r="AB231" s="304"/>
      <c r="AC231" s="304"/>
      <c r="AD231" s="304"/>
      <c r="AE231" s="304"/>
      <c r="AF231" s="304"/>
      <c r="AG231" s="304"/>
    </row>
    <row r="232">
      <c r="A232" s="304"/>
      <c r="B232" s="304"/>
      <c r="C232" s="304"/>
      <c r="D232" s="304"/>
      <c r="E232" s="300"/>
      <c r="F232" s="300"/>
      <c r="G232" s="313"/>
      <c r="H232" s="302"/>
      <c r="I232" s="303"/>
      <c r="J232" s="303"/>
      <c r="K232" s="303"/>
      <c r="L232" s="303"/>
      <c r="M232" s="303"/>
      <c r="N232" s="303"/>
      <c r="O232" s="303"/>
      <c r="P232" s="303"/>
      <c r="Q232" s="304"/>
      <c r="R232" s="304"/>
      <c r="S232" s="304"/>
      <c r="T232" s="304"/>
      <c r="U232" s="304"/>
      <c r="V232" s="304"/>
      <c r="W232" s="304"/>
      <c r="X232" s="304"/>
      <c r="Y232" s="304"/>
      <c r="Z232" s="304"/>
      <c r="AA232" s="304"/>
      <c r="AB232" s="304"/>
      <c r="AC232" s="304"/>
      <c r="AD232" s="304"/>
      <c r="AE232" s="304"/>
      <c r="AF232" s="304"/>
      <c r="AG232" s="304"/>
    </row>
    <row r="233">
      <c r="A233" s="304"/>
      <c r="B233" s="304"/>
      <c r="C233" s="304"/>
      <c r="D233" s="304"/>
      <c r="E233" s="300"/>
      <c r="F233" s="300"/>
      <c r="G233" s="313"/>
      <c r="H233" s="302"/>
      <c r="I233" s="303"/>
      <c r="J233" s="303"/>
      <c r="K233" s="303"/>
      <c r="L233" s="303"/>
      <c r="M233" s="303"/>
      <c r="N233" s="303"/>
      <c r="O233" s="303"/>
      <c r="P233" s="303"/>
      <c r="Q233" s="304"/>
      <c r="R233" s="304"/>
      <c r="S233" s="304"/>
      <c r="T233" s="304"/>
      <c r="U233" s="304"/>
      <c r="V233" s="304"/>
      <c r="W233" s="304"/>
      <c r="X233" s="304"/>
      <c r="Y233" s="304"/>
      <c r="Z233" s="304"/>
      <c r="AA233" s="304"/>
      <c r="AB233" s="304"/>
      <c r="AC233" s="304"/>
      <c r="AD233" s="304"/>
      <c r="AE233" s="304"/>
      <c r="AF233" s="304"/>
      <c r="AG233" s="304"/>
    </row>
    <row r="234">
      <c r="A234" s="304"/>
      <c r="B234" s="304"/>
      <c r="C234" s="304"/>
      <c r="D234" s="304"/>
      <c r="E234" s="300"/>
      <c r="F234" s="300"/>
      <c r="G234" s="313"/>
      <c r="H234" s="302"/>
      <c r="I234" s="303"/>
      <c r="J234" s="303"/>
      <c r="K234" s="303"/>
      <c r="L234" s="303"/>
      <c r="M234" s="303"/>
      <c r="N234" s="303"/>
      <c r="O234" s="303"/>
      <c r="P234" s="303"/>
      <c r="Q234" s="304"/>
      <c r="R234" s="304"/>
      <c r="S234" s="304"/>
      <c r="T234" s="304"/>
      <c r="U234" s="304"/>
      <c r="V234" s="304"/>
      <c r="W234" s="304"/>
      <c r="X234" s="304"/>
      <c r="Y234" s="304"/>
      <c r="Z234" s="304"/>
      <c r="AA234" s="304"/>
      <c r="AB234" s="304"/>
      <c r="AC234" s="304"/>
      <c r="AD234" s="304"/>
      <c r="AE234" s="304"/>
      <c r="AF234" s="304"/>
      <c r="AG234" s="304"/>
    </row>
    <row r="235">
      <c r="A235" s="304"/>
      <c r="B235" s="304"/>
      <c r="C235" s="304"/>
      <c r="D235" s="304"/>
      <c r="E235" s="300"/>
      <c r="F235" s="300"/>
      <c r="G235" s="313"/>
      <c r="H235" s="302"/>
      <c r="I235" s="303"/>
      <c r="J235" s="303"/>
      <c r="K235" s="303"/>
      <c r="L235" s="303"/>
      <c r="M235" s="303"/>
      <c r="N235" s="303"/>
      <c r="O235" s="303"/>
      <c r="P235" s="303"/>
      <c r="Q235" s="304"/>
      <c r="R235" s="304"/>
      <c r="S235" s="304"/>
      <c r="T235" s="304"/>
      <c r="U235" s="304"/>
      <c r="V235" s="304"/>
      <c r="W235" s="304"/>
      <c r="X235" s="304"/>
      <c r="Y235" s="304"/>
      <c r="Z235" s="304"/>
      <c r="AA235" s="304"/>
      <c r="AB235" s="304"/>
      <c r="AC235" s="304"/>
      <c r="AD235" s="304"/>
      <c r="AE235" s="304"/>
      <c r="AF235" s="304"/>
      <c r="AG235" s="304"/>
    </row>
    <row r="236">
      <c r="A236" s="304"/>
      <c r="B236" s="304"/>
      <c r="C236" s="304"/>
      <c r="D236" s="304"/>
      <c r="E236" s="300"/>
      <c r="F236" s="300"/>
      <c r="G236" s="313"/>
      <c r="H236" s="302"/>
      <c r="I236" s="303"/>
      <c r="J236" s="303"/>
      <c r="K236" s="303"/>
      <c r="L236" s="303"/>
      <c r="M236" s="303"/>
      <c r="N236" s="303"/>
      <c r="O236" s="303"/>
      <c r="P236" s="303"/>
      <c r="Q236" s="304"/>
      <c r="R236" s="304"/>
      <c r="S236" s="304"/>
      <c r="T236" s="304"/>
      <c r="U236" s="304"/>
      <c r="V236" s="304"/>
      <c r="W236" s="304"/>
      <c r="X236" s="304"/>
      <c r="Y236" s="304"/>
      <c r="Z236" s="304"/>
      <c r="AA236" s="304"/>
      <c r="AB236" s="304"/>
      <c r="AC236" s="304"/>
      <c r="AD236" s="304"/>
      <c r="AE236" s="304"/>
      <c r="AF236" s="304"/>
      <c r="AG236" s="304"/>
    </row>
    <row r="237">
      <c r="A237" s="304"/>
      <c r="B237" s="304"/>
      <c r="C237" s="304"/>
      <c r="D237" s="304"/>
      <c r="E237" s="300"/>
      <c r="F237" s="300"/>
      <c r="G237" s="313"/>
      <c r="H237" s="302"/>
      <c r="I237" s="303"/>
      <c r="J237" s="303"/>
      <c r="K237" s="303"/>
      <c r="L237" s="303"/>
      <c r="M237" s="303"/>
      <c r="N237" s="303"/>
      <c r="O237" s="303"/>
      <c r="P237" s="303"/>
      <c r="Q237" s="304"/>
      <c r="R237" s="304"/>
      <c r="S237" s="304"/>
      <c r="T237" s="304"/>
      <c r="U237" s="304"/>
      <c r="V237" s="304"/>
      <c r="W237" s="304"/>
      <c r="X237" s="304"/>
      <c r="Y237" s="304"/>
      <c r="Z237" s="304"/>
      <c r="AA237" s="304"/>
      <c r="AB237" s="304"/>
      <c r="AC237" s="304"/>
      <c r="AD237" s="304"/>
      <c r="AE237" s="304"/>
      <c r="AF237" s="304"/>
      <c r="AG237" s="304"/>
    </row>
    <row r="238">
      <c r="A238" s="304"/>
      <c r="B238" s="304"/>
      <c r="C238" s="304"/>
      <c r="D238" s="304"/>
      <c r="E238" s="300"/>
      <c r="F238" s="300"/>
      <c r="G238" s="313"/>
      <c r="H238" s="302"/>
      <c r="I238" s="303"/>
      <c r="J238" s="303"/>
      <c r="K238" s="303"/>
      <c r="L238" s="303"/>
      <c r="M238" s="303"/>
      <c r="N238" s="303"/>
      <c r="O238" s="303"/>
      <c r="P238" s="303"/>
      <c r="Q238" s="304"/>
      <c r="R238" s="304"/>
      <c r="S238" s="304"/>
      <c r="T238" s="304"/>
      <c r="U238" s="304"/>
      <c r="V238" s="304"/>
      <c r="W238" s="304"/>
      <c r="X238" s="304"/>
      <c r="Y238" s="304"/>
      <c r="Z238" s="304"/>
      <c r="AA238" s="304"/>
      <c r="AB238" s="304"/>
      <c r="AC238" s="304"/>
      <c r="AD238" s="304"/>
      <c r="AE238" s="304"/>
      <c r="AF238" s="304"/>
      <c r="AG238" s="304"/>
    </row>
    <row r="239">
      <c r="A239" s="304"/>
      <c r="B239" s="304"/>
      <c r="C239" s="304"/>
      <c r="D239" s="304"/>
      <c r="E239" s="300"/>
      <c r="F239" s="300"/>
      <c r="G239" s="313"/>
      <c r="H239" s="302"/>
      <c r="I239" s="303"/>
      <c r="J239" s="303"/>
      <c r="K239" s="303"/>
      <c r="L239" s="303"/>
      <c r="M239" s="303"/>
      <c r="N239" s="303"/>
      <c r="O239" s="303"/>
      <c r="P239" s="303"/>
      <c r="Q239" s="304"/>
      <c r="R239" s="304"/>
      <c r="S239" s="304"/>
      <c r="T239" s="304"/>
      <c r="U239" s="304"/>
      <c r="V239" s="304"/>
      <c r="W239" s="304"/>
      <c r="X239" s="304"/>
      <c r="Y239" s="304"/>
      <c r="Z239" s="304"/>
      <c r="AA239" s="304"/>
      <c r="AB239" s="304"/>
      <c r="AC239" s="304"/>
      <c r="AD239" s="304"/>
      <c r="AE239" s="304"/>
      <c r="AF239" s="304"/>
      <c r="AG239" s="304"/>
    </row>
    <row r="240">
      <c r="A240" s="304"/>
      <c r="B240" s="304"/>
      <c r="C240" s="304"/>
      <c r="D240" s="304"/>
      <c r="E240" s="300"/>
      <c r="F240" s="300"/>
      <c r="G240" s="313"/>
      <c r="H240" s="302"/>
      <c r="I240" s="303"/>
      <c r="J240" s="303"/>
      <c r="K240" s="303"/>
      <c r="L240" s="303"/>
      <c r="M240" s="303"/>
      <c r="N240" s="303"/>
      <c r="O240" s="303"/>
      <c r="P240" s="303"/>
      <c r="Q240" s="304"/>
      <c r="R240" s="304"/>
      <c r="S240" s="304"/>
      <c r="T240" s="304"/>
      <c r="U240" s="304"/>
      <c r="V240" s="304"/>
      <c r="W240" s="304"/>
      <c r="X240" s="304"/>
      <c r="Y240" s="304"/>
      <c r="Z240" s="304"/>
      <c r="AA240" s="304"/>
      <c r="AB240" s="304"/>
      <c r="AC240" s="304"/>
      <c r="AD240" s="304"/>
      <c r="AE240" s="304"/>
      <c r="AF240" s="304"/>
      <c r="AG240" s="304"/>
    </row>
    <row r="241">
      <c r="A241" s="304"/>
      <c r="B241" s="304"/>
      <c r="C241" s="304"/>
      <c r="D241" s="304"/>
      <c r="E241" s="300"/>
      <c r="F241" s="300"/>
      <c r="G241" s="313"/>
      <c r="H241" s="302"/>
      <c r="I241" s="303"/>
      <c r="J241" s="303"/>
      <c r="K241" s="303"/>
      <c r="L241" s="303"/>
      <c r="M241" s="303"/>
      <c r="N241" s="303"/>
      <c r="O241" s="303"/>
      <c r="P241" s="303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  <c r="AA241" s="304"/>
      <c r="AB241" s="304"/>
      <c r="AC241" s="304"/>
      <c r="AD241" s="304"/>
      <c r="AE241" s="304"/>
      <c r="AF241" s="304"/>
      <c r="AG241" s="304"/>
    </row>
    <row r="242">
      <c r="A242" s="304"/>
      <c r="B242" s="304"/>
      <c r="C242" s="304"/>
      <c r="D242" s="304"/>
      <c r="E242" s="300"/>
      <c r="F242" s="300"/>
      <c r="G242" s="313"/>
      <c r="H242" s="302"/>
      <c r="I242" s="303"/>
      <c r="J242" s="303"/>
      <c r="K242" s="303"/>
      <c r="L242" s="303"/>
      <c r="M242" s="303"/>
      <c r="N242" s="303"/>
      <c r="O242" s="303"/>
      <c r="P242" s="303"/>
      <c r="Q242" s="304"/>
      <c r="R242" s="304"/>
      <c r="S242" s="304"/>
      <c r="T242" s="304"/>
      <c r="U242" s="304"/>
      <c r="V242" s="304"/>
      <c r="W242" s="304"/>
      <c r="X242" s="304"/>
      <c r="Y242" s="304"/>
      <c r="Z242" s="304"/>
      <c r="AA242" s="304"/>
      <c r="AB242" s="304"/>
      <c r="AC242" s="304"/>
      <c r="AD242" s="304"/>
      <c r="AE242" s="304"/>
      <c r="AF242" s="304"/>
      <c r="AG242" s="304"/>
    </row>
    <row r="243">
      <c r="A243" s="304"/>
      <c r="B243" s="304"/>
      <c r="C243" s="304"/>
      <c r="D243" s="304"/>
      <c r="E243" s="300"/>
      <c r="F243" s="300"/>
      <c r="G243" s="313"/>
      <c r="H243" s="302"/>
      <c r="I243" s="303"/>
      <c r="J243" s="303"/>
      <c r="K243" s="303"/>
      <c r="L243" s="303"/>
      <c r="M243" s="303"/>
      <c r="N243" s="303"/>
      <c r="O243" s="303"/>
      <c r="P243" s="303"/>
      <c r="Q243" s="304"/>
      <c r="R243" s="304"/>
      <c r="S243" s="304"/>
      <c r="T243" s="304"/>
      <c r="U243" s="304"/>
      <c r="V243" s="304"/>
      <c r="W243" s="304"/>
      <c r="X243" s="304"/>
      <c r="Y243" s="304"/>
      <c r="Z243" s="304"/>
      <c r="AA243" s="304"/>
      <c r="AB243" s="304"/>
      <c r="AC243" s="304"/>
      <c r="AD243" s="304"/>
      <c r="AE243" s="304"/>
      <c r="AF243" s="304"/>
      <c r="AG243" s="304"/>
    </row>
    <row r="244">
      <c r="A244" s="304"/>
      <c r="B244" s="304"/>
      <c r="C244" s="304"/>
      <c r="D244" s="304"/>
      <c r="E244" s="300"/>
      <c r="F244" s="300"/>
      <c r="G244" s="313"/>
      <c r="H244" s="302"/>
      <c r="I244" s="303"/>
      <c r="J244" s="303"/>
      <c r="K244" s="303"/>
      <c r="L244" s="303"/>
      <c r="M244" s="303"/>
      <c r="N244" s="303"/>
      <c r="O244" s="303"/>
      <c r="P244" s="303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  <c r="AA244" s="304"/>
      <c r="AB244" s="304"/>
      <c r="AC244" s="304"/>
      <c r="AD244" s="304"/>
      <c r="AE244" s="304"/>
      <c r="AF244" s="304"/>
      <c r="AG244" s="304"/>
    </row>
    <row r="245">
      <c r="A245" s="304"/>
      <c r="B245" s="304"/>
      <c r="C245" s="304"/>
      <c r="D245" s="304"/>
      <c r="E245" s="300"/>
      <c r="F245" s="300"/>
      <c r="G245" s="313"/>
      <c r="H245" s="302"/>
      <c r="I245" s="303"/>
      <c r="J245" s="303"/>
      <c r="K245" s="303"/>
      <c r="L245" s="303"/>
      <c r="M245" s="303"/>
      <c r="N245" s="303"/>
      <c r="O245" s="303"/>
      <c r="P245" s="303"/>
      <c r="Q245" s="304"/>
      <c r="R245" s="304"/>
      <c r="S245" s="304"/>
      <c r="T245" s="304"/>
      <c r="U245" s="304"/>
      <c r="V245" s="304"/>
      <c r="W245" s="304"/>
      <c r="X245" s="304"/>
      <c r="Y245" s="304"/>
      <c r="Z245" s="304"/>
      <c r="AA245" s="304"/>
      <c r="AB245" s="304"/>
      <c r="AC245" s="304"/>
      <c r="AD245" s="304"/>
      <c r="AE245" s="304"/>
      <c r="AF245" s="304"/>
      <c r="AG245" s="304"/>
    </row>
    <row r="246">
      <c r="A246" s="304"/>
      <c r="B246" s="304"/>
      <c r="C246" s="304"/>
      <c r="D246" s="304"/>
      <c r="E246" s="300"/>
      <c r="F246" s="300"/>
      <c r="G246" s="313"/>
      <c r="H246" s="302"/>
      <c r="I246" s="303"/>
      <c r="J246" s="303"/>
      <c r="K246" s="303"/>
      <c r="L246" s="303"/>
      <c r="M246" s="303"/>
      <c r="N246" s="303"/>
      <c r="O246" s="303"/>
      <c r="P246" s="303"/>
      <c r="Q246" s="304"/>
      <c r="R246" s="304"/>
      <c r="S246" s="304"/>
      <c r="T246" s="304"/>
      <c r="U246" s="304"/>
      <c r="V246" s="304"/>
      <c r="W246" s="304"/>
      <c r="X246" s="304"/>
      <c r="Y246" s="304"/>
      <c r="Z246" s="304"/>
      <c r="AA246" s="304"/>
      <c r="AB246" s="304"/>
      <c r="AC246" s="304"/>
      <c r="AD246" s="304"/>
      <c r="AE246" s="304"/>
      <c r="AF246" s="304"/>
      <c r="AG246" s="304"/>
    </row>
    <row r="247">
      <c r="A247" s="304"/>
      <c r="B247" s="304"/>
      <c r="C247" s="304"/>
      <c r="D247" s="304"/>
      <c r="E247" s="300"/>
      <c r="F247" s="300"/>
      <c r="G247" s="313"/>
      <c r="H247" s="302"/>
      <c r="I247" s="303"/>
      <c r="J247" s="303"/>
      <c r="K247" s="303"/>
      <c r="L247" s="303"/>
      <c r="M247" s="303"/>
      <c r="N247" s="303"/>
      <c r="O247" s="303"/>
      <c r="P247" s="303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  <c r="AA247" s="304"/>
      <c r="AB247" s="304"/>
      <c r="AC247" s="304"/>
      <c r="AD247" s="304"/>
      <c r="AE247" s="304"/>
      <c r="AF247" s="304"/>
      <c r="AG247" s="304"/>
    </row>
    <row r="248">
      <c r="A248" s="304"/>
      <c r="B248" s="304"/>
      <c r="C248" s="304"/>
      <c r="D248" s="304"/>
      <c r="E248" s="300"/>
      <c r="F248" s="300"/>
      <c r="G248" s="313"/>
      <c r="H248" s="302"/>
      <c r="I248" s="303"/>
      <c r="J248" s="303"/>
      <c r="K248" s="303"/>
      <c r="L248" s="303"/>
      <c r="M248" s="303"/>
      <c r="N248" s="303"/>
      <c r="O248" s="303"/>
      <c r="P248" s="303"/>
      <c r="Q248" s="304"/>
      <c r="R248" s="304"/>
      <c r="S248" s="304"/>
      <c r="T248" s="304"/>
      <c r="U248" s="304"/>
      <c r="V248" s="304"/>
      <c r="W248" s="304"/>
      <c r="X248" s="304"/>
      <c r="Y248" s="304"/>
      <c r="Z248" s="304"/>
      <c r="AA248" s="304"/>
      <c r="AB248" s="304"/>
      <c r="AC248" s="304"/>
      <c r="AD248" s="304"/>
      <c r="AE248" s="304"/>
      <c r="AF248" s="304"/>
      <c r="AG248" s="304"/>
    </row>
    <row r="249">
      <c r="A249" s="304"/>
      <c r="B249" s="304"/>
      <c r="C249" s="304"/>
      <c r="D249" s="304"/>
      <c r="E249" s="300"/>
      <c r="F249" s="300"/>
      <c r="G249" s="313"/>
      <c r="H249" s="302"/>
      <c r="I249" s="303"/>
      <c r="J249" s="303"/>
      <c r="K249" s="303"/>
      <c r="L249" s="303"/>
      <c r="M249" s="303"/>
      <c r="N249" s="303"/>
      <c r="O249" s="303"/>
      <c r="P249" s="303"/>
      <c r="Q249" s="304"/>
      <c r="R249" s="304"/>
      <c r="S249" s="304"/>
      <c r="T249" s="304"/>
      <c r="U249" s="304"/>
      <c r="V249" s="304"/>
      <c r="W249" s="304"/>
      <c r="X249" s="304"/>
      <c r="Y249" s="304"/>
      <c r="Z249" s="304"/>
      <c r="AA249" s="304"/>
      <c r="AB249" s="304"/>
      <c r="AC249" s="304"/>
      <c r="AD249" s="304"/>
      <c r="AE249" s="304"/>
      <c r="AF249" s="304"/>
      <c r="AG249" s="304"/>
    </row>
    <row r="250">
      <c r="A250" s="304"/>
      <c r="B250" s="304"/>
      <c r="C250" s="304"/>
      <c r="D250" s="304"/>
      <c r="E250" s="300"/>
      <c r="F250" s="300"/>
      <c r="G250" s="313"/>
      <c r="H250" s="302"/>
      <c r="I250" s="303"/>
      <c r="J250" s="303"/>
      <c r="K250" s="303"/>
      <c r="L250" s="303"/>
      <c r="M250" s="303"/>
      <c r="N250" s="303"/>
      <c r="O250" s="303"/>
      <c r="P250" s="303"/>
      <c r="Q250" s="304"/>
      <c r="R250" s="304"/>
      <c r="S250" s="304"/>
      <c r="T250" s="304"/>
      <c r="U250" s="304"/>
      <c r="V250" s="304"/>
      <c r="W250" s="304"/>
      <c r="X250" s="304"/>
      <c r="Y250" s="304"/>
      <c r="Z250" s="304"/>
      <c r="AA250" s="304"/>
      <c r="AB250" s="304"/>
      <c r="AC250" s="304"/>
      <c r="AD250" s="304"/>
      <c r="AE250" s="304"/>
      <c r="AF250" s="304"/>
      <c r="AG250" s="304"/>
    </row>
    <row r="251">
      <c r="A251" s="304"/>
      <c r="B251" s="304"/>
      <c r="C251" s="304"/>
      <c r="D251" s="304"/>
      <c r="E251" s="300"/>
      <c r="F251" s="300"/>
      <c r="G251" s="313"/>
      <c r="H251" s="302"/>
      <c r="I251" s="303"/>
      <c r="J251" s="303"/>
      <c r="K251" s="303"/>
      <c r="L251" s="303"/>
      <c r="M251" s="303"/>
      <c r="N251" s="303"/>
      <c r="O251" s="303"/>
      <c r="P251" s="303"/>
      <c r="Q251" s="304"/>
      <c r="R251" s="304"/>
      <c r="S251" s="304"/>
      <c r="T251" s="304"/>
      <c r="U251" s="304"/>
      <c r="V251" s="304"/>
      <c r="W251" s="304"/>
      <c r="X251" s="304"/>
      <c r="Y251" s="304"/>
      <c r="Z251" s="304"/>
      <c r="AA251" s="304"/>
      <c r="AB251" s="304"/>
      <c r="AC251" s="304"/>
      <c r="AD251" s="304"/>
      <c r="AE251" s="304"/>
      <c r="AF251" s="304"/>
      <c r="AG251" s="304"/>
    </row>
    <row r="252">
      <c r="A252" s="304"/>
      <c r="B252" s="304"/>
      <c r="C252" s="304"/>
      <c r="D252" s="304"/>
      <c r="E252" s="300"/>
      <c r="F252" s="300"/>
      <c r="G252" s="313"/>
      <c r="H252" s="302"/>
      <c r="I252" s="303"/>
      <c r="J252" s="303"/>
      <c r="K252" s="303"/>
      <c r="L252" s="303"/>
      <c r="M252" s="303"/>
      <c r="N252" s="303"/>
      <c r="O252" s="303"/>
      <c r="P252" s="303"/>
      <c r="Q252" s="304"/>
      <c r="R252" s="304"/>
      <c r="S252" s="304"/>
      <c r="T252" s="304"/>
      <c r="U252" s="304"/>
      <c r="V252" s="304"/>
      <c r="W252" s="304"/>
      <c r="X252" s="304"/>
      <c r="Y252" s="304"/>
      <c r="Z252" s="304"/>
      <c r="AA252" s="304"/>
      <c r="AB252" s="304"/>
      <c r="AC252" s="304"/>
      <c r="AD252" s="304"/>
      <c r="AE252" s="304"/>
      <c r="AF252" s="304"/>
      <c r="AG252" s="304"/>
    </row>
    <row r="253">
      <c r="A253" s="304"/>
      <c r="B253" s="304"/>
      <c r="C253" s="304"/>
      <c r="D253" s="304"/>
      <c r="E253" s="300"/>
      <c r="F253" s="300"/>
      <c r="G253" s="313"/>
      <c r="H253" s="302"/>
      <c r="I253" s="303"/>
      <c r="J253" s="303"/>
      <c r="K253" s="303"/>
      <c r="L253" s="303"/>
      <c r="M253" s="303"/>
      <c r="N253" s="303"/>
      <c r="O253" s="303"/>
      <c r="P253" s="303"/>
      <c r="Q253" s="304"/>
      <c r="R253" s="304"/>
      <c r="S253" s="304"/>
      <c r="T253" s="304"/>
      <c r="U253" s="304"/>
      <c r="V253" s="304"/>
      <c r="W253" s="304"/>
      <c r="X253" s="304"/>
      <c r="Y253" s="304"/>
      <c r="Z253" s="304"/>
      <c r="AA253" s="304"/>
      <c r="AB253" s="304"/>
      <c r="AC253" s="304"/>
      <c r="AD253" s="304"/>
      <c r="AE253" s="304"/>
      <c r="AF253" s="304"/>
      <c r="AG253" s="304"/>
    </row>
    <row r="254">
      <c r="A254" s="304"/>
      <c r="B254" s="304"/>
      <c r="C254" s="304"/>
      <c r="D254" s="304"/>
      <c r="E254" s="300"/>
      <c r="F254" s="300"/>
      <c r="G254" s="313"/>
      <c r="H254" s="302"/>
      <c r="I254" s="303"/>
      <c r="J254" s="303"/>
      <c r="K254" s="303"/>
      <c r="L254" s="303"/>
      <c r="M254" s="303"/>
      <c r="N254" s="303"/>
      <c r="O254" s="303"/>
      <c r="P254" s="303"/>
      <c r="Q254" s="304"/>
      <c r="R254" s="304"/>
      <c r="S254" s="304"/>
      <c r="T254" s="304"/>
      <c r="U254" s="304"/>
      <c r="V254" s="304"/>
      <c r="W254" s="304"/>
      <c r="X254" s="304"/>
      <c r="Y254" s="304"/>
      <c r="Z254" s="304"/>
      <c r="AA254" s="304"/>
      <c r="AB254" s="304"/>
      <c r="AC254" s="304"/>
      <c r="AD254" s="304"/>
      <c r="AE254" s="304"/>
      <c r="AF254" s="304"/>
      <c r="AG254" s="304"/>
    </row>
    <row r="255">
      <c r="A255" s="304"/>
      <c r="B255" s="304"/>
      <c r="C255" s="304"/>
      <c r="D255" s="304"/>
      <c r="E255" s="300"/>
      <c r="F255" s="300"/>
      <c r="G255" s="313"/>
      <c r="H255" s="302"/>
      <c r="I255" s="303"/>
      <c r="J255" s="303"/>
      <c r="K255" s="303"/>
      <c r="L255" s="303"/>
      <c r="M255" s="303"/>
      <c r="N255" s="303"/>
      <c r="O255" s="303"/>
      <c r="P255" s="303"/>
      <c r="Q255" s="304"/>
      <c r="R255" s="304"/>
      <c r="S255" s="304"/>
      <c r="T255" s="304"/>
      <c r="U255" s="304"/>
      <c r="V255" s="304"/>
      <c r="W255" s="304"/>
      <c r="X255" s="304"/>
      <c r="Y255" s="304"/>
      <c r="Z255" s="304"/>
      <c r="AA255" s="304"/>
      <c r="AB255" s="304"/>
      <c r="AC255" s="304"/>
      <c r="AD255" s="304"/>
      <c r="AE255" s="304"/>
      <c r="AF255" s="304"/>
      <c r="AG255" s="304"/>
    </row>
    <row r="256">
      <c r="A256" s="304"/>
      <c r="B256" s="304"/>
      <c r="C256" s="304"/>
      <c r="D256" s="304"/>
      <c r="E256" s="300"/>
      <c r="F256" s="300"/>
      <c r="G256" s="313"/>
      <c r="H256" s="302"/>
      <c r="I256" s="303"/>
      <c r="J256" s="303"/>
      <c r="K256" s="303"/>
      <c r="L256" s="303"/>
      <c r="M256" s="303"/>
      <c r="N256" s="303"/>
      <c r="O256" s="303"/>
      <c r="P256" s="303"/>
      <c r="Q256" s="304"/>
      <c r="R256" s="304"/>
      <c r="S256" s="304"/>
      <c r="T256" s="304"/>
      <c r="U256" s="304"/>
      <c r="V256" s="304"/>
      <c r="W256" s="304"/>
      <c r="X256" s="304"/>
      <c r="Y256" s="304"/>
      <c r="Z256" s="304"/>
      <c r="AA256" s="304"/>
      <c r="AB256" s="304"/>
      <c r="AC256" s="304"/>
      <c r="AD256" s="304"/>
      <c r="AE256" s="304"/>
      <c r="AF256" s="304"/>
      <c r="AG256" s="304"/>
    </row>
    <row r="257">
      <c r="A257" s="304"/>
      <c r="B257" s="304"/>
      <c r="C257" s="304"/>
      <c r="D257" s="304"/>
      <c r="E257" s="300"/>
      <c r="F257" s="300"/>
      <c r="G257" s="313"/>
      <c r="H257" s="302"/>
      <c r="I257" s="303"/>
      <c r="J257" s="303"/>
      <c r="K257" s="303"/>
      <c r="L257" s="303"/>
      <c r="M257" s="303"/>
      <c r="N257" s="303"/>
      <c r="O257" s="303"/>
      <c r="P257" s="303"/>
      <c r="Q257" s="304"/>
      <c r="R257" s="304"/>
      <c r="S257" s="304"/>
      <c r="T257" s="304"/>
      <c r="U257" s="304"/>
      <c r="V257" s="304"/>
      <c r="W257" s="304"/>
      <c r="X257" s="304"/>
      <c r="Y257" s="304"/>
      <c r="Z257" s="304"/>
      <c r="AA257" s="304"/>
      <c r="AB257" s="304"/>
      <c r="AC257" s="304"/>
      <c r="AD257" s="304"/>
      <c r="AE257" s="304"/>
      <c r="AF257" s="304"/>
      <c r="AG257" s="304"/>
    </row>
    <row r="258">
      <c r="A258" s="304"/>
      <c r="B258" s="304"/>
      <c r="C258" s="304"/>
      <c r="D258" s="304"/>
      <c r="E258" s="300"/>
      <c r="F258" s="300"/>
      <c r="G258" s="313"/>
      <c r="H258" s="302"/>
      <c r="I258" s="303"/>
      <c r="J258" s="303"/>
      <c r="K258" s="303"/>
      <c r="L258" s="303"/>
      <c r="M258" s="303"/>
      <c r="N258" s="303"/>
      <c r="O258" s="303"/>
      <c r="P258" s="303"/>
      <c r="Q258" s="304"/>
      <c r="R258" s="304"/>
      <c r="S258" s="304"/>
      <c r="T258" s="304"/>
      <c r="U258" s="304"/>
      <c r="V258" s="304"/>
      <c r="W258" s="304"/>
      <c r="X258" s="304"/>
      <c r="Y258" s="304"/>
      <c r="Z258" s="304"/>
      <c r="AA258" s="304"/>
      <c r="AB258" s="304"/>
      <c r="AC258" s="304"/>
      <c r="AD258" s="304"/>
      <c r="AE258" s="304"/>
      <c r="AF258" s="304"/>
      <c r="AG258" s="304"/>
    </row>
    <row r="259">
      <c r="A259" s="304"/>
      <c r="B259" s="304"/>
      <c r="C259" s="304"/>
      <c r="D259" s="304"/>
      <c r="E259" s="300"/>
      <c r="F259" s="300"/>
      <c r="G259" s="313"/>
      <c r="H259" s="302"/>
      <c r="I259" s="303"/>
      <c r="J259" s="303"/>
      <c r="K259" s="303"/>
      <c r="L259" s="303"/>
      <c r="M259" s="303"/>
      <c r="N259" s="303"/>
      <c r="O259" s="303"/>
      <c r="P259" s="303"/>
      <c r="Q259" s="304"/>
      <c r="R259" s="304"/>
      <c r="S259" s="304"/>
      <c r="T259" s="304"/>
      <c r="U259" s="304"/>
      <c r="V259" s="304"/>
      <c r="W259" s="304"/>
      <c r="X259" s="304"/>
      <c r="Y259" s="304"/>
      <c r="Z259" s="304"/>
      <c r="AA259" s="304"/>
      <c r="AB259" s="304"/>
      <c r="AC259" s="304"/>
      <c r="AD259" s="304"/>
      <c r="AE259" s="304"/>
      <c r="AF259" s="304"/>
      <c r="AG259" s="304"/>
    </row>
    <row r="260">
      <c r="A260" s="304"/>
      <c r="B260" s="304"/>
      <c r="C260" s="304"/>
      <c r="D260" s="304"/>
      <c r="E260" s="300"/>
      <c r="F260" s="300"/>
      <c r="G260" s="313"/>
      <c r="H260" s="302"/>
      <c r="I260" s="303"/>
      <c r="J260" s="303"/>
      <c r="K260" s="303"/>
      <c r="L260" s="303"/>
      <c r="M260" s="303"/>
      <c r="N260" s="303"/>
      <c r="O260" s="303"/>
      <c r="P260" s="303"/>
      <c r="Q260" s="304"/>
      <c r="R260" s="304"/>
      <c r="S260" s="304"/>
      <c r="T260" s="304"/>
      <c r="U260" s="304"/>
      <c r="V260" s="304"/>
      <c r="W260" s="304"/>
      <c r="X260" s="304"/>
      <c r="Y260" s="304"/>
      <c r="Z260" s="304"/>
      <c r="AA260" s="304"/>
      <c r="AB260" s="304"/>
      <c r="AC260" s="304"/>
      <c r="AD260" s="304"/>
      <c r="AE260" s="304"/>
      <c r="AF260" s="304"/>
      <c r="AG260" s="304"/>
    </row>
    <row r="261">
      <c r="A261" s="304"/>
      <c r="B261" s="304"/>
      <c r="C261" s="304"/>
      <c r="D261" s="304"/>
      <c r="E261" s="300"/>
      <c r="F261" s="300"/>
      <c r="G261" s="313"/>
      <c r="H261" s="302"/>
      <c r="I261" s="303"/>
      <c r="J261" s="303"/>
      <c r="K261" s="303"/>
      <c r="L261" s="303"/>
      <c r="M261" s="303"/>
      <c r="N261" s="303"/>
      <c r="O261" s="303"/>
      <c r="P261" s="303"/>
      <c r="Q261" s="304"/>
      <c r="R261" s="304"/>
      <c r="S261" s="304"/>
      <c r="T261" s="304"/>
      <c r="U261" s="304"/>
      <c r="V261" s="304"/>
      <c r="W261" s="304"/>
      <c r="X261" s="304"/>
      <c r="Y261" s="304"/>
      <c r="Z261" s="304"/>
      <c r="AA261" s="304"/>
      <c r="AB261" s="304"/>
      <c r="AC261" s="304"/>
      <c r="AD261" s="304"/>
      <c r="AE261" s="304"/>
      <c r="AF261" s="304"/>
      <c r="AG261" s="304"/>
    </row>
    <row r="262">
      <c r="A262" s="304"/>
      <c r="B262" s="304"/>
      <c r="C262" s="304"/>
      <c r="D262" s="304"/>
      <c r="E262" s="300"/>
      <c r="F262" s="300"/>
      <c r="G262" s="313"/>
      <c r="H262" s="302"/>
      <c r="I262" s="303"/>
      <c r="J262" s="303"/>
      <c r="K262" s="303"/>
      <c r="L262" s="303"/>
      <c r="M262" s="303"/>
      <c r="N262" s="303"/>
      <c r="O262" s="303"/>
      <c r="P262" s="303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  <c r="AE262" s="304"/>
      <c r="AF262" s="304"/>
      <c r="AG262" s="304"/>
    </row>
    <row r="263">
      <c r="A263" s="304"/>
      <c r="B263" s="304"/>
      <c r="C263" s="304"/>
      <c r="D263" s="304"/>
      <c r="E263" s="300"/>
      <c r="F263" s="300"/>
      <c r="G263" s="313"/>
      <c r="H263" s="302"/>
      <c r="I263" s="303"/>
      <c r="J263" s="303"/>
      <c r="K263" s="303"/>
      <c r="L263" s="303"/>
      <c r="M263" s="303"/>
      <c r="N263" s="303"/>
      <c r="O263" s="303"/>
      <c r="P263" s="303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  <c r="AA263" s="304"/>
      <c r="AB263" s="304"/>
      <c r="AC263" s="304"/>
      <c r="AD263" s="304"/>
      <c r="AE263" s="304"/>
      <c r="AF263" s="304"/>
      <c r="AG263" s="304"/>
    </row>
    <row r="264">
      <c r="A264" s="304"/>
      <c r="B264" s="304"/>
      <c r="C264" s="304"/>
      <c r="D264" s="304"/>
      <c r="E264" s="300"/>
      <c r="F264" s="300"/>
      <c r="G264" s="313"/>
      <c r="H264" s="302"/>
      <c r="I264" s="303"/>
      <c r="J264" s="303"/>
      <c r="K264" s="303"/>
      <c r="L264" s="303"/>
      <c r="M264" s="303"/>
      <c r="N264" s="303"/>
      <c r="O264" s="303"/>
      <c r="P264" s="303"/>
      <c r="Q264" s="304"/>
      <c r="R264" s="304"/>
      <c r="S264" s="304"/>
      <c r="T264" s="304"/>
      <c r="U264" s="304"/>
      <c r="V264" s="304"/>
      <c r="W264" s="304"/>
      <c r="X264" s="304"/>
      <c r="Y264" s="304"/>
      <c r="Z264" s="304"/>
      <c r="AA264" s="304"/>
      <c r="AB264" s="304"/>
      <c r="AC264" s="304"/>
      <c r="AD264" s="304"/>
      <c r="AE264" s="304"/>
      <c r="AF264" s="304"/>
      <c r="AG264" s="304"/>
    </row>
    <row r="265">
      <c r="A265" s="304"/>
      <c r="B265" s="304"/>
      <c r="C265" s="508" t="str">
        <f>SUMIFS(Data!$CV:$CV,Data!$X:$X,"&gt;="&amp;'Copy of Reporte SDR '!$C$5,Data!$X:$X,"&lt;="&amp;'Copy of Reporte SDR '!$D$5,Data!$BI:$BI,C214)</f>
        <v>#N/A</v>
      </c>
      <c r="D265" s="304"/>
      <c r="E265" s="300"/>
      <c r="F265" s="300"/>
      <c r="G265" s="313"/>
      <c r="H265" s="302"/>
      <c r="I265" s="303"/>
      <c r="J265" s="303"/>
      <c r="K265" s="303"/>
      <c r="L265" s="303"/>
      <c r="M265" s="303"/>
      <c r="N265" s="303"/>
      <c r="O265" s="303"/>
      <c r="P265" s="303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4"/>
      <c r="AG265" s="304"/>
    </row>
    <row r="266">
      <c r="A266" s="304"/>
      <c r="B266" s="304"/>
      <c r="C266" s="508" t="str">
        <f>SUMIFS(Data!$CV:$CV,Data!$X:$X,"&gt;="&amp;'Copy of Reporte SDR '!$C$5,Data!$X:$X,"&lt;="&amp;'Copy of Reporte SDR '!$D$5,Data!$BI:$BI,C215)</f>
        <v>#N/A</v>
      </c>
      <c r="D266" s="304"/>
      <c r="E266" s="300"/>
      <c r="F266" s="300"/>
      <c r="G266" s="313"/>
      <c r="H266" s="302"/>
      <c r="I266" s="303"/>
      <c r="J266" s="303"/>
      <c r="K266" s="303"/>
      <c r="L266" s="303"/>
      <c r="M266" s="303"/>
      <c r="N266" s="303"/>
      <c r="O266" s="303"/>
      <c r="P266" s="303"/>
      <c r="Q266" s="304"/>
      <c r="R266" s="304"/>
      <c r="S266" s="304"/>
      <c r="T266" s="304"/>
      <c r="U266" s="304"/>
      <c r="V266" s="304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4"/>
      <c r="AG266" s="304"/>
    </row>
    <row r="267">
      <c r="A267" s="304"/>
      <c r="B267" s="304"/>
      <c r="C267" s="304"/>
      <c r="D267" s="304"/>
      <c r="E267" s="300"/>
      <c r="F267" s="300"/>
      <c r="G267" s="313"/>
      <c r="H267" s="302"/>
      <c r="I267" s="303"/>
      <c r="J267" s="303"/>
      <c r="K267" s="303"/>
      <c r="L267" s="303"/>
      <c r="M267" s="303"/>
      <c r="N267" s="303"/>
      <c r="O267" s="303"/>
      <c r="P267" s="303"/>
      <c r="Q267" s="304"/>
      <c r="R267" s="304"/>
      <c r="S267" s="304"/>
      <c r="T267" s="304"/>
      <c r="U267" s="304"/>
      <c r="V267" s="304"/>
      <c r="W267" s="304"/>
      <c r="X267" s="304"/>
      <c r="Y267" s="304"/>
      <c r="Z267" s="304"/>
      <c r="AA267" s="304"/>
      <c r="AB267" s="304"/>
      <c r="AC267" s="304"/>
      <c r="AD267" s="304"/>
      <c r="AE267" s="304"/>
      <c r="AF267" s="304"/>
      <c r="AG267" s="304"/>
    </row>
    <row r="268">
      <c r="A268" s="304"/>
      <c r="B268" s="304"/>
      <c r="C268" s="304"/>
      <c r="D268" s="304"/>
      <c r="E268" s="300"/>
      <c r="F268" s="300"/>
      <c r="G268" s="313"/>
      <c r="H268" s="302"/>
      <c r="I268" s="303"/>
      <c r="J268" s="303"/>
      <c r="K268" s="303"/>
      <c r="L268" s="303"/>
      <c r="M268" s="303"/>
      <c r="N268" s="303"/>
      <c r="O268" s="303"/>
      <c r="P268" s="303"/>
      <c r="Q268" s="304"/>
      <c r="R268" s="304"/>
      <c r="S268" s="304"/>
      <c r="T268" s="304"/>
      <c r="U268" s="304"/>
      <c r="V268" s="304"/>
      <c r="W268" s="304"/>
      <c r="X268" s="304"/>
      <c r="Y268" s="304"/>
      <c r="Z268" s="304"/>
      <c r="AA268" s="304"/>
      <c r="AB268" s="304"/>
      <c r="AC268" s="304"/>
      <c r="AD268" s="304"/>
      <c r="AE268" s="304"/>
      <c r="AF268" s="304"/>
      <c r="AG268" s="304"/>
    </row>
    <row r="269">
      <c r="A269" s="304"/>
      <c r="B269" s="304"/>
      <c r="C269" s="304"/>
      <c r="D269" s="304"/>
      <c r="E269" s="300"/>
      <c r="F269" s="300"/>
      <c r="G269" s="313"/>
      <c r="H269" s="302"/>
      <c r="I269" s="303"/>
      <c r="J269" s="303"/>
      <c r="K269" s="303"/>
      <c r="L269" s="303"/>
      <c r="M269" s="303"/>
      <c r="N269" s="303"/>
      <c r="O269" s="303"/>
      <c r="P269" s="303"/>
      <c r="Q269" s="304"/>
      <c r="R269" s="304"/>
      <c r="S269" s="304"/>
      <c r="T269" s="304"/>
      <c r="U269" s="304"/>
      <c r="V269" s="304"/>
      <c r="W269" s="304"/>
      <c r="X269" s="304"/>
      <c r="Y269" s="304"/>
      <c r="Z269" s="304"/>
      <c r="AA269" s="304"/>
      <c r="AB269" s="304"/>
      <c r="AC269" s="304"/>
      <c r="AD269" s="304"/>
      <c r="AE269" s="304"/>
      <c r="AF269" s="304"/>
      <c r="AG269" s="304"/>
    </row>
    <row r="270">
      <c r="A270" s="304"/>
      <c r="B270" s="304"/>
      <c r="C270" s="304"/>
      <c r="D270" s="304"/>
      <c r="E270" s="300"/>
      <c r="F270" s="300"/>
      <c r="G270" s="313"/>
      <c r="H270" s="302"/>
      <c r="I270" s="303"/>
      <c r="J270" s="303"/>
      <c r="K270" s="303"/>
      <c r="L270" s="303"/>
      <c r="M270" s="303"/>
      <c r="N270" s="303"/>
      <c r="O270" s="303"/>
      <c r="P270" s="303"/>
      <c r="Q270" s="304"/>
      <c r="R270" s="304"/>
      <c r="S270" s="304"/>
      <c r="T270" s="304"/>
      <c r="U270" s="304"/>
      <c r="V270" s="304"/>
      <c r="W270" s="304"/>
      <c r="X270" s="304"/>
      <c r="Y270" s="304"/>
      <c r="Z270" s="304"/>
      <c r="AA270" s="304"/>
      <c r="AB270" s="304"/>
      <c r="AC270" s="304"/>
      <c r="AD270" s="304"/>
      <c r="AE270" s="304"/>
      <c r="AF270" s="304"/>
      <c r="AG270" s="304"/>
    </row>
    <row r="271">
      <c r="A271" s="304"/>
      <c r="B271" s="304"/>
      <c r="C271" s="304"/>
      <c r="D271" s="304"/>
      <c r="E271" s="300"/>
      <c r="F271" s="300"/>
      <c r="G271" s="313"/>
      <c r="H271" s="302"/>
      <c r="I271" s="303"/>
      <c r="J271" s="303"/>
      <c r="K271" s="303"/>
      <c r="L271" s="303"/>
      <c r="M271" s="303"/>
      <c r="N271" s="303"/>
      <c r="O271" s="303"/>
      <c r="P271" s="303"/>
      <c r="Q271" s="304"/>
      <c r="R271" s="304"/>
      <c r="S271" s="304"/>
      <c r="T271" s="304"/>
      <c r="U271" s="304"/>
      <c r="V271" s="304"/>
      <c r="W271" s="304"/>
      <c r="X271" s="304"/>
      <c r="Y271" s="304"/>
      <c r="Z271" s="304"/>
      <c r="AA271" s="304"/>
      <c r="AB271" s="304"/>
      <c r="AC271" s="304"/>
      <c r="AD271" s="304"/>
      <c r="AE271" s="304"/>
      <c r="AF271" s="304"/>
      <c r="AG271" s="304"/>
    </row>
    <row r="272">
      <c r="A272" s="304"/>
      <c r="B272" s="304"/>
      <c r="C272" s="304"/>
      <c r="D272" s="304"/>
      <c r="E272" s="300"/>
      <c r="F272" s="300"/>
      <c r="G272" s="313"/>
      <c r="H272" s="302"/>
      <c r="I272" s="303"/>
      <c r="J272" s="303"/>
      <c r="K272" s="303"/>
      <c r="L272" s="303"/>
      <c r="M272" s="303"/>
      <c r="N272" s="303"/>
      <c r="O272" s="303"/>
      <c r="P272" s="303"/>
      <c r="Q272" s="304"/>
      <c r="R272" s="304"/>
      <c r="S272" s="304"/>
      <c r="T272" s="304"/>
      <c r="U272" s="304"/>
      <c r="V272" s="304"/>
      <c r="W272" s="304"/>
      <c r="X272" s="304"/>
      <c r="Y272" s="304"/>
      <c r="Z272" s="304"/>
      <c r="AA272" s="304"/>
      <c r="AB272" s="304"/>
      <c r="AC272" s="304"/>
      <c r="AD272" s="304"/>
      <c r="AE272" s="304"/>
      <c r="AF272" s="304"/>
      <c r="AG272" s="304"/>
    </row>
    <row r="273">
      <c r="A273" s="304"/>
      <c r="B273" s="304"/>
      <c r="C273" s="304"/>
      <c r="D273" s="304"/>
      <c r="E273" s="300"/>
      <c r="F273" s="300"/>
      <c r="G273" s="313"/>
      <c r="H273" s="302"/>
      <c r="I273" s="303"/>
      <c r="J273" s="303"/>
      <c r="K273" s="303"/>
      <c r="L273" s="303"/>
      <c r="M273" s="303"/>
      <c r="N273" s="303"/>
      <c r="O273" s="303"/>
      <c r="P273" s="303"/>
      <c r="Q273" s="304"/>
      <c r="R273" s="304"/>
      <c r="S273" s="304"/>
      <c r="T273" s="304"/>
      <c r="U273" s="304"/>
      <c r="V273" s="304"/>
      <c r="W273" s="304"/>
      <c r="X273" s="304"/>
      <c r="Y273" s="304"/>
      <c r="Z273" s="304"/>
      <c r="AA273" s="304"/>
      <c r="AB273" s="304"/>
      <c r="AC273" s="304"/>
      <c r="AD273" s="304"/>
      <c r="AE273" s="304"/>
      <c r="AF273" s="304"/>
      <c r="AG273" s="304"/>
    </row>
    <row r="274">
      <c r="A274" s="304"/>
      <c r="B274" s="304"/>
      <c r="C274" s="304"/>
      <c r="D274" s="304"/>
      <c r="E274" s="300"/>
      <c r="F274" s="300"/>
      <c r="G274" s="313"/>
      <c r="H274" s="302"/>
      <c r="I274" s="303"/>
      <c r="J274" s="303"/>
      <c r="K274" s="303"/>
      <c r="L274" s="303"/>
      <c r="M274" s="303"/>
      <c r="N274" s="303"/>
      <c r="O274" s="303"/>
      <c r="P274" s="303"/>
      <c r="Q274" s="304"/>
      <c r="R274" s="304"/>
      <c r="S274" s="304"/>
      <c r="T274" s="304"/>
      <c r="U274" s="304"/>
      <c r="V274" s="304"/>
      <c r="W274" s="304"/>
      <c r="X274" s="304"/>
      <c r="Y274" s="304"/>
      <c r="Z274" s="304"/>
      <c r="AA274" s="304"/>
      <c r="AB274" s="304"/>
      <c r="AC274" s="304"/>
      <c r="AD274" s="304"/>
      <c r="AE274" s="304"/>
      <c r="AF274" s="304"/>
      <c r="AG274" s="304"/>
    </row>
    <row r="275">
      <c r="A275" s="304"/>
      <c r="B275" s="304"/>
      <c r="C275" s="304"/>
      <c r="D275" s="304"/>
      <c r="E275" s="300"/>
      <c r="F275" s="300"/>
      <c r="G275" s="313"/>
      <c r="H275" s="302"/>
      <c r="I275" s="303"/>
      <c r="J275" s="303"/>
      <c r="K275" s="303"/>
      <c r="L275" s="303"/>
      <c r="M275" s="303"/>
      <c r="N275" s="303"/>
      <c r="O275" s="303"/>
      <c r="P275" s="303"/>
      <c r="Q275" s="304"/>
      <c r="R275" s="304"/>
      <c r="S275" s="304"/>
      <c r="T275" s="304"/>
      <c r="U275" s="304"/>
      <c r="V275" s="304"/>
      <c r="W275" s="304"/>
      <c r="X275" s="304"/>
      <c r="Y275" s="304"/>
      <c r="Z275" s="304"/>
      <c r="AA275" s="304"/>
      <c r="AB275" s="304"/>
      <c r="AC275" s="304"/>
      <c r="AD275" s="304"/>
      <c r="AE275" s="304"/>
      <c r="AF275" s="304"/>
      <c r="AG275" s="304"/>
    </row>
    <row r="276">
      <c r="A276" s="304"/>
      <c r="B276" s="304"/>
      <c r="C276" s="304"/>
      <c r="D276" s="304"/>
      <c r="E276" s="300"/>
      <c r="F276" s="300"/>
      <c r="G276" s="313"/>
      <c r="H276" s="302"/>
      <c r="I276" s="303"/>
      <c r="J276" s="303"/>
      <c r="K276" s="303"/>
      <c r="L276" s="303"/>
      <c r="M276" s="303"/>
      <c r="N276" s="303"/>
      <c r="O276" s="303"/>
      <c r="P276" s="303"/>
      <c r="Q276" s="304"/>
      <c r="R276" s="304"/>
      <c r="S276" s="304"/>
      <c r="T276" s="304"/>
      <c r="U276" s="304"/>
      <c r="V276" s="304"/>
      <c r="W276" s="304"/>
      <c r="X276" s="304"/>
      <c r="Y276" s="304"/>
      <c r="Z276" s="304"/>
      <c r="AA276" s="304"/>
      <c r="AB276" s="304"/>
      <c r="AC276" s="304"/>
      <c r="AD276" s="304"/>
      <c r="AE276" s="304"/>
      <c r="AF276" s="304"/>
      <c r="AG276" s="304"/>
    </row>
    <row r="277">
      <c r="A277" s="304"/>
      <c r="B277" s="304"/>
      <c r="C277" s="304"/>
      <c r="D277" s="304"/>
      <c r="E277" s="300"/>
      <c r="F277" s="300"/>
      <c r="G277" s="313"/>
      <c r="H277" s="302"/>
      <c r="I277" s="303"/>
      <c r="J277" s="303"/>
      <c r="K277" s="303"/>
      <c r="L277" s="303"/>
      <c r="M277" s="303"/>
      <c r="N277" s="303"/>
      <c r="O277" s="303"/>
      <c r="P277" s="303"/>
      <c r="Q277" s="304"/>
      <c r="R277" s="304"/>
      <c r="S277" s="304"/>
      <c r="T277" s="304"/>
      <c r="U277" s="304"/>
      <c r="V277" s="304"/>
      <c r="W277" s="304"/>
      <c r="X277" s="304"/>
      <c r="Y277" s="304"/>
      <c r="Z277" s="304"/>
      <c r="AA277" s="304"/>
      <c r="AB277" s="304"/>
      <c r="AC277" s="304"/>
      <c r="AD277" s="304"/>
      <c r="AE277" s="304"/>
      <c r="AF277" s="304"/>
      <c r="AG277" s="304"/>
    </row>
    <row r="278">
      <c r="A278" s="304"/>
      <c r="B278" s="304"/>
      <c r="C278" s="304"/>
      <c r="D278" s="304"/>
      <c r="E278" s="300"/>
      <c r="F278" s="300"/>
      <c r="G278" s="313"/>
      <c r="H278" s="302"/>
      <c r="I278" s="303"/>
      <c r="J278" s="303"/>
      <c r="K278" s="303"/>
      <c r="L278" s="303"/>
      <c r="M278" s="303"/>
      <c r="N278" s="303"/>
      <c r="O278" s="303"/>
      <c r="P278" s="303"/>
      <c r="Q278" s="304"/>
      <c r="R278" s="304"/>
      <c r="S278" s="304"/>
      <c r="T278" s="304"/>
      <c r="U278" s="304"/>
      <c r="V278" s="304"/>
      <c r="W278" s="304"/>
      <c r="X278" s="304"/>
      <c r="Y278" s="304"/>
      <c r="Z278" s="304"/>
      <c r="AA278" s="304"/>
      <c r="AB278" s="304"/>
      <c r="AC278" s="304"/>
      <c r="AD278" s="304"/>
      <c r="AE278" s="304"/>
      <c r="AF278" s="304"/>
      <c r="AG278" s="304"/>
    </row>
    <row r="279">
      <c r="A279" s="304"/>
      <c r="B279" s="304"/>
      <c r="C279" s="304"/>
      <c r="D279" s="304"/>
      <c r="E279" s="300"/>
      <c r="F279" s="300"/>
      <c r="G279" s="313"/>
      <c r="H279" s="302"/>
      <c r="I279" s="303"/>
      <c r="J279" s="303"/>
      <c r="K279" s="303"/>
      <c r="L279" s="303"/>
      <c r="M279" s="303"/>
      <c r="N279" s="303"/>
      <c r="O279" s="303"/>
      <c r="P279" s="303"/>
      <c r="Q279" s="304"/>
      <c r="R279" s="304"/>
      <c r="S279" s="304"/>
      <c r="T279" s="304"/>
      <c r="U279" s="304"/>
      <c r="V279" s="304"/>
      <c r="W279" s="304"/>
      <c r="X279" s="304"/>
      <c r="Y279" s="304"/>
      <c r="Z279" s="304"/>
      <c r="AA279" s="304"/>
      <c r="AB279" s="304"/>
      <c r="AC279" s="304"/>
      <c r="AD279" s="304"/>
      <c r="AE279" s="304"/>
      <c r="AF279" s="304"/>
      <c r="AG279" s="304"/>
    </row>
    <row r="280">
      <c r="A280" s="304"/>
      <c r="B280" s="304"/>
      <c r="C280" s="304"/>
      <c r="D280" s="304"/>
      <c r="E280" s="300"/>
      <c r="F280" s="300"/>
      <c r="G280" s="313"/>
      <c r="H280" s="302"/>
      <c r="I280" s="303"/>
      <c r="J280" s="303"/>
      <c r="K280" s="303"/>
      <c r="L280" s="303"/>
      <c r="M280" s="303"/>
      <c r="N280" s="303"/>
      <c r="O280" s="303"/>
      <c r="P280" s="303"/>
      <c r="Q280" s="304"/>
      <c r="R280" s="304"/>
      <c r="S280" s="304"/>
      <c r="T280" s="304"/>
      <c r="U280" s="304"/>
      <c r="V280" s="304"/>
      <c r="W280" s="304"/>
      <c r="X280" s="304"/>
      <c r="Y280" s="304"/>
      <c r="Z280" s="304"/>
      <c r="AA280" s="304"/>
      <c r="AB280" s="304"/>
      <c r="AC280" s="304"/>
      <c r="AD280" s="304"/>
      <c r="AE280" s="304"/>
      <c r="AF280" s="304"/>
      <c r="AG280" s="304"/>
    </row>
    <row r="281">
      <c r="A281" s="304"/>
      <c r="B281" s="304"/>
      <c r="C281" s="304"/>
      <c r="D281" s="304"/>
      <c r="E281" s="300"/>
      <c r="F281" s="300"/>
      <c r="G281" s="313"/>
      <c r="H281" s="302"/>
      <c r="I281" s="303"/>
      <c r="J281" s="303"/>
      <c r="K281" s="303"/>
      <c r="L281" s="303"/>
      <c r="M281" s="303"/>
      <c r="N281" s="303"/>
      <c r="O281" s="303"/>
      <c r="P281" s="303"/>
      <c r="Q281" s="304"/>
      <c r="R281" s="304"/>
      <c r="S281" s="304"/>
      <c r="T281" s="304"/>
      <c r="U281" s="304"/>
      <c r="V281" s="304"/>
      <c r="W281" s="304"/>
      <c r="X281" s="304"/>
      <c r="Y281" s="304"/>
      <c r="Z281" s="304"/>
      <c r="AA281" s="304"/>
      <c r="AB281" s="304"/>
      <c r="AC281" s="304"/>
      <c r="AD281" s="304"/>
      <c r="AE281" s="304"/>
      <c r="AF281" s="304"/>
      <c r="AG281" s="304"/>
    </row>
    <row r="282">
      <c r="A282" s="304"/>
      <c r="B282" s="304"/>
      <c r="C282" s="304"/>
      <c r="D282" s="304"/>
      <c r="E282" s="300"/>
      <c r="F282" s="300"/>
      <c r="G282" s="313"/>
      <c r="H282" s="302"/>
      <c r="I282" s="303"/>
      <c r="J282" s="303"/>
      <c r="K282" s="303"/>
      <c r="L282" s="303"/>
      <c r="M282" s="303"/>
      <c r="N282" s="303"/>
      <c r="O282" s="303"/>
      <c r="P282" s="303"/>
      <c r="Q282" s="304"/>
      <c r="R282" s="304"/>
      <c r="S282" s="304"/>
      <c r="T282" s="304"/>
      <c r="U282" s="304"/>
      <c r="V282" s="304"/>
      <c r="W282" s="304"/>
      <c r="X282" s="304"/>
      <c r="Y282" s="304"/>
      <c r="Z282" s="304"/>
      <c r="AA282" s="304"/>
      <c r="AB282" s="304"/>
      <c r="AC282" s="304"/>
      <c r="AD282" s="304"/>
      <c r="AE282" s="304"/>
      <c r="AF282" s="304"/>
      <c r="AG282" s="304"/>
    </row>
    <row r="283">
      <c r="A283" s="304"/>
      <c r="B283" s="304"/>
      <c r="C283" s="304"/>
      <c r="D283" s="304"/>
      <c r="E283" s="300"/>
      <c r="F283" s="300"/>
      <c r="G283" s="313"/>
      <c r="H283" s="302"/>
      <c r="I283" s="303"/>
      <c r="J283" s="303"/>
      <c r="K283" s="303"/>
      <c r="L283" s="303"/>
      <c r="M283" s="303"/>
      <c r="N283" s="303"/>
      <c r="O283" s="303"/>
      <c r="P283" s="303"/>
      <c r="Q283" s="304"/>
      <c r="R283" s="304"/>
      <c r="S283" s="304"/>
      <c r="T283" s="304"/>
      <c r="U283" s="304"/>
      <c r="V283" s="304"/>
      <c r="W283" s="304"/>
      <c r="X283" s="304"/>
      <c r="Y283" s="304"/>
      <c r="Z283" s="304"/>
      <c r="AA283" s="304"/>
      <c r="AB283" s="304"/>
      <c r="AC283" s="304"/>
      <c r="AD283" s="304"/>
      <c r="AE283" s="304"/>
      <c r="AF283" s="304"/>
      <c r="AG283" s="304"/>
    </row>
    <row r="284">
      <c r="A284" s="304"/>
      <c r="B284" s="304"/>
      <c r="C284" s="304"/>
      <c r="D284" s="304"/>
      <c r="E284" s="300"/>
      <c r="F284" s="300"/>
      <c r="G284" s="313"/>
      <c r="H284" s="302"/>
      <c r="I284" s="303"/>
      <c r="J284" s="303"/>
      <c r="K284" s="303"/>
      <c r="L284" s="303"/>
      <c r="M284" s="303"/>
      <c r="N284" s="303"/>
      <c r="O284" s="303"/>
      <c r="P284" s="303"/>
      <c r="Q284" s="304"/>
      <c r="R284" s="304"/>
      <c r="S284" s="304"/>
      <c r="T284" s="304"/>
      <c r="U284" s="304"/>
      <c r="V284" s="304"/>
      <c r="W284" s="304"/>
      <c r="X284" s="304"/>
      <c r="Y284" s="304"/>
      <c r="Z284" s="304"/>
      <c r="AA284" s="304"/>
      <c r="AB284" s="304"/>
      <c r="AC284" s="304"/>
      <c r="AD284" s="304"/>
      <c r="AE284" s="304"/>
      <c r="AF284" s="304"/>
      <c r="AG284" s="304"/>
    </row>
    <row r="285">
      <c r="A285" s="304"/>
      <c r="B285" s="304"/>
      <c r="C285" s="304"/>
      <c r="D285" s="304"/>
      <c r="E285" s="300"/>
      <c r="F285" s="300"/>
      <c r="G285" s="313"/>
      <c r="H285" s="302"/>
      <c r="I285" s="303"/>
      <c r="J285" s="303"/>
      <c r="K285" s="303"/>
      <c r="L285" s="303"/>
      <c r="M285" s="303"/>
      <c r="N285" s="303"/>
      <c r="O285" s="303"/>
      <c r="P285" s="303"/>
      <c r="Q285" s="304"/>
      <c r="R285" s="304"/>
      <c r="S285" s="304"/>
      <c r="T285" s="304"/>
      <c r="U285" s="304"/>
      <c r="V285" s="304"/>
      <c r="W285" s="304"/>
      <c r="X285" s="304"/>
      <c r="Y285" s="304"/>
      <c r="Z285" s="304"/>
      <c r="AA285" s="304"/>
      <c r="AB285" s="304"/>
      <c r="AC285" s="304"/>
      <c r="AD285" s="304"/>
      <c r="AE285" s="304"/>
      <c r="AF285" s="304"/>
      <c r="AG285" s="304"/>
    </row>
    <row r="286">
      <c r="A286" s="304"/>
      <c r="B286" s="304"/>
      <c r="C286" s="304"/>
      <c r="D286" s="304"/>
      <c r="E286" s="300"/>
      <c r="F286" s="300"/>
      <c r="G286" s="313"/>
      <c r="H286" s="302"/>
      <c r="I286" s="303"/>
      <c r="J286" s="303"/>
      <c r="K286" s="303"/>
      <c r="L286" s="303"/>
      <c r="M286" s="303"/>
      <c r="N286" s="303"/>
      <c r="O286" s="303"/>
      <c r="P286" s="303"/>
      <c r="Q286" s="304"/>
      <c r="R286" s="304"/>
      <c r="S286" s="304"/>
      <c r="T286" s="304"/>
      <c r="U286" s="304"/>
      <c r="V286" s="304"/>
      <c r="W286" s="304"/>
      <c r="X286" s="304"/>
      <c r="Y286" s="304"/>
      <c r="Z286" s="304"/>
      <c r="AA286" s="304"/>
      <c r="AB286" s="304"/>
      <c r="AC286" s="304"/>
      <c r="AD286" s="304"/>
      <c r="AE286" s="304"/>
      <c r="AF286" s="304"/>
      <c r="AG286" s="304"/>
    </row>
    <row r="287">
      <c r="A287" s="304"/>
      <c r="B287" s="304"/>
      <c r="C287" s="304"/>
      <c r="D287" s="304"/>
      <c r="E287" s="300"/>
      <c r="F287" s="300"/>
      <c r="G287" s="313"/>
      <c r="H287" s="302"/>
      <c r="I287" s="303"/>
      <c r="J287" s="303"/>
      <c r="K287" s="303"/>
      <c r="L287" s="303"/>
      <c r="M287" s="303"/>
      <c r="N287" s="303"/>
      <c r="O287" s="303"/>
      <c r="P287" s="303"/>
      <c r="Q287" s="304"/>
      <c r="R287" s="304"/>
      <c r="S287" s="304"/>
      <c r="T287" s="304"/>
      <c r="U287" s="304"/>
      <c r="V287" s="304"/>
      <c r="W287" s="304"/>
      <c r="X287" s="304"/>
      <c r="Y287" s="304"/>
      <c r="Z287" s="304"/>
      <c r="AA287" s="304"/>
      <c r="AB287" s="304"/>
      <c r="AC287" s="304"/>
      <c r="AD287" s="304"/>
      <c r="AE287" s="304"/>
      <c r="AF287" s="304"/>
      <c r="AG287" s="304"/>
    </row>
    <row r="288">
      <c r="A288" s="304"/>
      <c r="B288" s="304"/>
      <c r="C288" s="304"/>
      <c r="D288" s="304"/>
      <c r="E288" s="300"/>
      <c r="F288" s="300"/>
      <c r="G288" s="313"/>
      <c r="H288" s="302"/>
      <c r="I288" s="303"/>
      <c r="J288" s="303"/>
      <c r="K288" s="303"/>
      <c r="L288" s="303"/>
      <c r="M288" s="303"/>
      <c r="N288" s="303"/>
      <c r="O288" s="303"/>
      <c r="P288" s="303"/>
      <c r="Q288" s="304"/>
      <c r="R288" s="304"/>
      <c r="S288" s="304"/>
      <c r="T288" s="304"/>
      <c r="U288" s="304"/>
      <c r="V288" s="304"/>
      <c r="W288" s="304"/>
      <c r="X288" s="304"/>
      <c r="Y288" s="304"/>
      <c r="Z288" s="304"/>
      <c r="AA288" s="304"/>
      <c r="AB288" s="304"/>
      <c r="AC288" s="304"/>
      <c r="AD288" s="304"/>
      <c r="AE288" s="304"/>
      <c r="AF288" s="304"/>
      <c r="AG288" s="304"/>
    </row>
    <row r="289">
      <c r="A289" s="304"/>
      <c r="B289" s="304"/>
      <c r="C289" s="304"/>
      <c r="D289" s="304"/>
      <c r="E289" s="300"/>
      <c r="F289" s="300"/>
      <c r="G289" s="313"/>
      <c r="H289" s="302"/>
      <c r="I289" s="303"/>
      <c r="J289" s="303"/>
      <c r="K289" s="303"/>
      <c r="L289" s="303"/>
      <c r="M289" s="303"/>
      <c r="N289" s="303"/>
      <c r="O289" s="303"/>
      <c r="P289" s="303"/>
      <c r="Q289" s="304"/>
      <c r="R289" s="304"/>
      <c r="S289" s="304"/>
      <c r="T289" s="304"/>
      <c r="U289" s="304"/>
      <c r="V289" s="304"/>
      <c r="W289" s="304"/>
      <c r="X289" s="304"/>
      <c r="Y289" s="304"/>
      <c r="Z289" s="304"/>
      <c r="AA289" s="304"/>
      <c r="AB289" s="304"/>
      <c r="AC289" s="304"/>
      <c r="AD289" s="304"/>
      <c r="AE289" s="304"/>
      <c r="AF289" s="304"/>
      <c r="AG289" s="304"/>
    </row>
    <row r="290">
      <c r="A290" s="304"/>
      <c r="B290" s="304"/>
      <c r="C290" s="304"/>
      <c r="D290" s="304"/>
      <c r="E290" s="300"/>
      <c r="F290" s="300"/>
      <c r="G290" s="313"/>
      <c r="H290" s="302"/>
      <c r="I290" s="303"/>
      <c r="J290" s="303"/>
      <c r="K290" s="303"/>
      <c r="L290" s="303"/>
      <c r="M290" s="303"/>
      <c r="N290" s="303"/>
      <c r="O290" s="303"/>
      <c r="P290" s="303"/>
      <c r="Q290" s="304"/>
      <c r="R290" s="304"/>
      <c r="S290" s="304"/>
      <c r="T290" s="304"/>
      <c r="U290" s="304"/>
      <c r="V290" s="304"/>
      <c r="W290" s="304"/>
      <c r="X290" s="304"/>
      <c r="Y290" s="304"/>
      <c r="Z290" s="304"/>
      <c r="AA290" s="304"/>
      <c r="AB290" s="304"/>
      <c r="AC290" s="304"/>
      <c r="AD290" s="304"/>
      <c r="AE290" s="304"/>
      <c r="AF290" s="304"/>
      <c r="AG290" s="304"/>
    </row>
    <row r="291">
      <c r="A291" s="304"/>
      <c r="B291" s="304"/>
      <c r="C291" s="304"/>
      <c r="D291" s="304"/>
      <c r="E291" s="300"/>
      <c r="F291" s="300"/>
      <c r="G291" s="313"/>
      <c r="H291" s="302"/>
      <c r="I291" s="303"/>
      <c r="J291" s="303"/>
      <c r="K291" s="303"/>
      <c r="L291" s="303"/>
      <c r="M291" s="303"/>
      <c r="N291" s="303"/>
      <c r="O291" s="303"/>
      <c r="P291" s="303"/>
      <c r="Q291" s="304"/>
      <c r="R291" s="304"/>
      <c r="S291" s="304"/>
      <c r="T291" s="304"/>
      <c r="U291" s="304"/>
      <c r="V291" s="304"/>
      <c r="W291" s="304"/>
      <c r="X291" s="304"/>
      <c r="Y291" s="304"/>
      <c r="Z291" s="304"/>
      <c r="AA291" s="304"/>
      <c r="AB291" s="304"/>
      <c r="AC291" s="304"/>
      <c r="AD291" s="304"/>
      <c r="AE291" s="304"/>
      <c r="AF291" s="304"/>
      <c r="AG291" s="304"/>
    </row>
    <row r="292">
      <c r="A292" s="304"/>
      <c r="B292" s="304"/>
      <c r="C292" s="304"/>
      <c r="D292" s="304"/>
      <c r="E292" s="300"/>
      <c r="F292" s="300"/>
      <c r="G292" s="313"/>
      <c r="H292" s="302"/>
      <c r="I292" s="303"/>
      <c r="J292" s="303"/>
      <c r="K292" s="303"/>
      <c r="L292" s="303"/>
      <c r="M292" s="303"/>
      <c r="N292" s="303"/>
      <c r="O292" s="303"/>
      <c r="P292" s="303"/>
      <c r="Q292" s="304"/>
      <c r="R292" s="304"/>
      <c r="S292" s="304"/>
      <c r="T292" s="304"/>
      <c r="U292" s="304"/>
      <c r="V292" s="304"/>
      <c r="W292" s="304"/>
      <c r="X292" s="304"/>
      <c r="Y292" s="304"/>
      <c r="Z292" s="304"/>
      <c r="AA292" s="304"/>
      <c r="AB292" s="304"/>
      <c r="AC292" s="304"/>
      <c r="AD292" s="304"/>
      <c r="AE292" s="304"/>
      <c r="AF292" s="304"/>
      <c r="AG292" s="304"/>
    </row>
    <row r="293">
      <c r="A293" s="304"/>
      <c r="B293" s="304"/>
      <c r="C293" s="304"/>
      <c r="D293" s="304"/>
      <c r="E293" s="300"/>
      <c r="F293" s="300"/>
      <c r="G293" s="313"/>
      <c r="H293" s="302"/>
      <c r="I293" s="303"/>
      <c r="J293" s="303"/>
      <c r="K293" s="303"/>
      <c r="L293" s="303"/>
      <c r="M293" s="303"/>
      <c r="N293" s="303"/>
      <c r="O293" s="303"/>
      <c r="P293" s="303"/>
      <c r="Q293" s="304"/>
      <c r="R293" s="304"/>
      <c r="S293" s="304"/>
      <c r="T293" s="304"/>
      <c r="U293" s="304"/>
      <c r="V293" s="304"/>
      <c r="W293" s="304"/>
      <c r="X293" s="304"/>
      <c r="Y293" s="304"/>
      <c r="Z293" s="304"/>
      <c r="AA293" s="304"/>
      <c r="AB293" s="304"/>
      <c r="AC293" s="304"/>
      <c r="AD293" s="304"/>
      <c r="AE293" s="304"/>
      <c r="AF293" s="304"/>
      <c r="AG293" s="304"/>
    </row>
    <row r="294">
      <c r="A294" s="304"/>
      <c r="B294" s="304"/>
      <c r="C294" s="304"/>
      <c r="D294" s="304"/>
      <c r="E294" s="300"/>
      <c r="F294" s="300"/>
      <c r="G294" s="313"/>
      <c r="H294" s="302"/>
      <c r="I294" s="303"/>
      <c r="J294" s="303"/>
      <c r="K294" s="303"/>
      <c r="L294" s="303"/>
      <c r="M294" s="303"/>
      <c r="N294" s="303"/>
      <c r="O294" s="303"/>
      <c r="P294" s="303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</row>
    <row r="295">
      <c r="A295" s="304"/>
      <c r="B295" s="304"/>
      <c r="C295" s="304"/>
      <c r="D295" s="304"/>
      <c r="E295" s="300"/>
      <c r="F295" s="300"/>
      <c r="G295" s="313"/>
      <c r="H295" s="302"/>
      <c r="I295" s="303"/>
      <c r="J295" s="303"/>
      <c r="K295" s="303"/>
      <c r="L295" s="303"/>
      <c r="M295" s="303"/>
      <c r="N295" s="303"/>
      <c r="O295" s="303"/>
      <c r="P295" s="303"/>
      <c r="Q295" s="304"/>
      <c r="R295" s="304"/>
      <c r="S295" s="304"/>
      <c r="T295" s="304"/>
      <c r="U295" s="304"/>
      <c r="V295" s="304"/>
      <c r="W295" s="304"/>
      <c r="X295" s="304"/>
      <c r="Y295" s="304"/>
      <c r="Z295" s="304"/>
      <c r="AA295" s="304"/>
      <c r="AB295" s="304"/>
      <c r="AC295" s="304"/>
      <c r="AD295" s="304"/>
      <c r="AE295" s="304"/>
      <c r="AF295" s="304"/>
      <c r="AG295" s="304"/>
    </row>
    <row r="296">
      <c r="A296" s="304"/>
      <c r="B296" s="304"/>
      <c r="C296" s="304"/>
      <c r="D296" s="304"/>
      <c r="E296" s="300"/>
      <c r="F296" s="300"/>
      <c r="G296" s="313"/>
      <c r="H296" s="302"/>
      <c r="I296" s="303"/>
      <c r="J296" s="303"/>
      <c r="K296" s="303"/>
      <c r="L296" s="303"/>
      <c r="M296" s="303"/>
      <c r="N296" s="303"/>
      <c r="O296" s="303"/>
      <c r="P296" s="303"/>
      <c r="Q296" s="304"/>
      <c r="R296" s="304"/>
      <c r="S296" s="304"/>
      <c r="T296" s="304"/>
      <c r="U296" s="304"/>
      <c r="V296" s="304"/>
      <c r="W296" s="304"/>
      <c r="X296" s="304"/>
      <c r="Y296" s="304"/>
      <c r="Z296" s="304"/>
      <c r="AA296" s="304"/>
      <c r="AB296" s="304"/>
      <c r="AC296" s="304"/>
      <c r="AD296" s="304"/>
      <c r="AE296" s="304"/>
      <c r="AF296" s="304"/>
      <c r="AG296" s="304"/>
    </row>
    <row r="297">
      <c r="A297" s="304"/>
      <c r="B297" s="304"/>
      <c r="C297" s="304"/>
      <c r="D297" s="304"/>
      <c r="E297" s="300"/>
      <c r="F297" s="300"/>
      <c r="G297" s="313"/>
      <c r="H297" s="302"/>
      <c r="I297" s="303"/>
      <c r="J297" s="303"/>
      <c r="K297" s="303"/>
      <c r="L297" s="303"/>
      <c r="M297" s="303"/>
      <c r="N297" s="303"/>
      <c r="O297" s="303"/>
      <c r="P297" s="303"/>
      <c r="Q297" s="304"/>
      <c r="R297" s="304"/>
      <c r="S297" s="304"/>
      <c r="T297" s="304"/>
      <c r="U297" s="304"/>
      <c r="V297" s="304"/>
      <c r="W297" s="304"/>
      <c r="X297" s="304"/>
      <c r="Y297" s="304"/>
      <c r="Z297" s="304"/>
      <c r="AA297" s="304"/>
      <c r="AB297" s="304"/>
      <c r="AC297" s="304"/>
      <c r="AD297" s="304"/>
      <c r="AE297" s="304"/>
      <c r="AF297" s="304"/>
      <c r="AG297" s="304"/>
    </row>
    <row r="298">
      <c r="A298" s="304"/>
      <c r="B298" s="304"/>
      <c r="C298" s="304"/>
      <c r="D298" s="304"/>
      <c r="E298" s="300"/>
      <c r="F298" s="300"/>
      <c r="G298" s="313"/>
      <c r="H298" s="302"/>
      <c r="I298" s="303"/>
      <c r="J298" s="303"/>
      <c r="K298" s="303"/>
      <c r="L298" s="303"/>
      <c r="M298" s="303"/>
      <c r="N298" s="303"/>
      <c r="O298" s="303"/>
      <c r="P298" s="303"/>
      <c r="Q298" s="304"/>
      <c r="R298" s="304"/>
      <c r="S298" s="304"/>
      <c r="T298" s="304"/>
      <c r="U298" s="304"/>
      <c r="V298" s="304"/>
      <c r="W298" s="304"/>
      <c r="X298" s="304"/>
      <c r="Y298" s="304"/>
      <c r="Z298" s="304"/>
      <c r="AA298" s="304"/>
      <c r="AB298" s="304"/>
      <c r="AC298" s="304"/>
      <c r="AD298" s="304"/>
      <c r="AE298" s="304"/>
      <c r="AF298" s="304"/>
      <c r="AG298" s="304"/>
    </row>
    <row r="299">
      <c r="A299" s="304"/>
      <c r="B299" s="304"/>
      <c r="C299" s="304"/>
      <c r="D299" s="304"/>
      <c r="E299" s="300"/>
      <c r="F299" s="300"/>
      <c r="G299" s="313"/>
      <c r="H299" s="302"/>
      <c r="I299" s="303"/>
      <c r="J299" s="303"/>
      <c r="K299" s="303"/>
      <c r="L299" s="303"/>
      <c r="M299" s="303"/>
      <c r="N299" s="303"/>
      <c r="O299" s="303"/>
      <c r="P299" s="303"/>
      <c r="Q299" s="304"/>
      <c r="R299" s="304"/>
      <c r="S299" s="304"/>
      <c r="T299" s="304"/>
      <c r="U299" s="304"/>
      <c r="V299" s="304"/>
      <c r="W299" s="304"/>
      <c r="X299" s="304"/>
      <c r="Y299" s="304"/>
      <c r="Z299" s="304"/>
      <c r="AA299" s="304"/>
      <c r="AB299" s="304"/>
      <c r="AC299" s="304"/>
      <c r="AD299" s="304"/>
      <c r="AE299" s="304"/>
      <c r="AF299" s="304"/>
      <c r="AG299" s="304"/>
    </row>
    <row r="300">
      <c r="A300" s="304"/>
      <c r="B300" s="304"/>
      <c r="C300" s="304"/>
      <c r="D300" s="304"/>
      <c r="E300" s="300"/>
      <c r="F300" s="300"/>
      <c r="G300" s="313"/>
      <c r="H300" s="302"/>
      <c r="I300" s="303"/>
      <c r="J300" s="303"/>
      <c r="K300" s="303"/>
      <c r="L300" s="303"/>
      <c r="M300" s="303"/>
      <c r="N300" s="303"/>
      <c r="O300" s="303"/>
      <c r="P300" s="303"/>
      <c r="Q300" s="304"/>
      <c r="R300" s="304"/>
      <c r="S300" s="304"/>
      <c r="T300" s="304"/>
      <c r="U300" s="304"/>
      <c r="V300" s="304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304"/>
    </row>
    <row r="301">
      <c r="A301" s="304"/>
      <c r="B301" s="304"/>
      <c r="C301" s="304"/>
      <c r="D301" s="304"/>
      <c r="E301" s="300"/>
      <c r="F301" s="300"/>
      <c r="G301" s="313"/>
      <c r="H301" s="302"/>
      <c r="I301" s="303"/>
      <c r="J301" s="303"/>
      <c r="K301" s="303"/>
      <c r="L301" s="303"/>
      <c r="M301" s="303"/>
      <c r="N301" s="303"/>
      <c r="O301" s="303"/>
      <c r="P301" s="303"/>
      <c r="Q301" s="304"/>
      <c r="R301" s="304"/>
      <c r="S301" s="304"/>
      <c r="T301" s="304"/>
      <c r="U301" s="304"/>
      <c r="V301" s="304"/>
      <c r="W301" s="304"/>
      <c r="X301" s="304"/>
      <c r="Y301" s="304"/>
      <c r="Z301" s="304"/>
      <c r="AA301" s="304"/>
      <c r="AB301" s="304"/>
      <c r="AC301" s="304"/>
      <c r="AD301" s="304"/>
      <c r="AE301" s="304"/>
      <c r="AF301" s="304"/>
      <c r="AG301" s="304"/>
    </row>
    <row r="302">
      <c r="A302" s="304"/>
      <c r="B302" s="304"/>
      <c r="C302" s="304"/>
      <c r="D302" s="304"/>
      <c r="E302" s="300"/>
      <c r="F302" s="300"/>
      <c r="G302" s="313"/>
      <c r="H302" s="302"/>
      <c r="I302" s="303"/>
      <c r="J302" s="303"/>
      <c r="K302" s="303"/>
      <c r="L302" s="303"/>
      <c r="M302" s="303"/>
      <c r="N302" s="303"/>
      <c r="O302" s="303"/>
      <c r="P302" s="303"/>
      <c r="Q302" s="304"/>
      <c r="R302" s="304"/>
      <c r="S302" s="304"/>
      <c r="T302" s="304"/>
      <c r="U302" s="304"/>
      <c r="V302" s="304"/>
      <c r="W302" s="304"/>
      <c r="X302" s="304"/>
      <c r="Y302" s="304"/>
      <c r="Z302" s="304"/>
      <c r="AA302" s="304"/>
      <c r="AB302" s="304"/>
      <c r="AC302" s="304"/>
      <c r="AD302" s="304"/>
      <c r="AE302" s="304"/>
      <c r="AF302" s="304"/>
      <c r="AG302" s="304"/>
    </row>
    <row r="303">
      <c r="A303" s="304"/>
      <c r="B303" s="304"/>
      <c r="C303" s="304"/>
      <c r="D303" s="304"/>
      <c r="E303" s="300"/>
      <c r="F303" s="300"/>
      <c r="G303" s="313"/>
      <c r="H303" s="302"/>
      <c r="I303" s="303"/>
      <c r="J303" s="303"/>
      <c r="K303" s="303"/>
      <c r="L303" s="303"/>
      <c r="M303" s="303"/>
      <c r="N303" s="303"/>
      <c r="O303" s="303"/>
      <c r="P303" s="303"/>
      <c r="Q303" s="304"/>
      <c r="R303" s="304"/>
      <c r="S303" s="304"/>
      <c r="T303" s="304"/>
      <c r="U303" s="304"/>
      <c r="V303" s="304"/>
      <c r="W303" s="304"/>
      <c r="X303" s="304"/>
      <c r="Y303" s="304"/>
      <c r="Z303" s="304"/>
      <c r="AA303" s="304"/>
      <c r="AB303" s="304"/>
      <c r="AC303" s="304"/>
      <c r="AD303" s="304"/>
      <c r="AE303" s="304"/>
      <c r="AF303" s="304"/>
      <c r="AG303" s="304"/>
    </row>
    <row r="304">
      <c r="A304" s="304"/>
      <c r="B304" s="304"/>
      <c r="C304" s="304"/>
      <c r="D304" s="304"/>
      <c r="E304" s="300"/>
      <c r="F304" s="300"/>
      <c r="G304" s="313"/>
      <c r="H304" s="302"/>
      <c r="I304" s="303"/>
      <c r="J304" s="303"/>
      <c r="K304" s="303"/>
      <c r="L304" s="303"/>
      <c r="M304" s="303"/>
      <c r="N304" s="303"/>
      <c r="O304" s="303"/>
      <c r="P304" s="303"/>
      <c r="Q304" s="304"/>
      <c r="R304" s="304"/>
      <c r="S304" s="304"/>
      <c r="T304" s="304"/>
      <c r="U304" s="304"/>
      <c r="V304" s="304"/>
      <c r="W304" s="304"/>
      <c r="X304" s="304"/>
      <c r="Y304" s="304"/>
      <c r="Z304" s="304"/>
      <c r="AA304" s="304"/>
      <c r="AB304" s="304"/>
      <c r="AC304" s="304"/>
      <c r="AD304" s="304"/>
      <c r="AE304" s="304"/>
      <c r="AF304" s="304"/>
      <c r="AG304" s="304"/>
    </row>
    <row r="305">
      <c r="A305" s="304"/>
      <c r="B305" s="304"/>
      <c r="C305" s="304"/>
      <c r="D305" s="304"/>
      <c r="E305" s="300"/>
      <c r="F305" s="300"/>
      <c r="G305" s="313"/>
      <c r="H305" s="302"/>
      <c r="I305" s="303"/>
      <c r="J305" s="303"/>
      <c r="K305" s="303"/>
      <c r="L305" s="303"/>
      <c r="M305" s="303"/>
      <c r="N305" s="303"/>
      <c r="O305" s="303"/>
      <c r="P305" s="303"/>
      <c r="Q305" s="304"/>
      <c r="R305" s="304"/>
      <c r="S305" s="304"/>
      <c r="T305" s="304"/>
      <c r="U305" s="304"/>
      <c r="V305" s="304"/>
      <c r="W305" s="304"/>
      <c r="X305" s="304"/>
      <c r="Y305" s="304"/>
      <c r="Z305" s="304"/>
      <c r="AA305" s="304"/>
      <c r="AB305" s="304"/>
      <c r="AC305" s="304"/>
      <c r="AD305" s="304"/>
      <c r="AE305" s="304"/>
      <c r="AF305" s="304"/>
      <c r="AG305" s="304"/>
    </row>
    <row r="306">
      <c r="A306" s="304"/>
      <c r="B306" s="304"/>
      <c r="C306" s="304"/>
      <c r="D306" s="304"/>
      <c r="E306" s="300"/>
      <c r="F306" s="300"/>
      <c r="G306" s="313"/>
      <c r="H306" s="302"/>
      <c r="I306" s="303"/>
      <c r="J306" s="303"/>
      <c r="K306" s="303"/>
      <c r="L306" s="303"/>
      <c r="M306" s="303"/>
      <c r="N306" s="303"/>
      <c r="O306" s="303"/>
      <c r="P306" s="303"/>
      <c r="Q306" s="304"/>
      <c r="R306" s="304"/>
      <c r="S306" s="304"/>
      <c r="T306" s="304"/>
      <c r="U306" s="304"/>
      <c r="V306" s="304"/>
      <c r="W306" s="304"/>
      <c r="X306" s="304"/>
      <c r="Y306" s="304"/>
      <c r="Z306" s="304"/>
      <c r="AA306" s="304"/>
      <c r="AB306" s="304"/>
      <c r="AC306" s="304"/>
      <c r="AD306" s="304"/>
      <c r="AE306" s="304"/>
      <c r="AF306" s="304"/>
      <c r="AG306" s="304"/>
    </row>
    <row r="307">
      <c r="A307" s="304"/>
      <c r="B307" s="304"/>
      <c r="C307" s="304"/>
      <c r="D307" s="304"/>
      <c r="E307" s="300"/>
      <c r="F307" s="300"/>
      <c r="G307" s="313"/>
      <c r="H307" s="302"/>
      <c r="I307" s="303"/>
      <c r="J307" s="303"/>
      <c r="K307" s="303"/>
      <c r="L307" s="303"/>
      <c r="M307" s="303"/>
      <c r="N307" s="303"/>
      <c r="O307" s="303"/>
      <c r="P307" s="303"/>
      <c r="Q307" s="304"/>
      <c r="R307" s="304"/>
      <c r="S307" s="304"/>
      <c r="T307" s="304"/>
      <c r="U307" s="304"/>
      <c r="V307" s="304"/>
      <c r="W307" s="304"/>
      <c r="X307" s="304"/>
      <c r="Y307" s="304"/>
      <c r="Z307" s="304"/>
      <c r="AA307" s="304"/>
      <c r="AB307" s="304"/>
      <c r="AC307" s="304"/>
      <c r="AD307" s="304"/>
      <c r="AE307" s="304"/>
      <c r="AF307" s="304"/>
      <c r="AG307" s="304"/>
    </row>
    <row r="308">
      <c r="A308" s="304"/>
      <c r="B308" s="304"/>
      <c r="C308" s="304"/>
      <c r="D308" s="304"/>
      <c r="E308" s="300"/>
      <c r="F308" s="300"/>
      <c r="G308" s="313"/>
      <c r="H308" s="302"/>
      <c r="I308" s="303"/>
      <c r="J308" s="303"/>
      <c r="K308" s="303"/>
      <c r="L308" s="303"/>
      <c r="M308" s="303"/>
      <c r="N308" s="303"/>
      <c r="O308" s="303"/>
      <c r="P308" s="303"/>
      <c r="Q308" s="304"/>
      <c r="R308" s="304"/>
      <c r="S308" s="304"/>
      <c r="T308" s="304"/>
      <c r="U308" s="304"/>
      <c r="V308" s="304"/>
      <c r="W308" s="304"/>
      <c r="X308" s="304"/>
      <c r="Y308" s="304"/>
      <c r="Z308" s="304"/>
      <c r="AA308" s="304"/>
      <c r="AB308" s="304"/>
      <c r="AC308" s="304"/>
      <c r="AD308" s="304"/>
      <c r="AE308" s="304"/>
      <c r="AF308" s="304"/>
      <c r="AG308" s="304"/>
    </row>
    <row r="309">
      <c r="A309" s="304"/>
      <c r="B309" s="304"/>
      <c r="C309" s="304"/>
      <c r="D309" s="304"/>
      <c r="E309" s="300"/>
      <c r="F309" s="300"/>
      <c r="G309" s="313"/>
      <c r="H309" s="302"/>
      <c r="I309" s="303"/>
      <c r="J309" s="303"/>
      <c r="K309" s="303"/>
      <c r="L309" s="303"/>
      <c r="M309" s="303"/>
      <c r="N309" s="303"/>
      <c r="O309" s="303"/>
      <c r="P309" s="303"/>
      <c r="Q309" s="304"/>
      <c r="R309" s="304"/>
      <c r="S309" s="304"/>
      <c r="T309" s="304"/>
      <c r="U309" s="304"/>
      <c r="V309" s="304"/>
      <c r="W309" s="304"/>
      <c r="X309" s="304"/>
      <c r="Y309" s="304"/>
      <c r="Z309" s="304"/>
      <c r="AA309" s="304"/>
      <c r="AB309" s="304"/>
      <c r="AC309" s="304"/>
      <c r="AD309" s="304"/>
      <c r="AE309" s="304"/>
      <c r="AF309" s="304"/>
      <c r="AG309" s="304"/>
    </row>
    <row r="310">
      <c r="A310" s="304"/>
      <c r="B310" s="304"/>
      <c r="C310" s="304"/>
      <c r="D310" s="304"/>
      <c r="E310" s="300"/>
      <c r="F310" s="300"/>
      <c r="G310" s="313"/>
      <c r="H310" s="302"/>
      <c r="I310" s="303"/>
      <c r="J310" s="303"/>
      <c r="K310" s="303"/>
      <c r="L310" s="303"/>
      <c r="M310" s="303"/>
      <c r="N310" s="303"/>
      <c r="O310" s="303"/>
      <c r="P310" s="303"/>
      <c r="Q310" s="304"/>
      <c r="R310" s="304"/>
      <c r="S310" s="304"/>
      <c r="T310" s="304"/>
      <c r="U310" s="304"/>
      <c r="V310" s="304"/>
      <c r="W310" s="304"/>
      <c r="X310" s="304"/>
      <c r="Y310" s="304"/>
      <c r="Z310" s="304"/>
      <c r="AA310" s="304"/>
      <c r="AB310" s="304"/>
      <c r="AC310" s="304"/>
      <c r="AD310" s="304"/>
      <c r="AE310" s="304"/>
      <c r="AF310" s="304"/>
      <c r="AG310" s="304"/>
    </row>
    <row r="311">
      <c r="A311" s="304"/>
      <c r="B311" s="304"/>
      <c r="C311" s="304"/>
      <c r="D311" s="304"/>
      <c r="E311" s="300"/>
      <c r="F311" s="300"/>
      <c r="G311" s="313"/>
      <c r="H311" s="302"/>
      <c r="I311" s="303"/>
      <c r="J311" s="303"/>
      <c r="K311" s="303"/>
      <c r="L311" s="303"/>
      <c r="M311" s="303"/>
      <c r="N311" s="303"/>
      <c r="O311" s="303"/>
      <c r="P311" s="303"/>
      <c r="Q311" s="304"/>
      <c r="R311" s="304"/>
      <c r="S311" s="304"/>
      <c r="T311" s="304"/>
      <c r="U311" s="304"/>
      <c r="V311" s="304"/>
      <c r="W311" s="304"/>
      <c r="X311" s="304"/>
      <c r="Y311" s="304"/>
      <c r="Z311" s="304"/>
      <c r="AA311" s="304"/>
      <c r="AB311" s="304"/>
      <c r="AC311" s="304"/>
      <c r="AD311" s="304"/>
      <c r="AE311" s="304"/>
      <c r="AF311" s="304"/>
      <c r="AG311" s="304"/>
    </row>
    <row r="312">
      <c r="A312" s="304"/>
      <c r="B312" s="304"/>
      <c r="C312" s="304"/>
      <c r="D312" s="304"/>
      <c r="E312" s="300"/>
      <c r="F312" s="300"/>
      <c r="G312" s="313"/>
      <c r="H312" s="302"/>
      <c r="I312" s="303"/>
      <c r="J312" s="303"/>
      <c r="K312" s="303"/>
      <c r="L312" s="303"/>
      <c r="M312" s="303"/>
      <c r="N312" s="303"/>
      <c r="O312" s="303"/>
      <c r="P312" s="303"/>
      <c r="Q312" s="304"/>
      <c r="R312" s="304"/>
      <c r="S312" s="304"/>
      <c r="T312" s="304"/>
      <c r="U312" s="304"/>
      <c r="V312" s="304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</row>
    <row r="313">
      <c r="A313" s="304"/>
      <c r="B313" s="304"/>
      <c r="C313" s="304"/>
      <c r="D313" s="304"/>
      <c r="E313" s="300"/>
      <c r="F313" s="300"/>
      <c r="G313" s="313"/>
      <c r="H313" s="302"/>
      <c r="I313" s="303"/>
      <c r="J313" s="303"/>
      <c r="K313" s="303"/>
      <c r="L313" s="303"/>
      <c r="M313" s="303"/>
      <c r="N313" s="303"/>
      <c r="O313" s="303"/>
      <c r="P313" s="303"/>
      <c r="Q313" s="304"/>
      <c r="R313" s="304"/>
      <c r="S313" s="304"/>
      <c r="T313" s="304"/>
      <c r="U313" s="304"/>
      <c r="V313" s="304"/>
      <c r="W313" s="304"/>
      <c r="X313" s="304"/>
      <c r="Y313" s="304"/>
      <c r="Z313" s="304"/>
      <c r="AA313" s="304"/>
      <c r="AB313" s="304"/>
      <c r="AC313" s="304"/>
      <c r="AD313" s="304"/>
      <c r="AE313" s="304"/>
      <c r="AF313" s="304"/>
      <c r="AG313" s="304"/>
    </row>
    <row r="314">
      <c r="A314" s="304"/>
      <c r="B314" s="304"/>
      <c r="C314" s="304"/>
      <c r="D314" s="304"/>
      <c r="E314" s="300"/>
      <c r="F314" s="300"/>
      <c r="G314" s="313"/>
      <c r="H314" s="302"/>
      <c r="I314" s="303"/>
      <c r="J314" s="303"/>
      <c r="K314" s="303"/>
      <c r="L314" s="303"/>
      <c r="M314" s="303"/>
      <c r="N314" s="303"/>
      <c r="O314" s="303"/>
      <c r="P314" s="303"/>
      <c r="Q314" s="304"/>
      <c r="R314" s="304"/>
      <c r="S314" s="304"/>
      <c r="T314" s="304"/>
      <c r="U314" s="304"/>
      <c r="V314" s="304"/>
      <c r="W314" s="304"/>
      <c r="X314" s="304"/>
      <c r="Y314" s="304"/>
      <c r="Z314" s="304"/>
      <c r="AA314" s="304"/>
      <c r="AB314" s="304"/>
      <c r="AC314" s="304"/>
      <c r="AD314" s="304"/>
      <c r="AE314" s="304"/>
      <c r="AF314" s="304"/>
      <c r="AG314" s="304"/>
    </row>
    <row r="315">
      <c r="A315" s="304"/>
      <c r="B315" s="304"/>
      <c r="C315" s="304"/>
      <c r="D315" s="304"/>
      <c r="E315" s="300"/>
      <c r="F315" s="300"/>
      <c r="G315" s="313"/>
      <c r="H315" s="302"/>
      <c r="I315" s="303"/>
      <c r="J315" s="303"/>
      <c r="K315" s="303"/>
      <c r="L315" s="303"/>
      <c r="M315" s="303"/>
      <c r="N315" s="303"/>
      <c r="O315" s="303"/>
      <c r="P315" s="303"/>
      <c r="Q315" s="304"/>
      <c r="R315" s="304"/>
      <c r="S315" s="304"/>
      <c r="T315" s="304"/>
      <c r="U315" s="304"/>
      <c r="V315" s="304"/>
      <c r="W315" s="304"/>
      <c r="X315" s="304"/>
      <c r="Y315" s="304"/>
      <c r="Z315" s="304"/>
      <c r="AA315" s="304"/>
      <c r="AB315" s="304"/>
      <c r="AC315" s="304"/>
      <c r="AD315" s="304"/>
      <c r="AE315" s="304"/>
      <c r="AF315" s="304"/>
      <c r="AG315" s="304"/>
    </row>
    <row r="316">
      <c r="A316" s="304"/>
      <c r="B316" s="304"/>
      <c r="C316" s="304"/>
      <c r="D316" s="304"/>
      <c r="E316" s="300"/>
      <c r="F316" s="300"/>
      <c r="G316" s="313"/>
      <c r="H316" s="302"/>
      <c r="I316" s="303"/>
      <c r="J316" s="303"/>
      <c r="K316" s="303"/>
      <c r="L316" s="303"/>
      <c r="M316" s="303"/>
      <c r="N316" s="303"/>
      <c r="O316" s="303"/>
      <c r="P316" s="303"/>
      <c r="Q316" s="304"/>
      <c r="R316" s="304"/>
      <c r="S316" s="304"/>
      <c r="T316" s="304"/>
      <c r="U316" s="304"/>
      <c r="V316" s="304"/>
      <c r="W316" s="304"/>
      <c r="X316" s="304"/>
      <c r="Y316" s="304"/>
      <c r="Z316" s="304"/>
      <c r="AA316" s="304"/>
      <c r="AB316" s="304"/>
      <c r="AC316" s="304"/>
      <c r="AD316" s="304"/>
      <c r="AE316" s="304"/>
      <c r="AF316" s="304"/>
      <c r="AG316" s="304"/>
    </row>
    <row r="317">
      <c r="A317" s="304"/>
      <c r="B317" s="304"/>
      <c r="C317" s="304"/>
      <c r="D317" s="304"/>
      <c r="E317" s="300"/>
      <c r="F317" s="300"/>
      <c r="G317" s="313"/>
      <c r="H317" s="302"/>
      <c r="I317" s="303"/>
      <c r="J317" s="303"/>
      <c r="K317" s="303"/>
      <c r="L317" s="303"/>
      <c r="M317" s="303"/>
      <c r="N317" s="303"/>
      <c r="O317" s="303"/>
      <c r="P317" s="303"/>
      <c r="Q317" s="304"/>
      <c r="R317" s="304"/>
      <c r="S317" s="304"/>
      <c r="T317" s="304"/>
      <c r="U317" s="304"/>
      <c r="V317" s="304"/>
      <c r="W317" s="304"/>
      <c r="X317" s="304"/>
      <c r="Y317" s="304"/>
      <c r="Z317" s="304"/>
      <c r="AA317" s="304"/>
      <c r="AB317" s="304"/>
      <c r="AC317" s="304"/>
      <c r="AD317" s="304"/>
      <c r="AE317" s="304"/>
      <c r="AF317" s="304"/>
      <c r="AG317" s="304"/>
    </row>
    <row r="318">
      <c r="A318" s="304"/>
      <c r="B318" s="304"/>
      <c r="C318" s="304"/>
      <c r="D318" s="304"/>
      <c r="E318" s="300"/>
      <c r="F318" s="300"/>
      <c r="G318" s="313"/>
      <c r="H318" s="302"/>
      <c r="I318" s="303"/>
      <c r="J318" s="303"/>
      <c r="K318" s="303"/>
      <c r="L318" s="303"/>
      <c r="M318" s="303"/>
      <c r="N318" s="303"/>
      <c r="O318" s="303"/>
      <c r="P318" s="303"/>
      <c r="Q318" s="304"/>
      <c r="R318" s="304"/>
      <c r="S318" s="304"/>
      <c r="T318" s="304"/>
      <c r="U318" s="304"/>
      <c r="V318" s="304"/>
      <c r="W318" s="304"/>
      <c r="X318" s="304"/>
      <c r="Y318" s="304"/>
      <c r="Z318" s="304"/>
      <c r="AA318" s="304"/>
      <c r="AB318" s="304"/>
      <c r="AC318" s="304"/>
      <c r="AD318" s="304"/>
      <c r="AE318" s="304"/>
      <c r="AF318" s="304"/>
      <c r="AG318" s="304"/>
    </row>
    <row r="319">
      <c r="A319" s="304"/>
      <c r="B319" s="304"/>
      <c r="C319" s="304"/>
      <c r="D319" s="304"/>
      <c r="E319" s="300"/>
      <c r="F319" s="300"/>
      <c r="G319" s="313"/>
      <c r="H319" s="302"/>
      <c r="I319" s="303"/>
      <c r="J319" s="303"/>
      <c r="K319" s="303"/>
      <c r="L319" s="303"/>
      <c r="M319" s="303"/>
      <c r="N319" s="303"/>
      <c r="O319" s="303"/>
      <c r="P319" s="303"/>
      <c r="Q319" s="304"/>
      <c r="R319" s="304"/>
      <c r="S319" s="304"/>
      <c r="T319" s="304"/>
      <c r="U319" s="304"/>
      <c r="V319" s="304"/>
      <c r="W319" s="304"/>
      <c r="X319" s="304"/>
      <c r="Y319" s="304"/>
      <c r="Z319" s="304"/>
      <c r="AA319" s="304"/>
      <c r="AB319" s="304"/>
      <c r="AC319" s="304"/>
      <c r="AD319" s="304"/>
      <c r="AE319" s="304"/>
      <c r="AF319" s="304"/>
      <c r="AG319" s="304"/>
    </row>
    <row r="320">
      <c r="A320" s="304"/>
      <c r="B320" s="304"/>
      <c r="C320" s="304"/>
      <c r="D320" s="304"/>
      <c r="E320" s="300"/>
      <c r="F320" s="300"/>
      <c r="G320" s="313"/>
      <c r="H320" s="302"/>
      <c r="I320" s="303"/>
      <c r="J320" s="303"/>
      <c r="K320" s="303"/>
      <c r="L320" s="303"/>
      <c r="M320" s="303"/>
      <c r="N320" s="303"/>
      <c r="O320" s="303"/>
      <c r="P320" s="303"/>
      <c r="Q320" s="304"/>
      <c r="R320" s="304"/>
      <c r="S320" s="304"/>
      <c r="T320" s="304"/>
      <c r="U320" s="304"/>
      <c r="V320" s="304"/>
      <c r="W320" s="304"/>
      <c r="X320" s="304"/>
      <c r="Y320" s="304"/>
      <c r="Z320" s="304"/>
      <c r="AA320" s="304"/>
      <c r="AB320" s="304"/>
      <c r="AC320" s="304"/>
      <c r="AD320" s="304"/>
      <c r="AE320" s="304"/>
      <c r="AF320" s="304"/>
      <c r="AG320" s="304"/>
    </row>
    <row r="321">
      <c r="A321" s="304"/>
      <c r="B321" s="304"/>
      <c r="C321" s="304"/>
      <c r="D321" s="304"/>
      <c r="E321" s="300"/>
      <c r="F321" s="300"/>
      <c r="G321" s="313"/>
      <c r="H321" s="302"/>
      <c r="I321" s="303"/>
      <c r="J321" s="303"/>
      <c r="K321" s="303"/>
      <c r="L321" s="303"/>
      <c r="M321" s="303"/>
      <c r="N321" s="303"/>
      <c r="O321" s="303"/>
      <c r="P321" s="303"/>
      <c r="Q321" s="304"/>
      <c r="R321" s="304"/>
      <c r="S321" s="304"/>
      <c r="T321" s="304"/>
      <c r="U321" s="304"/>
      <c r="V321" s="304"/>
      <c r="W321" s="304"/>
      <c r="X321" s="304"/>
      <c r="Y321" s="304"/>
      <c r="Z321" s="304"/>
      <c r="AA321" s="304"/>
      <c r="AB321" s="304"/>
      <c r="AC321" s="304"/>
      <c r="AD321" s="304"/>
      <c r="AE321" s="304"/>
      <c r="AF321" s="304"/>
      <c r="AG321" s="304"/>
    </row>
    <row r="322">
      <c r="A322" s="304"/>
      <c r="B322" s="304"/>
      <c r="C322" s="304"/>
      <c r="D322" s="304"/>
      <c r="E322" s="300"/>
      <c r="F322" s="300"/>
      <c r="G322" s="313"/>
      <c r="H322" s="302"/>
      <c r="I322" s="303"/>
      <c r="J322" s="303"/>
      <c r="K322" s="303"/>
      <c r="L322" s="303"/>
      <c r="M322" s="303"/>
      <c r="N322" s="303"/>
      <c r="O322" s="303"/>
      <c r="P322" s="303"/>
      <c r="Q322" s="304"/>
      <c r="R322" s="304"/>
      <c r="S322" s="304"/>
      <c r="T322" s="304"/>
      <c r="U322" s="304"/>
      <c r="V322" s="304"/>
      <c r="W322" s="304"/>
      <c r="X322" s="304"/>
      <c r="Y322" s="304"/>
      <c r="Z322" s="304"/>
      <c r="AA322" s="304"/>
      <c r="AB322" s="304"/>
      <c r="AC322" s="304"/>
      <c r="AD322" s="304"/>
      <c r="AE322" s="304"/>
      <c r="AF322" s="304"/>
      <c r="AG322" s="304"/>
    </row>
    <row r="323">
      <c r="A323" s="304"/>
      <c r="B323" s="304"/>
      <c r="C323" s="304"/>
      <c r="D323" s="304"/>
      <c r="E323" s="300"/>
      <c r="F323" s="300"/>
      <c r="G323" s="313"/>
      <c r="H323" s="302"/>
      <c r="I323" s="303"/>
      <c r="J323" s="303"/>
      <c r="K323" s="303"/>
      <c r="L323" s="303"/>
      <c r="M323" s="303"/>
      <c r="N323" s="303"/>
      <c r="O323" s="303"/>
      <c r="P323" s="303"/>
      <c r="Q323" s="304"/>
      <c r="R323" s="304"/>
      <c r="S323" s="304"/>
      <c r="T323" s="304"/>
      <c r="U323" s="304"/>
      <c r="V323" s="304"/>
      <c r="W323" s="304"/>
      <c r="X323" s="304"/>
      <c r="Y323" s="304"/>
      <c r="Z323" s="304"/>
      <c r="AA323" s="304"/>
      <c r="AB323" s="304"/>
      <c r="AC323" s="304"/>
      <c r="AD323" s="304"/>
      <c r="AE323" s="304"/>
      <c r="AF323" s="304"/>
      <c r="AG323" s="304"/>
    </row>
    <row r="324">
      <c r="A324" s="304"/>
      <c r="B324" s="304"/>
      <c r="C324" s="304"/>
      <c r="D324" s="304"/>
      <c r="E324" s="300"/>
      <c r="F324" s="300"/>
      <c r="G324" s="313"/>
      <c r="H324" s="302"/>
      <c r="I324" s="303"/>
      <c r="J324" s="303"/>
      <c r="K324" s="303"/>
      <c r="L324" s="303"/>
      <c r="M324" s="303"/>
      <c r="N324" s="303"/>
      <c r="O324" s="303"/>
      <c r="P324" s="303"/>
      <c r="Q324" s="304"/>
      <c r="R324" s="304"/>
      <c r="S324" s="304"/>
      <c r="T324" s="304"/>
      <c r="U324" s="304"/>
      <c r="V324" s="304"/>
      <c r="W324" s="304"/>
      <c r="X324" s="304"/>
      <c r="Y324" s="304"/>
      <c r="Z324" s="304"/>
      <c r="AA324" s="304"/>
      <c r="AB324" s="304"/>
      <c r="AC324" s="304"/>
      <c r="AD324" s="304"/>
      <c r="AE324" s="304"/>
      <c r="AF324" s="304"/>
      <c r="AG324" s="304"/>
    </row>
    <row r="325">
      <c r="A325" s="304"/>
      <c r="B325" s="304"/>
      <c r="C325" s="304"/>
      <c r="D325" s="304"/>
      <c r="E325" s="300"/>
      <c r="F325" s="300"/>
      <c r="G325" s="313"/>
      <c r="H325" s="302"/>
      <c r="I325" s="303"/>
      <c r="J325" s="303"/>
      <c r="K325" s="303"/>
      <c r="L325" s="303"/>
      <c r="M325" s="303"/>
      <c r="N325" s="303"/>
      <c r="O325" s="303"/>
      <c r="P325" s="303"/>
      <c r="Q325" s="304"/>
      <c r="R325" s="304"/>
      <c r="S325" s="304"/>
      <c r="T325" s="304"/>
      <c r="U325" s="304"/>
      <c r="V325" s="304"/>
      <c r="W325" s="304"/>
      <c r="X325" s="304"/>
      <c r="Y325" s="304"/>
      <c r="Z325" s="304"/>
      <c r="AA325" s="304"/>
      <c r="AB325" s="304"/>
      <c r="AC325" s="304"/>
      <c r="AD325" s="304"/>
      <c r="AE325" s="304"/>
      <c r="AF325" s="304"/>
      <c r="AG325" s="304"/>
    </row>
    <row r="326">
      <c r="A326" s="304"/>
      <c r="B326" s="304"/>
      <c r="C326" s="304"/>
      <c r="D326" s="304"/>
      <c r="E326" s="300"/>
      <c r="F326" s="300"/>
      <c r="G326" s="313"/>
      <c r="H326" s="302"/>
      <c r="I326" s="303"/>
      <c r="J326" s="303"/>
      <c r="K326" s="303"/>
      <c r="L326" s="303"/>
      <c r="M326" s="303"/>
      <c r="N326" s="303"/>
      <c r="O326" s="303"/>
      <c r="P326" s="303"/>
      <c r="Q326" s="304"/>
      <c r="R326" s="304"/>
      <c r="S326" s="304"/>
      <c r="T326" s="304"/>
      <c r="U326" s="304"/>
      <c r="V326" s="304"/>
      <c r="W326" s="304"/>
      <c r="X326" s="304"/>
      <c r="Y326" s="304"/>
      <c r="Z326" s="304"/>
      <c r="AA326" s="304"/>
      <c r="AB326" s="304"/>
      <c r="AC326" s="304"/>
      <c r="AD326" s="304"/>
      <c r="AE326" s="304"/>
      <c r="AF326" s="304"/>
      <c r="AG326" s="304"/>
    </row>
    <row r="327">
      <c r="A327" s="304"/>
      <c r="B327" s="304"/>
      <c r="C327" s="304"/>
      <c r="D327" s="304"/>
      <c r="E327" s="300"/>
      <c r="F327" s="300"/>
      <c r="G327" s="313"/>
      <c r="H327" s="302"/>
      <c r="I327" s="303"/>
      <c r="J327" s="303"/>
      <c r="K327" s="303"/>
      <c r="L327" s="303"/>
      <c r="M327" s="303"/>
      <c r="N327" s="303"/>
      <c r="O327" s="303"/>
      <c r="P327" s="303"/>
      <c r="Q327" s="304"/>
      <c r="R327" s="304"/>
      <c r="S327" s="304"/>
      <c r="T327" s="304"/>
      <c r="U327" s="304"/>
      <c r="V327" s="304"/>
      <c r="W327" s="304"/>
      <c r="X327" s="304"/>
      <c r="Y327" s="304"/>
      <c r="Z327" s="304"/>
      <c r="AA327" s="304"/>
      <c r="AB327" s="304"/>
      <c r="AC327" s="304"/>
      <c r="AD327" s="304"/>
      <c r="AE327" s="304"/>
      <c r="AF327" s="304"/>
      <c r="AG327" s="304"/>
    </row>
    <row r="328">
      <c r="A328" s="304"/>
      <c r="B328" s="304"/>
      <c r="C328" s="304"/>
      <c r="D328" s="304"/>
      <c r="E328" s="300"/>
      <c r="F328" s="300"/>
      <c r="G328" s="313"/>
      <c r="H328" s="302"/>
      <c r="I328" s="303"/>
      <c r="J328" s="303"/>
      <c r="K328" s="303"/>
      <c r="L328" s="303"/>
      <c r="M328" s="303"/>
      <c r="N328" s="303"/>
      <c r="O328" s="303"/>
      <c r="P328" s="303"/>
      <c r="Q328" s="304"/>
      <c r="R328" s="304"/>
      <c r="S328" s="304"/>
      <c r="T328" s="304"/>
      <c r="U328" s="304"/>
      <c r="V328" s="304"/>
      <c r="W328" s="304"/>
      <c r="X328" s="304"/>
      <c r="Y328" s="304"/>
      <c r="Z328" s="304"/>
      <c r="AA328" s="304"/>
      <c r="AB328" s="304"/>
      <c r="AC328" s="304"/>
      <c r="AD328" s="304"/>
      <c r="AE328" s="304"/>
      <c r="AF328" s="304"/>
      <c r="AG328" s="304"/>
    </row>
    <row r="329">
      <c r="A329" s="304"/>
      <c r="B329" s="304"/>
      <c r="C329" s="304"/>
      <c r="D329" s="304"/>
      <c r="E329" s="300"/>
      <c r="F329" s="300"/>
      <c r="G329" s="313"/>
      <c r="H329" s="302"/>
      <c r="I329" s="303"/>
      <c r="J329" s="303"/>
      <c r="K329" s="303"/>
      <c r="L329" s="303"/>
      <c r="M329" s="303"/>
      <c r="N329" s="303"/>
      <c r="O329" s="303"/>
      <c r="P329" s="303"/>
      <c r="Q329" s="304"/>
      <c r="R329" s="304"/>
      <c r="S329" s="304"/>
      <c r="T329" s="304"/>
      <c r="U329" s="304"/>
      <c r="V329" s="304"/>
      <c r="W329" s="304"/>
      <c r="X329" s="304"/>
      <c r="Y329" s="304"/>
      <c r="Z329" s="304"/>
      <c r="AA329" s="304"/>
      <c r="AB329" s="304"/>
      <c r="AC329" s="304"/>
      <c r="AD329" s="304"/>
      <c r="AE329" s="304"/>
      <c r="AF329" s="304"/>
      <c r="AG329" s="304"/>
    </row>
    <row r="330">
      <c r="A330" s="304"/>
      <c r="B330" s="304"/>
      <c r="C330" s="304"/>
      <c r="D330" s="304"/>
      <c r="E330" s="300"/>
      <c r="F330" s="300"/>
      <c r="G330" s="313"/>
      <c r="H330" s="302"/>
      <c r="I330" s="303"/>
      <c r="J330" s="303"/>
      <c r="K330" s="303"/>
      <c r="L330" s="303"/>
      <c r="M330" s="303"/>
      <c r="N330" s="303"/>
      <c r="O330" s="303"/>
      <c r="P330" s="303"/>
      <c r="Q330" s="304"/>
      <c r="R330" s="304"/>
      <c r="S330" s="304"/>
      <c r="T330" s="304"/>
      <c r="U330" s="304"/>
      <c r="V330" s="304"/>
      <c r="W330" s="304"/>
      <c r="X330" s="304"/>
      <c r="Y330" s="304"/>
      <c r="Z330" s="304"/>
      <c r="AA330" s="304"/>
      <c r="AB330" s="304"/>
      <c r="AC330" s="304"/>
      <c r="AD330" s="304"/>
      <c r="AE330" s="304"/>
      <c r="AF330" s="304"/>
      <c r="AG330" s="304"/>
    </row>
    <row r="331">
      <c r="A331" s="304"/>
      <c r="B331" s="304"/>
      <c r="C331" s="304"/>
      <c r="D331" s="304"/>
      <c r="E331" s="300"/>
      <c r="F331" s="300"/>
      <c r="G331" s="313"/>
      <c r="H331" s="302"/>
      <c r="I331" s="303"/>
      <c r="J331" s="303"/>
      <c r="K331" s="303"/>
      <c r="L331" s="303"/>
      <c r="M331" s="303"/>
      <c r="N331" s="303"/>
      <c r="O331" s="303"/>
      <c r="P331" s="303"/>
      <c r="Q331" s="304"/>
      <c r="R331" s="304"/>
      <c r="S331" s="304"/>
      <c r="T331" s="304"/>
      <c r="U331" s="304"/>
      <c r="V331" s="304"/>
      <c r="W331" s="304"/>
      <c r="X331" s="304"/>
      <c r="Y331" s="304"/>
      <c r="Z331" s="304"/>
      <c r="AA331" s="304"/>
      <c r="AB331" s="304"/>
      <c r="AC331" s="304"/>
      <c r="AD331" s="304"/>
      <c r="AE331" s="304"/>
      <c r="AF331" s="304"/>
      <c r="AG331" s="304"/>
    </row>
    <row r="332">
      <c r="A332" s="304"/>
      <c r="B332" s="304"/>
      <c r="C332" s="304"/>
      <c r="D332" s="304"/>
      <c r="E332" s="300"/>
      <c r="F332" s="300"/>
      <c r="G332" s="313"/>
      <c r="H332" s="302"/>
      <c r="I332" s="303"/>
      <c r="J332" s="303"/>
      <c r="K332" s="303"/>
      <c r="L332" s="303"/>
      <c r="M332" s="303"/>
      <c r="N332" s="303"/>
      <c r="O332" s="303"/>
      <c r="P332" s="303"/>
      <c r="Q332" s="304"/>
      <c r="R332" s="304"/>
      <c r="S332" s="304"/>
      <c r="T332" s="304"/>
      <c r="U332" s="304"/>
      <c r="V332" s="304"/>
      <c r="W332" s="304"/>
      <c r="X332" s="304"/>
      <c r="Y332" s="304"/>
      <c r="Z332" s="304"/>
      <c r="AA332" s="304"/>
      <c r="AB332" s="304"/>
      <c r="AC332" s="304"/>
      <c r="AD332" s="304"/>
      <c r="AE332" s="304"/>
      <c r="AF332" s="304"/>
      <c r="AG332" s="304"/>
    </row>
    <row r="333">
      <c r="A333" s="304"/>
      <c r="B333" s="304"/>
      <c r="C333" s="304"/>
      <c r="D333" s="304"/>
      <c r="E333" s="300"/>
      <c r="F333" s="300"/>
      <c r="G333" s="313"/>
      <c r="H333" s="302"/>
      <c r="I333" s="303"/>
      <c r="J333" s="303"/>
      <c r="K333" s="303"/>
      <c r="L333" s="303"/>
      <c r="M333" s="303"/>
      <c r="N333" s="303"/>
      <c r="O333" s="303"/>
      <c r="P333" s="303"/>
      <c r="Q333" s="304"/>
      <c r="R333" s="304"/>
      <c r="S333" s="304"/>
      <c r="T333" s="304"/>
      <c r="U333" s="304"/>
      <c r="V333" s="304"/>
      <c r="W333" s="304"/>
      <c r="X333" s="304"/>
      <c r="Y333" s="304"/>
      <c r="Z333" s="304"/>
      <c r="AA333" s="304"/>
      <c r="AB333" s="304"/>
      <c r="AC333" s="304"/>
      <c r="AD333" s="304"/>
      <c r="AE333" s="304"/>
      <c r="AF333" s="304"/>
      <c r="AG333" s="304"/>
    </row>
    <row r="334">
      <c r="A334" s="304"/>
      <c r="B334" s="304"/>
      <c r="C334" s="304"/>
      <c r="D334" s="304"/>
      <c r="E334" s="300"/>
      <c r="F334" s="300"/>
      <c r="G334" s="313"/>
      <c r="H334" s="302"/>
      <c r="I334" s="303"/>
      <c r="J334" s="303"/>
      <c r="K334" s="303"/>
      <c r="L334" s="303"/>
      <c r="M334" s="303"/>
      <c r="N334" s="303"/>
      <c r="O334" s="303"/>
      <c r="P334" s="303"/>
      <c r="Q334" s="304"/>
      <c r="R334" s="304"/>
      <c r="S334" s="304"/>
      <c r="T334" s="304"/>
      <c r="U334" s="304"/>
      <c r="V334" s="304"/>
      <c r="W334" s="304"/>
      <c r="X334" s="304"/>
      <c r="Y334" s="304"/>
      <c r="Z334" s="304"/>
      <c r="AA334" s="304"/>
      <c r="AB334" s="304"/>
      <c r="AC334" s="304"/>
      <c r="AD334" s="304"/>
      <c r="AE334" s="304"/>
      <c r="AF334" s="304"/>
      <c r="AG334" s="304"/>
    </row>
    <row r="335">
      <c r="A335" s="304"/>
      <c r="B335" s="304"/>
      <c r="C335" s="304"/>
      <c r="D335" s="304"/>
      <c r="E335" s="300"/>
      <c r="F335" s="300"/>
      <c r="G335" s="313"/>
      <c r="H335" s="302"/>
      <c r="I335" s="303"/>
      <c r="J335" s="303"/>
      <c r="K335" s="303"/>
      <c r="L335" s="303"/>
      <c r="M335" s="303"/>
      <c r="N335" s="303"/>
      <c r="O335" s="303"/>
      <c r="P335" s="303"/>
      <c r="Q335" s="304"/>
      <c r="R335" s="304"/>
      <c r="S335" s="304"/>
      <c r="T335" s="304"/>
      <c r="U335" s="304"/>
      <c r="V335" s="304"/>
      <c r="W335" s="304"/>
      <c r="X335" s="304"/>
      <c r="Y335" s="304"/>
      <c r="Z335" s="304"/>
      <c r="AA335" s="304"/>
      <c r="AB335" s="304"/>
      <c r="AC335" s="304"/>
      <c r="AD335" s="304"/>
      <c r="AE335" s="304"/>
      <c r="AF335" s="304"/>
      <c r="AG335" s="304"/>
    </row>
    <row r="336">
      <c r="A336" s="304"/>
      <c r="B336" s="304"/>
      <c r="C336" s="304"/>
      <c r="D336" s="304"/>
      <c r="E336" s="300"/>
      <c r="F336" s="300"/>
      <c r="G336" s="313"/>
      <c r="H336" s="302"/>
      <c r="I336" s="303"/>
      <c r="J336" s="303"/>
      <c r="K336" s="303"/>
      <c r="L336" s="303"/>
      <c r="M336" s="303"/>
      <c r="N336" s="303"/>
      <c r="O336" s="303"/>
      <c r="P336" s="303"/>
      <c r="Q336" s="304"/>
      <c r="R336" s="304"/>
      <c r="S336" s="304"/>
      <c r="T336" s="304"/>
      <c r="U336" s="304"/>
      <c r="V336" s="304"/>
      <c r="W336" s="304"/>
      <c r="X336" s="304"/>
      <c r="Y336" s="304"/>
      <c r="Z336" s="304"/>
      <c r="AA336" s="304"/>
      <c r="AB336" s="304"/>
      <c r="AC336" s="304"/>
      <c r="AD336" s="304"/>
      <c r="AE336" s="304"/>
      <c r="AF336" s="304"/>
      <c r="AG336" s="304"/>
    </row>
    <row r="337">
      <c r="A337" s="304"/>
      <c r="B337" s="304"/>
      <c r="C337" s="304"/>
      <c r="D337" s="304"/>
      <c r="E337" s="300"/>
      <c r="F337" s="300"/>
      <c r="G337" s="313"/>
      <c r="H337" s="302"/>
      <c r="I337" s="303"/>
      <c r="J337" s="303"/>
      <c r="K337" s="303"/>
      <c r="L337" s="303"/>
      <c r="M337" s="303"/>
      <c r="N337" s="303"/>
      <c r="O337" s="303"/>
      <c r="P337" s="303"/>
      <c r="Q337" s="304"/>
      <c r="R337" s="304"/>
      <c r="S337" s="304"/>
      <c r="T337" s="304"/>
      <c r="U337" s="304"/>
      <c r="V337" s="304"/>
      <c r="W337" s="304"/>
      <c r="X337" s="304"/>
      <c r="Y337" s="304"/>
      <c r="Z337" s="304"/>
      <c r="AA337" s="304"/>
      <c r="AB337" s="304"/>
      <c r="AC337" s="304"/>
      <c r="AD337" s="304"/>
      <c r="AE337" s="304"/>
      <c r="AF337" s="304"/>
      <c r="AG337" s="304"/>
    </row>
    <row r="338">
      <c r="A338" s="304"/>
      <c r="B338" s="304"/>
      <c r="C338" s="304"/>
      <c r="D338" s="304"/>
      <c r="E338" s="300"/>
      <c r="F338" s="300"/>
      <c r="G338" s="313"/>
      <c r="H338" s="302"/>
      <c r="I338" s="303"/>
      <c r="J338" s="303"/>
      <c r="K338" s="303"/>
      <c r="L338" s="303"/>
      <c r="M338" s="303"/>
      <c r="N338" s="303"/>
      <c r="O338" s="303"/>
      <c r="P338" s="303"/>
      <c r="Q338" s="304"/>
      <c r="R338" s="304"/>
      <c r="S338" s="304"/>
      <c r="T338" s="304"/>
      <c r="U338" s="304"/>
      <c r="V338" s="304"/>
      <c r="W338" s="304"/>
      <c r="X338" s="304"/>
      <c r="Y338" s="304"/>
      <c r="Z338" s="304"/>
      <c r="AA338" s="304"/>
      <c r="AB338" s="304"/>
      <c r="AC338" s="304"/>
      <c r="AD338" s="304"/>
      <c r="AE338" s="304"/>
      <c r="AF338" s="304"/>
      <c r="AG338" s="304"/>
    </row>
    <row r="339">
      <c r="A339" s="304"/>
      <c r="B339" s="304"/>
      <c r="C339" s="304"/>
      <c r="D339" s="304"/>
      <c r="E339" s="300"/>
      <c r="F339" s="300"/>
      <c r="G339" s="313"/>
      <c r="H339" s="302"/>
      <c r="I339" s="303"/>
      <c r="J339" s="303"/>
      <c r="K339" s="303"/>
      <c r="L339" s="303"/>
      <c r="M339" s="303"/>
      <c r="N339" s="303"/>
      <c r="O339" s="303"/>
      <c r="P339" s="303"/>
      <c r="Q339" s="304"/>
      <c r="R339" s="304"/>
      <c r="S339" s="304"/>
      <c r="T339" s="304"/>
      <c r="U339" s="304"/>
      <c r="V339" s="304"/>
      <c r="W339" s="304"/>
      <c r="X339" s="304"/>
      <c r="Y339" s="304"/>
      <c r="Z339" s="304"/>
      <c r="AA339" s="304"/>
      <c r="AB339" s="304"/>
      <c r="AC339" s="304"/>
      <c r="AD339" s="304"/>
      <c r="AE339" s="304"/>
      <c r="AF339" s="304"/>
      <c r="AG339" s="304"/>
    </row>
    <row r="340">
      <c r="A340" s="304"/>
      <c r="B340" s="304"/>
      <c r="C340" s="304"/>
      <c r="D340" s="304"/>
      <c r="E340" s="300"/>
      <c r="F340" s="300"/>
      <c r="G340" s="313"/>
      <c r="H340" s="302"/>
      <c r="I340" s="303"/>
      <c r="J340" s="303"/>
      <c r="K340" s="303"/>
      <c r="L340" s="303"/>
      <c r="M340" s="303"/>
      <c r="N340" s="303"/>
      <c r="O340" s="303"/>
      <c r="P340" s="303"/>
      <c r="Q340" s="304"/>
      <c r="R340" s="304"/>
      <c r="S340" s="304"/>
      <c r="T340" s="304"/>
      <c r="U340" s="304"/>
      <c r="V340" s="304"/>
      <c r="W340" s="304"/>
      <c r="X340" s="304"/>
      <c r="Y340" s="304"/>
      <c r="Z340" s="304"/>
      <c r="AA340" s="304"/>
      <c r="AB340" s="304"/>
      <c r="AC340" s="304"/>
      <c r="AD340" s="304"/>
      <c r="AE340" s="304"/>
      <c r="AF340" s="304"/>
      <c r="AG340" s="304"/>
    </row>
    <row r="341">
      <c r="A341" s="304"/>
      <c r="B341" s="304"/>
      <c r="C341" s="304"/>
      <c r="D341" s="304"/>
      <c r="E341" s="300"/>
      <c r="F341" s="300"/>
      <c r="G341" s="313"/>
      <c r="H341" s="302"/>
      <c r="I341" s="303"/>
      <c r="J341" s="303"/>
      <c r="K341" s="303"/>
      <c r="L341" s="303"/>
      <c r="M341" s="303"/>
      <c r="N341" s="303"/>
      <c r="O341" s="303"/>
      <c r="P341" s="303"/>
      <c r="Q341" s="304"/>
      <c r="R341" s="304"/>
      <c r="S341" s="304"/>
      <c r="T341" s="304"/>
      <c r="U341" s="304"/>
      <c r="V341" s="304"/>
      <c r="W341" s="304"/>
      <c r="X341" s="304"/>
      <c r="Y341" s="304"/>
      <c r="Z341" s="304"/>
      <c r="AA341" s="304"/>
      <c r="AB341" s="304"/>
      <c r="AC341" s="304"/>
      <c r="AD341" s="304"/>
      <c r="AE341" s="304"/>
      <c r="AF341" s="304"/>
      <c r="AG341" s="304"/>
    </row>
    <row r="342">
      <c r="A342" s="304"/>
      <c r="B342" s="304"/>
      <c r="C342" s="304"/>
      <c r="D342" s="304"/>
      <c r="E342" s="300"/>
      <c r="F342" s="300"/>
      <c r="G342" s="313"/>
      <c r="H342" s="302"/>
      <c r="I342" s="303"/>
      <c r="J342" s="303"/>
      <c r="K342" s="303"/>
      <c r="L342" s="303"/>
      <c r="M342" s="303"/>
      <c r="N342" s="303"/>
      <c r="O342" s="303"/>
      <c r="P342" s="303"/>
      <c r="Q342" s="304"/>
      <c r="R342" s="304"/>
      <c r="S342" s="304"/>
      <c r="T342" s="304"/>
      <c r="U342" s="304"/>
      <c r="V342" s="304"/>
      <c r="W342" s="304"/>
      <c r="X342" s="304"/>
      <c r="Y342" s="304"/>
      <c r="Z342" s="304"/>
      <c r="AA342" s="304"/>
      <c r="AB342" s="304"/>
      <c r="AC342" s="304"/>
      <c r="AD342" s="304"/>
      <c r="AE342" s="304"/>
      <c r="AF342" s="304"/>
      <c r="AG342" s="304"/>
    </row>
    <row r="343">
      <c r="A343" s="304"/>
      <c r="B343" s="304"/>
      <c r="C343" s="304"/>
      <c r="D343" s="304"/>
      <c r="E343" s="300"/>
      <c r="F343" s="300"/>
      <c r="G343" s="313"/>
      <c r="H343" s="302"/>
      <c r="I343" s="303"/>
      <c r="J343" s="303"/>
      <c r="K343" s="303"/>
      <c r="L343" s="303"/>
      <c r="M343" s="303"/>
      <c r="N343" s="303"/>
      <c r="O343" s="303"/>
      <c r="P343" s="303"/>
      <c r="Q343" s="304"/>
      <c r="R343" s="304"/>
      <c r="S343" s="304"/>
      <c r="T343" s="304"/>
      <c r="U343" s="304"/>
      <c r="V343" s="304"/>
      <c r="W343" s="304"/>
      <c r="X343" s="304"/>
      <c r="Y343" s="304"/>
      <c r="Z343" s="304"/>
      <c r="AA343" s="304"/>
      <c r="AB343" s="304"/>
      <c r="AC343" s="304"/>
      <c r="AD343" s="304"/>
      <c r="AE343" s="304"/>
      <c r="AF343" s="304"/>
      <c r="AG343" s="304"/>
    </row>
    <row r="344">
      <c r="A344" s="304"/>
      <c r="B344" s="304"/>
      <c r="C344" s="304"/>
      <c r="D344" s="304"/>
      <c r="E344" s="300"/>
      <c r="F344" s="300"/>
      <c r="G344" s="313"/>
      <c r="H344" s="302"/>
      <c r="I344" s="303"/>
      <c r="J344" s="303"/>
      <c r="K344" s="303"/>
      <c r="L344" s="303"/>
      <c r="M344" s="303"/>
      <c r="N344" s="303"/>
      <c r="O344" s="303"/>
      <c r="P344" s="303"/>
      <c r="Q344" s="304"/>
      <c r="R344" s="304"/>
      <c r="S344" s="304"/>
      <c r="T344" s="304"/>
      <c r="U344" s="304"/>
      <c r="V344" s="304"/>
      <c r="W344" s="304"/>
      <c r="X344" s="304"/>
      <c r="Y344" s="304"/>
      <c r="Z344" s="304"/>
      <c r="AA344" s="304"/>
      <c r="AB344" s="304"/>
      <c r="AC344" s="304"/>
      <c r="AD344" s="304"/>
      <c r="AE344" s="304"/>
      <c r="AF344" s="304"/>
      <c r="AG344" s="304"/>
    </row>
    <row r="345">
      <c r="A345" s="304"/>
      <c r="B345" s="304"/>
      <c r="C345" s="304"/>
      <c r="D345" s="304"/>
      <c r="E345" s="300"/>
      <c r="F345" s="300"/>
      <c r="G345" s="313"/>
      <c r="H345" s="302"/>
      <c r="I345" s="303"/>
      <c r="J345" s="303"/>
      <c r="K345" s="303"/>
      <c r="L345" s="303"/>
      <c r="M345" s="303"/>
      <c r="N345" s="303"/>
      <c r="O345" s="303"/>
      <c r="P345" s="303"/>
      <c r="Q345" s="304"/>
      <c r="R345" s="304"/>
      <c r="S345" s="304"/>
      <c r="T345" s="304"/>
      <c r="U345" s="304"/>
      <c r="V345" s="304"/>
      <c r="W345" s="304"/>
      <c r="X345" s="304"/>
      <c r="Y345" s="304"/>
      <c r="Z345" s="304"/>
      <c r="AA345" s="304"/>
      <c r="AB345" s="304"/>
      <c r="AC345" s="304"/>
      <c r="AD345" s="304"/>
      <c r="AE345" s="304"/>
      <c r="AF345" s="304"/>
      <c r="AG345" s="304"/>
    </row>
    <row r="346">
      <c r="A346" s="304"/>
      <c r="B346" s="304"/>
      <c r="C346" s="304"/>
      <c r="D346" s="304"/>
      <c r="E346" s="300"/>
      <c r="F346" s="300"/>
      <c r="G346" s="313"/>
      <c r="H346" s="302"/>
      <c r="I346" s="303"/>
      <c r="J346" s="303"/>
      <c r="K346" s="303"/>
      <c r="L346" s="303"/>
      <c r="M346" s="303"/>
      <c r="N346" s="303"/>
      <c r="O346" s="303"/>
      <c r="P346" s="303"/>
      <c r="Q346" s="304"/>
      <c r="R346" s="304"/>
      <c r="S346" s="304"/>
      <c r="T346" s="304"/>
      <c r="U346" s="304"/>
      <c r="V346" s="304"/>
      <c r="W346" s="304"/>
      <c r="X346" s="304"/>
      <c r="Y346" s="304"/>
      <c r="Z346" s="304"/>
      <c r="AA346" s="304"/>
      <c r="AB346" s="304"/>
      <c r="AC346" s="304"/>
      <c r="AD346" s="304"/>
      <c r="AE346" s="304"/>
      <c r="AF346" s="304"/>
      <c r="AG346" s="304"/>
    </row>
    <row r="347">
      <c r="A347" s="304"/>
      <c r="B347" s="304"/>
      <c r="C347" s="304"/>
      <c r="D347" s="304"/>
      <c r="E347" s="300"/>
      <c r="F347" s="300"/>
      <c r="G347" s="313"/>
      <c r="H347" s="302"/>
      <c r="I347" s="303"/>
      <c r="J347" s="303"/>
      <c r="K347" s="303"/>
      <c r="L347" s="303"/>
      <c r="M347" s="303"/>
      <c r="N347" s="303"/>
      <c r="O347" s="303"/>
      <c r="P347" s="303"/>
      <c r="Q347" s="304"/>
      <c r="R347" s="304"/>
      <c r="S347" s="304"/>
      <c r="T347" s="304"/>
      <c r="U347" s="304"/>
      <c r="V347" s="304"/>
      <c r="W347" s="304"/>
      <c r="X347" s="304"/>
      <c r="Y347" s="304"/>
      <c r="Z347" s="304"/>
      <c r="AA347" s="304"/>
      <c r="AB347" s="304"/>
      <c r="AC347" s="304"/>
      <c r="AD347" s="304"/>
      <c r="AE347" s="304"/>
      <c r="AF347" s="304"/>
      <c r="AG347" s="304"/>
    </row>
    <row r="348">
      <c r="A348" s="304"/>
      <c r="B348" s="304"/>
      <c r="C348" s="304"/>
      <c r="D348" s="304"/>
      <c r="E348" s="300"/>
      <c r="F348" s="300"/>
      <c r="G348" s="313"/>
      <c r="H348" s="302"/>
      <c r="I348" s="303"/>
      <c r="J348" s="303"/>
      <c r="K348" s="303"/>
      <c r="L348" s="303"/>
      <c r="M348" s="303"/>
      <c r="N348" s="303"/>
      <c r="O348" s="303"/>
      <c r="P348" s="303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  <c r="AA348" s="304"/>
      <c r="AB348" s="304"/>
      <c r="AC348" s="304"/>
      <c r="AD348" s="304"/>
      <c r="AE348" s="304"/>
      <c r="AF348" s="304"/>
      <c r="AG348" s="304"/>
    </row>
    <row r="349">
      <c r="A349" s="304"/>
      <c r="B349" s="304"/>
      <c r="C349" s="304"/>
      <c r="D349" s="304"/>
      <c r="E349" s="300"/>
      <c r="F349" s="300"/>
      <c r="G349" s="313"/>
      <c r="H349" s="302"/>
      <c r="I349" s="303"/>
      <c r="J349" s="303"/>
      <c r="K349" s="303"/>
      <c r="L349" s="303"/>
      <c r="M349" s="303"/>
      <c r="N349" s="303"/>
      <c r="O349" s="303"/>
      <c r="P349" s="303"/>
      <c r="Q349" s="304"/>
      <c r="R349" s="304"/>
      <c r="S349" s="304"/>
      <c r="T349" s="304"/>
      <c r="U349" s="304"/>
      <c r="V349" s="304"/>
      <c r="W349" s="304"/>
      <c r="X349" s="304"/>
      <c r="Y349" s="304"/>
      <c r="Z349" s="304"/>
      <c r="AA349" s="304"/>
      <c r="AB349" s="304"/>
      <c r="AC349" s="304"/>
      <c r="AD349" s="304"/>
      <c r="AE349" s="304"/>
      <c r="AF349" s="304"/>
      <c r="AG349" s="304"/>
    </row>
    <row r="350">
      <c r="A350" s="304"/>
      <c r="B350" s="304"/>
      <c r="C350" s="304"/>
      <c r="D350" s="304"/>
      <c r="E350" s="300"/>
      <c r="F350" s="300"/>
      <c r="G350" s="313"/>
      <c r="H350" s="302"/>
      <c r="I350" s="303"/>
      <c r="J350" s="303"/>
      <c r="K350" s="303"/>
      <c r="L350" s="303"/>
      <c r="M350" s="303"/>
      <c r="N350" s="303"/>
      <c r="O350" s="303"/>
      <c r="P350" s="303"/>
      <c r="Q350" s="304"/>
      <c r="R350" s="304"/>
      <c r="S350" s="304"/>
      <c r="T350" s="304"/>
      <c r="U350" s="304"/>
      <c r="V350" s="304"/>
      <c r="W350" s="304"/>
      <c r="X350" s="304"/>
      <c r="Y350" s="304"/>
      <c r="Z350" s="304"/>
      <c r="AA350" s="304"/>
      <c r="AB350" s="304"/>
      <c r="AC350" s="304"/>
      <c r="AD350" s="304"/>
      <c r="AE350" s="304"/>
      <c r="AF350" s="304"/>
      <c r="AG350" s="304"/>
    </row>
    <row r="351">
      <c r="A351" s="304"/>
      <c r="B351" s="304"/>
      <c r="C351" s="304"/>
      <c r="D351" s="304"/>
      <c r="E351" s="300"/>
      <c r="F351" s="300"/>
      <c r="G351" s="313"/>
      <c r="H351" s="302"/>
      <c r="I351" s="303"/>
      <c r="J351" s="303"/>
      <c r="K351" s="303"/>
      <c r="L351" s="303"/>
      <c r="M351" s="303"/>
      <c r="N351" s="303"/>
      <c r="O351" s="303"/>
      <c r="P351" s="303"/>
      <c r="Q351" s="304"/>
      <c r="R351" s="304"/>
      <c r="S351" s="304"/>
      <c r="T351" s="304"/>
      <c r="U351" s="304"/>
      <c r="V351" s="304"/>
      <c r="W351" s="304"/>
      <c r="X351" s="304"/>
      <c r="Y351" s="304"/>
      <c r="Z351" s="304"/>
      <c r="AA351" s="304"/>
      <c r="AB351" s="304"/>
      <c r="AC351" s="304"/>
      <c r="AD351" s="304"/>
      <c r="AE351" s="304"/>
      <c r="AF351" s="304"/>
      <c r="AG351" s="304"/>
    </row>
    <row r="352">
      <c r="A352" s="304"/>
      <c r="B352" s="304"/>
      <c r="C352" s="304"/>
      <c r="D352" s="304"/>
      <c r="E352" s="300"/>
      <c r="F352" s="300"/>
      <c r="G352" s="313"/>
      <c r="H352" s="302"/>
      <c r="I352" s="303"/>
      <c r="J352" s="303"/>
      <c r="K352" s="303"/>
      <c r="L352" s="303"/>
      <c r="M352" s="303"/>
      <c r="N352" s="303"/>
      <c r="O352" s="303"/>
      <c r="P352" s="303"/>
      <c r="Q352" s="304"/>
      <c r="R352" s="304"/>
      <c r="S352" s="304"/>
      <c r="T352" s="304"/>
      <c r="U352" s="304"/>
      <c r="V352" s="304"/>
      <c r="W352" s="304"/>
      <c r="X352" s="304"/>
      <c r="Y352" s="304"/>
      <c r="Z352" s="304"/>
      <c r="AA352" s="304"/>
      <c r="AB352" s="304"/>
      <c r="AC352" s="304"/>
      <c r="AD352" s="304"/>
      <c r="AE352" s="304"/>
      <c r="AF352" s="304"/>
      <c r="AG352" s="304"/>
    </row>
    <row r="353">
      <c r="A353" s="304"/>
      <c r="B353" s="304"/>
      <c r="C353" s="304"/>
      <c r="D353" s="304"/>
      <c r="E353" s="300"/>
      <c r="F353" s="300"/>
      <c r="G353" s="313"/>
      <c r="H353" s="302"/>
      <c r="I353" s="303"/>
      <c r="J353" s="303"/>
      <c r="K353" s="303"/>
      <c r="L353" s="303"/>
      <c r="M353" s="303"/>
      <c r="N353" s="303"/>
      <c r="O353" s="303"/>
      <c r="P353" s="303"/>
      <c r="Q353" s="304"/>
      <c r="R353" s="304"/>
      <c r="S353" s="304"/>
      <c r="T353" s="304"/>
      <c r="U353" s="304"/>
      <c r="V353" s="304"/>
      <c r="W353" s="304"/>
      <c r="X353" s="304"/>
      <c r="Y353" s="304"/>
      <c r="Z353" s="304"/>
      <c r="AA353" s="304"/>
      <c r="AB353" s="304"/>
      <c r="AC353" s="304"/>
      <c r="AD353" s="304"/>
      <c r="AE353" s="304"/>
      <c r="AF353" s="304"/>
      <c r="AG353" s="304"/>
    </row>
    <row r="354">
      <c r="A354" s="304"/>
      <c r="B354" s="304"/>
      <c r="C354" s="304"/>
      <c r="D354" s="304"/>
      <c r="E354" s="300"/>
      <c r="F354" s="300"/>
      <c r="G354" s="313"/>
      <c r="H354" s="302"/>
      <c r="I354" s="303"/>
      <c r="J354" s="303"/>
      <c r="K354" s="303"/>
      <c r="L354" s="303"/>
      <c r="M354" s="303"/>
      <c r="N354" s="303"/>
      <c r="O354" s="303"/>
      <c r="P354" s="303"/>
      <c r="Q354" s="304"/>
      <c r="R354" s="304"/>
      <c r="S354" s="304"/>
      <c r="T354" s="304"/>
      <c r="U354" s="304"/>
      <c r="V354" s="304"/>
      <c r="W354" s="304"/>
      <c r="X354" s="304"/>
      <c r="Y354" s="304"/>
      <c r="Z354" s="304"/>
      <c r="AA354" s="304"/>
      <c r="AB354" s="304"/>
      <c r="AC354" s="304"/>
      <c r="AD354" s="304"/>
      <c r="AE354" s="304"/>
      <c r="AF354" s="304"/>
      <c r="AG354" s="304"/>
    </row>
    <row r="355">
      <c r="A355" s="304"/>
      <c r="B355" s="304"/>
      <c r="C355" s="304"/>
      <c r="D355" s="304"/>
      <c r="E355" s="300"/>
      <c r="F355" s="300"/>
      <c r="G355" s="313"/>
      <c r="H355" s="302"/>
      <c r="I355" s="303"/>
      <c r="J355" s="303"/>
      <c r="K355" s="303"/>
      <c r="L355" s="303"/>
      <c r="M355" s="303"/>
      <c r="N355" s="303"/>
      <c r="O355" s="303"/>
      <c r="P355" s="303"/>
      <c r="Q355" s="304"/>
      <c r="R355" s="304"/>
      <c r="S355" s="304"/>
      <c r="T355" s="304"/>
      <c r="U355" s="304"/>
      <c r="V355" s="304"/>
      <c r="W355" s="304"/>
      <c r="X355" s="304"/>
      <c r="Y355" s="304"/>
      <c r="Z355" s="304"/>
      <c r="AA355" s="304"/>
      <c r="AB355" s="304"/>
      <c r="AC355" s="304"/>
      <c r="AD355" s="304"/>
      <c r="AE355" s="304"/>
      <c r="AF355" s="304"/>
      <c r="AG355" s="304"/>
    </row>
    <row r="356">
      <c r="A356" s="304"/>
      <c r="B356" s="304"/>
      <c r="C356" s="304"/>
      <c r="D356" s="304"/>
      <c r="E356" s="300"/>
      <c r="F356" s="300"/>
      <c r="G356" s="313"/>
      <c r="H356" s="302"/>
      <c r="I356" s="303"/>
      <c r="J356" s="303"/>
      <c r="K356" s="303"/>
      <c r="L356" s="303"/>
      <c r="M356" s="303"/>
      <c r="N356" s="303"/>
      <c r="O356" s="303"/>
      <c r="P356" s="303"/>
      <c r="Q356" s="304"/>
      <c r="R356" s="304"/>
      <c r="S356" s="304"/>
      <c r="T356" s="304"/>
      <c r="U356" s="304"/>
      <c r="V356" s="304"/>
      <c r="W356" s="304"/>
      <c r="X356" s="304"/>
      <c r="Y356" s="304"/>
      <c r="Z356" s="304"/>
      <c r="AA356" s="304"/>
      <c r="AB356" s="304"/>
      <c r="AC356" s="304"/>
      <c r="AD356" s="304"/>
      <c r="AE356" s="304"/>
      <c r="AF356" s="304"/>
      <c r="AG356" s="304"/>
    </row>
    <row r="357">
      <c r="A357" s="304"/>
      <c r="B357" s="304"/>
      <c r="C357" s="304"/>
      <c r="D357" s="304"/>
      <c r="E357" s="300"/>
      <c r="F357" s="300"/>
      <c r="G357" s="313"/>
      <c r="H357" s="302"/>
      <c r="I357" s="303"/>
      <c r="J357" s="303"/>
      <c r="K357" s="303"/>
      <c r="L357" s="303"/>
      <c r="M357" s="303"/>
      <c r="N357" s="303"/>
      <c r="O357" s="303"/>
      <c r="P357" s="303"/>
      <c r="Q357" s="304"/>
      <c r="R357" s="304"/>
      <c r="S357" s="304"/>
      <c r="T357" s="304"/>
      <c r="U357" s="304"/>
      <c r="V357" s="304"/>
      <c r="W357" s="304"/>
      <c r="X357" s="304"/>
      <c r="Y357" s="304"/>
      <c r="Z357" s="304"/>
      <c r="AA357" s="304"/>
      <c r="AB357" s="304"/>
      <c r="AC357" s="304"/>
      <c r="AD357" s="304"/>
      <c r="AE357" s="304"/>
      <c r="AF357" s="304"/>
      <c r="AG357" s="304"/>
    </row>
    <row r="358">
      <c r="A358" s="304"/>
      <c r="B358" s="304"/>
      <c r="C358" s="304"/>
      <c r="D358" s="304"/>
      <c r="E358" s="300"/>
      <c r="F358" s="300"/>
      <c r="G358" s="313"/>
      <c r="H358" s="302"/>
      <c r="I358" s="303"/>
      <c r="J358" s="303"/>
      <c r="K358" s="303"/>
      <c r="L358" s="303"/>
      <c r="M358" s="303"/>
      <c r="N358" s="303"/>
      <c r="O358" s="303"/>
      <c r="P358" s="303"/>
      <c r="Q358" s="304"/>
      <c r="R358" s="304"/>
      <c r="S358" s="304"/>
      <c r="T358" s="304"/>
      <c r="U358" s="304"/>
      <c r="V358" s="304"/>
      <c r="W358" s="304"/>
      <c r="X358" s="304"/>
      <c r="Y358" s="304"/>
      <c r="Z358" s="304"/>
      <c r="AA358" s="304"/>
      <c r="AB358" s="304"/>
      <c r="AC358" s="304"/>
      <c r="AD358" s="304"/>
      <c r="AE358" s="304"/>
      <c r="AF358" s="304"/>
      <c r="AG358" s="304"/>
    </row>
    <row r="359">
      <c r="A359" s="304"/>
      <c r="B359" s="304"/>
      <c r="C359" s="304"/>
      <c r="D359" s="304"/>
      <c r="E359" s="300"/>
      <c r="F359" s="300"/>
      <c r="G359" s="313"/>
      <c r="H359" s="302"/>
      <c r="I359" s="303"/>
      <c r="J359" s="303"/>
      <c r="K359" s="303"/>
      <c r="L359" s="303"/>
      <c r="M359" s="303"/>
      <c r="N359" s="303"/>
      <c r="O359" s="303"/>
      <c r="P359" s="303"/>
      <c r="Q359" s="304"/>
      <c r="R359" s="304"/>
      <c r="S359" s="304"/>
      <c r="T359" s="304"/>
      <c r="U359" s="304"/>
      <c r="V359" s="304"/>
      <c r="W359" s="304"/>
      <c r="X359" s="304"/>
      <c r="Y359" s="304"/>
      <c r="Z359" s="304"/>
      <c r="AA359" s="304"/>
      <c r="AB359" s="304"/>
      <c r="AC359" s="304"/>
      <c r="AD359" s="304"/>
      <c r="AE359" s="304"/>
      <c r="AF359" s="304"/>
      <c r="AG359" s="304"/>
    </row>
    <row r="360">
      <c r="A360" s="304"/>
      <c r="B360" s="304"/>
      <c r="C360" s="304"/>
      <c r="D360" s="304"/>
      <c r="E360" s="300"/>
      <c r="F360" s="300"/>
      <c r="G360" s="313"/>
      <c r="H360" s="302"/>
      <c r="I360" s="303"/>
      <c r="J360" s="303"/>
      <c r="K360" s="303"/>
      <c r="L360" s="303"/>
      <c r="M360" s="303"/>
      <c r="N360" s="303"/>
      <c r="O360" s="303"/>
      <c r="P360" s="303"/>
      <c r="Q360" s="304"/>
      <c r="R360" s="304"/>
      <c r="S360" s="304"/>
      <c r="T360" s="304"/>
      <c r="U360" s="304"/>
      <c r="V360" s="304"/>
      <c r="W360" s="304"/>
      <c r="X360" s="304"/>
      <c r="Y360" s="304"/>
      <c r="Z360" s="304"/>
      <c r="AA360" s="304"/>
      <c r="AB360" s="304"/>
      <c r="AC360" s="304"/>
      <c r="AD360" s="304"/>
      <c r="AE360" s="304"/>
      <c r="AF360" s="304"/>
      <c r="AG360" s="304"/>
    </row>
    <row r="361">
      <c r="A361" s="304"/>
      <c r="B361" s="304"/>
      <c r="C361" s="304"/>
      <c r="D361" s="304"/>
      <c r="E361" s="300"/>
      <c r="F361" s="300"/>
      <c r="G361" s="313"/>
      <c r="H361" s="302"/>
      <c r="I361" s="303"/>
      <c r="J361" s="303"/>
      <c r="K361" s="303"/>
      <c r="L361" s="303"/>
      <c r="M361" s="303"/>
      <c r="N361" s="303"/>
      <c r="O361" s="303"/>
      <c r="P361" s="303"/>
      <c r="Q361" s="304"/>
      <c r="R361" s="304"/>
      <c r="S361" s="304"/>
      <c r="T361" s="304"/>
      <c r="U361" s="304"/>
      <c r="V361" s="304"/>
      <c r="W361" s="304"/>
      <c r="X361" s="304"/>
      <c r="Y361" s="304"/>
      <c r="Z361" s="304"/>
      <c r="AA361" s="304"/>
      <c r="AB361" s="304"/>
      <c r="AC361" s="304"/>
      <c r="AD361" s="304"/>
      <c r="AE361" s="304"/>
      <c r="AF361" s="304"/>
      <c r="AG361" s="304"/>
    </row>
    <row r="362">
      <c r="A362" s="304"/>
      <c r="B362" s="304"/>
      <c r="C362" s="304"/>
      <c r="D362" s="304"/>
      <c r="E362" s="300"/>
      <c r="F362" s="300"/>
      <c r="G362" s="313"/>
      <c r="H362" s="302"/>
      <c r="I362" s="303"/>
      <c r="J362" s="303"/>
      <c r="K362" s="303"/>
      <c r="L362" s="303"/>
      <c r="M362" s="303"/>
      <c r="N362" s="303"/>
      <c r="O362" s="303"/>
      <c r="P362" s="303"/>
      <c r="Q362" s="304"/>
      <c r="R362" s="304"/>
      <c r="S362" s="304"/>
      <c r="T362" s="304"/>
      <c r="U362" s="304"/>
      <c r="V362" s="304"/>
      <c r="W362" s="304"/>
      <c r="X362" s="304"/>
      <c r="Y362" s="304"/>
      <c r="Z362" s="304"/>
      <c r="AA362" s="304"/>
      <c r="AB362" s="304"/>
      <c r="AC362" s="304"/>
      <c r="AD362" s="304"/>
      <c r="AE362" s="304"/>
      <c r="AF362" s="304"/>
      <c r="AG362" s="304"/>
    </row>
    <row r="363">
      <c r="A363" s="304"/>
      <c r="B363" s="304"/>
      <c r="C363" s="304"/>
      <c r="D363" s="304"/>
      <c r="E363" s="300"/>
      <c r="F363" s="300"/>
      <c r="G363" s="313"/>
      <c r="H363" s="302"/>
      <c r="I363" s="303"/>
      <c r="J363" s="303"/>
      <c r="K363" s="303"/>
      <c r="L363" s="303"/>
      <c r="M363" s="303"/>
      <c r="N363" s="303"/>
      <c r="O363" s="303"/>
      <c r="P363" s="303"/>
      <c r="Q363" s="304"/>
      <c r="R363" s="304"/>
      <c r="S363" s="304"/>
      <c r="T363" s="304"/>
      <c r="U363" s="304"/>
      <c r="V363" s="304"/>
      <c r="W363" s="304"/>
      <c r="X363" s="304"/>
      <c r="Y363" s="304"/>
      <c r="Z363" s="304"/>
      <c r="AA363" s="304"/>
      <c r="AB363" s="304"/>
      <c r="AC363" s="304"/>
      <c r="AD363" s="304"/>
      <c r="AE363" s="304"/>
      <c r="AF363" s="304"/>
      <c r="AG363" s="304"/>
    </row>
    <row r="364">
      <c r="A364" s="304"/>
      <c r="B364" s="304"/>
      <c r="C364" s="304"/>
      <c r="D364" s="304"/>
      <c r="E364" s="300"/>
      <c r="F364" s="300"/>
      <c r="G364" s="313"/>
      <c r="H364" s="302"/>
      <c r="I364" s="303"/>
      <c r="J364" s="303"/>
      <c r="K364" s="303"/>
      <c r="L364" s="303"/>
      <c r="M364" s="303"/>
      <c r="N364" s="303"/>
      <c r="O364" s="303"/>
      <c r="P364" s="303"/>
      <c r="Q364" s="304"/>
      <c r="R364" s="304"/>
      <c r="S364" s="304"/>
      <c r="T364" s="304"/>
      <c r="U364" s="304"/>
      <c r="V364" s="304"/>
      <c r="W364" s="304"/>
      <c r="X364" s="304"/>
      <c r="Y364" s="304"/>
      <c r="Z364" s="304"/>
      <c r="AA364" s="304"/>
      <c r="AB364" s="304"/>
      <c r="AC364" s="304"/>
      <c r="AD364" s="304"/>
      <c r="AE364" s="304"/>
      <c r="AF364" s="304"/>
      <c r="AG364" s="304"/>
    </row>
    <row r="365">
      <c r="A365" s="304"/>
      <c r="B365" s="304"/>
      <c r="C365" s="304"/>
      <c r="D365" s="304"/>
      <c r="E365" s="300"/>
      <c r="F365" s="300"/>
      <c r="G365" s="313"/>
      <c r="H365" s="302"/>
      <c r="I365" s="303"/>
      <c r="J365" s="303"/>
      <c r="K365" s="303"/>
      <c r="L365" s="303"/>
      <c r="M365" s="303"/>
      <c r="N365" s="303"/>
      <c r="O365" s="303"/>
      <c r="P365" s="303"/>
      <c r="Q365" s="304"/>
      <c r="R365" s="304"/>
      <c r="S365" s="304"/>
      <c r="T365" s="304"/>
      <c r="U365" s="304"/>
      <c r="V365" s="304"/>
      <c r="W365" s="304"/>
      <c r="X365" s="304"/>
      <c r="Y365" s="304"/>
      <c r="Z365" s="304"/>
      <c r="AA365" s="304"/>
      <c r="AB365" s="304"/>
      <c r="AC365" s="304"/>
      <c r="AD365" s="304"/>
      <c r="AE365" s="304"/>
      <c r="AF365" s="304"/>
      <c r="AG365" s="304"/>
    </row>
    <row r="366">
      <c r="A366" s="304"/>
      <c r="B366" s="304"/>
      <c r="C366" s="304"/>
      <c r="D366" s="304"/>
      <c r="E366" s="300"/>
      <c r="F366" s="300"/>
      <c r="G366" s="313"/>
      <c r="H366" s="302"/>
      <c r="I366" s="303"/>
      <c r="J366" s="303"/>
      <c r="K366" s="303"/>
      <c r="L366" s="303"/>
      <c r="M366" s="303"/>
      <c r="N366" s="303"/>
      <c r="O366" s="303"/>
      <c r="P366" s="303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  <c r="AA366" s="304"/>
      <c r="AB366" s="304"/>
      <c r="AC366" s="304"/>
      <c r="AD366" s="304"/>
      <c r="AE366" s="304"/>
      <c r="AF366" s="304"/>
      <c r="AG366" s="304"/>
    </row>
    <row r="367">
      <c r="A367" s="304"/>
      <c r="B367" s="304"/>
      <c r="C367" s="304"/>
      <c r="D367" s="304"/>
      <c r="E367" s="300"/>
      <c r="F367" s="300"/>
      <c r="G367" s="313"/>
      <c r="H367" s="302"/>
      <c r="I367" s="303"/>
      <c r="J367" s="303"/>
      <c r="K367" s="303"/>
      <c r="L367" s="303"/>
      <c r="M367" s="303"/>
      <c r="N367" s="303"/>
      <c r="O367" s="303"/>
      <c r="P367" s="303"/>
      <c r="Q367" s="304"/>
      <c r="R367" s="304"/>
      <c r="S367" s="304"/>
      <c r="T367" s="304"/>
      <c r="U367" s="304"/>
      <c r="V367" s="304"/>
      <c r="W367" s="304"/>
      <c r="X367" s="304"/>
      <c r="Y367" s="304"/>
      <c r="Z367" s="304"/>
      <c r="AA367" s="304"/>
      <c r="AB367" s="304"/>
      <c r="AC367" s="304"/>
      <c r="AD367" s="304"/>
      <c r="AE367" s="304"/>
      <c r="AF367" s="304"/>
      <c r="AG367" s="304"/>
    </row>
    <row r="368">
      <c r="A368" s="304"/>
      <c r="B368" s="304"/>
      <c r="C368" s="304"/>
      <c r="D368" s="304"/>
      <c r="E368" s="300"/>
      <c r="F368" s="300"/>
      <c r="G368" s="313"/>
      <c r="H368" s="302"/>
      <c r="I368" s="303"/>
      <c r="J368" s="303"/>
      <c r="K368" s="303"/>
      <c r="L368" s="303"/>
      <c r="M368" s="303"/>
      <c r="N368" s="303"/>
      <c r="O368" s="303"/>
      <c r="P368" s="303"/>
      <c r="Q368" s="304"/>
      <c r="R368" s="304"/>
      <c r="S368" s="304"/>
      <c r="T368" s="304"/>
      <c r="U368" s="304"/>
      <c r="V368" s="304"/>
      <c r="W368" s="304"/>
      <c r="X368" s="304"/>
      <c r="Y368" s="304"/>
      <c r="Z368" s="304"/>
      <c r="AA368" s="304"/>
      <c r="AB368" s="304"/>
      <c r="AC368" s="304"/>
      <c r="AD368" s="304"/>
      <c r="AE368" s="304"/>
      <c r="AF368" s="304"/>
      <c r="AG368" s="304"/>
    </row>
    <row r="369">
      <c r="A369" s="304"/>
      <c r="B369" s="304"/>
      <c r="C369" s="304"/>
      <c r="D369" s="304"/>
      <c r="E369" s="300"/>
      <c r="F369" s="300"/>
      <c r="G369" s="313"/>
      <c r="H369" s="302"/>
      <c r="I369" s="303"/>
      <c r="J369" s="303"/>
      <c r="K369" s="303"/>
      <c r="L369" s="303"/>
      <c r="M369" s="303"/>
      <c r="N369" s="303"/>
      <c r="O369" s="303"/>
      <c r="P369" s="303"/>
      <c r="Q369" s="304"/>
      <c r="R369" s="304"/>
      <c r="S369" s="304"/>
      <c r="T369" s="304"/>
      <c r="U369" s="304"/>
      <c r="V369" s="304"/>
      <c r="W369" s="304"/>
      <c r="X369" s="304"/>
      <c r="Y369" s="304"/>
      <c r="Z369" s="304"/>
      <c r="AA369" s="304"/>
      <c r="AB369" s="304"/>
      <c r="AC369" s="304"/>
      <c r="AD369" s="304"/>
      <c r="AE369" s="304"/>
      <c r="AF369" s="304"/>
      <c r="AG369" s="304"/>
    </row>
    <row r="370">
      <c r="A370" s="304"/>
      <c r="B370" s="304"/>
      <c r="C370" s="304"/>
      <c r="D370" s="304"/>
      <c r="E370" s="300"/>
      <c r="F370" s="300"/>
      <c r="G370" s="313"/>
      <c r="H370" s="302"/>
      <c r="I370" s="303"/>
      <c r="J370" s="303"/>
      <c r="K370" s="303"/>
      <c r="L370" s="303"/>
      <c r="M370" s="303"/>
      <c r="N370" s="303"/>
      <c r="O370" s="303"/>
      <c r="P370" s="303"/>
      <c r="Q370" s="304"/>
      <c r="R370" s="304"/>
      <c r="S370" s="304"/>
      <c r="T370" s="304"/>
      <c r="U370" s="304"/>
      <c r="V370" s="304"/>
      <c r="W370" s="304"/>
      <c r="X370" s="304"/>
      <c r="Y370" s="304"/>
      <c r="Z370" s="304"/>
      <c r="AA370" s="304"/>
      <c r="AB370" s="304"/>
      <c r="AC370" s="304"/>
      <c r="AD370" s="304"/>
      <c r="AE370" s="304"/>
      <c r="AF370" s="304"/>
      <c r="AG370" s="304"/>
    </row>
    <row r="371">
      <c r="A371" s="304"/>
      <c r="B371" s="304"/>
      <c r="C371" s="304"/>
      <c r="D371" s="304"/>
      <c r="E371" s="300"/>
      <c r="F371" s="300"/>
      <c r="G371" s="313"/>
      <c r="H371" s="302"/>
      <c r="I371" s="303"/>
      <c r="J371" s="303"/>
      <c r="K371" s="303"/>
      <c r="L371" s="303"/>
      <c r="M371" s="303"/>
      <c r="N371" s="303"/>
      <c r="O371" s="303"/>
      <c r="P371" s="303"/>
      <c r="Q371" s="304"/>
      <c r="R371" s="304"/>
      <c r="S371" s="304"/>
      <c r="T371" s="304"/>
      <c r="U371" s="304"/>
      <c r="V371" s="304"/>
      <c r="W371" s="304"/>
      <c r="X371" s="304"/>
      <c r="Y371" s="304"/>
      <c r="Z371" s="304"/>
      <c r="AA371" s="304"/>
      <c r="AB371" s="304"/>
      <c r="AC371" s="304"/>
      <c r="AD371" s="304"/>
      <c r="AE371" s="304"/>
      <c r="AF371" s="304"/>
      <c r="AG371" s="304"/>
    </row>
    <row r="372">
      <c r="A372" s="304"/>
      <c r="B372" s="304"/>
      <c r="C372" s="304"/>
      <c r="D372" s="304"/>
      <c r="E372" s="300"/>
      <c r="F372" s="300"/>
      <c r="G372" s="313"/>
      <c r="H372" s="302"/>
      <c r="I372" s="303"/>
      <c r="J372" s="303"/>
      <c r="K372" s="303"/>
      <c r="L372" s="303"/>
      <c r="M372" s="303"/>
      <c r="N372" s="303"/>
      <c r="O372" s="303"/>
      <c r="P372" s="303"/>
      <c r="Q372" s="304"/>
      <c r="R372" s="304"/>
      <c r="S372" s="304"/>
      <c r="T372" s="304"/>
      <c r="U372" s="304"/>
      <c r="V372" s="304"/>
      <c r="W372" s="304"/>
      <c r="X372" s="304"/>
      <c r="Y372" s="304"/>
      <c r="Z372" s="304"/>
      <c r="AA372" s="304"/>
      <c r="AB372" s="304"/>
      <c r="AC372" s="304"/>
      <c r="AD372" s="304"/>
      <c r="AE372" s="304"/>
      <c r="AF372" s="304"/>
      <c r="AG372" s="304"/>
    </row>
    <row r="373">
      <c r="A373" s="304"/>
      <c r="B373" s="304"/>
      <c r="C373" s="304"/>
      <c r="D373" s="304"/>
      <c r="E373" s="300"/>
      <c r="F373" s="300"/>
      <c r="G373" s="313"/>
      <c r="H373" s="302"/>
      <c r="I373" s="303"/>
      <c r="J373" s="303"/>
      <c r="K373" s="303"/>
      <c r="L373" s="303"/>
      <c r="M373" s="303"/>
      <c r="N373" s="303"/>
      <c r="O373" s="303"/>
      <c r="P373" s="303"/>
      <c r="Q373" s="304"/>
      <c r="R373" s="304"/>
      <c r="S373" s="304"/>
      <c r="T373" s="304"/>
      <c r="U373" s="304"/>
      <c r="V373" s="304"/>
      <c r="W373" s="304"/>
      <c r="X373" s="304"/>
      <c r="Y373" s="304"/>
      <c r="Z373" s="304"/>
      <c r="AA373" s="304"/>
      <c r="AB373" s="304"/>
      <c r="AC373" s="304"/>
      <c r="AD373" s="304"/>
      <c r="AE373" s="304"/>
      <c r="AF373" s="304"/>
      <c r="AG373" s="304"/>
    </row>
    <row r="374">
      <c r="A374" s="304"/>
      <c r="B374" s="304"/>
      <c r="C374" s="304"/>
      <c r="D374" s="304"/>
      <c r="E374" s="300"/>
      <c r="F374" s="300"/>
      <c r="G374" s="313"/>
      <c r="H374" s="302"/>
      <c r="I374" s="303"/>
      <c r="J374" s="303"/>
      <c r="K374" s="303"/>
      <c r="L374" s="303"/>
      <c r="M374" s="303"/>
      <c r="N374" s="303"/>
      <c r="O374" s="303"/>
      <c r="P374" s="303"/>
      <c r="Q374" s="304"/>
      <c r="R374" s="304"/>
      <c r="S374" s="304"/>
      <c r="T374" s="304"/>
      <c r="U374" s="304"/>
      <c r="V374" s="304"/>
      <c r="W374" s="304"/>
      <c r="X374" s="304"/>
      <c r="Y374" s="304"/>
      <c r="Z374" s="304"/>
      <c r="AA374" s="304"/>
      <c r="AB374" s="304"/>
      <c r="AC374" s="304"/>
      <c r="AD374" s="304"/>
      <c r="AE374" s="304"/>
      <c r="AF374" s="304"/>
      <c r="AG374" s="304"/>
    </row>
    <row r="375">
      <c r="A375" s="304"/>
      <c r="B375" s="304"/>
      <c r="C375" s="304"/>
      <c r="D375" s="304"/>
      <c r="E375" s="300"/>
      <c r="F375" s="300"/>
      <c r="G375" s="313"/>
      <c r="H375" s="302"/>
      <c r="I375" s="303"/>
      <c r="J375" s="303"/>
      <c r="K375" s="303"/>
      <c r="L375" s="303"/>
      <c r="M375" s="303"/>
      <c r="N375" s="303"/>
      <c r="O375" s="303"/>
      <c r="P375" s="303"/>
      <c r="Q375" s="304"/>
      <c r="R375" s="304"/>
      <c r="S375" s="304"/>
      <c r="T375" s="304"/>
      <c r="U375" s="304"/>
      <c r="V375" s="304"/>
      <c r="W375" s="304"/>
      <c r="X375" s="304"/>
      <c r="Y375" s="304"/>
      <c r="Z375" s="304"/>
      <c r="AA375" s="304"/>
      <c r="AB375" s="304"/>
      <c r="AC375" s="304"/>
      <c r="AD375" s="304"/>
      <c r="AE375" s="304"/>
      <c r="AF375" s="304"/>
      <c r="AG375" s="304"/>
    </row>
    <row r="376">
      <c r="A376" s="304"/>
      <c r="B376" s="304"/>
      <c r="C376" s="304"/>
      <c r="D376" s="304"/>
      <c r="E376" s="300"/>
      <c r="F376" s="300"/>
      <c r="G376" s="313"/>
      <c r="H376" s="302"/>
      <c r="I376" s="303"/>
      <c r="J376" s="303"/>
      <c r="K376" s="303"/>
      <c r="L376" s="303"/>
      <c r="M376" s="303"/>
      <c r="N376" s="303"/>
      <c r="O376" s="303"/>
      <c r="P376" s="303"/>
      <c r="Q376" s="304"/>
      <c r="R376" s="304"/>
      <c r="S376" s="304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/>
      <c r="AF376" s="304"/>
      <c r="AG376" s="304"/>
    </row>
    <row r="377">
      <c r="A377" s="304"/>
      <c r="B377" s="304"/>
      <c r="C377" s="304"/>
      <c r="D377" s="304"/>
      <c r="E377" s="300"/>
      <c r="F377" s="300"/>
      <c r="G377" s="313"/>
      <c r="H377" s="302"/>
      <c r="I377" s="303"/>
      <c r="J377" s="303"/>
      <c r="K377" s="303"/>
      <c r="L377" s="303"/>
      <c r="M377" s="303"/>
      <c r="N377" s="303"/>
      <c r="O377" s="303"/>
      <c r="P377" s="303"/>
      <c r="Q377" s="304"/>
      <c r="R377" s="304"/>
      <c r="S377" s="304"/>
      <c r="T377" s="304"/>
      <c r="U377" s="304"/>
      <c r="V377" s="304"/>
      <c r="W377" s="304"/>
      <c r="X377" s="304"/>
      <c r="Y377" s="304"/>
      <c r="Z377" s="304"/>
      <c r="AA377" s="304"/>
      <c r="AB377" s="304"/>
      <c r="AC377" s="304"/>
      <c r="AD377" s="304"/>
      <c r="AE377" s="304"/>
      <c r="AF377" s="304"/>
      <c r="AG377" s="304"/>
    </row>
    <row r="378">
      <c r="A378" s="304"/>
      <c r="B378" s="304"/>
      <c r="C378" s="304"/>
      <c r="D378" s="304"/>
      <c r="E378" s="300"/>
      <c r="F378" s="300"/>
      <c r="G378" s="313"/>
      <c r="H378" s="302"/>
      <c r="I378" s="303"/>
      <c r="J378" s="303"/>
      <c r="K378" s="303"/>
      <c r="L378" s="303"/>
      <c r="M378" s="303"/>
      <c r="N378" s="303"/>
      <c r="O378" s="303"/>
      <c r="P378" s="303"/>
      <c r="Q378" s="304"/>
      <c r="R378" s="304"/>
      <c r="S378" s="304"/>
      <c r="T378" s="304"/>
      <c r="U378" s="304"/>
      <c r="V378" s="304"/>
      <c r="W378" s="304"/>
      <c r="X378" s="304"/>
      <c r="Y378" s="304"/>
      <c r="Z378" s="304"/>
      <c r="AA378" s="304"/>
      <c r="AB378" s="304"/>
      <c r="AC378" s="304"/>
      <c r="AD378" s="304"/>
      <c r="AE378" s="304"/>
      <c r="AF378" s="304"/>
      <c r="AG378" s="304"/>
    </row>
    <row r="379">
      <c r="A379" s="304"/>
      <c r="B379" s="304"/>
      <c r="C379" s="304"/>
      <c r="D379" s="304"/>
      <c r="E379" s="300"/>
      <c r="F379" s="300"/>
      <c r="G379" s="313"/>
      <c r="H379" s="302"/>
      <c r="I379" s="303"/>
      <c r="J379" s="303"/>
      <c r="K379" s="303"/>
      <c r="L379" s="303"/>
      <c r="M379" s="303"/>
      <c r="N379" s="303"/>
      <c r="O379" s="303"/>
      <c r="P379" s="303"/>
      <c r="Q379" s="304"/>
      <c r="R379" s="304"/>
      <c r="S379" s="304"/>
      <c r="T379" s="304"/>
      <c r="U379" s="304"/>
      <c r="V379" s="304"/>
      <c r="W379" s="304"/>
      <c r="X379" s="304"/>
      <c r="Y379" s="304"/>
      <c r="Z379" s="304"/>
      <c r="AA379" s="304"/>
      <c r="AB379" s="304"/>
      <c r="AC379" s="304"/>
      <c r="AD379" s="304"/>
      <c r="AE379" s="304"/>
      <c r="AF379" s="304"/>
      <c r="AG379" s="304"/>
    </row>
    <row r="380">
      <c r="A380" s="304"/>
      <c r="B380" s="304"/>
      <c r="C380" s="304"/>
      <c r="D380" s="304"/>
      <c r="E380" s="300"/>
      <c r="F380" s="300"/>
      <c r="G380" s="313"/>
      <c r="H380" s="302"/>
      <c r="I380" s="303"/>
      <c r="J380" s="303"/>
      <c r="K380" s="303"/>
      <c r="L380" s="303"/>
      <c r="M380" s="303"/>
      <c r="N380" s="303"/>
      <c r="O380" s="303"/>
      <c r="P380" s="303"/>
      <c r="Q380" s="304"/>
      <c r="R380" s="304"/>
      <c r="S380" s="304"/>
      <c r="T380" s="304"/>
      <c r="U380" s="304"/>
      <c r="V380" s="304"/>
      <c r="W380" s="304"/>
      <c r="X380" s="304"/>
      <c r="Y380" s="304"/>
      <c r="Z380" s="304"/>
      <c r="AA380" s="304"/>
      <c r="AB380" s="304"/>
      <c r="AC380" s="304"/>
      <c r="AD380" s="304"/>
      <c r="AE380" s="304"/>
      <c r="AF380" s="304"/>
      <c r="AG380" s="304"/>
    </row>
    <row r="381">
      <c r="A381" s="304"/>
      <c r="B381" s="304"/>
      <c r="C381" s="304"/>
      <c r="D381" s="304"/>
      <c r="E381" s="300"/>
      <c r="F381" s="300"/>
      <c r="G381" s="313"/>
      <c r="H381" s="302"/>
      <c r="I381" s="303"/>
      <c r="J381" s="303"/>
      <c r="K381" s="303"/>
      <c r="L381" s="303"/>
      <c r="M381" s="303"/>
      <c r="N381" s="303"/>
      <c r="O381" s="303"/>
      <c r="P381" s="303"/>
      <c r="Q381" s="304"/>
      <c r="R381" s="304"/>
      <c r="S381" s="304"/>
      <c r="T381" s="304"/>
      <c r="U381" s="304"/>
      <c r="V381" s="304"/>
      <c r="W381" s="304"/>
      <c r="X381" s="304"/>
      <c r="Y381" s="304"/>
      <c r="Z381" s="304"/>
      <c r="AA381" s="304"/>
      <c r="AB381" s="304"/>
      <c r="AC381" s="304"/>
      <c r="AD381" s="304"/>
      <c r="AE381" s="304"/>
      <c r="AF381" s="304"/>
      <c r="AG381" s="304"/>
    </row>
    <row r="382">
      <c r="A382" s="304"/>
      <c r="B382" s="304"/>
      <c r="C382" s="304"/>
      <c r="D382" s="304"/>
      <c r="E382" s="300"/>
      <c r="F382" s="300"/>
      <c r="G382" s="313"/>
      <c r="H382" s="302"/>
      <c r="I382" s="303"/>
      <c r="J382" s="303"/>
      <c r="K382" s="303"/>
      <c r="L382" s="303"/>
      <c r="M382" s="303"/>
      <c r="N382" s="303"/>
      <c r="O382" s="303"/>
      <c r="P382" s="303"/>
      <c r="Q382" s="304"/>
      <c r="R382" s="304"/>
      <c r="S382" s="304"/>
      <c r="T382" s="304"/>
      <c r="U382" s="304"/>
      <c r="V382" s="304"/>
      <c r="W382" s="304"/>
      <c r="X382" s="304"/>
      <c r="Y382" s="304"/>
      <c r="Z382" s="304"/>
      <c r="AA382" s="304"/>
      <c r="AB382" s="304"/>
      <c r="AC382" s="304"/>
      <c r="AD382" s="304"/>
      <c r="AE382" s="304"/>
      <c r="AF382" s="304"/>
      <c r="AG382" s="304"/>
    </row>
    <row r="383">
      <c r="A383" s="304"/>
      <c r="B383" s="304"/>
      <c r="C383" s="304"/>
      <c r="D383" s="304"/>
      <c r="E383" s="300"/>
      <c r="F383" s="300"/>
      <c r="G383" s="313"/>
      <c r="H383" s="302"/>
      <c r="I383" s="303"/>
      <c r="J383" s="303"/>
      <c r="K383" s="303"/>
      <c r="L383" s="303"/>
      <c r="M383" s="303"/>
      <c r="N383" s="303"/>
      <c r="O383" s="303"/>
      <c r="P383" s="303"/>
      <c r="Q383" s="304"/>
      <c r="R383" s="304"/>
      <c r="S383" s="304"/>
      <c r="T383" s="304"/>
      <c r="U383" s="304"/>
      <c r="V383" s="304"/>
      <c r="W383" s="304"/>
      <c r="X383" s="304"/>
      <c r="Y383" s="304"/>
      <c r="Z383" s="304"/>
      <c r="AA383" s="304"/>
      <c r="AB383" s="304"/>
      <c r="AC383" s="304"/>
      <c r="AD383" s="304"/>
      <c r="AE383" s="304"/>
      <c r="AF383" s="304"/>
      <c r="AG383" s="304"/>
    </row>
    <row r="384">
      <c r="A384" s="304"/>
      <c r="B384" s="304"/>
      <c r="C384" s="304"/>
      <c r="D384" s="304"/>
      <c r="E384" s="300"/>
      <c r="F384" s="300"/>
      <c r="G384" s="313"/>
      <c r="H384" s="302"/>
      <c r="I384" s="303"/>
      <c r="J384" s="303"/>
      <c r="K384" s="303"/>
      <c r="L384" s="303"/>
      <c r="M384" s="303"/>
      <c r="N384" s="303"/>
      <c r="O384" s="303"/>
      <c r="P384" s="303"/>
      <c r="Q384" s="304"/>
      <c r="R384" s="304"/>
      <c r="S384" s="304"/>
      <c r="T384" s="304"/>
      <c r="U384" s="304"/>
      <c r="V384" s="304"/>
      <c r="W384" s="304"/>
      <c r="X384" s="304"/>
      <c r="Y384" s="304"/>
      <c r="Z384" s="304"/>
      <c r="AA384" s="304"/>
      <c r="AB384" s="304"/>
      <c r="AC384" s="304"/>
      <c r="AD384" s="304"/>
      <c r="AE384" s="304"/>
      <c r="AF384" s="304"/>
      <c r="AG384" s="304"/>
    </row>
    <row r="385">
      <c r="A385" s="304"/>
      <c r="B385" s="304"/>
      <c r="C385" s="304"/>
      <c r="D385" s="304"/>
      <c r="E385" s="300"/>
      <c r="F385" s="300"/>
      <c r="G385" s="313"/>
      <c r="H385" s="302"/>
      <c r="I385" s="303"/>
      <c r="J385" s="303"/>
      <c r="K385" s="303"/>
      <c r="L385" s="303"/>
      <c r="M385" s="303"/>
      <c r="N385" s="303"/>
      <c r="O385" s="303"/>
      <c r="P385" s="303"/>
      <c r="Q385" s="304"/>
      <c r="R385" s="304"/>
      <c r="S385" s="304"/>
      <c r="T385" s="304"/>
      <c r="U385" s="304"/>
      <c r="V385" s="304"/>
      <c r="W385" s="304"/>
      <c r="X385" s="304"/>
      <c r="Y385" s="304"/>
      <c r="Z385" s="304"/>
      <c r="AA385" s="304"/>
      <c r="AB385" s="304"/>
      <c r="AC385" s="304"/>
      <c r="AD385" s="304"/>
      <c r="AE385" s="304"/>
      <c r="AF385" s="304"/>
      <c r="AG385" s="304"/>
    </row>
    <row r="386">
      <c r="A386" s="304"/>
      <c r="B386" s="304"/>
      <c r="C386" s="304"/>
      <c r="D386" s="304"/>
      <c r="E386" s="300"/>
      <c r="F386" s="300"/>
      <c r="G386" s="313"/>
      <c r="H386" s="302"/>
      <c r="I386" s="303"/>
      <c r="J386" s="303"/>
      <c r="K386" s="303"/>
      <c r="L386" s="303"/>
      <c r="M386" s="303"/>
      <c r="N386" s="303"/>
      <c r="O386" s="303"/>
      <c r="P386" s="303"/>
      <c r="Q386" s="304"/>
      <c r="R386" s="304"/>
      <c r="S386" s="304"/>
      <c r="T386" s="304"/>
      <c r="U386" s="304"/>
      <c r="V386" s="304"/>
      <c r="W386" s="304"/>
      <c r="X386" s="304"/>
      <c r="Y386" s="304"/>
      <c r="Z386" s="304"/>
      <c r="AA386" s="304"/>
      <c r="AB386" s="304"/>
      <c r="AC386" s="304"/>
      <c r="AD386" s="304"/>
      <c r="AE386" s="304"/>
      <c r="AF386" s="304"/>
      <c r="AG386" s="304"/>
    </row>
    <row r="387">
      <c r="A387" s="304"/>
      <c r="B387" s="304"/>
      <c r="C387" s="304"/>
      <c r="D387" s="304"/>
      <c r="E387" s="300"/>
      <c r="F387" s="300"/>
      <c r="G387" s="313"/>
      <c r="H387" s="302"/>
      <c r="I387" s="303"/>
      <c r="J387" s="303"/>
      <c r="K387" s="303"/>
      <c r="L387" s="303"/>
      <c r="M387" s="303"/>
      <c r="N387" s="303"/>
      <c r="O387" s="303"/>
      <c r="P387" s="303"/>
      <c r="Q387" s="304"/>
      <c r="R387" s="304"/>
      <c r="S387" s="304"/>
      <c r="T387" s="304"/>
      <c r="U387" s="304"/>
      <c r="V387" s="304"/>
      <c r="W387" s="304"/>
      <c r="X387" s="304"/>
      <c r="Y387" s="304"/>
      <c r="Z387" s="304"/>
      <c r="AA387" s="304"/>
      <c r="AB387" s="304"/>
      <c r="AC387" s="304"/>
      <c r="AD387" s="304"/>
      <c r="AE387" s="304"/>
      <c r="AF387" s="304"/>
      <c r="AG387" s="304"/>
    </row>
    <row r="388">
      <c r="A388" s="304"/>
      <c r="B388" s="304"/>
      <c r="C388" s="304"/>
      <c r="D388" s="304"/>
      <c r="E388" s="300"/>
      <c r="F388" s="300"/>
      <c r="G388" s="313"/>
      <c r="H388" s="302"/>
      <c r="I388" s="303"/>
      <c r="J388" s="303"/>
      <c r="K388" s="303"/>
      <c r="L388" s="303"/>
      <c r="M388" s="303"/>
      <c r="N388" s="303"/>
      <c r="O388" s="303"/>
      <c r="P388" s="303"/>
      <c r="Q388" s="304"/>
      <c r="R388" s="304"/>
      <c r="S388" s="304"/>
      <c r="T388" s="304"/>
      <c r="U388" s="304"/>
      <c r="V388" s="304"/>
      <c r="W388" s="304"/>
      <c r="X388" s="304"/>
      <c r="Y388" s="304"/>
      <c r="Z388" s="304"/>
      <c r="AA388" s="304"/>
      <c r="AB388" s="304"/>
      <c r="AC388" s="304"/>
      <c r="AD388" s="304"/>
      <c r="AE388" s="304"/>
      <c r="AF388" s="304"/>
      <c r="AG388" s="304"/>
    </row>
    <row r="389">
      <c r="A389" s="304"/>
      <c r="B389" s="304"/>
      <c r="C389" s="304"/>
      <c r="D389" s="304"/>
      <c r="E389" s="300"/>
      <c r="F389" s="300"/>
      <c r="G389" s="313"/>
      <c r="H389" s="302"/>
      <c r="I389" s="303"/>
      <c r="J389" s="303"/>
      <c r="K389" s="303"/>
      <c r="L389" s="303"/>
      <c r="M389" s="303"/>
      <c r="N389" s="303"/>
      <c r="O389" s="303"/>
      <c r="P389" s="303"/>
      <c r="Q389" s="304"/>
      <c r="R389" s="304"/>
      <c r="S389" s="304"/>
      <c r="T389" s="304"/>
      <c r="U389" s="304"/>
      <c r="V389" s="304"/>
      <c r="W389" s="304"/>
      <c r="X389" s="304"/>
      <c r="Y389" s="304"/>
      <c r="Z389" s="304"/>
      <c r="AA389" s="304"/>
      <c r="AB389" s="304"/>
      <c r="AC389" s="304"/>
      <c r="AD389" s="304"/>
      <c r="AE389" s="304"/>
      <c r="AF389" s="304"/>
      <c r="AG389" s="304"/>
    </row>
    <row r="390">
      <c r="A390" s="304"/>
      <c r="B390" s="304"/>
      <c r="C390" s="304"/>
      <c r="D390" s="304"/>
      <c r="E390" s="300"/>
      <c r="F390" s="300"/>
      <c r="G390" s="313"/>
      <c r="H390" s="302"/>
      <c r="I390" s="303"/>
      <c r="J390" s="303"/>
      <c r="K390" s="303"/>
      <c r="L390" s="303"/>
      <c r="M390" s="303"/>
      <c r="N390" s="303"/>
      <c r="O390" s="303"/>
      <c r="P390" s="303"/>
      <c r="Q390" s="304"/>
      <c r="R390" s="304"/>
      <c r="S390" s="304"/>
      <c r="T390" s="304"/>
      <c r="U390" s="304"/>
      <c r="V390" s="304"/>
      <c r="W390" s="304"/>
      <c r="X390" s="304"/>
      <c r="Y390" s="304"/>
      <c r="Z390" s="304"/>
      <c r="AA390" s="304"/>
      <c r="AB390" s="304"/>
      <c r="AC390" s="304"/>
      <c r="AD390" s="304"/>
      <c r="AE390" s="304"/>
      <c r="AF390" s="304"/>
      <c r="AG390" s="304"/>
    </row>
    <row r="391">
      <c r="A391" s="304"/>
      <c r="B391" s="304"/>
      <c r="C391" s="304"/>
      <c r="D391" s="304"/>
      <c r="E391" s="300"/>
      <c r="F391" s="300"/>
      <c r="G391" s="313"/>
      <c r="H391" s="302"/>
      <c r="I391" s="303"/>
      <c r="J391" s="303"/>
      <c r="K391" s="303"/>
      <c r="L391" s="303"/>
      <c r="M391" s="303"/>
      <c r="N391" s="303"/>
      <c r="O391" s="303"/>
      <c r="P391" s="303"/>
      <c r="Q391" s="304"/>
      <c r="R391" s="304"/>
      <c r="S391" s="304"/>
      <c r="T391" s="304"/>
      <c r="U391" s="304"/>
      <c r="V391" s="304"/>
      <c r="W391" s="304"/>
      <c r="X391" s="304"/>
      <c r="Y391" s="304"/>
      <c r="Z391" s="304"/>
      <c r="AA391" s="304"/>
      <c r="AB391" s="304"/>
      <c r="AC391" s="304"/>
      <c r="AD391" s="304"/>
      <c r="AE391" s="304"/>
      <c r="AF391" s="304"/>
      <c r="AG391" s="304"/>
    </row>
    <row r="392">
      <c r="A392" s="304"/>
      <c r="B392" s="304"/>
      <c r="C392" s="304"/>
      <c r="D392" s="304"/>
      <c r="E392" s="300"/>
      <c r="F392" s="300"/>
      <c r="G392" s="313"/>
      <c r="H392" s="302"/>
      <c r="I392" s="303"/>
      <c r="J392" s="303"/>
      <c r="K392" s="303"/>
      <c r="L392" s="303"/>
      <c r="M392" s="303"/>
      <c r="N392" s="303"/>
      <c r="O392" s="303"/>
      <c r="P392" s="303"/>
      <c r="Q392" s="304"/>
      <c r="R392" s="304"/>
      <c r="S392" s="304"/>
      <c r="T392" s="304"/>
      <c r="U392" s="304"/>
      <c r="V392" s="304"/>
      <c r="W392" s="304"/>
      <c r="X392" s="304"/>
      <c r="Y392" s="304"/>
      <c r="Z392" s="304"/>
      <c r="AA392" s="304"/>
      <c r="AB392" s="304"/>
      <c r="AC392" s="304"/>
      <c r="AD392" s="304"/>
      <c r="AE392" s="304"/>
      <c r="AF392" s="304"/>
      <c r="AG392" s="304"/>
    </row>
    <row r="393">
      <c r="A393" s="304"/>
      <c r="B393" s="304"/>
      <c r="C393" s="304"/>
      <c r="D393" s="304"/>
      <c r="E393" s="300"/>
      <c r="F393" s="300"/>
      <c r="G393" s="313"/>
      <c r="H393" s="302"/>
      <c r="I393" s="303"/>
      <c r="J393" s="303"/>
      <c r="K393" s="303"/>
      <c r="L393" s="303"/>
      <c r="M393" s="303"/>
      <c r="N393" s="303"/>
      <c r="O393" s="303"/>
      <c r="P393" s="303"/>
      <c r="Q393" s="304"/>
      <c r="R393" s="304"/>
      <c r="S393" s="304"/>
      <c r="T393" s="304"/>
      <c r="U393" s="304"/>
      <c r="V393" s="304"/>
      <c r="W393" s="304"/>
      <c r="X393" s="304"/>
      <c r="Y393" s="304"/>
      <c r="Z393" s="304"/>
      <c r="AA393" s="304"/>
      <c r="AB393" s="304"/>
      <c r="AC393" s="304"/>
      <c r="AD393" s="304"/>
      <c r="AE393" s="304"/>
      <c r="AF393" s="304"/>
      <c r="AG393" s="304"/>
    </row>
    <row r="394">
      <c r="A394" s="304"/>
      <c r="B394" s="304"/>
      <c r="C394" s="304"/>
      <c r="D394" s="304"/>
      <c r="E394" s="300"/>
      <c r="F394" s="300"/>
      <c r="G394" s="313"/>
      <c r="H394" s="302"/>
      <c r="I394" s="303"/>
      <c r="J394" s="303"/>
      <c r="K394" s="303"/>
      <c r="L394" s="303"/>
      <c r="M394" s="303"/>
      <c r="N394" s="303"/>
      <c r="O394" s="303"/>
      <c r="P394" s="303"/>
      <c r="Q394" s="304"/>
      <c r="R394" s="304"/>
      <c r="S394" s="304"/>
      <c r="T394" s="304"/>
      <c r="U394" s="304"/>
      <c r="V394" s="304"/>
      <c r="W394" s="304"/>
      <c r="X394" s="304"/>
      <c r="Y394" s="304"/>
      <c r="Z394" s="304"/>
      <c r="AA394" s="304"/>
      <c r="AB394" s="304"/>
      <c r="AC394" s="304"/>
      <c r="AD394" s="304"/>
      <c r="AE394" s="304"/>
      <c r="AF394" s="304"/>
      <c r="AG394" s="304"/>
    </row>
    <row r="395">
      <c r="A395" s="304"/>
      <c r="B395" s="304"/>
      <c r="C395" s="304"/>
      <c r="D395" s="304"/>
      <c r="E395" s="300"/>
      <c r="F395" s="300"/>
      <c r="G395" s="313"/>
      <c r="H395" s="302"/>
      <c r="I395" s="303"/>
      <c r="J395" s="303"/>
      <c r="K395" s="303"/>
      <c r="L395" s="303"/>
      <c r="M395" s="303"/>
      <c r="N395" s="303"/>
      <c r="O395" s="303"/>
      <c r="P395" s="303"/>
      <c r="Q395" s="304"/>
      <c r="R395" s="304"/>
      <c r="S395" s="304"/>
      <c r="T395" s="304"/>
      <c r="U395" s="304"/>
      <c r="V395" s="304"/>
      <c r="W395" s="304"/>
      <c r="X395" s="304"/>
      <c r="Y395" s="304"/>
      <c r="Z395" s="304"/>
      <c r="AA395" s="304"/>
      <c r="AB395" s="304"/>
      <c r="AC395" s="304"/>
      <c r="AD395" s="304"/>
      <c r="AE395" s="304"/>
      <c r="AF395" s="304"/>
      <c r="AG395" s="304"/>
    </row>
    <row r="396">
      <c r="A396" s="304"/>
      <c r="B396" s="304"/>
      <c r="C396" s="304"/>
      <c r="D396" s="304"/>
      <c r="E396" s="300"/>
      <c r="F396" s="300"/>
      <c r="G396" s="313"/>
      <c r="H396" s="302"/>
      <c r="I396" s="303"/>
      <c r="J396" s="303"/>
      <c r="K396" s="303"/>
      <c r="L396" s="303"/>
      <c r="M396" s="303"/>
      <c r="N396" s="303"/>
      <c r="O396" s="303"/>
      <c r="P396" s="303"/>
      <c r="Q396" s="304"/>
      <c r="R396" s="304"/>
      <c r="S396" s="304"/>
      <c r="T396" s="304"/>
      <c r="U396" s="304"/>
      <c r="V396" s="304"/>
      <c r="W396" s="304"/>
      <c r="X396" s="304"/>
      <c r="Y396" s="304"/>
      <c r="Z396" s="304"/>
      <c r="AA396" s="304"/>
      <c r="AB396" s="304"/>
      <c r="AC396" s="304"/>
      <c r="AD396" s="304"/>
      <c r="AE396" s="304"/>
      <c r="AF396" s="304"/>
      <c r="AG396" s="304"/>
    </row>
    <row r="397">
      <c r="A397" s="304"/>
      <c r="B397" s="304"/>
      <c r="C397" s="304"/>
      <c r="D397" s="304"/>
      <c r="E397" s="300"/>
      <c r="F397" s="300"/>
      <c r="G397" s="313"/>
      <c r="H397" s="302"/>
      <c r="I397" s="303"/>
      <c r="J397" s="303"/>
      <c r="K397" s="303"/>
      <c r="L397" s="303"/>
      <c r="M397" s="303"/>
      <c r="N397" s="303"/>
      <c r="O397" s="303"/>
      <c r="P397" s="303"/>
      <c r="Q397" s="304"/>
      <c r="R397" s="304"/>
      <c r="S397" s="304"/>
      <c r="T397" s="304"/>
      <c r="U397" s="304"/>
      <c r="V397" s="304"/>
      <c r="W397" s="304"/>
      <c r="X397" s="304"/>
      <c r="Y397" s="304"/>
      <c r="Z397" s="304"/>
      <c r="AA397" s="304"/>
      <c r="AB397" s="304"/>
      <c r="AC397" s="304"/>
      <c r="AD397" s="304"/>
      <c r="AE397" s="304"/>
      <c r="AF397" s="304"/>
      <c r="AG397" s="304"/>
    </row>
    <row r="398">
      <c r="A398" s="304"/>
      <c r="B398" s="304"/>
      <c r="C398" s="304"/>
      <c r="D398" s="304"/>
      <c r="E398" s="300"/>
      <c r="F398" s="300"/>
      <c r="G398" s="313"/>
      <c r="H398" s="302"/>
      <c r="I398" s="303"/>
      <c r="J398" s="303"/>
      <c r="K398" s="303"/>
      <c r="L398" s="303"/>
      <c r="M398" s="303"/>
      <c r="N398" s="303"/>
      <c r="O398" s="303"/>
      <c r="P398" s="303"/>
      <c r="Q398" s="304"/>
      <c r="R398" s="304"/>
      <c r="S398" s="304"/>
      <c r="T398" s="304"/>
      <c r="U398" s="304"/>
      <c r="V398" s="304"/>
      <c r="W398" s="304"/>
      <c r="X398" s="304"/>
      <c r="Y398" s="304"/>
      <c r="Z398" s="304"/>
      <c r="AA398" s="304"/>
      <c r="AB398" s="304"/>
      <c r="AC398" s="304"/>
      <c r="AD398" s="304"/>
      <c r="AE398" s="304"/>
      <c r="AF398" s="304"/>
      <c r="AG398" s="304"/>
    </row>
    <row r="399">
      <c r="A399" s="304"/>
      <c r="B399" s="304"/>
      <c r="C399" s="304"/>
      <c r="D399" s="304"/>
      <c r="E399" s="300"/>
      <c r="F399" s="300"/>
      <c r="G399" s="313"/>
      <c r="H399" s="302"/>
      <c r="I399" s="303"/>
      <c r="J399" s="303"/>
      <c r="K399" s="303"/>
      <c r="L399" s="303"/>
      <c r="M399" s="303"/>
      <c r="N399" s="303"/>
      <c r="O399" s="303"/>
      <c r="P399" s="303"/>
      <c r="Q399" s="304"/>
      <c r="R399" s="304"/>
      <c r="S399" s="304"/>
      <c r="T399" s="304"/>
      <c r="U399" s="304"/>
      <c r="V399" s="304"/>
      <c r="W399" s="304"/>
      <c r="X399" s="304"/>
      <c r="Y399" s="304"/>
      <c r="Z399" s="304"/>
      <c r="AA399" s="304"/>
      <c r="AB399" s="304"/>
      <c r="AC399" s="304"/>
      <c r="AD399" s="304"/>
      <c r="AE399" s="304"/>
      <c r="AF399" s="304"/>
      <c r="AG399" s="304"/>
    </row>
    <row r="400">
      <c r="A400" s="304"/>
      <c r="B400" s="304"/>
      <c r="C400" s="304"/>
      <c r="D400" s="304"/>
      <c r="E400" s="300"/>
      <c r="F400" s="300"/>
      <c r="G400" s="313"/>
      <c r="H400" s="302"/>
      <c r="I400" s="303"/>
      <c r="J400" s="303"/>
      <c r="K400" s="303"/>
      <c r="L400" s="303"/>
      <c r="M400" s="303"/>
      <c r="N400" s="303"/>
      <c r="O400" s="303"/>
      <c r="P400" s="303"/>
      <c r="Q400" s="304"/>
      <c r="R400" s="304"/>
      <c r="S400" s="304"/>
      <c r="T400" s="304"/>
      <c r="U400" s="304"/>
      <c r="V400" s="304"/>
      <c r="W400" s="304"/>
      <c r="X400" s="304"/>
      <c r="Y400" s="304"/>
      <c r="Z400" s="304"/>
      <c r="AA400" s="304"/>
      <c r="AB400" s="304"/>
      <c r="AC400" s="304"/>
      <c r="AD400" s="304"/>
      <c r="AE400" s="304"/>
      <c r="AF400" s="304"/>
      <c r="AG400" s="304"/>
    </row>
    <row r="401">
      <c r="A401" s="304"/>
      <c r="B401" s="304"/>
      <c r="C401" s="304"/>
      <c r="D401" s="304"/>
      <c r="E401" s="300"/>
      <c r="F401" s="300"/>
      <c r="G401" s="313"/>
      <c r="H401" s="302"/>
      <c r="I401" s="303"/>
      <c r="J401" s="303"/>
      <c r="K401" s="303"/>
      <c r="L401" s="303"/>
      <c r="M401" s="303"/>
      <c r="N401" s="303"/>
      <c r="O401" s="303"/>
      <c r="P401" s="303"/>
      <c r="Q401" s="304"/>
      <c r="R401" s="304"/>
      <c r="S401" s="304"/>
      <c r="T401" s="304"/>
      <c r="U401" s="304"/>
      <c r="V401" s="304"/>
      <c r="W401" s="304"/>
      <c r="X401" s="304"/>
      <c r="Y401" s="304"/>
      <c r="Z401" s="304"/>
      <c r="AA401" s="304"/>
      <c r="AB401" s="304"/>
      <c r="AC401" s="304"/>
      <c r="AD401" s="304"/>
      <c r="AE401" s="304"/>
      <c r="AF401" s="304"/>
      <c r="AG401" s="304"/>
    </row>
    <row r="402">
      <c r="A402" s="304"/>
      <c r="B402" s="304"/>
      <c r="C402" s="304"/>
      <c r="D402" s="304"/>
      <c r="E402" s="300"/>
      <c r="F402" s="300"/>
      <c r="G402" s="313"/>
      <c r="H402" s="302"/>
      <c r="I402" s="303"/>
      <c r="J402" s="303"/>
      <c r="K402" s="303"/>
      <c r="L402" s="303"/>
      <c r="M402" s="303"/>
      <c r="N402" s="303"/>
      <c r="O402" s="303"/>
      <c r="P402" s="303"/>
      <c r="Q402" s="304"/>
      <c r="R402" s="304"/>
      <c r="S402" s="304"/>
      <c r="T402" s="304"/>
      <c r="U402" s="304"/>
      <c r="V402" s="304"/>
      <c r="W402" s="304"/>
      <c r="X402" s="304"/>
      <c r="Y402" s="304"/>
      <c r="Z402" s="304"/>
      <c r="AA402" s="304"/>
      <c r="AB402" s="304"/>
      <c r="AC402" s="304"/>
      <c r="AD402" s="304"/>
      <c r="AE402" s="304"/>
      <c r="AF402" s="304"/>
      <c r="AG402" s="304"/>
    </row>
    <row r="403">
      <c r="A403" s="304"/>
      <c r="B403" s="304"/>
      <c r="C403" s="304"/>
      <c r="D403" s="304"/>
      <c r="E403" s="300"/>
      <c r="F403" s="300"/>
      <c r="G403" s="313"/>
      <c r="H403" s="302"/>
      <c r="I403" s="303"/>
      <c r="J403" s="303"/>
      <c r="K403" s="303"/>
      <c r="L403" s="303"/>
      <c r="M403" s="303"/>
      <c r="N403" s="303"/>
      <c r="O403" s="303"/>
      <c r="P403" s="303"/>
      <c r="Q403" s="304"/>
      <c r="R403" s="304"/>
      <c r="S403" s="304"/>
      <c r="T403" s="304"/>
      <c r="U403" s="304"/>
      <c r="V403" s="304"/>
      <c r="W403" s="304"/>
      <c r="X403" s="304"/>
      <c r="Y403" s="304"/>
      <c r="Z403" s="304"/>
      <c r="AA403" s="304"/>
      <c r="AB403" s="304"/>
      <c r="AC403" s="304"/>
      <c r="AD403" s="304"/>
      <c r="AE403" s="304"/>
      <c r="AF403" s="304"/>
      <c r="AG403" s="304"/>
    </row>
    <row r="404">
      <c r="A404" s="304"/>
      <c r="B404" s="304"/>
      <c r="C404" s="304"/>
      <c r="D404" s="304"/>
      <c r="E404" s="300"/>
      <c r="F404" s="300"/>
      <c r="G404" s="313"/>
      <c r="H404" s="302"/>
      <c r="I404" s="303"/>
      <c r="J404" s="303"/>
      <c r="K404" s="303"/>
      <c r="L404" s="303"/>
      <c r="M404" s="303"/>
      <c r="N404" s="303"/>
      <c r="O404" s="303"/>
      <c r="P404" s="303"/>
      <c r="Q404" s="304"/>
      <c r="R404" s="304"/>
      <c r="S404" s="304"/>
      <c r="T404" s="304"/>
      <c r="U404" s="304"/>
      <c r="V404" s="304"/>
      <c r="W404" s="304"/>
      <c r="X404" s="304"/>
      <c r="Y404" s="304"/>
      <c r="Z404" s="304"/>
      <c r="AA404" s="304"/>
      <c r="AB404" s="304"/>
      <c r="AC404" s="304"/>
      <c r="AD404" s="304"/>
      <c r="AE404" s="304"/>
      <c r="AF404" s="304"/>
      <c r="AG404" s="304"/>
    </row>
    <row r="405">
      <c r="A405" s="304"/>
      <c r="B405" s="304"/>
      <c r="C405" s="304"/>
      <c r="D405" s="304"/>
      <c r="E405" s="300"/>
      <c r="F405" s="300"/>
      <c r="G405" s="313"/>
      <c r="H405" s="302"/>
      <c r="I405" s="303"/>
      <c r="J405" s="303"/>
      <c r="K405" s="303"/>
      <c r="L405" s="303"/>
      <c r="M405" s="303"/>
      <c r="N405" s="303"/>
      <c r="O405" s="303"/>
      <c r="P405" s="303"/>
      <c r="Q405" s="304"/>
      <c r="R405" s="304"/>
      <c r="S405" s="304"/>
      <c r="T405" s="304"/>
      <c r="U405" s="304"/>
      <c r="V405" s="304"/>
      <c r="W405" s="304"/>
      <c r="X405" s="304"/>
      <c r="Y405" s="304"/>
      <c r="Z405" s="304"/>
      <c r="AA405" s="304"/>
      <c r="AB405" s="304"/>
      <c r="AC405" s="304"/>
      <c r="AD405" s="304"/>
      <c r="AE405" s="304"/>
      <c r="AF405" s="304"/>
      <c r="AG405" s="304"/>
    </row>
    <row r="406">
      <c r="A406" s="304"/>
      <c r="B406" s="304"/>
      <c r="C406" s="304"/>
      <c r="D406" s="304"/>
      <c r="E406" s="300"/>
      <c r="F406" s="300"/>
      <c r="G406" s="313"/>
      <c r="H406" s="302"/>
      <c r="I406" s="303"/>
      <c r="J406" s="303"/>
      <c r="K406" s="303"/>
      <c r="L406" s="303"/>
      <c r="M406" s="303"/>
      <c r="N406" s="303"/>
      <c r="O406" s="303"/>
      <c r="P406" s="303"/>
      <c r="Q406" s="304"/>
      <c r="R406" s="304"/>
      <c r="S406" s="304"/>
      <c r="T406" s="304"/>
      <c r="U406" s="304"/>
      <c r="V406" s="304"/>
      <c r="W406" s="304"/>
      <c r="X406" s="304"/>
      <c r="Y406" s="304"/>
      <c r="Z406" s="304"/>
      <c r="AA406" s="304"/>
      <c r="AB406" s="304"/>
      <c r="AC406" s="304"/>
      <c r="AD406" s="304"/>
      <c r="AE406" s="304"/>
      <c r="AF406" s="304"/>
      <c r="AG406" s="304"/>
    </row>
    <row r="407">
      <c r="A407" s="304"/>
      <c r="B407" s="304"/>
      <c r="C407" s="304"/>
      <c r="D407" s="304"/>
      <c r="E407" s="300"/>
      <c r="F407" s="300"/>
      <c r="G407" s="313"/>
      <c r="H407" s="302"/>
      <c r="I407" s="303"/>
      <c r="J407" s="303"/>
      <c r="K407" s="303"/>
      <c r="L407" s="303"/>
      <c r="M407" s="303"/>
      <c r="N407" s="303"/>
      <c r="O407" s="303"/>
      <c r="P407" s="303"/>
      <c r="Q407" s="304"/>
      <c r="R407" s="304"/>
      <c r="S407" s="304"/>
      <c r="T407" s="304"/>
      <c r="U407" s="304"/>
      <c r="V407" s="304"/>
      <c r="W407" s="304"/>
      <c r="X407" s="304"/>
      <c r="Y407" s="304"/>
      <c r="Z407" s="304"/>
      <c r="AA407" s="304"/>
      <c r="AB407" s="304"/>
      <c r="AC407" s="304"/>
      <c r="AD407" s="304"/>
      <c r="AE407" s="304"/>
      <c r="AF407" s="304"/>
      <c r="AG407" s="304"/>
    </row>
    <row r="408">
      <c r="A408" s="304"/>
      <c r="B408" s="304"/>
      <c r="C408" s="304"/>
      <c r="D408" s="304"/>
      <c r="E408" s="300"/>
      <c r="F408" s="300"/>
      <c r="G408" s="313"/>
      <c r="H408" s="302"/>
      <c r="I408" s="303"/>
      <c r="J408" s="303"/>
      <c r="K408" s="303"/>
      <c r="L408" s="303"/>
      <c r="M408" s="303"/>
      <c r="N408" s="303"/>
      <c r="O408" s="303"/>
      <c r="P408" s="303"/>
      <c r="Q408" s="304"/>
      <c r="R408" s="304"/>
      <c r="S408" s="304"/>
      <c r="T408" s="304"/>
      <c r="U408" s="304"/>
      <c r="V408" s="304"/>
      <c r="W408" s="304"/>
      <c r="X408" s="304"/>
      <c r="Y408" s="304"/>
      <c r="Z408" s="304"/>
      <c r="AA408" s="304"/>
      <c r="AB408" s="304"/>
      <c r="AC408" s="304"/>
      <c r="AD408" s="304"/>
      <c r="AE408" s="304"/>
      <c r="AF408" s="304"/>
      <c r="AG408" s="304"/>
    </row>
    <row r="409">
      <c r="A409" s="304"/>
      <c r="B409" s="304"/>
      <c r="C409" s="304"/>
      <c r="D409" s="304"/>
      <c r="E409" s="300"/>
      <c r="F409" s="300"/>
      <c r="G409" s="313"/>
      <c r="H409" s="302"/>
      <c r="I409" s="303"/>
      <c r="J409" s="303"/>
      <c r="K409" s="303"/>
      <c r="L409" s="303"/>
      <c r="M409" s="303"/>
      <c r="N409" s="303"/>
      <c r="O409" s="303"/>
      <c r="P409" s="303"/>
      <c r="Q409" s="304"/>
      <c r="R409" s="304"/>
      <c r="S409" s="304"/>
      <c r="T409" s="304"/>
      <c r="U409" s="304"/>
      <c r="V409" s="304"/>
      <c r="W409" s="304"/>
      <c r="X409" s="304"/>
      <c r="Y409" s="304"/>
      <c r="Z409" s="304"/>
      <c r="AA409" s="304"/>
      <c r="AB409" s="304"/>
      <c r="AC409" s="304"/>
      <c r="AD409" s="304"/>
      <c r="AE409" s="304"/>
      <c r="AF409" s="304"/>
      <c r="AG409" s="304"/>
    </row>
    <row r="410">
      <c r="A410" s="304"/>
      <c r="B410" s="304"/>
      <c r="C410" s="304"/>
      <c r="D410" s="304"/>
      <c r="E410" s="300"/>
      <c r="F410" s="300"/>
      <c r="G410" s="313"/>
      <c r="H410" s="302"/>
      <c r="I410" s="303"/>
      <c r="J410" s="303"/>
      <c r="K410" s="303"/>
      <c r="L410" s="303"/>
      <c r="M410" s="303"/>
      <c r="N410" s="303"/>
      <c r="O410" s="303"/>
      <c r="P410" s="303"/>
      <c r="Q410" s="304"/>
      <c r="R410" s="304"/>
      <c r="S410" s="304"/>
      <c r="T410" s="304"/>
      <c r="U410" s="304"/>
      <c r="V410" s="304"/>
      <c r="W410" s="304"/>
      <c r="X410" s="304"/>
      <c r="Y410" s="304"/>
      <c r="Z410" s="304"/>
      <c r="AA410" s="304"/>
      <c r="AB410" s="304"/>
      <c r="AC410" s="304"/>
      <c r="AD410" s="304"/>
      <c r="AE410" s="304"/>
      <c r="AF410" s="304"/>
      <c r="AG410" s="304"/>
    </row>
    <row r="411">
      <c r="A411" s="304"/>
      <c r="B411" s="304"/>
      <c r="C411" s="304"/>
      <c r="D411" s="304"/>
      <c r="E411" s="300"/>
      <c r="F411" s="300"/>
      <c r="G411" s="313"/>
      <c r="H411" s="302"/>
      <c r="I411" s="303"/>
      <c r="J411" s="303"/>
      <c r="K411" s="303"/>
      <c r="L411" s="303"/>
      <c r="M411" s="303"/>
      <c r="N411" s="303"/>
      <c r="O411" s="303"/>
      <c r="P411" s="303"/>
      <c r="Q411" s="304"/>
      <c r="R411" s="304"/>
      <c r="S411" s="304"/>
      <c r="T411" s="304"/>
      <c r="U411" s="304"/>
      <c r="V411" s="304"/>
      <c r="W411" s="304"/>
      <c r="X411" s="304"/>
      <c r="Y411" s="304"/>
      <c r="Z411" s="304"/>
      <c r="AA411" s="304"/>
      <c r="AB411" s="304"/>
      <c r="AC411" s="304"/>
      <c r="AD411" s="304"/>
      <c r="AE411" s="304"/>
      <c r="AF411" s="304"/>
      <c r="AG411" s="304"/>
    </row>
    <row r="412">
      <c r="A412" s="304"/>
      <c r="B412" s="304"/>
      <c r="C412" s="304"/>
      <c r="D412" s="304"/>
      <c r="E412" s="300"/>
      <c r="F412" s="300"/>
      <c r="G412" s="313"/>
      <c r="H412" s="302"/>
      <c r="I412" s="303"/>
      <c r="J412" s="303"/>
      <c r="K412" s="303"/>
      <c r="L412" s="303"/>
      <c r="M412" s="303"/>
      <c r="N412" s="303"/>
      <c r="O412" s="303"/>
      <c r="P412" s="303"/>
      <c r="Q412" s="304"/>
      <c r="R412" s="304"/>
      <c r="S412" s="304"/>
      <c r="T412" s="304"/>
      <c r="U412" s="304"/>
      <c r="V412" s="304"/>
      <c r="W412" s="304"/>
      <c r="X412" s="304"/>
      <c r="Y412" s="304"/>
      <c r="Z412" s="304"/>
      <c r="AA412" s="304"/>
      <c r="AB412" s="304"/>
      <c r="AC412" s="304"/>
      <c r="AD412" s="304"/>
      <c r="AE412" s="304"/>
      <c r="AF412" s="304"/>
      <c r="AG412" s="304"/>
    </row>
    <row r="413">
      <c r="A413" s="304"/>
      <c r="B413" s="304"/>
      <c r="C413" s="304"/>
      <c r="D413" s="304"/>
      <c r="E413" s="300"/>
      <c r="F413" s="300"/>
      <c r="G413" s="313"/>
      <c r="H413" s="302"/>
      <c r="I413" s="303"/>
      <c r="J413" s="303"/>
      <c r="K413" s="303"/>
      <c r="L413" s="303"/>
      <c r="M413" s="303"/>
      <c r="N413" s="303"/>
      <c r="O413" s="303"/>
      <c r="P413" s="303"/>
      <c r="Q413" s="304"/>
      <c r="R413" s="304"/>
      <c r="S413" s="304"/>
      <c r="T413" s="304"/>
      <c r="U413" s="304"/>
      <c r="V413" s="304"/>
      <c r="W413" s="304"/>
      <c r="X413" s="304"/>
      <c r="Y413" s="304"/>
      <c r="Z413" s="304"/>
      <c r="AA413" s="304"/>
      <c r="AB413" s="304"/>
      <c r="AC413" s="304"/>
      <c r="AD413" s="304"/>
      <c r="AE413" s="304"/>
      <c r="AF413" s="304"/>
      <c r="AG413" s="304"/>
    </row>
    <row r="414">
      <c r="A414" s="304"/>
      <c r="B414" s="304"/>
      <c r="C414" s="304"/>
      <c r="D414" s="304"/>
      <c r="E414" s="300"/>
      <c r="F414" s="300"/>
      <c r="G414" s="313"/>
      <c r="H414" s="302"/>
      <c r="I414" s="303"/>
      <c r="J414" s="303"/>
      <c r="K414" s="303"/>
      <c r="L414" s="303"/>
      <c r="M414" s="303"/>
      <c r="N414" s="303"/>
      <c r="O414" s="303"/>
      <c r="P414" s="303"/>
      <c r="Q414" s="304"/>
      <c r="R414" s="304"/>
      <c r="S414" s="304"/>
      <c r="T414" s="304"/>
      <c r="U414" s="304"/>
      <c r="V414" s="304"/>
      <c r="W414" s="304"/>
      <c r="X414" s="304"/>
      <c r="Y414" s="304"/>
      <c r="Z414" s="304"/>
      <c r="AA414" s="304"/>
      <c r="AB414" s="304"/>
      <c r="AC414" s="304"/>
      <c r="AD414" s="304"/>
      <c r="AE414" s="304"/>
      <c r="AF414" s="304"/>
      <c r="AG414" s="304"/>
    </row>
    <row r="415">
      <c r="A415" s="304"/>
      <c r="B415" s="304"/>
      <c r="C415" s="304"/>
      <c r="D415" s="304"/>
      <c r="E415" s="300"/>
      <c r="F415" s="300"/>
      <c r="G415" s="313"/>
      <c r="H415" s="302"/>
      <c r="I415" s="303"/>
      <c r="J415" s="303"/>
      <c r="K415" s="303"/>
      <c r="L415" s="303"/>
      <c r="M415" s="303"/>
      <c r="N415" s="303"/>
      <c r="O415" s="303"/>
      <c r="P415" s="303"/>
      <c r="Q415" s="304"/>
      <c r="R415" s="304"/>
      <c r="S415" s="304"/>
      <c r="T415" s="304"/>
      <c r="U415" s="304"/>
      <c r="V415" s="304"/>
      <c r="W415" s="304"/>
      <c r="X415" s="304"/>
      <c r="Y415" s="304"/>
      <c r="Z415" s="304"/>
      <c r="AA415" s="304"/>
      <c r="AB415" s="304"/>
      <c r="AC415" s="304"/>
      <c r="AD415" s="304"/>
      <c r="AE415" s="304"/>
      <c r="AF415" s="304"/>
      <c r="AG415" s="304"/>
    </row>
    <row r="416">
      <c r="A416" s="304"/>
      <c r="B416" s="304"/>
      <c r="C416" s="304"/>
      <c r="D416" s="304"/>
      <c r="E416" s="300"/>
      <c r="F416" s="300"/>
      <c r="G416" s="313"/>
      <c r="H416" s="302"/>
      <c r="I416" s="303"/>
      <c r="J416" s="303"/>
      <c r="K416" s="303"/>
      <c r="L416" s="303"/>
      <c r="M416" s="303"/>
      <c r="N416" s="303"/>
      <c r="O416" s="303"/>
      <c r="P416" s="303"/>
      <c r="Q416" s="304"/>
      <c r="R416" s="304"/>
      <c r="S416" s="304"/>
      <c r="T416" s="304"/>
      <c r="U416" s="304"/>
      <c r="V416" s="304"/>
      <c r="W416" s="304"/>
      <c r="X416" s="304"/>
      <c r="Y416" s="304"/>
      <c r="Z416" s="304"/>
      <c r="AA416" s="304"/>
      <c r="AB416" s="304"/>
      <c r="AC416" s="304"/>
      <c r="AD416" s="304"/>
      <c r="AE416" s="304"/>
      <c r="AF416" s="304"/>
      <c r="AG416" s="304"/>
    </row>
    <row r="417">
      <c r="A417" s="304"/>
      <c r="B417" s="304"/>
      <c r="C417" s="304"/>
      <c r="D417" s="304"/>
      <c r="E417" s="300"/>
      <c r="F417" s="300"/>
      <c r="G417" s="313"/>
      <c r="H417" s="302"/>
      <c r="I417" s="303"/>
      <c r="J417" s="303"/>
      <c r="K417" s="303"/>
      <c r="L417" s="303"/>
      <c r="M417" s="303"/>
      <c r="N417" s="303"/>
      <c r="O417" s="303"/>
      <c r="P417" s="303"/>
      <c r="Q417" s="304"/>
      <c r="R417" s="304"/>
      <c r="S417" s="304"/>
      <c r="T417" s="304"/>
      <c r="U417" s="304"/>
      <c r="V417" s="304"/>
      <c r="W417" s="304"/>
      <c r="X417" s="304"/>
      <c r="Y417" s="304"/>
      <c r="Z417" s="304"/>
      <c r="AA417" s="304"/>
      <c r="AB417" s="304"/>
      <c r="AC417" s="304"/>
      <c r="AD417" s="304"/>
      <c r="AE417" s="304"/>
      <c r="AF417" s="304"/>
      <c r="AG417" s="304"/>
    </row>
    <row r="418">
      <c r="A418" s="304"/>
      <c r="B418" s="304"/>
      <c r="C418" s="304"/>
      <c r="D418" s="304"/>
      <c r="E418" s="300"/>
      <c r="F418" s="300"/>
      <c r="G418" s="313"/>
      <c r="H418" s="302"/>
      <c r="I418" s="303"/>
      <c r="J418" s="303"/>
      <c r="K418" s="303"/>
      <c r="L418" s="303"/>
      <c r="M418" s="303"/>
      <c r="N418" s="303"/>
      <c r="O418" s="303"/>
      <c r="P418" s="303"/>
      <c r="Q418" s="304"/>
      <c r="R418" s="304"/>
      <c r="S418" s="304"/>
      <c r="T418" s="304"/>
      <c r="U418" s="304"/>
      <c r="V418" s="304"/>
      <c r="W418" s="304"/>
      <c r="X418" s="304"/>
      <c r="Y418" s="304"/>
      <c r="Z418" s="304"/>
      <c r="AA418" s="304"/>
      <c r="AB418" s="304"/>
      <c r="AC418" s="304"/>
      <c r="AD418" s="304"/>
      <c r="AE418" s="304"/>
      <c r="AF418" s="304"/>
      <c r="AG418" s="304"/>
    </row>
    <row r="419">
      <c r="A419" s="304"/>
      <c r="B419" s="304"/>
      <c r="C419" s="304"/>
      <c r="D419" s="304"/>
      <c r="E419" s="300"/>
      <c r="F419" s="300"/>
      <c r="G419" s="313"/>
      <c r="H419" s="302"/>
      <c r="I419" s="303"/>
      <c r="J419" s="303"/>
      <c r="K419" s="303"/>
      <c r="L419" s="303"/>
      <c r="M419" s="303"/>
      <c r="N419" s="303"/>
      <c r="O419" s="303"/>
      <c r="P419" s="303"/>
      <c r="Q419" s="304"/>
      <c r="R419" s="304"/>
      <c r="S419" s="304"/>
      <c r="T419" s="304"/>
      <c r="U419" s="304"/>
      <c r="V419" s="304"/>
      <c r="W419" s="304"/>
      <c r="X419" s="304"/>
      <c r="Y419" s="304"/>
      <c r="Z419" s="304"/>
      <c r="AA419" s="304"/>
      <c r="AB419" s="304"/>
      <c r="AC419" s="304"/>
      <c r="AD419" s="304"/>
      <c r="AE419" s="304"/>
      <c r="AF419" s="304"/>
      <c r="AG419" s="304"/>
    </row>
    <row r="420">
      <c r="A420" s="304"/>
      <c r="B420" s="304"/>
      <c r="C420" s="304"/>
      <c r="D420" s="304"/>
      <c r="E420" s="300"/>
      <c r="F420" s="300"/>
      <c r="G420" s="313"/>
      <c r="H420" s="302"/>
      <c r="I420" s="303"/>
      <c r="J420" s="303"/>
      <c r="K420" s="303"/>
      <c r="L420" s="303"/>
      <c r="M420" s="303"/>
      <c r="N420" s="303"/>
      <c r="O420" s="303"/>
      <c r="P420" s="303"/>
      <c r="Q420" s="304"/>
      <c r="R420" s="304"/>
      <c r="S420" s="304"/>
      <c r="T420" s="304"/>
      <c r="U420" s="304"/>
      <c r="V420" s="304"/>
      <c r="W420" s="304"/>
      <c r="X420" s="304"/>
      <c r="Y420" s="304"/>
      <c r="Z420" s="304"/>
      <c r="AA420" s="304"/>
      <c r="AB420" s="304"/>
      <c r="AC420" s="304"/>
      <c r="AD420" s="304"/>
      <c r="AE420" s="304"/>
      <c r="AF420" s="304"/>
      <c r="AG420" s="304"/>
    </row>
    <row r="421">
      <c r="A421" s="304"/>
      <c r="B421" s="304"/>
      <c r="C421" s="304"/>
      <c r="D421" s="304"/>
      <c r="E421" s="300"/>
      <c r="F421" s="300"/>
      <c r="G421" s="313"/>
      <c r="H421" s="302"/>
      <c r="I421" s="303"/>
      <c r="J421" s="303"/>
      <c r="K421" s="303"/>
      <c r="L421" s="303"/>
      <c r="M421" s="303"/>
      <c r="N421" s="303"/>
      <c r="O421" s="303"/>
      <c r="P421" s="303"/>
      <c r="Q421" s="304"/>
      <c r="R421" s="304"/>
      <c r="S421" s="304"/>
      <c r="T421" s="304"/>
      <c r="U421" s="304"/>
      <c r="V421" s="304"/>
      <c r="W421" s="304"/>
      <c r="X421" s="304"/>
      <c r="Y421" s="304"/>
      <c r="Z421" s="304"/>
      <c r="AA421" s="304"/>
      <c r="AB421" s="304"/>
      <c r="AC421" s="304"/>
      <c r="AD421" s="304"/>
      <c r="AE421" s="304"/>
      <c r="AF421" s="304"/>
      <c r="AG421" s="304"/>
    </row>
    <row r="422">
      <c r="A422" s="304"/>
      <c r="B422" s="304"/>
      <c r="C422" s="304"/>
      <c r="D422" s="304"/>
      <c r="E422" s="300"/>
      <c r="F422" s="300"/>
      <c r="G422" s="313"/>
      <c r="H422" s="302"/>
      <c r="I422" s="303"/>
      <c r="J422" s="303"/>
      <c r="K422" s="303"/>
      <c r="L422" s="303"/>
      <c r="M422" s="303"/>
      <c r="N422" s="303"/>
      <c r="O422" s="303"/>
      <c r="P422" s="303"/>
      <c r="Q422" s="304"/>
      <c r="R422" s="304"/>
      <c r="S422" s="304"/>
      <c r="T422" s="304"/>
      <c r="U422" s="304"/>
      <c r="V422" s="304"/>
      <c r="W422" s="304"/>
      <c r="X422" s="304"/>
      <c r="Y422" s="304"/>
      <c r="Z422" s="304"/>
      <c r="AA422" s="304"/>
      <c r="AB422" s="304"/>
      <c r="AC422" s="304"/>
      <c r="AD422" s="304"/>
      <c r="AE422" s="304"/>
      <c r="AF422" s="304"/>
      <c r="AG422" s="304"/>
    </row>
    <row r="423">
      <c r="A423" s="304"/>
      <c r="B423" s="304"/>
      <c r="C423" s="304"/>
      <c r="D423" s="304"/>
      <c r="E423" s="300"/>
      <c r="F423" s="300"/>
      <c r="G423" s="313"/>
      <c r="H423" s="302"/>
      <c r="I423" s="303"/>
      <c r="J423" s="303"/>
      <c r="K423" s="303"/>
      <c r="L423" s="303"/>
      <c r="M423" s="303"/>
      <c r="N423" s="303"/>
      <c r="O423" s="303"/>
      <c r="P423" s="303"/>
      <c r="Q423" s="304"/>
      <c r="R423" s="304"/>
      <c r="S423" s="304"/>
      <c r="T423" s="304"/>
      <c r="U423" s="304"/>
      <c r="V423" s="304"/>
      <c r="W423" s="304"/>
      <c r="X423" s="304"/>
      <c r="Y423" s="304"/>
      <c r="Z423" s="304"/>
      <c r="AA423" s="304"/>
      <c r="AB423" s="304"/>
      <c r="AC423" s="304"/>
      <c r="AD423" s="304"/>
      <c r="AE423" s="304"/>
      <c r="AF423" s="304"/>
      <c r="AG423" s="304"/>
    </row>
    <row r="424">
      <c r="A424" s="304"/>
      <c r="B424" s="304"/>
      <c r="C424" s="304"/>
      <c r="D424" s="304"/>
      <c r="E424" s="300"/>
      <c r="F424" s="300"/>
      <c r="G424" s="313"/>
      <c r="H424" s="302"/>
      <c r="I424" s="303"/>
      <c r="J424" s="303"/>
      <c r="K424" s="303"/>
      <c r="L424" s="303"/>
      <c r="M424" s="303"/>
      <c r="N424" s="303"/>
      <c r="O424" s="303"/>
      <c r="P424" s="303"/>
      <c r="Q424" s="304"/>
      <c r="R424" s="304"/>
      <c r="S424" s="304"/>
      <c r="T424" s="304"/>
      <c r="U424" s="304"/>
      <c r="V424" s="304"/>
      <c r="W424" s="304"/>
      <c r="X424" s="304"/>
      <c r="Y424" s="304"/>
      <c r="Z424" s="304"/>
      <c r="AA424" s="304"/>
      <c r="AB424" s="304"/>
      <c r="AC424" s="304"/>
      <c r="AD424" s="304"/>
      <c r="AE424" s="304"/>
      <c r="AF424" s="304"/>
      <c r="AG424" s="304"/>
    </row>
    <row r="425">
      <c r="A425" s="304"/>
      <c r="B425" s="304"/>
      <c r="C425" s="304"/>
      <c r="D425" s="304"/>
      <c r="E425" s="300"/>
      <c r="F425" s="300"/>
      <c r="G425" s="313"/>
      <c r="H425" s="302"/>
      <c r="I425" s="303"/>
      <c r="J425" s="303"/>
      <c r="K425" s="303"/>
      <c r="L425" s="303"/>
      <c r="M425" s="303"/>
      <c r="N425" s="303"/>
      <c r="O425" s="303"/>
      <c r="P425" s="303"/>
      <c r="Q425" s="304"/>
      <c r="R425" s="304"/>
      <c r="S425" s="304"/>
      <c r="T425" s="304"/>
      <c r="U425" s="304"/>
      <c r="V425" s="304"/>
      <c r="W425" s="304"/>
      <c r="X425" s="304"/>
      <c r="Y425" s="304"/>
      <c r="Z425" s="304"/>
      <c r="AA425" s="304"/>
      <c r="AB425" s="304"/>
      <c r="AC425" s="304"/>
      <c r="AD425" s="304"/>
      <c r="AE425" s="304"/>
      <c r="AF425" s="304"/>
      <c r="AG425" s="304"/>
    </row>
    <row r="426">
      <c r="A426" s="304"/>
      <c r="B426" s="304"/>
      <c r="C426" s="304"/>
      <c r="D426" s="304"/>
      <c r="E426" s="300"/>
      <c r="F426" s="300"/>
      <c r="G426" s="313"/>
      <c r="H426" s="302"/>
      <c r="I426" s="303"/>
      <c r="J426" s="303"/>
      <c r="K426" s="303"/>
      <c r="L426" s="303"/>
      <c r="M426" s="303"/>
      <c r="N426" s="303"/>
      <c r="O426" s="303"/>
      <c r="P426" s="303"/>
      <c r="Q426" s="304"/>
      <c r="R426" s="304"/>
      <c r="S426" s="304"/>
      <c r="T426" s="304"/>
      <c r="U426" s="304"/>
      <c r="V426" s="304"/>
      <c r="W426" s="304"/>
      <c r="X426" s="304"/>
      <c r="Y426" s="304"/>
      <c r="Z426" s="304"/>
      <c r="AA426" s="304"/>
      <c r="AB426" s="304"/>
      <c r="AC426" s="304"/>
      <c r="AD426" s="304"/>
      <c r="AE426" s="304"/>
      <c r="AF426" s="304"/>
      <c r="AG426" s="304"/>
    </row>
    <row r="427">
      <c r="A427" s="304"/>
      <c r="B427" s="304"/>
      <c r="C427" s="304"/>
      <c r="D427" s="304"/>
      <c r="E427" s="300"/>
      <c r="F427" s="300"/>
      <c r="G427" s="313"/>
      <c r="H427" s="302"/>
      <c r="I427" s="303"/>
      <c r="J427" s="303"/>
      <c r="K427" s="303"/>
      <c r="L427" s="303"/>
      <c r="M427" s="303"/>
      <c r="N427" s="303"/>
      <c r="O427" s="303"/>
      <c r="P427" s="303"/>
      <c r="Q427" s="304"/>
      <c r="R427" s="304"/>
      <c r="S427" s="304"/>
      <c r="T427" s="304"/>
      <c r="U427" s="304"/>
      <c r="V427" s="304"/>
      <c r="W427" s="304"/>
      <c r="X427" s="304"/>
      <c r="Y427" s="304"/>
      <c r="Z427" s="304"/>
      <c r="AA427" s="304"/>
      <c r="AB427" s="304"/>
      <c r="AC427" s="304"/>
      <c r="AD427" s="304"/>
      <c r="AE427" s="304"/>
      <c r="AF427" s="304"/>
      <c r="AG427" s="304"/>
    </row>
    <row r="428">
      <c r="A428" s="304"/>
      <c r="B428" s="304"/>
      <c r="C428" s="304"/>
      <c r="D428" s="304"/>
      <c r="E428" s="300"/>
      <c r="F428" s="300"/>
      <c r="G428" s="313"/>
      <c r="H428" s="302"/>
      <c r="I428" s="303"/>
      <c r="J428" s="303"/>
      <c r="K428" s="303"/>
      <c r="L428" s="303"/>
      <c r="M428" s="303"/>
      <c r="N428" s="303"/>
      <c r="O428" s="303"/>
      <c r="P428" s="303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</row>
    <row r="429">
      <c r="A429" s="304"/>
      <c r="B429" s="304"/>
      <c r="C429" s="304"/>
      <c r="D429" s="304"/>
      <c r="E429" s="300"/>
      <c r="F429" s="300"/>
      <c r="G429" s="313"/>
      <c r="H429" s="302"/>
      <c r="I429" s="303"/>
      <c r="J429" s="303"/>
      <c r="K429" s="303"/>
      <c r="L429" s="303"/>
      <c r="M429" s="303"/>
      <c r="N429" s="303"/>
      <c r="O429" s="303"/>
      <c r="P429" s="303"/>
      <c r="Q429" s="304"/>
      <c r="R429" s="304"/>
      <c r="S429" s="304"/>
      <c r="T429" s="304"/>
      <c r="U429" s="304"/>
      <c r="V429" s="304"/>
      <c r="W429" s="304"/>
      <c r="X429" s="304"/>
      <c r="Y429" s="304"/>
      <c r="Z429" s="304"/>
      <c r="AA429" s="304"/>
      <c r="AB429" s="304"/>
      <c r="AC429" s="304"/>
      <c r="AD429" s="304"/>
      <c r="AE429" s="304"/>
      <c r="AF429" s="304"/>
      <c r="AG429" s="304"/>
    </row>
    <row r="430">
      <c r="A430" s="304"/>
      <c r="B430" s="304"/>
      <c r="C430" s="304"/>
      <c r="D430" s="304"/>
      <c r="E430" s="300"/>
      <c r="F430" s="300"/>
      <c r="G430" s="313"/>
      <c r="H430" s="302"/>
      <c r="I430" s="303"/>
      <c r="J430" s="303"/>
      <c r="K430" s="303"/>
      <c r="L430" s="303"/>
      <c r="M430" s="303"/>
      <c r="N430" s="303"/>
      <c r="O430" s="303"/>
      <c r="P430" s="303"/>
      <c r="Q430" s="304"/>
      <c r="R430" s="304"/>
      <c r="S430" s="304"/>
      <c r="T430" s="304"/>
      <c r="U430" s="304"/>
      <c r="V430" s="304"/>
      <c r="W430" s="304"/>
      <c r="X430" s="304"/>
      <c r="Y430" s="304"/>
      <c r="Z430" s="304"/>
      <c r="AA430" s="304"/>
      <c r="AB430" s="304"/>
      <c r="AC430" s="304"/>
      <c r="AD430" s="304"/>
      <c r="AE430" s="304"/>
      <c r="AF430" s="304"/>
      <c r="AG430" s="304"/>
    </row>
    <row r="431">
      <c r="A431" s="304"/>
      <c r="B431" s="304"/>
      <c r="C431" s="304"/>
      <c r="D431" s="304"/>
      <c r="E431" s="300"/>
      <c r="F431" s="300"/>
      <c r="G431" s="313"/>
      <c r="H431" s="302"/>
      <c r="I431" s="303"/>
      <c r="J431" s="303"/>
      <c r="K431" s="303"/>
      <c r="L431" s="303"/>
      <c r="M431" s="303"/>
      <c r="N431" s="303"/>
      <c r="O431" s="303"/>
      <c r="P431" s="303"/>
      <c r="Q431" s="304"/>
      <c r="R431" s="304"/>
      <c r="S431" s="304"/>
      <c r="T431" s="304"/>
      <c r="U431" s="304"/>
      <c r="V431" s="304"/>
      <c r="W431" s="304"/>
      <c r="X431" s="304"/>
      <c r="Y431" s="304"/>
      <c r="Z431" s="304"/>
      <c r="AA431" s="304"/>
      <c r="AB431" s="304"/>
      <c r="AC431" s="304"/>
      <c r="AD431" s="304"/>
      <c r="AE431" s="304"/>
      <c r="AF431" s="304"/>
      <c r="AG431" s="304"/>
    </row>
    <row r="432">
      <c r="A432" s="304"/>
      <c r="B432" s="304"/>
      <c r="C432" s="304"/>
      <c r="D432" s="304"/>
      <c r="E432" s="300"/>
      <c r="F432" s="300"/>
      <c r="G432" s="313"/>
      <c r="H432" s="302"/>
      <c r="I432" s="303"/>
      <c r="J432" s="303"/>
      <c r="K432" s="303"/>
      <c r="L432" s="303"/>
      <c r="M432" s="303"/>
      <c r="N432" s="303"/>
      <c r="O432" s="303"/>
      <c r="P432" s="303"/>
      <c r="Q432" s="304"/>
      <c r="R432" s="304"/>
      <c r="S432" s="304"/>
      <c r="T432" s="304"/>
      <c r="U432" s="304"/>
      <c r="V432" s="304"/>
      <c r="W432" s="304"/>
      <c r="X432" s="304"/>
      <c r="Y432" s="304"/>
      <c r="Z432" s="304"/>
      <c r="AA432" s="304"/>
      <c r="AB432" s="304"/>
      <c r="AC432" s="304"/>
      <c r="AD432" s="304"/>
      <c r="AE432" s="304"/>
      <c r="AF432" s="304"/>
      <c r="AG432" s="304"/>
    </row>
    <row r="433">
      <c r="A433" s="304"/>
      <c r="B433" s="304"/>
      <c r="C433" s="304"/>
      <c r="D433" s="304"/>
      <c r="E433" s="300"/>
      <c r="F433" s="300"/>
      <c r="G433" s="313"/>
      <c r="H433" s="302"/>
      <c r="I433" s="303"/>
      <c r="J433" s="303"/>
      <c r="K433" s="303"/>
      <c r="L433" s="303"/>
      <c r="M433" s="303"/>
      <c r="N433" s="303"/>
      <c r="O433" s="303"/>
      <c r="P433" s="303"/>
      <c r="Q433" s="304"/>
      <c r="R433" s="304"/>
      <c r="S433" s="304"/>
      <c r="T433" s="304"/>
      <c r="U433" s="304"/>
      <c r="V433" s="304"/>
      <c r="W433" s="304"/>
      <c r="X433" s="304"/>
      <c r="Y433" s="304"/>
      <c r="Z433" s="304"/>
      <c r="AA433" s="304"/>
      <c r="AB433" s="304"/>
      <c r="AC433" s="304"/>
      <c r="AD433" s="304"/>
      <c r="AE433" s="304"/>
      <c r="AF433" s="304"/>
      <c r="AG433" s="304"/>
    </row>
    <row r="434">
      <c r="A434" s="304"/>
      <c r="B434" s="304"/>
      <c r="C434" s="304"/>
      <c r="D434" s="304"/>
      <c r="E434" s="300"/>
      <c r="F434" s="300"/>
      <c r="G434" s="313"/>
      <c r="H434" s="302"/>
      <c r="I434" s="303"/>
      <c r="J434" s="303"/>
      <c r="K434" s="303"/>
      <c r="L434" s="303"/>
      <c r="M434" s="303"/>
      <c r="N434" s="303"/>
      <c r="O434" s="303"/>
      <c r="P434" s="303"/>
      <c r="Q434" s="304"/>
      <c r="R434" s="304"/>
      <c r="S434" s="304"/>
      <c r="T434" s="304"/>
      <c r="U434" s="304"/>
      <c r="V434" s="304"/>
      <c r="W434" s="304"/>
      <c r="X434" s="304"/>
      <c r="Y434" s="304"/>
      <c r="Z434" s="304"/>
      <c r="AA434" s="304"/>
      <c r="AB434" s="304"/>
      <c r="AC434" s="304"/>
      <c r="AD434" s="304"/>
      <c r="AE434" s="304"/>
      <c r="AF434" s="304"/>
      <c r="AG434" s="304"/>
    </row>
    <row r="435">
      <c r="A435" s="304"/>
      <c r="B435" s="304"/>
      <c r="C435" s="304"/>
      <c r="D435" s="304"/>
      <c r="E435" s="300"/>
      <c r="F435" s="300"/>
      <c r="G435" s="313"/>
      <c r="H435" s="302"/>
      <c r="I435" s="303"/>
      <c r="J435" s="303"/>
      <c r="K435" s="303"/>
      <c r="L435" s="303"/>
      <c r="M435" s="303"/>
      <c r="N435" s="303"/>
      <c r="O435" s="303"/>
      <c r="P435" s="303"/>
      <c r="Q435" s="304"/>
      <c r="R435" s="304"/>
      <c r="S435" s="304"/>
      <c r="T435" s="304"/>
      <c r="U435" s="304"/>
      <c r="V435" s="304"/>
      <c r="W435" s="304"/>
      <c r="X435" s="304"/>
      <c r="Y435" s="304"/>
      <c r="Z435" s="304"/>
      <c r="AA435" s="304"/>
      <c r="AB435" s="304"/>
      <c r="AC435" s="304"/>
      <c r="AD435" s="304"/>
      <c r="AE435" s="304"/>
      <c r="AF435" s="304"/>
      <c r="AG435" s="304"/>
    </row>
    <row r="436">
      <c r="A436" s="304"/>
      <c r="B436" s="304"/>
      <c r="C436" s="304"/>
      <c r="D436" s="304"/>
      <c r="E436" s="300"/>
      <c r="F436" s="300"/>
      <c r="G436" s="313"/>
      <c r="H436" s="302"/>
      <c r="I436" s="303"/>
      <c r="J436" s="303"/>
      <c r="K436" s="303"/>
      <c r="L436" s="303"/>
      <c r="M436" s="303"/>
      <c r="N436" s="303"/>
      <c r="O436" s="303"/>
      <c r="P436" s="303"/>
      <c r="Q436" s="304"/>
      <c r="R436" s="304"/>
      <c r="S436" s="304"/>
      <c r="T436" s="304"/>
      <c r="U436" s="304"/>
      <c r="V436" s="304"/>
      <c r="W436" s="304"/>
      <c r="X436" s="304"/>
      <c r="Y436" s="304"/>
      <c r="Z436" s="304"/>
      <c r="AA436" s="304"/>
      <c r="AB436" s="304"/>
      <c r="AC436" s="304"/>
      <c r="AD436" s="304"/>
      <c r="AE436" s="304"/>
      <c r="AF436" s="304"/>
      <c r="AG436" s="304"/>
    </row>
    <row r="437">
      <c r="A437" s="304"/>
      <c r="B437" s="304"/>
      <c r="C437" s="304"/>
      <c r="D437" s="304"/>
      <c r="E437" s="300"/>
      <c r="F437" s="300"/>
      <c r="G437" s="313"/>
      <c r="H437" s="302"/>
      <c r="I437" s="303"/>
      <c r="J437" s="303"/>
      <c r="K437" s="303"/>
      <c r="L437" s="303"/>
      <c r="M437" s="303"/>
      <c r="N437" s="303"/>
      <c r="O437" s="303"/>
      <c r="P437" s="303"/>
      <c r="Q437" s="304"/>
      <c r="R437" s="304"/>
      <c r="S437" s="304"/>
      <c r="T437" s="304"/>
      <c r="U437" s="304"/>
      <c r="V437" s="304"/>
      <c r="W437" s="304"/>
      <c r="X437" s="304"/>
      <c r="Y437" s="304"/>
      <c r="Z437" s="304"/>
      <c r="AA437" s="304"/>
      <c r="AB437" s="304"/>
      <c r="AC437" s="304"/>
      <c r="AD437" s="304"/>
      <c r="AE437" s="304"/>
      <c r="AF437" s="304"/>
      <c r="AG437" s="304"/>
    </row>
    <row r="438">
      <c r="A438" s="304"/>
      <c r="B438" s="304"/>
      <c r="C438" s="304"/>
      <c r="D438" s="304"/>
      <c r="E438" s="300"/>
      <c r="F438" s="300"/>
      <c r="G438" s="313"/>
      <c r="H438" s="302"/>
      <c r="I438" s="303"/>
      <c r="J438" s="303"/>
      <c r="K438" s="303"/>
      <c r="L438" s="303"/>
      <c r="M438" s="303"/>
      <c r="N438" s="303"/>
      <c r="O438" s="303"/>
      <c r="P438" s="303"/>
      <c r="Q438" s="304"/>
      <c r="R438" s="304"/>
      <c r="S438" s="304"/>
      <c r="T438" s="304"/>
      <c r="U438" s="304"/>
      <c r="V438" s="304"/>
      <c r="W438" s="304"/>
      <c r="X438" s="304"/>
      <c r="Y438" s="304"/>
      <c r="Z438" s="304"/>
      <c r="AA438" s="304"/>
      <c r="AB438" s="304"/>
      <c r="AC438" s="304"/>
      <c r="AD438" s="304"/>
      <c r="AE438" s="304"/>
      <c r="AF438" s="304"/>
      <c r="AG438" s="304"/>
    </row>
    <row r="439">
      <c r="A439" s="304"/>
      <c r="B439" s="304"/>
      <c r="C439" s="304"/>
      <c r="D439" s="304"/>
      <c r="E439" s="300"/>
      <c r="F439" s="300"/>
      <c r="G439" s="313"/>
      <c r="H439" s="302"/>
      <c r="I439" s="303"/>
      <c r="J439" s="303"/>
      <c r="K439" s="303"/>
      <c r="L439" s="303"/>
      <c r="M439" s="303"/>
      <c r="N439" s="303"/>
      <c r="O439" s="303"/>
      <c r="P439" s="303"/>
      <c r="Q439" s="304"/>
      <c r="R439" s="304"/>
      <c r="S439" s="304"/>
      <c r="T439" s="304"/>
      <c r="U439" s="304"/>
      <c r="V439" s="304"/>
      <c r="W439" s="304"/>
      <c r="X439" s="304"/>
      <c r="Y439" s="304"/>
      <c r="Z439" s="304"/>
      <c r="AA439" s="304"/>
      <c r="AB439" s="304"/>
      <c r="AC439" s="304"/>
      <c r="AD439" s="304"/>
      <c r="AE439" s="304"/>
      <c r="AF439" s="304"/>
      <c r="AG439" s="304"/>
    </row>
    <row r="440">
      <c r="A440" s="304"/>
      <c r="B440" s="304"/>
      <c r="C440" s="304"/>
      <c r="D440" s="304"/>
      <c r="E440" s="300"/>
      <c r="F440" s="300"/>
      <c r="G440" s="313"/>
      <c r="H440" s="302"/>
      <c r="I440" s="303"/>
      <c r="J440" s="303"/>
      <c r="K440" s="303"/>
      <c r="L440" s="303"/>
      <c r="M440" s="303"/>
      <c r="N440" s="303"/>
      <c r="O440" s="303"/>
      <c r="P440" s="303"/>
      <c r="Q440" s="304"/>
      <c r="R440" s="304"/>
      <c r="S440" s="304"/>
      <c r="T440" s="304"/>
      <c r="U440" s="304"/>
      <c r="V440" s="304"/>
      <c r="W440" s="304"/>
      <c r="X440" s="304"/>
      <c r="Y440" s="304"/>
      <c r="Z440" s="304"/>
      <c r="AA440" s="304"/>
      <c r="AB440" s="304"/>
      <c r="AC440" s="304"/>
      <c r="AD440" s="304"/>
      <c r="AE440" s="304"/>
      <c r="AF440" s="304"/>
      <c r="AG440" s="304"/>
    </row>
    <row r="441">
      <c r="A441" s="304"/>
      <c r="B441" s="304"/>
      <c r="C441" s="304"/>
      <c r="D441" s="304"/>
      <c r="E441" s="300"/>
      <c r="F441" s="300"/>
      <c r="G441" s="313"/>
      <c r="H441" s="302"/>
      <c r="I441" s="303"/>
      <c r="J441" s="303"/>
      <c r="K441" s="303"/>
      <c r="L441" s="303"/>
      <c r="M441" s="303"/>
      <c r="N441" s="303"/>
      <c r="O441" s="303"/>
      <c r="P441" s="303"/>
      <c r="Q441" s="304"/>
      <c r="R441" s="304"/>
      <c r="S441" s="304"/>
      <c r="T441" s="304"/>
      <c r="U441" s="304"/>
      <c r="V441" s="304"/>
      <c r="W441" s="304"/>
      <c r="X441" s="304"/>
      <c r="Y441" s="304"/>
      <c r="Z441" s="304"/>
      <c r="AA441" s="304"/>
      <c r="AB441" s="304"/>
      <c r="AC441" s="304"/>
      <c r="AD441" s="304"/>
      <c r="AE441" s="304"/>
      <c r="AF441" s="304"/>
      <c r="AG441" s="304"/>
    </row>
    <row r="442">
      <c r="A442" s="304"/>
      <c r="B442" s="304"/>
      <c r="C442" s="304"/>
      <c r="D442" s="304"/>
      <c r="E442" s="300"/>
      <c r="F442" s="300"/>
      <c r="G442" s="313"/>
      <c r="H442" s="302"/>
      <c r="I442" s="303"/>
      <c r="J442" s="303"/>
      <c r="K442" s="303"/>
      <c r="L442" s="303"/>
      <c r="M442" s="303"/>
      <c r="N442" s="303"/>
      <c r="O442" s="303"/>
      <c r="P442" s="303"/>
      <c r="Q442" s="304"/>
      <c r="R442" s="304"/>
      <c r="S442" s="304"/>
      <c r="T442" s="304"/>
      <c r="U442" s="304"/>
      <c r="V442" s="304"/>
      <c r="W442" s="304"/>
      <c r="X442" s="304"/>
      <c r="Y442" s="304"/>
      <c r="Z442" s="304"/>
      <c r="AA442" s="304"/>
      <c r="AB442" s="304"/>
      <c r="AC442" s="304"/>
      <c r="AD442" s="304"/>
      <c r="AE442" s="304"/>
      <c r="AF442" s="304"/>
      <c r="AG442" s="304"/>
    </row>
    <row r="443">
      <c r="A443" s="304"/>
      <c r="B443" s="304"/>
      <c r="C443" s="304"/>
      <c r="D443" s="304"/>
      <c r="E443" s="300"/>
      <c r="F443" s="300"/>
      <c r="G443" s="313"/>
      <c r="H443" s="302"/>
      <c r="I443" s="303"/>
      <c r="J443" s="303"/>
      <c r="K443" s="303"/>
      <c r="L443" s="303"/>
      <c r="M443" s="303"/>
      <c r="N443" s="303"/>
      <c r="O443" s="303"/>
      <c r="P443" s="303"/>
      <c r="Q443" s="304"/>
      <c r="R443" s="304"/>
      <c r="S443" s="304"/>
      <c r="T443" s="304"/>
      <c r="U443" s="304"/>
      <c r="V443" s="304"/>
      <c r="W443" s="304"/>
      <c r="X443" s="304"/>
      <c r="Y443" s="304"/>
      <c r="Z443" s="304"/>
      <c r="AA443" s="304"/>
      <c r="AB443" s="304"/>
      <c r="AC443" s="304"/>
      <c r="AD443" s="304"/>
      <c r="AE443" s="304"/>
      <c r="AF443" s="304"/>
      <c r="AG443" s="304"/>
    </row>
    <row r="444">
      <c r="A444" s="304"/>
      <c r="B444" s="304"/>
      <c r="C444" s="304"/>
      <c r="D444" s="304"/>
      <c r="E444" s="300"/>
      <c r="F444" s="300"/>
      <c r="G444" s="313"/>
      <c r="H444" s="302"/>
      <c r="I444" s="303"/>
      <c r="J444" s="303"/>
      <c r="K444" s="303"/>
      <c r="L444" s="303"/>
      <c r="M444" s="303"/>
      <c r="N444" s="303"/>
      <c r="O444" s="303"/>
      <c r="P444" s="303"/>
      <c r="Q444" s="304"/>
      <c r="R444" s="304"/>
      <c r="S444" s="304"/>
      <c r="T444" s="304"/>
      <c r="U444" s="304"/>
      <c r="V444" s="304"/>
      <c r="W444" s="304"/>
      <c r="X444" s="304"/>
      <c r="Y444" s="304"/>
      <c r="Z444" s="304"/>
      <c r="AA444" s="304"/>
      <c r="AB444" s="304"/>
      <c r="AC444" s="304"/>
      <c r="AD444" s="304"/>
      <c r="AE444" s="304"/>
      <c r="AF444" s="304"/>
      <c r="AG444" s="304"/>
    </row>
    <row r="445">
      <c r="A445" s="304"/>
      <c r="B445" s="304"/>
      <c r="C445" s="304"/>
      <c r="D445" s="304"/>
      <c r="E445" s="300"/>
      <c r="F445" s="300"/>
      <c r="G445" s="313"/>
      <c r="H445" s="302"/>
      <c r="I445" s="303"/>
      <c r="J445" s="303"/>
      <c r="K445" s="303"/>
      <c r="L445" s="303"/>
      <c r="M445" s="303"/>
      <c r="N445" s="303"/>
      <c r="O445" s="303"/>
      <c r="P445" s="303"/>
      <c r="Q445" s="304"/>
      <c r="R445" s="304"/>
      <c r="S445" s="304"/>
      <c r="T445" s="304"/>
      <c r="U445" s="304"/>
      <c r="V445" s="304"/>
      <c r="W445" s="304"/>
      <c r="X445" s="304"/>
      <c r="Y445" s="304"/>
      <c r="Z445" s="304"/>
      <c r="AA445" s="304"/>
      <c r="AB445" s="304"/>
      <c r="AC445" s="304"/>
      <c r="AD445" s="304"/>
      <c r="AE445" s="304"/>
      <c r="AF445" s="304"/>
      <c r="AG445" s="304"/>
    </row>
    <row r="446">
      <c r="A446" s="304"/>
      <c r="B446" s="304"/>
      <c r="C446" s="304"/>
      <c r="D446" s="304"/>
      <c r="E446" s="300"/>
      <c r="F446" s="300"/>
      <c r="G446" s="313"/>
      <c r="H446" s="302"/>
      <c r="I446" s="303"/>
      <c r="J446" s="303"/>
      <c r="K446" s="303"/>
      <c r="L446" s="303"/>
      <c r="M446" s="303"/>
      <c r="N446" s="303"/>
      <c r="O446" s="303"/>
      <c r="P446" s="303"/>
      <c r="Q446" s="304"/>
      <c r="R446" s="304"/>
      <c r="S446" s="304"/>
      <c r="T446" s="304"/>
      <c r="U446" s="304"/>
      <c r="V446" s="304"/>
      <c r="W446" s="304"/>
      <c r="X446" s="304"/>
      <c r="Y446" s="304"/>
      <c r="Z446" s="304"/>
      <c r="AA446" s="304"/>
      <c r="AB446" s="304"/>
      <c r="AC446" s="304"/>
      <c r="AD446" s="304"/>
      <c r="AE446" s="304"/>
      <c r="AF446" s="304"/>
      <c r="AG446" s="304"/>
    </row>
    <row r="447">
      <c r="A447" s="304"/>
      <c r="B447" s="304"/>
      <c r="C447" s="304"/>
      <c r="D447" s="304"/>
      <c r="E447" s="300"/>
      <c r="F447" s="300"/>
      <c r="G447" s="313"/>
      <c r="H447" s="302"/>
      <c r="I447" s="303"/>
      <c r="J447" s="303"/>
      <c r="K447" s="303"/>
      <c r="L447" s="303"/>
      <c r="M447" s="303"/>
      <c r="N447" s="303"/>
      <c r="O447" s="303"/>
      <c r="P447" s="303"/>
      <c r="Q447" s="304"/>
      <c r="R447" s="304"/>
      <c r="S447" s="304"/>
      <c r="T447" s="304"/>
      <c r="U447" s="304"/>
      <c r="V447" s="304"/>
      <c r="W447" s="304"/>
      <c r="X447" s="304"/>
      <c r="Y447" s="304"/>
      <c r="Z447" s="304"/>
      <c r="AA447" s="304"/>
      <c r="AB447" s="304"/>
      <c r="AC447" s="304"/>
      <c r="AD447" s="304"/>
      <c r="AE447" s="304"/>
      <c r="AF447" s="304"/>
      <c r="AG447" s="304"/>
    </row>
    <row r="448">
      <c r="A448" s="304"/>
      <c r="B448" s="304"/>
      <c r="C448" s="304"/>
      <c r="D448" s="304"/>
      <c r="E448" s="300"/>
      <c r="F448" s="300"/>
      <c r="G448" s="313"/>
      <c r="H448" s="302"/>
      <c r="I448" s="303"/>
      <c r="J448" s="303"/>
      <c r="K448" s="303"/>
      <c r="L448" s="303"/>
      <c r="M448" s="303"/>
      <c r="N448" s="303"/>
      <c r="O448" s="303"/>
      <c r="P448" s="303"/>
      <c r="Q448" s="304"/>
      <c r="R448" s="304"/>
      <c r="S448" s="304"/>
      <c r="T448" s="304"/>
      <c r="U448" s="304"/>
      <c r="V448" s="304"/>
      <c r="W448" s="304"/>
      <c r="X448" s="304"/>
      <c r="Y448" s="304"/>
      <c r="Z448" s="304"/>
      <c r="AA448" s="304"/>
      <c r="AB448" s="304"/>
      <c r="AC448" s="304"/>
      <c r="AD448" s="304"/>
      <c r="AE448" s="304"/>
      <c r="AF448" s="304"/>
      <c r="AG448" s="304"/>
    </row>
    <row r="449">
      <c r="A449" s="304"/>
      <c r="B449" s="304"/>
      <c r="C449" s="304"/>
      <c r="D449" s="304"/>
      <c r="E449" s="300"/>
      <c r="F449" s="300"/>
      <c r="G449" s="313"/>
      <c r="H449" s="302"/>
      <c r="I449" s="303"/>
      <c r="J449" s="303"/>
      <c r="K449" s="303"/>
      <c r="L449" s="303"/>
      <c r="M449" s="303"/>
      <c r="N449" s="303"/>
      <c r="O449" s="303"/>
      <c r="P449" s="303"/>
      <c r="Q449" s="304"/>
      <c r="R449" s="304"/>
      <c r="S449" s="304"/>
      <c r="T449" s="304"/>
      <c r="U449" s="304"/>
      <c r="V449" s="304"/>
      <c r="W449" s="304"/>
      <c r="X449" s="304"/>
      <c r="Y449" s="304"/>
      <c r="Z449" s="304"/>
      <c r="AA449" s="304"/>
      <c r="AB449" s="304"/>
      <c r="AC449" s="304"/>
      <c r="AD449" s="304"/>
      <c r="AE449" s="304"/>
      <c r="AF449" s="304"/>
      <c r="AG449" s="304"/>
    </row>
    <row r="450">
      <c r="A450" s="304"/>
      <c r="B450" s="304"/>
      <c r="C450" s="304"/>
      <c r="D450" s="304"/>
      <c r="E450" s="300"/>
      <c r="F450" s="300"/>
      <c r="G450" s="313"/>
      <c r="H450" s="302"/>
      <c r="I450" s="303"/>
      <c r="J450" s="303"/>
      <c r="K450" s="303"/>
      <c r="L450" s="303"/>
      <c r="M450" s="303"/>
      <c r="N450" s="303"/>
      <c r="O450" s="303"/>
      <c r="P450" s="303"/>
      <c r="Q450" s="304"/>
      <c r="R450" s="304"/>
      <c r="S450" s="304"/>
      <c r="T450" s="304"/>
      <c r="U450" s="304"/>
      <c r="V450" s="304"/>
      <c r="W450" s="304"/>
      <c r="X450" s="304"/>
      <c r="Y450" s="304"/>
      <c r="Z450" s="304"/>
      <c r="AA450" s="304"/>
      <c r="AB450" s="304"/>
      <c r="AC450" s="304"/>
      <c r="AD450" s="304"/>
      <c r="AE450" s="304"/>
      <c r="AF450" s="304"/>
      <c r="AG450" s="304"/>
    </row>
    <row r="451">
      <c r="A451" s="304"/>
      <c r="B451" s="304"/>
      <c r="C451" s="304"/>
      <c r="D451" s="304"/>
      <c r="E451" s="300"/>
      <c r="F451" s="300"/>
      <c r="G451" s="313"/>
      <c r="H451" s="302"/>
      <c r="I451" s="303"/>
      <c r="J451" s="303"/>
      <c r="K451" s="303"/>
      <c r="L451" s="303"/>
      <c r="M451" s="303"/>
      <c r="N451" s="303"/>
      <c r="O451" s="303"/>
      <c r="P451" s="303"/>
      <c r="Q451" s="304"/>
      <c r="R451" s="304"/>
      <c r="S451" s="304"/>
      <c r="T451" s="304"/>
      <c r="U451" s="304"/>
      <c r="V451" s="304"/>
      <c r="W451" s="304"/>
      <c r="X451" s="304"/>
      <c r="Y451" s="304"/>
      <c r="Z451" s="304"/>
      <c r="AA451" s="304"/>
      <c r="AB451" s="304"/>
      <c r="AC451" s="304"/>
      <c r="AD451" s="304"/>
      <c r="AE451" s="304"/>
      <c r="AF451" s="304"/>
      <c r="AG451" s="304"/>
    </row>
    <row r="452">
      <c r="A452" s="304"/>
      <c r="B452" s="304"/>
      <c r="C452" s="304"/>
      <c r="D452" s="304"/>
      <c r="E452" s="300"/>
      <c r="F452" s="300"/>
      <c r="G452" s="313"/>
      <c r="H452" s="302"/>
      <c r="I452" s="303"/>
      <c r="J452" s="303"/>
      <c r="K452" s="303"/>
      <c r="L452" s="303"/>
      <c r="M452" s="303"/>
      <c r="N452" s="303"/>
      <c r="O452" s="303"/>
      <c r="P452" s="303"/>
      <c r="Q452" s="304"/>
      <c r="R452" s="304"/>
      <c r="S452" s="304"/>
      <c r="T452" s="304"/>
      <c r="U452" s="304"/>
      <c r="V452" s="304"/>
      <c r="W452" s="304"/>
      <c r="X452" s="304"/>
      <c r="Y452" s="304"/>
      <c r="Z452" s="304"/>
      <c r="AA452" s="304"/>
      <c r="AB452" s="304"/>
      <c r="AC452" s="304"/>
      <c r="AD452" s="304"/>
      <c r="AE452" s="304"/>
      <c r="AF452" s="304"/>
      <c r="AG452" s="304"/>
    </row>
    <row r="453">
      <c r="A453" s="304"/>
      <c r="B453" s="304"/>
      <c r="C453" s="304"/>
      <c r="D453" s="304"/>
      <c r="E453" s="300"/>
      <c r="F453" s="300"/>
      <c r="G453" s="313"/>
      <c r="H453" s="302"/>
      <c r="I453" s="303"/>
      <c r="J453" s="303"/>
      <c r="K453" s="303"/>
      <c r="L453" s="303"/>
      <c r="M453" s="303"/>
      <c r="N453" s="303"/>
      <c r="O453" s="303"/>
      <c r="P453" s="303"/>
      <c r="Q453" s="304"/>
      <c r="R453" s="304"/>
      <c r="S453" s="304"/>
      <c r="T453" s="304"/>
      <c r="U453" s="304"/>
      <c r="V453" s="304"/>
      <c r="W453" s="304"/>
      <c r="X453" s="304"/>
      <c r="Y453" s="304"/>
      <c r="Z453" s="304"/>
      <c r="AA453" s="304"/>
      <c r="AB453" s="304"/>
      <c r="AC453" s="304"/>
      <c r="AD453" s="304"/>
      <c r="AE453" s="304"/>
      <c r="AF453" s="304"/>
      <c r="AG453" s="304"/>
    </row>
    <row r="454">
      <c r="A454" s="304"/>
      <c r="B454" s="304"/>
      <c r="C454" s="304"/>
      <c r="D454" s="304"/>
      <c r="E454" s="300"/>
      <c r="F454" s="300"/>
      <c r="G454" s="313"/>
      <c r="H454" s="302"/>
      <c r="I454" s="303"/>
      <c r="J454" s="303"/>
      <c r="K454" s="303"/>
      <c r="L454" s="303"/>
      <c r="M454" s="303"/>
      <c r="N454" s="303"/>
      <c r="O454" s="303"/>
      <c r="P454" s="303"/>
      <c r="Q454" s="304"/>
      <c r="R454" s="304"/>
      <c r="S454" s="304"/>
      <c r="T454" s="304"/>
      <c r="U454" s="304"/>
      <c r="V454" s="304"/>
      <c r="W454" s="304"/>
      <c r="X454" s="304"/>
      <c r="Y454" s="304"/>
      <c r="Z454" s="304"/>
      <c r="AA454" s="304"/>
      <c r="AB454" s="304"/>
      <c r="AC454" s="304"/>
      <c r="AD454" s="304"/>
      <c r="AE454" s="304"/>
      <c r="AF454" s="304"/>
      <c r="AG454" s="304"/>
    </row>
    <row r="455">
      <c r="A455" s="304"/>
      <c r="B455" s="304"/>
      <c r="C455" s="304"/>
      <c r="D455" s="304"/>
      <c r="E455" s="300"/>
      <c r="F455" s="300"/>
      <c r="G455" s="313"/>
      <c r="H455" s="302"/>
      <c r="I455" s="303"/>
      <c r="J455" s="303"/>
      <c r="K455" s="303"/>
      <c r="L455" s="303"/>
      <c r="M455" s="303"/>
      <c r="N455" s="303"/>
      <c r="O455" s="303"/>
      <c r="P455" s="303"/>
      <c r="Q455" s="304"/>
      <c r="R455" s="304"/>
      <c r="S455" s="304"/>
      <c r="T455" s="304"/>
      <c r="U455" s="304"/>
      <c r="V455" s="304"/>
      <c r="W455" s="304"/>
      <c r="X455" s="304"/>
      <c r="Y455" s="304"/>
      <c r="Z455" s="304"/>
      <c r="AA455" s="304"/>
      <c r="AB455" s="304"/>
      <c r="AC455" s="304"/>
      <c r="AD455" s="304"/>
      <c r="AE455" s="304"/>
      <c r="AF455" s="304"/>
      <c r="AG455" s="304"/>
    </row>
    <row r="456">
      <c r="A456" s="304"/>
      <c r="B456" s="304"/>
      <c r="C456" s="304"/>
      <c r="D456" s="304"/>
      <c r="E456" s="300"/>
      <c r="F456" s="300"/>
      <c r="G456" s="313"/>
      <c r="H456" s="302"/>
      <c r="I456" s="303"/>
      <c r="J456" s="303"/>
      <c r="K456" s="303"/>
      <c r="L456" s="303"/>
      <c r="M456" s="303"/>
      <c r="N456" s="303"/>
      <c r="O456" s="303"/>
      <c r="P456" s="303"/>
      <c r="Q456" s="304"/>
      <c r="R456" s="304"/>
      <c r="S456" s="304"/>
      <c r="T456" s="304"/>
      <c r="U456" s="304"/>
      <c r="V456" s="304"/>
      <c r="W456" s="304"/>
      <c r="X456" s="304"/>
      <c r="Y456" s="304"/>
      <c r="Z456" s="304"/>
      <c r="AA456" s="304"/>
      <c r="AB456" s="304"/>
      <c r="AC456" s="304"/>
      <c r="AD456" s="304"/>
      <c r="AE456" s="304"/>
      <c r="AF456" s="304"/>
      <c r="AG456" s="304"/>
    </row>
    <row r="457">
      <c r="A457" s="304"/>
      <c r="B457" s="304"/>
      <c r="C457" s="304"/>
      <c r="D457" s="304"/>
      <c r="E457" s="300"/>
      <c r="F457" s="300"/>
      <c r="G457" s="313"/>
      <c r="H457" s="302"/>
      <c r="I457" s="303"/>
      <c r="J457" s="303"/>
      <c r="K457" s="303"/>
      <c r="L457" s="303"/>
      <c r="M457" s="303"/>
      <c r="N457" s="303"/>
      <c r="O457" s="303"/>
      <c r="P457" s="303"/>
      <c r="Q457" s="304"/>
      <c r="R457" s="304"/>
      <c r="S457" s="304"/>
      <c r="T457" s="304"/>
      <c r="U457" s="304"/>
      <c r="V457" s="304"/>
      <c r="W457" s="304"/>
      <c r="X457" s="304"/>
      <c r="Y457" s="304"/>
      <c r="Z457" s="304"/>
      <c r="AA457" s="304"/>
      <c r="AB457" s="304"/>
      <c r="AC457" s="304"/>
      <c r="AD457" s="304"/>
      <c r="AE457" s="304"/>
      <c r="AF457" s="304"/>
      <c r="AG457" s="304"/>
    </row>
    <row r="458">
      <c r="A458" s="304"/>
      <c r="B458" s="304"/>
      <c r="C458" s="304"/>
      <c r="D458" s="304"/>
      <c r="E458" s="300"/>
      <c r="F458" s="300"/>
      <c r="G458" s="313"/>
      <c r="H458" s="302"/>
      <c r="I458" s="303"/>
      <c r="J458" s="303"/>
      <c r="K458" s="303"/>
      <c r="L458" s="303"/>
      <c r="M458" s="303"/>
      <c r="N458" s="303"/>
      <c r="O458" s="303"/>
      <c r="P458" s="303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</row>
    <row r="459">
      <c r="A459" s="304"/>
      <c r="B459" s="304"/>
      <c r="C459" s="304"/>
      <c r="D459" s="304"/>
      <c r="E459" s="300"/>
      <c r="F459" s="300"/>
      <c r="G459" s="313"/>
      <c r="H459" s="302"/>
      <c r="I459" s="303"/>
      <c r="J459" s="303"/>
      <c r="K459" s="303"/>
      <c r="L459" s="303"/>
      <c r="M459" s="303"/>
      <c r="N459" s="303"/>
      <c r="O459" s="303"/>
      <c r="P459" s="303"/>
      <c r="Q459" s="304"/>
      <c r="R459" s="304"/>
      <c r="S459" s="304"/>
      <c r="T459" s="304"/>
      <c r="U459" s="304"/>
      <c r="V459" s="304"/>
      <c r="W459" s="304"/>
      <c r="X459" s="304"/>
      <c r="Y459" s="304"/>
      <c r="Z459" s="304"/>
      <c r="AA459" s="304"/>
      <c r="AB459" s="304"/>
      <c r="AC459" s="304"/>
      <c r="AD459" s="304"/>
      <c r="AE459" s="304"/>
      <c r="AF459" s="304"/>
      <c r="AG459" s="304"/>
    </row>
    <row r="460">
      <c r="A460" s="304"/>
      <c r="B460" s="304"/>
      <c r="C460" s="304"/>
      <c r="D460" s="304"/>
      <c r="E460" s="300"/>
      <c r="F460" s="300"/>
      <c r="G460" s="313"/>
      <c r="H460" s="302"/>
      <c r="I460" s="303"/>
      <c r="J460" s="303"/>
      <c r="K460" s="303"/>
      <c r="L460" s="303"/>
      <c r="M460" s="303"/>
      <c r="N460" s="303"/>
      <c r="O460" s="303"/>
      <c r="P460" s="303"/>
      <c r="Q460" s="304"/>
      <c r="R460" s="304"/>
      <c r="S460" s="304"/>
      <c r="T460" s="304"/>
      <c r="U460" s="304"/>
      <c r="V460" s="304"/>
      <c r="W460" s="304"/>
      <c r="X460" s="304"/>
      <c r="Y460" s="304"/>
      <c r="Z460" s="304"/>
      <c r="AA460" s="304"/>
      <c r="AB460" s="304"/>
      <c r="AC460" s="304"/>
      <c r="AD460" s="304"/>
      <c r="AE460" s="304"/>
      <c r="AF460" s="304"/>
      <c r="AG460" s="304"/>
    </row>
    <row r="461">
      <c r="A461" s="304"/>
      <c r="B461" s="304"/>
      <c r="C461" s="304"/>
      <c r="D461" s="304"/>
      <c r="E461" s="300"/>
      <c r="F461" s="300"/>
      <c r="G461" s="313"/>
      <c r="H461" s="302"/>
      <c r="I461" s="303"/>
      <c r="J461" s="303"/>
      <c r="K461" s="303"/>
      <c r="L461" s="303"/>
      <c r="M461" s="303"/>
      <c r="N461" s="303"/>
      <c r="O461" s="303"/>
      <c r="P461" s="303"/>
      <c r="Q461" s="304"/>
      <c r="R461" s="304"/>
      <c r="S461" s="304"/>
      <c r="T461" s="304"/>
      <c r="U461" s="304"/>
      <c r="V461" s="304"/>
      <c r="W461" s="304"/>
      <c r="X461" s="304"/>
      <c r="Y461" s="304"/>
      <c r="Z461" s="304"/>
      <c r="AA461" s="304"/>
      <c r="AB461" s="304"/>
      <c r="AC461" s="304"/>
      <c r="AD461" s="304"/>
      <c r="AE461" s="304"/>
      <c r="AF461" s="304"/>
      <c r="AG461" s="304"/>
    </row>
    <row r="462">
      <c r="A462" s="304"/>
      <c r="B462" s="304"/>
      <c r="C462" s="304"/>
      <c r="D462" s="304"/>
      <c r="E462" s="300"/>
      <c r="F462" s="300"/>
      <c r="G462" s="313"/>
      <c r="H462" s="302"/>
      <c r="I462" s="303"/>
      <c r="J462" s="303"/>
      <c r="K462" s="303"/>
      <c r="L462" s="303"/>
      <c r="M462" s="303"/>
      <c r="N462" s="303"/>
      <c r="O462" s="303"/>
      <c r="P462" s="303"/>
      <c r="Q462" s="304"/>
      <c r="R462" s="304"/>
      <c r="S462" s="304"/>
      <c r="T462" s="304"/>
      <c r="U462" s="304"/>
      <c r="V462" s="304"/>
      <c r="W462" s="304"/>
      <c r="X462" s="304"/>
      <c r="Y462" s="304"/>
      <c r="Z462" s="304"/>
      <c r="AA462" s="304"/>
      <c r="AB462" s="304"/>
      <c r="AC462" s="304"/>
      <c r="AD462" s="304"/>
      <c r="AE462" s="304"/>
      <c r="AF462" s="304"/>
      <c r="AG462" s="304"/>
    </row>
    <row r="463">
      <c r="A463" s="304"/>
      <c r="B463" s="304"/>
      <c r="C463" s="304"/>
      <c r="D463" s="304"/>
      <c r="E463" s="300"/>
      <c r="F463" s="300"/>
      <c r="G463" s="313"/>
      <c r="H463" s="302"/>
      <c r="I463" s="303"/>
      <c r="J463" s="303"/>
      <c r="K463" s="303"/>
      <c r="L463" s="303"/>
      <c r="M463" s="303"/>
      <c r="N463" s="303"/>
      <c r="O463" s="303"/>
      <c r="P463" s="303"/>
      <c r="Q463" s="304"/>
      <c r="R463" s="304"/>
      <c r="S463" s="304"/>
      <c r="T463" s="304"/>
      <c r="U463" s="304"/>
      <c r="V463" s="304"/>
      <c r="W463" s="304"/>
      <c r="X463" s="304"/>
      <c r="Y463" s="304"/>
      <c r="Z463" s="304"/>
      <c r="AA463" s="304"/>
      <c r="AB463" s="304"/>
      <c r="AC463" s="304"/>
      <c r="AD463" s="304"/>
      <c r="AE463" s="304"/>
      <c r="AF463" s="304"/>
      <c r="AG463" s="304"/>
    </row>
    <row r="464">
      <c r="A464" s="304"/>
      <c r="B464" s="304"/>
      <c r="C464" s="304"/>
      <c r="D464" s="304"/>
      <c r="E464" s="300"/>
      <c r="F464" s="300"/>
      <c r="G464" s="313"/>
      <c r="H464" s="302"/>
      <c r="I464" s="303"/>
      <c r="J464" s="303"/>
      <c r="K464" s="303"/>
      <c r="L464" s="303"/>
      <c r="M464" s="303"/>
      <c r="N464" s="303"/>
      <c r="O464" s="303"/>
      <c r="P464" s="303"/>
      <c r="Q464" s="304"/>
      <c r="R464" s="304"/>
      <c r="S464" s="304"/>
      <c r="T464" s="304"/>
      <c r="U464" s="304"/>
      <c r="V464" s="304"/>
      <c r="W464" s="304"/>
      <c r="X464" s="304"/>
      <c r="Y464" s="304"/>
      <c r="Z464" s="304"/>
      <c r="AA464" s="304"/>
      <c r="AB464" s="304"/>
      <c r="AC464" s="304"/>
      <c r="AD464" s="304"/>
      <c r="AE464" s="304"/>
      <c r="AF464" s="304"/>
      <c r="AG464" s="304"/>
    </row>
    <row r="465">
      <c r="A465" s="304"/>
      <c r="B465" s="304"/>
      <c r="C465" s="304"/>
      <c r="D465" s="304"/>
      <c r="E465" s="300"/>
      <c r="F465" s="300"/>
      <c r="G465" s="313"/>
      <c r="H465" s="302"/>
      <c r="I465" s="303"/>
      <c r="J465" s="303"/>
      <c r="K465" s="303"/>
      <c r="L465" s="303"/>
      <c r="M465" s="303"/>
      <c r="N465" s="303"/>
      <c r="O465" s="303"/>
      <c r="P465" s="303"/>
      <c r="Q465" s="304"/>
      <c r="R465" s="304"/>
      <c r="S465" s="304"/>
      <c r="T465" s="304"/>
      <c r="U465" s="304"/>
      <c r="V465" s="304"/>
      <c r="W465" s="304"/>
      <c r="X465" s="304"/>
      <c r="Y465" s="304"/>
      <c r="Z465" s="304"/>
      <c r="AA465" s="304"/>
      <c r="AB465" s="304"/>
      <c r="AC465" s="304"/>
      <c r="AD465" s="304"/>
      <c r="AE465" s="304"/>
      <c r="AF465" s="304"/>
      <c r="AG465" s="304"/>
    </row>
    <row r="466">
      <c r="A466" s="304"/>
      <c r="B466" s="304"/>
      <c r="C466" s="304"/>
      <c r="D466" s="304"/>
      <c r="E466" s="300"/>
      <c r="F466" s="300"/>
      <c r="G466" s="313"/>
      <c r="H466" s="302"/>
      <c r="I466" s="303"/>
      <c r="J466" s="303"/>
      <c r="K466" s="303"/>
      <c r="L466" s="303"/>
      <c r="M466" s="303"/>
      <c r="N466" s="303"/>
      <c r="O466" s="303"/>
      <c r="P466" s="303"/>
      <c r="Q466" s="304"/>
      <c r="R466" s="304"/>
      <c r="S466" s="304"/>
      <c r="T466" s="304"/>
      <c r="U466" s="304"/>
      <c r="V466" s="304"/>
      <c r="W466" s="304"/>
      <c r="X466" s="304"/>
      <c r="Y466" s="304"/>
      <c r="Z466" s="304"/>
      <c r="AA466" s="304"/>
      <c r="AB466" s="304"/>
      <c r="AC466" s="304"/>
      <c r="AD466" s="304"/>
      <c r="AE466" s="304"/>
      <c r="AF466" s="304"/>
      <c r="AG466" s="304"/>
    </row>
    <row r="467">
      <c r="A467" s="304"/>
      <c r="B467" s="304"/>
      <c r="C467" s="304"/>
      <c r="D467" s="304"/>
      <c r="E467" s="300"/>
      <c r="F467" s="300"/>
      <c r="G467" s="313"/>
      <c r="H467" s="302"/>
      <c r="I467" s="303"/>
      <c r="J467" s="303"/>
      <c r="K467" s="303"/>
      <c r="L467" s="303"/>
      <c r="M467" s="303"/>
      <c r="N467" s="303"/>
      <c r="O467" s="303"/>
      <c r="P467" s="303"/>
      <c r="Q467" s="304"/>
      <c r="R467" s="304"/>
      <c r="S467" s="304"/>
      <c r="T467" s="304"/>
      <c r="U467" s="304"/>
      <c r="V467" s="304"/>
      <c r="W467" s="304"/>
      <c r="X467" s="304"/>
      <c r="Y467" s="304"/>
      <c r="Z467" s="304"/>
      <c r="AA467" s="304"/>
      <c r="AB467" s="304"/>
      <c r="AC467" s="304"/>
      <c r="AD467" s="304"/>
      <c r="AE467" s="304"/>
      <c r="AF467" s="304"/>
      <c r="AG467" s="304"/>
    </row>
    <row r="468">
      <c r="A468" s="304"/>
      <c r="B468" s="304"/>
      <c r="C468" s="304"/>
      <c r="D468" s="304"/>
      <c r="E468" s="300"/>
      <c r="F468" s="300"/>
      <c r="G468" s="313"/>
      <c r="H468" s="302"/>
      <c r="I468" s="303"/>
      <c r="J468" s="303"/>
      <c r="K468" s="303"/>
      <c r="L468" s="303"/>
      <c r="M468" s="303"/>
      <c r="N468" s="303"/>
      <c r="O468" s="303"/>
      <c r="P468" s="303"/>
      <c r="Q468" s="304"/>
      <c r="R468" s="304"/>
      <c r="S468" s="304"/>
      <c r="T468" s="304"/>
      <c r="U468" s="304"/>
      <c r="V468" s="304"/>
      <c r="W468" s="304"/>
      <c r="X468" s="304"/>
      <c r="Y468" s="304"/>
      <c r="Z468" s="304"/>
      <c r="AA468" s="304"/>
      <c r="AB468" s="304"/>
      <c r="AC468" s="304"/>
      <c r="AD468" s="304"/>
      <c r="AE468" s="304"/>
      <c r="AF468" s="304"/>
      <c r="AG468" s="304"/>
    </row>
    <row r="469">
      <c r="A469" s="304"/>
      <c r="B469" s="304"/>
      <c r="C469" s="304"/>
      <c r="D469" s="304"/>
      <c r="E469" s="300"/>
      <c r="F469" s="300"/>
      <c r="G469" s="313"/>
      <c r="H469" s="302"/>
      <c r="I469" s="303"/>
      <c r="J469" s="303"/>
      <c r="K469" s="303"/>
      <c r="L469" s="303"/>
      <c r="M469" s="303"/>
      <c r="N469" s="303"/>
      <c r="O469" s="303"/>
      <c r="P469" s="303"/>
      <c r="Q469" s="304"/>
      <c r="R469" s="304"/>
      <c r="S469" s="304"/>
      <c r="T469" s="304"/>
      <c r="U469" s="304"/>
      <c r="V469" s="304"/>
      <c r="W469" s="304"/>
      <c r="X469" s="304"/>
      <c r="Y469" s="304"/>
      <c r="Z469" s="304"/>
      <c r="AA469" s="304"/>
      <c r="AB469" s="304"/>
      <c r="AC469" s="304"/>
      <c r="AD469" s="304"/>
      <c r="AE469" s="304"/>
      <c r="AF469" s="304"/>
      <c r="AG469" s="304"/>
    </row>
    <row r="470">
      <c r="A470" s="304"/>
      <c r="B470" s="304"/>
      <c r="C470" s="304"/>
      <c r="D470" s="304"/>
      <c r="E470" s="300"/>
      <c r="F470" s="300"/>
      <c r="G470" s="313"/>
      <c r="H470" s="302"/>
      <c r="I470" s="303"/>
      <c r="J470" s="303"/>
      <c r="K470" s="303"/>
      <c r="L470" s="303"/>
      <c r="M470" s="303"/>
      <c r="N470" s="303"/>
      <c r="O470" s="303"/>
      <c r="P470" s="303"/>
      <c r="Q470" s="304"/>
      <c r="R470" s="304"/>
      <c r="S470" s="304"/>
      <c r="T470" s="304"/>
      <c r="U470" s="304"/>
      <c r="V470" s="304"/>
      <c r="W470" s="304"/>
      <c r="X470" s="304"/>
      <c r="Y470" s="304"/>
      <c r="Z470" s="304"/>
      <c r="AA470" s="304"/>
      <c r="AB470" s="304"/>
      <c r="AC470" s="304"/>
      <c r="AD470" s="304"/>
      <c r="AE470" s="304"/>
      <c r="AF470" s="304"/>
      <c r="AG470" s="304"/>
    </row>
    <row r="471">
      <c r="A471" s="304"/>
      <c r="B471" s="304"/>
      <c r="C471" s="304"/>
      <c r="D471" s="304"/>
      <c r="E471" s="300"/>
      <c r="F471" s="300"/>
      <c r="G471" s="313"/>
      <c r="H471" s="302"/>
      <c r="I471" s="303"/>
      <c r="J471" s="303"/>
      <c r="K471" s="303"/>
      <c r="L471" s="303"/>
      <c r="M471" s="303"/>
      <c r="N471" s="303"/>
      <c r="O471" s="303"/>
      <c r="P471" s="303"/>
      <c r="Q471" s="304"/>
      <c r="R471" s="304"/>
      <c r="S471" s="304"/>
      <c r="T471" s="304"/>
      <c r="U471" s="304"/>
      <c r="V471" s="304"/>
      <c r="W471" s="304"/>
      <c r="X471" s="304"/>
      <c r="Y471" s="304"/>
      <c r="Z471" s="304"/>
      <c r="AA471" s="304"/>
      <c r="AB471" s="304"/>
      <c r="AC471" s="304"/>
      <c r="AD471" s="304"/>
      <c r="AE471" s="304"/>
      <c r="AF471" s="304"/>
      <c r="AG471" s="304"/>
    </row>
    <row r="472">
      <c r="A472" s="304"/>
      <c r="B472" s="304"/>
      <c r="C472" s="304"/>
      <c r="D472" s="304"/>
      <c r="E472" s="300"/>
      <c r="F472" s="300"/>
      <c r="G472" s="313"/>
      <c r="H472" s="302"/>
      <c r="I472" s="303"/>
      <c r="J472" s="303"/>
      <c r="K472" s="303"/>
      <c r="L472" s="303"/>
      <c r="M472" s="303"/>
      <c r="N472" s="303"/>
      <c r="O472" s="303"/>
      <c r="P472" s="303"/>
      <c r="Q472" s="304"/>
      <c r="R472" s="304"/>
      <c r="S472" s="304"/>
      <c r="T472" s="304"/>
      <c r="U472" s="304"/>
      <c r="V472" s="304"/>
      <c r="W472" s="304"/>
      <c r="X472" s="304"/>
      <c r="Y472" s="304"/>
      <c r="Z472" s="304"/>
      <c r="AA472" s="304"/>
      <c r="AB472" s="304"/>
      <c r="AC472" s="304"/>
      <c r="AD472" s="304"/>
      <c r="AE472" s="304"/>
      <c r="AF472" s="304"/>
      <c r="AG472" s="304"/>
    </row>
    <row r="473">
      <c r="A473" s="304"/>
      <c r="B473" s="304"/>
      <c r="C473" s="304"/>
      <c r="D473" s="304"/>
      <c r="E473" s="300"/>
      <c r="F473" s="300"/>
      <c r="G473" s="313"/>
      <c r="H473" s="302"/>
      <c r="I473" s="303"/>
      <c r="J473" s="303"/>
      <c r="K473" s="303"/>
      <c r="L473" s="303"/>
      <c r="M473" s="303"/>
      <c r="N473" s="303"/>
      <c r="O473" s="303"/>
      <c r="P473" s="303"/>
      <c r="Q473" s="304"/>
      <c r="R473" s="304"/>
      <c r="S473" s="304"/>
      <c r="T473" s="304"/>
      <c r="U473" s="304"/>
      <c r="V473" s="304"/>
      <c r="W473" s="304"/>
      <c r="X473" s="304"/>
      <c r="Y473" s="304"/>
      <c r="Z473" s="304"/>
      <c r="AA473" s="304"/>
      <c r="AB473" s="304"/>
      <c r="AC473" s="304"/>
      <c r="AD473" s="304"/>
      <c r="AE473" s="304"/>
      <c r="AF473" s="304"/>
      <c r="AG473" s="304"/>
    </row>
    <row r="474">
      <c r="A474" s="304"/>
      <c r="B474" s="304"/>
      <c r="C474" s="304"/>
      <c r="D474" s="304"/>
      <c r="E474" s="300"/>
      <c r="F474" s="300"/>
      <c r="G474" s="313"/>
      <c r="H474" s="302"/>
      <c r="I474" s="303"/>
      <c r="J474" s="303"/>
      <c r="K474" s="303"/>
      <c r="L474" s="303"/>
      <c r="M474" s="303"/>
      <c r="N474" s="303"/>
      <c r="O474" s="303"/>
      <c r="P474" s="303"/>
      <c r="Q474" s="304"/>
      <c r="R474" s="304"/>
      <c r="S474" s="304"/>
      <c r="T474" s="304"/>
      <c r="U474" s="304"/>
      <c r="V474" s="304"/>
      <c r="W474" s="304"/>
      <c r="X474" s="304"/>
      <c r="Y474" s="304"/>
      <c r="Z474" s="304"/>
      <c r="AA474" s="304"/>
      <c r="AB474" s="304"/>
      <c r="AC474" s="304"/>
      <c r="AD474" s="304"/>
      <c r="AE474" s="304"/>
      <c r="AF474" s="304"/>
      <c r="AG474" s="304"/>
    </row>
    <row r="475">
      <c r="A475" s="304"/>
      <c r="B475" s="304"/>
      <c r="C475" s="304"/>
      <c r="D475" s="304"/>
      <c r="E475" s="300"/>
      <c r="F475" s="300"/>
      <c r="G475" s="313"/>
      <c r="H475" s="302"/>
      <c r="I475" s="303"/>
      <c r="J475" s="303"/>
      <c r="K475" s="303"/>
      <c r="L475" s="303"/>
      <c r="M475" s="303"/>
      <c r="N475" s="303"/>
      <c r="O475" s="303"/>
      <c r="P475" s="303"/>
      <c r="Q475" s="304"/>
      <c r="R475" s="304"/>
      <c r="S475" s="304"/>
      <c r="T475" s="304"/>
      <c r="U475" s="304"/>
      <c r="V475" s="304"/>
      <c r="W475" s="304"/>
      <c r="X475" s="304"/>
      <c r="Y475" s="304"/>
      <c r="Z475" s="304"/>
      <c r="AA475" s="304"/>
      <c r="AB475" s="304"/>
      <c r="AC475" s="304"/>
      <c r="AD475" s="304"/>
      <c r="AE475" s="304"/>
      <c r="AF475" s="304"/>
      <c r="AG475" s="304"/>
    </row>
    <row r="476">
      <c r="A476" s="304"/>
      <c r="B476" s="304"/>
      <c r="C476" s="304"/>
      <c r="D476" s="304"/>
      <c r="E476" s="300"/>
      <c r="F476" s="300"/>
      <c r="G476" s="313"/>
      <c r="H476" s="302"/>
      <c r="I476" s="303"/>
      <c r="J476" s="303"/>
      <c r="K476" s="303"/>
      <c r="L476" s="303"/>
      <c r="M476" s="303"/>
      <c r="N476" s="303"/>
      <c r="O476" s="303"/>
      <c r="P476" s="303"/>
      <c r="Q476" s="304"/>
      <c r="R476" s="304"/>
      <c r="S476" s="304"/>
      <c r="T476" s="304"/>
      <c r="U476" s="304"/>
      <c r="V476" s="304"/>
      <c r="W476" s="304"/>
      <c r="X476" s="304"/>
      <c r="Y476" s="304"/>
      <c r="Z476" s="304"/>
      <c r="AA476" s="304"/>
      <c r="AB476" s="304"/>
      <c r="AC476" s="304"/>
      <c r="AD476" s="304"/>
      <c r="AE476" s="304"/>
      <c r="AF476" s="304"/>
      <c r="AG476" s="304"/>
    </row>
    <row r="477">
      <c r="A477" s="304"/>
      <c r="B477" s="304"/>
      <c r="C477" s="304"/>
      <c r="D477" s="304"/>
      <c r="E477" s="300"/>
      <c r="F477" s="300"/>
      <c r="G477" s="313"/>
      <c r="H477" s="302"/>
      <c r="I477" s="303"/>
      <c r="J477" s="303"/>
      <c r="K477" s="303"/>
      <c r="L477" s="303"/>
      <c r="M477" s="303"/>
      <c r="N477" s="303"/>
      <c r="O477" s="303"/>
      <c r="P477" s="303"/>
      <c r="Q477" s="304"/>
      <c r="R477" s="304"/>
      <c r="S477" s="304"/>
      <c r="T477" s="304"/>
      <c r="U477" s="304"/>
      <c r="V477" s="304"/>
      <c r="W477" s="304"/>
      <c r="X477" s="304"/>
      <c r="Y477" s="304"/>
      <c r="Z477" s="304"/>
      <c r="AA477" s="304"/>
      <c r="AB477" s="304"/>
      <c r="AC477" s="304"/>
      <c r="AD477" s="304"/>
      <c r="AE477" s="304"/>
      <c r="AF477" s="304"/>
      <c r="AG477" s="304"/>
    </row>
    <row r="478">
      <c r="A478" s="304"/>
      <c r="B478" s="304"/>
      <c r="C478" s="304"/>
      <c r="D478" s="304"/>
      <c r="E478" s="300"/>
      <c r="F478" s="300"/>
      <c r="G478" s="313"/>
      <c r="H478" s="302"/>
      <c r="I478" s="303"/>
      <c r="J478" s="303"/>
      <c r="K478" s="303"/>
      <c r="L478" s="303"/>
      <c r="M478" s="303"/>
      <c r="N478" s="303"/>
      <c r="O478" s="303"/>
      <c r="P478" s="303"/>
      <c r="Q478" s="304"/>
      <c r="R478" s="304"/>
      <c r="S478" s="304"/>
      <c r="T478" s="304"/>
      <c r="U478" s="304"/>
      <c r="V478" s="304"/>
      <c r="W478" s="304"/>
      <c r="X478" s="304"/>
      <c r="Y478" s="304"/>
      <c r="Z478" s="304"/>
      <c r="AA478" s="304"/>
      <c r="AB478" s="304"/>
      <c r="AC478" s="304"/>
      <c r="AD478" s="304"/>
      <c r="AE478" s="304"/>
      <c r="AF478" s="304"/>
      <c r="AG478" s="304"/>
    </row>
    <row r="479">
      <c r="A479" s="304"/>
      <c r="B479" s="304"/>
      <c r="C479" s="304"/>
      <c r="D479" s="304"/>
      <c r="E479" s="300"/>
      <c r="F479" s="300"/>
      <c r="G479" s="313"/>
      <c r="H479" s="302"/>
      <c r="I479" s="303"/>
      <c r="J479" s="303"/>
      <c r="K479" s="303"/>
      <c r="L479" s="303"/>
      <c r="M479" s="303"/>
      <c r="N479" s="303"/>
      <c r="O479" s="303"/>
      <c r="P479" s="303"/>
      <c r="Q479" s="304"/>
      <c r="R479" s="304"/>
      <c r="S479" s="304"/>
      <c r="T479" s="304"/>
      <c r="U479" s="304"/>
      <c r="V479" s="304"/>
      <c r="W479" s="304"/>
      <c r="X479" s="304"/>
      <c r="Y479" s="304"/>
      <c r="Z479" s="304"/>
      <c r="AA479" s="304"/>
      <c r="AB479" s="304"/>
      <c r="AC479" s="304"/>
      <c r="AD479" s="304"/>
      <c r="AE479" s="304"/>
      <c r="AF479" s="304"/>
      <c r="AG479" s="304"/>
    </row>
    <row r="480">
      <c r="A480" s="304"/>
      <c r="B480" s="304"/>
      <c r="C480" s="304"/>
      <c r="D480" s="304"/>
      <c r="E480" s="300"/>
      <c r="F480" s="300"/>
      <c r="G480" s="313"/>
      <c r="H480" s="302"/>
      <c r="I480" s="303"/>
      <c r="J480" s="303"/>
      <c r="K480" s="303"/>
      <c r="L480" s="303"/>
      <c r="M480" s="303"/>
      <c r="N480" s="303"/>
      <c r="O480" s="303"/>
      <c r="P480" s="303"/>
      <c r="Q480" s="304"/>
      <c r="R480" s="304"/>
      <c r="S480" s="304"/>
      <c r="T480" s="304"/>
      <c r="U480" s="304"/>
      <c r="V480" s="304"/>
      <c r="W480" s="304"/>
      <c r="X480" s="304"/>
      <c r="Y480" s="304"/>
      <c r="Z480" s="304"/>
      <c r="AA480" s="304"/>
      <c r="AB480" s="304"/>
      <c r="AC480" s="304"/>
      <c r="AD480" s="304"/>
      <c r="AE480" s="304"/>
      <c r="AF480" s="304"/>
      <c r="AG480" s="304"/>
    </row>
    <row r="481">
      <c r="A481" s="304"/>
      <c r="B481" s="304"/>
      <c r="C481" s="304"/>
      <c r="D481" s="304"/>
      <c r="E481" s="300"/>
      <c r="F481" s="300"/>
      <c r="G481" s="313"/>
      <c r="H481" s="302"/>
      <c r="I481" s="303"/>
      <c r="J481" s="303"/>
      <c r="K481" s="303"/>
      <c r="L481" s="303"/>
      <c r="M481" s="303"/>
      <c r="N481" s="303"/>
      <c r="O481" s="303"/>
      <c r="P481" s="303"/>
      <c r="Q481" s="304"/>
      <c r="R481" s="304"/>
      <c r="S481" s="304"/>
      <c r="T481" s="304"/>
      <c r="U481" s="304"/>
      <c r="V481" s="304"/>
      <c r="W481" s="304"/>
      <c r="X481" s="304"/>
      <c r="Y481" s="304"/>
      <c r="Z481" s="304"/>
      <c r="AA481" s="304"/>
      <c r="AB481" s="304"/>
      <c r="AC481" s="304"/>
      <c r="AD481" s="304"/>
      <c r="AE481" s="304"/>
      <c r="AF481" s="304"/>
      <c r="AG481" s="304"/>
    </row>
    <row r="482">
      <c r="A482" s="304"/>
      <c r="B482" s="304"/>
      <c r="C482" s="304"/>
      <c r="D482" s="304"/>
      <c r="E482" s="300"/>
      <c r="F482" s="300"/>
      <c r="G482" s="313"/>
      <c r="H482" s="302"/>
      <c r="I482" s="303"/>
      <c r="J482" s="303"/>
      <c r="K482" s="303"/>
      <c r="L482" s="303"/>
      <c r="M482" s="303"/>
      <c r="N482" s="303"/>
      <c r="O482" s="303"/>
      <c r="P482" s="303"/>
      <c r="Q482" s="304"/>
      <c r="R482" s="304"/>
      <c r="S482" s="304"/>
      <c r="T482" s="304"/>
      <c r="U482" s="304"/>
      <c r="V482" s="304"/>
      <c r="W482" s="304"/>
      <c r="X482" s="304"/>
      <c r="Y482" s="304"/>
      <c r="Z482" s="304"/>
      <c r="AA482" s="304"/>
      <c r="AB482" s="304"/>
      <c r="AC482" s="304"/>
      <c r="AD482" s="304"/>
      <c r="AE482" s="304"/>
      <c r="AF482" s="304"/>
      <c r="AG482" s="304"/>
    </row>
    <row r="483">
      <c r="A483" s="304"/>
      <c r="B483" s="304"/>
      <c r="C483" s="304"/>
      <c r="D483" s="304"/>
      <c r="E483" s="300"/>
      <c r="F483" s="300"/>
      <c r="G483" s="313"/>
      <c r="H483" s="302"/>
      <c r="I483" s="303"/>
      <c r="J483" s="303"/>
      <c r="K483" s="303"/>
      <c r="L483" s="303"/>
      <c r="M483" s="303"/>
      <c r="N483" s="303"/>
      <c r="O483" s="303"/>
      <c r="P483" s="303"/>
      <c r="Q483" s="304"/>
      <c r="R483" s="304"/>
      <c r="S483" s="304"/>
      <c r="T483" s="304"/>
      <c r="U483" s="304"/>
      <c r="V483" s="304"/>
      <c r="W483" s="304"/>
      <c r="X483" s="304"/>
      <c r="Y483" s="304"/>
      <c r="Z483" s="304"/>
      <c r="AA483" s="304"/>
      <c r="AB483" s="304"/>
      <c r="AC483" s="304"/>
      <c r="AD483" s="304"/>
      <c r="AE483" s="304"/>
      <c r="AF483" s="304"/>
      <c r="AG483" s="304"/>
    </row>
    <row r="484">
      <c r="A484" s="304"/>
      <c r="B484" s="304"/>
      <c r="C484" s="304"/>
      <c r="D484" s="304"/>
      <c r="E484" s="300"/>
      <c r="F484" s="300"/>
      <c r="G484" s="313"/>
      <c r="H484" s="302"/>
      <c r="I484" s="303"/>
      <c r="J484" s="303"/>
      <c r="K484" s="303"/>
      <c r="L484" s="303"/>
      <c r="M484" s="303"/>
      <c r="N484" s="303"/>
      <c r="O484" s="303"/>
      <c r="P484" s="303"/>
      <c r="Q484" s="304"/>
      <c r="R484" s="304"/>
      <c r="S484" s="304"/>
      <c r="T484" s="304"/>
      <c r="U484" s="304"/>
      <c r="V484" s="304"/>
      <c r="W484" s="304"/>
      <c r="X484" s="304"/>
      <c r="Y484" s="304"/>
      <c r="Z484" s="304"/>
      <c r="AA484" s="304"/>
      <c r="AB484" s="304"/>
      <c r="AC484" s="304"/>
      <c r="AD484" s="304"/>
      <c r="AE484" s="304"/>
      <c r="AF484" s="304"/>
      <c r="AG484" s="304"/>
    </row>
    <row r="485">
      <c r="A485" s="304"/>
      <c r="B485" s="304"/>
      <c r="C485" s="304"/>
      <c r="D485" s="304"/>
      <c r="E485" s="300"/>
      <c r="F485" s="300"/>
      <c r="G485" s="313"/>
      <c r="H485" s="302"/>
      <c r="I485" s="303"/>
      <c r="J485" s="303"/>
      <c r="K485" s="303"/>
      <c r="L485" s="303"/>
      <c r="M485" s="303"/>
      <c r="N485" s="303"/>
      <c r="O485" s="303"/>
      <c r="P485" s="303"/>
      <c r="Q485" s="304"/>
      <c r="R485" s="304"/>
      <c r="S485" s="304"/>
      <c r="T485" s="304"/>
      <c r="U485" s="304"/>
      <c r="V485" s="304"/>
      <c r="W485" s="304"/>
      <c r="X485" s="304"/>
      <c r="Y485" s="304"/>
      <c r="Z485" s="304"/>
      <c r="AA485" s="304"/>
      <c r="AB485" s="304"/>
      <c r="AC485" s="304"/>
      <c r="AD485" s="304"/>
      <c r="AE485" s="304"/>
      <c r="AF485" s="304"/>
      <c r="AG485" s="304"/>
    </row>
    <row r="486">
      <c r="A486" s="304"/>
      <c r="B486" s="304"/>
      <c r="C486" s="304"/>
      <c r="D486" s="304"/>
      <c r="E486" s="300"/>
      <c r="F486" s="300"/>
      <c r="G486" s="313"/>
      <c r="H486" s="302"/>
      <c r="I486" s="303"/>
      <c r="J486" s="303"/>
      <c r="K486" s="303"/>
      <c r="L486" s="303"/>
      <c r="M486" s="303"/>
      <c r="N486" s="303"/>
      <c r="O486" s="303"/>
      <c r="P486" s="303"/>
      <c r="Q486" s="304"/>
      <c r="R486" s="304"/>
      <c r="S486" s="304"/>
      <c r="T486" s="304"/>
      <c r="U486" s="304"/>
      <c r="V486" s="304"/>
      <c r="W486" s="304"/>
      <c r="X486" s="304"/>
      <c r="Y486" s="304"/>
      <c r="Z486" s="304"/>
      <c r="AA486" s="304"/>
      <c r="AB486" s="304"/>
      <c r="AC486" s="304"/>
      <c r="AD486" s="304"/>
      <c r="AE486" s="304"/>
      <c r="AF486" s="304"/>
      <c r="AG486" s="304"/>
    </row>
    <row r="487">
      <c r="A487" s="304"/>
      <c r="B487" s="304"/>
      <c r="C487" s="304"/>
      <c r="D487" s="304"/>
      <c r="E487" s="300"/>
      <c r="F487" s="300"/>
      <c r="G487" s="313"/>
      <c r="H487" s="302"/>
      <c r="I487" s="303"/>
      <c r="J487" s="303"/>
      <c r="K487" s="303"/>
      <c r="L487" s="303"/>
      <c r="M487" s="303"/>
      <c r="N487" s="303"/>
      <c r="O487" s="303"/>
      <c r="P487" s="303"/>
      <c r="Q487" s="304"/>
      <c r="R487" s="304"/>
      <c r="S487" s="304"/>
      <c r="T487" s="304"/>
      <c r="U487" s="304"/>
      <c r="V487" s="304"/>
      <c r="W487" s="304"/>
      <c r="X487" s="304"/>
      <c r="Y487" s="304"/>
      <c r="Z487" s="304"/>
      <c r="AA487" s="304"/>
      <c r="AB487" s="304"/>
      <c r="AC487" s="304"/>
      <c r="AD487" s="304"/>
      <c r="AE487" s="304"/>
      <c r="AF487" s="304"/>
      <c r="AG487" s="304"/>
    </row>
    <row r="488">
      <c r="A488" s="304"/>
      <c r="B488" s="304"/>
      <c r="C488" s="304"/>
      <c r="D488" s="304"/>
      <c r="E488" s="300"/>
      <c r="F488" s="300"/>
      <c r="G488" s="313"/>
      <c r="H488" s="302"/>
      <c r="I488" s="303"/>
      <c r="J488" s="303"/>
      <c r="K488" s="303"/>
      <c r="L488" s="303"/>
      <c r="M488" s="303"/>
      <c r="N488" s="303"/>
      <c r="O488" s="303"/>
      <c r="P488" s="303"/>
      <c r="Q488" s="304"/>
      <c r="R488" s="304"/>
      <c r="S488" s="304"/>
      <c r="T488" s="304"/>
      <c r="U488" s="304"/>
      <c r="V488" s="304"/>
      <c r="W488" s="304"/>
      <c r="X488" s="304"/>
      <c r="Y488" s="304"/>
      <c r="Z488" s="304"/>
      <c r="AA488" s="304"/>
      <c r="AB488" s="304"/>
      <c r="AC488" s="304"/>
      <c r="AD488" s="304"/>
      <c r="AE488" s="304"/>
      <c r="AF488" s="304"/>
      <c r="AG488" s="304"/>
    </row>
    <row r="489">
      <c r="A489" s="304"/>
      <c r="B489" s="304"/>
      <c r="C489" s="304"/>
      <c r="D489" s="304"/>
      <c r="E489" s="300"/>
      <c r="F489" s="300"/>
      <c r="G489" s="313"/>
      <c r="H489" s="302"/>
      <c r="I489" s="303"/>
      <c r="J489" s="303"/>
      <c r="K489" s="303"/>
      <c r="L489" s="303"/>
      <c r="M489" s="303"/>
      <c r="N489" s="303"/>
      <c r="O489" s="303"/>
      <c r="P489" s="303"/>
      <c r="Q489" s="304"/>
      <c r="R489" s="304"/>
      <c r="S489" s="304"/>
      <c r="T489" s="304"/>
      <c r="U489" s="304"/>
      <c r="V489" s="304"/>
      <c r="W489" s="304"/>
      <c r="X489" s="304"/>
      <c r="Y489" s="304"/>
      <c r="Z489" s="304"/>
      <c r="AA489" s="304"/>
      <c r="AB489" s="304"/>
      <c r="AC489" s="304"/>
      <c r="AD489" s="304"/>
      <c r="AE489" s="304"/>
      <c r="AF489" s="304"/>
      <c r="AG489" s="304"/>
    </row>
    <row r="490">
      <c r="A490" s="304"/>
      <c r="B490" s="304"/>
      <c r="C490" s="304"/>
      <c r="D490" s="304"/>
      <c r="E490" s="300"/>
      <c r="F490" s="300"/>
      <c r="G490" s="313"/>
      <c r="H490" s="302"/>
      <c r="I490" s="303"/>
      <c r="J490" s="303"/>
      <c r="K490" s="303"/>
      <c r="L490" s="303"/>
      <c r="M490" s="303"/>
      <c r="N490" s="303"/>
      <c r="O490" s="303"/>
      <c r="P490" s="303"/>
      <c r="Q490" s="304"/>
      <c r="R490" s="304"/>
      <c r="S490" s="304"/>
      <c r="T490" s="304"/>
      <c r="U490" s="304"/>
      <c r="V490" s="304"/>
      <c r="W490" s="304"/>
      <c r="X490" s="304"/>
      <c r="Y490" s="304"/>
      <c r="Z490" s="304"/>
      <c r="AA490" s="304"/>
      <c r="AB490" s="304"/>
      <c r="AC490" s="304"/>
      <c r="AD490" s="304"/>
      <c r="AE490" s="304"/>
      <c r="AF490" s="304"/>
      <c r="AG490" s="304"/>
    </row>
    <row r="491">
      <c r="A491" s="304"/>
      <c r="B491" s="304"/>
      <c r="C491" s="304"/>
      <c r="D491" s="304"/>
      <c r="E491" s="300"/>
      <c r="F491" s="300"/>
      <c r="G491" s="313"/>
      <c r="H491" s="302"/>
      <c r="I491" s="303"/>
      <c r="J491" s="303"/>
      <c r="K491" s="303"/>
      <c r="L491" s="303"/>
      <c r="M491" s="303"/>
      <c r="N491" s="303"/>
      <c r="O491" s="303"/>
      <c r="P491" s="303"/>
      <c r="Q491" s="304"/>
      <c r="R491" s="304"/>
      <c r="S491" s="304"/>
      <c r="T491" s="304"/>
      <c r="U491" s="304"/>
      <c r="V491" s="304"/>
      <c r="W491" s="304"/>
      <c r="X491" s="304"/>
      <c r="Y491" s="304"/>
      <c r="Z491" s="304"/>
      <c r="AA491" s="304"/>
      <c r="AB491" s="304"/>
      <c r="AC491" s="304"/>
      <c r="AD491" s="304"/>
      <c r="AE491" s="304"/>
      <c r="AF491" s="304"/>
      <c r="AG491" s="304"/>
    </row>
    <row r="492">
      <c r="A492" s="304"/>
      <c r="B492" s="304"/>
      <c r="C492" s="304"/>
      <c r="D492" s="304"/>
      <c r="E492" s="300"/>
      <c r="F492" s="300"/>
      <c r="G492" s="313"/>
      <c r="H492" s="302"/>
      <c r="I492" s="303"/>
      <c r="J492" s="303"/>
      <c r="K492" s="303"/>
      <c r="L492" s="303"/>
      <c r="M492" s="303"/>
      <c r="N492" s="303"/>
      <c r="O492" s="303"/>
      <c r="P492" s="303"/>
      <c r="Q492" s="304"/>
      <c r="R492" s="304"/>
      <c r="S492" s="304"/>
      <c r="T492" s="304"/>
      <c r="U492" s="304"/>
      <c r="V492" s="304"/>
      <c r="W492" s="304"/>
      <c r="X492" s="304"/>
      <c r="Y492" s="304"/>
      <c r="Z492" s="304"/>
      <c r="AA492" s="304"/>
      <c r="AB492" s="304"/>
      <c r="AC492" s="304"/>
      <c r="AD492" s="304"/>
      <c r="AE492" s="304"/>
      <c r="AF492" s="304"/>
      <c r="AG492" s="304"/>
    </row>
    <row r="493">
      <c r="A493" s="304"/>
      <c r="B493" s="304"/>
      <c r="C493" s="304"/>
      <c r="D493" s="304"/>
      <c r="E493" s="300"/>
      <c r="F493" s="300"/>
      <c r="G493" s="313"/>
      <c r="H493" s="302"/>
      <c r="I493" s="303"/>
      <c r="J493" s="303"/>
      <c r="K493" s="303"/>
      <c r="L493" s="303"/>
      <c r="M493" s="303"/>
      <c r="N493" s="303"/>
      <c r="O493" s="303"/>
      <c r="P493" s="303"/>
      <c r="Q493" s="304"/>
      <c r="R493" s="304"/>
      <c r="S493" s="304"/>
      <c r="T493" s="304"/>
      <c r="U493" s="304"/>
      <c r="V493" s="304"/>
      <c r="W493" s="304"/>
      <c r="X493" s="304"/>
      <c r="Y493" s="304"/>
      <c r="Z493" s="304"/>
      <c r="AA493" s="304"/>
      <c r="AB493" s="304"/>
      <c r="AC493" s="304"/>
      <c r="AD493" s="304"/>
      <c r="AE493" s="304"/>
      <c r="AF493" s="304"/>
      <c r="AG493" s="304"/>
    </row>
    <row r="494">
      <c r="A494" s="304"/>
      <c r="B494" s="304"/>
      <c r="C494" s="304"/>
      <c r="D494" s="304"/>
      <c r="E494" s="300"/>
      <c r="F494" s="300"/>
      <c r="G494" s="313"/>
      <c r="H494" s="302"/>
      <c r="I494" s="303"/>
      <c r="J494" s="303"/>
      <c r="K494" s="303"/>
      <c r="L494" s="303"/>
      <c r="M494" s="303"/>
      <c r="N494" s="303"/>
      <c r="O494" s="303"/>
      <c r="P494" s="303"/>
      <c r="Q494" s="304"/>
      <c r="R494" s="304"/>
      <c r="S494" s="304"/>
      <c r="T494" s="304"/>
      <c r="U494" s="304"/>
      <c r="V494" s="304"/>
      <c r="W494" s="304"/>
      <c r="X494" s="304"/>
      <c r="Y494" s="304"/>
      <c r="Z494" s="304"/>
      <c r="AA494" s="304"/>
      <c r="AB494" s="304"/>
      <c r="AC494" s="304"/>
      <c r="AD494" s="304"/>
      <c r="AE494" s="304"/>
      <c r="AF494" s="304"/>
      <c r="AG494" s="304"/>
    </row>
    <row r="495">
      <c r="A495" s="304"/>
      <c r="B495" s="304"/>
      <c r="C495" s="304"/>
      <c r="D495" s="304"/>
      <c r="E495" s="300"/>
      <c r="F495" s="300"/>
      <c r="G495" s="313"/>
      <c r="H495" s="302"/>
      <c r="I495" s="303"/>
      <c r="J495" s="303"/>
      <c r="K495" s="303"/>
      <c r="L495" s="303"/>
      <c r="M495" s="303"/>
      <c r="N495" s="303"/>
      <c r="O495" s="303"/>
      <c r="P495" s="303"/>
      <c r="Q495" s="304"/>
      <c r="R495" s="304"/>
      <c r="S495" s="304"/>
      <c r="T495" s="304"/>
      <c r="U495" s="304"/>
      <c r="V495" s="304"/>
      <c r="W495" s="304"/>
      <c r="X495" s="304"/>
      <c r="Y495" s="304"/>
      <c r="Z495" s="304"/>
      <c r="AA495" s="304"/>
      <c r="AB495" s="304"/>
      <c r="AC495" s="304"/>
      <c r="AD495" s="304"/>
      <c r="AE495" s="304"/>
      <c r="AF495" s="304"/>
      <c r="AG495" s="304"/>
    </row>
    <row r="496">
      <c r="A496" s="304"/>
      <c r="B496" s="304"/>
      <c r="C496" s="304"/>
      <c r="D496" s="304"/>
      <c r="E496" s="300"/>
      <c r="F496" s="300"/>
      <c r="G496" s="313"/>
      <c r="H496" s="302"/>
      <c r="I496" s="303"/>
      <c r="J496" s="303"/>
      <c r="K496" s="303"/>
      <c r="L496" s="303"/>
      <c r="M496" s="303"/>
      <c r="N496" s="303"/>
      <c r="O496" s="303"/>
      <c r="P496" s="303"/>
      <c r="Q496" s="304"/>
      <c r="R496" s="304"/>
      <c r="S496" s="304"/>
      <c r="T496" s="304"/>
      <c r="U496" s="304"/>
      <c r="V496" s="304"/>
      <c r="W496" s="304"/>
      <c r="X496" s="304"/>
      <c r="Y496" s="304"/>
      <c r="Z496" s="304"/>
      <c r="AA496" s="304"/>
      <c r="AB496" s="304"/>
      <c r="AC496" s="304"/>
      <c r="AD496" s="304"/>
      <c r="AE496" s="304"/>
      <c r="AF496" s="304"/>
      <c r="AG496" s="304"/>
    </row>
    <row r="497">
      <c r="A497" s="304"/>
      <c r="B497" s="304"/>
      <c r="C497" s="304"/>
      <c r="D497" s="304"/>
      <c r="E497" s="300"/>
      <c r="F497" s="300"/>
      <c r="G497" s="313"/>
      <c r="H497" s="302"/>
      <c r="I497" s="303"/>
      <c r="J497" s="303"/>
      <c r="K497" s="303"/>
      <c r="L497" s="303"/>
      <c r="M497" s="303"/>
      <c r="N497" s="303"/>
      <c r="O497" s="303"/>
      <c r="P497" s="303"/>
      <c r="Q497" s="304"/>
      <c r="R497" s="304"/>
      <c r="S497" s="304"/>
      <c r="T497" s="304"/>
      <c r="U497" s="304"/>
      <c r="V497" s="304"/>
      <c r="W497" s="304"/>
      <c r="X497" s="304"/>
      <c r="Y497" s="304"/>
      <c r="Z497" s="304"/>
      <c r="AA497" s="304"/>
      <c r="AB497" s="304"/>
      <c r="AC497" s="304"/>
      <c r="AD497" s="304"/>
      <c r="AE497" s="304"/>
      <c r="AF497" s="304"/>
      <c r="AG497" s="304"/>
    </row>
    <row r="498">
      <c r="A498" s="304"/>
      <c r="B498" s="304"/>
      <c r="C498" s="304"/>
      <c r="D498" s="304"/>
      <c r="E498" s="300"/>
      <c r="F498" s="300"/>
      <c r="G498" s="313"/>
      <c r="H498" s="302"/>
      <c r="I498" s="303"/>
      <c r="J498" s="303"/>
      <c r="K498" s="303"/>
      <c r="L498" s="303"/>
      <c r="M498" s="303"/>
      <c r="N498" s="303"/>
      <c r="O498" s="303"/>
      <c r="P498" s="303"/>
      <c r="Q498" s="304"/>
      <c r="R498" s="304"/>
      <c r="S498" s="304"/>
      <c r="T498" s="304"/>
      <c r="U498" s="304"/>
      <c r="V498" s="304"/>
      <c r="W498" s="304"/>
      <c r="X498" s="304"/>
      <c r="Y498" s="304"/>
      <c r="Z498" s="304"/>
      <c r="AA498" s="304"/>
      <c r="AB498" s="304"/>
      <c r="AC498" s="304"/>
      <c r="AD498" s="304"/>
      <c r="AE498" s="304"/>
      <c r="AF498" s="304"/>
      <c r="AG498" s="304"/>
    </row>
    <row r="499">
      <c r="A499" s="304"/>
      <c r="B499" s="304"/>
      <c r="C499" s="304"/>
      <c r="D499" s="304"/>
      <c r="E499" s="300"/>
      <c r="F499" s="300"/>
      <c r="G499" s="313"/>
      <c r="H499" s="302"/>
      <c r="I499" s="303"/>
      <c r="J499" s="303"/>
      <c r="K499" s="303"/>
      <c r="L499" s="303"/>
      <c r="M499" s="303"/>
      <c r="N499" s="303"/>
      <c r="O499" s="303"/>
      <c r="P499" s="303"/>
      <c r="Q499" s="304"/>
      <c r="R499" s="304"/>
      <c r="S499" s="304"/>
      <c r="T499" s="304"/>
      <c r="U499" s="304"/>
      <c r="V499" s="304"/>
      <c r="W499" s="304"/>
      <c r="X499" s="304"/>
      <c r="Y499" s="304"/>
      <c r="Z499" s="304"/>
      <c r="AA499" s="304"/>
      <c r="AB499" s="304"/>
      <c r="AC499" s="304"/>
      <c r="AD499" s="304"/>
      <c r="AE499" s="304"/>
      <c r="AF499" s="304"/>
      <c r="AG499" s="304"/>
    </row>
    <row r="500">
      <c r="A500" s="304"/>
      <c r="B500" s="304"/>
      <c r="C500" s="304"/>
      <c r="D500" s="304"/>
      <c r="E500" s="300"/>
      <c r="F500" s="300"/>
      <c r="G500" s="313"/>
      <c r="H500" s="302"/>
      <c r="I500" s="303"/>
      <c r="J500" s="303"/>
      <c r="K500" s="303"/>
      <c r="L500" s="303"/>
      <c r="M500" s="303"/>
      <c r="N500" s="303"/>
      <c r="O500" s="303"/>
      <c r="P500" s="303"/>
      <c r="Q500" s="304"/>
      <c r="R500" s="304"/>
      <c r="S500" s="304"/>
      <c r="T500" s="304"/>
      <c r="U500" s="304"/>
      <c r="V500" s="304"/>
      <c r="W500" s="304"/>
      <c r="X500" s="304"/>
      <c r="Y500" s="304"/>
      <c r="Z500" s="304"/>
      <c r="AA500" s="304"/>
      <c r="AB500" s="304"/>
      <c r="AC500" s="304"/>
      <c r="AD500" s="304"/>
      <c r="AE500" s="304"/>
      <c r="AF500" s="304"/>
      <c r="AG500" s="304"/>
    </row>
    <row r="501">
      <c r="A501" s="304"/>
      <c r="B501" s="304"/>
      <c r="C501" s="304"/>
      <c r="D501" s="304"/>
      <c r="E501" s="300"/>
      <c r="F501" s="300"/>
      <c r="G501" s="313"/>
      <c r="H501" s="302"/>
      <c r="I501" s="303"/>
      <c r="J501" s="303"/>
      <c r="K501" s="303"/>
      <c r="L501" s="303"/>
      <c r="M501" s="303"/>
      <c r="N501" s="303"/>
      <c r="O501" s="303"/>
      <c r="P501" s="303"/>
      <c r="Q501" s="304"/>
      <c r="R501" s="304"/>
      <c r="S501" s="304"/>
      <c r="T501" s="304"/>
      <c r="U501" s="304"/>
      <c r="V501" s="304"/>
      <c r="W501" s="304"/>
      <c r="X501" s="304"/>
      <c r="Y501" s="304"/>
      <c r="Z501" s="304"/>
      <c r="AA501" s="304"/>
      <c r="AB501" s="304"/>
      <c r="AC501" s="304"/>
      <c r="AD501" s="304"/>
      <c r="AE501" s="304"/>
      <c r="AF501" s="304"/>
      <c r="AG501" s="304"/>
    </row>
    <row r="502">
      <c r="A502" s="304"/>
      <c r="B502" s="304"/>
      <c r="C502" s="304"/>
      <c r="D502" s="304"/>
      <c r="E502" s="300"/>
      <c r="F502" s="300"/>
      <c r="G502" s="313"/>
      <c r="H502" s="302"/>
      <c r="I502" s="303"/>
      <c r="J502" s="303"/>
      <c r="K502" s="303"/>
      <c r="L502" s="303"/>
      <c r="M502" s="303"/>
      <c r="N502" s="303"/>
      <c r="O502" s="303"/>
      <c r="P502" s="303"/>
      <c r="Q502" s="304"/>
      <c r="R502" s="304"/>
      <c r="S502" s="304"/>
      <c r="T502" s="304"/>
      <c r="U502" s="304"/>
      <c r="V502" s="304"/>
      <c r="W502" s="304"/>
      <c r="X502" s="304"/>
      <c r="Y502" s="304"/>
      <c r="Z502" s="304"/>
      <c r="AA502" s="304"/>
      <c r="AB502" s="304"/>
      <c r="AC502" s="304"/>
      <c r="AD502" s="304"/>
      <c r="AE502" s="304"/>
      <c r="AF502" s="304"/>
      <c r="AG502" s="304"/>
    </row>
    <row r="503">
      <c r="A503" s="304"/>
      <c r="B503" s="304"/>
      <c r="C503" s="304"/>
      <c r="D503" s="304"/>
      <c r="E503" s="300"/>
      <c r="F503" s="300"/>
      <c r="G503" s="313"/>
      <c r="H503" s="302"/>
      <c r="I503" s="303"/>
      <c r="J503" s="303"/>
      <c r="K503" s="303"/>
      <c r="L503" s="303"/>
      <c r="M503" s="303"/>
      <c r="N503" s="303"/>
      <c r="O503" s="303"/>
      <c r="P503" s="303"/>
      <c r="Q503" s="304"/>
      <c r="R503" s="304"/>
      <c r="S503" s="304"/>
      <c r="T503" s="304"/>
      <c r="U503" s="304"/>
      <c r="V503" s="304"/>
      <c r="W503" s="304"/>
      <c r="X503" s="304"/>
      <c r="Y503" s="304"/>
      <c r="Z503" s="304"/>
      <c r="AA503" s="304"/>
      <c r="AB503" s="304"/>
      <c r="AC503" s="304"/>
      <c r="AD503" s="304"/>
      <c r="AE503" s="304"/>
      <c r="AF503" s="304"/>
      <c r="AG503" s="304"/>
    </row>
    <row r="504">
      <c r="A504" s="304"/>
      <c r="B504" s="304"/>
      <c r="C504" s="304"/>
      <c r="D504" s="304"/>
      <c r="E504" s="300"/>
      <c r="F504" s="300"/>
      <c r="G504" s="313"/>
      <c r="H504" s="302"/>
      <c r="I504" s="303"/>
      <c r="J504" s="303"/>
      <c r="K504" s="303"/>
      <c r="L504" s="303"/>
      <c r="M504" s="303"/>
      <c r="N504" s="303"/>
      <c r="O504" s="303"/>
      <c r="P504" s="303"/>
      <c r="Q504" s="304"/>
      <c r="R504" s="304"/>
      <c r="S504" s="304"/>
      <c r="T504" s="304"/>
      <c r="U504" s="304"/>
      <c r="V504" s="304"/>
      <c r="W504" s="304"/>
      <c r="X504" s="304"/>
      <c r="Y504" s="304"/>
      <c r="Z504" s="304"/>
      <c r="AA504" s="304"/>
      <c r="AB504" s="304"/>
      <c r="AC504" s="304"/>
      <c r="AD504" s="304"/>
      <c r="AE504" s="304"/>
      <c r="AF504" s="304"/>
      <c r="AG504" s="304"/>
    </row>
    <row r="505">
      <c r="A505" s="304"/>
      <c r="B505" s="304"/>
      <c r="C505" s="304"/>
      <c r="D505" s="304"/>
      <c r="E505" s="300"/>
      <c r="F505" s="300"/>
      <c r="G505" s="313"/>
      <c r="H505" s="302"/>
      <c r="I505" s="303"/>
      <c r="J505" s="303"/>
      <c r="K505" s="303"/>
      <c r="L505" s="303"/>
      <c r="M505" s="303"/>
      <c r="N505" s="303"/>
      <c r="O505" s="303"/>
      <c r="P505" s="303"/>
      <c r="Q505" s="304"/>
      <c r="R505" s="304"/>
      <c r="S505" s="304"/>
      <c r="T505" s="304"/>
      <c r="U505" s="304"/>
      <c r="V505" s="304"/>
      <c r="W505" s="304"/>
      <c r="X505" s="304"/>
      <c r="Y505" s="304"/>
      <c r="Z505" s="304"/>
      <c r="AA505" s="304"/>
      <c r="AB505" s="304"/>
      <c r="AC505" s="304"/>
      <c r="AD505" s="304"/>
      <c r="AE505" s="304"/>
      <c r="AF505" s="304"/>
      <c r="AG505" s="304"/>
    </row>
    <row r="506">
      <c r="A506" s="304"/>
      <c r="B506" s="304"/>
      <c r="C506" s="304"/>
      <c r="D506" s="304"/>
      <c r="E506" s="300"/>
      <c r="F506" s="300"/>
      <c r="G506" s="313"/>
      <c r="H506" s="302"/>
      <c r="I506" s="303"/>
      <c r="J506" s="303"/>
      <c r="K506" s="303"/>
      <c r="L506" s="303"/>
      <c r="M506" s="303"/>
      <c r="N506" s="303"/>
      <c r="O506" s="303"/>
      <c r="P506" s="303"/>
      <c r="Q506" s="304"/>
      <c r="R506" s="304"/>
      <c r="S506" s="304"/>
      <c r="T506" s="304"/>
      <c r="U506" s="304"/>
      <c r="V506" s="304"/>
      <c r="W506" s="304"/>
      <c r="X506" s="304"/>
      <c r="Y506" s="304"/>
      <c r="Z506" s="304"/>
      <c r="AA506" s="304"/>
      <c r="AB506" s="304"/>
      <c r="AC506" s="304"/>
      <c r="AD506" s="304"/>
      <c r="AE506" s="304"/>
      <c r="AF506" s="304"/>
      <c r="AG506" s="304"/>
    </row>
    <row r="507">
      <c r="A507" s="304"/>
      <c r="B507" s="304"/>
      <c r="C507" s="304"/>
      <c r="D507" s="304"/>
      <c r="E507" s="300"/>
      <c r="F507" s="300"/>
      <c r="G507" s="313"/>
      <c r="H507" s="302"/>
      <c r="I507" s="303"/>
      <c r="J507" s="303"/>
      <c r="K507" s="303"/>
      <c r="L507" s="303"/>
      <c r="M507" s="303"/>
      <c r="N507" s="303"/>
      <c r="O507" s="303"/>
      <c r="P507" s="303"/>
      <c r="Q507" s="304"/>
      <c r="R507" s="304"/>
      <c r="S507" s="304"/>
      <c r="T507" s="304"/>
      <c r="U507" s="304"/>
      <c r="V507" s="304"/>
      <c r="W507" s="304"/>
      <c r="X507" s="304"/>
      <c r="Y507" s="304"/>
      <c r="Z507" s="304"/>
      <c r="AA507" s="304"/>
      <c r="AB507" s="304"/>
      <c r="AC507" s="304"/>
      <c r="AD507" s="304"/>
      <c r="AE507" s="304"/>
      <c r="AF507" s="304"/>
      <c r="AG507" s="304"/>
    </row>
    <row r="508">
      <c r="A508" s="304"/>
      <c r="B508" s="304"/>
      <c r="C508" s="304"/>
      <c r="D508" s="304"/>
      <c r="E508" s="300"/>
      <c r="F508" s="300"/>
      <c r="G508" s="313"/>
      <c r="H508" s="302"/>
      <c r="I508" s="303"/>
      <c r="J508" s="303"/>
      <c r="K508" s="303"/>
      <c r="L508" s="303"/>
      <c r="M508" s="303"/>
      <c r="N508" s="303"/>
      <c r="O508" s="303"/>
      <c r="P508" s="303"/>
      <c r="Q508" s="304"/>
      <c r="R508" s="304"/>
      <c r="S508" s="304"/>
      <c r="T508" s="304"/>
      <c r="U508" s="304"/>
      <c r="V508" s="304"/>
      <c r="W508" s="304"/>
      <c r="X508" s="304"/>
      <c r="Y508" s="304"/>
      <c r="Z508" s="304"/>
      <c r="AA508" s="304"/>
      <c r="AB508" s="304"/>
      <c r="AC508" s="304"/>
      <c r="AD508" s="304"/>
      <c r="AE508" s="304"/>
      <c r="AF508" s="304"/>
      <c r="AG508" s="304"/>
    </row>
    <row r="509">
      <c r="A509" s="304"/>
      <c r="B509" s="304"/>
      <c r="C509" s="304"/>
      <c r="D509" s="304"/>
      <c r="E509" s="300"/>
      <c r="F509" s="300"/>
      <c r="G509" s="313"/>
      <c r="H509" s="302"/>
      <c r="I509" s="303"/>
      <c r="J509" s="303"/>
      <c r="K509" s="303"/>
      <c r="L509" s="303"/>
      <c r="M509" s="303"/>
      <c r="N509" s="303"/>
      <c r="O509" s="303"/>
      <c r="P509" s="303"/>
      <c r="Q509" s="304"/>
      <c r="R509" s="304"/>
      <c r="S509" s="304"/>
      <c r="T509" s="304"/>
      <c r="U509" s="304"/>
      <c r="V509" s="304"/>
      <c r="W509" s="304"/>
      <c r="X509" s="304"/>
      <c r="Y509" s="304"/>
      <c r="Z509" s="304"/>
      <c r="AA509" s="304"/>
      <c r="AB509" s="304"/>
      <c r="AC509" s="304"/>
      <c r="AD509" s="304"/>
      <c r="AE509" s="304"/>
      <c r="AF509" s="304"/>
      <c r="AG509" s="304"/>
    </row>
    <row r="510">
      <c r="A510" s="304"/>
      <c r="B510" s="304"/>
      <c r="C510" s="304"/>
      <c r="D510" s="304"/>
      <c r="E510" s="300"/>
      <c r="F510" s="300"/>
      <c r="G510" s="313"/>
      <c r="H510" s="302"/>
      <c r="I510" s="303"/>
      <c r="J510" s="303"/>
      <c r="K510" s="303"/>
      <c r="L510" s="303"/>
      <c r="M510" s="303"/>
      <c r="N510" s="303"/>
      <c r="O510" s="303"/>
      <c r="P510" s="303"/>
      <c r="Q510" s="304"/>
      <c r="R510" s="304"/>
      <c r="S510" s="304"/>
      <c r="T510" s="304"/>
      <c r="U510" s="304"/>
      <c r="V510" s="304"/>
      <c r="W510" s="304"/>
      <c r="X510" s="304"/>
      <c r="Y510" s="304"/>
      <c r="Z510" s="304"/>
      <c r="AA510" s="304"/>
      <c r="AB510" s="304"/>
      <c r="AC510" s="304"/>
      <c r="AD510" s="304"/>
      <c r="AE510" s="304"/>
      <c r="AF510" s="304"/>
      <c r="AG510" s="304"/>
    </row>
    <row r="511">
      <c r="A511" s="304"/>
      <c r="B511" s="304"/>
      <c r="C511" s="304"/>
      <c r="D511" s="304"/>
      <c r="E511" s="300"/>
      <c r="F511" s="300"/>
      <c r="G511" s="313"/>
      <c r="H511" s="302"/>
      <c r="I511" s="303"/>
      <c r="J511" s="303"/>
      <c r="K511" s="303"/>
      <c r="L511" s="303"/>
      <c r="M511" s="303"/>
      <c r="N511" s="303"/>
      <c r="O511" s="303"/>
      <c r="P511" s="303"/>
      <c r="Q511" s="304"/>
      <c r="R511" s="304"/>
      <c r="S511" s="304"/>
      <c r="T511" s="304"/>
      <c r="U511" s="304"/>
      <c r="V511" s="304"/>
      <c r="W511" s="304"/>
      <c r="X511" s="304"/>
      <c r="Y511" s="304"/>
      <c r="Z511" s="304"/>
      <c r="AA511" s="304"/>
      <c r="AB511" s="304"/>
      <c r="AC511" s="304"/>
      <c r="AD511" s="304"/>
      <c r="AE511" s="304"/>
      <c r="AF511" s="304"/>
      <c r="AG511" s="304"/>
    </row>
    <row r="512">
      <c r="A512" s="304"/>
      <c r="B512" s="304"/>
      <c r="C512" s="304"/>
      <c r="D512" s="304"/>
      <c r="E512" s="300"/>
      <c r="F512" s="300"/>
      <c r="G512" s="313"/>
      <c r="H512" s="302"/>
      <c r="I512" s="303"/>
      <c r="J512" s="303"/>
      <c r="K512" s="303"/>
      <c r="L512" s="303"/>
      <c r="M512" s="303"/>
      <c r="N512" s="303"/>
      <c r="O512" s="303"/>
      <c r="P512" s="303"/>
      <c r="Q512" s="304"/>
      <c r="R512" s="304"/>
      <c r="S512" s="304"/>
      <c r="T512" s="304"/>
      <c r="U512" s="304"/>
      <c r="V512" s="304"/>
      <c r="W512" s="304"/>
      <c r="X512" s="304"/>
      <c r="Y512" s="304"/>
      <c r="Z512" s="304"/>
      <c r="AA512" s="304"/>
      <c r="AB512" s="304"/>
      <c r="AC512" s="304"/>
      <c r="AD512" s="304"/>
      <c r="AE512" s="304"/>
      <c r="AF512" s="304"/>
      <c r="AG512" s="304"/>
    </row>
    <row r="513">
      <c r="A513" s="304"/>
      <c r="B513" s="304"/>
      <c r="C513" s="304"/>
      <c r="D513" s="304"/>
      <c r="E513" s="300"/>
      <c r="F513" s="300"/>
      <c r="G513" s="313"/>
      <c r="H513" s="302"/>
      <c r="I513" s="303"/>
      <c r="J513" s="303"/>
      <c r="K513" s="303"/>
      <c r="L513" s="303"/>
      <c r="M513" s="303"/>
      <c r="N513" s="303"/>
      <c r="O513" s="303"/>
      <c r="P513" s="303"/>
      <c r="Q513" s="304"/>
      <c r="R513" s="304"/>
      <c r="S513" s="304"/>
      <c r="T513" s="304"/>
      <c r="U513" s="304"/>
      <c r="V513" s="304"/>
      <c r="W513" s="304"/>
      <c r="X513" s="304"/>
      <c r="Y513" s="304"/>
      <c r="Z513" s="304"/>
      <c r="AA513" s="304"/>
      <c r="AB513" s="304"/>
      <c r="AC513" s="304"/>
      <c r="AD513" s="304"/>
      <c r="AE513" s="304"/>
      <c r="AF513" s="304"/>
      <c r="AG513" s="304"/>
    </row>
    <row r="514">
      <c r="A514" s="304"/>
      <c r="B514" s="304"/>
      <c r="C514" s="304"/>
      <c r="D514" s="304"/>
      <c r="E514" s="300"/>
      <c r="F514" s="300"/>
      <c r="G514" s="313"/>
      <c r="H514" s="302"/>
      <c r="I514" s="303"/>
      <c r="J514" s="303"/>
      <c r="K514" s="303"/>
      <c r="L514" s="303"/>
      <c r="M514" s="303"/>
      <c r="N514" s="303"/>
      <c r="O514" s="303"/>
      <c r="P514" s="303"/>
      <c r="Q514" s="304"/>
      <c r="R514" s="304"/>
      <c r="S514" s="304"/>
      <c r="T514" s="304"/>
      <c r="U514" s="304"/>
      <c r="V514" s="304"/>
      <c r="W514" s="304"/>
      <c r="X514" s="304"/>
      <c r="Y514" s="304"/>
      <c r="Z514" s="304"/>
      <c r="AA514" s="304"/>
      <c r="AB514" s="304"/>
      <c r="AC514" s="304"/>
      <c r="AD514" s="304"/>
      <c r="AE514" s="304"/>
      <c r="AF514" s="304"/>
      <c r="AG514" s="304"/>
    </row>
    <row r="515">
      <c r="A515" s="304"/>
      <c r="B515" s="304"/>
      <c r="C515" s="304"/>
      <c r="D515" s="304"/>
      <c r="E515" s="300"/>
      <c r="F515" s="300"/>
      <c r="G515" s="313"/>
      <c r="H515" s="302"/>
      <c r="I515" s="303"/>
      <c r="J515" s="303"/>
      <c r="K515" s="303"/>
      <c r="L515" s="303"/>
      <c r="M515" s="303"/>
      <c r="N515" s="303"/>
      <c r="O515" s="303"/>
      <c r="P515" s="303"/>
      <c r="Q515" s="304"/>
      <c r="R515" s="304"/>
      <c r="S515" s="304"/>
      <c r="T515" s="304"/>
      <c r="U515" s="304"/>
      <c r="V515" s="304"/>
      <c r="W515" s="304"/>
      <c r="X515" s="304"/>
      <c r="Y515" s="304"/>
      <c r="Z515" s="304"/>
      <c r="AA515" s="304"/>
      <c r="AB515" s="304"/>
      <c r="AC515" s="304"/>
      <c r="AD515" s="304"/>
      <c r="AE515" s="304"/>
      <c r="AF515" s="304"/>
      <c r="AG515" s="304"/>
    </row>
    <row r="516">
      <c r="A516" s="304"/>
      <c r="B516" s="304"/>
      <c r="C516" s="304"/>
      <c r="D516" s="304"/>
      <c r="E516" s="300"/>
      <c r="F516" s="300"/>
      <c r="G516" s="313"/>
      <c r="H516" s="302"/>
      <c r="I516" s="303"/>
      <c r="J516" s="303"/>
      <c r="K516" s="303"/>
      <c r="L516" s="303"/>
      <c r="M516" s="303"/>
      <c r="N516" s="303"/>
      <c r="O516" s="303"/>
      <c r="P516" s="303"/>
      <c r="Q516" s="304"/>
      <c r="R516" s="304"/>
      <c r="S516" s="304"/>
      <c r="T516" s="304"/>
      <c r="U516" s="304"/>
      <c r="V516" s="304"/>
      <c r="W516" s="304"/>
      <c r="X516" s="304"/>
      <c r="Y516" s="304"/>
      <c r="Z516" s="304"/>
      <c r="AA516" s="304"/>
      <c r="AB516" s="304"/>
      <c r="AC516" s="304"/>
      <c r="AD516" s="304"/>
      <c r="AE516" s="304"/>
      <c r="AF516" s="304"/>
      <c r="AG516" s="304"/>
    </row>
    <row r="517">
      <c r="A517" s="304"/>
      <c r="B517" s="304"/>
      <c r="C517" s="304"/>
      <c r="D517" s="304"/>
      <c r="E517" s="300"/>
      <c r="F517" s="300"/>
      <c r="G517" s="313"/>
      <c r="H517" s="302"/>
      <c r="I517" s="303"/>
      <c r="J517" s="303"/>
      <c r="K517" s="303"/>
      <c r="L517" s="303"/>
      <c r="M517" s="303"/>
      <c r="N517" s="303"/>
      <c r="O517" s="303"/>
      <c r="P517" s="303"/>
      <c r="Q517" s="304"/>
      <c r="R517" s="304"/>
      <c r="S517" s="304"/>
      <c r="T517" s="304"/>
      <c r="U517" s="304"/>
      <c r="V517" s="304"/>
      <c r="W517" s="304"/>
      <c r="X517" s="304"/>
      <c r="Y517" s="304"/>
      <c r="Z517" s="304"/>
      <c r="AA517" s="304"/>
      <c r="AB517" s="304"/>
      <c r="AC517" s="304"/>
      <c r="AD517" s="304"/>
      <c r="AE517" s="304"/>
      <c r="AF517" s="304"/>
      <c r="AG517" s="304"/>
    </row>
    <row r="518">
      <c r="A518" s="304"/>
      <c r="B518" s="304"/>
      <c r="C518" s="304"/>
      <c r="D518" s="304"/>
      <c r="E518" s="300"/>
      <c r="F518" s="300"/>
      <c r="G518" s="313"/>
      <c r="H518" s="302"/>
      <c r="I518" s="303"/>
      <c r="J518" s="303"/>
      <c r="K518" s="303"/>
      <c r="L518" s="303"/>
      <c r="M518" s="303"/>
      <c r="N518" s="303"/>
      <c r="O518" s="303"/>
      <c r="P518" s="303"/>
      <c r="Q518" s="304"/>
      <c r="R518" s="304"/>
      <c r="S518" s="304"/>
      <c r="T518" s="304"/>
      <c r="U518" s="304"/>
      <c r="V518" s="304"/>
      <c r="W518" s="304"/>
      <c r="X518" s="304"/>
      <c r="Y518" s="304"/>
      <c r="Z518" s="304"/>
      <c r="AA518" s="304"/>
      <c r="AB518" s="304"/>
      <c r="AC518" s="304"/>
      <c r="AD518" s="304"/>
      <c r="AE518" s="304"/>
      <c r="AF518" s="304"/>
      <c r="AG518" s="304"/>
    </row>
    <row r="519">
      <c r="A519" s="304"/>
      <c r="B519" s="304"/>
      <c r="C519" s="304"/>
      <c r="D519" s="304"/>
      <c r="E519" s="300"/>
      <c r="F519" s="300"/>
      <c r="G519" s="313"/>
      <c r="H519" s="302"/>
      <c r="I519" s="303"/>
      <c r="J519" s="303"/>
      <c r="K519" s="303"/>
      <c r="L519" s="303"/>
      <c r="M519" s="303"/>
      <c r="N519" s="303"/>
      <c r="O519" s="303"/>
      <c r="P519" s="303"/>
      <c r="Q519" s="304"/>
      <c r="R519" s="304"/>
      <c r="S519" s="304"/>
      <c r="T519" s="304"/>
      <c r="U519" s="304"/>
      <c r="V519" s="304"/>
      <c r="W519" s="304"/>
      <c r="X519" s="304"/>
      <c r="Y519" s="304"/>
      <c r="Z519" s="304"/>
      <c r="AA519" s="304"/>
      <c r="AB519" s="304"/>
      <c r="AC519" s="304"/>
      <c r="AD519" s="304"/>
      <c r="AE519" s="304"/>
      <c r="AF519" s="304"/>
      <c r="AG519" s="304"/>
    </row>
    <row r="520">
      <c r="A520" s="304"/>
      <c r="B520" s="304"/>
      <c r="C520" s="304"/>
      <c r="D520" s="304"/>
      <c r="E520" s="300"/>
      <c r="F520" s="300"/>
      <c r="G520" s="313"/>
      <c r="H520" s="302"/>
      <c r="I520" s="303"/>
      <c r="J520" s="303"/>
      <c r="K520" s="303"/>
      <c r="L520" s="303"/>
      <c r="M520" s="303"/>
      <c r="N520" s="303"/>
      <c r="O520" s="303"/>
      <c r="P520" s="303"/>
      <c r="Q520" s="304"/>
      <c r="R520" s="304"/>
      <c r="S520" s="304"/>
      <c r="T520" s="304"/>
      <c r="U520" s="304"/>
      <c r="V520" s="304"/>
      <c r="W520" s="304"/>
      <c r="X520" s="304"/>
      <c r="Y520" s="304"/>
      <c r="Z520" s="304"/>
      <c r="AA520" s="304"/>
      <c r="AB520" s="304"/>
      <c r="AC520" s="304"/>
      <c r="AD520" s="304"/>
      <c r="AE520" s="304"/>
      <c r="AF520" s="304"/>
      <c r="AG520" s="304"/>
    </row>
    <row r="521">
      <c r="A521" s="304"/>
      <c r="B521" s="304"/>
      <c r="C521" s="304"/>
      <c r="D521" s="304"/>
      <c r="E521" s="300"/>
      <c r="F521" s="300"/>
      <c r="G521" s="313"/>
      <c r="H521" s="302"/>
      <c r="I521" s="303"/>
      <c r="J521" s="303"/>
      <c r="K521" s="303"/>
      <c r="L521" s="303"/>
      <c r="M521" s="303"/>
      <c r="N521" s="303"/>
      <c r="O521" s="303"/>
      <c r="P521" s="303"/>
      <c r="Q521" s="304"/>
      <c r="R521" s="304"/>
      <c r="S521" s="304"/>
      <c r="T521" s="304"/>
      <c r="U521" s="304"/>
      <c r="V521" s="304"/>
      <c r="W521" s="304"/>
      <c r="X521" s="304"/>
      <c r="Y521" s="304"/>
      <c r="Z521" s="304"/>
      <c r="AA521" s="304"/>
      <c r="AB521" s="304"/>
      <c r="AC521" s="304"/>
      <c r="AD521" s="304"/>
      <c r="AE521" s="304"/>
      <c r="AF521" s="304"/>
      <c r="AG521" s="304"/>
    </row>
    <row r="522">
      <c r="A522" s="304"/>
      <c r="B522" s="304"/>
      <c r="C522" s="304"/>
      <c r="D522" s="304"/>
      <c r="E522" s="300"/>
      <c r="F522" s="300"/>
      <c r="G522" s="313"/>
      <c r="H522" s="302"/>
      <c r="I522" s="303"/>
      <c r="J522" s="303"/>
      <c r="K522" s="303"/>
      <c r="L522" s="303"/>
      <c r="M522" s="303"/>
      <c r="N522" s="303"/>
      <c r="O522" s="303"/>
      <c r="P522" s="303"/>
      <c r="Q522" s="304"/>
      <c r="R522" s="304"/>
      <c r="S522" s="304"/>
      <c r="T522" s="304"/>
      <c r="U522" s="304"/>
      <c r="V522" s="304"/>
      <c r="W522" s="304"/>
      <c r="X522" s="304"/>
      <c r="Y522" s="304"/>
      <c r="Z522" s="304"/>
      <c r="AA522" s="304"/>
      <c r="AB522" s="304"/>
      <c r="AC522" s="304"/>
      <c r="AD522" s="304"/>
      <c r="AE522" s="304"/>
      <c r="AF522" s="304"/>
      <c r="AG522" s="304"/>
    </row>
    <row r="523">
      <c r="A523" s="304"/>
      <c r="B523" s="304"/>
      <c r="C523" s="304"/>
      <c r="D523" s="304"/>
      <c r="E523" s="300"/>
      <c r="F523" s="300"/>
      <c r="G523" s="313"/>
      <c r="H523" s="302"/>
      <c r="I523" s="303"/>
      <c r="J523" s="303"/>
      <c r="K523" s="303"/>
      <c r="L523" s="303"/>
      <c r="M523" s="303"/>
      <c r="N523" s="303"/>
      <c r="O523" s="303"/>
      <c r="P523" s="303"/>
      <c r="Q523" s="304"/>
      <c r="R523" s="304"/>
      <c r="S523" s="304"/>
      <c r="T523" s="304"/>
      <c r="U523" s="304"/>
      <c r="V523" s="304"/>
      <c r="W523" s="304"/>
      <c r="X523" s="304"/>
      <c r="Y523" s="304"/>
      <c r="Z523" s="304"/>
      <c r="AA523" s="304"/>
      <c r="AB523" s="304"/>
      <c r="AC523" s="304"/>
      <c r="AD523" s="304"/>
      <c r="AE523" s="304"/>
      <c r="AF523" s="304"/>
      <c r="AG523" s="304"/>
    </row>
    <row r="524">
      <c r="A524" s="304"/>
      <c r="B524" s="304"/>
      <c r="C524" s="304"/>
      <c r="D524" s="304"/>
      <c r="E524" s="300"/>
      <c r="F524" s="300"/>
      <c r="G524" s="313"/>
      <c r="H524" s="302"/>
      <c r="I524" s="303"/>
      <c r="J524" s="303"/>
      <c r="K524" s="303"/>
      <c r="L524" s="303"/>
      <c r="M524" s="303"/>
      <c r="N524" s="303"/>
      <c r="O524" s="303"/>
      <c r="P524" s="303"/>
      <c r="Q524" s="304"/>
      <c r="R524" s="304"/>
      <c r="S524" s="304"/>
      <c r="T524" s="304"/>
      <c r="U524" s="304"/>
      <c r="V524" s="304"/>
      <c r="W524" s="304"/>
      <c r="X524" s="304"/>
      <c r="Y524" s="304"/>
      <c r="Z524" s="304"/>
      <c r="AA524" s="304"/>
      <c r="AB524" s="304"/>
      <c r="AC524" s="304"/>
      <c r="AD524" s="304"/>
      <c r="AE524" s="304"/>
      <c r="AF524" s="304"/>
      <c r="AG524" s="304"/>
    </row>
    <row r="525">
      <c r="A525" s="304"/>
      <c r="B525" s="304"/>
      <c r="C525" s="304"/>
      <c r="D525" s="304"/>
      <c r="E525" s="300"/>
      <c r="F525" s="300"/>
      <c r="G525" s="313"/>
      <c r="H525" s="302"/>
      <c r="I525" s="303"/>
      <c r="J525" s="303"/>
      <c r="K525" s="303"/>
      <c r="L525" s="303"/>
      <c r="M525" s="303"/>
      <c r="N525" s="303"/>
      <c r="O525" s="303"/>
      <c r="P525" s="303"/>
      <c r="Q525" s="304"/>
      <c r="R525" s="304"/>
      <c r="S525" s="304"/>
      <c r="T525" s="304"/>
      <c r="U525" s="304"/>
      <c r="V525" s="304"/>
      <c r="W525" s="304"/>
      <c r="X525" s="304"/>
      <c r="Y525" s="304"/>
      <c r="Z525" s="304"/>
      <c r="AA525" s="304"/>
      <c r="AB525" s="304"/>
      <c r="AC525" s="304"/>
      <c r="AD525" s="304"/>
      <c r="AE525" s="304"/>
      <c r="AF525" s="304"/>
      <c r="AG525" s="304"/>
    </row>
    <row r="526">
      <c r="A526" s="304"/>
      <c r="B526" s="304"/>
      <c r="C526" s="304"/>
      <c r="D526" s="304"/>
      <c r="E526" s="300"/>
      <c r="F526" s="300"/>
      <c r="G526" s="313"/>
      <c r="H526" s="302"/>
      <c r="I526" s="303"/>
      <c r="J526" s="303"/>
      <c r="K526" s="303"/>
      <c r="L526" s="303"/>
      <c r="M526" s="303"/>
      <c r="N526" s="303"/>
      <c r="O526" s="303"/>
      <c r="P526" s="303"/>
      <c r="Q526" s="304"/>
      <c r="R526" s="304"/>
      <c r="S526" s="304"/>
      <c r="T526" s="304"/>
      <c r="U526" s="304"/>
      <c r="V526" s="304"/>
      <c r="W526" s="304"/>
      <c r="X526" s="304"/>
      <c r="Y526" s="304"/>
      <c r="Z526" s="304"/>
      <c r="AA526" s="304"/>
      <c r="AB526" s="304"/>
      <c r="AC526" s="304"/>
      <c r="AD526" s="304"/>
      <c r="AE526" s="304"/>
      <c r="AF526" s="304"/>
      <c r="AG526" s="304"/>
    </row>
    <row r="527">
      <c r="A527" s="304"/>
      <c r="B527" s="304"/>
      <c r="C527" s="304"/>
      <c r="D527" s="304"/>
      <c r="E527" s="300"/>
      <c r="F527" s="300"/>
      <c r="G527" s="313"/>
      <c r="H527" s="302"/>
      <c r="I527" s="303"/>
      <c r="J527" s="303"/>
      <c r="K527" s="303"/>
      <c r="L527" s="303"/>
      <c r="M527" s="303"/>
      <c r="N527" s="303"/>
      <c r="O527" s="303"/>
      <c r="P527" s="303"/>
      <c r="Q527" s="304"/>
      <c r="R527" s="304"/>
      <c r="S527" s="304"/>
      <c r="T527" s="304"/>
      <c r="U527" s="304"/>
      <c r="V527" s="304"/>
      <c r="W527" s="304"/>
      <c r="X527" s="304"/>
      <c r="Y527" s="304"/>
      <c r="Z527" s="304"/>
      <c r="AA527" s="304"/>
      <c r="AB527" s="304"/>
      <c r="AC527" s="304"/>
      <c r="AD527" s="304"/>
      <c r="AE527" s="304"/>
      <c r="AF527" s="304"/>
      <c r="AG527" s="304"/>
    </row>
    <row r="528">
      <c r="A528" s="304"/>
      <c r="B528" s="304"/>
      <c r="C528" s="304"/>
      <c r="D528" s="304"/>
      <c r="E528" s="300"/>
      <c r="F528" s="300"/>
      <c r="G528" s="313"/>
      <c r="H528" s="302"/>
      <c r="I528" s="303"/>
      <c r="J528" s="303"/>
      <c r="K528" s="303"/>
      <c r="L528" s="303"/>
      <c r="M528" s="303"/>
      <c r="N528" s="303"/>
      <c r="O528" s="303"/>
      <c r="P528" s="303"/>
      <c r="Q528" s="304"/>
      <c r="R528" s="304"/>
      <c r="S528" s="304"/>
      <c r="T528" s="304"/>
      <c r="U528" s="304"/>
      <c r="V528" s="304"/>
      <c r="W528" s="304"/>
      <c r="X528" s="304"/>
      <c r="Y528" s="304"/>
      <c r="Z528" s="304"/>
      <c r="AA528" s="304"/>
      <c r="AB528" s="304"/>
      <c r="AC528" s="304"/>
      <c r="AD528" s="304"/>
      <c r="AE528" s="304"/>
      <c r="AF528" s="304"/>
      <c r="AG528" s="304"/>
    </row>
    <row r="529">
      <c r="A529" s="304"/>
      <c r="B529" s="304"/>
      <c r="C529" s="304"/>
      <c r="D529" s="304"/>
      <c r="E529" s="300"/>
      <c r="F529" s="300"/>
      <c r="G529" s="313"/>
      <c r="H529" s="302"/>
      <c r="I529" s="303"/>
      <c r="J529" s="303"/>
      <c r="K529" s="303"/>
      <c r="L529" s="303"/>
      <c r="M529" s="303"/>
      <c r="N529" s="303"/>
      <c r="O529" s="303"/>
      <c r="P529" s="303"/>
      <c r="Q529" s="304"/>
      <c r="R529" s="304"/>
      <c r="S529" s="304"/>
      <c r="T529" s="304"/>
      <c r="U529" s="304"/>
      <c r="V529" s="304"/>
      <c r="W529" s="304"/>
      <c r="X529" s="304"/>
      <c r="Y529" s="304"/>
      <c r="Z529" s="304"/>
      <c r="AA529" s="304"/>
      <c r="AB529" s="304"/>
      <c r="AC529" s="304"/>
      <c r="AD529" s="304"/>
      <c r="AE529" s="304"/>
      <c r="AF529" s="304"/>
      <c r="AG529" s="304"/>
    </row>
    <row r="530">
      <c r="A530" s="304"/>
      <c r="B530" s="304"/>
      <c r="C530" s="304"/>
      <c r="D530" s="304"/>
      <c r="E530" s="300"/>
      <c r="F530" s="300"/>
      <c r="G530" s="313"/>
      <c r="H530" s="302"/>
      <c r="I530" s="303"/>
      <c r="J530" s="303"/>
      <c r="K530" s="303"/>
      <c r="L530" s="303"/>
      <c r="M530" s="303"/>
      <c r="N530" s="303"/>
      <c r="O530" s="303"/>
      <c r="P530" s="303"/>
      <c r="Q530" s="304"/>
      <c r="R530" s="304"/>
      <c r="S530" s="304"/>
      <c r="T530" s="304"/>
      <c r="U530" s="304"/>
      <c r="V530" s="304"/>
      <c r="W530" s="304"/>
      <c r="X530" s="304"/>
      <c r="Y530" s="304"/>
      <c r="Z530" s="304"/>
      <c r="AA530" s="304"/>
      <c r="AB530" s="304"/>
      <c r="AC530" s="304"/>
      <c r="AD530" s="304"/>
      <c r="AE530" s="304"/>
      <c r="AF530" s="304"/>
      <c r="AG530" s="304"/>
    </row>
    <row r="531">
      <c r="A531" s="304"/>
      <c r="B531" s="304"/>
      <c r="C531" s="304"/>
      <c r="D531" s="304"/>
      <c r="E531" s="300"/>
      <c r="F531" s="300"/>
      <c r="G531" s="313"/>
      <c r="H531" s="302"/>
      <c r="I531" s="303"/>
      <c r="J531" s="303"/>
      <c r="K531" s="303"/>
      <c r="L531" s="303"/>
      <c r="M531" s="303"/>
      <c r="N531" s="303"/>
      <c r="O531" s="303"/>
      <c r="P531" s="303"/>
      <c r="Q531" s="304"/>
      <c r="R531" s="304"/>
      <c r="S531" s="304"/>
      <c r="T531" s="304"/>
      <c r="U531" s="304"/>
      <c r="V531" s="304"/>
      <c r="W531" s="304"/>
      <c r="X531" s="304"/>
      <c r="Y531" s="304"/>
      <c r="Z531" s="304"/>
      <c r="AA531" s="304"/>
      <c r="AB531" s="304"/>
      <c r="AC531" s="304"/>
      <c r="AD531" s="304"/>
      <c r="AE531" s="304"/>
      <c r="AF531" s="304"/>
      <c r="AG531" s="304"/>
    </row>
    <row r="532">
      <c r="A532" s="304"/>
      <c r="B532" s="304"/>
      <c r="C532" s="304"/>
      <c r="D532" s="304"/>
      <c r="E532" s="300"/>
      <c r="F532" s="300"/>
      <c r="G532" s="313"/>
      <c r="H532" s="302"/>
      <c r="I532" s="303"/>
      <c r="J532" s="303"/>
      <c r="K532" s="303"/>
      <c r="L532" s="303"/>
      <c r="M532" s="303"/>
      <c r="N532" s="303"/>
      <c r="O532" s="303"/>
      <c r="P532" s="303"/>
      <c r="Q532" s="304"/>
      <c r="R532" s="304"/>
      <c r="S532" s="304"/>
      <c r="T532" s="304"/>
      <c r="U532" s="304"/>
      <c r="V532" s="304"/>
      <c r="W532" s="304"/>
      <c r="X532" s="304"/>
      <c r="Y532" s="304"/>
      <c r="Z532" s="304"/>
      <c r="AA532" s="304"/>
      <c r="AB532" s="304"/>
      <c r="AC532" s="304"/>
      <c r="AD532" s="304"/>
      <c r="AE532" s="304"/>
      <c r="AF532" s="304"/>
      <c r="AG532" s="304"/>
    </row>
    <row r="533">
      <c r="A533" s="304"/>
      <c r="B533" s="304"/>
      <c r="C533" s="304"/>
      <c r="D533" s="304"/>
      <c r="E533" s="300"/>
      <c r="F533" s="300"/>
      <c r="G533" s="313"/>
      <c r="H533" s="302"/>
      <c r="I533" s="303"/>
      <c r="J533" s="303"/>
      <c r="K533" s="303"/>
      <c r="L533" s="303"/>
      <c r="M533" s="303"/>
      <c r="N533" s="303"/>
      <c r="O533" s="303"/>
      <c r="P533" s="303"/>
      <c r="Q533" s="304"/>
      <c r="R533" s="304"/>
      <c r="S533" s="304"/>
      <c r="T533" s="304"/>
      <c r="U533" s="304"/>
      <c r="V533" s="304"/>
      <c r="W533" s="304"/>
      <c r="X533" s="304"/>
      <c r="Y533" s="304"/>
      <c r="Z533" s="304"/>
      <c r="AA533" s="304"/>
      <c r="AB533" s="304"/>
      <c r="AC533" s="304"/>
      <c r="AD533" s="304"/>
      <c r="AE533" s="304"/>
      <c r="AF533" s="304"/>
      <c r="AG533" s="304"/>
    </row>
    <row r="534">
      <c r="A534" s="304"/>
      <c r="B534" s="304"/>
      <c r="C534" s="304"/>
      <c r="D534" s="304"/>
      <c r="E534" s="300"/>
      <c r="F534" s="300"/>
      <c r="G534" s="313"/>
      <c r="H534" s="302"/>
      <c r="I534" s="303"/>
      <c r="J534" s="303"/>
      <c r="K534" s="303"/>
      <c r="L534" s="303"/>
      <c r="M534" s="303"/>
      <c r="N534" s="303"/>
      <c r="O534" s="303"/>
      <c r="P534" s="303"/>
      <c r="Q534" s="304"/>
      <c r="R534" s="304"/>
      <c r="S534" s="304"/>
      <c r="T534" s="304"/>
      <c r="U534" s="304"/>
      <c r="V534" s="304"/>
      <c r="W534" s="304"/>
      <c r="X534" s="304"/>
      <c r="Y534" s="304"/>
      <c r="Z534" s="304"/>
      <c r="AA534" s="304"/>
      <c r="AB534" s="304"/>
      <c r="AC534" s="304"/>
      <c r="AD534" s="304"/>
      <c r="AE534" s="304"/>
      <c r="AF534" s="304"/>
      <c r="AG534" s="304"/>
    </row>
    <row r="535">
      <c r="A535" s="304"/>
      <c r="B535" s="304"/>
      <c r="C535" s="304"/>
      <c r="D535" s="304"/>
      <c r="E535" s="300"/>
      <c r="F535" s="300"/>
      <c r="G535" s="313"/>
      <c r="H535" s="302"/>
      <c r="I535" s="303"/>
      <c r="J535" s="303"/>
      <c r="K535" s="303"/>
      <c r="L535" s="303"/>
      <c r="M535" s="303"/>
      <c r="N535" s="303"/>
      <c r="O535" s="303"/>
      <c r="P535" s="303"/>
      <c r="Q535" s="304"/>
      <c r="R535" s="304"/>
      <c r="S535" s="304"/>
      <c r="T535" s="304"/>
      <c r="U535" s="304"/>
      <c r="V535" s="304"/>
      <c r="W535" s="304"/>
      <c r="X535" s="304"/>
      <c r="Y535" s="304"/>
      <c r="Z535" s="304"/>
      <c r="AA535" s="304"/>
      <c r="AB535" s="304"/>
      <c r="AC535" s="304"/>
      <c r="AD535" s="304"/>
      <c r="AE535" s="304"/>
      <c r="AF535" s="304"/>
      <c r="AG535" s="304"/>
    </row>
    <row r="536">
      <c r="A536" s="304"/>
      <c r="B536" s="304"/>
      <c r="C536" s="304"/>
      <c r="D536" s="304"/>
      <c r="E536" s="300"/>
      <c r="F536" s="300"/>
      <c r="G536" s="313"/>
      <c r="H536" s="302"/>
      <c r="I536" s="303"/>
      <c r="J536" s="303"/>
      <c r="K536" s="303"/>
      <c r="L536" s="303"/>
      <c r="M536" s="303"/>
      <c r="N536" s="303"/>
      <c r="O536" s="303"/>
      <c r="P536" s="303"/>
      <c r="Q536" s="304"/>
      <c r="R536" s="304"/>
      <c r="S536" s="304"/>
      <c r="T536" s="304"/>
      <c r="U536" s="304"/>
      <c r="V536" s="304"/>
      <c r="W536" s="304"/>
      <c r="X536" s="304"/>
      <c r="Y536" s="304"/>
      <c r="Z536" s="304"/>
      <c r="AA536" s="304"/>
      <c r="AB536" s="304"/>
      <c r="AC536" s="304"/>
      <c r="AD536" s="304"/>
      <c r="AE536" s="304"/>
      <c r="AF536" s="304"/>
      <c r="AG536" s="304"/>
    </row>
    <row r="537">
      <c r="A537" s="304"/>
      <c r="B537" s="304"/>
      <c r="C537" s="304"/>
      <c r="D537" s="304"/>
      <c r="E537" s="300"/>
      <c r="F537" s="300"/>
      <c r="G537" s="313"/>
      <c r="H537" s="302"/>
      <c r="I537" s="303"/>
      <c r="J537" s="303"/>
      <c r="K537" s="303"/>
      <c r="L537" s="303"/>
      <c r="M537" s="303"/>
      <c r="N537" s="303"/>
      <c r="O537" s="303"/>
      <c r="P537" s="303"/>
      <c r="Q537" s="304"/>
      <c r="R537" s="304"/>
      <c r="S537" s="304"/>
      <c r="T537" s="304"/>
      <c r="U537" s="304"/>
      <c r="V537" s="304"/>
      <c r="W537" s="304"/>
      <c r="X537" s="304"/>
      <c r="Y537" s="304"/>
      <c r="Z537" s="304"/>
      <c r="AA537" s="304"/>
      <c r="AB537" s="304"/>
      <c r="AC537" s="304"/>
      <c r="AD537" s="304"/>
      <c r="AE537" s="304"/>
      <c r="AF537" s="304"/>
      <c r="AG537" s="304"/>
    </row>
    <row r="538">
      <c r="A538" s="304"/>
      <c r="B538" s="304"/>
      <c r="C538" s="304"/>
      <c r="D538" s="304"/>
      <c r="E538" s="300"/>
      <c r="F538" s="300"/>
      <c r="G538" s="313"/>
      <c r="H538" s="302"/>
      <c r="I538" s="303"/>
      <c r="J538" s="303"/>
      <c r="K538" s="303"/>
      <c r="L538" s="303"/>
      <c r="M538" s="303"/>
      <c r="N538" s="303"/>
      <c r="O538" s="303"/>
      <c r="P538" s="303"/>
      <c r="Q538" s="304"/>
      <c r="R538" s="304"/>
      <c r="S538" s="304"/>
      <c r="T538" s="304"/>
      <c r="U538" s="304"/>
      <c r="V538" s="304"/>
      <c r="W538" s="304"/>
      <c r="X538" s="304"/>
      <c r="Y538" s="304"/>
      <c r="Z538" s="304"/>
      <c r="AA538" s="304"/>
      <c r="AB538" s="304"/>
      <c r="AC538" s="304"/>
      <c r="AD538" s="304"/>
      <c r="AE538" s="304"/>
      <c r="AF538" s="304"/>
      <c r="AG538" s="304"/>
    </row>
    <row r="539">
      <c r="A539" s="304"/>
      <c r="B539" s="304"/>
      <c r="C539" s="304"/>
      <c r="D539" s="304"/>
      <c r="E539" s="300"/>
      <c r="F539" s="300"/>
      <c r="G539" s="313"/>
      <c r="H539" s="302"/>
      <c r="I539" s="303"/>
      <c r="J539" s="303"/>
      <c r="K539" s="303"/>
      <c r="L539" s="303"/>
      <c r="M539" s="303"/>
      <c r="N539" s="303"/>
      <c r="O539" s="303"/>
      <c r="P539" s="303"/>
      <c r="Q539" s="304"/>
      <c r="R539" s="304"/>
      <c r="S539" s="304"/>
      <c r="T539" s="304"/>
      <c r="U539" s="304"/>
      <c r="V539" s="304"/>
      <c r="W539" s="304"/>
      <c r="X539" s="304"/>
      <c r="Y539" s="304"/>
      <c r="Z539" s="304"/>
      <c r="AA539" s="304"/>
      <c r="AB539" s="304"/>
      <c r="AC539" s="304"/>
      <c r="AD539" s="304"/>
      <c r="AE539" s="304"/>
      <c r="AF539" s="304"/>
      <c r="AG539" s="304"/>
    </row>
    <row r="540">
      <c r="A540" s="304"/>
      <c r="B540" s="304"/>
      <c r="C540" s="304"/>
      <c r="D540" s="304"/>
      <c r="E540" s="300"/>
      <c r="F540" s="300"/>
      <c r="G540" s="313"/>
      <c r="H540" s="302"/>
      <c r="I540" s="303"/>
      <c r="J540" s="303"/>
      <c r="K540" s="303"/>
      <c r="L540" s="303"/>
      <c r="M540" s="303"/>
      <c r="N540" s="303"/>
      <c r="O540" s="303"/>
      <c r="P540" s="303"/>
      <c r="Q540" s="304"/>
      <c r="R540" s="304"/>
      <c r="S540" s="304"/>
      <c r="T540" s="304"/>
      <c r="U540" s="304"/>
      <c r="V540" s="304"/>
      <c r="W540" s="304"/>
      <c r="X540" s="304"/>
      <c r="Y540" s="304"/>
      <c r="Z540" s="304"/>
      <c r="AA540" s="304"/>
      <c r="AB540" s="304"/>
      <c r="AC540" s="304"/>
      <c r="AD540" s="304"/>
      <c r="AE540" s="304"/>
      <c r="AF540" s="304"/>
      <c r="AG540" s="304"/>
    </row>
    <row r="541">
      <c r="A541" s="304"/>
      <c r="B541" s="304"/>
      <c r="C541" s="304"/>
      <c r="D541" s="304"/>
      <c r="E541" s="300"/>
      <c r="F541" s="300"/>
      <c r="G541" s="313"/>
      <c r="H541" s="302"/>
      <c r="I541" s="303"/>
      <c r="J541" s="303"/>
      <c r="K541" s="303"/>
      <c r="L541" s="303"/>
      <c r="M541" s="303"/>
      <c r="N541" s="303"/>
      <c r="O541" s="303"/>
      <c r="P541" s="303"/>
      <c r="Q541" s="304"/>
      <c r="R541" s="304"/>
      <c r="S541" s="304"/>
      <c r="T541" s="304"/>
      <c r="U541" s="304"/>
      <c r="V541" s="304"/>
      <c r="W541" s="304"/>
      <c r="X541" s="304"/>
      <c r="Y541" s="304"/>
      <c r="Z541" s="304"/>
      <c r="AA541" s="304"/>
      <c r="AB541" s="304"/>
      <c r="AC541" s="304"/>
      <c r="AD541" s="304"/>
      <c r="AE541" s="304"/>
      <c r="AF541" s="304"/>
      <c r="AG541" s="304"/>
    </row>
    <row r="542">
      <c r="A542" s="304"/>
      <c r="B542" s="304"/>
      <c r="C542" s="304"/>
      <c r="D542" s="304"/>
      <c r="E542" s="300"/>
      <c r="F542" s="300"/>
      <c r="G542" s="313"/>
      <c r="H542" s="302"/>
      <c r="I542" s="303"/>
      <c r="J542" s="303"/>
      <c r="K542" s="303"/>
      <c r="L542" s="303"/>
      <c r="M542" s="303"/>
      <c r="N542" s="303"/>
      <c r="O542" s="303"/>
      <c r="P542" s="303"/>
      <c r="Q542" s="304"/>
      <c r="R542" s="304"/>
      <c r="S542" s="304"/>
      <c r="T542" s="304"/>
      <c r="U542" s="304"/>
      <c r="V542" s="304"/>
      <c r="W542" s="304"/>
      <c r="X542" s="304"/>
      <c r="Y542" s="304"/>
      <c r="Z542" s="304"/>
      <c r="AA542" s="304"/>
      <c r="AB542" s="304"/>
      <c r="AC542" s="304"/>
      <c r="AD542" s="304"/>
      <c r="AE542" s="304"/>
      <c r="AF542" s="304"/>
      <c r="AG542" s="304"/>
    </row>
    <row r="543">
      <c r="A543" s="304"/>
      <c r="B543" s="304"/>
      <c r="C543" s="304"/>
      <c r="D543" s="304"/>
      <c r="E543" s="300"/>
      <c r="F543" s="300"/>
      <c r="G543" s="313"/>
      <c r="H543" s="302"/>
      <c r="I543" s="303"/>
      <c r="J543" s="303"/>
      <c r="K543" s="303"/>
      <c r="L543" s="303"/>
      <c r="M543" s="303"/>
      <c r="N543" s="303"/>
      <c r="O543" s="303"/>
      <c r="P543" s="303"/>
      <c r="Q543" s="304"/>
      <c r="R543" s="304"/>
      <c r="S543" s="304"/>
      <c r="T543" s="304"/>
      <c r="U543" s="304"/>
      <c r="V543" s="304"/>
      <c r="W543" s="304"/>
      <c r="X543" s="304"/>
      <c r="Y543" s="304"/>
      <c r="Z543" s="304"/>
      <c r="AA543" s="304"/>
      <c r="AB543" s="304"/>
      <c r="AC543" s="304"/>
      <c r="AD543" s="304"/>
      <c r="AE543" s="304"/>
      <c r="AF543" s="304"/>
      <c r="AG543" s="304"/>
    </row>
    <row r="544">
      <c r="A544" s="304"/>
      <c r="B544" s="304"/>
      <c r="C544" s="304"/>
      <c r="D544" s="304"/>
      <c r="E544" s="300"/>
      <c r="F544" s="300"/>
      <c r="G544" s="313"/>
      <c r="H544" s="302"/>
      <c r="I544" s="303"/>
      <c r="J544" s="303"/>
      <c r="K544" s="303"/>
      <c r="L544" s="303"/>
      <c r="M544" s="303"/>
      <c r="N544" s="303"/>
      <c r="O544" s="303"/>
      <c r="P544" s="303"/>
      <c r="Q544" s="304"/>
      <c r="R544" s="304"/>
      <c r="S544" s="304"/>
      <c r="T544" s="304"/>
      <c r="U544" s="304"/>
      <c r="V544" s="304"/>
      <c r="W544" s="304"/>
      <c r="X544" s="304"/>
      <c r="Y544" s="304"/>
      <c r="Z544" s="304"/>
      <c r="AA544" s="304"/>
      <c r="AB544" s="304"/>
      <c r="AC544" s="304"/>
      <c r="AD544" s="304"/>
      <c r="AE544" s="304"/>
      <c r="AF544" s="304"/>
      <c r="AG544" s="304"/>
    </row>
    <row r="545">
      <c r="A545" s="304"/>
      <c r="B545" s="304"/>
      <c r="C545" s="304"/>
      <c r="D545" s="304"/>
      <c r="E545" s="300"/>
      <c r="F545" s="300"/>
      <c r="G545" s="313"/>
      <c r="H545" s="302"/>
      <c r="I545" s="303"/>
      <c r="J545" s="303"/>
      <c r="K545" s="303"/>
      <c r="L545" s="303"/>
      <c r="M545" s="303"/>
      <c r="N545" s="303"/>
      <c r="O545" s="303"/>
      <c r="P545" s="303"/>
      <c r="Q545" s="304"/>
      <c r="R545" s="304"/>
      <c r="S545" s="304"/>
      <c r="T545" s="304"/>
      <c r="U545" s="304"/>
      <c r="V545" s="304"/>
      <c r="W545" s="304"/>
      <c r="X545" s="304"/>
      <c r="Y545" s="304"/>
      <c r="Z545" s="304"/>
      <c r="AA545" s="304"/>
      <c r="AB545" s="304"/>
      <c r="AC545" s="304"/>
      <c r="AD545" s="304"/>
      <c r="AE545" s="304"/>
      <c r="AF545" s="304"/>
      <c r="AG545" s="304"/>
    </row>
    <row r="546">
      <c r="A546" s="304"/>
      <c r="B546" s="304"/>
      <c r="C546" s="304"/>
      <c r="D546" s="304"/>
      <c r="E546" s="300"/>
      <c r="F546" s="300"/>
      <c r="G546" s="313"/>
      <c r="H546" s="302"/>
      <c r="I546" s="303"/>
      <c r="J546" s="303"/>
      <c r="K546" s="303"/>
      <c r="L546" s="303"/>
      <c r="M546" s="303"/>
      <c r="N546" s="303"/>
      <c r="O546" s="303"/>
      <c r="P546" s="303"/>
      <c r="Q546" s="304"/>
      <c r="R546" s="304"/>
      <c r="S546" s="304"/>
      <c r="T546" s="304"/>
      <c r="U546" s="304"/>
      <c r="V546" s="304"/>
      <c r="W546" s="304"/>
      <c r="X546" s="304"/>
      <c r="Y546" s="304"/>
      <c r="Z546" s="304"/>
      <c r="AA546" s="304"/>
      <c r="AB546" s="304"/>
      <c r="AC546" s="304"/>
      <c r="AD546" s="304"/>
      <c r="AE546" s="304"/>
      <c r="AF546" s="304"/>
      <c r="AG546" s="304"/>
    </row>
    <row r="547">
      <c r="A547" s="304"/>
      <c r="B547" s="304"/>
      <c r="C547" s="304"/>
      <c r="D547" s="304"/>
      <c r="E547" s="300"/>
      <c r="F547" s="300"/>
      <c r="G547" s="313"/>
      <c r="H547" s="302"/>
      <c r="I547" s="303"/>
      <c r="J547" s="303"/>
      <c r="K547" s="303"/>
      <c r="L547" s="303"/>
      <c r="M547" s="303"/>
      <c r="N547" s="303"/>
      <c r="O547" s="303"/>
      <c r="P547" s="303"/>
      <c r="Q547" s="304"/>
      <c r="R547" s="304"/>
      <c r="S547" s="304"/>
      <c r="T547" s="304"/>
      <c r="U547" s="304"/>
      <c r="V547" s="304"/>
      <c r="W547" s="304"/>
      <c r="X547" s="304"/>
      <c r="Y547" s="304"/>
      <c r="Z547" s="304"/>
      <c r="AA547" s="304"/>
      <c r="AB547" s="304"/>
      <c r="AC547" s="304"/>
      <c r="AD547" s="304"/>
      <c r="AE547" s="304"/>
      <c r="AF547" s="304"/>
      <c r="AG547" s="304"/>
    </row>
    <row r="548">
      <c r="A548" s="304"/>
      <c r="B548" s="304"/>
      <c r="C548" s="304"/>
      <c r="D548" s="304"/>
      <c r="E548" s="300"/>
      <c r="F548" s="300"/>
      <c r="G548" s="313"/>
      <c r="H548" s="302"/>
      <c r="I548" s="303"/>
      <c r="J548" s="303"/>
      <c r="K548" s="303"/>
      <c r="L548" s="303"/>
      <c r="M548" s="303"/>
      <c r="N548" s="303"/>
      <c r="O548" s="303"/>
      <c r="P548" s="303"/>
      <c r="Q548" s="304"/>
      <c r="R548" s="304"/>
      <c r="S548" s="304"/>
      <c r="T548" s="304"/>
      <c r="U548" s="304"/>
      <c r="V548" s="304"/>
      <c r="W548" s="304"/>
      <c r="X548" s="304"/>
      <c r="Y548" s="304"/>
      <c r="Z548" s="304"/>
      <c r="AA548" s="304"/>
      <c r="AB548" s="304"/>
      <c r="AC548" s="304"/>
      <c r="AD548" s="304"/>
      <c r="AE548" s="304"/>
      <c r="AF548" s="304"/>
      <c r="AG548" s="304"/>
    </row>
    <row r="549">
      <c r="A549" s="304"/>
      <c r="B549" s="304"/>
      <c r="C549" s="304"/>
      <c r="D549" s="304"/>
      <c r="E549" s="300"/>
      <c r="F549" s="300"/>
      <c r="G549" s="313"/>
      <c r="H549" s="302"/>
      <c r="I549" s="303"/>
      <c r="J549" s="303"/>
      <c r="K549" s="303"/>
      <c r="L549" s="303"/>
      <c r="M549" s="303"/>
      <c r="N549" s="303"/>
      <c r="O549" s="303"/>
      <c r="P549" s="303"/>
      <c r="Q549" s="304"/>
      <c r="R549" s="304"/>
      <c r="S549" s="304"/>
      <c r="T549" s="304"/>
      <c r="U549" s="304"/>
      <c r="V549" s="304"/>
      <c r="W549" s="304"/>
      <c r="X549" s="304"/>
      <c r="Y549" s="304"/>
      <c r="Z549" s="304"/>
      <c r="AA549" s="304"/>
      <c r="AB549" s="304"/>
      <c r="AC549" s="304"/>
      <c r="AD549" s="304"/>
      <c r="AE549" s="304"/>
      <c r="AF549" s="304"/>
      <c r="AG549" s="304"/>
    </row>
    <row r="550">
      <c r="A550" s="304"/>
      <c r="B550" s="304"/>
      <c r="C550" s="304"/>
      <c r="D550" s="304"/>
      <c r="E550" s="300"/>
      <c r="F550" s="300"/>
      <c r="G550" s="313"/>
      <c r="H550" s="302"/>
      <c r="I550" s="303"/>
      <c r="J550" s="303"/>
      <c r="K550" s="303"/>
      <c r="L550" s="303"/>
      <c r="M550" s="303"/>
      <c r="N550" s="303"/>
      <c r="O550" s="303"/>
      <c r="P550" s="303"/>
      <c r="Q550" s="304"/>
      <c r="R550" s="304"/>
      <c r="S550" s="304"/>
      <c r="T550" s="304"/>
      <c r="U550" s="304"/>
      <c r="V550" s="304"/>
      <c r="W550" s="304"/>
      <c r="X550" s="304"/>
      <c r="Y550" s="304"/>
      <c r="Z550" s="304"/>
      <c r="AA550" s="304"/>
      <c r="AB550" s="304"/>
      <c r="AC550" s="304"/>
      <c r="AD550" s="304"/>
      <c r="AE550" s="304"/>
      <c r="AF550" s="304"/>
      <c r="AG550" s="304"/>
    </row>
    <row r="551">
      <c r="A551" s="304"/>
      <c r="B551" s="304"/>
      <c r="C551" s="304"/>
      <c r="D551" s="304"/>
      <c r="E551" s="300"/>
      <c r="F551" s="300"/>
      <c r="G551" s="313"/>
      <c r="H551" s="302"/>
      <c r="I551" s="303"/>
      <c r="J551" s="303"/>
      <c r="K551" s="303"/>
      <c r="L551" s="303"/>
      <c r="M551" s="303"/>
      <c r="N551" s="303"/>
      <c r="O551" s="303"/>
      <c r="P551" s="303"/>
      <c r="Q551" s="304"/>
      <c r="R551" s="304"/>
      <c r="S551" s="304"/>
      <c r="T551" s="304"/>
      <c r="U551" s="304"/>
      <c r="V551" s="304"/>
      <c r="W551" s="304"/>
      <c r="X551" s="304"/>
      <c r="Y551" s="304"/>
      <c r="Z551" s="304"/>
      <c r="AA551" s="304"/>
      <c r="AB551" s="304"/>
      <c r="AC551" s="304"/>
      <c r="AD551" s="304"/>
      <c r="AE551" s="304"/>
      <c r="AF551" s="304"/>
      <c r="AG551" s="304"/>
    </row>
    <row r="552">
      <c r="A552" s="304"/>
      <c r="B552" s="304"/>
      <c r="C552" s="304"/>
      <c r="D552" s="304"/>
      <c r="E552" s="300"/>
      <c r="F552" s="300"/>
      <c r="G552" s="313"/>
      <c r="H552" s="302"/>
      <c r="I552" s="303"/>
      <c r="J552" s="303"/>
      <c r="K552" s="303"/>
      <c r="L552" s="303"/>
      <c r="M552" s="303"/>
      <c r="N552" s="303"/>
      <c r="O552" s="303"/>
      <c r="P552" s="303"/>
      <c r="Q552" s="304"/>
      <c r="R552" s="304"/>
      <c r="S552" s="304"/>
      <c r="T552" s="304"/>
      <c r="U552" s="304"/>
      <c r="V552" s="304"/>
      <c r="W552" s="304"/>
      <c r="X552" s="304"/>
      <c r="Y552" s="304"/>
      <c r="Z552" s="304"/>
      <c r="AA552" s="304"/>
      <c r="AB552" s="304"/>
      <c r="AC552" s="304"/>
      <c r="AD552" s="304"/>
      <c r="AE552" s="304"/>
      <c r="AF552" s="304"/>
      <c r="AG552" s="304"/>
    </row>
    <row r="553">
      <c r="A553" s="304"/>
      <c r="B553" s="304"/>
      <c r="C553" s="304"/>
      <c r="D553" s="304"/>
      <c r="E553" s="300"/>
      <c r="F553" s="300"/>
      <c r="G553" s="313"/>
      <c r="H553" s="302"/>
      <c r="I553" s="303"/>
      <c r="J553" s="303"/>
      <c r="K553" s="303"/>
      <c r="L553" s="303"/>
      <c r="M553" s="303"/>
      <c r="N553" s="303"/>
      <c r="O553" s="303"/>
      <c r="P553" s="303"/>
      <c r="Q553" s="304"/>
      <c r="R553" s="304"/>
      <c r="S553" s="304"/>
      <c r="T553" s="304"/>
      <c r="U553" s="304"/>
      <c r="V553" s="304"/>
      <c r="W553" s="304"/>
      <c r="X553" s="304"/>
      <c r="Y553" s="304"/>
      <c r="Z553" s="304"/>
      <c r="AA553" s="304"/>
      <c r="AB553" s="304"/>
      <c r="AC553" s="304"/>
      <c r="AD553" s="304"/>
      <c r="AE553" s="304"/>
      <c r="AF553" s="304"/>
      <c r="AG553" s="304"/>
    </row>
    <row r="554">
      <c r="A554" s="304"/>
      <c r="B554" s="304"/>
      <c r="C554" s="304"/>
      <c r="D554" s="304"/>
      <c r="E554" s="300"/>
      <c r="F554" s="300"/>
      <c r="G554" s="313"/>
      <c r="H554" s="302"/>
      <c r="I554" s="303"/>
      <c r="J554" s="303"/>
      <c r="K554" s="303"/>
      <c r="L554" s="303"/>
      <c r="M554" s="303"/>
      <c r="N554" s="303"/>
      <c r="O554" s="303"/>
      <c r="P554" s="303"/>
      <c r="Q554" s="304"/>
      <c r="R554" s="304"/>
      <c r="S554" s="304"/>
      <c r="T554" s="304"/>
      <c r="U554" s="304"/>
      <c r="V554" s="304"/>
      <c r="W554" s="304"/>
      <c r="X554" s="304"/>
      <c r="Y554" s="304"/>
      <c r="Z554" s="304"/>
      <c r="AA554" s="304"/>
      <c r="AB554" s="304"/>
      <c r="AC554" s="304"/>
      <c r="AD554" s="304"/>
      <c r="AE554" s="304"/>
      <c r="AF554" s="304"/>
      <c r="AG554" s="304"/>
    </row>
    <row r="555">
      <c r="A555" s="304"/>
      <c r="B555" s="304"/>
      <c r="C555" s="304"/>
      <c r="D555" s="304"/>
      <c r="E555" s="300"/>
      <c r="F555" s="300"/>
      <c r="G555" s="313"/>
      <c r="H555" s="302"/>
      <c r="I555" s="303"/>
      <c r="J555" s="303"/>
      <c r="K555" s="303"/>
      <c r="L555" s="303"/>
      <c r="M555" s="303"/>
      <c r="N555" s="303"/>
      <c r="O555" s="303"/>
      <c r="P555" s="303"/>
      <c r="Q555" s="304"/>
      <c r="R555" s="304"/>
      <c r="S555" s="304"/>
      <c r="T555" s="304"/>
      <c r="U555" s="304"/>
      <c r="V555" s="304"/>
      <c r="W555" s="304"/>
      <c r="X555" s="304"/>
      <c r="Y555" s="304"/>
      <c r="Z555" s="304"/>
      <c r="AA555" s="304"/>
      <c r="AB555" s="304"/>
      <c r="AC555" s="304"/>
      <c r="AD555" s="304"/>
      <c r="AE555" s="304"/>
      <c r="AF555" s="304"/>
      <c r="AG555" s="304"/>
    </row>
    <row r="556">
      <c r="A556" s="304"/>
      <c r="B556" s="304"/>
      <c r="C556" s="304"/>
      <c r="D556" s="304"/>
      <c r="E556" s="300"/>
      <c r="F556" s="300"/>
      <c r="G556" s="313"/>
      <c r="H556" s="302"/>
      <c r="I556" s="303"/>
      <c r="J556" s="303"/>
      <c r="K556" s="303"/>
      <c r="L556" s="303"/>
      <c r="M556" s="303"/>
      <c r="N556" s="303"/>
      <c r="O556" s="303"/>
      <c r="P556" s="303"/>
      <c r="Q556" s="304"/>
      <c r="R556" s="304"/>
      <c r="S556" s="304"/>
      <c r="T556" s="304"/>
      <c r="U556" s="304"/>
      <c r="V556" s="304"/>
      <c r="W556" s="304"/>
      <c r="X556" s="304"/>
      <c r="Y556" s="304"/>
      <c r="Z556" s="304"/>
      <c r="AA556" s="304"/>
      <c r="AB556" s="304"/>
      <c r="AC556" s="304"/>
      <c r="AD556" s="304"/>
      <c r="AE556" s="304"/>
      <c r="AF556" s="304"/>
      <c r="AG556" s="304"/>
    </row>
    <row r="557">
      <c r="A557" s="304"/>
      <c r="B557" s="304"/>
      <c r="C557" s="304"/>
      <c r="D557" s="304"/>
      <c r="E557" s="300"/>
      <c r="F557" s="300"/>
      <c r="G557" s="313"/>
      <c r="H557" s="302"/>
      <c r="I557" s="303"/>
      <c r="J557" s="303"/>
      <c r="K557" s="303"/>
      <c r="L557" s="303"/>
      <c r="M557" s="303"/>
      <c r="N557" s="303"/>
      <c r="O557" s="303"/>
      <c r="P557" s="303"/>
      <c r="Q557" s="304"/>
      <c r="R557" s="304"/>
      <c r="S557" s="304"/>
      <c r="T557" s="304"/>
      <c r="U557" s="304"/>
      <c r="V557" s="304"/>
      <c r="W557" s="304"/>
      <c r="X557" s="304"/>
      <c r="Y557" s="304"/>
      <c r="Z557" s="304"/>
      <c r="AA557" s="304"/>
      <c r="AB557" s="304"/>
      <c r="AC557" s="304"/>
      <c r="AD557" s="304"/>
      <c r="AE557" s="304"/>
      <c r="AF557" s="304"/>
      <c r="AG557" s="304"/>
    </row>
    <row r="558">
      <c r="A558" s="304"/>
      <c r="B558" s="304"/>
      <c r="C558" s="304"/>
      <c r="D558" s="304"/>
      <c r="E558" s="300"/>
      <c r="F558" s="300"/>
      <c r="G558" s="313"/>
      <c r="H558" s="302"/>
      <c r="I558" s="303"/>
      <c r="J558" s="303"/>
      <c r="K558" s="303"/>
      <c r="L558" s="303"/>
      <c r="M558" s="303"/>
      <c r="N558" s="303"/>
      <c r="O558" s="303"/>
      <c r="P558" s="303"/>
      <c r="Q558" s="304"/>
      <c r="R558" s="304"/>
      <c r="S558" s="304"/>
      <c r="T558" s="304"/>
      <c r="U558" s="304"/>
      <c r="V558" s="304"/>
      <c r="W558" s="304"/>
      <c r="X558" s="304"/>
      <c r="Y558" s="304"/>
      <c r="Z558" s="304"/>
      <c r="AA558" s="304"/>
      <c r="AB558" s="304"/>
      <c r="AC558" s="304"/>
      <c r="AD558" s="304"/>
      <c r="AE558" s="304"/>
      <c r="AF558" s="304"/>
      <c r="AG558" s="304"/>
    </row>
    <row r="559">
      <c r="A559" s="304"/>
      <c r="B559" s="304"/>
      <c r="C559" s="304"/>
      <c r="D559" s="304"/>
      <c r="E559" s="300"/>
      <c r="F559" s="300"/>
      <c r="G559" s="313"/>
      <c r="H559" s="302"/>
      <c r="I559" s="303"/>
      <c r="J559" s="303"/>
      <c r="K559" s="303"/>
      <c r="L559" s="303"/>
      <c r="M559" s="303"/>
      <c r="N559" s="303"/>
      <c r="O559" s="303"/>
      <c r="P559" s="303"/>
      <c r="Q559" s="304"/>
      <c r="R559" s="304"/>
      <c r="S559" s="304"/>
      <c r="T559" s="304"/>
      <c r="U559" s="304"/>
      <c r="V559" s="304"/>
      <c r="W559" s="304"/>
      <c r="X559" s="304"/>
      <c r="Y559" s="304"/>
      <c r="Z559" s="304"/>
      <c r="AA559" s="304"/>
      <c r="AB559" s="304"/>
      <c r="AC559" s="304"/>
      <c r="AD559" s="304"/>
      <c r="AE559" s="304"/>
      <c r="AF559" s="304"/>
      <c r="AG559" s="304"/>
    </row>
    <row r="560">
      <c r="A560" s="304"/>
      <c r="B560" s="304"/>
      <c r="C560" s="304"/>
      <c r="D560" s="304"/>
      <c r="E560" s="300"/>
      <c r="F560" s="300"/>
      <c r="G560" s="313"/>
      <c r="H560" s="302"/>
      <c r="I560" s="303"/>
      <c r="J560" s="303"/>
      <c r="K560" s="303"/>
      <c r="L560" s="303"/>
      <c r="M560" s="303"/>
      <c r="N560" s="303"/>
      <c r="O560" s="303"/>
      <c r="P560" s="303"/>
      <c r="Q560" s="304"/>
      <c r="R560" s="304"/>
      <c r="S560" s="304"/>
      <c r="T560" s="304"/>
      <c r="U560" s="304"/>
      <c r="V560" s="304"/>
      <c r="W560" s="304"/>
      <c r="X560" s="304"/>
      <c r="Y560" s="304"/>
      <c r="Z560" s="304"/>
      <c r="AA560" s="304"/>
      <c r="AB560" s="304"/>
      <c r="AC560" s="304"/>
      <c r="AD560" s="304"/>
      <c r="AE560" s="304"/>
      <c r="AF560" s="304"/>
      <c r="AG560" s="304"/>
    </row>
    <row r="561">
      <c r="A561" s="304"/>
      <c r="B561" s="304"/>
      <c r="C561" s="304"/>
      <c r="D561" s="304"/>
      <c r="E561" s="300"/>
      <c r="F561" s="300"/>
      <c r="G561" s="313"/>
      <c r="H561" s="302"/>
      <c r="I561" s="303"/>
      <c r="J561" s="303"/>
      <c r="K561" s="303"/>
      <c r="L561" s="303"/>
      <c r="M561" s="303"/>
      <c r="N561" s="303"/>
      <c r="O561" s="303"/>
      <c r="P561" s="303"/>
      <c r="Q561" s="304"/>
      <c r="R561" s="304"/>
      <c r="S561" s="304"/>
      <c r="T561" s="304"/>
      <c r="U561" s="304"/>
      <c r="V561" s="304"/>
      <c r="W561" s="304"/>
      <c r="X561" s="304"/>
      <c r="Y561" s="304"/>
      <c r="Z561" s="304"/>
      <c r="AA561" s="304"/>
      <c r="AB561" s="304"/>
      <c r="AC561" s="304"/>
      <c r="AD561" s="304"/>
      <c r="AE561" s="304"/>
      <c r="AF561" s="304"/>
      <c r="AG561" s="304"/>
    </row>
    <row r="562">
      <c r="A562" s="304"/>
      <c r="B562" s="304"/>
      <c r="C562" s="304"/>
      <c r="D562" s="304"/>
      <c r="E562" s="300"/>
      <c r="F562" s="300"/>
      <c r="G562" s="313"/>
      <c r="H562" s="302"/>
      <c r="I562" s="303"/>
      <c r="J562" s="303"/>
      <c r="K562" s="303"/>
      <c r="L562" s="303"/>
      <c r="M562" s="303"/>
      <c r="N562" s="303"/>
      <c r="O562" s="303"/>
      <c r="P562" s="303"/>
      <c r="Q562" s="304"/>
      <c r="R562" s="304"/>
      <c r="S562" s="304"/>
      <c r="T562" s="304"/>
      <c r="U562" s="304"/>
      <c r="V562" s="304"/>
      <c r="W562" s="304"/>
      <c r="X562" s="304"/>
      <c r="Y562" s="304"/>
      <c r="Z562" s="304"/>
      <c r="AA562" s="304"/>
      <c r="AB562" s="304"/>
      <c r="AC562" s="304"/>
      <c r="AD562" s="304"/>
      <c r="AE562" s="304"/>
      <c r="AF562" s="304"/>
      <c r="AG562" s="304"/>
    </row>
    <row r="563">
      <c r="A563" s="304"/>
      <c r="B563" s="304"/>
      <c r="C563" s="304"/>
      <c r="D563" s="304"/>
      <c r="E563" s="300"/>
      <c r="F563" s="300"/>
      <c r="G563" s="313"/>
      <c r="H563" s="302"/>
      <c r="I563" s="303"/>
      <c r="J563" s="303"/>
      <c r="K563" s="303"/>
      <c r="L563" s="303"/>
      <c r="M563" s="303"/>
      <c r="N563" s="303"/>
      <c r="O563" s="303"/>
      <c r="P563" s="303"/>
      <c r="Q563" s="304"/>
      <c r="R563" s="304"/>
      <c r="S563" s="304"/>
      <c r="T563" s="304"/>
      <c r="U563" s="304"/>
      <c r="V563" s="304"/>
      <c r="W563" s="304"/>
      <c r="X563" s="304"/>
      <c r="Y563" s="304"/>
      <c r="Z563" s="304"/>
      <c r="AA563" s="304"/>
      <c r="AB563" s="304"/>
      <c r="AC563" s="304"/>
      <c r="AD563" s="304"/>
      <c r="AE563" s="304"/>
      <c r="AF563" s="304"/>
      <c r="AG563" s="304"/>
    </row>
    <row r="564">
      <c r="A564" s="304"/>
      <c r="B564" s="304"/>
      <c r="C564" s="304"/>
      <c r="D564" s="304"/>
      <c r="E564" s="300"/>
      <c r="F564" s="300"/>
      <c r="G564" s="313"/>
      <c r="H564" s="302"/>
      <c r="I564" s="303"/>
      <c r="J564" s="303"/>
      <c r="K564" s="303"/>
      <c r="L564" s="303"/>
      <c r="M564" s="303"/>
      <c r="N564" s="303"/>
      <c r="O564" s="303"/>
      <c r="P564" s="303"/>
      <c r="Q564" s="304"/>
      <c r="R564" s="304"/>
      <c r="S564" s="304"/>
      <c r="T564" s="304"/>
      <c r="U564" s="304"/>
      <c r="V564" s="304"/>
      <c r="W564" s="304"/>
      <c r="X564" s="304"/>
      <c r="Y564" s="304"/>
      <c r="Z564" s="304"/>
      <c r="AA564" s="304"/>
      <c r="AB564" s="304"/>
      <c r="AC564" s="304"/>
      <c r="AD564" s="304"/>
      <c r="AE564" s="304"/>
      <c r="AF564" s="304"/>
      <c r="AG564" s="304"/>
    </row>
    <row r="565">
      <c r="A565" s="304"/>
      <c r="B565" s="304"/>
      <c r="C565" s="304"/>
      <c r="D565" s="304"/>
      <c r="E565" s="300"/>
      <c r="F565" s="300"/>
      <c r="G565" s="313"/>
      <c r="H565" s="302"/>
      <c r="I565" s="303"/>
      <c r="J565" s="303"/>
      <c r="K565" s="303"/>
      <c r="L565" s="303"/>
      <c r="M565" s="303"/>
      <c r="N565" s="303"/>
      <c r="O565" s="303"/>
      <c r="P565" s="303"/>
      <c r="Q565" s="304"/>
      <c r="R565" s="304"/>
      <c r="S565" s="304"/>
      <c r="T565" s="304"/>
      <c r="U565" s="304"/>
      <c r="V565" s="304"/>
      <c r="W565" s="304"/>
      <c r="X565" s="304"/>
      <c r="Y565" s="304"/>
      <c r="Z565" s="304"/>
      <c r="AA565" s="304"/>
      <c r="AB565" s="304"/>
      <c r="AC565" s="304"/>
      <c r="AD565" s="304"/>
      <c r="AE565" s="304"/>
      <c r="AF565" s="304"/>
      <c r="AG565" s="304"/>
    </row>
    <row r="566">
      <c r="A566" s="304"/>
      <c r="B566" s="304"/>
      <c r="C566" s="304"/>
      <c r="D566" s="304"/>
      <c r="E566" s="300"/>
      <c r="F566" s="300"/>
      <c r="G566" s="313"/>
      <c r="H566" s="302"/>
      <c r="I566" s="303"/>
      <c r="J566" s="303"/>
      <c r="K566" s="303"/>
      <c r="L566" s="303"/>
      <c r="M566" s="303"/>
      <c r="N566" s="303"/>
      <c r="O566" s="303"/>
      <c r="P566" s="303"/>
      <c r="Q566" s="304"/>
      <c r="R566" s="304"/>
      <c r="S566" s="304"/>
      <c r="T566" s="304"/>
      <c r="U566" s="304"/>
      <c r="V566" s="304"/>
      <c r="W566" s="304"/>
      <c r="X566" s="304"/>
      <c r="Y566" s="304"/>
      <c r="Z566" s="304"/>
      <c r="AA566" s="304"/>
      <c r="AB566" s="304"/>
      <c r="AC566" s="304"/>
      <c r="AD566" s="304"/>
      <c r="AE566" s="304"/>
      <c r="AF566" s="304"/>
      <c r="AG566" s="304"/>
    </row>
    <row r="567">
      <c r="A567" s="304"/>
      <c r="B567" s="304"/>
      <c r="C567" s="304"/>
      <c r="D567" s="304"/>
      <c r="E567" s="300"/>
      <c r="F567" s="300"/>
      <c r="G567" s="313"/>
      <c r="H567" s="302"/>
      <c r="I567" s="303"/>
      <c r="J567" s="303"/>
      <c r="K567" s="303"/>
      <c r="L567" s="303"/>
      <c r="M567" s="303"/>
      <c r="N567" s="303"/>
      <c r="O567" s="303"/>
      <c r="P567" s="303"/>
      <c r="Q567" s="304"/>
      <c r="R567" s="304"/>
      <c r="S567" s="304"/>
      <c r="T567" s="304"/>
      <c r="U567" s="304"/>
      <c r="V567" s="304"/>
      <c r="W567" s="304"/>
      <c r="X567" s="304"/>
      <c r="Y567" s="304"/>
      <c r="Z567" s="304"/>
      <c r="AA567" s="304"/>
      <c r="AB567" s="304"/>
      <c r="AC567" s="304"/>
      <c r="AD567" s="304"/>
      <c r="AE567" s="304"/>
      <c r="AF567" s="304"/>
      <c r="AG567" s="304"/>
    </row>
    <row r="568">
      <c r="A568" s="304"/>
      <c r="B568" s="304"/>
      <c r="C568" s="304"/>
      <c r="D568" s="304"/>
      <c r="E568" s="300"/>
      <c r="F568" s="300"/>
      <c r="G568" s="313"/>
      <c r="H568" s="302"/>
      <c r="I568" s="303"/>
      <c r="J568" s="303"/>
      <c r="K568" s="303"/>
      <c r="L568" s="303"/>
      <c r="M568" s="303"/>
      <c r="N568" s="303"/>
      <c r="O568" s="303"/>
      <c r="P568" s="303"/>
      <c r="Q568" s="304"/>
      <c r="R568" s="304"/>
      <c r="S568" s="304"/>
      <c r="T568" s="304"/>
      <c r="U568" s="304"/>
      <c r="V568" s="304"/>
      <c r="W568" s="304"/>
      <c r="X568" s="304"/>
      <c r="Y568" s="304"/>
      <c r="Z568" s="304"/>
      <c r="AA568" s="304"/>
      <c r="AB568" s="304"/>
      <c r="AC568" s="304"/>
      <c r="AD568" s="304"/>
      <c r="AE568" s="304"/>
      <c r="AF568" s="304"/>
      <c r="AG568" s="304"/>
    </row>
    <row r="569">
      <c r="A569" s="304"/>
      <c r="B569" s="304"/>
      <c r="C569" s="304"/>
      <c r="D569" s="304"/>
      <c r="E569" s="300"/>
      <c r="F569" s="300"/>
      <c r="G569" s="313"/>
      <c r="H569" s="302"/>
      <c r="I569" s="303"/>
      <c r="J569" s="303"/>
      <c r="K569" s="303"/>
      <c r="L569" s="303"/>
      <c r="M569" s="303"/>
      <c r="N569" s="303"/>
      <c r="O569" s="303"/>
      <c r="P569" s="303"/>
      <c r="Q569" s="304"/>
      <c r="R569" s="304"/>
      <c r="S569" s="304"/>
      <c r="T569" s="304"/>
      <c r="U569" s="304"/>
      <c r="V569" s="304"/>
      <c r="W569" s="304"/>
      <c r="X569" s="304"/>
      <c r="Y569" s="304"/>
      <c r="Z569" s="304"/>
      <c r="AA569" s="304"/>
      <c r="AB569" s="304"/>
      <c r="AC569" s="304"/>
      <c r="AD569" s="304"/>
      <c r="AE569" s="304"/>
      <c r="AF569" s="304"/>
      <c r="AG569" s="304"/>
    </row>
    <row r="570">
      <c r="A570" s="304"/>
      <c r="B570" s="304"/>
      <c r="C570" s="304"/>
      <c r="D570" s="304"/>
      <c r="E570" s="300"/>
      <c r="F570" s="300"/>
      <c r="G570" s="313"/>
      <c r="H570" s="302"/>
      <c r="I570" s="303"/>
      <c r="J570" s="303"/>
      <c r="K570" s="303"/>
      <c r="L570" s="303"/>
      <c r="M570" s="303"/>
      <c r="N570" s="303"/>
      <c r="O570" s="303"/>
      <c r="P570" s="303"/>
      <c r="Q570" s="304"/>
      <c r="R570" s="304"/>
      <c r="S570" s="304"/>
      <c r="T570" s="304"/>
      <c r="U570" s="304"/>
      <c r="V570" s="304"/>
      <c r="W570" s="304"/>
      <c r="X570" s="304"/>
      <c r="Y570" s="304"/>
      <c r="Z570" s="304"/>
      <c r="AA570" s="304"/>
      <c r="AB570" s="304"/>
      <c r="AC570" s="304"/>
      <c r="AD570" s="304"/>
      <c r="AE570" s="304"/>
      <c r="AF570" s="304"/>
      <c r="AG570" s="304"/>
    </row>
    <row r="571">
      <c r="A571" s="304"/>
      <c r="B571" s="304"/>
      <c r="C571" s="304"/>
      <c r="D571" s="304"/>
      <c r="E571" s="300"/>
      <c r="F571" s="300"/>
      <c r="G571" s="313"/>
      <c r="H571" s="302"/>
      <c r="I571" s="303"/>
      <c r="J571" s="303"/>
      <c r="K571" s="303"/>
      <c r="L571" s="303"/>
      <c r="M571" s="303"/>
      <c r="N571" s="303"/>
      <c r="O571" s="303"/>
      <c r="P571" s="303"/>
      <c r="Q571" s="304"/>
      <c r="R571" s="304"/>
      <c r="S571" s="304"/>
      <c r="T571" s="304"/>
      <c r="U571" s="304"/>
      <c r="V571" s="304"/>
      <c r="W571" s="304"/>
      <c r="X571" s="304"/>
      <c r="Y571" s="304"/>
      <c r="Z571" s="304"/>
      <c r="AA571" s="304"/>
      <c r="AB571" s="304"/>
      <c r="AC571" s="304"/>
      <c r="AD571" s="304"/>
      <c r="AE571" s="304"/>
      <c r="AF571" s="304"/>
      <c r="AG571" s="304"/>
    </row>
    <row r="572">
      <c r="A572" s="304"/>
      <c r="B572" s="304"/>
      <c r="C572" s="304"/>
      <c r="D572" s="304"/>
      <c r="E572" s="300"/>
      <c r="F572" s="300"/>
      <c r="G572" s="313"/>
      <c r="H572" s="302"/>
      <c r="I572" s="303"/>
      <c r="J572" s="303"/>
      <c r="K572" s="303"/>
      <c r="L572" s="303"/>
      <c r="M572" s="303"/>
      <c r="N572" s="303"/>
      <c r="O572" s="303"/>
      <c r="P572" s="303"/>
      <c r="Q572" s="304"/>
      <c r="R572" s="304"/>
      <c r="S572" s="304"/>
      <c r="T572" s="304"/>
      <c r="U572" s="304"/>
      <c r="V572" s="304"/>
      <c r="W572" s="304"/>
      <c r="X572" s="304"/>
      <c r="Y572" s="304"/>
      <c r="Z572" s="304"/>
      <c r="AA572" s="304"/>
      <c r="AB572" s="304"/>
      <c r="AC572" s="304"/>
      <c r="AD572" s="304"/>
      <c r="AE572" s="304"/>
      <c r="AF572" s="304"/>
      <c r="AG572" s="304"/>
    </row>
    <row r="573">
      <c r="A573" s="304"/>
      <c r="B573" s="304"/>
      <c r="C573" s="304"/>
      <c r="D573" s="304"/>
      <c r="E573" s="300"/>
      <c r="F573" s="300"/>
      <c r="G573" s="313"/>
      <c r="H573" s="302"/>
      <c r="I573" s="303"/>
      <c r="J573" s="303"/>
      <c r="K573" s="303"/>
      <c r="L573" s="303"/>
      <c r="M573" s="303"/>
      <c r="N573" s="303"/>
      <c r="O573" s="303"/>
      <c r="P573" s="303"/>
      <c r="Q573" s="304"/>
      <c r="R573" s="304"/>
      <c r="S573" s="304"/>
      <c r="T573" s="304"/>
      <c r="U573" s="304"/>
      <c r="V573" s="304"/>
      <c r="W573" s="304"/>
      <c r="X573" s="304"/>
      <c r="Y573" s="304"/>
      <c r="Z573" s="304"/>
      <c r="AA573" s="304"/>
      <c r="AB573" s="304"/>
      <c r="AC573" s="304"/>
      <c r="AD573" s="304"/>
      <c r="AE573" s="304"/>
      <c r="AF573" s="304"/>
      <c r="AG573" s="304"/>
    </row>
    <row r="574">
      <c r="A574" s="304"/>
      <c r="B574" s="304"/>
      <c r="C574" s="304"/>
      <c r="D574" s="304"/>
      <c r="E574" s="300"/>
      <c r="F574" s="300"/>
      <c r="G574" s="313"/>
      <c r="H574" s="302"/>
      <c r="I574" s="303"/>
      <c r="J574" s="303"/>
      <c r="K574" s="303"/>
      <c r="L574" s="303"/>
      <c r="M574" s="303"/>
      <c r="N574" s="303"/>
      <c r="O574" s="303"/>
      <c r="P574" s="303"/>
      <c r="Q574" s="304"/>
      <c r="R574" s="304"/>
      <c r="S574" s="304"/>
      <c r="T574" s="304"/>
      <c r="U574" s="304"/>
      <c r="V574" s="304"/>
      <c r="W574" s="304"/>
      <c r="X574" s="304"/>
      <c r="Y574" s="304"/>
      <c r="Z574" s="304"/>
      <c r="AA574" s="304"/>
      <c r="AB574" s="304"/>
      <c r="AC574" s="304"/>
      <c r="AD574" s="304"/>
      <c r="AE574" s="304"/>
      <c r="AF574" s="304"/>
      <c r="AG574" s="304"/>
    </row>
    <row r="575">
      <c r="A575" s="304"/>
      <c r="B575" s="304"/>
      <c r="C575" s="304"/>
      <c r="D575" s="304"/>
      <c r="E575" s="300"/>
      <c r="F575" s="300"/>
      <c r="G575" s="313"/>
      <c r="H575" s="302"/>
      <c r="I575" s="303"/>
      <c r="J575" s="303"/>
      <c r="K575" s="303"/>
      <c r="L575" s="303"/>
      <c r="M575" s="303"/>
      <c r="N575" s="303"/>
      <c r="O575" s="303"/>
      <c r="P575" s="303"/>
      <c r="Q575" s="304"/>
      <c r="R575" s="304"/>
      <c r="S575" s="304"/>
      <c r="T575" s="304"/>
      <c r="U575" s="304"/>
      <c r="V575" s="304"/>
      <c r="W575" s="304"/>
      <c r="X575" s="304"/>
      <c r="Y575" s="304"/>
      <c r="Z575" s="304"/>
      <c r="AA575" s="304"/>
      <c r="AB575" s="304"/>
      <c r="AC575" s="304"/>
      <c r="AD575" s="304"/>
      <c r="AE575" s="304"/>
      <c r="AF575" s="304"/>
      <c r="AG575" s="304"/>
    </row>
    <row r="576">
      <c r="A576" s="304"/>
      <c r="B576" s="304"/>
      <c r="C576" s="304"/>
      <c r="D576" s="304"/>
      <c r="E576" s="300"/>
      <c r="F576" s="300"/>
      <c r="G576" s="313"/>
      <c r="H576" s="302"/>
      <c r="I576" s="303"/>
      <c r="J576" s="303"/>
      <c r="K576" s="303"/>
      <c r="L576" s="303"/>
      <c r="M576" s="303"/>
      <c r="N576" s="303"/>
      <c r="O576" s="303"/>
      <c r="P576" s="303"/>
      <c r="Q576" s="304"/>
      <c r="R576" s="304"/>
      <c r="S576" s="304"/>
      <c r="T576" s="304"/>
      <c r="U576" s="304"/>
      <c r="V576" s="304"/>
      <c r="W576" s="304"/>
      <c r="X576" s="304"/>
      <c r="Y576" s="304"/>
      <c r="Z576" s="304"/>
      <c r="AA576" s="304"/>
      <c r="AB576" s="304"/>
      <c r="AC576" s="304"/>
      <c r="AD576" s="304"/>
      <c r="AE576" s="304"/>
      <c r="AF576" s="304"/>
      <c r="AG576" s="304"/>
    </row>
    <row r="577">
      <c r="A577" s="304"/>
      <c r="B577" s="304"/>
      <c r="C577" s="304"/>
      <c r="D577" s="304"/>
      <c r="E577" s="300"/>
      <c r="F577" s="300"/>
      <c r="G577" s="313"/>
      <c r="H577" s="302"/>
      <c r="I577" s="303"/>
      <c r="J577" s="303"/>
      <c r="K577" s="303"/>
      <c r="L577" s="303"/>
      <c r="M577" s="303"/>
      <c r="N577" s="303"/>
      <c r="O577" s="303"/>
      <c r="P577" s="303"/>
      <c r="Q577" s="304"/>
      <c r="R577" s="304"/>
      <c r="S577" s="304"/>
      <c r="T577" s="304"/>
      <c r="U577" s="304"/>
      <c r="V577" s="304"/>
      <c r="W577" s="304"/>
      <c r="X577" s="304"/>
      <c r="Y577" s="304"/>
      <c r="Z577" s="304"/>
      <c r="AA577" s="304"/>
      <c r="AB577" s="304"/>
      <c r="AC577" s="304"/>
      <c r="AD577" s="304"/>
      <c r="AE577" s="304"/>
      <c r="AF577" s="304"/>
      <c r="AG577" s="304"/>
    </row>
    <row r="578">
      <c r="A578" s="304"/>
      <c r="B578" s="304"/>
      <c r="C578" s="304"/>
      <c r="D578" s="304"/>
      <c r="E578" s="300"/>
      <c r="F578" s="300"/>
      <c r="G578" s="313"/>
      <c r="H578" s="302"/>
      <c r="I578" s="303"/>
      <c r="J578" s="303"/>
      <c r="K578" s="303"/>
      <c r="L578" s="303"/>
      <c r="M578" s="303"/>
      <c r="N578" s="303"/>
      <c r="O578" s="303"/>
      <c r="P578" s="303"/>
      <c r="Q578" s="304"/>
      <c r="R578" s="304"/>
      <c r="S578" s="304"/>
      <c r="T578" s="304"/>
      <c r="U578" s="304"/>
      <c r="V578" s="304"/>
      <c r="W578" s="304"/>
      <c r="X578" s="304"/>
      <c r="Y578" s="304"/>
      <c r="Z578" s="304"/>
      <c r="AA578" s="304"/>
      <c r="AB578" s="304"/>
      <c r="AC578" s="304"/>
      <c r="AD578" s="304"/>
      <c r="AE578" s="304"/>
      <c r="AF578" s="304"/>
      <c r="AG578" s="304"/>
    </row>
    <row r="579">
      <c r="A579" s="304"/>
      <c r="B579" s="304"/>
      <c r="C579" s="304"/>
      <c r="D579" s="304"/>
      <c r="E579" s="300"/>
      <c r="F579" s="300"/>
      <c r="G579" s="313"/>
      <c r="H579" s="302"/>
      <c r="I579" s="303"/>
      <c r="J579" s="303"/>
      <c r="K579" s="303"/>
      <c r="L579" s="303"/>
      <c r="M579" s="303"/>
      <c r="N579" s="303"/>
      <c r="O579" s="303"/>
      <c r="P579" s="303"/>
      <c r="Q579" s="304"/>
      <c r="R579" s="304"/>
      <c r="S579" s="304"/>
      <c r="T579" s="304"/>
      <c r="U579" s="304"/>
      <c r="V579" s="304"/>
      <c r="W579" s="304"/>
      <c r="X579" s="304"/>
      <c r="Y579" s="304"/>
      <c r="Z579" s="304"/>
      <c r="AA579" s="304"/>
      <c r="AB579" s="304"/>
      <c r="AC579" s="304"/>
      <c r="AD579" s="304"/>
      <c r="AE579" s="304"/>
      <c r="AF579" s="304"/>
      <c r="AG579" s="304"/>
    </row>
    <row r="580">
      <c r="A580" s="304"/>
      <c r="B580" s="304"/>
      <c r="C580" s="304"/>
      <c r="D580" s="304"/>
      <c r="E580" s="300"/>
      <c r="F580" s="300"/>
      <c r="G580" s="313"/>
      <c r="H580" s="302"/>
      <c r="I580" s="303"/>
      <c r="J580" s="303"/>
      <c r="K580" s="303"/>
      <c r="L580" s="303"/>
      <c r="M580" s="303"/>
      <c r="N580" s="303"/>
      <c r="O580" s="303"/>
      <c r="P580" s="303"/>
      <c r="Q580" s="304"/>
      <c r="R580" s="304"/>
      <c r="S580" s="304"/>
      <c r="T580" s="304"/>
      <c r="U580" s="304"/>
      <c r="V580" s="304"/>
      <c r="W580" s="304"/>
      <c r="X580" s="304"/>
      <c r="Y580" s="304"/>
      <c r="Z580" s="304"/>
      <c r="AA580" s="304"/>
      <c r="AB580" s="304"/>
      <c r="AC580" s="304"/>
      <c r="AD580" s="304"/>
      <c r="AE580" s="304"/>
      <c r="AF580" s="304"/>
      <c r="AG580" s="304"/>
    </row>
    <row r="581">
      <c r="A581" s="304"/>
      <c r="B581" s="304"/>
      <c r="C581" s="304"/>
      <c r="D581" s="304"/>
      <c r="E581" s="300"/>
      <c r="F581" s="300"/>
      <c r="G581" s="313"/>
      <c r="H581" s="302"/>
      <c r="I581" s="303"/>
      <c r="J581" s="303"/>
      <c r="K581" s="303"/>
      <c r="L581" s="303"/>
      <c r="M581" s="303"/>
      <c r="N581" s="303"/>
      <c r="O581" s="303"/>
      <c r="P581" s="303"/>
      <c r="Q581" s="304"/>
      <c r="R581" s="304"/>
      <c r="S581" s="304"/>
      <c r="T581" s="304"/>
      <c r="U581" s="304"/>
      <c r="V581" s="304"/>
      <c r="W581" s="304"/>
      <c r="X581" s="304"/>
      <c r="Y581" s="304"/>
      <c r="Z581" s="304"/>
      <c r="AA581" s="304"/>
      <c r="AB581" s="304"/>
      <c r="AC581" s="304"/>
      <c r="AD581" s="304"/>
      <c r="AE581" s="304"/>
      <c r="AF581" s="304"/>
      <c r="AG581" s="304"/>
    </row>
    <row r="582">
      <c r="A582" s="304"/>
      <c r="B582" s="304"/>
      <c r="C582" s="304"/>
      <c r="D582" s="304"/>
      <c r="E582" s="300"/>
      <c r="F582" s="300"/>
      <c r="G582" s="313"/>
      <c r="H582" s="302"/>
      <c r="I582" s="303"/>
      <c r="J582" s="303"/>
      <c r="K582" s="303"/>
      <c r="L582" s="303"/>
      <c r="M582" s="303"/>
      <c r="N582" s="303"/>
      <c r="O582" s="303"/>
      <c r="P582" s="303"/>
      <c r="Q582" s="304"/>
      <c r="R582" s="304"/>
      <c r="S582" s="304"/>
      <c r="T582" s="304"/>
      <c r="U582" s="304"/>
      <c r="V582" s="304"/>
      <c r="W582" s="304"/>
      <c r="X582" s="304"/>
      <c r="Y582" s="304"/>
      <c r="Z582" s="304"/>
      <c r="AA582" s="304"/>
      <c r="AB582" s="304"/>
      <c r="AC582" s="304"/>
      <c r="AD582" s="304"/>
      <c r="AE582" s="304"/>
      <c r="AF582" s="304"/>
      <c r="AG582" s="304"/>
    </row>
    <row r="583">
      <c r="A583" s="304"/>
      <c r="B583" s="304"/>
      <c r="C583" s="304"/>
      <c r="D583" s="304"/>
      <c r="E583" s="300"/>
      <c r="F583" s="300"/>
      <c r="G583" s="313"/>
      <c r="H583" s="302"/>
      <c r="I583" s="303"/>
      <c r="J583" s="303"/>
      <c r="K583" s="303"/>
      <c r="L583" s="303"/>
      <c r="M583" s="303"/>
      <c r="N583" s="303"/>
      <c r="O583" s="303"/>
      <c r="P583" s="303"/>
      <c r="Q583" s="304"/>
      <c r="R583" s="304"/>
      <c r="S583" s="304"/>
      <c r="T583" s="304"/>
      <c r="U583" s="304"/>
      <c r="V583" s="304"/>
      <c r="W583" s="304"/>
      <c r="X583" s="304"/>
      <c r="Y583" s="304"/>
      <c r="Z583" s="304"/>
      <c r="AA583" s="304"/>
      <c r="AB583" s="304"/>
      <c r="AC583" s="304"/>
      <c r="AD583" s="304"/>
      <c r="AE583" s="304"/>
      <c r="AF583" s="304"/>
      <c r="AG583" s="304"/>
    </row>
    <row r="584">
      <c r="A584" s="304"/>
      <c r="B584" s="304"/>
      <c r="C584" s="304"/>
      <c r="D584" s="304"/>
      <c r="E584" s="300"/>
      <c r="F584" s="300"/>
      <c r="G584" s="313"/>
      <c r="H584" s="302"/>
      <c r="I584" s="303"/>
      <c r="J584" s="303"/>
      <c r="K584" s="303"/>
      <c r="L584" s="303"/>
      <c r="M584" s="303"/>
      <c r="N584" s="303"/>
      <c r="O584" s="303"/>
      <c r="P584" s="303"/>
      <c r="Q584" s="304"/>
      <c r="R584" s="304"/>
      <c r="S584" s="304"/>
      <c r="T584" s="304"/>
      <c r="U584" s="304"/>
      <c r="V584" s="304"/>
      <c r="W584" s="304"/>
      <c r="X584" s="304"/>
      <c r="Y584" s="304"/>
      <c r="Z584" s="304"/>
      <c r="AA584" s="304"/>
      <c r="AB584" s="304"/>
      <c r="AC584" s="304"/>
      <c r="AD584" s="304"/>
      <c r="AE584" s="304"/>
      <c r="AF584" s="304"/>
      <c r="AG584" s="304"/>
    </row>
    <row r="585">
      <c r="A585" s="304"/>
      <c r="B585" s="304"/>
      <c r="C585" s="304"/>
      <c r="D585" s="304"/>
      <c r="E585" s="300"/>
      <c r="F585" s="300"/>
      <c r="G585" s="313"/>
      <c r="H585" s="302"/>
      <c r="I585" s="303"/>
      <c r="J585" s="303"/>
      <c r="K585" s="303"/>
      <c r="L585" s="303"/>
      <c r="M585" s="303"/>
      <c r="N585" s="303"/>
      <c r="O585" s="303"/>
      <c r="P585" s="303"/>
      <c r="Q585" s="304"/>
      <c r="R585" s="304"/>
      <c r="S585" s="304"/>
      <c r="T585" s="304"/>
      <c r="U585" s="304"/>
      <c r="V585" s="304"/>
      <c r="W585" s="304"/>
      <c r="X585" s="304"/>
      <c r="Y585" s="304"/>
      <c r="Z585" s="304"/>
      <c r="AA585" s="304"/>
      <c r="AB585" s="304"/>
      <c r="AC585" s="304"/>
      <c r="AD585" s="304"/>
      <c r="AE585" s="304"/>
      <c r="AF585" s="304"/>
      <c r="AG585" s="304"/>
    </row>
    <row r="586">
      <c r="A586" s="304"/>
      <c r="B586" s="304"/>
      <c r="C586" s="304"/>
      <c r="D586" s="304"/>
      <c r="E586" s="300"/>
      <c r="F586" s="300"/>
      <c r="G586" s="313"/>
      <c r="H586" s="302"/>
      <c r="I586" s="303"/>
      <c r="J586" s="303"/>
      <c r="K586" s="303"/>
      <c r="L586" s="303"/>
      <c r="M586" s="303"/>
      <c r="N586" s="303"/>
      <c r="O586" s="303"/>
      <c r="P586" s="303"/>
      <c r="Q586" s="304"/>
      <c r="R586" s="304"/>
      <c r="S586" s="304"/>
      <c r="T586" s="304"/>
      <c r="U586" s="304"/>
      <c r="V586" s="304"/>
      <c r="W586" s="304"/>
      <c r="X586" s="304"/>
      <c r="Y586" s="304"/>
      <c r="Z586" s="304"/>
      <c r="AA586" s="304"/>
      <c r="AB586" s="304"/>
      <c r="AC586" s="304"/>
      <c r="AD586" s="304"/>
      <c r="AE586" s="304"/>
      <c r="AF586" s="304"/>
      <c r="AG586" s="304"/>
    </row>
    <row r="587">
      <c r="A587" s="304"/>
      <c r="B587" s="304"/>
      <c r="C587" s="304"/>
      <c r="D587" s="304"/>
      <c r="E587" s="300"/>
      <c r="F587" s="300"/>
      <c r="G587" s="313"/>
      <c r="H587" s="302"/>
      <c r="I587" s="303"/>
      <c r="J587" s="303"/>
      <c r="K587" s="303"/>
      <c r="L587" s="303"/>
      <c r="M587" s="303"/>
      <c r="N587" s="303"/>
      <c r="O587" s="303"/>
      <c r="P587" s="303"/>
      <c r="Q587" s="304"/>
      <c r="R587" s="304"/>
      <c r="S587" s="304"/>
      <c r="T587" s="304"/>
      <c r="U587" s="304"/>
      <c r="V587" s="304"/>
      <c r="W587" s="304"/>
      <c r="X587" s="304"/>
      <c r="Y587" s="304"/>
      <c r="Z587" s="304"/>
      <c r="AA587" s="304"/>
      <c r="AB587" s="304"/>
      <c r="AC587" s="304"/>
      <c r="AD587" s="304"/>
      <c r="AE587" s="304"/>
      <c r="AF587" s="304"/>
      <c r="AG587" s="304"/>
    </row>
    <row r="588">
      <c r="A588" s="304"/>
      <c r="B588" s="304"/>
      <c r="C588" s="304"/>
      <c r="D588" s="304"/>
      <c r="E588" s="300"/>
      <c r="F588" s="300"/>
      <c r="G588" s="313"/>
      <c r="H588" s="302"/>
      <c r="I588" s="303"/>
      <c r="J588" s="303"/>
      <c r="K588" s="303"/>
      <c r="L588" s="303"/>
      <c r="M588" s="303"/>
      <c r="N588" s="303"/>
      <c r="O588" s="303"/>
      <c r="P588" s="303"/>
      <c r="Q588" s="304"/>
      <c r="R588" s="304"/>
      <c r="S588" s="304"/>
      <c r="T588" s="304"/>
      <c r="U588" s="304"/>
      <c r="V588" s="304"/>
      <c r="W588" s="304"/>
      <c r="X588" s="304"/>
      <c r="Y588" s="304"/>
      <c r="Z588" s="304"/>
      <c r="AA588" s="304"/>
      <c r="AB588" s="304"/>
      <c r="AC588" s="304"/>
      <c r="AD588" s="304"/>
      <c r="AE588" s="304"/>
      <c r="AF588" s="304"/>
      <c r="AG588" s="304"/>
    </row>
    <row r="589">
      <c r="A589" s="304"/>
      <c r="B589" s="304"/>
      <c r="C589" s="304"/>
      <c r="D589" s="304"/>
      <c r="E589" s="300"/>
      <c r="F589" s="300"/>
      <c r="G589" s="313"/>
      <c r="H589" s="302"/>
      <c r="I589" s="303"/>
      <c r="J589" s="303"/>
      <c r="K589" s="303"/>
      <c r="L589" s="303"/>
      <c r="M589" s="303"/>
      <c r="N589" s="303"/>
      <c r="O589" s="303"/>
      <c r="P589" s="303"/>
      <c r="Q589" s="304"/>
      <c r="R589" s="304"/>
      <c r="S589" s="304"/>
      <c r="T589" s="304"/>
      <c r="U589" s="304"/>
      <c r="V589" s="304"/>
      <c r="W589" s="304"/>
      <c r="X589" s="304"/>
      <c r="Y589" s="304"/>
      <c r="Z589" s="304"/>
      <c r="AA589" s="304"/>
      <c r="AB589" s="304"/>
      <c r="AC589" s="304"/>
      <c r="AD589" s="304"/>
      <c r="AE589" s="304"/>
      <c r="AF589" s="304"/>
      <c r="AG589" s="304"/>
    </row>
    <row r="590">
      <c r="A590" s="304"/>
      <c r="B590" s="304"/>
      <c r="C590" s="304"/>
      <c r="D590" s="304"/>
      <c r="E590" s="300"/>
      <c r="F590" s="300"/>
      <c r="G590" s="313"/>
      <c r="H590" s="302"/>
      <c r="I590" s="303"/>
      <c r="J590" s="303"/>
      <c r="K590" s="303"/>
      <c r="L590" s="303"/>
      <c r="M590" s="303"/>
      <c r="N590" s="303"/>
      <c r="O590" s="303"/>
      <c r="P590" s="303"/>
      <c r="Q590" s="304"/>
      <c r="R590" s="304"/>
      <c r="S590" s="304"/>
      <c r="T590" s="304"/>
      <c r="U590" s="304"/>
      <c r="V590" s="304"/>
      <c r="W590" s="304"/>
      <c r="X590" s="304"/>
      <c r="Y590" s="304"/>
      <c r="Z590" s="304"/>
      <c r="AA590" s="304"/>
      <c r="AB590" s="304"/>
      <c r="AC590" s="304"/>
      <c r="AD590" s="304"/>
      <c r="AE590" s="304"/>
      <c r="AF590" s="304"/>
      <c r="AG590" s="304"/>
    </row>
    <row r="591">
      <c r="A591" s="304"/>
      <c r="B591" s="304"/>
      <c r="C591" s="304"/>
      <c r="D591" s="304"/>
      <c r="E591" s="300"/>
      <c r="F591" s="300"/>
      <c r="G591" s="313"/>
      <c r="H591" s="302"/>
      <c r="I591" s="303"/>
      <c r="J591" s="303"/>
      <c r="K591" s="303"/>
      <c r="L591" s="303"/>
      <c r="M591" s="303"/>
      <c r="N591" s="303"/>
      <c r="O591" s="303"/>
      <c r="P591" s="303"/>
      <c r="Q591" s="304"/>
      <c r="R591" s="304"/>
      <c r="S591" s="304"/>
      <c r="T591" s="304"/>
      <c r="U591" s="304"/>
      <c r="V591" s="304"/>
      <c r="W591" s="304"/>
      <c r="X591" s="304"/>
      <c r="Y591" s="304"/>
      <c r="Z591" s="304"/>
      <c r="AA591" s="304"/>
      <c r="AB591" s="304"/>
      <c r="AC591" s="304"/>
      <c r="AD591" s="304"/>
      <c r="AE591" s="304"/>
      <c r="AF591" s="304"/>
      <c r="AG591" s="304"/>
    </row>
    <row r="592">
      <c r="A592" s="304"/>
      <c r="B592" s="304"/>
      <c r="C592" s="304"/>
      <c r="D592" s="304"/>
      <c r="E592" s="300"/>
      <c r="F592" s="300"/>
      <c r="G592" s="313"/>
      <c r="H592" s="302"/>
      <c r="I592" s="303"/>
      <c r="J592" s="303"/>
      <c r="K592" s="303"/>
      <c r="L592" s="303"/>
      <c r="M592" s="303"/>
      <c r="N592" s="303"/>
      <c r="O592" s="303"/>
      <c r="P592" s="303"/>
      <c r="Q592" s="304"/>
      <c r="R592" s="304"/>
      <c r="S592" s="304"/>
      <c r="T592" s="304"/>
      <c r="U592" s="304"/>
      <c r="V592" s="304"/>
      <c r="W592" s="304"/>
      <c r="X592" s="304"/>
      <c r="Y592" s="304"/>
      <c r="Z592" s="304"/>
      <c r="AA592" s="304"/>
      <c r="AB592" s="304"/>
      <c r="AC592" s="304"/>
      <c r="AD592" s="304"/>
      <c r="AE592" s="304"/>
      <c r="AF592" s="304"/>
      <c r="AG592" s="304"/>
    </row>
    <row r="593">
      <c r="A593" s="304"/>
      <c r="B593" s="304"/>
      <c r="C593" s="304"/>
      <c r="D593" s="304"/>
      <c r="E593" s="300"/>
      <c r="F593" s="300"/>
      <c r="G593" s="313"/>
      <c r="H593" s="302"/>
      <c r="I593" s="303"/>
      <c r="J593" s="303"/>
      <c r="K593" s="303"/>
      <c r="L593" s="303"/>
      <c r="M593" s="303"/>
      <c r="N593" s="303"/>
      <c r="O593" s="303"/>
      <c r="P593" s="303"/>
      <c r="Q593" s="304"/>
      <c r="R593" s="304"/>
      <c r="S593" s="304"/>
      <c r="T593" s="304"/>
      <c r="U593" s="304"/>
      <c r="V593" s="304"/>
      <c r="W593" s="304"/>
      <c r="X593" s="304"/>
      <c r="Y593" s="304"/>
      <c r="Z593" s="304"/>
      <c r="AA593" s="304"/>
      <c r="AB593" s="304"/>
      <c r="AC593" s="304"/>
      <c r="AD593" s="304"/>
      <c r="AE593" s="304"/>
      <c r="AF593" s="304"/>
      <c r="AG593" s="304"/>
    </row>
    <row r="594">
      <c r="A594" s="304"/>
      <c r="B594" s="304"/>
      <c r="C594" s="304"/>
      <c r="D594" s="304"/>
      <c r="E594" s="300"/>
      <c r="F594" s="300"/>
      <c r="G594" s="313"/>
      <c r="H594" s="302"/>
      <c r="I594" s="303"/>
      <c r="J594" s="303"/>
      <c r="K594" s="303"/>
      <c r="L594" s="303"/>
      <c r="M594" s="303"/>
      <c r="N594" s="303"/>
      <c r="O594" s="303"/>
      <c r="P594" s="303"/>
      <c r="Q594" s="304"/>
      <c r="R594" s="304"/>
      <c r="S594" s="304"/>
      <c r="T594" s="304"/>
      <c r="U594" s="304"/>
      <c r="V594" s="304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304"/>
    </row>
    <row r="595">
      <c r="A595" s="304"/>
      <c r="B595" s="304"/>
      <c r="C595" s="304"/>
      <c r="D595" s="304"/>
      <c r="E595" s="300"/>
      <c r="F595" s="300"/>
      <c r="G595" s="313"/>
      <c r="H595" s="302"/>
      <c r="I595" s="303"/>
      <c r="J595" s="303"/>
      <c r="K595" s="303"/>
      <c r="L595" s="303"/>
      <c r="M595" s="303"/>
      <c r="N595" s="303"/>
      <c r="O595" s="303"/>
      <c r="P595" s="303"/>
      <c r="Q595" s="304"/>
      <c r="R595" s="304"/>
      <c r="S595" s="304"/>
      <c r="T595" s="304"/>
      <c r="U595" s="304"/>
      <c r="V595" s="304"/>
      <c r="W595" s="304"/>
      <c r="X595" s="304"/>
      <c r="Y595" s="304"/>
      <c r="Z595" s="304"/>
      <c r="AA595" s="304"/>
      <c r="AB595" s="304"/>
      <c r="AC595" s="304"/>
      <c r="AD595" s="304"/>
      <c r="AE595" s="304"/>
      <c r="AF595" s="304"/>
      <c r="AG595" s="304"/>
    </row>
    <row r="596">
      <c r="A596" s="304"/>
      <c r="B596" s="304"/>
      <c r="C596" s="304"/>
      <c r="D596" s="304"/>
      <c r="E596" s="300"/>
      <c r="F596" s="300"/>
      <c r="G596" s="313"/>
      <c r="H596" s="302"/>
      <c r="I596" s="303"/>
      <c r="J596" s="303"/>
      <c r="K596" s="303"/>
      <c r="L596" s="303"/>
      <c r="M596" s="303"/>
      <c r="N596" s="303"/>
      <c r="O596" s="303"/>
      <c r="P596" s="303"/>
      <c r="Q596" s="304"/>
      <c r="R596" s="304"/>
      <c r="S596" s="304"/>
      <c r="T596" s="304"/>
      <c r="U596" s="304"/>
      <c r="V596" s="304"/>
      <c r="W596" s="304"/>
      <c r="X596" s="304"/>
      <c r="Y596" s="304"/>
      <c r="Z596" s="304"/>
      <c r="AA596" s="304"/>
      <c r="AB596" s="304"/>
      <c r="AC596" s="304"/>
      <c r="AD596" s="304"/>
      <c r="AE596" s="304"/>
      <c r="AF596" s="304"/>
      <c r="AG596" s="304"/>
    </row>
    <row r="597">
      <c r="A597" s="304"/>
      <c r="B597" s="304"/>
      <c r="C597" s="304"/>
      <c r="D597" s="304"/>
      <c r="E597" s="300"/>
      <c r="F597" s="300"/>
      <c r="G597" s="313"/>
      <c r="H597" s="302"/>
      <c r="I597" s="303"/>
      <c r="J597" s="303"/>
      <c r="K597" s="303"/>
      <c r="L597" s="303"/>
      <c r="M597" s="303"/>
      <c r="N597" s="303"/>
      <c r="O597" s="303"/>
      <c r="P597" s="303"/>
      <c r="Q597" s="304"/>
      <c r="R597" s="304"/>
      <c r="S597" s="304"/>
      <c r="T597" s="304"/>
      <c r="U597" s="304"/>
      <c r="V597" s="304"/>
      <c r="W597" s="304"/>
      <c r="X597" s="304"/>
      <c r="Y597" s="304"/>
      <c r="Z597" s="304"/>
      <c r="AA597" s="304"/>
      <c r="AB597" s="304"/>
      <c r="AC597" s="304"/>
      <c r="AD597" s="304"/>
      <c r="AE597" s="304"/>
      <c r="AF597" s="304"/>
      <c r="AG597" s="304"/>
    </row>
    <row r="598">
      <c r="A598" s="304"/>
      <c r="B598" s="304"/>
      <c r="C598" s="304"/>
      <c r="D598" s="304"/>
      <c r="E598" s="300"/>
      <c r="F598" s="300"/>
      <c r="G598" s="313"/>
      <c r="H598" s="302"/>
      <c r="I598" s="303"/>
      <c r="J598" s="303"/>
      <c r="K598" s="303"/>
      <c r="L598" s="303"/>
      <c r="M598" s="303"/>
      <c r="N598" s="303"/>
      <c r="O598" s="303"/>
      <c r="P598" s="303"/>
      <c r="Q598" s="304"/>
      <c r="R598" s="304"/>
      <c r="S598" s="304"/>
      <c r="T598" s="304"/>
      <c r="U598" s="304"/>
      <c r="V598" s="304"/>
      <c r="W598" s="304"/>
      <c r="X598" s="304"/>
      <c r="Y598" s="304"/>
      <c r="Z598" s="304"/>
      <c r="AA598" s="304"/>
      <c r="AB598" s="304"/>
      <c r="AC598" s="304"/>
      <c r="AD598" s="304"/>
      <c r="AE598" s="304"/>
      <c r="AF598" s="304"/>
      <c r="AG598" s="304"/>
    </row>
    <row r="599">
      <c r="A599" s="304"/>
      <c r="B599" s="304"/>
      <c r="C599" s="304"/>
      <c r="D599" s="304"/>
      <c r="E599" s="300"/>
      <c r="F599" s="300"/>
      <c r="G599" s="313"/>
      <c r="H599" s="302"/>
      <c r="I599" s="303"/>
      <c r="J599" s="303"/>
      <c r="K599" s="303"/>
      <c r="L599" s="303"/>
      <c r="M599" s="303"/>
      <c r="N599" s="303"/>
      <c r="O599" s="303"/>
      <c r="P599" s="303"/>
      <c r="Q599" s="304"/>
      <c r="R599" s="304"/>
      <c r="S599" s="304"/>
      <c r="T599" s="304"/>
      <c r="U599" s="304"/>
      <c r="V599" s="304"/>
      <c r="W599" s="304"/>
      <c r="X599" s="304"/>
      <c r="Y599" s="304"/>
      <c r="Z599" s="304"/>
      <c r="AA599" s="304"/>
      <c r="AB599" s="304"/>
      <c r="AC599" s="304"/>
      <c r="AD599" s="304"/>
      <c r="AE599" s="304"/>
      <c r="AF599" s="304"/>
      <c r="AG599" s="304"/>
    </row>
    <row r="600">
      <c r="A600" s="304"/>
      <c r="B600" s="304"/>
      <c r="C600" s="304"/>
      <c r="D600" s="304"/>
      <c r="E600" s="300"/>
      <c r="F600" s="300"/>
      <c r="G600" s="313"/>
      <c r="H600" s="302"/>
      <c r="I600" s="303"/>
      <c r="J600" s="303"/>
      <c r="K600" s="303"/>
      <c r="L600" s="303"/>
      <c r="M600" s="303"/>
      <c r="N600" s="303"/>
      <c r="O600" s="303"/>
      <c r="P600" s="303"/>
      <c r="Q600" s="304"/>
      <c r="R600" s="304"/>
      <c r="S600" s="304"/>
      <c r="T600" s="304"/>
      <c r="U600" s="304"/>
      <c r="V600" s="304"/>
      <c r="W600" s="304"/>
      <c r="X600" s="304"/>
      <c r="Y600" s="304"/>
      <c r="Z600" s="304"/>
      <c r="AA600" s="304"/>
      <c r="AB600" s="304"/>
      <c r="AC600" s="304"/>
      <c r="AD600" s="304"/>
      <c r="AE600" s="304"/>
      <c r="AF600" s="304"/>
      <c r="AG600" s="304"/>
    </row>
    <row r="601">
      <c r="A601" s="304"/>
      <c r="B601" s="304"/>
      <c r="C601" s="304"/>
      <c r="D601" s="304"/>
      <c r="E601" s="300"/>
      <c r="F601" s="300"/>
      <c r="G601" s="313"/>
      <c r="H601" s="302"/>
      <c r="I601" s="303"/>
      <c r="J601" s="303"/>
      <c r="K601" s="303"/>
      <c r="L601" s="303"/>
      <c r="M601" s="303"/>
      <c r="N601" s="303"/>
      <c r="O601" s="303"/>
      <c r="P601" s="303"/>
      <c r="Q601" s="304"/>
      <c r="R601" s="304"/>
      <c r="S601" s="304"/>
      <c r="T601" s="304"/>
      <c r="U601" s="304"/>
      <c r="V601" s="304"/>
      <c r="W601" s="304"/>
      <c r="X601" s="304"/>
      <c r="Y601" s="304"/>
      <c r="Z601" s="304"/>
      <c r="AA601" s="304"/>
      <c r="AB601" s="304"/>
      <c r="AC601" s="304"/>
      <c r="AD601" s="304"/>
      <c r="AE601" s="304"/>
      <c r="AF601" s="304"/>
      <c r="AG601" s="304"/>
    </row>
    <row r="602">
      <c r="A602" s="304"/>
      <c r="B602" s="304"/>
      <c r="C602" s="304"/>
      <c r="D602" s="304"/>
      <c r="E602" s="300"/>
      <c r="F602" s="300"/>
      <c r="G602" s="313"/>
      <c r="H602" s="302"/>
      <c r="I602" s="303"/>
      <c r="J602" s="303"/>
      <c r="K602" s="303"/>
      <c r="L602" s="303"/>
      <c r="M602" s="303"/>
      <c r="N602" s="303"/>
      <c r="O602" s="303"/>
      <c r="P602" s="303"/>
      <c r="Q602" s="304"/>
      <c r="R602" s="304"/>
      <c r="S602" s="304"/>
      <c r="T602" s="304"/>
      <c r="U602" s="304"/>
      <c r="V602" s="304"/>
      <c r="W602" s="304"/>
      <c r="X602" s="304"/>
      <c r="Y602" s="304"/>
      <c r="Z602" s="304"/>
      <c r="AA602" s="304"/>
      <c r="AB602" s="304"/>
      <c r="AC602" s="304"/>
      <c r="AD602" s="304"/>
      <c r="AE602" s="304"/>
      <c r="AF602" s="304"/>
      <c r="AG602" s="304"/>
    </row>
    <row r="603">
      <c r="A603" s="304"/>
      <c r="B603" s="304"/>
      <c r="C603" s="304"/>
      <c r="D603" s="304"/>
      <c r="E603" s="300"/>
      <c r="F603" s="300"/>
      <c r="G603" s="313"/>
      <c r="H603" s="302"/>
      <c r="I603" s="303"/>
      <c r="J603" s="303"/>
      <c r="K603" s="303"/>
      <c r="L603" s="303"/>
      <c r="M603" s="303"/>
      <c r="N603" s="303"/>
      <c r="O603" s="303"/>
      <c r="P603" s="303"/>
      <c r="Q603" s="304"/>
      <c r="R603" s="304"/>
      <c r="S603" s="304"/>
      <c r="T603" s="304"/>
      <c r="U603" s="304"/>
      <c r="V603" s="304"/>
      <c r="W603" s="304"/>
      <c r="X603" s="304"/>
      <c r="Y603" s="304"/>
      <c r="Z603" s="304"/>
      <c r="AA603" s="304"/>
      <c r="AB603" s="304"/>
      <c r="AC603" s="304"/>
      <c r="AD603" s="304"/>
      <c r="AE603" s="304"/>
      <c r="AF603" s="304"/>
      <c r="AG603" s="304"/>
    </row>
    <row r="604">
      <c r="A604" s="304"/>
      <c r="B604" s="304"/>
      <c r="C604" s="304"/>
      <c r="D604" s="304"/>
      <c r="E604" s="300"/>
      <c r="F604" s="300"/>
      <c r="G604" s="313"/>
      <c r="H604" s="302"/>
      <c r="I604" s="303"/>
      <c r="J604" s="303"/>
      <c r="K604" s="303"/>
      <c r="L604" s="303"/>
      <c r="M604" s="303"/>
      <c r="N604" s="303"/>
      <c r="O604" s="303"/>
      <c r="P604" s="303"/>
      <c r="Q604" s="304"/>
      <c r="R604" s="304"/>
      <c r="S604" s="304"/>
      <c r="T604" s="304"/>
      <c r="U604" s="304"/>
      <c r="V604" s="304"/>
      <c r="W604" s="304"/>
      <c r="X604" s="304"/>
      <c r="Y604" s="304"/>
      <c r="Z604" s="304"/>
      <c r="AA604" s="304"/>
      <c r="AB604" s="304"/>
      <c r="AC604" s="304"/>
      <c r="AD604" s="304"/>
      <c r="AE604" s="304"/>
      <c r="AF604" s="304"/>
      <c r="AG604" s="304"/>
    </row>
    <row r="605">
      <c r="A605" s="304"/>
      <c r="B605" s="304"/>
      <c r="C605" s="304"/>
      <c r="D605" s="304"/>
      <c r="E605" s="300"/>
      <c r="F605" s="300"/>
      <c r="G605" s="313"/>
      <c r="H605" s="302"/>
      <c r="I605" s="303"/>
      <c r="J605" s="303"/>
      <c r="K605" s="303"/>
      <c r="L605" s="303"/>
      <c r="M605" s="303"/>
      <c r="N605" s="303"/>
      <c r="O605" s="303"/>
      <c r="P605" s="303"/>
      <c r="Q605" s="304"/>
      <c r="R605" s="304"/>
      <c r="S605" s="304"/>
      <c r="T605" s="304"/>
      <c r="U605" s="304"/>
      <c r="V605" s="304"/>
      <c r="W605" s="304"/>
      <c r="X605" s="304"/>
      <c r="Y605" s="304"/>
      <c r="Z605" s="304"/>
      <c r="AA605" s="304"/>
      <c r="AB605" s="304"/>
      <c r="AC605" s="304"/>
      <c r="AD605" s="304"/>
      <c r="AE605" s="304"/>
      <c r="AF605" s="304"/>
      <c r="AG605" s="304"/>
    </row>
    <row r="606">
      <c r="A606" s="304"/>
      <c r="B606" s="304"/>
      <c r="C606" s="304"/>
      <c r="D606" s="304"/>
      <c r="E606" s="300"/>
      <c r="F606" s="300"/>
      <c r="G606" s="313"/>
      <c r="H606" s="302"/>
      <c r="I606" s="303"/>
      <c r="J606" s="303"/>
      <c r="K606" s="303"/>
      <c r="L606" s="303"/>
      <c r="M606" s="303"/>
      <c r="N606" s="303"/>
      <c r="O606" s="303"/>
      <c r="P606" s="303"/>
      <c r="Q606" s="304"/>
      <c r="R606" s="304"/>
      <c r="S606" s="304"/>
      <c r="T606" s="304"/>
      <c r="U606" s="304"/>
      <c r="V606" s="304"/>
      <c r="W606" s="304"/>
      <c r="X606" s="304"/>
      <c r="Y606" s="304"/>
      <c r="Z606" s="304"/>
      <c r="AA606" s="304"/>
      <c r="AB606" s="304"/>
      <c r="AC606" s="304"/>
      <c r="AD606" s="304"/>
      <c r="AE606" s="304"/>
      <c r="AF606" s="304"/>
      <c r="AG606" s="304"/>
    </row>
    <row r="607">
      <c r="A607" s="304"/>
      <c r="B607" s="304"/>
      <c r="C607" s="304"/>
      <c r="D607" s="304"/>
      <c r="E607" s="300"/>
      <c r="F607" s="300"/>
      <c r="G607" s="313"/>
      <c r="H607" s="302"/>
      <c r="I607" s="303"/>
      <c r="J607" s="303"/>
      <c r="K607" s="303"/>
      <c r="L607" s="303"/>
      <c r="M607" s="303"/>
      <c r="N607" s="303"/>
      <c r="O607" s="303"/>
      <c r="P607" s="303"/>
      <c r="Q607" s="304"/>
      <c r="R607" s="304"/>
      <c r="S607" s="304"/>
      <c r="T607" s="304"/>
      <c r="U607" s="304"/>
      <c r="V607" s="304"/>
      <c r="W607" s="304"/>
      <c r="X607" s="304"/>
      <c r="Y607" s="304"/>
      <c r="Z607" s="304"/>
      <c r="AA607" s="304"/>
      <c r="AB607" s="304"/>
      <c r="AC607" s="304"/>
      <c r="AD607" s="304"/>
      <c r="AE607" s="304"/>
      <c r="AF607" s="304"/>
      <c r="AG607" s="304"/>
    </row>
    <row r="608">
      <c r="A608" s="304"/>
      <c r="B608" s="304"/>
      <c r="C608" s="304"/>
      <c r="D608" s="304"/>
      <c r="E608" s="300"/>
      <c r="F608" s="300"/>
      <c r="G608" s="313"/>
      <c r="H608" s="302"/>
      <c r="I608" s="303"/>
      <c r="J608" s="303"/>
      <c r="K608" s="303"/>
      <c r="L608" s="303"/>
      <c r="M608" s="303"/>
      <c r="N608" s="303"/>
      <c r="O608" s="303"/>
      <c r="P608" s="303"/>
      <c r="Q608" s="304"/>
      <c r="R608" s="304"/>
      <c r="S608" s="304"/>
      <c r="T608" s="304"/>
      <c r="U608" s="304"/>
      <c r="V608" s="304"/>
      <c r="W608" s="304"/>
      <c r="X608" s="304"/>
      <c r="Y608" s="304"/>
      <c r="Z608" s="304"/>
      <c r="AA608" s="304"/>
      <c r="AB608" s="304"/>
      <c r="AC608" s="304"/>
      <c r="AD608" s="304"/>
      <c r="AE608" s="304"/>
      <c r="AF608" s="304"/>
      <c r="AG608" s="304"/>
    </row>
    <row r="609">
      <c r="A609" s="304"/>
      <c r="B609" s="304"/>
      <c r="C609" s="304"/>
      <c r="D609" s="304"/>
      <c r="E609" s="300"/>
      <c r="F609" s="300"/>
      <c r="G609" s="313"/>
      <c r="H609" s="302"/>
      <c r="I609" s="303"/>
      <c r="J609" s="303"/>
      <c r="K609" s="303"/>
      <c r="L609" s="303"/>
      <c r="M609" s="303"/>
      <c r="N609" s="303"/>
      <c r="O609" s="303"/>
      <c r="P609" s="303"/>
      <c r="Q609" s="304"/>
      <c r="R609" s="304"/>
      <c r="S609" s="304"/>
      <c r="T609" s="304"/>
      <c r="U609" s="304"/>
      <c r="V609" s="304"/>
      <c r="W609" s="304"/>
      <c r="X609" s="304"/>
      <c r="Y609" s="304"/>
      <c r="Z609" s="304"/>
      <c r="AA609" s="304"/>
      <c r="AB609" s="304"/>
      <c r="AC609" s="304"/>
      <c r="AD609" s="304"/>
      <c r="AE609" s="304"/>
      <c r="AF609" s="304"/>
      <c r="AG609" s="304"/>
    </row>
    <row r="610">
      <c r="A610" s="304"/>
      <c r="B610" s="304"/>
      <c r="C610" s="304"/>
      <c r="D610" s="304"/>
      <c r="E610" s="300"/>
      <c r="F610" s="300"/>
      <c r="G610" s="313"/>
      <c r="H610" s="302"/>
      <c r="I610" s="303"/>
      <c r="J610" s="303"/>
      <c r="K610" s="303"/>
      <c r="L610" s="303"/>
      <c r="M610" s="303"/>
      <c r="N610" s="303"/>
      <c r="O610" s="303"/>
      <c r="P610" s="303"/>
      <c r="Q610" s="304"/>
      <c r="R610" s="304"/>
      <c r="S610" s="304"/>
      <c r="T610" s="304"/>
      <c r="U610" s="304"/>
      <c r="V610" s="304"/>
      <c r="W610" s="304"/>
      <c r="X610" s="304"/>
      <c r="Y610" s="304"/>
      <c r="Z610" s="304"/>
      <c r="AA610" s="304"/>
      <c r="AB610" s="304"/>
      <c r="AC610" s="304"/>
      <c r="AD610" s="304"/>
      <c r="AE610" s="304"/>
      <c r="AF610" s="304"/>
      <c r="AG610" s="304"/>
    </row>
    <row r="611">
      <c r="A611" s="304"/>
      <c r="B611" s="304"/>
      <c r="C611" s="304"/>
      <c r="D611" s="304"/>
      <c r="E611" s="300"/>
      <c r="F611" s="300"/>
      <c r="G611" s="313"/>
      <c r="H611" s="302"/>
      <c r="I611" s="303"/>
      <c r="J611" s="303"/>
      <c r="K611" s="303"/>
      <c r="L611" s="303"/>
      <c r="M611" s="303"/>
      <c r="N611" s="303"/>
      <c r="O611" s="303"/>
      <c r="P611" s="303"/>
      <c r="Q611" s="304"/>
      <c r="R611" s="304"/>
      <c r="S611" s="304"/>
      <c r="T611" s="304"/>
      <c r="U611" s="304"/>
      <c r="V611" s="304"/>
      <c r="W611" s="304"/>
      <c r="X611" s="304"/>
      <c r="Y611" s="304"/>
      <c r="Z611" s="304"/>
      <c r="AA611" s="304"/>
      <c r="AB611" s="304"/>
      <c r="AC611" s="304"/>
      <c r="AD611" s="304"/>
      <c r="AE611" s="304"/>
      <c r="AF611" s="304"/>
      <c r="AG611" s="304"/>
    </row>
    <row r="612">
      <c r="A612" s="304"/>
      <c r="B612" s="304"/>
      <c r="C612" s="304"/>
      <c r="D612" s="304"/>
      <c r="E612" s="300"/>
      <c r="F612" s="300"/>
      <c r="G612" s="313"/>
      <c r="H612" s="302"/>
      <c r="I612" s="303"/>
      <c r="J612" s="303"/>
      <c r="K612" s="303"/>
      <c r="L612" s="303"/>
      <c r="M612" s="303"/>
      <c r="N612" s="303"/>
      <c r="O612" s="303"/>
      <c r="P612" s="303"/>
      <c r="Q612" s="304"/>
      <c r="R612" s="304"/>
      <c r="S612" s="304"/>
      <c r="T612" s="304"/>
      <c r="U612" s="304"/>
      <c r="V612" s="304"/>
      <c r="W612" s="304"/>
      <c r="X612" s="304"/>
      <c r="Y612" s="304"/>
      <c r="Z612" s="304"/>
      <c r="AA612" s="304"/>
      <c r="AB612" s="304"/>
      <c r="AC612" s="304"/>
      <c r="AD612" s="304"/>
      <c r="AE612" s="304"/>
      <c r="AF612" s="304"/>
      <c r="AG612" s="304"/>
    </row>
    <row r="613">
      <c r="A613" s="304"/>
      <c r="B613" s="304"/>
      <c r="C613" s="304"/>
      <c r="D613" s="304"/>
      <c r="E613" s="300"/>
      <c r="F613" s="300"/>
      <c r="G613" s="313"/>
      <c r="H613" s="302"/>
      <c r="I613" s="303"/>
      <c r="J613" s="303"/>
      <c r="K613" s="303"/>
      <c r="L613" s="303"/>
      <c r="M613" s="303"/>
      <c r="N613" s="303"/>
      <c r="O613" s="303"/>
      <c r="P613" s="303"/>
      <c r="Q613" s="304"/>
      <c r="R613" s="304"/>
      <c r="S613" s="304"/>
      <c r="T613" s="304"/>
      <c r="U613" s="304"/>
      <c r="V613" s="304"/>
      <c r="W613" s="304"/>
      <c r="X613" s="304"/>
      <c r="Y613" s="304"/>
      <c r="Z613" s="304"/>
      <c r="AA613" s="304"/>
      <c r="AB613" s="304"/>
      <c r="AC613" s="304"/>
      <c r="AD613" s="304"/>
      <c r="AE613" s="304"/>
      <c r="AF613" s="304"/>
      <c r="AG613" s="304"/>
    </row>
    <row r="614">
      <c r="A614" s="304"/>
      <c r="B614" s="304"/>
      <c r="C614" s="304"/>
      <c r="D614" s="304"/>
      <c r="E614" s="300"/>
      <c r="F614" s="300"/>
      <c r="G614" s="313"/>
      <c r="H614" s="302"/>
      <c r="I614" s="303"/>
      <c r="J614" s="303"/>
      <c r="K614" s="303"/>
      <c r="L614" s="303"/>
      <c r="M614" s="303"/>
      <c r="N614" s="303"/>
      <c r="O614" s="303"/>
      <c r="P614" s="303"/>
      <c r="Q614" s="304"/>
      <c r="R614" s="304"/>
      <c r="S614" s="304"/>
      <c r="T614" s="304"/>
      <c r="U614" s="304"/>
      <c r="V614" s="304"/>
      <c r="W614" s="304"/>
      <c r="X614" s="304"/>
      <c r="Y614" s="304"/>
      <c r="Z614" s="304"/>
      <c r="AA614" s="304"/>
      <c r="AB614" s="304"/>
      <c r="AC614" s="304"/>
      <c r="AD614" s="304"/>
      <c r="AE614" s="304"/>
      <c r="AF614" s="304"/>
      <c r="AG614" s="304"/>
    </row>
    <row r="615">
      <c r="A615" s="304"/>
      <c r="B615" s="304"/>
      <c r="C615" s="304"/>
      <c r="D615" s="304"/>
      <c r="E615" s="300"/>
      <c r="F615" s="300"/>
      <c r="G615" s="313"/>
      <c r="H615" s="302"/>
      <c r="I615" s="303"/>
      <c r="J615" s="303"/>
      <c r="K615" s="303"/>
      <c r="L615" s="303"/>
      <c r="M615" s="303"/>
      <c r="N615" s="303"/>
      <c r="O615" s="303"/>
      <c r="P615" s="303"/>
      <c r="Q615" s="304"/>
      <c r="R615" s="304"/>
      <c r="S615" s="304"/>
      <c r="T615" s="304"/>
      <c r="U615" s="304"/>
      <c r="V615" s="304"/>
      <c r="W615" s="304"/>
      <c r="X615" s="304"/>
      <c r="Y615" s="304"/>
      <c r="Z615" s="304"/>
      <c r="AA615" s="304"/>
      <c r="AB615" s="304"/>
      <c r="AC615" s="304"/>
      <c r="AD615" s="304"/>
      <c r="AE615" s="304"/>
      <c r="AF615" s="304"/>
      <c r="AG615" s="304"/>
    </row>
    <row r="616">
      <c r="A616" s="304"/>
      <c r="B616" s="304"/>
      <c r="C616" s="304"/>
      <c r="D616" s="304"/>
      <c r="E616" s="300"/>
      <c r="F616" s="300"/>
      <c r="G616" s="313"/>
      <c r="H616" s="302"/>
      <c r="I616" s="303"/>
      <c r="J616" s="303"/>
      <c r="K616" s="303"/>
      <c r="L616" s="303"/>
      <c r="M616" s="303"/>
      <c r="N616" s="303"/>
      <c r="O616" s="303"/>
      <c r="P616" s="303"/>
      <c r="Q616" s="304"/>
      <c r="R616" s="304"/>
      <c r="S616" s="304"/>
      <c r="T616" s="304"/>
      <c r="U616" s="304"/>
      <c r="V616" s="304"/>
      <c r="W616" s="304"/>
      <c r="X616" s="304"/>
      <c r="Y616" s="304"/>
      <c r="Z616" s="304"/>
      <c r="AA616" s="304"/>
      <c r="AB616" s="304"/>
      <c r="AC616" s="304"/>
      <c r="AD616" s="304"/>
      <c r="AE616" s="304"/>
      <c r="AF616" s="304"/>
      <c r="AG616" s="304"/>
    </row>
    <row r="617">
      <c r="A617" s="304"/>
      <c r="B617" s="304"/>
      <c r="C617" s="304"/>
      <c r="D617" s="304"/>
      <c r="E617" s="300"/>
      <c r="F617" s="300"/>
      <c r="G617" s="313"/>
      <c r="H617" s="302"/>
      <c r="I617" s="303"/>
      <c r="J617" s="303"/>
      <c r="K617" s="303"/>
      <c r="L617" s="303"/>
      <c r="M617" s="303"/>
      <c r="N617" s="303"/>
      <c r="O617" s="303"/>
      <c r="P617" s="303"/>
      <c r="Q617" s="304"/>
      <c r="R617" s="304"/>
      <c r="S617" s="304"/>
      <c r="T617" s="304"/>
      <c r="U617" s="304"/>
      <c r="V617" s="304"/>
      <c r="W617" s="304"/>
      <c r="X617" s="304"/>
      <c r="Y617" s="304"/>
      <c r="Z617" s="304"/>
      <c r="AA617" s="304"/>
      <c r="AB617" s="304"/>
      <c r="AC617" s="304"/>
      <c r="AD617" s="304"/>
      <c r="AE617" s="304"/>
      <c r="AF617" s="304"/>
      <c r="AG617" s="304"/>
    </row>
    <row r="618">
      <c r="A618" s="304"/>
      <c r="B618" s="304"/>
      <c r="C618" s="304"/>
      <c r="D618" s="304"/>
      <c r="E618" s="300"/>
      <c r="F618" s="300"/>
      <c r="G618" s="313"/>
      <c r="H618" s="302"/>
      <c r="I618" s="303"/>
      <c r="J618" s="303"/>
      <c r="K618" s="303"/>
      <c r="L618" s="303"/>
      <c r="M618" s="303"/>
      <c r="N618" s="303"/>
      <c r="O618" s="303"/>
      <c r="P618" s="303"/>
      <c r="Q618" s="304"/>
      <c r="R618" s="304"/>
      <c r="S618" s="304"/>
      <c r="T618" s="304"/>
      <c r="U618" s="304"/>
      <c r="V618" s="304"/>
      <c r="W618" s="304"/>
      <c r="X618" s="304"/>
      <c r="Y618" s="304"/>
      <c r="Z618" s="304"/>
      <c r="AA618" s="304"/>
      <c r="AB618" s="304"/>
      <c r="AC618" s="304"/>
      <c r="AD618" s="304"/>
      <c r="AE618" s="304"/>
      <c r="AF618" s="304"/>
      <c r="AG618" s="304"/>
    </row>
    <row r="619">
      <c r="A619" s="304"/>
      <c r="B619" s="304"/>
      <c r="C619" s="304"/>
      <c r="D619" s="304"/>
      <c r="E619" s="300"/>
      <c r="F619" s="300"/>
      <c r="G619" s="313"/>
      <c r="H619" s="302"/>
      <c r="I619" s="303"/>
      <c r="J619" s="303"/>
      <c r="K619" s="303"/>
      <c r="L619" s="303"/>
      <c r="M619" s="303"/>
      <c r="N619" s="303"/>
      <c r="O619" s="303"/>
      <c r="P619" s="303"/>
      <c r="Q619" s="304"/>
      <c r="R619" s="304"/>
      <c r="S619" s="304"/>
      <c r="T619" s="304"/>
      <c r="U619" s="304"/>
      <c r="V619" s="304"/>
      <c r="W619" s="304"/>
      <c r="X619" s="304"/>
      <c r="Y619" s="304"/>
      <c r="Z619" s="304"/>
      <c r="AA619" s="304"/>
      <c r="AB619" s="304"/>
      <c r="AC619" s="304"/>
      <c r="AD619" s="304"/>
      <c r="AE619" s="304"/>
      <c r="AF619" s="304"/>
      <c r="AG619" s="304"/>
    </row>
    <row r="620">
      <c r="A620" s="304"/>
      <c r="B620" s="304"/>
      <c r="C620" s="304"/>
      <c r="D620" s="304"/>
      <c r="E620" s="300"/>
      <c r="F620" s="300"/>
      <c r="G620" s="313"/>
      <c r="H620" s="302"/>
      <c r="I620" s="303"/>
      <c r="J620" s="303"/>
      <c r="K620" s="303"/>
      <c r="L620" s="303"/>
      <c r="M620" s="303"/>
      <c r="N620" s="303"/>
      <c r="O620" s="303"/>
      <c r="P620" s="303"/>
      <c r="Q620" s="304"/>
      <c r="R620" s="304"/>
      <c r="S620" s="304"/>
      <c r="T620" s="304"/>
      <c r="U620" s="304"/>
      <c r="V620" s="304"/>
      <c r="W620" s="304"/>
      <c r="X620" s="304"/>
      <c r="Y620" s="304"/>
      <c r="Z620" s="304"/>
      <c r="AA620" s="304"/>
      <c r="AB620" s="304"/>
      <c r="AC620" s="304"/>
      <c r="AD620" s="304"/>
      <c r="AE620" s="304"/>
      <c r="AF620" s="304"/>
      <c r="AG620" s="304"/>
    </row>
    <row r="621">
      <c r="A621" s="304"/>
      <c r="B621" s="304"/>
      <c r="C621" s="304"/>
      <c r="D621" s="304"/>
      <c r="E621" s="300"/>
      <c r="F621" s="300"/>
      <c r="G621" s="313"/>
      <c r="H621" s="302"/>
      <c r="I621" s="303"/>
      <c r="J621" s="303"/>
      <c r="K621" s="303"/>
      <c r="L621" s="303"/>
      <c r="M621" s="303"/>
      <c r="N621" s="303"/>
      <c r="O621" s="303"/>
      <c r="P621" s="303"/>
      <c r="Q621" s="304"/>
      <c r="R621" s="304"/>
      <c r="S621" s="304"/>
      <c r="T621" s="304"/>
      <c r="U621" s="304"/>
      <c r="V621" s="304"/>
      <c r="W621" s="304"/>
      <c r="X621" s="304"/>
      <c r="Y621" s="304"/>
      <c r="Z621" s="304"/>
      <c r="AA621" s="304"/>
      <c r="AB621" s="304"/>
      <c r="AC621" s="304"/>
      <c r="AD621" s="304"/>
      <c r="AE621" s="304"/>
      <c r="AF621" s="304"/>
      <c r="AG621" s="304"/>
    </row>
    <row r="622">
      <c r="A622" s="304"/>
      <c r="B622" s="304"/>
      <c r="C622" s="304"/>
      <c r="D622" s="304"/>
      <c r="E622" s="300"/>
      <c r="F622" s="300"/>
      <c r="G622" s="313"/>
      <c r="H622" s="302"/>
      <c r="I622" s="303"/>
      <c r="J622" s="303"/>
      <c r="K622" s="303"/>
      <c r="L622" s="303"/>
      <c r="M622" s="303"/>
      <c r="N622" s="303"/>
      <c r="O622" s="303"/>
      <c r="P622" s="303"/>
      <c r="Q622" s="304"/>
      <c r="R622" s="304"/>
      <c r="S622" s="304"/>
      <c r="T622" s="304"/>
      <c r="U622" s="304"/>
      <c r="V622" s="304"/>
      <c r="W622" s="304"/>
      <c r="X622" s="304"/>
      <c r="Y622" s="304"/>
      <c r="Z622" s="304"/>
      <c r="AA622" s="304"/>
      <c r="AB622" s="304"/>
      <c r="AC622" s="304"/>
      <c r="AD622" s="304"/>
      <c r="AE622" s="304"/>
      <c r="AF622" s="304"/>
      <c r="AG622" s="304"/>
    </row>
    <row r="623">
      <c r="A623" s="304"/>
      <c r="B623" s="304"/>
      <c r="C623" s="304"/>
      <c r="D623" s="304"/>
      <c r="E623" s="300"/>
      <c r="F623" s="300"/>
      <c r="G623" s="313"/>
      <c r="H623" s="302"/>
      <c r="I623" s="303"/>
      <c r="J623" s="303"/>
      <c r="K623" s="303"/>
      <c r="L623" s="303"/>
      <c r="M623" s="303"/>
      <c r="N623" s="303"/>
      <c r="O623" s="303"/>
      <c r="P623" s="303"/>
      <c r="Q623" s="304"/>
      <c r="R623" s="304"/>
      <c r="S623" s="304"/>
      <c r="T623" s="304"/>
      <c r="U623" s="304"/>
      <c r="V623" s="304"/>
      <c r="W623" s="304"/>
      <c r="X623" s="304"/>
      <c r="Y623" s="304"/>
      <c r="Z623" s="304"/>
      <c r="AA623" s="304"/>
      <c r="AB623" s="304"/>
      <c r="AC623" s="304"/>
      <c r="AD623" s="304"/>
      <c r="AE623" s="304"/>
      <c r="AF623" s="304"/>
      <c r="AG623" s="304"/>
    </row>
    <row r="624">
      <c r="A624" s="304"/>
      <c r="B624" s="304"/>
      <c r="C624" s="304"/>
      <c r="D624" s="304"/>
      <c r="E624" s="300"/>
      <c r="F624" s="300"/>
      <c r="G624" s="313"/>
      <c r="H624" s="302"/>
      <c r="I624" s="303"/>
      <c r="J624" s="303"/>
      <c r="K624" s="303"/>
      <c r="L624" s="303"/>
      <c r="M624" s="303"/>
      <c r="N624" s="303"/>
      <c r="O624" s="303"/>
      <c r="P624" s="303"/>
      <c r="Q624" s="304"/>
      <c r="R624" s="304"/>
      <c r="S624" s="304"/>
      <c r="T624" s="304"/>
      <c r="U624" s="304"/>
      <c r="V624" s="304"/>
      <c r="W624" s="304"/>
      <c r="X624" s="304"/>
      <c r="Y624" s="304"/>
      <c r="Z624" s="304"/>
      <c r="AA624" s="304"/>
      <c r="AB624" s="304"/>
      <c r="AC624" s="304"/>
      <c r="AD624" s="304"/>
      <c r="AE624" s="304"/>
      <c r="AF624" s="304"/>
      <c r="AG624" s="304"/>
    </row>
    <row r="625">
      <c r="A625" s="304"/>
      <c r="B625" s="304"/>
      <c r="C625" s="304"/>
      <c r="D625" s="304"/>
      <c r="E625" s="300"/>
      <c r="F625" s="300"/>
      <c r="G625" s="313"/>
      <c r="H625" s="302"/>
      <c r="I625" s="303"/>
      <c r="J625" s="303"/>
      <c r="K625" s="303"/>
      <c r="L625" s="303"/>
      <c r="M625" s="303"/>
      <c r="N625" s="303"/>
      <c r="O625" s="303"/>
      <c r="P625" s="303"/>
      <c r="Q625" s="304"/>
      <c r="R625" s="304"/>
      <c r="S625" s="304"/>
      <c r="T625" s="304"/>
      <c r="U625" s="304"/>
      <c r="V625" s="304"/>
      <c r="W625" s="304"/>
      <c r="X625" s="304"/>
      <c r="Y625" s="304"/>
      <c r="Z625" s="304"/>
      <c r="AA625" s="304"/>
      <c r="AB625" s="304"/>
      <c r="AC625" s="304"/>
      <c r="AD625" s="304"/>
      <c r="AE625" s="304"/>
      <c r="AF625" s="304"/>
      <c r="AG625" s="304"/>
    </row>
    <row r="626">
      <c r="A626" s="304"/>
      <c r="B626" s="304"/>
      <c r="C626" s="304"/>
      <c r="D626" s="304"/>
      <c r="E626" s="300"/>
      <c r="F626" s="300"/>
      <c r="G626" s="313"/>
      <c r="H626" s="302"/>
      <c r="I626" s="303"/>
      <c r="J626" s="303"/>
      <c r="K626" s="303"/>
      <c r="L626" s="303"/>
      <c r="M626" s="303"/>
      <c r="N626" s="303"/>
      <c r="O626" s="303"/>
      <c r="P626" s="303"/>
      <c r="Q626" s="304"/>
      <c r="R626" s="304"/>
      <c r="S626" s="304"/>
      <c r="T626" s="304"/>
      <c r="U626" s="304"/>
      <c r="V626" s="304"/>
      <c r="W626" s="304"/>
      <c r="X626" s="304"/>
      <c r="Y626" s="304"/>
      <c r="Z626" s="304"/>
      <c r="AA626" s="304"/>
      <c r="AB626" s="304"/>
      <c r="AC626" s="304"/>
      <c r="AD626" s="304"/>
      <c r="AE626" s="304"/>
      <c r="AF626" s="304"/>
      <c r="AG626" s="304"/>
    </row>
    <row r="627">
      <c r="A627" s="304"/>
      <c r="B627" s="304"/>
      <c r="C627" s="304"/>
      <c r="D627" s="304"/>
      <c r="E627" s="300"/>
      <c r="F627" s="300"/>
      <c r="G627" s="313"/>
      <c r="H627" s="302"/>
      <c r="I627" s="303"/>
      <c r="J627" s="303"/>
      <c r="K627" s="303"/>
      <c r="L627" s="303"/>
      <c r="M627" s="303"/>
      <c r="N627" s="303"/>
      <c r="O627" s="303"/>
      <c r="P627" s="303"/>
      <c r="Q627" s="304"/>
      <c r="R627" s="304"/>
      <c r="S627" s="304"/>
      <c r="T627" s="304"/>
      <c r="U627" s="304"/>
      <c r="V627" s="304"/>
      <c r="W627" s="304"/>
      <c r="X627" s="304"/>
      <c r="Y627" s="304"/>
      <c r="Z627" s="304"/>
      <c r="AA627" s="304"/>
      <c r="AB627" s="304"/>
      <c r="AC627" s="304"/>
      <c r="AD627" s="304"/>
      <c r="AE627" s="304"/>
      <c r="AF627" s="304"/>
      <c r="AG627" s="304"/>
    </row>
    <row r="628">
      <c r="A628" s="304"/>
      <c r="B628" s="304"/>
      <c r="C628" s="304"/>
      <c r="D628" s="304"/>
      <c r="E628" s="300"/>
      <c r="F628" s="300"/>
      <c r="G628" s="313"/>
      <c r="H628" s="302"/>
      <c r="I628" s="303"/>
      <c r="J628" s="303"/>
      <c r="K628" s="303"/>
      <c r="L628" s="303"/>
      <c r="M628" s="303"/>
      <c r="N628" s="303"/>
      <c r="O628" s="303"/>
      <c r="P628" s="303"/>
      <c r="Q628" s="304"/>
      <c r="R628" s="304"/>
      <c r="S628" s="304"/>
      <c r="T628" s="304"/>
      <c r="U628" s="304"/>
      <c r="V628" s="304"/>
      <c r="W628" s="304"/>
      <c r="X628" s="304"/>
      <c r="Y628" s="304"/>
      <c r="Z628" s="304"/>
      <c r="AA628" s="304"/>
      <c r="AB628" s="304"/>
      <c r="AC628" s="304"/>
      <c r="AD628" s="304"/>
      <c r="AE628" s="304"/>
      <c r="AF628" s="304"/>
      <c r="AG628" s="304"/>
    </row>
    <row r="629">
      <c r="A629" s="304"/>
      <c r="B629" s="304"/>
      <c r="C629" s="304"/>
      <c r="D629" s="304"/>
      <c r="E629" s="300"/>
      <c r="F629" s="300"/>
      <c r="G629" s="313"/>
      <c r="H629" s="302"/>
      <c r="I629" s="303"/>
      <c r="J629" s="303"/>
      <c r="K629" s="303"/>
      <c r="L629" s="303"/>
      <c r="M629" s="303"/>
      <c r="N629" s="303"/>
      <c r="O629" s="303"/>
      <c r="P629" s="303"/>
      <c r="Q629" s="304"/>
      <c r="R629" s="304"/>
      <c r="S629" s="304"/>
      <c r="T629" s="304"/>
      <c r="U629" s="304"/>
      <c r="V629" s="304"/>
      <c r="W629" s="304"/>
      <c r="X629" s="304"/>
      <c r="Y629" s="304"/>
      <c r="Z629" s="304"/>
      <c r="AA629" s="304"/>
      <c r="AB629" s="304"/>
      <c r="AC629" s="304"/>
      <c r="AD629" s="304"/>
      <c r="AE629" s="304"/>
      <c r="AF629" s="304"/>
      <c r="AG629" s="304"/>
    </row>
    <row r="630">
      <c r="A630" s="304"/>
      <c r="B630" s="304"/>
      <c r="C630" s="304"/>
      <c r="D630" s="304"/>
      <c r="E630" s="300"/>
      <c r="F630" s="300"/>
      <c r="G630" s="313"/>
      <c r="H630" s="302"/>
      <c r="I630" s="303"/>
      <c r="J630" s="303"/>
      <c r="K630" s="303"/>
      <c r="L630" s="303"/>
      <c r="M630" s="303"/>
      <c r="N630" s="303"/>
      <c r="O630" s="303"/>
      <c r="P630" s="303"/>
      <c r="Q630" s="304"/>
      <c r="R630" s="304"/>
      <c r="S630" s="304"/>
      <c r="T630" s="304"/>
      <c r="U630" s="304"/>
      <c r="V630" s="304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304"/>
    </row>
    <row r="631">
      <c r="A631" s="304"/>
      <c r="B631" s="304"/>
      <c r="C631" s="304"/>
      <c r="D631" s="304"/>
      <c r="E631" s="300"/>
      <c r="F631" s="300"/>
      <c r="G631" s="313"/>
      <c r="H631" s="302"/>
      <c r="I631" s="303"/>
      <c r="J631" s="303"/>
      <c r="K631" s="303"/>
      <c r="L631" s="303"/>
      <c r="M631" s="303"/>
      <c r="N631" s="303"/>
      <c r="O631" s="303"/>
      <c r="P631" s="303"/>
      <c r="Q631" s="304"/>
      <c r="R631" s="304"/>
      <c r="S631" s="304"/>
      <c r="T631" s="304"/>
      <c r="U631" s="304"/>
      <c r="V631" s="304"/>
      <c r="W631" s="304"/>
      <c r="X631" s="304"/>
      <c r="Y631" s="304"/>
      <c r="Z631" s="304"/>
      <c r="AA631" s="304"/>
      <c r="AB631" s="304"/>
      <c r="AC631" s="304"/>
      <c r="AD631" s="304"/>
      <c r="AE631" s="304"/>
      <c r="AF631" s="304"/>
      <c r="AG631" s="304"/>
    </row>
    <row r="632">
      <c r="A632" s="304"/>
      <c r="B632" s="304"/>
      <c r="C632" s="304"/>
      <c r="D632" s="304"/>
      <c r="E632" s="300"/>
      <c r="F632" s="300"/>
      <c r="G632" s="313"/>
      <c r="H632" s="302"/>
      <c r="I632" s="303"/>
      <c r="J632" s="303"/>
      <c r="K632" s="303"/>
      <c r="L632" s="303"/>
      <c r="M632" s="303"/>
      <c r="N632" s="303"/>
      <c r="O632" s="303"/>
      <c r="P632" s="303"/>
      <c r="Q632" s="304"/>
      <c r="R632" s="304"/>
      <c r="S632" s="304"/>
      <c r="T632" s="304"/>
      <c r="U632" s="304"/>
      <c r="V632" s="304"/>
      <c r="W632" s="304"/>
      <c r="X632" s="304"/>
      <c r="Y632" s="304"/>
      <c r="Z632" s="304"/>
      <c r="AA632" s="304"/>
      <c r="AB632" s="304"/>
      <c r="AC632" s="304"/>
      <c r="AD632" s="304"/>
      <c r="AE632" s="304"/>
      <c r="AF632" s="304"/>
      <c r="AG632" s="304"/>
    </row>
    <row r="633">
      <c r="A633" s="304"/>
      <c r="B633" s="304"/>
      <c r="C633" s="304"/>
      <c r="D633" s="304"/>
      <c r="E633" s="300"/>
      <c r="F633" s="300"/>
      <c r="G633" s="313"/>
      <c r="H633" s="302"/>
      <c r="I633" s="303"/>
      <c r="J633" s="303"/>
      <c r="K633" s="303"/>
      <c r="L633" s="303"/>
      <c r="M633" s="303"/>
      <c r="N633" s="303"/>
      <c r="O633" s="303"/>
      <c r="P633" s="303"/>
      <c r="Q633" s="304"/>
      <c r="R633" s="304"/>
      <c r="S633" s="304"/>
      <c r="T633" s="304"/>
      <c r="U633" s="304"/>
      <c r="V633" s="304"/>
      <c r="W633" s="304"/>
      <c r="X633" s="304"/>
      <c r="Y633" s="304"/>
      <c r="Z633" s="304"/>
      <c r="AA633" s="304"/>
      <c r="AB633" s="304"/>
      <c r="AC633" s="304"/>
      <c r="AD633" s="304"/>
      <c r="AE633" s="304"/>
      <c r="AF633" s="304"/>
      <c r="AG633" s="304"/>
    </row>
    <row r="634">
      <c r="A634" s="304"/>
      <c r="B634" s="304"/>
      <c r="C634" s="304"/>
      <c r="D634" s="304"/>
      <c r="E634" s="300"/>
      <c r="F634" s="300"/>
      <c r="G634" s="313"/>
      <c r="H634" s="302"/>
      <c r="I634" s="303"/>
      <c r="J634" s="303"/>
      <c r="K634" s="303"/>
      <c r="L634" s="303"/>
      <c r="M634" s="303"/>
      <c r="N634" s="303"/>
      <c r="O634" s="303"/>
      <c r="P634" s="303"/>
      <c r="Q634" s="304"/>
      <c r="R634" s="304"/>
      <c r="S634" s="304"/>
      <c r="T634" s="304"/>
      <c r="U634" s="304"/>
      <c r="V634" s="304"/>
      <c r="W634" s="304"/>
      <c r="X634" s="304"/>
      <c r="Y634" s="304"/>
      <c r="Z634" s="304"/>
      <c r="AA634" s="304"/>
      <c r="AB634" s="304"/>
      <c r="AC634" s="304"/>
      <c r="AD634" s="304"/>
      <c r="AE634" s="304"/>
      <c r="AF634" s="304"/>
      <c r="AG634" s="304"/>
    </row>
    <row r="635">
      <c r="A635" s="304"/>
      <c r="B635" s="304"/>
      <c r="C635" s="304"/>
      <c r="D635" s="304"/>
      <c r="E635" s="300"/>
      <c r="F635" s="300"/>
      <c r="G635" s="313"/>
      <c r="H635" s="302"/>
      <c r="I635" s="303"/>
      <c r="J635" s="303"/>
      <c r="K635" s="303"/>
      <c r="L635" s="303"/>
      <c r="M635" s="303"/>
      <c r="N635" s="303"/>
      <c r="O635" s="303"/>
      <c r="P635" s="303"/>
      <c r="Q635" s="304"/>
      <c r="R635" s="304"/>
      <c r="S635" s="304"/>
      <c r="T635" s="304"/>
      <c r="U635" s="304"/>
      <c r="V635" s="304"/>
      <c r="W635" s="304"/>
      <c r="X635" s="304"/>
      <c r="Y635" s="304"/>
      <c r="Z635" s="304"/>
      <c r="AA635" s="304"/>
      <c r="AB635" s="304"/>
      <c r="AC635" s="304"/>
      <c r="AD635" s="304"/>
      <c r="AE635" s="304"/>
      <c r="AF635" s="304"/>
      <c r="AG635" s="304"/>
    </row>
    <row r="636">
      <c r="A636" s="304"/>
      <c r="B636" s="304"/>
      <c r="C636" s="304"/>
      <c r="D636" s="304"/>
      <c r="E636" s="300"/>
      <c r="F636" s="300"/>
      <c r="G636" s="313"/>
      <c r="H636" s="302"/>
      <c r="I636" s="303"/>
      <c r="J636" s="303"/>
      <c r="K636" s="303"/>
      <c r="L636" s="303"/>
      <c r="M636" s="303"/>
      <c r="N636" s="303"/>
      <c r="O636" s="303"/>
      <c r="P636" s="303"/>
      <c r="Q636" s="304"/>
      <c r="R636" s="304"/>
      <c r="S636" s="304"/>
      <c r="T636" s="304"/>
      <c r="U636" s="304"/>
      <c r="V636" s="304"/>
      <c r="W636" s="304"/>
      <c r="X636" s="304"/>
      <c r="Y636" s="304"/>
      <c r="Z636" s="304"/>
      <c r="AA636" s="304"/>
      <c r="AB636" s="304"/>
      <c r="AC636" s="304"/>
      <c r="AD636" s="304"/>
      <c r="AE636" s="304"/>
      <c r="AF636" s="304"/>
      <c r="AG636" s="304"/>
    </row>
    <row r="637">
      <c r="A637" s="304"/>
      <c r="B637" s="304"/>
      <c r="C637" s="304"/>
      <c r="D637" s="304"/>
      <c r="E637" s="300"/>
      <c r="F637" s="300"/>
      <c r="G637" s="313"/>
      <c r="H637" s="302"/>
      <c r="I637" s="303"/>
      <c r="J637" s="303"/>
      <c r="K637" s="303"/>
      <c r="L637" s="303"/>
      <c r="M637" s="303"/>
      <c r="N637" s="303"/>
      <c r="O637" s="303"/>
      <c r="P637" s="303"/>
      <c r="Q637" s="304"/>
      <c r="R637" s="304"/>
      <c r="S637" s="304"/>
      <c r="T637" s="304"/>
      <c r="U637" s="304"/>
      <c r="V637" s="304"/>
      <c r="W637" s="304"/>
      <c r="X637" s="304"/>
      <c r="Y637" s="304"/>
      <c r="Z637" s="304"/>
      <c r="AA637" s="304"/>
      <c r="AB637" s="304"/>
      <c r="AC637" s="304"/>
      <c r="AD637" s="304"/>
      <c r="AE637" s="304"/>
      <c r="AF637" s="304"/>
      <c r="AG637" s="304"/>
    </row>
    <row r="638">
      <c r="A638" s="304"/>
      <c r="B638" s="304"/>
      <c r="C638" s="304"/>
      <c r="D638" s="304"/>
      <c r="E638" s="300"/>
      <c r="F638" s="300"/>
      <c r="G638" s="313"/>
      <c r="H638" s="302"/>
      <c r="I638" s="303"/>
      <c r="J638" s="303"/>
      <c r="K638" s="303"/>
      <c r="L638" s="303"/>
      <c r="M638" s="303"/>
      <c r="N638" s="303"/>
      <c r="O638" s="303"/>
      <c r="P638" s="303"/>
      <c r="Q638" s="304"/>
      <c r="R638" s="304"/>
      <c r="S638" s="304"/>
      <c r="T638" s="304"/>
      <c r="U638" s="304"/>
      <c r="V638" s="304"/>
      <c r="W638" s="304"/>
      <c r="X638" s="304"/>
      <c r="Y638" s="304"/>
      <c r="Z638" s="304"/>
      <c r="AA638" s="304"/>
      <c r="AB638" s="304"/>
      <c r="AC638" s="304"/>
      <c r="AD638" s="304"/>
      <c r="AE638" s="304"/>
      <c r="AF638" s="304"/>
      <c r="AG638" s="304"/>
    </row>
    <row r="639">
      <c r="A639" s="304"/>
      <c r="B639" s="304"/>
      <c r="C639" s="304"/>
      <c r="D639" s="304"/>
      <c r="E639" s="300"/>
      <c r="F639" s="300"/>
      <c r="G639" s="313"/>
      <c r="H639" s="302"/>
      <c r="I639" s="303"/>
      <c r="J639" s="303"/>
      <c r="K639" s="303"/>
      <c r="L639" s="303"/>
      <c r="M639" s="303"/>
      <c r="N639" s="303"/>
      <c r="O639" s="303"/>
      <c r="P639" s="303"/>
      <c r="Q639" s="304"/>
      <c r="R639" s="304"/>
      <c r="S639" s="304"/>
      <c r="T639" s="304"/>
      <c r="U639" s="304"/>
      <c r="V639" s="304"/>
      <c r="W639" s="304"/>
      <c r="X639" s="304"/>
      <c r="Y639" s="304"/>
      <c r="Z639" s="304"/>
      <c r="AA639" s="304"/>
      <c r="AB639" s="304"/>
      <c r="AC639" s="304"/>
      <c r="AD639" s="304"/>
      <c r="AE639" s="304"/>
      <c r="AF639" s="304"/>
      <c r="AG639" s="304"/>
    </row>
    <row r="640">
      <c r="A640" s="304"/>
      <c r="B640" s="304"/>
      <c r="C640" s="304"/>
      <c r="D640" s="304"/>
      <c r="E640" s="300"/>
      <c r="F640" s="300"/>
      <c r="G640" s="313"/>
      <c r="H640" s="302"/>
      <c r="I640" s="303"/>
      <c r="J640" s="303"/>
      <c r="K640" s="303"/>
      <c r="L640" s="303"/>
      <c r="M640" s="303"/>
      <c r="N640" s="303"/>
      <c r="O640" s="303"/>
      <c r="P640" s="303"/>
      <c r="Q640" s="304"/>
      <c r="R640" s="304"/>
      <c r="S640" s="304"/>
      <c r="T640" s="304"/>
      <c r="U640" s="304"/>
      <c r="V640" s="304"/>
      <c r="W640" s="304"/>
      <c r="X640" s="304"/>
      <c r="Y640" s="304"/>
      <c r="Z640" s="304"/>
      <c r="AA640" s="304"/>
      <c r="AB640" s="304"/>
      <c r="AC640" s="304"/>
      <c r="AD640" s="304"/>
      <c r="AE640" s="304"/>
      <c r="AF640" s="304"/>
      <c r="AG640" s="304"/>
    </row>
    <row r="641">
      <c r="A641" s="304"/>
      <c r="B641" s="304"/>
      <c r="C641" s="304"/>
      <c r="D641" s="304"/>
      <c r="E641" s="300"/>
      <c r="F641" s="300"/>
      <c r="G641" s="313"/>
      <c r="H641" s="302"/>
      <c r="I641" s="303"/>
      <c r="J641" s="303"/>
      <c r="K641" s="303"/>
      <c r="L641" s="303"/>
      <c r="M641" s="303"/>
      <c r="N641" s="303"/>
      <c r="O641" s="303"/>
      <c r="P641" s="303"/>
      <c r="Q641" s="304"/>
      <c r="R641" s="304"/>
      <c r="S641" s="304"/>
      <c r="T641" s="304"/>
      <c r="U641" s="304"/>
      <c r="V641" s="304"/>
      <c r="W641" s="304"/>
      <c r="X641" s="304"/>
      <c r="Y641" s="304"/>
      <c r="Z641" s="304"/>
      <c r="AA641" s="304"/>
      <c r="AB641" s="304"/>
      <c r="AC641" s="304"/>
      <c r="AD641" s="304"/>
      <c r="AE641" s="304"/>
      <c r="AF641" s="304"/>
      <c r="AG641" s="304"/>
    </row>
    <row r="642">
      <c r="A642" s="304"/>
      <c r="B642" s="304"/>
      <c r="C642" s="304"/>
      <c r="D642" s="304"/>
      <c r="E642" s="300"/>
      <c r="F642" s="300"/>
      <c r="G642" s="313"/>
      <c r="H642" s="302"/>
      <c r="I642" s="303"/>
      <c r="J642" s="303"/>
      <c r="K642" s="303"/>
      <c r="L642" s="303"/>
      <c r="M642" s="303"/>
      <c r="N642" s="303"/>
      <c r="O642" s="303"/>
      <c r="P642" s="303"/>
      <c r="Q642" s="304"/>
      <c r="R642" s="304"/>
      <c r="S642" s="304"/>
      <c r="T642" s="304"/>
      <c r="U642" s="304"/>
      <c r="V642" s="304"/>
      <c r="W642" s="304"/>
      <c r="X642" s="304"/>
      <c r="Y642" s="304"/>
      <c r="Z642" s="304"/>
      <c r="AA642" s="304"/>
      <c r="AB642" s="304"/>
      <c r="AC642" s="304"/>
      <c r="AD642" s="304"/>
      <c r="AE642" s="304"/>
      <c r="AF642" s="304"/>
      <c r="AG642" s="304"/>
    </row>
    <row r="643">
      <c r="A643" s="304"/>
      <c r="B643" s="304"/>
      <c r="C643" s="304"/>
      <c r="D643" s="304"/>
      <c r="E643" s="300"/>
      <c r="F643" s="300"/>
      <c r="G643" s="313"/>
      <c r="H643" s="302"/>
      <c r="I643" s="303"/>
      <c r="J643" s="303"/>
      <c r="K643" s="303"/>
      <c r="L643" s="303"/>
      <c r="M643" s="303"/>
      <c r="N643" s="303"/>
      <c r="O643" s="303"/>
      <c r="P643" s="303"/>
      <c r="Q643" s="304"/>
      <c r="R643" s="304"/>
      <c r="S643" s="304"/>
      <c r="T643" s="304"/>
      <c r="U643" s="304"/>
      <c r="V643" s="304"/>
      <c r="W643" s="304"/>
      <c r="X643" s="304"/>
      <c r="Y643" s="304"/>
      <c r="Z643" s="304"/>
      <c r="AA643" s="304"/>
      <c r="AB643" s="304"/>
      <c r="AC643" s="304"/>
      <c r="AD643" s="304"/>
      <c r="AE643" s="304"/>
      <c r="AF643" s="304"/>
      <c r="AG643" s="304"/>
    </row>
    <row r="644">
      <c r="A644" s="304"/>
      <c r="B644" s="304"/>
      <c r="C644" s="304"/>
      <c r="D644" s="304"/>
      <c r="E644" s="300"/>
      <c r="F644" s="300"/>
      <c r="G644" s="313"/>
      <c r="H644" s="302"/>
      <c r="I644" s="303"/>
      <c r="J644" s="303"/>
      <c r="K644" s="303"/>
      <c r="L644" s="303"/>
      <c r="M644" s="303"/>
      <c r="N644" s="303"/>
      <c r="O644" s="303"/>
      <c r="P644" s="303"/>
      <c r="Q644" s="304"/>
      <c r="R644" s="304"/>
      <c r="S644" s="304"/>
      <c r="T644" s="304"/>
      <c r="U644" s="304"/>
      <c r="V644" s="304"/>
      <c r="W644" s="304"/>
      <c r="X644" s="304"/>
      <c r="Y644" s="304"/>
      <c r="Z644" s="304"/>
      <c r="AA644" s="304"/>
      <c r="AB644" s="304"/>
      <c r="AC644" s="304"/>
      <c r="AD644" s="304"/>
      <c r="AE644" s="304"/>
      <c r="AF644" s="304"/>
      <c r="AG644" s="304"/>
    </row>
    <row r="645">
      <c r="A645" s="304"/>
      <c r="B645" s="304"/>
      <c r="C645" s="304"/>
      <c r="D645" s="304"/>
      <c r="E645" s="300"/>
      <c r="F645" s="300"/>
      <c r="G645" s="313"/>
      <c r="H645" s="302"/>
      <c r="I645" s="303"/>
      <c r="J645" s="303"/>
      <c r="K645" s="303"/>
      <c r="L645" s="303"/>
      <c r="M645" s="303"/>
      <c r="N645" s="303"/>
      <c r="O645" s="303"/>
      <c r="P645" s="303"/>
      <c r="Q645" s="304"/>
      <c r="R645" s="304"/>
      <c r="S645" s="304"/>
      <c r="T645" s="304"/>
      <c r="U645" s="304"/>
      <c r="V645" s="304"/>
      <c r="W645" s="304"/>
      <c r="X645" s="304"/>
      <c r="Y645" s="304"/>
      <c r="Z645" s="304"/>
      <c r="AA645" s="304"/>
      <c r="AB645" s="304"/>
      <c r="AC645" s="304"/>
      <c r="AD645" s="304"/>
      <c r="AE645" s="304"/>
      <c r="AF645" s="304"/>
      <c r="AG645" s="304"/>
    </row>
    <row r="646">
      <c r="A646" s="304"/>
      <c r="B646" s="304"/>
      <c r="C646" s="304"/>
      <c r="D646" s="304"/>
      <c r="E646" s="300"/>
      <c r="F646" s="300"/>
      <c r="G646" s="313"/>
      <c r="H646" s="302"/>
      <c r="I646" s="303"/>
      <c r="J646" s="303"/>
      <c r="K646" s="303"/>
      <c r="L646" s="303"/>
      <c r="M646" s="303"/>
      <c r="N646" s="303"/>
      <c r="O646" s="303"/>
      <c r="P646" s="303"/>
      <c r="Q646" s="304"/>
      <c r="R646" s="304"/>
      <c r="S646" s="304"/>
      <c r="T646" s="304"/>
      <c r="U646" s="304"/>
      <c r="V646" s="304"/>
      <c r="W646" s="304"/>
      <c r="X646" s="304"/>
      <c r="Y646" s="304"/>
      <c r="Z646" s="304"/>
      <c r="AA646" s="304"/>
      <c r="AB646" s="304"/>
      <c r="AC646" s="304"/>
      <c r="AD646" s="304"/>
      <c r="AE646" s="304"/>
      <c r="AF646" s="304"/>
      <c r="AG646" s="304"/>
    </row>
    <row r="647">
      <c r="A647" s="304"/>
      <c r="B647" s="304"/>
      <c r="C647" s="304"/>
      <c r="D647" s="304"/>
      <c r="E647" s="300"/>
      <c r="F647" s="300"/>
      <c r="G647" s="313"/>
      <c r="H647" s="302"/>
      <c r="I647" s="303"/>
      <c r="J647" s="303"/>
      <c r="K647" s="303"/>
      <c r="L647" s="303"/>
      <c r="M647" s="303"/>
      <c r="N647" s="303"/>
      <c r="O647" s="303"/>
      <c r="P647" s="303"/>
      <c r="Q647" s="304"/>
      <c r="R647" s="304"/>
      <c r="S647" s="304"/>
      <c r="T647" s="304"/>
      <c r="U647" s="304"/>
      <c r="V647" s="304"/>
      <c r="W647" s="304"/>
      <c r="X647" s="304"/>
      <c r="Y647" s="304"/>
      <c r="Z647" s="304"/>
      <c r="AA647" s="304"/>
      <c r="AB647" s="304"/>
      <c r="AC647" s="304"/>
      <c r="AD647" s="304"/>
      <c r="AE647" s="304"/>
      <c r="AF647" s="304"/>
      <c r="AG647" s="304"/>
    </row>
    <row r="648">
      <c r="A648" s="304"/>
      <c r="B648" s="304"/>
      <c r="C648" s="304"/>
      <c r="D648" s="304"/>
      <c r="E648" s="300"/>
      <c r="F648" s="300"/>
      <c r="G648" s="313"/>
      <c r="H648" s="302"/>
      <c r="I648" s="303"/>
      <c r="J648" s="303"/>
      <c r="K648" s="303"/>
      <c r="L648" s="303"/>
      <c r="M648" s="303"/>
      <c r="N648" s="303"/>
      <c r="O648" s="303"/>
      <c r="P648" s="303"/>
      <c r="Q648" s="304"/>
      <c r="R648" s="304"/>
      <c r="S648" s="304"/>
      <c r="T648" s="304"/>
      <c r="U648" s="304"/>
      <c r="V648" s="304"/>
      <c r="W648" s="304"/>
      <c r="X648" s="304"/>
      <c r="Y648" s="304"/>
      <c r="Z648" s="304"/>
      <c r="AA648" s="304"/>
      <c r="AB648" s="304"/>
      <c r="AC648" s="304"/>
      <c r="AD648" s="304"/>
      <c r="AE648" s="304"/>
      <c r="AF648" s="304"/>
      <c r="AG648" s="304"/>
    </row>
    <row r="649">
      <c r="A649" s="304"/>
      <c r="B649" s="304"/>
      <c r="C649" s="304"/>
      <c r="D649" s="304"/>
      <c r="E649" s="300"/>
      <c r="F649" s="300"/>
      <c r="G649" s="313"/>
      <c r="H649" s="302"/>
      <c r="I649" s="303"/>
      <c r="J649" s="303"/>
      <c r="K649" s="303"/>
      <c r="L649" s="303"/>
      <c r="M649" s="303"/>
      <c r="N649" s="303"/>
      <c r="O649" s="303"/>
      <c r="P649" s="303"/>
      <c r="Q649" s="304"/>
      <c r="R649" s="304"/>
      <c r="S649" s="304"/>
      <c r="T649" s="304"/>
      <c r="U649" s="304"/>
      <c r="V649" s="304"/>
      <c r="W649" s="304"/>
      <c r="X649" s="304"/>
      <c r="Y649" s="304"/>
      <c r="Z649" s="304"/>
      <c r="AA649" s="304"/>
      <c r="AB649" s="304"/>
      <c r="AC649" s="304"/>
      <c r="AD649" s="304"/>
      <c r="AE649" s="304"/>
      <c r="AF649" s="304"/>
      <c r="AG649" s="304"/>
    </row>
    <row r="650">
      <c r="A650" s="304"/>
      <c r="B650" s="304"/>
      <c r="C650" s="304"/>
      <c r="D650" s="304"/>
      <c r="E650" s="300"/>
      <c r="F650" s="300"/>
      <c r="G650" s="313"/>
      <c r="H650" s="302"/>
      <c r="I650" s="303"/>
      <c r="J650" s="303"/>
      <c r="K650" s="303"/>
      <c r="L650" s="303"/>
      <c r="M650" s="303"/>
      <c r="N650" s="303"/>
      <c r="O650" s="303"/>
      <c r="P650" s="303"/>
      <c r="Q650" s="304"/>
      <c r="R650" s="304"/>
      <c r="S650" s="304"/>
      <c r="T650" s="304"/>
      <c r="U650" s="304"/>
      <c r="V650" s="304"/>
      <c r="W650" s="304"/>
      <c r="X650" s="304"/>
      <c r="Y650" s="304"/>
      <c r="Z650" s="304"/>
      <c r="AA650" s="304"/>
      <c r="AB650" s="304"/>
      <c r="AC650" s="304"/>
      <c r="AD650" s="304"/>
      <c r="AE650" s="304"/>
      <c r="AF650" s="304"/>
      <c r="AG650" s="304"/>
    </row>
    <row r="651">
      <c r="A651" s="304"/>
      <c r="B651" s="304"/>
      <c r="C651" s="304"/>
      <c r="D651" s="304"/>
      <c r="E651" s="300"/>
      <c r="F651" s="300"/>
      <c r="G651" s="313"/>
      <c r="H651" s="302"/>
      <c r="I651" s="303"/>
      <c r="J651" s="303"/>
      <c r="K651" s="303"/>
      <c r="L651" s="303"/>
      <c r="M651" s="303"/>
      <c r="N651" s="303"/>
      <c r="O651" s="303"/>
      <c r="P651" s="303"/>
      <c r="Q651" s="304"/>
      <c r="R651" s="304"/>
      <c r="S651" s="304"/>
      <c r="T651" s="304"/>
      <c r="U651" s="304"/>
      <c r="V651" s="304"/>
      <c r="W651" s="304"/>
      <c r="X651" s="304"/>
      <c r="Y651" s="304"/>
      <c r="Z651" s="304"/>
      <c r="AA651" s="304"/>
      <c r="AB651" s="304"/>
      <c r="AC651" s="304"/>
      <c r="AD651" s="304"/>
      <c r="AE651" s="304"/>
      <c r="AF651" s="304"/>
      <c r="AG651" s="304"/>
    </row>
    <row r="652">
      <c r="A652" s="304"/>
      <c r="B652" s="304"/>
      <c r="C652" s="304"/>
      <c r="D652" s="304"/>
      <c r="E652" s="300"/>
      <c r="F652" s="300"/>
      <c r="G652" s="313"/>
      <c r="H652" s="302"/>
      <c r="I652" s="303"/>
      <c r="J652" s="303"/>
      <c r="K652" s="303"/>
      <c r="L652" s="303"/>
      <c r="M652" s="303"/>
      <c r="N652" s="303"/>
      <c r="O652" s="303"/>
      <c r="P652" s="303"/>
      <c r="Q652" s="304"/>
      <c r="R652" s="304"/>
      <c r="S652" s="304"/>
      <c r="T652" s="304"/>
      <c r="U652" s="304"/>
      <c r="V652" s="304"/>
      <c r="W652" s="304"/>
      <c r="X652" s="304"/>
      <c r="Y652" s="304"/>
      <c r="Z652" s="304"/>
      <c r="AA652" s="304"/>
      <c r="AB652" s="304"/>
      <c r="AC652" s="304"/>
      <c r="AD652" s="304"/>
      <c r="AE652" s="304"/>
      <c r="AF652" s="304"/>
      <c r="AG652" s="304"/>
    </row>
    <row r="653">
      <c r="A653" s="304"/>
      <c r="B653" s="304"/>
      <c r="C653" s="304"/>
      <c r="D653" s="304"/>
      <c r="E653" s="300"/>
      <c r="F653" s="300"/>
      <c r="G653" s="313"/>
      <c r="H653" s="302"/>
      <c r="I653" s="303"/>
      <c r="J653" s="303"/>
      <c r="K653" s="303"/>
      <c r="L653" s="303"/>
      <c r="M653" s="303"/>
      <c r="N653" s="303"/>
      <c r="O653" s="303"/>
      <c r="P653" s="303"/>
      <c r="Q653" s="304"/>
      <c r="R653" s="304"/>
      <c r="S653" s="304"/>
      <c r="T653" s="304"/>
      <c r="U653" s="304"/>
      <c r="V653" s="304"/>
      <c r="W653" s="304"/>
      <c r="X653" s="304"/>
      <c r="Y653" s="304"/>
      <c r="Z653" s="304"/>
      <c r="AA653" s="304"/>
      <c r="AB653" s="304"/>
      <c r="AC653" s="304"/>
      <c r="AD653" s="304"/>
      <c r="AE653" s="304"/>
      <c r="AF653" s="304"/>
      <c r="AG653" s="304"/>
    </row>
    <row r="654">
      <c r="A654" s="304"/>
      <c r="B654" s="304"/>
      <c r="C654" s="304"/>
      <c r="D654" s="304"/>
      <c r="E654" s="300"/>
      <c r="F654" s="300"/>
      <c r="G654" s="313"/>
      <c r="H654" s="302"/>
      <c r="I654" s="303"/>
      <c r="J654" s="303"/>
      <c r="K654" s="303"/>
      <c r="L654" s="303"/>
      <c r="M654" s="303"/>
      <c r="N654" s="303"/>
      <c r="O654" s="303"/>
      <c r="P654" s="303"/>
      <c r="Q654" s="304"/>
      <c r="R654" s="304"/>
      <c r="S654" s="304"/>
      <c r="T654" s="304"/>
      <c r="U654" s="304"/>
      <c r="V654" s="304"/>
      <c r="W654" s="304"/>
      <c r="X654" s="304"/>
      <c r="Y654" s="304"/>
      <c r="Z654" s="304"/>
      <c r="AA654" s="304"/>
      <c r="AB654" s="304"/>
      <c r="AC654" s="304"/>
      <c r="AD654" s="304"/>
      <c r="AE654" s="304"/>
      <c r="AF654" s="304"/>
      <c r="AG654" s="304"/>
    </row>
    <row r="655">
      <c r="A655" s="304"/>
      <c r="B655" s="304"/>
      <c r="C655" s="304"/>
      <c r="D655" s="304"/>
      <c r="E655" s="300"/>
      <c r="F655" s="300"/>
      <c r="G655" s="313"/>
      <c r="H655" s="302"/>
      <c r="I655" s="303"/>
      <c r="J655" s="303"/>
      <c r="K655" s="303"/>
      <c r="L655" s="303"/>
      <c r="M655" s="303"/>
      <c r="N655" s="303"/>
      <c r="O655" s="303"/>
      <c r="P655" s="303"/>
      <c r="Q655" s="304"/>
      <c r="R655" s="304"/>
      <c r="S655" s="304"/>
      <c r="T655" s="304"/>
      <c r="U655" s="304"/>
      <c r="V655" s="304"/>
      <c r="W655" s="304"/>
      <c r="X655" s="304"/>
      <c r="Y655" s="304"/>
      <c r="Z655" s="304"/>
      <c r="AA655" s="304"/>
      <c r="AB655" s="304"/>
      <c r="AC655" s="304"/>
      <c r="AD655" s="304"/>
      <c r="AE655" s="304"/>
      <c r="AF655" s="304"/>
      <c r="AG655" s="304"/>
    </row>
    <row r="656">
      <c r="A656" s="304"/>
      <c r="B656" s="304"/>
      <c r="C656" s="304"/>
      <c r="D656" s="304"/>
      <c r="E656" s="300"/>
      <c r="F656" s="300"/>
      <c r="G656" s="313"/>
      <c r="H656" s="302"/>
      <c r="I656" s="303"/>
      <c r="J656" s="303"/>
      <c r="K656" s="303"/>
      <c r="L656" s="303"/>
      <c r="M656" s="303"/>
      <c r="N656" s="303"/>
      <c r="O656" s="303"/>
      <c r="P656" s="303"/>
      <c r="Q656" s="304"/>
      <c r="R656" s="304"/>
      <c r="S656" s="304"/>
      <c r="T656" s="304"/>
      <c r="U656" s="304"/>
      <c r="V656" s="304"/>
      <c r="W656" s="304"/>
      <c r="X656" s="304"/>
      <c r="Y656" s="304"/>
      <c r="Z656" s="304"/>
      <c r="AA656" s="304"/>
      <c r="AB656" s="304"/>
      <c r="AC656" s="304"/>
      <c r="AD656" s="304"/>
      <c r="AE656" s="304"/>
      <c r="AF656" s="304"/>
      <c r="AG656" s="304"/>
    </row>
    <row r="657">
      <c r="A657" s="304"/>
      <c r="B657" s="304"/>
      <c r="C657" s="304"/>
      <c r="D657" s="304"/>
      <c r="E657" s="300"/>
      <c r="F657" s="300"/>
      <c r="G657" s="313"/>
      <c r="H657" s="302"/>
      <c r="I657" s="303"/>
      <c r="J657" s="303"/>
      <c r="K657" s="303"/>
      <c r="L657" s="303"/>
      <c r="M657" s="303"/>
      <c r="N657" s="303"/>
      <c r="O657" s="303"/>
      <c r="P657" s="303"/>
      <c r="Q657" s="304"/>
      <c r="R657" s="304"/>
      <c r="S657" s="304"/>
      <c r="T657" s="304"/>
      <c r="U657" s="304"/>
      <c r="V657" s="304"/>
      <c r="W657" s="304"/>
      <c r="X657" s="304"/>
      <c r="Y657" s="304"/>
      <c r="Z657" s="304"/>
      <c r="AA657" s="304"/>
      <c r="AB657" s="304"/>
      <c r="AC657" s="304"/>
      <c r="AD657" s="304"/>
      <c r="AE657" s="304"/>
      <c r="AF657" s="304"/>
      <c r="AG657" s="304"/>
    </row>
    <row r="658">
      <c r="A658" s="304"/>
      <c r="B658" s="304"/>
      <c r="C658" s="304"/>
      <c r="D658" s="304"/>
      <c r="E658" s="300"/>
      <c r="F658" s="300"/>
      <c r="G658" s="313"/>
      <c r="H658" s="302"/>
      <c r="I658" s="303"/>
      <c r="J658" s="303"/>
      <c r="K658" s="303"/>
      <c r="L658" s="303"/>
      <c r="M658" s="303"/>
      <c r="N658" s="303"/>
      <c r="O658" s="303"/>
      <c r="P658" s="303"/>
      <c r="Q658" s="304"/>
      <c r="R658" s="304"/>
      <c r="S658" s="304"/>
      <c r="T658" s="304"/>
      <c r="U658" s="304"/>
      <c r="V658" s="304"/>
      <c r="W658" s="304"/>
      <c r="X658" s="304"/>
      <c r="Y658" s="304"/>
      <c r="Z658" s="304"/>
      <c r="AA658" s="304"/>
      <c r="AB658" s="304"/>
      <c r="AC658" s="304"/>
      <c r="AD658" s="304"/>
      <c r="AE658" s="304"/>
      <c r="AF658" s="304"/>
      <c r="AG658" s="304"/>
    </row>
    <row r="659">
      <c r="A659" s="304"/>
      <c r="B659" s="304"/>
      <c r="C659" s="304"/>
      <c r="D659" s="304"/>
      <c r="E659" s="300"/>
      <c r="F659" s="300"/>
      <c r="G659" s="313"/>
      <c r="H659" s="302"/>
      <c r="I659" s="303"/>
      <c r="J659" s="303"/>
      <c r="K659" s="303"/>
      <c r="L659" s="303"/>
      <c r="M659" s="303"/>
      <c r="N659" s="303"/>
      <c r="O659" s="303"/>
      <c r="P659" s="303"/>
      <c r="Q659" s="304"/>
      <c r="R659" s="304"/>
      <c r="S659" s="304"/>
      <c r="T659" s="304"/>
      <c r="U659" s="304"/>
      <c r="V659" s="304"/>
      <c r="W659" s="304"/>
      <c r="X659" s="304"/>
      <c r="Y659" s="304"/>
      <c r="Z659" s="304"/>
      <c r="AA659" s="304"/>
      <c r="AB659" s="304"/>
      <c r="AC659" s="304"/>
      <c r="AD659" s="304"/>
      <c r="AE659" s="304"/>
      <c r="AF659" s="304"/>
      <c r="AG659" s="304"/>
    </row>
    <row r="660">
      <c r="A660" s="304"/>
      <c r="B660" s="304"/>
      <c r="C660" s="304"/>
      <c r="D660" s="304"/>
      <c r="E660" s="300"/>
      <c r="F660" s="300"/>
      <c r="G660" s="313"/>
      <c r="H660" s="302"/>
      <c r="I660" s="303"/>
      <c r="J660" s="303"/>
      <c r="K660" s="303"/>
      <c r="L660" s="303"/>
      <c r="M660" s="303"/>
      <c r="N660" s="303"/>
      <c r="O660" s="303"/>
      <c r="P660" s="303"/>
      <c r="Q660" s="304"/>
      <c r="R660" s="304"/>
      <c r="S660" s="304"/>
      <c r="T660" s="304"/>
      <c r="U660" s="304"/>
      <c r="V660" s="304"/>
      <c r="W660" s="304"/>
      <c r="X660" s="304"/>
      <c r="Y660" s="304"/>
      <c r="Z660" s="304"/>
      <c r="AA660" s="304"/>
      <c r="AB660" s="304"/>
      <c r="AC660" s="304"/>
      <c r="AD660" s="304"/>
      <c r="AE660" s="304"/>
      <c r="AF660" s="304"/>
      <c r="AG660" s="304"/>
    </row>
    <row r="661">
      <c r="A661" s="304"/>
      <c r="B661" s="304"/>
      <c r="C661" s="304"/>
      <c r="D661" s="304"/>
      <c r="E661" s="300"/>
      <c r="F661" s="300"/>
      <c r="G661" s="313"/>
      <c r="H661" s="302"/>
      <c r="I661" s="303"/>
      <c r="J661" s="303"/>
      <c r="K661" s="303"/>
      <c r="L661" s="303"/>
      <c r="M661" s="303"/>
      <c r="N661" s="303"/>
      <c r="O661" s="303"/>
      <c r="P661" s="303"/>
      <c r="Q661" s="304"/>
      <c r="R661" s="304"/>
      <c r="S661" s="304"/>
      <c r="T661" s="304"/>
      <c r="U661" s="304"/>
      <c r="V661" s="304"/>
      <c r="W661" s="304"/>
      <c r="X661" s="304"/>
      <c r="Y661" s="304"/>
      <c r="Z661" s="304"/>
      <c r="AA661" s="304"/>
      <c r="AB661" s="304"/>
      <c r="AC661" s="304"/>
      <c r="AD661" s="304"/>
      <c r="AE661" s="304"/>
      <c r="AF661" s="304"/>
      <c r="AG661" s="304"/>
    </row>
    <row r="662">
      <c r="A662" s="304"/>
      <c r="B662" s="304"/>
      <c r="C662" s="304"/>
      <c r="D662" s="304"/>
      <c r="E662" s="300"/>
      <c r="F662" s="300"/>
      <c r="G662" s="313"/>
      <c r="H662" s="302"/>
      <c r="I662" s="303"/>
      <c r="J662" s="303"/>
      <c r="K662" s="303"/>
      <c r="L662" s="303"/>
      <c r="M662" s="303"/>
      <c r="N662" s="303"/>
      <c r="O662" s="303"/>
      <c r="P662" s="303"/>
      <c r="Q662" s="304"/>
      <c r="R662" s="304"/>
      <c r="S662" s="304"/>
      <c r="T662" s="304"/>
      <c r="U662" s="304"/>
      <c r="V662" s="304"/>
      <c r="W662" s="304"/>
      <c r="X662" s="304"/>
      <c r="Y662" s="304"/>
      <c r="Z662" s="304"/>
      <c r="AA662" s="304"/>
      <c r="AB662" s="304"/>
      <c r="AC662" s="304"/>
      <c r="AD662" s="304"/>
      <c r="AE662" s="304"/>
      <c r="AF662" s="304"/>
      <c r="AG662" s="304"/>
    </row>
    <row r="663">
      <c r="A663" s="304"/>
      <c r="B663" s="304"/>
      <c r="C663" s="304"/>
      <c r="D663" s="304"/>
      <c r="E663" s="300"/>
      <c r="F663" s="300"/>
      <c r="G663" s="313"/>
      <c r="H663" s="302"/>
      <c r="I663" s="303"/>
      <c r="J663" s="303"/>
      <c r="K663" s="303"/>
      <c r="L663" s="303"/>
      <c r="M663" s="303"/>
      <c r="N663" s="303"/>
      <c r="O663" s="303"/>
      <c r="P663" s="303"/>
      <c r="Q663" s="304"/>
      <c r="R663" s="304"/>
      <c r="S663" s="304"/>
      <c r="T663" s="304"/>
      <c r="U663" s="304"/>
      <c r="V663" s="304"/>
      <c r="W663" s="304"/>
      <c r="X663" s="304"/>
      <c r="Y663" s="304"/>
      <c r="Z663" s="304"/>
      <c r="AA663" s="304"/>
      <c r="AB663" s="304"/>
      <c r="AC663" s="304"/>
      <c r="AD663" s="304"/>
      <c r="AE663" s="304"/>
      <c r="AF663" s="304"/>
      <c r="AG663" s="304"/>
    </row>
    <row r="664">
      <c r="A664" s="304"/>
      <c r="B664" s="304"/>
      <c r="C664" s="304"/>
      <c r="D664" s="304"/>
      <c r="E664" s="300"/>
      <c r="F664" s="300"/>
      <c r="G664" s="313"/>
      <c r="H664" s="302"/>
      <c r="I664" s="303"/>
      <c r="J664" s="303"/>
      <c r="K664" s="303"/>
      <c r="L664" s="303"/>
      <c r="M664" s="303"/>
      <c r="N664" s="303"/>
      <c r="O664" s="303"/>
      <c r="P664" s="303"/>
      <c r="Q664" s="304"/>
      <c r="R664" s="304"/>
      <c r="S664" s="304"/>
      <c r="T664" s="304"/>
      <c r="U664" s="304"/>
      <c r="V664" s="304"/>
      <c r="W664" s="304"/>
      <c r="X664" s="304"/>
      <c r="Y664" s="304"/>
      <c r="Z664" s="304"/>
      <c r="AA664" s="304"/>
      <c r="AB664" s="304"/>
      <c r="AC664" s="304"/>
      <c r="AD664" s="304"/>
      <c r="AE664" s="304"/>
      <c r="AF664" s="304"/>
      <c r="AG664" s="304"/>
    </row>
    <row r="665">
      <c r="A665" s="304"/>
      <c r="B665" s="304"/>
      <c r="C665" s="304"/>
      <c r="D665" s="304"/>
      <c r="E665" s="300"/>
      <c r="F665" s="300"/>
      <c r="G665" s="313"/>
      <c r="H665" s="302"/>
      <c r="I665" s="303"/>
      <c r="J665" s="303"/>
      <c r="K665" s="303"/>
      <c r="L665" s="303"/>
      <c r="M665" s="303"/>
      <c r="N665" s="303"/>
      <c r="O665" s="303"/>
      <c r="P665" s="303"/>
      <c r="Q665" s="304"/>
      <c r="R665" s="304"/>
      <c r="S665" s="304"/>
      <c r="T665" s="304"/>
      <c r="U665" s="304"/>
      <c r="V665" s="304"/>
      <c r="W665" s="304"/>
      <c r="X665" s="304"/>
      <c r="Y665" s="304"/>
      <c r="Z665" s="304"/>
      <c r="AA665" s="304"/>
      <c r="AB665" s="304"/>
      <c r="AC665" s="304"/>
      <c r="AD665" s="304"/>
      <c r="AE665" s="304"/>
      <c r="AF665" s="304"/>
      <c r="AG665" s="304"/>
    </row>
    <row r="666">
      <c r="A666" s="304"/>
      <c r="B666" s="304"/>
      <c r="C666" s="304"/>
      <c r="D666" s="304"/>
      <c r="E666" s="300"/>
      <c r="F666" s="300"/>
      <c r="G666" s="313"/>
      <c r="H666" s="302"/>
      <c r="I666" s="303"/>
      <c r="J666" s="303"/>
      <c r="K666" s="303"/>
      <c r="L666" s="303"/>
      <c r="M666" s="303"/>
      <c r="N666" s="303"/>
      <c r="O666" s="303"/>
      <c r="P666" s="303"/>
      <c r="Q666" s="304"/>
      <c r="R666" s="304"/>
      <c r="S666" s="304"/>
      <c r="T666" s="304"/>
      <c r="U666" s="304"/>
      <c r="V666" s="304"/>
      <c r="W666" s="304"/>
      <c r="X666" s="304"/>
      <c r="Y666" s="304"/>
      <c r="Z666" s="304"/>
      <c r="AA666" s="304"/>
      <c r="AB666" s="304"/>
      <c r="AC666" s="304"/>
      <c r="AD666" s="304"/>
      <c r="AE666" s="304"/>
      <c r="AF666" s="304"/>
      <c r="AG666" s="304"/>
    </row>
    <row r="667">
      <c r="A667" s="304"/>
      <c r="B667" s="304"/>
      <c r="C667" s="304"/>
      <c r="D667" s="304"/>
      <c r="E667" s="300"/>
      <c r="F667" s="300"/>
      <c r="G667" s="313"/>
      <c r="H667" s="302"/>
      <c r="I667" s="303"/>
      <c r="J667" s="303"/>
      <c r="K667" s="303"/>
      <c r="L667" s="303"/>
      <c r="M667" s="303"/>
      <c r="N667" s="303"/>
      <c r="O667" s="303"/>
      <c r="P667" s="303"/>
      <c r="Q667" s="304"/>
      <c r="R667" s="304"/>
      <c r="S667" s="304"/>
      <c r="T667" s="304"/>
      <c r="U667" s="304"/>
      <c r="V667" s="304"/>
      <c r="W667" s="304"/>
      <c r="X667" s="304"/>
      <c r="Y667" s="304"/>
      <c r="Z667" s="304"/>
      <c r="AA667" s="304"/>
      <c r="AB667" s="304"/>
      <c r="AC667" s="304"/>
      <c r="AD667" s="304"/>
      <c r="AE667" s="304"/>
      <c r="AF667" s="304"/>
      <c r="AG667" s="304"/>
    </row>
    <row r="668">
      <c r="A668" s="304"/>
      <c r="B668" s="304"/>
      <c r="C668" s="304"/>
      <c r="D668" s="304"/>
      <c r="E668" s="300"/>
      <c r="F668" s="300"/>
      <c r="G668" s="313"/>
      <c r="H668" s="302"/>
      <c r="I668" s="303"/>
      <c r="J668" s="303"/>
      <c r="K668" s="303"/>
      <c r="L668" s="303"/>
      <c r="M668" s="303"/>
      <c r="N668" s="303"/>
      <c r="O668" s="303"/>
      <c r="P668" s="303"/>
      <c r="Q668" s="304"/>
      <c r="R668" s="304"/>
      <c r="S668" s="304"/>
      <c r="T668" s="304"/>
      <c r="U668" s="304"/>
      <c r="V668" s="304"/>
      <c r="W668" s="304"/>
      <c r="X668" s="304"/>
      <c r="Y668" s="304"/>
      <c r="Z668" s="304"/>
      <c r="AA668" s="304"/>
      <c r="AB668" s="304"/>
      <c r="AC668" s="304"/>
      <c r="AD668" s="304"/>
      <c r="AE668" s="304"/>
      <c r="AF668" s="304"/>
      <c r="AG668" s="304"/>
    </row>
    <row r="669">
      <c r="A669" s="304"/>
      <c r="B669" s="304"/>
      <c r="C669" s="304"/>
      <c r="D669" s="304"/>
      <c r="E669" s="300"/>
      <c r="F669" s="300"/>
      <c r="G669" s="313"/>
      <c r="H669" s="302"/>
      <c r="I669" s="303"/>
      <c r="J669" s="303"/>
      <c r="K669" s="303"/>
      <c r="L669" s="303"/>
      <c r="M669" s="303"/>
      <c r="N669" s="303"/>
      <c r="O669" s="303"/>
      <c r="P669" s="303"/>
      <c r="Q669" s="304"/>
      <c r="R669" s="304"/>
      <c r="S669" s="304"/>
      <c r="T669" s="304"/>
      <c r="U669" s="304"/>
      <c r="V669" s="304"/>
      <c r="W669" s="304"/>
      <c r="X669" s="304"/>
      <c r="Y669" s="304"/>
      <c r="Z669" s="304"/>
      <c r="AA669" s="304"/>
      <c r="AB669" s="304"/>
      <c r="AC669" s="304"/>
      <c r="AD669" s="304"/>
      <c r="AE669" s="304"/>
      <c r="AF669" s="304"/>
      <c r="AG669" s="304"/>
    </row>
    <row r="670">
      <c r="A670" s="304"/>
      <c r="B670" s="304"/>
      <c r="C670" s="304"/>
      <c r="D670" s="304"/>
      <c r="E670" s="300"/>
      <c r="F670" s="300"/>
      <c r="G670" s="313"/>
      <c r="H670" s="302"/>
      <c r="I670" s="303"/>
      <c r="J670" s="303"/>
      <c r="K670" s="303"/>
      <c r="L670" s="303"/>
      <c r="M670" s="303"/>
      <c r="N670" s="303"/>
      <c r="O670" s="303"/>
      <c r="P670" s="303"/>
      <c r="Q670" s="304"/>
      <c r="R670" s="304"/>
      <c r="S670" s="304"/>
      <c r="T670" s="304"/>
      <c r="U670" s="304"/>
      <c r="V670" s="304"/>
      <c r="W670" s="304"/>
      <c r="X670" s="304"/>
      <c r="Y670" s="304"/>
      <c r="Z670" s="304"/>
      <c r="AA670" s="304"/>
      <c r="AB670" s="304"/>
      <c r="AC670" s="304"/>
      <c r="AD670" s="304"/>
      <c r="AE670" s="304"/>
      <c r="AF670" s="304"/>
      <c r="AG670" s="304"/>
    </row>
    <row r="671">
      <c r="A671" s="304"/>
      <c r="B671" s="304"/>
      <c r="C671" s="304"/>
      <c r="D671" s="304"/>
      <c r="E671" s="300"/>
      <c r="F671" s="300"/>
      <c r="G671" s="313"/>
      <c r="H671" s="302"/>
      <c r="I671" s="303"/>
      <c r="J671" s="303"/>
      <c r="K671" s="303"/>
      <c r="L671" s="303"/>
      <c r="M671" s="303"/>
      <c r="N671" s="303"/>
      <c r="O671" s="303"/>
      <c r="P671" s="303"/>
      <c r="Q671" s="304"/>
      <c r="R671" s="304"/>
      <c r="S671" s="304"/>
      <c r="T671" s="304"/>
      <c r="U671" s="304"/>
      <c r="V671" s="304"/>
      <c r="W671" s="304"/>
      <c r="X671" s="304"/>
      <c r="Y671" s="304"/>
      <c r="Z671" s="304"/>
      <c r="AA671" s="304"/>
      <c r="AB671" s="304"/>
      <c r="AC671" s="304"/>
      <c r="AD671" s="304"/>
      <c r="AE671" s="304"/>
      <c r="AF671" s="304"/>
      <c r="AG671" s="304"/>
    </row>
    <row r="672">
      <c r="A672" s="304"/>
      <c r="B672" s="304"/>
      <c r="C672" s="304"/>
      <c r="D672" s="304"/>
      <c r="E672" s="300"/>
      <c r="F672" s="300"/>
      <c r="G672" s="313"/>
      <c r="H672" s="302"/>
      <c r="I672" s="303"/>
      <c r="J672" s="303"/>
      <c r="K672" s="303"/>
      <c r="L672" s="303"/>
      <c r="M672" s="303"/>
      <c r="N672" s="303"/>
      <c r="O672" s="303"/>
      <c r="P672" s="303"/>
      <c r="Q672" s="304"/>
      <c r="R672" s="304"/>
      <c r="S672" s="304"/>
      <c r="T672" s="304"/>
      <c r="U672" s="304"/>
      <c r="V672" s="304"/>
      <c r="W672" s="304"/>
      <c r="X672" s="304"/>
      <c r="Y672" s="304"/>
      <c r="Z672" s="304"/>
      <c r="AA672" s="304"/>
      <c r="AB672" s="304"/>
      <c r="AC672" s="304"/>
      <c r="AD672" s="304"/>
      <c r="AE672" s="304"/>
      <c r="AF672" s="304"/>
      <c r="AG672" s="304"/>
    </row>
    <row r="673">
      <c r="A673" s="304"/>
      <c r="B673" s="304"/>
      <c r="C673" s="304"/>
      <c r="D673" s="304"/>
      <c r="E673" s="300"/>
      <c r="F673" s="300"/>
      <c r="G673" s="313"/>
      <c r="H673" s="302"/>
      <c r="I673" s="303"/>
      <c r="J673" s="303"/>
      <c r="K673" s="303"/>
      <c r="L673" s="303"/>
      <c r="M673" s="303"/>
      <c r="N673" s="303"/>
      <c r="O673" s="303"/>
      <c r="P673" s="303"/>
      <c r="Q673" s="304"/>
      <c r="R673" s="304"/>
      <c r="S673" s="304"/>
      <c r="T673" s="304"/>
      <c r="U673" s="304"/>
      <c r="V673" s="304"/>
      <c r="W673" s="304"/>
      <c r="X673" s="304"/>
      <c r="Y673" s="304"/>
      <c r="Z673" s="304"/>
      <c r="AA673" s="304"/>
      <c r="AB673" s="304"/>
      <c r="AC673" s="304"/>
      <c r="AD673" s="304"/>
      <c r="AE673" s="304"/>
      <c r="AF673" s="304"/>
      <c r="AG673" s="304"/>
    </row>
    <row r="674">
      <c r="A674" s="304"/>
      <c r="B674" s="304"/>
      <c r="C674" s="304"/>
      <c r="D674" s="304"/>
      <c r="E674" s="300"/>
      <c r="F674" s="300"/>
      <c r="G674" s="313"/>
      <c r="H674" s="302"/>
      <c r="I674" s="303"/>
      <c r="J674" s="303"/>
      <c r="K674" s="303"/>
      <c r="L674" s="303"/>
      <c r="M674" s="303"/>
      <c r="N674" s="303"/>
      <c r="O674" s="303"/>
      <c r="P674" s="303"/>
      <c r="Q674" s="304"/>
      <c r="R674" s="304"/>
      <c r="S674" s="304"/>
      <c r="T674" s="304"/>
      <c r="U674" s="304"/>
      <c r="V674" s="304"/>
      <c r="W674" s="304"/>
      <c r="X674" s="304"/>
      <c r="Y674" s="304"/>
      <c r="Z674" s="304"/>
      <c r="AA674" s="304"/>
      <c r="AB674" s="304"/>
      <c r="AC674" s="304"/>
      <c r="AD674" s="304"/>
      <c r="AE674" s="304"/>
      <c r="AF674" s="304"/>
      <c r="AG674" s="304"/>
    </row>
    <row r="675">
      <c r="A675" s="304"/>
      <c r="B675" s="304"/>
      <c r="C675" s="304"/>
      <c r="D675" s="304"/>
      <c r="E675" s="300"/>
      <c r="F675" s="300"/>
      <c r="G675" s="313"/>
      <c r="H675" s="302"/>
      <c r="I675" s="303"/>
      <c r="J675" s="303"/>
      <c r="K675" s="303"/>
      <c r="L675" s="303"/>
      <c r="M675" s="303"/>
      <c r="N675" s="303"/>
      <c r="O675" s="303"/>
      <c r="P675" s="303"/>
      <c r="Q675" s="304"/>
      <c r="R675" s="304"/>
      <c r="S675" s="304"/>
      <c r="T675" s="304"/>
      <c r="U675" s="304"/>
      <c r="V675" s="304"/>
      <c r="W675" s="304"/>
      <c r="X675" s="304"/>
      <c r="Y675" s="304"/>
      <c r="Z675" s="304"/>
      <c r="AA675" s="304"/>
      <c r="AB675" s="304"/>
      <c r="AC675" s="304"/>
      <c r="AD675" s="304"/>
      <c r="AE675" s="304"/>
      <c r="AF675" s="304"/>
      <c r="AG675" s="304"/>
    </row>
    <row r="676">
      <c r="A676" s="304"/>
      <c r="B676" s="304"/>
      <c r="C676" s="304"/>
      <c r="D676" s="304"/>
      <c r="E676" s="300"/>
      <c r="F676" s="300"/>
      <c r="G676" s="313"/>
      <c r="H676" s="302"/>
      <c r="I676" s="303"/>
      <c r="J676" s="303"/>
      <c r="K676" s="303"/>
      <c r="L676" s="303"/>
      <c r="M676" s="303"/>
      <c r="N676" s="303"/>
      <c r="O676" s="303"/>
      <c r="P676" s="303"/>
      <c r="Q676" s="304"/>
      <c r="R676" s="304"/>
      <c r="S676" s="304"/>
      <c r="T676" s="304"/>
      <c r="U676" s="304"/>
      <c r="V676" s="304"/>
      <c r="W676" s="304"/>
      <c r="X676" s="304"/>
      <c r="Y676" s="304"/>
      <c r="Z676" s="304"/>
      <c r="AA676" s="304"/>
      <c r="AB676" s="304"/>
      <c r="AC676" s="304"/>
      <c r="AD676" s="304"/>
      <c r="AE676" s="304"/>
      <c r="AF676" s="304"/>
      <c r="AG676" s="304"/>
    </row>
    <row r="677">
      <c r="A677" s="304"/>
      <c r="B677" s="304"/>
      <c r="C677" s="304"/>
      <c r="D677" s="304"/>
      <c r="E677" s="300"/>
      <c r="F677" s="300"/>
      <c r="G677" s="313"/>
      <c r="H677" s="302"/>
      <c r="I677" s="303"/>
      <c r="J677" s="303"/>
      <c r="K677" s="303"/>
      <c r="L677" s="303"/>
      <c r="M677" s="303"/>
      <c r="N677" s="303"/>
      <c r="O677" s="303"/>
      <c r="P677" s="303"/>
      <c r="Q677" s="304"/>
      <c r="R677" s="304"/>
      <c r="S677" s="304"/>
      <c r="T677" s="304"/>
      <c r="U677" s="304"/>
      <c r="V677" s="304"/>
      <c r="W677" s="304"/>
      <c r="X677" s="304"/>
      <c r="Y677" s="304"/>
      <c r="Z677" s="304"/>
      <c r="AA677" s="304"/>
      <c r="AB677" s="304"/>
      <c r="AC677" s="304"/>
      <c r="AD677" s="304"/>
      <c r="AE677" s="304"/>
      <c r="AF677" s="304"/>
      <c r="AG677" s="304"/>
    </row>
    <row r="678">
      <c r="A678" s="304"/>
      <c r="B678" s="304"/>
      <c r="C678" s="304"/>
      <c r="D678" s="304"/>
      <c r="E678" s="300"/>
      <c r="F678" s="300"/>
      <c r="G678" s="313"/>
      <c r="H678" s="302"/>
      <c r="I678" s="303"/>
      <c r="J678" s="303"/>
      <c r="K678" s="303"/>
      <c r="L678" s="303"/>
      <c r="M678" s="303"/>
      <c r="N678" s="303"/>
      <c r="O678" s="303"/>
      <c r="P678" s="303"/>
      <c r="Q678" s="304"/>
      <c r="R678" s="304"/>
      <c r="S678" s="304"/>
      <c r="T678" s="304"/>
      <c r="U678" s="304"/>
      <c r="V678" s="304"/>
      <c r="W678" s="304"/>
      <c r="X678" s="304"/>
      <c r="Y678" s="304"/>
      <c r="Z678" s="304"/>
      <c r="AA678" s="304"/>
      <c r="AB678" s="304"/>
      <c r="AC678" s="304"/>
      <c r="AD678" s="304"/>
      <c r="AE678" s="304"/>
      <c r="AF678" s="304"/>
      <c r="AG678" s="304"/>
    </row>
    <row r="679">
      <c r="A679" s="304"/>
      <c r="B679" s="304"/>
      <c r="C679" s="304"/>
      <c r="D679" s="304"/>
      <c r="E679" s="300"/>
      <c r="F679" s="300"/>
      <c r="G679" s="313"/>
      <c r="H679" s="302"/>
      <c r="I679" s="303"/>
      <c r="J679" s="303"/>
      <c r="K679" s="303"/>
      <c r="L679" s="303"/>
      <c r="M679" s="303"/>
      <c r="N679" s="303"/>
      <c r="O679" s="303"/>
      <c r="P679" s="303"/>
      <c r="Q679" s="304"/>
      <c r="R679" s="304"/>
      <c r="S679" s="304"/>
      <c r="T679" s="304"/>
      <c r="U679" s="304"/>
      <c r="V679" s="304"/>
      <c r="W679" s="304"/>
      <c r="X679" s="304"/>
      <c r="Y679" s="304"/>
      <c r="Z679" s="304"/>
      <c r="AA679" s="304"/>
      <c r="AB679" s="304"/>
      <c r="AC679" s="304"/>
      <c r="AD679" s="304"/>
      <c r="AE679" s="304"/>
      <c r="AF679" s="304"/>
      <c r="AG679" s="304"/>
    </row>
    <row r="680">
      <c r="A680" s="304"/>
      <c r="B680" s="304"/>
      <c r="C680" s="304"/>
      <c r="D680" s="304"/>
      <c r="E680" s="300"/>
      <c r="F680" s="300"/>
      <c r="G680" s="313"/>
      <c r="H680" s="302"/>
      <c r="I680" s="303"/>
      <c r="J680" s="303"/>
      <c r="K680" s="303"/>
      <c r="L680" s="303"/>
      <c r="M680" s="303"/>
      <c r="N680" s="303"/>
      <c r="O680" s="303"/>
      <c r="P680" s="303"/>
      <c r="Q680" s="304"/>
      <c r="R680" s="304"/>
      <c r="S680" s="304"/>
      <c r="T680" s="304"/>
      <c r="U680" s="304"/>
      <c r="V680" s="304"/>
      <c r="W680" s="304"/>
      <c r="X680" s="304"/>
      <c r="Y680" s="304"/>
      <c r="Z680" s="304"/>
      <c r="AA680" s="304"/>
      <c r="AB680" s="304"/>
      <c r="AC680" s="304"/>
      <c r="AD680" s="304"/>
      <c r="AE680" s="304"/>
      <c r="AF680" s="304"/>
      <c r="AG680" s="304"/>
    </row>
    <row r="681">
      <c r="A681" s="304"/>
      <c r="B681" s="304"/>
      <c r="C681" s="304"/>
      <c r="D681" s="304"/>
      <c r="E681" s="303"/>
      <c r="F681" s="300"/>
      <c r="G681" s="313"/>
      <c r="H681" s="303"/>
      <c r="I681" s="303"/>
      <c r="J681" s="303"/>
      <c r="K681" s="303"/>
      <c r="L681" s="303"/>
      <c r="M681" s="303"/>
      <c r="N681" s="303"/>
      <c r="O681" s="303"/>
      <c r="P681" s="303"/>
      <c r="Q681" s="304"/>
      <c r="R681" s="304"/>
      <c r="S681" s="304"/>
      <c r="T681" s="304"/>
      <c r="U681" s="304"/>
      <c r="V681" s="304"/>
      <c r="W681" s="304"/>
      <c r="X681" s="304"/>
      <c r="Y681" s="304"/>
      <c r="Z681" s="304"/>
      <c r="AA681" s="304"/>
      <c r="AB681" s="304"/>
      <c r="AC681" s="304"/>
      <c r="AD681" s="304"/>
      <c r="AE681" s="304"/>
      <c r="AF681" s="304"/>
      <c r="AG681" s="304"/>
    </row>
    <row r="682">
      <c r="A682" s="304"/>
      <c r="B682" s="304"/>
      <c r="C682" s="304"/>
      <c r="D682" s="304"/>
      <c r="E682" s="303"/>
      <c r="F682" s="300"/>
      <c r="G682" s="313"/>
      <c r="H682" s="303"/>
      <c r="I682" s="303"/>
      <c r="J682" s="303"/>
      <c r="K682" s="303"/>
      <c r="L682" s="303"/>
      <c r="M682" s="303"/>
      <c r="N682" s="303"/>
      <c r="O682" s="303"/>
      <c r="P682" s="303"/>
      <c r="Q682" s="304"/>
      <c r="R682" s="304"/>
      <c r="S682" s="304"/>
      <c r="T682" s="304"/>
      <c r="U682" s="304"/>
      <c r="V682" s="304"/>
      <c r="W682" s="304"/>
      <c r="X682" s="304"/>
      <c r="Y682" s="304"/>
      <c r="Z682" s="304"/>
      <c r="AA682" s="304"/>
      <c r="AB682" s="304"/>
      <c r="AC682" s="304"/>
      <c r="AD682" s="304"/>
      <c r="AE682" s="304"/>
      <c r="AF682" s="304"/>
      <c r="AG682" s="304"/>
    </row>
    <row r="683">
      <c r="A683" s="304"/>
      <c r="B683" s="304"/>
      <c r="C683" s="304"/>
      <c r="D683" s="304"/>
      <c r="E683" s="303"/>
      <c r="F683" s="300"/>
      <c r="G683" s="313"/>
      <c r="H683" s="303"/>
      <c r="I683" s="303"/>
      <c r="J683" s="303"/>
      <c r="K683" s="303"/>
      <c r="L683" s="303"/>
      <c r="M683" s="303"/>
      <c r="N683" s="303"/>
      <c r="O683" s="303"/>
      <c r="P683" s="303"/>
      <c r="Q683" s="304"/>
      <c r="R683" s="304"/>
      <c r="S683" s="304"/>
      <c r="T683" s="304"/>
      <c r="U683" s="304"/>
      <c r="V683" s="304"/>
      <c r="W683" s="304"/>
      <c r="X683" s="304"/>
      <c r="Y683" s="304"/>
      <c r="Z683" s="304"/>
      <c r="AA683" s="304"/>
      <c r="AB683" s="304"/>
      <c r="AC683" s="304"/>
      <c r="AD683" s="304"/>
      <c r="AE683" s="304"/>
      <c r="AF683" s="304"/>
      <c r="AG683" s="304"/>
    </row>
    <row r="684">
      <c r="A684" s="304"/>
      <c r="B684" s="304"/>
      <c r="C684" s="304"/>
      <c r="D684" s="304"/>
      <c r="E684" s="303"/>
      <c r="F684" s="300"/>
      <c r="G684" s="313"/>
      <c r="H684" s="303"/>
      <c r="I684" s="303"/>
      <c r="J684" s="303"/>
      <c r="K684" s="303"/>
      <c r="L684" s="303"/>
      <c r="M684" s="303"/>
      <c r="N684" s="303"/>
      <c r="O684" s="303"/>
      <c r="P684" s="303"/>
      <c r="Q684" s="304"/>
      <c r="R684" s="304"/>
      <c r="S684" s="304"/>
      <c r="T684" s="304"/>
      <c r="U684" s="304"/>
      <c r="V684" s="304"/>
      <c r="W684" s="304"/>
      <c r="X684" s="304"/>
      <c r="Y684" s="304"/>
      <c r="Z684" s="304"/>
      <c r="AA684" s="304"/>
      <c r="AB684" s="304"/>
      <c r="AC684" s="304"/>
      <c r="AD684" s="304"/>
      <c r="AE684" s="304"/>
      <c r="AF684" s="304"/>
      <c r="AG684" s="304"/>
    </row>
    <row r="685">
      <c r="A685" s="304"/>
      <c r="B685" s="304"/>
      <c r="C685" s="304"/>
      <c r="D685" s="304"/>
      <c r="E685" s="303"/>
      <c r="F685" s="300"/>
      <c r="G685" s="313"/>
      <c r="H685" s="303"/>
      <c r="I685" s="303"/>
      <c r="J685" s="303"/>
      <c r="K685" s="303"/>
      <c r="L685" s="303"/>
      <c r="M685" s="303"/>
      <c r="N685" s="303"/>
      <c r="O685" s="303"/>
      <c r="P685" s="303"/>
      <c r="Q685" s="304"/>
      <c r="R685" s="304"/>
      <c r="S685" s="304"/>
      <c r="T685" s="304"/>
      <c r="U685" s="304"/>
      <c r="V685" s="304"/>
      <c r="W685" s="304"/>
      <c r="X685" s="304"/>
      <c r="Y685" s="304"/>
      <c r="Z685" s="304"/>
      <c r="AA685" s="304"/>
      <c r="AB685" s="304"/>
      <c r="AC685" s="304"/>
      <c r="AD685" s="304"/>
      <c r="AE685" s="304"/>
      <c r="AF685" s="304"/>
      <c r="AG685" s="304"/>
    </row>
    <row r="686">
      <c r="A686" s="304"/>
      <c r="B686" s="304"/>
      <c r="C686" s="304"/>
      <c r="D686" s="304"/>
      <c r="E686" s="303"/>
      <c r="F686" s="300"/>
      <c r="G686" s="313"/>
      <c r="H686" s="303"/>
      <c r="I686" s="303"/>
      <c r="J686" s="303"/>
      <c r="K686" s="303"/>
      <c r="L686" s="303"/>
      <c r="M686" s="303"/>
      <c r="N686" s="303"/>
      <c r="O686" s="303"/>
      <c r="P686" s="303"/>
      <c r="Q686" s="304"/>
      <c r="R686" s="304"/>
      <c r="S686" s="304"/>
      <c r="T686" s="304"/>
      <c r="U686" s="304"/>
      <c r="V686" s="304"/>
      <c r="W686" s="304"/>
      <c r="X686" s="304"/>
      <c r="Y686" s="304"/>
      <c r="Z686" s="304"/>
      <c r="AA686" s="304"/>
      <c r="AB686" s="304"/>
      <c r="AC686" s="304"/>
      <c r="AD686" s="304"/>
      <c r="AE686" s="304"/>
      <c r="AF686" s="304"/>
      <c r="AG686" s="304"/>
    </row>
    <row r="687">
      <c r="A687" s="304"/>
      <c r="B687" s="304"/>
      <c r="C687" s="304"/>
      <c r="D687" s="304"/>
      <c r="E687" s="303"/>
      <c r="F687" s="300"/>
      <c r="G687" s="313"/>
      <c r="H687" s="303"/>
      <c r="I687" s="303"/>
      <c r="J687" s="303"/>
      <c r="K687" s="303"/>
      <c r="L687" s="303"/>
      <c r="M687" s="303"/>
      <c r="N687" s="303"/>
      <c r="O687" s="303"/>
      <c r="P687" s="303"/>
      <c r="Q687" s="304"/>
      <c r="R687" s="304"/>
      <c r="S687" s="304"/>
      <c r="T687" s="304"/>
      <c r="U687" s="304"/>
      <c r="V687" s="304"/>
      <c r="W687" s="304"/>
      <c r="X687" s="304"/>
      <c r="Y687" s="304"/>
      <c r="Z687" s="304"/>
      <c r="AA687" s="304"/>
      <c r="AB687" s="304"/>
      <c r="AC687" s="304"/>
      <c r="AD687" s="304"/>
      <c r="AE687" s="304"/>
      <c r="AF687" s="304"/>
      <c r="AG687" s="304"/>
    </row>
    <row r="688">
      <c r="A688" s="304"/>
      <c r="B688" s="304"/>
      <c r="C688" s="304"/>
      <c r="D688" s="304"/>
      <c r="E688" s="303"/>
      <c r="F688" s="300"/>
      <c r="G688" s="313"/>
      <c r="H688" s="303"/>
      <c r="I688" s="303"/>
      <c r="J688" s="303"/>
      <c r="K688" s="303"/>
      <c r="L688" s="303"/>
      <c r="M688" s="303"/>
      <c r="N688" s="303"/>
      <c r="O688" s="303"/>
      <c r="P688" s="303"/>
      <c r="Q688" s="304"/>
      <c r="R688" s="304"/>
      <c r="S688" s="304"/>
      <c r="T688" s="304"/>
      <c r="U688" s="304"/>
      <c r="V688" s="304"/>
      <c r="W688" s="304"/>
      <c r="X688" s="304"/>
      <c r="Y688" s="304"/>
      <c r="Z688" s="304"/>
      <c r="AA688" s="304"/>
      <c r="AB688" s="304"/>
      <c r="AC688" s="304"/>
      <c r="AD688" s="304"/>
      <c r="AE688" s="304"/>
      <c r="AF688" s="304"/>
      <c r="AG688" s="304"/>
    </row>
    <row r="689">
      <c r="A689" s="304"/>
      <c r="B689" s="304"/>
      <c r="C689" s="304"/>
      <c r="D689" s="304"/>
      <c r="E689" s="303"/>
      <c r="F689" s="300"/>
      <c r="G689" s="313"/>
      <c r="H689" s="303"/>
      <c r="I689" s="303"/>
      <c r="J689" s="303"/>
      <c r="K689" s="303"/>
      <c r="L689" s="303"/>
      <c r="M689" s="303"/>
      <c r="N689" s="303"/>
      <c r="O689" s="303"/>
      <c r="P689" s="303"/>
      <c r="Q689" s="304"/>
      <c r="R689" s="304"/>
      <c r="S689" s="304"/>
      <c r="T689" s="304"/>
      <c r="U689" s="304"/>
      <c r="V689" s="304"/>
      <c r="W689" s="304"/>
      <c r="X689" s="304"/>
      <c r="Y689" s="304"/>
      <c r="Z689" s="304"/>
      <c r="AA689" s="304"/>
      <c r="AB689" s="304"/>
      <c r="AC689" s="304"/>
      <c r="AD689" s="304"/>
      <c r="AE689" s="304"/>
      <c r="AF689" s="304"/>
      <c r="AG689" s="304"/>
    </row>
    <row r="690">
      <c r="A690" s="304"/>
      <c r="B690" s="304"/>
      <c r="C690" s="304"/>
      <c r="D690" s="304"/>
      <c r="E690" s="303"/>
      <c r="F690" s="300"/>
      <c r="G690" s="313"/>
      <c r="H690" s="303"/>
      <c r="I690" s="303"/>
      <c r="J690" s="303"/>
      <c r="K690" s="303"/>
      <c r="L690" s="303"/>
      <c r="M690" s="303"/>
      <c r="N690" s="303"/>
      <c r="O690" s="303"/>
      <c r="P690" s="303"/>
      <c r="Q690" s="304"/>
      <c r="R690" s="304"/>
      <c r="S690" s="304"/>
      <c r="T690" s="304"/>
      <c r="U690" s="304"/>
      <c r="V690" s="304"/>
      <c r="W690" s="304"/>
      <c r="X690" s="304"/>
      <c r="Y690" s="304"/>
      <c r="Z690" s="304"/>
      <c r="AA690" s="304"/>
      <c r="AB690" s="304"/>
      <c r="AC690" s="304"/>
      <c r="AD690" s="304"/>
      <c r="AE690" s="304"/>
      <c r="AF690" s="304"/>
      <c r="AG690" s="304"/>
    </row>
    <row r="691">
      <c r="A691" s="304"/>
      <c r="B691" s="304"/>
      <c r="C691" s="304"/>
      <c r="D691" s="304"/>
      <c r="E691" s="303"/>
      <c r="F691" s="300"/>
      <c r="G691" s="313"/>
      <c r="H691" s="303"/>
      <c r="I691" s="303"/>
      <c r="J691" s="303"/>
      <c r="K691" s="303"/>
      <c r="L691" s="303"/>
      <c r="M691" s="303"/>
      <c r="N691" s="303"/>
      <c r="O691" s="303"/>
      <c r="P691" s="303"/>
      <c r="Q691" s="304"/>
      <c r="R691" s="304"/>
      <c r="S691" s="304"/>
      <c r="T691" s="304"/>
      <c r="U691" s="304"/>
      <c r="V691" s="304"/>
      <c r="W691" s="304"/>
      <c r="X691" s="304"/>
      <c r="Y691" s="304"/>
      <c r="Z691" s="304"/>
      <c r="AA691" s="304"/>
      <c r="AB691" s="304"/>
      <c r="AC691" s="304"/>
      <c r="AD691" s="304"/>
      <c r="AE691" s="304"/>
      <c r="AF691" s="304"/>
      <c r="AG691" s="304"/>
    </row>
    <row r="692">
      <c r="A692" s="304"/>
      <c r="B692" s="304"/>
      <c r="C692" s="304"/>
      <c r="D692" s="304"/>
      <c r="E692" s="303"/>
      <c r="F692" s="300"/>
      <c r="G692" s="313"/>
      <c r="H692" s="303"/>
      <c r="I692" s="303"/>
      <c r="J692" s="303"/>
      <c r="K692" s="303"/>
      <c r="L692" s="303"/>
      <c r="M692" s="303"/>
      <c r="N692" s="303"/>
      <c r="O692" s="303"/>
      <c r="P692" s="303"/>
      <c r="Q692" s="304"/>
      <c r="R692" s="304"/>
      <c r="S692" s="304"/>
      <c r="T692" s="304"/>
      <c r="U692" s="304"/>
      <c r="V692" s="304"/>
      <c r="W692" s="304"/>
      <c r="X692" s="304"/>
      <c r="Y692" s="304"/>
      <c r="Z692" s="304"/>
      <c r="AA692" s="304"/>
      <c r="AB692" s="304"/>
      <c r="AC692" s="304"/>
      <c r="AD692" s="304"/>
      <c r="AE692" s="304"/>
      <c r="AF692" s="304"/>
      <c r="AG692" s="304"/>
    </row>
    <row r="693">
      <c r="A693" s="304"/>
      <c r="B693" s="304"/>
      <c r="C693" s="304"/>
      <c r="D693" s="304"/>
      <c r="E693" s="303"/>
      <c r="F693" s="300"/>
      <c r="G693" s="313"/>
      <c r="H693" s="303"/>
      <c r="I693" s="303"/>
      <c r="J693" s="303"/>
      <c r="K693" s="303"/>
      <c r="L693" s="303"/>
      <c r="M693" s="303"/>
      <c r="N693" s="303"/>
      <c r="O693" s="303"/>
      <c r="P693" s="303"/>
      <c r="Q693" s="304"/>
      <c r="R693" s="304"/>
      <c r="S693" s="304"/>
      <c r="T693" s="304"/>
      <c r="U693" s="304"/>
      <c r="V693" s="304"/>
      <c r="W693" s="304"/>
      <c r="X693" s="304"/>
      <c r="Y693" s="304"/>
      <c r="Z693" s="304"/>
      <c r="AA693" s="304"/>
      <c r="AB693" s="304"/>
      <c r="AC693" s="304"/>
      <c r="AD693" s="304"/>
      <c r="AE693" s="304"/>
      <c r="AF693" s="304"/>
      <c r="AG693" s="304"/>
    </row>
    <row r="694">
      <c r="A694" s="304"/>
      <c r="B694" s="304"/>
      <c r="C694" s="304"/>
      <c r="D694" s="304"/>
      <c r="E694" s="303"/>
      <c r="F694" s="300"/>
      <c r="G694" s="313"/>
      <c r="H694" s="303"/>
      <c r="I694" s="303"/>
      <c r="J694" s="303"/>
      <c r="K694" s="303"/>
      <c r="L694" s="303"/>
      <c r="M694" s="303"/>
      <c r="N694" s="303"/>
      <c r="O694" s="303"/>
      <c r="P694" s="303"/>
      <c r="Q694" s="304"/>
      <c r="R694" s="304"/>
      <c r="S694" s="304"/>
      <c r="T694" s="304"/>
      <c r="U694" s="304"/>
      <c r="V694" s="304"/>
      <c r="W694" s="304"/>
      <c r="X694" s="304"/>
      <c r="Y694" s="304"/>
      <c r="Z694" s="304"/>
      <c r="AA694" s="304"/>
      <c r="AB694" s="304"/>
      <c r="AC694" s="304"/>
      <c r="AD694" s="304"/>
      <c r="AE694" s="304"/>
      <c r="AF694" s="304"/>
      <c r="AG694" s="304"/>
    </row>
    <row r="695">
      <c r="A695" s="304"/>
      <c r="B695" s="304"/>
      <c r="C695" s="304"/>
      <c r="D695" s="304"/>
      <c r="E695" s="303"/>
      <c r="F695" s="300"/>
      <c r="G695" s="313"/>
      <c r="H695" s="303"/>
      <c r="I695" s="303"/>
      <c r="J695" s="303"/>
      <c r="K695" s="303"/>
      <c r="L695" s="303"/>
      <c r="M695" s="303"/>
      <c r="N695" s="303"/>
      <c r="O695" s="303"/>
      <c r="P695" s="303"/>
      <c r="Q695" s="304"/>
      <c r="R695" s="304"/>
      <c r="S695" s="304"/>
      <c r="T695" s="304"/>
      <c r="U695" s="304"/>
      <c r="V695" s="304"/>
      <c r="W695" s="304"/>
      <c r="X695" s="304"/>
      <c r="Y695" s="304"/>
      <c r="Z695" s="304"/>
      <c r="AA695" s="304"/>
      <c r="AB695" s="304"/>
      <c r="AC695" s="304"/>
      <c r="AD695" s="304"/>
      <c r="AE695" s="304"/>
      <c r="AF695" s="304"/>
      <c r="AG695" s="304"/>
    </row>
    <row r="696">
      <c r="A696" s="304"/>
      <c r="B696" s="304"/>
      <c r="C696" s="304"/>
      <c r="D696" s="304"/>
      <c r="E696" s="303"/>
      <c r="F696" s="300"/>
      <c r="G696" s="313"/>
      <c r="H696" s="303"/>
      <c r="I696" s="303"/>
      <c r="J696" s="303"/>
      <c r="K696" s="303"/>
      <c r="L696" s="303"/>
      <c r="M696" s="303"/>
      <c r="N696" s="303"/>
      <c r="O696" s="303"/>
      <c r="P696" s="303"/>
      <c r="Q696" s="304"/>
      <c r="R696" s="304"/>
      <c r="S696" s="304"/>
      <c r="T696" s="304"/>
      <c r="U696" s="304"/>
      <c r="V696" s="304"/>
      <c r="W696" s="304"/>
      <c r="X696" s="304"/>
      <c r="Y696" s="304"/>
      <c r="Z696" s="304"/>
      <c r="AA696" s="304"/>
      <c r="AB696" s="304"/>
      <c r="AC696" s="304"/>
      <c r="AD696" s="304"/>
      <c r="AE696" s="304"/>
      <c r="AF696" s="304"/>
      <c r="AG696" s="304"/>
    </row>
    <row r="697">
      <c r="A697" s="304"/>
      <c r="B697" s="304"/>
      <c r="C697" s="304"/>
      <c r="D697" s="304"/>
      <c r="E697" s="303"/>
      <c r="F697" s="300"/>
      <c r="G697" s="313"/>
      <c r="H697" s="303"/>
      <c r="I697" s="303"/>
      <c r="J697" s="303"/>
      <c r="K697" s="303"/>
      <c r="L697" s="303"/>
      <c r="M697" s="303"/>
      <c r="N697" s="303"/>
      <c r="O697" s="303"/>
      <c r="P697" s="303"/>
      <c r="Q697" s="304"/>
      <c r="R697" s="304"/>
      <c r="S697" s="304"/>
      <c r="T697" s="304"/>
      <c r="U697" s="304"/>
      <c r="V697" s="304"/>
      <c r="W697" s="304"/>
      <c r="X697" s="304"/>
      <c r="Y697" s="304"/>
      <c r="Z697" s="304"/>
      <c r="AA697" s="304"/>
      <c r="AB697" s="304"/>
      <c r="AC697" s="304"/>
      <c r="AD697" s="304"/>
      <c r="AE697" s="304"/>
      <c r="AF697" s="304"/>
      <c r="AG697" s="304"/>
    </row>
    <row r="698">
      <c r="A698" s="304"/>
      <c r="B698" s="304"/>
      <c r="C698" s="304"/>
      <c r="D698" s="304"/>
      <c r="E698" s="303"/>
      <c r="F698" s="300"/>
      <c r="G698" s="313"/>
      <c r="H698" s="303"/>
      <c r="I698" s="303"/>
      <c r="J698" s="303"/>
      <c r="K698" s="303"/>
      <c r="L698" s="303"/>
      <c r="M698" s="303"/>
      <c r="N698" s="303"/>
      <c r="O698" s="303"/>
      <c r="P698" s="303"/>
      <c r="Q698" s="304"/>
      <c r="R698" s="304"/>
      <c r="S698" s="304"/>
      <c r="T698" s="304"/>
      <c r="U698" s="304"/>
      <c r="V698" s="304"/>
      <c r="W698" s="304"/>
      <c r="X698" s="304"/>
      <c r="Y698" s="304"/>
      <c r="Z698" s="304"/>
      <c r="AA698" s="304"/>
      <c r="AB698" s="304"/>
      <c r="AC698" s="304"/>
      <c r="AD698" s="304"/>
      <c r="AE698" s="304"/>
      <c r="AF698" s="304"/>
      <c r="AG698" s="304"/>
    </row>
    <row r="699">
      <c r="A699" s="304"/>
      <c r="B699" s="304"/>
      <c r="C699" s="304"/>
      <c r="D699" s="304"/>
      <c r="E699" s="303"/>
      <c r="F699" s="300"/>
      <c r="G699" s="313"/>
      <c r="H699" s="303"/>
      <c r="I699" s="303"/>
      <c r="J699" s="303"/>
      <c r="K699" s="303"/>
      <c r="L699" s="303"/>
      <c r="M699" s="303"/>
      <c r="N699" s="303"/>
      <c r="O699" s="303"/>
      <c r="P699" s="303"/>
      <c r="Q699" s="304"/>
      <c r="R699" s="304"/>
      <c r="S699" s="304"/>
      <c r="T699" s="304"/>
      <c r="U699" s="304"/>
      <c r="V699" s="304"/>
      <c r="W699" s="304"/>
      <c r="X699" s="304"/>
      <c r="Y699" s="304"/>
      <c r="Z699" s="304"/>
      <c r="AA699" s="304"/>
      <c r="AB699" s="304"/>
      <c r="AC699" s="304"/>
      <c r="AD699" s="304"/>
      <c r="AE699" s="304"/>
      <c r="AF699" s="304"/>
      <c r="AG699" s="304"/>
    </row>
    <row r="700">
      <c r="A700" s="304"/>
      <c r="B700" s="304"/>
      <c r="C700" s="304"/>
      <c r="D700" s="304"/>
      <c r="E700" s="303"/>
      <c r="F700" s="300"/>
      <c r="G700" s="313"/>
      <c r="H700" s="303"/>
      <c r="I700" s="303"/>
      <c r="J700" s="303"/>
      <c r="K700" s="303"/>
      <c r="L700" s="303"/>
      <c r="M700" s="303"/>
      <c r="N700" s="303"/>
      <c r="O700" s="303"/>
      <c r="P700" s="303"/>
      <c r="Q700" s="304"/>
      <c r="R700" s="304"/>
      <c r="S700" s="304"/>
      <c r="T700" s="304"/>
      <c r="U700" s="304"/>
      <c r="V700" s="304"/>
      <c r="W700" s="304"/>
      <c r="X700" s="304"/>
      <c r="Y700" s="304"/>
      <c r="Z700" s="304"/>
      <c r="AA700" s="304"/>
      <c r="AB700" s="304"/>
      <c r="AC700" s="304"/>
      <c r="AD700" s="304"/>
      <c r="AE700" s="304"/>
      <c r="AF700" s="304"/>
      <c r="AG700" s="304"/>
    </row>
    <row r="701">
      <c r="A701" s="304"/>
      <c r="B701" s="304"/>
      <c r="C701" s="304"/>
      <c r="D701" s="304"/>
      <c r="E701" s="303"/>
      <c r="F701" s="300"/>
      <c r="G701" s="313"/>
      <c r="H701" s="303"/>
      <c r="I701" s="303"/>
      <c r="J701" s="303"/>
      <c r="K701" s="303"/>
      <c r="L701" s="303"/>
      <c r="M701" s="303"/>
      <c r="N701" s="303"/>
      <c r="O701" s="303"/>
      <c r="P701" s="303"/>
      <c r="Q701" s="304"/>
      <c r="R701" s="304"/>
      <c r="S701" s="304"/>
      <c r="T701" s="304"/>
      <c r="U701" s="304"/>
      <c r="V701" s="304"/>
      <c r="W701" s="304"/>
      <c r="X701" s="304"/>
      <c r="Y701" s="304"/>
      <c r="Z701" s="304"/>
      <c r="AA701" s="304"/>
      <c r="AB701" s="304"/>
      <c r="AC701" s="304"/>
      <c r="AD701" s="304"/>
      <c r="AE701" s="304"/>
      <c r="AF701" s="304"/>
      <c r="AG701" s="304"/>
    </row>
    <row r="702">
      <c r="A702" s="304"/>
      <c r="B702" s="304"/>
      <c r="C702" s="304"/>
      <c r="D702" s="304"/>
      <c r="E702" s="303"/>
      <c r="F702" s="300"/>
      <c r="G702" s="313"/>
      <c r="H702" s="303"/>
      <c r="I702" s="303"/>
      <c r="J702" s="303"/>
      <c r="K702" s="303"/>
      <c r="L702" s="303"/>
      <c r="M702" s="303"/>
      <c r="N702" s="303"/>
      <c r="O702" s="303"/>
      <c r="P702" s="303"/>
      <c r="Q702" s="304"/>
      <c r="R702" s="304"/>
      <c r="S702" s="304"/>
      <c r="T702" s="304"/>
      <c r="U702" s="304"/>
      <c r="V702" s="304"/>
      <c r="W702" s="304"/>
      <c r="X702" s="304"/>
      <c r="Y702" s="304"/>
      <c r="Z702" s="304"/>
      <c r="AA702" s="304"/>
      <c r="AB702" s="304"/>
      <c r="AC702" s="304"/>
      <c r="AD702" s="304"/>
      <c r="AE702" s="304"/>
      <c r="AF702" s="304"/>
      <c r="AG702" s="304"/>
    </row>
    <row r="703">
      <c r="A703" s="304"/>
      <c r="B703" s="304"/>
      <c r="C703" s="304"/>
      <c r="D703" s="304"/>
      <c r="E703" s="303"/>
      <c r="F703" s="300"/>
      <c r="G703" s="313"/>
      <c r="H703" s="303"/>
      <c r="I703" s="303"/>
      <c r="J703" s="303"/>
      <c r="K703" s="303"/>
      <c r="L703" s="303"/>
      <c r="M703" s="303"/>
      <c r="N703" s="303"/>
      <c r="O703" s="303"/>
      <c r="P703" s="303"/>
      <c r="Q703" s="304"/>
      <c r="R703" s="304"/>
      <c r="S703" s="304"/>
      <c r="T703" s="304"/>
      <c r="U703" s="304"/>
      <c r="V703" s="304"/>
      <c r="W703" s="304"/>
      <c r="X703" s="304"/>
      <c r="Y703" s="304"/>
      <c r="Z703" s="304"/>
      <c r="AA703" s="304"/>
      <c r="AB703" s="304"/>
      <c r="AC703" s="304"/>
      <c r="AD703" s="304"/>
      <c r="AE703" s="304"/>
      <c r="AF703" s="304"/>
      <c r="AG703" s="304"/>
    </row>
    <row r="704">
      <c r="A704" s="304"/>
      <c r="B704" s="304"/>
      <c r="C704" s="304"/>
      <c r="D704" s="304"/>
      <c r="E704" s="303"/>
      <c r="F704" s="300"/>
      <c r="G704" s="313"/>
      <c r="H704" s="303"/>
      <c r="I704" s="303"/>
      <c r="J704" s="303"/>
      <c r="K704" s="303"/>
      <c r="L704" s="303"/>
      <c r="M704" s="303"/>
      <c r="N704" s="303"/>
      <c r="O704" s="303"/>
      <c r="P704" s="303"/>
      <c r="Q704" s="304"/>
      <c r="R704" s="304"/>
      <c r="S704" s="304"/>
      <c r="T704" s="304"/>
      <c r="U704" s="304"/>
      <c r="V704" s="304"/>
      <c r="W704" s="304"/>
      <c r="X704" s="304"/>
      <c r="Y704" s="304"/>
      <c r="Z704" s="304"/>
      <c r="AA704" s="304"/>
      <c r="AB704" s="304"/>
      <c r="AC704" s="304"/>
      <c r="AD704" s="304"/>
      <c r="AE704" s="304"/>
      <c r="AF704" s="304"/>
      <c r="AG704" s="304"/>
    </row>
    <row r="705">
      <c r="A705" s="304"/>
      <c r="B705" s="304"/>
      <c r="C705" s="304"/>
      <c r="D705" s="304"/>
      <c r="E705" s="303"/>
      <c r="F705" s="300"/>
      <c r="G705" s="313"/>
      <c r="H705" s="303"/>
      <c r="I705" s="303"/>
      <c r="J705" s="303"/>
      <c r="K705" s="303"/>
      <c r="L705" s="303"/>
      <c r="M705" s="303"/>
      <c r="N705" s="303"/>
      <c r="O705" s="303"/>
      <c r="P705" s="303"/>
      <c r="Q705" s="304"/>
      <c r="R705" s="304"/>
      <c r="S705" s="304"/>
      <c r="T705" s="304"/>
      <c r="U705" s="304"/>
      <c r="V705" s="304"/>
      <c r="W705" s="304"/>
      <c r="X705" s="304"/>
      <c r="Y705" s="304"/>
      <c r="Z705" s="304"/>
      <c r="AA705" s="304"/>
      <c r="AB705" s="304"/>
      <c r="AC705" s="304"/>
      <c r="AD705" s="304"/>
      <c r="AE705" s="304"/>
      <c r="AF705" s="304"/>
      <c r="AG705" s="304"/>
    </row>
    <row r="706">
      <c r="A706" s="304"/>
      <c r="B706" s="304"/>
      <c r="C706" s="304"/>
      <c r="D706" s="304"/>
      <c r="E706" s="303"/>
      <c r="F706" s="300"/>
      <c r="G706" s="313"/>
      <c r="H706" s="303"/>
      <c r="I706" s="303"/>
      <c r="J706" s="303"/>
      <c r="K706" s="303"/>
      <c r="L706" s="303"/>
      <c r="M706" s="303"/>
      <c r="N706" s="303"/>
      <c r="O706" s="303"/>
      <c r="P706" s="303"/>
      <c r="Q706" s="304"/>
      <c r="R706" s="304"/>
      <c r="S706" s="304"/>
      <c r="T706" s="304"/>
      <c r="U706" s="304"/>
      <c r="V706" s="304"/>
      <c r="W706" s="304"/>
      <c r="X706" s="304"/>
      <c r="Y706" s="304"/>
      <c r="Z706" s="304"/>
      <c r="AA706" s="304"/>
      <c r="AB706" s="304"/>
      <c r="AC706" s="304"/>
      <c r="AD706" s="304"/>
      <c r="AE706" s="304"/>
      <c r="AF706" s="304"/>
      <c r="AG706" s="304"/>
    </row>
    <row r="707">
      <c r="A707" s="304"/>
      <c r="B707" s="304"/>
      <c r="C707" s="304"/>
      <c r="D707" s="304"/>
      <c r="E707" s="303"/>
      <c r="F707" s="300"/>
      <c r="G707" s="313"/>
      <c r="H707" s="303"/>
      <c r="I707" s="303"/>
      <c r="J707" s="303"/>
      <c r="K707" s="303"/>
      <c r="L707" s="303"/>
      <c r="M707" s="303"/>
      <c r="N707" s="303"/>
      <c r="O707" s="303"/>
      <c r="P707" s="303"/>
      <c r="Q707" s="304"/>
      <c r="R707" s="304"/>
      <c r="S707" s="304"/>
      <c r="T707" s="304"/>
      <c r="U707" s="304"/>
      <c r="V707" s="304"/>
      <c r="W707" s="304"/>
      <c r="X707" s="304"/>
      <c r="Y707" s="304"/>
      <c r="Z707" s="304"/>
      <c r="AA707" s="304"/>
      <c r="AB707" s="304"/>
      <c r="AC707" s="304"/>
      <c r="AD707" s="304"/>
      <c r="AE707" s="304"/>
      <c r="AF707" s="304"/>
      <c r="AG707" s="304"/>
    </row>
    <row r="708">
      <c r="A708" s="304"/>
      <c r="B708" s="304"/>
      <c r="C708" s="304"/>
      <c r="D708" s="304"/>
      <c r="E708" s="303"/>
      <c r="F708" s="300"/>
      <c r="G708" s="313"/>
      <c r="H708" s="303"/>
      <c r="I708" s="303"/>
      <c r="J708" s="303"/>
      <c r="K708" s="303"/>
      <c r="L708" s="303"/>
      <c r="M708" s="303"/>
      <c r="N708" s="303"/>
      <c r="O708" s="303"/>
      <c r="P708" s="303"/>
      <c r="Q708" s="304"/>
      <c r="R708" s="304"/>
      <c r="S708" s="304"/>
      <c r="T708" s="304"/>
      <c r="U708" s="304"/>
      <c r="V708" s="304"/>
      <c r="W708" s="304"/>
      <c r="X708" s="304"/>
      <c r="Y708" s="304"/>
      <c r="Z708" s="304"/>
      <c r="AA708" s="304"/>
      <c r="AB708" s="304"/>
      <c r="AC708" s="304"/>
      <c r="AD708" s="304"/>
      <c r="AE708" s="304"/>
      <c r="AF708" s="304"/>
      <c r="AG708" s="304"/>
    </row>
    <row r="709">
      <c r="A709" s="304"/>
      <c r="B709" s="304"/>
      <c r="C709" s="304"/>
      <c r="D709" s="304"/>
      <c r="E709" s="303"/>
      <c r="F709" s="300"/>
      <c r="G709" s="313"/>
      <c r="H709" s="303"/>
      <c r="I709" s="303"/>
      <c r="J709" s="303"/>
      <c r="K709" s="303"/>
      <c r="L709" s="303"/>
      <c r="M709" s="303"/>
      <c r="N709" s="303"/>
      <c r="O709" s="303"/>
      <c r="P709" s="303"/>
      <c r="Q709" s="304"/>
      <c r="R709" s="304"/>
      <c r="S709" s="304"/>
      <c r="T709" s="304"/>
      <c r="U709" s="304"/>
      <c r="V709" s="304"/>
      <c r="W709" s="304"/>
      <c r="X709" s="304"/>
      <c r="Y709" s="304"/>
      <c r="Z709" s="304"/>
      <c r="AA709" s="304"/>
      <c r="AB709" s="304"/>
      <c r="AC709" s="304"/>
      <c r="AD709" s="304"/>
      <c r="AE709" s="304"/>
      <c r="AF709" s="304"/>
      <c r="AG709" s="304"/>
    </row>
    <row r="710">
      <c r="A710" s="304"/>
      <c r="B710" s="304"/>
      <c r="C710" s="304"/>
      <c r="D710" s="304"/>
      <c r="E710" s="303"/>
      <c r="F710" s="300"/>
      <c r="G710" s="313"/>
      <c r="H710" s="303"/>
      <c r="I710" s="303"/>
      <c r="J710" s="303"/>
      <c r="K710" s="303"/>
      <c r="L710" s="303"/>
      <c r="M710" s="303"/>
      <c r="N710" s="303"/>
      <c r="O710" s="303"/>
      <c r="P710" s="303"/>
      <c r="Q710" s="304"/>
      <c r="R710" s="304"/>
      <c r="S710" s="304"/>
      <c r="T710" s="304"/>
      <c r="U710" s="304"/>
      <c r="V710" s="304"/>
      <c r="W710" s="304"/>
      <c r="X710" s="304"/>
      <c r="Y710" s="304"/>
      <c r="Z710" s="304"/>
      <c r="AA710" s="304"/>
      <c r="AB710" s="304"/>
      <c r="AC710" s="304"/>
      <c r="AD710" s="304"/>
      <c r="AE710" s="304"/>
      <c r="AF710" s="304"/>
      <c r="AG710" s="304"/>
    </row>
    <row r="711">
      <c r="A711" s="304"/>
      <c r="B711" s="304"/>
      <c r="C711" s="304"/>
      <c r="D711" s="304"/>
      <c r="E711" s="303"/>
      <c r="F711" s="300"/>
      <c r="G711" s="313"/>
      <c r="H711" s="303"/>
      <c r="I711" s="303"/>
      <c r="J711" s="303"/>
      <c r="K711" s="303"/>
      <c r="L711" s="303"/>
      <c r="M711" s="303"/>
      <c r="N711" s="303"/>
      <c r="O711" s="303"/>
      <c r="P711" s="303"/>
      <c r="Q711" s="304"/>
      <c r="R711" s="304"/>
      <c r="S711" s="304"/>
      <c r="T711" s="304"/>
      <c r="U711" s="304"/>
      <c r="V711" s="304"/>
      <c r="W711" s="304"/>
      <c r="X711" s="304"/>
      <c r="Y711" s="304"/>
      <c r="Z711" s="304"/>
      <c r="AA711" s="304"/>
      <c r="AB711" s="304"/>
      <c r="AC711" s="304"/>
      <c r="AD711" s="304"/>
      <c r="AE711" s="304"/>
      <c r="AF711" s="304"/>
      <c r="AG711" s="304"/>
    </row>
    <row r="712">
      <c r="A712" s="304"/>
      <c r="B712" s="304"/>
      <c r="C712" s="304"/>
      <c r="D712" s="304"/>
      <c r="E712" s="303"/>
      <c r="F712" s="300"/>
      <c r="G712" s="313"/>
      <c r="H712" s="303"/>
      <c r="I712" s="303"/>
      <c r="J712" s="303"/>
      <c r="K712" s="303"/>
      <c r="L712" s="303"/>
      <c r="M712" s="303"/>
      <c r="N712" s="303"/>
      <c r="O712" s="303"/>
      <c r="P712" s="303"/>
      <c r="Q712" s="304"/>
      <c r="R712" s="304"/>
      <c r="S712" s="304"/>
      <c r="T712" s="304"/>
      <c r="U712" s="304"/>
      <c r="V712" s="304"/>
      <c r="W712" s="304"/>
      <c r="X712" s="304"/>
      <c r="Y712" s="304"/>
      <c r="Z712" s="304"/>
      <c r="AA712" s="304"/>
      <c r="AB712" s="304"/>
      <c r="AC712" s="304"/>
      <c r="AD712" s="304"/>
      <c r="AE712" s="304"/>
      <c r="AF712" s="304"/>
      <c r="AG712" s="304"/>
    </row>
    <row r="713">
      <c r="A713" s="304"/>
      <c r="B713" s="304"/>
      <c r="C713" s="304"/>
      <c r="D713" s="304"/>
      <c r="E713" s="303"/>
      <c r="F713" s="300"/>
      <c r="G713" s="313"/>
      <c r="H713" s="303"/>
      <c r="I713" s="303"/>
      <c r="J713" s="303"/>
      <c r="K713" s="303"/>
      <c r="L713" s="303"/>
      <c r="M713" s="303"/>
      <c r="N713" s="303"/>
      <c r="O713" s="303"/>
      <c r="P713" s="303"/>
      <c r="Q713" s="304"/>
      <c r="R713" s="304"/>
      <c r="S713" s="304"/>
      <c r="T713" s="304"/>
      <c r="U713" s="304"/>
      <c r="V713" s="304"/>
      <c r="W713" s="304"/>
      <c r="X713" s="304"/>
      <c r="Y713" s="304"/>
      <c r="Z713" s="304"/>
      <c r="AA713" s="304"/>
      <c r="AB713" s="304"/>
      <c r="AC713" s="304"/>
      <c r="AD713" s="304"/>
      <c r="AE713" s="304"/>
      <c r="AF713" s="304"/>
      <c r="AG713" s="304"/>
    </row>
    <row r="714">
      <c r="A714" s="304"/>
      <c r="B714" s="304"/>
      <c r="C714" s="304"/>
      <c r="D714" s="304"/>
      <c r="E714" s="303"/>
      <c r="F714" s="300"/>
      <c r="G714" s="313"/>
      <c r="H714" s="303"/>
      <c r="I714" s="303"/>
      <c r="J714" s="303"/>
      <c r="K714" s="303"/>
      <c r="L714" s="303"/>
      <c r="M714" s="303"/>
      <c r="N714" s="303"/>
      <c r="O714" s="303"/>
      <c r="P714" s="303"/>
      <c r="Q714" s="304"/>
      <c r="R714" s="304"/>
      <c r="S714" s="304"/>
      <c r="T714" s="304"/>
      <c r="U714" s="304"/>
      <c r="V714" s="304"/>
      <c r="W714" s="304"/>
      <c r="X714" s="304"/>
      <c r="Y714" s="304"/>
      <c r="Z714" s="304"/>
      <c r="AA714" s="304"/>
      <c r="AB714" s="304"/>
      <c r="AC714" s="304"/>
      <c r="AD714" s="304"/>
      <c r="AE714" s="304"/>
      <c r="AF714" s="304"/>
      <c r="AG714" s="304"/>
    </row>
    <row r="715">
      <c r="A715" s="304"/>
      <c r="B715" s="304"/>
      <c r="C715" s="304"/>
      <c r="D715" s="304"/>
      <c r="E715" s="303"/>
      <c r="F715" s="300"/>
      <c r="G715" s="313"/>
      <c r="H715" s="303"/>
      <c r="I715" s="303"/>
      <c r="J715" s="303"/>
      <c r="K715" s="303"/>
      <c r="L715" s="303"/>
      <c r="M715" s="303"/>
      <c r="N715" s="303"/>
      <c r="O715" s="303"/>
      <c r="P715" s="303"/>
      <c r="Q715" s="304"/>
      <c r="R715" s="304"/>
      <c r="S715" s="304"/>
      <c r="T715" s="304"/>
      <c r="U715" s="304"/>
      <c r="V715" s="304"/>
      <c r="W715" s="304"/>
      <c r="X715" s="304"/>
      <c r="Y715" s="304"/>
      <c r="Z715" s="304"/>
      <c r="AA715" s="304"/>
      <c r="AB715" s="304"/>
      <c r="AC715" s="304"/>
      <c r="AD715" s="304"/>
      <c r="AE715" s="304"/>
      <c r="AF715" s="304"/>
      <c r="AG715" s="304"/>
    </row>
    <row r="716">
      <c r="A716" s="304"/>
      <c r="B716" s="304"/>
      <c r="C716" s="304"/>
      <c r="D716" s="304"/>
      <c r="E716" s="303"/>
      <c r="F716" s="300"/>
      <c r="G716" s="313"/>
      <c r="H716" s="303"/>
      <c r="I716" s="303"/>
      <c r="J716" s="303"/>
      <c r="K716" s="303"/>
      <c r="L716" s="303"/>
      <c r="M716" s="303"/>
      <c r="N716" s="303"/>
      <c r="O716" s="303"/>
      <c r="P716" s="303"/>
      <c r="Q716" s="304"/>
      <c r="R716" s="304"/>
      <c r="S716" s="304"/>
      <c r="T716" s="304"/>
      <c r="U716" s="304"/>
      <c r="V716" s="304"/>
      <c r="W716" s="304"/>
      <c r="X716" s="304"/>
      <c r="Y716" s="304"/>
      <c r="Z716" s="304"/>
      <c r="AA716" s="304"/>
      <c r="AB716" s="304"/>
      <c r="AC716" s="304"/>
      <c r="AD716" s="304"/>
      <c r="AE716" s="304"/>
      <c r="AF716" s="304"/>
      <c r="AG716" s="304"/>
    </row>
    <row r="717">
      <c r="A717" s="304"/>
      <c r="B717" s="304"/>
      <c r="C717" s="304"/>
      <c r="D717" s="304"/>
      <c r="E717" s="303"/>
      <c r="F717" s="300"/>
      <c r="G717" s="313"/>
      <c r="H717" s="303"/>
      <c r="I717" s="303"/>
      <c r="J717" s="303"/>
      <c r="K717" s="303"/>
      <c r="L717" s="303"/>
      <c r="M717" s="303"/>
      <c r="N717" s="303"/>
      <c r="O717" s="303"/>
      <c r="P717" s="303"/>
      <c r="Q717" s="304"/>
      <c r="R717" s="304"/>
      <c r="S717" s="304"/>
      <c r="T717" s="304"/>
      <c r="U717" s="304"/>
      <c r="V717" s="304"/>
      <c r="W717" s="304"/>
      <c r="X717" s="304"/>
      <c r="Y717" s="304"/>
      <c r="Z717" s="304"/>
      <c r="AA717" s="304"/>
      <c r="AB717" s="304"/>
      <c r="AC717" s="304"/>
      <c r="AD717" s="304"/>
      <c r="AE717" s="304"/>
      <c r="AF717" s="304"/>
      <c r="AG717" s="304"/>
    </row>
    <row r="718">
      <c r="A718" s="304"/>
      <c r="B718" s="304"/>
      <c r="C718" s="304"/>
      <c r="D718" s="304"/>
      <c r="E718" s="303"/>
      <c r="F718" s="300"/>
      <c r="G718" s="313"/>
      <c r="H718" s="303"/>
      <c r="I718" s="303"/>
      <c r="J718" s="303"/>
      <c r="K718" s="303"/>
      <c r="L718" s="303"/>
      <c r="M718" s="303"/>
      <c r="N718" s="303"/>
      <c r="O718" s="303"/>
      <c r="P718" s="303"/>
      <c r="Q718" s="304"/>
      <c r="R718" s="304"/>
      <c r="S718" s="304"/>
      <c r="T718" s="304"/>
      <c r="U718" s="304"/>
      <c r="V718" s="304"/>
      <c r="W718" s="304"/>
      <c r="X718" s="304"/>
      <c r="Y718" s="304"/>
      <c r="Z718" s="304"/>
      <c r="AA718" s="304"/>
      <c r="AB718" s="304"/>
      <c r="AC718" s="304"/>
      <c r="AD718" s="304"/>
      <c r="AE718" s="304"/>
      <c r="AF718" s="304"/>
      <c r="AG718" s="304"/>
    </row>
    <row r="719">
      <c r="A719" s="304"/>
      <c r="B719" s="304"/>
      <c r="C719" s="304"/>
      <c r="D719" s="304"/>
      <c r="E719" s="303"/>
      <c r="F719" s="300"/>
      <c r="G719" s="313"/>
      <c r="H719" s="303"/>
      <c r="I719" s="303"/>
      <c r="J719" s="303"/>
      <c r="K719" s="303"/>
      <c r="L719" s="303"/>
      <c r="M719" s="303"/>
      <c r="N719" s="303"/>
      <c r="O719" s="303"/>
      <c r="P719" s="303"/>
      <c r="Q719" s="304"/>
      <c r="R719" s="304"/>
      <c r="S719" s="304"/>
      <c r="T719" s="304"/>
      <c r="U719" s="304"/>
      <c r="V719" s="304"/>
      <c r="W719" s="304"/>
      <c r="X719" s="304"/>
      <c r="Y719" s="304"/>
      <c r="Z719" s="304"/>
      <c r="AA719" s="304"/>
      <c r="AB719" s="304"/>
      <c r="AC719" s="304"/>
      <c r="AD719" s="304"/>
      <c r="AE719" s="304"/>
      <c r="AF719" s="304"/>
      <c r="AG719" s="304"/>
    </row>
    <row r="720">
      <c r="A720" s="304"/>
      <c r="B720" s="304"/>
      <c r="C720" s="304"/>
      <c r="D720" s="304"/>
      <c r="E720" s="303"/>
      <c r="F720" s="300"/>
      <c r="G720" s="313"/>
      <c r="H720" s="303"/>
      <c r="I720" s="303"/>
      <c r="J720" s="303"/>
      <c r="K720" s="303"/>
      <c r="L720" s="303"/>
      <c r="M720" s="303"/>
      <c r="N720" s="303"/>
      <c r="O720" s="303"/>
      <c r="P720" s="303"/>
      <c r="Q720" s="304"/>
      <c r="R720" s="304"/>
      <c r="S720" s="304"/>
      <c r="T720" s="304"/>
      <c r="U720" s="304"/>
      <c r="V720" s="304"/>
      <c r="W720" s="304"/>
      <c r="X720" s="304"/>
      <c r="Y720" s="304"/>
      <c r="Z720" s="304"/>
      <c r="AA720" s="304"/>
      <c r="AB720" s="304"/>
      <c r="AC720" s="304"/>
      <c r="AD720" s="304"/>
      <c r="AE720" s="304"/>
      <c r="AF720" s="304"/>
      <c r="AG720" s="304"/>
    </row>
    <row r="721">
      <c r="A721" s="304"/>
      <c r="B721" s="304"/>
      <c r="C721" s="304"/>
      <c r="D721" s="304"/>
      <c r="E721" s="303"/>
      <c r="F721" s="300"/>
      <c r="G721" s="313"/>
      <c r="H721" s="303"/>
      <c r="I721" s="303"/>
      <c r="J721" s="303"/>
      <c r="K721" s="303"/>
      <c r="L721" s="303"/>
      <c r="M721" s="303"/>
      <c r="N721" s="303"/>
      <c r="O721" s="303"/>
      <c r="P721" s="303"/>
      <c r="Q721" s="304"/>
      <c r="R721" s="304"/>
      <c r="S721" s="304"/>
      <c r="T721" s="304"/>
      <c r="U721" s="304"/>
      <c r="V721" s="304"/>
      <c r="W721" s="304"/>
      <c r="X721" s="304"/>
      <c r="Y721" s="304"/>
      <c r="Z721" s="304"/>
      <c r="AA721" s="304"/>
      <c r="AB721" s="304"/>
      <c r="AC721" s="304"/>
      <c r="AD721" s="304"/>
      <c r="AE721" s="304"/>
      <c r="AF721" s="304"/>
      <c r="AG721" s="304"/>
    </row>
    <row r="722">
      <c r="A722" s="304"/>
      <c r="B722" s="304"/>
      <c r="C722" s="304"/>
      <c r="D722" s="304"/>
      <c r="E722" s="303"/>
      <c r="F722" s="300"/>
      <c r="G722" s="313"/>
      <c r="H722" s="303"/>
      <c r="I722" s="303"/>
      <c r="J722" s="303"/>
      <c r="K722" s="303"/>
      <c r="L722" s="303"/>
      <c r="M722" s="303"/>
      <c r="N722" s="303"/>
      <c r="O722" s="303"/>
      <c r="P722" s="303"/>
      <c r="Q722" s="304"/>
      <c r="R722" s="304"/>
      <c r="S722" s="304"/>
      <c r="T722" s="304"/>
      <c r="U722" s="304"/>
      <c r="V722" s="304"/>
      <c r="W722" s="304"/>
      <c r="X722" s="304"/>
      <c r="Y722" s="304"/>
      <c r="Z722" s="304"/>
      <c r="AA722" s="304"/>
      <c r="AB722" s="304"/>
      <c r="AC722" s="304"/>
      <c r="AD722" s="304"/>
      <c r="AE722" s="304"/>
      <c r="AF722" s="304"/>
      <c r="AG722" s="304"/>
    </row>
    <row r="723">
      <c r="A723" s="304"/>
      <c r="B723" s="304"/>
      <c r="C723" s="304"/>
      <c r="D723" s="304"/>
      <c r="E723" s="303"/>
      <c r="F723" s="300"/>
      <c r="G723" s="313"/>
      <c r="H723" s="303"/>
      <c r="I723" s="303"/>
      <c r="J723" s="303"/>
      <c r="K723" s="303"/>
      <c r="L723" s="303"/>
      <c r="M723" s="303"/>
      <c r="N723" s="303"/>
      <c r="O723" s="303"/>
      <c r="P723" s="303"/>
      <c r="Q723" s="304"/>
      <c r="R723" s="304"/>
      <c r="S723" s="304"/>
      <c r="T723" s="304"/>
      <c r="U723" s="304"/>
      <c r="V723" s="304"/>
      <c r="W723" s="304"/>
      <c r="X723" s="304"/>
      <c r="Y723" s="304"/>
      <c r="Z723" s="304"/>
      <c r="AA723" s="304"/>
      <c r="AB723" s="304"/>
      <c r="AC723" s="304"/>
      <c r="AD723" s="304"/>
      <c r="AE723" s="304"/>
      <c r="AF723" s="304"/>
      <c r="AG723" s="304"/>
    </row>
    <row r="724">
      <c r="A724" s="304"/>
      <c r="B724" s="304"/>
      <c r="C724" s="304"/>
      <c r="D724" s="304"/>
      <c r="E724" s="303"/>
      <c r="F724" s="300"/>
      <c r="G724" s="313"/>
      <c r="H724" s="303"/>
      <c r="I724" s="303"/>
      <c r="J724" s="303"/>
      <c r="K724" s="303"/>
      <c r="L724" s="303"/>
      <c r="M724" s="303"/>
      <c r="N724" s="303"/>
      <c r="O724" s="303"/>
      <c r="P724" s="303"/>
      <c r="Q724" s="304"/>
      <c r="R724" s="304"/>
      <c r="S724" s="304"/>
      <c r="T724" s="304"/>
      <c r="U724" s="304"/>
      <c r="V724" s="304"/>
      <c r="W724" s="304"/>
      <c r="X724" s="304"/>
      <c r="Y724" s="304"/>
      <c r="Z724" s="304"/>
      <c r="AA724" s="304"/>
      <c r="AB724" s="304"/>
      <c r="AC724" s="304"/>
      <c r="AD724" s="304"/>
      <c r="AE724" s="304"/>
      <c r="AF724" s="304"/>
      <c r="AG724" s="304"/>
    </row>
    <row r="725">
      <c r="A725" s="304"/>
      <c r="B725" s="304"/>
      <c r="C725" s="304"/>
      <c r="D725" s="304"/>
      <c r="E725" s="303"/>
      <c r="F725" s="300"/>
      <c r="G725" s="313"/>
      <c r="H725" s="303"/>
      <c r="I725" s="303"/>
      <c r="J725" s="303"/>
      <c r="K725" s="303"/>
      <c r="L725" s="303"/>
      <c r="M725" s="303"/>
      <c r="N725" s="303"/>
      <c r="O725" s="303"/>
      <c r="P725" s="303"/>
      <c r="Q725" s="304"/>
      <c r="R725" s="304"/>
      <c r="S725" s="304"/>
      <c r="T725" s="304"/>
      <c r="U725" s="304"/>
      <c r="V725" s="304"/>
      <c r="W725" s="304"/>
      <c r="X725" s="304"/>
      <c r="Y725" s="304"/>
      <c r="Z725" s="304"/>
      <c r="AA725" s="304"/>
      <c r="AB725" s="304"/>
      <c r="AC725" s="304"/>
      <c r="AD725" s="304"/>
      <c r="AE725" s="304"/>
      <c r="AF725" s="304"/>
      <c r="AG725" s="304"/>
    </row>
    <row r="726">
      <c r="A726" s="304"/>
      <c r="B726" s="304"/>
      <c r="C726" s="304"/>
      <c r="D726" s="304"/>
      <c r="E726" s="303"/>
      <c r="F726" s="300"/>
      <c r="G726" s="313"/>
      <c r="H726" s="303"/>
      <c r="I726" s="303"/>
      <c r="J726" s="303"/>
      <c r="K726" s="303"/>
      <c r="L726" s="303"/>
      <c r="M726" s="303"/>
      <c r="N726" s="303"/>
      <c r="O726" s="303"/>
      <c r="P726" s="303"/>
      <c r="Q726" s="304"/>
      <c r="R726" s="304"/>
      <c r="S726" s="304"/>
      <c r="T726" s="304"/>
      <c r="U726" s="304"/>
      <c r="V726" s="304"/>
      <c r="W726" s="304"/>
      <c r="X726" s="304"/>
      <c r="Y726" s="304"/>
      <c r="Z726" s="304"/>
      <c r="AA726" s="304"/>
      <c r="AB726" s="304"/>
      <c r="AC726" s="304"/>
      <c r="AD726" s="304"/>
      <c r="AE726" s="304"/>
      <c r="AF726" s="304"/>
      <c r="AG726" s="304"/>
    </row>
    <row r="727">
      <c r="A727" s="304"/>
      <c r="B727" s="304"/>
      <c r="C727" s="304"/>
      <c r="D727" s="304"/>
      <c r="E727" s="303"/>
      <c r="F727" s="300"/>
      <c r="G727" s="313"/>
      <c r="H727" s="303"/>
      <c r="I727" s="303"/>
      <c r="J727" s="303"/>
      <c r="K727" s="303"/>
      <c r="L727" s="303"/>
      <c r="M727" s="303"/>
      <c r="N727" s="303"/>
      <c r="O727" s="303"/>
      <c r="P727" s="303"/>
      <c r="Q727" s="304"/>
      <c r="R727" s="304"/>
      <c r="S727" s="304"/>
      <c r="T727" s="304"/>
      <c r="U727" s="304"/>
      <c r="V727" s="304"/>
      <c r="W727" s="304"/>
      <c r="X727" s="304"/>
      <c r="Y727" s="304"/>
      <c r="Z727" s="304"/>
      <c r="AA727" s="304"/>
      <c r="AB727" s="304"/>
      <c r="AC727" s="304"/>
      <c r="AD727" s="304"/>
      <c r="AE727" s="304"/>
      <c r="AF727" s="304"/>
      <c r="AG727" s="304"/>
    </row>
    <row r="728">
      <c r="A728" s="304"/>
      <c r="B728" s="304"/>
      <c r="C728" s="304"/>
      <c r="D728" s="304"/>
      <c r="E728" s="303"/>
      <c r="F728" s="300"/>
      <c r="G728" s="313"/>
      <c r="H728" s="303"/>
      <c r="I728" s="303"/>
      <c r="J728" s="303"/>
      <c r="K728" s="303"/>
      <c r="L728" s="303"/>
      <c r="M728" s="303"/>
      <c r="N728" s="303"/>
      <c r="O728" s="303"/>
      <c r="P728" s="303"/>
      <c r="Q728" s="304"/>
      <c r="R728" s="304"/>
      <c r="S728" s="304"/>
      <c r="T728" s="304"/>
      <c r="U728" s="304"/>
      <c r="V728" s="304"/>
      <c r="W728" s="304"/>
      <c r="X728" s="304"/>
      <c r="Y728" s="304"/>
      <c r="Z728" s="304"/>
      <c r="AA728" s="304"/>
      <c r="AB728" s="304"/>
      <c r="AC728" s="304"/>
      <c r="AD728" s="304"/>
      <c r="AE728" s="304"/>
      <c r="AF728" s="304"/>
      <c r="AG728" s="304"/>
    </row>
    <row r="729">
      <c r="A729" s="304"/>
      <c r="B729" s="304"/>
      <c r="C729" s="304"/>
      <c r="D729" s="304"/>
      <c r="E729" s="303"/>
      <c r="F729" s="300"/>
      <c r="G729" s="313"/>
      <c r="H729" s="303"/>
      <c r="I729" s="303"/>
      <c r="J729" s="303"/>
      <c r="K729" s="303"/>
      <c r="L729" s="303"/>
      <c r="M729" s="303"/>
      <c r="N729" s="303"/>
      <c r="O729" s="303"/>
      <c r="P729" s="303"/>
      <c r="Q729" s="304"/>
      <c r="R729" s="304"/>
      <c r="S729" s="304"/>
      <c r="T729" s="304"/>
      <c r="U729" s="304"/>
      <c r="V729" s="304"/>
      <c r="W729" s="304"/>
      <c r="X729" s="304"/>
      <c r="Y729" s="304"/>
      <c r="Z729" s="304"/>
      <c r="AA729" s="304"/>
      <c r="AB729" s="304"/>
      <c r="AC729" s="304"/>
      <c r="AD729" s="304"/>
      <c r="AE729" s="304"/>
      <c r="AF729" s="304"/>
      <c r="AG729" s="304"/>
    </row>
    <row r="730">
      <c r="A730" s="304"/>
      <c r="B730" s="304"/>
      <c r="C730" s="304"/>
      <c r="D730" s="304"/>
      <c r="E730" s="303"/>
      <c r="F730" s="300"/>
      <c r="G730" s="313"/>
      <c r="H730" s="303"/>
      <c r="I730" s="303"/>
      <c r="J730" s="303"/>
      <c r="K730" s="303"/>
      <c r="L730" s="303"/>
      <c r="M730" s="303"/>
      <c r="N730" s="303"/>
      <c r="O730" s="303"/>
      <c r="P730" s="303"/>
      <c r="Q730" s="304"/>
      <c r="R730" s="304"/>
      <c r="S730" s="304"/>
      <c r="T730" s="304"/>
      <c r="U730" s="304"/>
      <c r="V730" s="304"/>
      <c r="W730" s="304"/>
      <c r="X730" s="304"/>
      <c r="Y730" s="304"/>
      <c r="Z730" s="304"/>
      <c r="AA730" s="304"/>
      <c r="AB730" s="304"/>
      <c r="AC730" s="304"/>
      <c r="AD730" s="304"/>
      <c r="AE730" s="304"/>
      <c r="AF730" s="304"/>
      <c r="AG730" s="304"/>
    </row>
    <row r="731">
      <c r="A731" s="304"/>
      <c r="B731" s="304"/>
      <c r="C731" s="304"/>
      <c r="D731" s="304"/>
      <c r="E731" s="303"/>
      <c r="F731" s="300"/>
      <c r="G731" s="313"/>
      <c r="H731" s="303"/>
      <c r="I731" s="303"/>
      <c r="J731" s="303"/>
      <c r="K731" s="303"/>
      <c r="L731" s="303"/>
      <c r="M731" s="303"/>
      <c r="N731" s="303"/>
      <c r="O731" s="303"/>
      <c r="P731" s="303"/>
      <c r="Q731" s="304"/>
      <c r="R731" s="304"/>
      <c r="S731" s="304"/>
      <c r="T731" s="304"/>
      <c r="U731" s="304"/>
      <c r="V731" s="304"/>
      <c r="W731" s="304"/>
      <c r="X731" s="304"/>
      <c r="Y731" s="304"/>
      <c r="Z731" s="304"/>
      <c r="AA731" s="304"/>
      <c r="AB731" s="304"/>
      <c r="AC731" s="304"/>
      <c r="AD731" s="304"/>
      <c r="AE731" s="304"/>
      <c r="AF731" s="304"/>
      <c r="AG731" s="304"/>
    </row>
    <row r="732">
      <c r="A732" s="304"/>
      <c r="B732" s="304"/>
      <c r="C732" s="304"/>
      <c r="D732" s="304"/>
      <c r="E732" s="303"/>
      <c r="F732" s="300"/>
      <c r="G732" s="313"/>
      <c r="H732" s="303"/>
      <c r="I732" s="303"/>
      <c r="J732" s="303"/>
      <c r="K732" s="303"/>
      <c r="L732" s="303"/>
      <c r="M732" s="303"/>
      <c r="N732" s="303"/>
      <c r="O732" s="303"/>
      <c r="P732" s="303"/>
      <c r="Q732" s="304"/>
      <c r="R732" s="304"/>
      <c r="S732" s="304"/>
      <c r="T732" s="304"/>
      <c r="U732" s="304"/>
      <c r="V732" s="304"/>
      <c r="W732" s="304"/>
      <c r="X732" s="304"/>
      <c r="Y732" s="304"/>
      <c r="Z732" s="304"/>
      <c r="AA732" s="304"/>
      <c r="AB732" s="304"/>
      <c r="AC732" s="304"/>
      <c r="AD732" s="304"/>
      <c r="AE732" s="304"/>
      <c r="AF732" s="304"/>
      <c r="AG732" s="304"/>
    </row>
    <row r="733">
      <c r="A733" s="304"/>
      <c r="B733" s="304"/>
      <c r="C733" s="304"/>
      <c r="D733" s="304"/>
      <c r="E733" s="303"/>
      <c r="F733" s="300"/>
      <c r="G733" s="313"/>
      <c r="H733" s="303"/>
      <c r="I733" s="303"/>
      <c r="J733" s="303"/>
      <c r="K733" s="303"/>
      <c r="L733" s="303"/>
      <c r="M733" s="303"/>
      <c r="N733" s="303"/>
      <c r="O733" s="303"/>
      <c r="P733" s="303"/>
      <c r="Q733" s="304"/>
      <c r="R733" s="304"/>
      <c r="S733" s="304"/>
      <c r="T733" s="304"/>
      <c r="U733" s="304"/>
      <c r="V733" s="304"/>
      <c r="W733" s="304"/>
      <c r="X733" s="304"/>
      <c r="Y733" s="304"/>
      <c r="Z733" s="304"/>
      <c r="AA733" s="304"/>
      <c r="AB733" s="304"/>
      <c r="AC733" s="304"/>
      <c r="AD733" s="304"/>
      <c r="AE733" s="304"/>
      <c r="AF733" s="304"/>
      <c r="AG733" s="304"/>
    </row>
    <row r="734">
      <c r="A734" s="304"/>
      <c r="B734" s="304"/>
      <c r="C734" s="304"/>
      <c r="D734" s="304"/>
      <c r="E734" s="303"/>
      <c r="F734" s="300"/>
      <c r="G734" s="313"/>
      <c r="H734" s="303"/>
      <c r="I734" s="303"/>
      <c r="J734" s="303"/>
      <c r="K734" s="303"/>
      <c r="L734" s="303"/>
      <c r="M734" s="303"/>
      <c r="N734" s="303"/>
      <c r="O734" s="303"/>
      <c r="P734" s="303"/>
      <c r="Q734" s="304"/>
      <c r="R734" s="304"/>
      <c r="S734" s="304"/>
      <c r="T734" s="304"/>
      <c r="U734" s="304"/>
      <c r="V734" s="304"/>
      <c r="W734" s="304"/>
      <c r="X734" s="304"/>
      <c r="Y734" s="304"/>
      <c r="Z734" s="304"/>
      <c r="AA734" s="304"/>
      <c r="AB734" s="304"/>
      <c r="AC734" s="304"/>
      <c r="AD734" s="304"/>
      <c r="AE734" s="304"/>
      <c r="AF734" s="304"/>
      <c r="AG734" s="304"/>
    </row>
    <row r="735">
      <c r="A735" s="304"/>
      <c r="B735" s="304"/>
      <c r="C735" s="304"/>
      <c r="D735" s="304"/>
      <c r="E735" s="303"/>
      <c r="F735" s="300"/>
      <c r="G735" s="313"/>
      <c r="H735" s="303"/>
      <c r="I735" s="303"/>
      <c r="J735" s="303"/>
      <c r="K735" s="303"/>
      <c r="L735" s="303"/>
      <c r="M735" s="303"/>
      <c r="N735" s="303"/>
      <c r="O735" s="303"/>
      <c r="P735" s="303"/>
      <c r="Q735" s="304"/>
      <c r="R735" s="304"/>
      <c r="S735" s="304"/>
      <c r="T735" s="304"/>
      <c r="U735" s="304"/>
      <c r="V735" s="304"/>
      <c r="W735" s="304"/>
      <c r="X735" s="304"/>
      <c r="Y735" s="304"/>
      <c r="Z735" s="304"/>
      <c r="AA735" s="304"/>
      <c r="AB735" s="304"/>
      <c r="AC735" s="304"/>
      <c r="AD735" s="304"/>
      <c r="AE735" s="304"/>
      <c r="AF735" s="304"/>
      <c r="AG735" s="304"/>
    </row>
    <row r="736">
      <c r="A736" s="304"/>
      <c r="B736" s="304"/>
      <c r="C736" s="304"/>
      <c r="D736" s="304"/>
      <c r="E736" s="303"/>
      <c r="F736" s="300"/>
      <c r="G736" s="313"/>
      <c r="H736" s="303"/>
      <c r="I736" s="303"/>
      <c r="J736" s="303"/>
      <c r="K736" s="303"/>
      <c r="L736" s="303"/>
      <c r="M736" s="303"/>
      <c r="N736" s="303"/>
      <c r="O736" s="303"/>
      <c r="P736" s="303"/>
      <c r="Q736" s="304"/>
      <c r="R736" s="304"/>
      <c r="S736" s="304"/>
      <c r="T736" s="304"/>
      <c r="U736" s="304"/>
      <c r="V736" s="304"/>
      <c r="W736" s="304"/>
      <c r="X736" s="304"/>
      <c r="Y736" s="304"/>
      <c r="Z736" s="304"/>
      <c r="AA736" s="304"/>
      <c r="AB736" s="304"/>
      <c r="AC736" s="304"/>
      <c r="AD736" s="304"/>
      <c r="AE736" s="304"/>
      <c r="AF736" s="304"/>
      <c r="AG736" s="304"/>
    </row>
    <row r="737">
      <c r="A737" s="304"/>
      <c r="B737" s="304"/>
      <c r="C737" s="304"/>
      <c r="D737" s="304"/>
      <c r="E737" s="303"/>
      <c r="F737" s="300"/>
      <c r="G737" s="313"/>
      <c r="H737" s="303"/>
      <c r="I737" s="303"/>
      <c r="J737" s="303"/>
      <c r="K737" s="303"/>
      <c r="L737" s="303"/>
      <c r="M737" s="303"/>
      <c r="N737" s="303"/>
      <c r="O737" s="303"/>
      <c r="P737" s="303"/>
      <c r="Q737" s="304"/>
      <c r="R737" s="304"/>
      <c r="S737" s="304"/>
      <c r="T737" s="304"/>
      <c r="U737" s="304"/>
      <c r="V737" s="304"/>
      <c r="W737" s="304"/>
      <c r="X737" s="304"/>
      <c r="Y737" s="304"/>
      <c r="Z737" s="304"/>
      <c r="AA737" s="304"/>
      <c r="AB737" s="304"/>
      <c r="AC737" s="304"/>
      <c r="AD737" s="304"/>
      <c r="AE737" s="304"/>
      <c r="AF737" s="304"/>
      <c r="AG737" s="304"/>
    </row>
    <row r="738">
      <c r="A738" s="304"/>
      <c r="B738" s="304"/>
      <c r="C738" s="304"/>
      <c r="D738" s="304"/>
      <c r="E738" s="303"/>
      <c r="F738" s="300"/>
      <c r="G738" s="313"/>
      <c r="H738" s="303"/>
      <c r="I738" s="303"/>
      <c r="J738" s="303"/>
      <c r="K738" s="303"/>
      <c r="L738" s="303"/>
      <c r="M738" s="303"/>
      <c r="N738" s="303"/>
      <c r="O738" s="303"/>
      <c r="P738" s="303"/>
      <c r="Q738" s="304"/>
      <c r="R738" s="304"/>
      <c r="S738" s="304"/>
      <c r="T738" s="304"/>
      <c r="U738" s="304"/>
      <c r="V738" s="304"/>
      <c r="W738" s="304"/>
      <c r="X738" s="304"/>
      <c r="Y738" s="304"/>
      <c r="Z738" s="304"/>
      <c r="AA738" s="304"/>
      <c r="AB738" s="304"/>
      <c r="AC738" s="304"/>
      <c r="AD738" s="304"/>
      <c r="AE738" s="304"/>
      <c r="AF738" s="304"/>
      <c r="AG738" s="304"/>
    </row>
    <row r="739">
      <c r="A739" s="304"/>
      <c r="B739" s="304"/>
      <c r="C739" s="304"/>
      <c r="D739" s="304"/>
      <c r="E739" s="303"/>
      <c r="F739" s="300"/>
      <c r="G739" s="313"/>
      <c r="H739" s="303"/>
      <c r="I739" s="303"/>
      <c r="J739" s="303"/>
      <c r="K739" s="303"/>
      <c r="L739" s="303"/>
      <c r="M739" s="303"/>
      <c r="N739" s="303"/>
      <c r="O739" s="303"/>
      <c r="P739" s="303"/>
      <c r="Q739" s="304"/>
      <c r="R739" s="304"/>
      <c r="S739" s="304"/>
      <c r="T739" s="304"/>
      <c r="U739" s="304"/>
      <c r="V739" s="304"/>
      <c r="W739" s="304"/>
      <c r="X739" s="304"/>
      <c r="Y739" s="304"/>
      <c r="Z739" s="304"/>
      <c r="AA739" s="304"/>
      <c r="AB739" s="304"/>
      <c r="AC739" s="304"/>
      <c r="AD739" s="304"/>
      <c r="AE739" s="304"/>
      <c r="AF739" s="304"/>
      <c r="AG739" s="304"/>
    </row>
    <row r="740">
      <c r="A740" s="304"/>
      <c r="B740" s="304"/>
      <c r="C740" s="304"/>
      <c r="D740" s="304"/>
      <c r="E740" s="303"/>
      <c r="F740" s="300"/>
      <c r="G740" s="313"/>
      <c r="H740" s="303"/>
      <c r="I740" s="303"/>
      <c r="J740" s="303"/>
      <c r="K740" s="303"/>
      <c r="L740" s="303"/>
      <c r="M740" s="303"/>
      <c r="N740" s="303"/>
      <c r="O740" s="303"/>
      <c r="P740" s="303"/>
      <c r="Q740" s="304"/>
      <c r="R740" s="304"/>
      <c r="S740" s="304"/>
      <c r="T740" s="304"/>
      <c r="U740" s="304"/>
      <c r="V740" s="304"/>
      <c r="W740" s="304"/>
      <c r="X740" s="304"/>
      <c r="Y740" s="304"/>
      <c r="Z740" s="304"/>
      <c r="AA740" s="304"/>
      <c r="AB740" s="304"/>
      <c r="AC740" s="304"/>
      <c r="AD740" s="304"/>
      <c r="AE740" s="304"/>
      <c r="AF740" s="304"/>
      <c r="AG740" s="304"/>
    </row>
    <row r="741">
      <c r="A741" s="304"/>
      <c r="B741" s="304"/>
      <c r="C741" s="304"/>
      <c r="D741" s="304"/>
      <c r="E741" s="303"/>
      <c r="F741" s="300"/>
      <c r="G741" s="313"/>
      <c r="H741" s="303"/>
      <c r="I741" s="303"/>
      <c r="J741" s="303"/>
      <c r="K741" s="303"/>
      <c r="L741" s="303"/>
      <c r="M741" s="303"/>
      <c r="N741" s="303"/>
      <c r="O741" s="303"/>
      <c r="P741" s="303"/>
      <c r="Q741" s="304"/>
      <c r="R741" s="304"/>
      <c r="S741" s="304"/>
      <c r="T741" s="304"/>
      <c r="U741" s="304"/>
      <c r="V741" s="304"/>
      <c r="W741" s="304"/>
      <c r="X741" s="304"/>
      <c r="Y741" s="304"/>
      <c r="Z741" s="304"/>
      <c r="AA741" s="304"/>
      <c r="AB741" s="304"/>
      <c r="AC741" s="304"/>
      <c r="AD741" s="304"/>
      <c r="AE741" s="304"/>
      <c r="AF741" s="304"/>
      <c r="AG741" s="304"/>
    </row>
    <row r="742">
      <c r="A742" s="304"/>
      <c r="B742" s="304"/>
      <c r="C742" s="304"/>
      <c r="D742" s="304"/>
      <c r="E742" s="303"/>
      <c r="F742" s="300"/>
      <c r="G742" s="313"/>
      <c r="H742" s="303"/>
      <c r="I742" s="303"/>
      <c r="J742" s="303"/>
      <c r="K742" s="303"/>
      <c r="L742" s="303"/>
      <c r="M742" s="303"/>
      <c r="N742" s="303"/>
      <c r="O742" s="303"/>
      <c r="P742" s="303"/>
      <c r="Q742" s="304"/>
      <c r="R742" s="304"/>
      <c r="S742" s="304"/>
      <c r="T742" s="304"/>
      <c r="U742" s="304"/>
      <c r="V742" s="304"/>
      <c r="W742" s="304"/>
      <c r="X742" s="304"/>
      <c r="Y742" s="304"/>
      <c r="Z742" s="304"/>
      <c r="AA742" s="304"/>
      <c r="AB742" s="304"/>
      <c r="AC742" s="304"/>
      <c r="AD742" s="304"/>
      <c r="AE742" s="304"/>
      <c r="AF742" s="304"/>
      <c r="AG742" s="304"/>
    </row>
    <row r="743">
      <c r="A743" s="304"/>
      <c r="B743" s="304"/>
      <c r="C743" s="304"/>
      <c r="D743" s="304"/>
      <c r="E743" s="303"/>
      <c r="F743" s="300"/>
      <c r="G743" s="313"/>
      <c r="H743" s="303"/>
      <c r="I743" s="303"/>
      <c r="J743" s="303"/>
      <c r="K743" s="303"/>
      <c r="L743" s="303"/>
      <c r="M743" s="303"/>
      <c r="N743" s="303"/>
      <c r="O743" s="303"/>
      <c r="P743" s="303"/>
      <c r="Q743" s="304"/>
      <c r="R743" s="304"/>
      <c r="S743" s="304"/>
      <c r="T743" s="304"/>
      <c r="U743" s="304"/>
      <c r="V743" s="304"/>
      <c r="W743" s="304"/>
      <c r="X743" s="304"/>
      <c r="Y743" s="304"/>
      <c r="Z743" s="304"/>
      <c r="AA743" s="304"/>
      <c r="AB743" s="304"/>
      <c r="AC743" s="304"/>
      <c r="AD743" s="304"/>
      <c r="AE743" s="304"/>
      <c r="AF743" s="304"/>
      <c r="AG743" s="304"/>
    </row>
    <row r="744">
      <c r="A744" s="304"/>
      <c r="B744" s="304"/>
      <c r="C744" s="304"/>
      <c r="D744" s="304"/>
      <c r="E744" s="303"/>
      <c r="F744" s="300"/>
      <c r="G744" s="313"/>
      <c r="H744" s="303"/>
      <c r="I744" s="303"/>
      <c r="J744" s="303"/>
      <c r="K744" s="303"/>
      <c r="L744" s="303"/>
      <c r="M744" s="303"/>
      <c r="N744" s="303"/>
      <c r="O744" s="303"/>
      <c r="P744" s="303"/>
      <c r="Q744" s="304"/>
      <c r="R744" s="304"/>
      <c r="S744" s="304"/>
      <c r="T744" s="304"/>
      <c r="U744" s="304"/>
      <c r="V744" s="304"/>
      <c r="W744" s="304"/>
      <c r="X744" s="304"/>
      <c r="Y744" s="304"/>
      <c r="Z744" s="304"/>
      <c r="AA744" s="304"/>
      <c r="AB744" s="304"/>
      <c r="AC744" s="304"/>
      <c r="AD744" s="304"/>
      <c r="AE744" s="304"/>
      <c r="AF744" s="304"/>
      <c r="AG744" s="304"/>
    </row>
    <row r="745">
      <c r="A745" s="304"/>
      <c r="B745" s="304"/>
      <c r="C745" s="304"/>
      <c r="D745" s="304"/>
      <c r="E745" s="303"/>
      <c r="F745" s="300"/>
      <c r="G745" s="313"/>
      <c r="H745" s="303"/>
      <c r="I745" s="303"/>
      <c r="J745" s="303"/>
      <c r="K745" s="303"/>
      <c r="L745" s="303"/>
      <c r="M745" s="303"/>
      <c r="N745" s="303"/>
      <c r="O745" s="303"/>
      <c r="P745" s="303"/>
      <c r="Q745" s="304"/>
      <c r="R745" s="304"/>
      <c r="S745" s="304"/>
      <c r="T745" s="304"/>
      <c r="U745" s="304"/>
      <c r="V745" s="304"/>
      <c r="W745" s="304"/>
      <c r="X745" s="304"/>
      <c r="Y745" s="304"/>
      <c r="Z745" s="304"/>
      <c r="AA745" s="304"/>
      <c r="AB745" s="304"/>
      <c r="AC745" s="304"/>
      <c r="AD745" s="304"/>
      <c r="AE745" s="304"/>
      <c r="AF745" s="304"/>
      <c r="AG745" s="304"/>
    </row>
    <row r="746">
      <c r="A746" s="304"/>
      <c r="B746" s="304"/>
      <c r="C746" s="304"/>
      <c r="D746" s="304"/>
      <c r="E746" s="303"/>
      <c r="F746" s="300"/>
      <c r="G746" s="313"/>
      <c r="H746" s="303"/>
      <c r="I746" s="303"/>
      <c r="J746" s="303"/>
      <c r="K746" s="303"/>
      <c r="L746" s="303"/>
      <c r="M746" s="303"/>
      <c r="N746" s="303"/>
      <c r="O746" s="303"/>
      <c r="P746" s="303"/>
      <c r="Q746" s="304"/>
      <c r="R746" s="304"/>
      <c r="S746" s="304"/>
      <c r="T746" s="304"/>
      <c r="U746" s="304"/>
      <c r="V746" s="304"/>
      <c r="W746" s="304"/>
      <c r="X746" s="304"/>
      <c r="Y746" s="304"/>
      <c r="Z746" s="304"/>
      <c r="AA746" s="304"/>
      <c r="AB746" s="304"/>
      <c r="AC746" s="304"/>
      <c r="AD746" s="304"/>
      <c r="AE746" s="304"/>
      <c r="AF746" s="304"/>
      <c r="AG746" s="304"/>
    </row>
    <row r="747">
      <c r="A747" s="304"/>
      <c r="B747" s="304"/>
      <c r="C747" s="304"/>
      <c r="D747" s="304"/>
      <c r="E747" s="303"/>
      <c r="F747" s="300"/>
      <c r="G747" s="313"/>
      <c r="H747" s="303"/>
      <c r="I747" s="303"/>
      <c r="J747" s="303"/>
      <c r="K747" s="303"/>
      <c r="L747" s="303"/>
      <c r="M747" s="303"/>
      <c r="N747" s="303"/>
      <c r="O747" s="303"/>
      <c r="P747" s="303"/>
      <c r="Q747" s="304"/>
      <c r="R747" s="304"/>
      <c r="S747" s="304"/>
      <c r="T747" s="304"/>
      <c r="U747" s="304"/>
      <c r="V747" s="304"/>
      <c r="W747" s="304"/>
      <c r="X747" s="304"/>
      <c r="Y747" s="304"/>
      <c r="Z747" s="304"/>
      <c r="AA747" s="304"/>
      <c r="AB747" s="304"/>
      <c r="AC747" s="304"/>
      <c r="AD747" s="304"/>
      <c r="AE747" s="304"/>
      <c r="AF747" s="304"/>
      <c r="AG747" s="304"/>
    </row>
    <row r="748">
      <c r="A748" s="304"/>
      <c r="B748" s="304"/>
      <c r="C748" s="304"/>
      <c r="D748" s="304"/>
      <c r="E748" s="303"/>
      <c r="F748" s="300"/>
      <c r="G748" s="313"/>
      <c r="H748" s="303"/>
      <c r="I748" s="303"/>
      <c r="J748" s="303"/>
      <c r="K748" s="303"/>
      <c r="L748" s="303"/>
      <c r="M748" s="303"/>
      <c r="N748" s="303"/>
      <c r="O748" s="303"/>
      <c r="P748" s="303"/>
      <c r="Q748" s="304"/>
      <c r="R748" s="304"/>
      <c r="S748" s="304"/>
      <c r="T748" s="304"/>
      <c r="U748" s="304"/>
      <c r="V748" s="304"/>
      <c r="W748" s="304"/>
      <c r="X748" s="304"/>
      <c r="Y748" s="304"/>
      <c r="Z748" s="304"/>
      <c r="AA748" s="304"/>
      <c r="AB748" s="304"/>
      <c r="AC748" s="304"/>
      <c r="AD748" s="304"/>
      <c r="AE748" s="304"/>
      <c r="AF748" s="304"/>
      <c r="AG748" s="304"/>
    </row>
    <row r="749">
      <c r="A749" s="304"/>
      <c r="B749" s="304"/>
      <c r="C749" s="304"/>
      <c r="D749" s="304"/>
      <c r="E749" s="303"/>
      <c r="F749" s="300"/>
      <c r="G749" s="313"/>
      <c r="H749" s="303"/>
      <c r="I749" s="303"/>
      <c r="J749" s="303"/>
      <c r="K749" s="303"/>
      <c r="L749" s="303"/>
      <c r="M749" s="303"/>
      <c r="N749" s="303"/>
      <c r="O749" s="303"/>
      <c r="P749" s="303"/>
      <c r="Q749" s="304"/>
      <c r="R749" s="304"/>
      <c r="S749" s="304"/>
      <c r="T749" s="304"/>
      <c r="U749" s="304"/>
      <c r="V749" s="304"/>
      <c r="W749" s="304"/>
      <c r="X749" s="304"/>
      <c r="Y749" s="304"/>
      <c r="Z749" s="304"/>
      <c r="AA749" s="304"/>
      <c r="AB749" s="304"/>
      <c r="AC749" s="304"/>
      <c r="AD749" s="304"/>
      <c r="AE749" s="304"/>
      <c r="AF749" s="304"/>
      <c r="AG749" s="304"/>
    </row>
    <row r="750">
      <c r="A750" s="304"/>
      <c r="B750" s="304"/>
      <c r="C750" s="304"/>
      <c r="D750" s="304"/>
      <c r="E750" s="303"/>
      <c r="F750" s="300"/>
      <c r="G750" s="313"/>
      <c r="H750" s="303"/>
      <c r="I750" s="303"/>
      <c r="J750" s="303"/>
      <c r="K750" s="303"/>
      <c r="L750" s="303"/>
      <c r="M750" s="303"/>
      <c r="N750" s="303"/>
      <c r="O750" s="303"/>
      <c r="P750" s="303"/>
      <c r="Q750" s="304"/>
      <c r="R750" s="304"/>
      <c r="S750" s="304"/>
      <c r="T750" s="304"/>
      <c r="U750" s="304"/>
      <c r="V750" s="304"/>
      <c r="W750" s="304"/>
      <c r="X750" s="304"/>
      <c r="Y750" s="304"/>
      <c r="Z750" s="304"/>
      <c r="AA750" s="304"/>
      <c r="AB750" s="304"/>
      <c r="AC750" s="304"/>
      <c r="AD750" s="304"/>
      <c r="AE750" s="304"/>
      <c r="AF750" s="304"/>
      <c r="AG750" s="304"/>
    </row>
    <row r="751">
      <c r="A751" s="304"/>
      <c r="B751" s="304"/>
      <c r="C751" s="304"/>
      <c r="D751" s="304"/>
      <c r="E751" s="303"/>
      <c r="F751" s="300"/>
      <c r="G751" s="313"/>
      <c r="H751" s="303"/>
      <c r="I751" s="303"/>
      <c r="J751" s="303"/>
      <c r="K751" s="303"/>
      <c r="L751" s="303"/>
      <c r="M751" s="303"/>
      <c r="N751" s="303"/>
      <c r="O751" s="303"/>
      <c r="P751" s="303"/>
      <c r="Q751" s="304"/>
      <c r="R751" s="304"/>
      <c r="S751" s="304"/>
      <c r="T751" s="304"/>
      <c r="U751" s="304"/>
      <c r="V751" s="304"/>
      <c r="W751" s="304"/>
      <c r="X751" s="304"/>
      <c r="Y751" s="304"/>
      <c r="Z751" s="304"/>
      <c r="AA751" s="304"/>
      <c r="AB751" s="304"/>
      <c r="AC751" s="304"/>
      <c r="AD751" s="304"/>
      <c r="AE751" s="304"/>
      <c r="AF751" s="304"/>
      <c r="AG751" s="304"/>
    </row>
    <row r="752">
      <c r="A752" s="304"/>
      <c r="B752" s="304"/>
      <c r="C752" s="304"/>
      <c r="D752" s="304"/>
      <c r="E752" s="303"/>
      <c r="F752" s="300"/>
      <c r="G752" s="313"/>
      <c r="H752" s="303"/>
      <c r="I752" s="303"/>
      <c r="J752" s="303"/>
      <c r="K752" s="303"/>
      <c r="L752" s="303"/>
      <c r="M752" s="303"/>
      <c r="N752" s="303"/>
      <c r="O752" s="303"/>
      <c r="P752" s="303"/>
      <c r="Q752" s="304"/>
      <c r="R752" s="304"/>
      <c r="S752" s="304"/>
      <c r="T752" s="304"/>
      <c r="U752" s="304"/>
      <c r="V752" s="304"/>
      <c r="W752" s="304"/>
      <c r="X752" s="304"/>
      <c r="Y752" s="304"/>
      <c r="Z752" s="304"/>
      <c r="AA752" s="304"/>
      <c r="AB752" s="304"/>
      <c r="AC752" s="304"/>
      <c r="AD752" s="304"/>
      <c r="AE752" s="304"/>
      <c r="AF752" s="304"/>
      <c r="AG752" s="304"/>
    </row>
    <row r="753">
      <c r="A753" s="304"/>
      <c r="B753" s="304"/>
      <c r="C753" s="304"/>
      <c r="D753" s="304"/>
      <c r="E753" s="303"/>
      <c r="F753" s="300"/>
      <c r="G753" s="313"/>
      <c r="H753" s="303"/>
      <c r="I753" s="303"/>
      <c r="J753" s="303"/>
      <c r="K753" s="303"/>
      <c r="L753" s="303"/>
      <c r="M753" s="303"/>
      <c r="N753" s="303"/>
      <c r="O753" s="303"/>
      <c r="P753" s="303"/>
      <c r="Q753" s="304"/>
      <c r="R753" s="304"/>
      <c r="S753" s="304"/>
      <c r="T753" s="304"/>
      <c r="U753" s="304"/>
      <c r="V753" s="304"/>
      <c r="W753" s="304"/>
      <c r="X753" s="304"/>
      <c r="Y753" s="304"/>
      <c r="Z753" s="304"/>
      <c r="AA753" s="304"/>
      <c r="AB753" s="304"/>
      <c r="AC753" s="304"/>
      <c r="AD753" s="304"/>
      <c r="AE753" s="304"/>
      <c r="AF753" s="304"/>
      <c r="AG753" s="304"/>
    </row>
    <row r="754">
      <c r="A754" s="304"/>
      <c r="B754" s="304"/>
      <c r="C754" s="304"/>
      <c r="D754" s="304"/>
      <c r="E754" s="303"/>
      <c r="F754" s="300"/>
      <c r="G754" s="313"/>
      <c r="H754" s="303"/>
      <c r="I754" s="303"/>
      <c r="J754" s="303"/>
      <c r="K754" s="303"/>
      <c r="L754" s="303"/>
      <c r="M754" s="303"/>
      <c r="N754" s="303"/>
      <c r="O754" s="303"/>
      <c r="P754" s="303"/>
      <c r="Q754" s="304"/>
      <c r="R754" s="304"/>
      <c r="S754" s="304"/>
      <c r="T754" s="304"/>
      <c r="U754" s="304"/>
      <c r="V754" s="304"/>
      <c r="W754" s="304"/>
      <c r="X754" s="304"/>
      <c r="Y754" s="304"/>
      <c r="Z754" s="304"/>
      <c r="AA754" s="304"/>
      <c r="AB754" s="304"/>
      <c r="AC754" s="304"/>
      <c r="AD754" s="304"/>
      <c r="AE754" s="304"/>
      <c r="AF754" s="304"/>
      <c r="AG754" s="304"/>
    </row>
    <row r="755">
      <c r="A755" s="304"/>
      <c r="B755" s="304"/>
      <c r="C755" s="304"/>
      <c r="D755" s="304"/>
      <c r="E755" s="303"/>
      <c r="F755" s="300"/>
      <c r="G755" s="313"/>
      <c r="H755" s="303"/>
      <c r="I755" s="303"/>
      <c r="J755" s="303"/>
      <c r="K755" s="303"/>
      <c r="L755" s="303"/>
      <c r="M755" s="303"/>
      <c r="N755" s="303"/>
      <c r="O755" s="303"/>
      <c r="P755" s="303"/>
      <c r="Q755" s="304"/>
      <c r="R755" s="304"/>
      <c r="S755" s="304"/>
      <c r="T755" s="304"/>
      <c r="U755" s="304"/>
      <c r="V755" s="304"/>
      <c r="W755" s="304"/>
      <c r="X755" s="304"/>
      <c r="Y755" s="304"/>
      <c r="Z755" s="304"/>
      <c r="AA755" s="304"/>
      <c r="AB755" s="304"/>
      <c r="AC755" s="304"/>
      <c r="AD755" s="304"/>
      <c r="AE755" s="304"/>
      <c r="AF755" s="304"/>
      <c r="AG755" s="304"/>
    </row>
    <row r="756">
      <c r="A756" s="304"/>
      <c r="B756" s="304"/>
      <c r="C756" s="304"/>
      <c r="D756" s="304"/>
      <c r="E756" s="303"/>
      <c r="F756" s="300"/>
      <c r="G756" s="313"/>
      <c r="H756" s="303"/>
      <c r="I756" s="303"/>
      <c r="J756" s="303"/>
      <c r="K756" s="303"/>
      <c r="L756" s="303"/>
      <c r="M756" s="303"/>
      <c r="N756" s="303"/>
      <c r="O756" s="303"/>
      <c r="P756" s="303"/>
      <c r="Q756" s="304"/>
      <c r="R756" s="304"/>
      <c r="S756" s="304"/>
      <c r="T756" s="304"/>
      <c r="U756" s="304"/>
      <c r="V756" s="304"/>
      <c r="W756" s="304"/>
      <c r="X756" s="304"/>
      <c r="Y756" s="304"/>
      <c r="Z756" s="304"/>
      <c r="AA756" s="304"/>
      <c r="AB756" s="304"/>
      <c r="AC756" s="304"/>
      <c r="AD756" s="304"/>
      <c r="AE756" s="304"/>
      <c r="AF756" s="304"/>
      <c r="AG756" s="304"/>
    </row>
    <row r="757">
      <c r="A757" s="304"/>
      <c r="B757" s="304"/>
      <c r="C757" s="304"/>
      <c r="D757" s="304"/>
      <c r="E757" s="303"/>
      <c r="F757" s="300"/>
      <c r="G757" s="313"/>
      <c r="H757" s="303"/>
      <c r="I757" s="303"/>
      <c r="J757" s="303"/>
      <c r="K757" s="303"/>
      <c r="L757" s="303"/>
      <c r="M757" s="303"/>
      <c r="N757" s="303"/>
      <c r="O757" s="303"/>
      <c r="P757" s="303"/>
      <c r="Q757" s="304"/>
      <c r="R757" s="304"/>
      <c r="S757" s="304"/>
      <c r="T757" s="304"/>
      <c r="U757" s="304"/>
      <c r="V757" s="304"/>
      <c r="W757" s="304"/>
      <c r="X757" s="304"/>
      <c r="Y757" s="304"/>
      <c r="Z757" s="304"/>
      <c r="AA757" s="304"/>
      <c r="AB757" s="304"/>
      <c r="AC757" s="304"/>
      <c r="AD757" s="304"/>
      <c r="AE757" s="304"/>
      <c r="AF757" s="304"/>
      <c r="AG757" s="304"/>
    </row>
    <row r="758">
      <c r="A758" s="304"/>
      <c r="B758" s="304"/>
      <c r="C758" s="304"/>
      <c r="D758" s="304"/>
      <c r="E758" s="303"/>
      <c r="F758" s="300"/>
      <c r="G758" s="313"/>
      <c r="H758" s="303"/>
      <c r="I758" s="303"/>
      <c r="J758" s="303"/>
      <c r="K758" s="303"/>
      <c r="L758" s="303"/>
      <c r="M758" s="303"/>
      <c r="N758" s="303"/>
      <c r="O758" s="303"/>
      <c r="P758" s="303"/>
      <c r="Q758" s="304"/>
      <c r="R758" s="304"/>
      <c r="S758" s="304"/>
      <c r="T758" s="304"/>
      <c r="U758" s="304"/>
      <c r="V758" s="304"/>
      <c r="W758" s="304"/>
      <c r="X758" s="304"/>
      <c r="Y758" s="304"/>
      <c r="Z758" s="304"/>
      <c r="AA758" s="304"/>
      <c r="AB758" s="304"/>
      <c r="AC758" s="304"/>
      <c r="AD758" s="304"/>
      <c r="AE758" s="304"/>
      <c r="AF758" s="304"/>
      <c r="AG758" s="304"/>
    </row>
    <row r="759">
      <c r="A759" s="304"/>
      <c r="B759" s="304"/>
      <c r="C759" s="304"/>
      <c r="D759" s="304"/>
      <c r="E759" s="303"/>
      <c r="F759" s="300"/>
      <c r="G759" s="313"/>
      <c r="H759" s="303"/>
      <c r="I759" s="303"/>
      <c r="J759" s="303"/>
      <c r="K759" s="303"/>
      <c r="L759" s="303"/>
      <c r="M759" s="303"/>
      <c r="N759" s="303"/>
      <c r="O759" s="303"/>
      <c r="P759" s="303"/>
      <c r="Q759" s="304"/>
      <c r="R759" s="304"/>
      <c r="S759" s="304"/>
      <c r="T759" s="304"/>
      <c r="U759" s="304"/>
      <c r="V759" s="304"/>
      <c r="W759" s="304"/>
      <c r="X759" s="304"/>
      <c r="Y759" s="304"/>
      <c r="Z759" s="304"/>
      <c r="AA759" s="304"/>
      <c r="AB759" s="304"/>
      <c r="AC759" s="304"/>
      <c r="AD759" s="304"/>
      <c r="AE759" s="304"/>
      <c r="AF759" s="304"/>
      <c r="AG759" s="304"/>
    </row>
    <row r="760">
      <c r="A760" s="304"/>
      <c r="B760" s="304"/>
      <c r="C760" s="304"/>
      <c r="D760" s="304"/>
      <c r="E760" s="303"/>
      <c r="F760" s="300"/>
      <c r="G760" s="313"/>
      <c r="H760" s="303"/>
      <c r="I760" s="303"/>
      <c r="J760" s="303"/>
      <c r="K760" s="303"/>
      <c r="L760" s="303"/>
      <c r="M760" s="303"/>
      <c r="N760" s="303"/>
      <c r="O760" s="303"/>
      <c r="P760" s="303"/>
      <c r="Q760" s="304"/>
      <c r="R760" s="304"/>
      <c r="S760" s="304"/>
      <c r="T760" s="304"/>
      <c r="U760" s="304"/>
      <c r="V760" s="304"/>
      <c r="W760" s="304"/>
      <c r="X760" s="304"/>
      <c r="Y760" s="304"/>
      <c r="Z760" s="304"/>
      <c r="AA760" s="304"/>
      <c r="AB760" s="304"/>
      <c r="AC760" s="304"/>
      <c r="AD760" s="304"/>
      <c r="AE760" s="304"/>
      <c r="AF760" s="304"/>
      <c r="AG760" s="304"/>
    </row>
    <row r="761">
      <c r="A761" s="304"/>
      <c r="B761" s="304"/>
      <c r="C761" s="304"/>
      <c r="D761" s="304"/>
      <c r="E761" s="303"/>
      <c r="F761" s="300"/>
      <c r="G761" s="313"/>
      <c r="H761" s="303"/>
      <c r="I761" s="303"/>
      <c r="J761" s="303"/>
      <c r="K761" s="303"/>
      <c r="L761" s="303"/>
      <c r="M761" s="303"/>
      <c r="N761" s="303"/>
      <c r="O761" s="303"/>
      <c r="P761" s="303"/>
      <c r="Q761" s="304"/>
      <c r="R761" s="304"/>
      <c r="S761" s="304"/>
      <c r="T761" s="304"/>
      <c r="U761" s="304"/>
      <c r="V761" s="304"/>
      <c r="W761" s="304"/>
      <c r="X761" s="304"/>
      <c r="Y761" s="304"/>
      <c r="Z761" s="304"/>
      <c r="AA761" s="304"/>
      <c r="AB761" s="304"/>
      <c r="AC761" s="304"/>
      <c r="AD761" s="304"/>
      <c r="AE761" s="304"/>
      <c r="AF761" s="304"/>
      <c r="AG761" s="304"/>
    </row>
    <row r="762">
      <c r="A762" s="304"/>
      <c r="B762" s="304"/>
      <c r="C762" s="304"/>
      <c r="D762" s="304"/>
      <c r="E762" s="303"/>
      <c r="F762" s="300"/>
      <c r="G762" s="313"/>
      <c r="H762" s="303"/>
      <c r="I762" s="303"/>
      <c r="J762" s="303"/>
      <c r="K762" s="303"/>
      <c r="L762" s="303"/>
      <c r="M762" s="303"/>
      <c r="N762" s="303"/>
      <c r="O762" s="303"/>
      <c r="P762" s="303"/>
      <c r="Q762" s="304"/>
      <c r="R762" s="304"/>
      <c r="S762" s="304"/>
      <c r="T762" s="304"/>
      <c r="U762" s="304"/>
      <c r="V762" s="304"/>
      <c r="W762" s="304"/>
      <c r="X762" s="304"/>
      <c r="Y762" s="304"/>
      <c r="Z762" s="304"/>
      <c r="AA762" s="304"/>
      <c r="AB762" s="304"/>
      <c r="AC762" s="304"/>
      <c r="AD762" s="304"/>
      <c r="AE762" s="304"/>
      <c r="AF762" s="304"/>
      <c r="AG762" s="304"/>
    </row>
    <row r="763">
      <c r="A763" s="304"/>
      <c r="B763" s="304"/>
      <c r="C763" s="304"/>
      <c r="D763" s="304"/>
      <c r="E763" s="303"/>
      <c r="F763" s="300"/>
      <c r="G763" s="313"/>
      <c r="H763" s="303"/>
      <c r="I763" s="303"/>
      <c r="J763" s="303"/>
      <c r="K763" s="303"/>
      <c r="L763" s="303"/>
      <c r="M763" s="303"/>
      <c r="N763" s="303"/>
      <c r="O763" s="303"/>
      <c r="P763" s="303"/>
      <c r="Q763" s="304"/>
      <c r="R763" s="304"/>
      <c r="S763" s="304"/>
      <c r="T763" s="304"/>
      <c r="U763" s="304"/>
      <c r="V763" s="304"/>
      <c r="W763" s="304"/>
      <c r="X763" s="304"/>
      <c r="Y763" s="304"/>
      <c r="Z763" s="304"/>
      <c r="AA763" s="304"/>
      <c r="AB763" s="304"/>
      <c r="AC763" s="304"/>
      <c r="AD763" s="304"/>
      <c r="AE763" s="304"/>
      <c r="AF763" s="304"/>
      <c r="AG763" s="304"/>
    </row>
    <row r="764">
      <c r="A764" s="304"/>
      <c r="B764" s="304"/>
      <c r="C764" s="304"/>
      <c r="D764" s="304"/>
      <c r="E764" s="303"/>
      <c r="F764" s="300"/>
      <c r="G764" s="313"/>
      <c r="H764" s="303"/>
      <c r="I764" s="303"/>
      <c r="J764" s="303"/>
      <c r="K764" s="303"/>
      <c r="L764" s="303"/>
      <c r="M764" s="303"/>
      <c r="N764" s="303"/>
      <c r="O764" s="303"/>
      <c r="P764" s="303"/>
      <c r="Q764" s="304"/>
      <c r="R764" s="304"/>
      <c r="S764" s="304"/>
      <c r="T764" s="304"/>
      <c r="U764" s="304"/>
      <c r="V764" s="304"/>
      <c r="W764" s="304"/>
      <c r="X764" s="304"/>
      <c r="Y764" s="304"/>
      <c r="Z764" s="304"/>
      <c r="AA764" s="304"/>
      <c r="AB764" s="304"/>
      <c r="AC764" s="304"/>
      <c r="AD764" s="304"/>
      <c r="AE764" s="304"/>
      <c r="AF764" s="304"/>
      <c r="AG764" s="304"/>
    </row>
    <row r="765">
      <c r="A765" s="304"/>
      <c r="B765" s="304"/>
      <c r="C765" s="304"/>
      <c r="D765" s="304"/>
      <c r="E765" s="303"/>
      <c r="F765" s="300"/>
      <c r="G765" s="313"/>
      <c r="H765" s="303"/>
      <c r="I765" s="303"/>
      <c r="J765" s="303"/>
      <c r="K765" s="303"/>
      <c r="L765" s="303"/>
      <c r="M765" s="303"/>
      <c r="N765" s="303"/>
      <c r="O765" s="303"/>
      <c r="P765" s="303"/>
      <c r="Q765" s="304"/>
      <c r="R765" s="304"/>
      <c r="S765" s="304"/>
      <c r="T765" s="304"/>
      <c r="U765" s="304"/>
      <c r="V765" s="304"/>
      <c r="W765" s="304"/>
      <c r="X765" s="304"/>
      <c r="Y765" s="304"/>
      <c r="Z765" s="304"/>
      <c r="AA765" s="304"/>
      <c r="AB765" s="304"/>
      <c r="AC765" s="304"/>
      <c r="AD765" s="304"/>
      <c r="AE765" s="304"/>
      <c r="AF765" s="304"/>
      <c r="AG765" s="304"/>
    </row>
    <row r="766">
      <c r="A766" s="304"/>
      <c r="B766" s="304"/>
      <c r="C766" s="304"/>
      <c r="D766" s="304"/>
      <c r="E766" s="303"/>
      <c r="F766" s="300"/>
      <c r="G766" s="313"/>
      <c r="H766" s="303"/>
      <c r="I766" s="303"/>
      <c r="J766" s="303"/>
      <c r="K766" s="303"/>
      <c r="L766" s="303"/>
      <c r="M766" s="303"/>
      <c r="N766" s="303"/>
      <c r="O766" s="303"/>
      <c r="P766" s="303"/>
      <c r="Q766" s="304"/>
      <c r="R766" s="304"/>
      <c r="S766" s="304"/>
      <c r="T766" s="304"/>
      <c r="U766" s="304"/>
      <c r="V766" s="304"/>
      <c r="W766" s="304"/>
      <c r="X766" s="304"/>
      <c r="Y766" s="304"/>
      <c r="Z766" s="304"/>
      <c r="AA766" s="304"/>
      <c r="AB766" s="304"/>
      <c r="AC766" s="304"/>
      <c r="AD766" s="304"/>
      <c r="AE766" s="304"/>
      <c r="AF766" s="304"/>
      <c r="AG766" s="304"/>
    </row>
    <row r="767">
      <c r="A767" s="304"/>
      <c r="B767" s="304"/>
      <c r="C767" s="304"/>
      <c r="D767" s="304"/>
      <c r="E767" s="303"/>
      <c r="F767" s="300"/>
      <c r="G767" s="313"/>
      <c r="H767" s="303"/>
      <c r="I767" s="303"/>
      <c r="J767" s="303"/>
      <c r="K767" s="303"/>
      <c r="L767" s="303"/>
      <c r="M767" s="303"/>
      <c r="N767" s="303"/>
      <c r="O767" s="303"/>
      <c r="P767" s="303"/>
      <c r="Q767" s="304"/>
      <c r="R767" s="304"/>
      <c r="S767" s="304"/>
      <c r="T767" s="304"/>
      <c r="U767" s="304"/>
      <c r="V767" s="304"/>
      <c r="W767" s="304"/>
      <c r="X767" s="304"/>
      <c r="Y767" s="304"/>
      <c r="Z767" s="304"/>
      <c r="AA767" s="304"/>
      <c r="AB767" s="304"/>
      <c r="AC767" s="304"/>
      <c r="AD767" s="304"/>
      <c r="AE767" s="304"/>
      <c r="AF767" s="304"/>
      <c r="AG767" s="304"/>
    </row>
    <row r="768">
      <c r="A768" s="304"/>
      <c r="B768" s="304"/>
      <c r="C768" s="304"/>
      <c r="D768" s="304"/>
      <c r="E768" s="303"/>
      <c r="F768" s="300"/>
      <c r="G768" s="313"/>
      <c r="H768" s="303"/>
      <c r="I768" s="303"/>
      <c r="J768" s="303"/>
      <c r="K768" s="303"/>
      <c r="L768" s="303"/>
      <c r="M768" s="303"/>
      <c r="N768" s="303"/>
      <c r="O768" s="303"/>
      <c r="P768" s="303"/>
      <c r="Q768" s="304"/>
      <c r="R768" s="304"/>
      <c r="S768" s="304"/>
      <c r="T768" s="304"/>
      <c r="U768" s="304"/>
      <c r="V768" s="304"/>
      <c r="W768" s="304"/>
      <c r="X768" s="304"/>
      <c r="Y768" s="304"/>
      <c r="Z768" s="304"/>
      <c r="AA768" s="304"/>
      <c r="AB768" s="304"/>
      <c r="AC768" s="304"/>
      <c r="AD768" s="304"/>
      <c r="AE768" s="304"/>
      <c r="AF768" s="304"/>
      <c r="AG768" s="304"/>
    </row>
    <row r="769">
      <c r="A769" s="304"/>
      <c r="B769" s="304"/>
      <c r="C769" s="304"/>
      <c r="D769" s="304"/>
      <c r="E769" s="303"/>
      <c r="F769" s="300"/>
      <c r="G769" s="313"/>
      <c r="H769" s="303"/>
      <c r="I769" s="303"/>
      <c r="J769" s="303"/>
      <c r="K769" s="303"/>
      <c r="L769" s="303"/>
      <c r="M769" s="303"/>
      <c r="N769" s="303"/>
      <c r="O769" s="303"/>
      <c r="P769" s="303"/>
      <c r="Q769" s="304"/>
      <c r="R769" s="304"/>
      <c r="S769" s="304"/>
      <c r="T769" s="304"/>
      <c r="U769" s="304"/>
      <c r="V769" s="304"/>
      <c r="W769" s="304"/>
      <c r="X769" s="304"/>
      <c r="Y769" s="304"/>
      <c r="Z769" s="304"/>
      <c r="AA769" s="304"/>
      <c r="AB769" s="304"/>
      <c r="AC769" s="304"/>
      <c r="AD769" s="304"/>
      <c r="AE769" s="304"/>
      <c r="AF769" s="304"/>
      <c r="AG769" s="304"/>
    </row>
    <row r="770">
      <c r="A770" s="304"/>
      <c r="B770" s="304"/>
      <c r="C770" s="304"/>
      <c r="D770" s="304"/>
      <c r="E770" s="303"/>
      <c r="F770" s="300"/>
      <c r="G770" s="313"/>
      <c r="H770" s="303"/>
      <c r="I770" s="303"/>
      <c r="J770" s="303"/>
      <c r="K770" s="303"/>
      <c r="L770" s="303"/>
      <c r="M770" s="303"/>
      <c r="N770" s="303"/>
      <c r="O770" s="303"/>
      <c r="P770" s="303"/>
      <c r="Q770" s="304"/>
      <c r="R770" s="304"/>
      <c r="S770" s="304"/>
      <c r="T770" s="304"/>
      <c r="U770" s="304"/>
      <c r="V770" s="304"/>
      <c r="W770" s="304"/>
      <c r="X770" s="304"/>
      <c r="Y770" s="304"/>
      <c r="Z770" s="304"/>
      <c r="AA770" s="304"/>
      <c r="AB770" s="304"/>
      <c r="AC770" s="304"/>
      <c r="AD770" s="304"/>
      <c r="AE770" s="304"/>
      <c r="AF770" s="304"/>
      <c r="AG770" s="304"/>
    </row>
    <row r="771">
      <c r="A771" s="304"/>
      <c r="B771" s="304"/>
      <c r="C771" s="304"/>
      <c r="D771" s="304"/>
      <c r="E771" s="303"/>
      <c r="F771" s="300"/>
      <c r="G771" s="313"/>
      <c r="H771" s="303"/>
      <c r="I771" s="303"/>
      <c r="J771" s="303"/>
      <c r="K771" s="303"/>
      <c r="L771" s="303"/>
      <c r="M771" s="303"/>
      <c r="N771" s="303"/>
      <c r="O771" s="303"/>
      <c r="P771" s="303"/>
      <c r="Q771" s="304"/>
      <c r="R771" s="304"/>
      <c r="S771" s="304"/>
      <c r="T771" s="304"/>
      <c r="U771" s="304"/>
      <c r="V771" s="304"/>
      <c r="W771" s="304"/>
      <c r="X771" s="304"/>
      <c r="Y771" s="304"/>
      <c r="Z771" s="304"/>
      <c r="AA771" s="304"/>
      <c r="AB771" s="304"/>
      <c r="AC771" s="304"/>
      <c r="AD771" s="304"/>
      <c r="AE771" s="304"/>
      <c r="AF771" s="304"/>
      <c r="AG771" s="304"/>
    </row>
    <row r="772">
      <c r="A772" s="304"/>
      <c r="B772" s="304"/>
      <c r="C772" s="304"/>
      <c r="D772" s="304"/>
      <c r="E772" s="303"/>
      <c r="F772" s="300"/>
      <c r="G772" s="313"/>
      <c r="H772" s="303"/>
      <c r="I772" s="303"/>
      <c r="J772" s="303"/>
      <c r="K772" s="303"/>
      <c r="L772" s="303"/>
      <c r="M772" s="303"/>
      <c r="N772" s="303"/>
      <c r="O772" s="303"/>
      <c r="P772" s="303"/>
      <c r="Q772" s="304"/>
      <c r="R772" s="304"/>
      <c r="S772" s="304"/>
      <c r="T772" s="304"/>
      <c r="U772" s="304"/>
      <c r="V772" s="304"/>
      <c r="W772" s="304"/>
      <c r="X772" s="304"/>
      <c r="Y772" s="304"/>
      <c r="Z772" s="304"/>
      <c r="AA772" s="304"/>
      <c r="AB772" s="304"/>
      <c r="AC772" s="304"/>
      <c r="AD772" s="304"/>
      <c r="AE772" s="304"/>
      <c r="AF772" s="304"/>
      <c r="AG772" s="304"/>
    </row>
    <row r="773">
      <c r="A773" s="304"/>
      <c r="B773" s="304"/>
      <c r="C773" s="304"/>
      <c r="D773" s="304"/>
      <c r="E773" s="303"/>
      <c r="F773" s="300"/>
      <c r="G773" s="313"/>
      <c r="H773" s="303"/>
      <c r="I773" s="303"/>
      <c r="J773" s="303"/>
      <c r="K773" s="303"/>
      <c r="L773" s="303"/>
      <c r="M773" s="303"/>
      <c r="N773" s="303"/>
      <c r="O773" s="303"/>
      <c r="P773" s="303"/>
      <c r="Q773" s="304"/>
      <c r="R773" s="304"/>
      <c r="S773" s="304"/>
      <c r="T773" s="304"/>
      <c r="U773" s="304"/>
      <c r="V773" s="304"/>
      <c r="W773" s="304"/>
      <c r="X773" s="304"/>
      <c r="Y773" s="304"/>
      <c r="Z773" s="304"/>
      <c r="AA773" s="304"/>
      <c r="AB773" s="304"/>
      <c r="AC773" s="304"/>
      <c r="AD773" s="304"/>
      <c r="AE773" s="304"/>
      <c r="AF773" s="304"/>
      <c r="AG773" s="304"/>
    </row>
    <row r="774">
      <c r="A774" s="304"/>
      <c r="B774" s="304"/>
      <c r="C774" s="304"/>
      <c r="D774" s="304"/>
      <c r="E774" s="303"/>
      <c r="F774" s="300"/>
      <c r="G774" s="313"/>
      <c r="H774" s="303"/>
      <c r="I774" s="303"/>
      <c r="J774" s="303"/>
      <c r="K774" s="303"/>
      <c r="L774" s="303"/>
      <c r="M774" s="303"/>
      <c r="N774" s="303"/>
      <c r="O774" s="303"/>
      <c r="P774" s="303"/>
      <c r="Q774" s="304"/>
      <c r="R774" s="304"/>
      <c r="S774" s="304"/>
      <c r="T774" s="304"/>
      <c r="U774" s="304"/>
      <c r="V774" s="304"/>
      <c r="W774" s="304"/>
      <c r="X774" s="304"/>
      <c r="Y774" s="304"/>
      <c r="Z774" s="304"/>
      <c r="AA774" s="304"/>
      <c r="AB774" s="304"/>
      <c r="AC774" s="304"/>
      <c r="AD774" s="304"/>
      <c r="AE774" s="304"/>
      <c r="AF774" s="304"/>
      <c r="AG774" s="304"/>
    </row>
    <row r="775">
      <c r="A775" s="304"/>
      <c r="B775" s="304"/>
      <c r="C775" s="304"/>
      <c r="D775" s="304"/>
      <c r="E775" s="303"/>
      <c r="F775" s="300"/>
      <c r="G775" s="31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4"/>
      <c r="R775" s="304"/>
      <c r="S775" s="304"/>
      <c r="T775" s="304"/>
      <c r="U775" s="304"/>
      <c r="V775" s="304"/>
      <c r="W775" s="304"/>
      <c r="X775" s="304"/>
      <c r="Y775" s="304"/>
      <c r="Z775" s="304"/>
      <c r="AA775" s="304"/>
      <c r="AB775" s="304"/>
      <c r="AC775" s="304"/>
      <c r="AD775" s="304"/>
      <c r="AE775" s="304"/>
      <c r="AF775" s="304"/>
      <c r="AG775" s="304"/>
    </row>
    <row r="776">
      <c r="A776" s="304"/>
      <c r="B776" s="304"/>
      <c r="C776" s="304"/>
      <c r="D776" s="304"/>
      <c r="E776" s="303"/>
      <c r="F776" s="300"/>
      <c r="G776" s="31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4"/>
      <c r="R776" s="304"/>
      <c r="S776" s="304"/>
      <c r="T776" s="304"/>
      <c r="U776" s="304"/>
      <c r="V776" s="304"/>
      <c r="W776" s="304"/>
      <c r="X776" s="304"/>
      <c r="Y776" s="304"/>
      <c r="Z776" s="304"/>
      <c r="AA776" s="304"/>
      <c r="AB776" s="304"/>
      <c r="AC776" s="304"/>
      <c r="AD776" s="304"/>
      <c r="AE776" s="304"/>
      <c r="AF776" s="304"/>
      <c r="AG776" s="304"/>
    </row>
    <row r="777">
      <c r="A777" s="304"/>
      <c r="B777" s="304"/>
      <c r="C777" s="304"/>
      <c r="D777" s="304"/>
      <c r="E777" s="303"/>
      <c r="F777" s="300"/>
      <c r="G777" s="31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4"/>
      <c r="R777" s="304"/>
      <c r="S777" s="304"/>
      <c r="T777" s="304"/>
      <c r="U777" s="304"/>
      <c r="V777" s="304"/>
      <c r="W777" s="304"/>
      <c r="X777" s="304"/>
      <c r="Y777" s="304"/>
      <c r="Z777" s="304"/>
      <c r="AA777" s="304"/>
      <c r="AB777" s="304"/>
      <c r="AC777" s="304"/>
      <c r="AD777" s="304"/>
      <c r="AE777" s="304"/>
      <c r="AF777" s="304"/>
      <c r="AG777" s="304"/>
    </row>
    <row r="778">
      <c r="A778" s="304"/>
      <c r="B778" s="304"/>
      <c r="C778" s="304"/>
      <c r="D778" s="304"/>
      <c r="E778" s="303"/>
      <c r="F778" s="300"/>
      <c r="G778" s="31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4"/>
      <c r="R778" s="304"/>
      <c r="S778" s="304"/>
      <c r="T778" s="304"/>
      <c r="U778" s="304"/>
      <c r="V778" s="304"/>
      <c r="W778" s="304"/>
      <c r="X778" s="304"/>
      <c r="Y778" s="304"/>
      <c r="Z778" s="304"/>
      <c r="AA778" s="304"/>
      <c r="AB778" s="304"/>
      <c r="AC778" s="304"/>
      <c r="AD778" s="304"/>
      <c r="AE778" s="304"/>
      <c r="AF778" s="304"/>
      <c r="AG778" s="304"/>
    </row>
    <row r="779">
      <c r="A779" s="304"/>
      <c r="B779" s="304"/>
      <c r="C779" s="304"/>
      <c r="D779" s="304"/>
      <c r="E779" s="303"/>
      <c r="F779" s="300"/>
      <c r="G779" s="31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4"/>
      <c r="R779" s="304"/>
      <c r="S779" s="304"/>
      <c r="T779" s="304"/>
      <c r="U779" s="304"/>
      <c r="V779" s="304"/>
      <c r="W779" s="304"/>
      <c r="X779" s="304"/>
      <c r="Y779" s="304"/>
      <c r="Z779" s="304"/>
      <c r="AA779" s="304"/>
      <c r="AB779" s="304"/>
      <c r="AC779" s="304"/>
      <c r="AD779" s="304"/>
      <c r="AE779" s="304"/>
      <c r="AF779" s="304"/>
      <c r="AG779" s="304"/>
    </row>
    <row r="780">
      <c r="A780" s="304"/>
      <c r="B780" s="304"/>
      <c r="C780" s="304"/>
      <c r="D780" s="304"/>
      <c r="E780" s="303"/>
      <c r="F780" s="300"/>
      <c r="G780" s="31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4"/>
      <c r="R780" s="304"/>
      <c r="S780" s="304"/>
      <c r="T780" s="304"/>
      <c r="U780" s="304"/>
      <c r="V780" s="304"/>
      <c r="W780" s="304"/>
      <c r="X780" s="304"/>
      <c r="Y780" s="304"/>
      <c r="Z780" s="304"/>
      <c r="AA780" s="304"/>
      <c r="AB780" s="304"/>
      <c r="AC780" s="304"/>
      <c r="AD780" s="304"/>
      <c r="AE780" s="304"/>
      <c r="AF780" s="304"/>
      <c r="AG780" s="304"/>
    </row>
    <row r="781">
      <c r="A781" s="304"/>
      <c r="B781" s="304"/>
      <c r="C781" s="304"/>
      <c r="D781" s="304"/>
      <c r="E781" s="303"/>
      <c r="F781" s="300"/>
      <c r="G781" s="31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4"/>
      <c r="R781" s="304"/>
      <c r="S781" s="304"/>
      <c r="T781" s="304"/>
      <c r="U781" s="304"/>
      <c r="V781" s="304"/>
      <c r="W781" s="304"/>
      <c r="X781" s="304"/>
      <c r="Y781" s="304"/>
      <c r="Z781" s="304"/>
      <c r="AA781" s="304"/>
      <c r="AB781" s="304"/>
      <c r="AC781" s="304"/>
      <c r="AD781" s="304"/>
      <c r="AE781" s="304"/>
      <c r="AF781" s="304"/>
      <c r="AG781" s="304"/>
    </row>
    <row r="782">
      <c r="A782" s="304"/>
      <c r="B782" s="304"/>
      <c r="C782" s="304"/>
      <c r="D782" s="304"/>
      <c r="E782" s="303"/>
      <c r="F782" s="300"/>
      <c r="G782" s="31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4"/>
      <c r="R782" s="304"/>
      <c r="S782" s="304"/>
      <c r="T782" s="304"/>
      <c r="U782" s="304"/>
      <c r="V782" s="304"/>
      <c r="W782" s="304"/>
      <c r="X782" s="304"/>
      <c r="Y782" s="304"/>
      <c r="Z782" s="304"/>
      <c r="AA782" s="304"/>
      <c r="AB782" s="304"/>
      <c r="AC782" s="304"/>
      <c r="AD782" s="304"/>
      <c r="AE782" s="304"/>
      <c r="AF782" s="304"/>
      <c r="AG782" s="304"/>
    </row>
    <row r="783">
      <c r="A783" s="304"/>
      <c r="B783" s="304"/>
      <c r="C783" s="304"/>
      <c r="D783" s="304"/>
      <c r="E783" s="303"/>
      <c r="F783" s="300"/>
      <c r="G783" s="31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4"/>
      <c r="R783" s="304"/>
      <c r="S783" s="304"/>
      <c r="T783" s="304"/>
      <c r="U783" s="304"/>
      <c r="V783" s="304"/>
      <c r="W783" s="304"/>
      <c r="X783" s="304"/>
      <c r="Y783" s="304"/>
      <c r="Z783" s="304"/>
      <c r="AA783" s="304"/>
      <c r="AB783" s="304"/>
      <c r="AC783" s="304"/>
      <c r="AD783" s="304"/>
      <c r="AE783" s="304"/>
      <c r="AF783" s="304"/>
      <c r="AG783" s="304"/>
    </row>
    <row r="784">
      <c r="A784" s="304"/>
      <c r="B784" s="304"/>
      <c r="C784" s="304"/>
      <c r="D784" s="304"/>
      <c r="E784" s="303"/>
      <c r="F784" s="300"/>
      <c r="G784" s="313"/>
      <c r="H784" s="303"/>
      <c r="I784" s="303"/>
      <c r="J784" s="303"/>
      <c r="K784" s="303"/>
      <c r="L784" s="303"/>
      <c r="M784" s="303"/>
      <c r="N784" s="303"/>
      <c r="O784" s="303"/>
      <c r="P784" s="303"/>
      <c r="Q784" s="304"/>
      <c r="R784" s="304"/>
      <c r="S784" s="304"/>
      <c r="T784" s="304"/>
      <c r="U784" s="304"/>
      <c r="V784" s="304"/>
      <c r="W784" s="304"/>
      <c r="X784" s="304"/>
      <c r="Y784" s="304"/>
      <c r="Z784" s="304"/>
      <c r="AA784" s="304"/>
      <c r="AB784" s="304"/>
      <c r="AC784" s="304"/>
      <c r="AD784" s="304"/>
      <c r="AE784" s="304"/>
      <c r="AF784" s="304"/>
      <c r="AG784" s="304"/>
    </row>
    <row r="785">
      <c r="A785" s="304"/>
      <c r="B785" s="304"/>
      <c r="C785" s="304"/>
      <c r="D785" s="304"/>
      <c r="E785" s="303"/>
      <c r="F785" s="300"/>
      <c r="G785" s="313"/>
      <c r="H785" s="303"/>
      <c r="I785" s="303"/>
      <c r="J785" s="303"/>
      <c r="K785" s="303"/>
      <c r="L785" s="303"/>
      <c r="M785" s="303"/>
      <c r="N785" s="303"/>
      <c r="O785" s="303"/>
      <c r="P785" s="303"/>
      <c r="Q785" s="304"/>
      <c r="R785" s="304"/>
      <c r="S785" s="304"/>
      <c r="T785" s="304"/>
      <c r="U785" s="304"/>
      <c r="V785" s="304"/>
      <c r="W785" s="304"/>
      <c r="X785" s="304"/>
      <c r="Y785" s="304"/>
      <c r="Z785" s="304"/>
      <c r="AA785" s="304"/>
      <c r="AB785" s="304"/>
      <c r="AC785" s="304"/>
      <c r="AD785" s="304"/>
      <c r="AE785" s="304"/>
      <c r="AF785" s="304"/>
      <c r="AG785" s="304"/>
    </row>
    <row r="786">
      <c r="A786" s="304"/>
      <c r="B786" s="304"/>
      <c r="C786" s="304"/>
      <c r="D786" s="304"/>
      <c r="E786" s="303"/>
      <c r="F786" s="300"/>
      <c r="G786" s="313"/>
      <c r="H786" s="303"/>
      <c r="I786" s="303"/>
      <c r="J786" s="303"/>
      <c r="K786" s="303"/>
      <c r="L786" s="303"/>
      <c r="M786" s="303"/>
      <c r="N786" s="303"/>
      <c r="O786" s="303"/>
      <c r="P786" s="303"/>
      <c r="Q786" s="304"/>
      <c r="R786" s="304"/>
      <c r="S786" s="304"/>
      <c r="T786" s="304"/>
      <c r="U786" s="304"/>
      <c r="V786" s="304"/>
      <c r="W786" s="304"/>
      <c r="X786" s="304"/>
      <c r="Y786" s="304"/>
      <c r="Z786" s="304"/>
      <c r="AA786" s="304"/>
      <c r="AB786" s="304"/>
      <c r="AC786" s="304"/>
      <c r="AD786" s="304"/>
      <c r="AE786" s="304"/>
      <c r="AF786" s="304"/>
      <c r="AG786" s="304"/>
    </row>
    <row r="787">
      <c r="A787" s="304"/>
      <c r="B787" s="304"/>
      <c r="C787" s="304"/>
      <c r="D787" s="304"/>
      <c r="E787" s="303"/>
      <c r="F787" s="300"/>
      <c r="G787" s="313"/>
      <c r="H787" s="303"/>
      <c r="I787" s="303"/>
      <c r="J787" s="303"/>
      <c r="K787" s="303"/>
      <c r="L787" s="303"/>
      <c r="M787" s="303"/>
      <c r="N787" s="303"/>
      <c r="O787" s="303"/>
      <c r="P787" s="303"/>
      <c r="Q787" s="304"/>
      <c r="R787" s="304"/>
      <c r="S787" s="304"/>
      <c r="T787" s="304"/>
      <c r="U787" s="304"/>
      <c r="V787" s="304"/>
      <c r="W787" s="304"/>
      <c r="X787" s="304"/>
      <c r="Y787" s="304"/>
      <c r="Z787" s="304"/>
      <c r="AA787" s="304"/>
      <c r="AB787" s="304"/>
      <c r="AC787" s="304"/>
      <c r="AD787" s="304"/>
      <c r="AE787" s="304"/>
      <c r="AF787" s="304"/>
      <c r="AG787" s="304"/>
    </row>
    <row r="788">
      <c r="A788" s="304"/>
      <c r="B788" s="304"/>
      <c r="C788" s="304"/>
      <c r="D788" s="304"/>
      <c r="E788" s="303"/>
      <c r="F788" s="300"/>
      <c r="G788" s="313"/>
      <c r="H788" s="303"/>
      <c r="I788" s="303"/>
      <c r="J788" s="303"/>
      <c r="K788" s="303"/>
      <c r="L788" s="303"/>
      <c r="M788" s="303"/>
      <c r="N788" s="303"/>
      <c r="O788" s="303"/>
      <c r="P788" s="303"/>
      <c r="Q788" s="304"/>
      <c r="R788" s="304"/>
      <c r="S788" s="304"/>
      <c r="T788" s="304"/>
      <c r="U788" s="304"/>
      <c r="V788" s="304"/>
      <c r="W788" s="304"/>
      <c r="X788" s="304"/>
      <c r="Y788" s="304"/>
      <c r="Z788" s="304"/>
      <c r="AA788" s="304"/>
      <c r="AB788" s="304"/>
      <c r="AC788" s="304"/>
      <c r="AD788" s="304"/>
      <c r="AE788" s="304"/>
      <c r="AF788" s="304"/>
      <c r="AG788" s="304"/>
    </row>
    <row r="789">
      <c r="A789" s="304"/>
      <c r="B789" s="304"/>
      <c r="C789" s="304"/>
      <c r="D789" s="304"/>
      <c r="E789" s="303"/>
      <c r="F789" s="300"/>
      <c r="G789" s="313"/>
      <c r="H789" s="303"/>
      <c r="I789" s="303"/>
      <c r="J789" s="303"/>
      <c r="K789" s="303"/>
      <c r="L789" s="303"/>
      <c r="M789" s="303"/>
      <c r="N789" s="303"/>
      <c r="O789" s="303"/>
      <c r="P789" s="303"/>
      <c r="Q789" s="304"/>
      <c r="R789" s="304"/>
      <c r="S789" s="304"/>
      <c r="T789" s="304"/>
      <c r="U789" s="304"/>
      <c r="V789" s="304"/>
      <c r="W789" s="304"/>
      <c r="X789" s="304"/>
      <c r="Y789" s="304"/>
      <c r="Z789" s="304"/>
      <c r="AA789" s="304"/>
      <c r="AB789" s="304"/>
      <c r="AC789" s="304"/>
      <c r="AD789" s="304"/>
      <c r="AE789" s="304"/>
      <c r="AF789" s="304"/>
      <c r="AG789" s="304"/>
    </row>
    <row r="790">
      <c r="A790" s="304"/>
      <c r="B790" s="304"/>
      <c r="C790" s="304"/>
      <c r="D790" s="304"/>
      <c r="E790" s="303"/>
      <c r="F790" s="300"/>
      <c r="G790" s="313"/>
      <c r="H790" s="303"/>
      <c r="I790" s="303"/>
      <c r="J790" s="303"/>
      <c r="K790" s="303"/>
      <c r="L790" s="303"/>
      <c r="M790" s="303"/>
      <c r="N790" s="303"/>
      <c r="O790" s="303"/>
      <c r="P790" s="303"/>
      <c r="Q790" s="304"/>
      <c r="R790" s="304"/>
      <c r="S790" s="304"/>
      <c r="T790" s="304"/>
      <c r="U790" s="304"/>
      <c r="V790" s="304"/>
      <c r="W790" s="304"/>
      <c r="X790" s="304"/>
      <c r="Y790" s="304"/>
      <c r="Z790" s="304"/>
      <c r="AA790" s="304"/>
      <c r="AB790" s="304"/>
      <c r="AC790" s="304"/>
      <c r="AD790" s="304"/>
      <c r="AE790" s="304"/>
      <c r="AF790" s="304"/>
      <c r="AG790" s="304"/>
    </row>
    <row r="791">
      <c r="A791" s="304"/>
      <c r="B791" s="304"/>
      <c r="C791" s="304"/>
      <c r="D791" s="304"/>
      <c r="E791" s="303"/>
      <c r="F791" s="300"/>
      <c r="G791" s="313"/>
      <c r="H791" s="303"/>
      <c r="I791" s="303"/>
      <c r="J791" s="303"/>
      <c r="K791" s="303"/>
      <c r="L791" s="303"/>
      <c r="M791" s="303"/>
      <c r="N791" s="303"/>
      <c r="O791" s="303"/>
      <c r="P791" s="303"/>
      <c r="Q791" s="304"/>
      <c r="R791" s="304"/>
      <c r="S791" s="304"/>
      <c r="T791" s="304"/>
      <c r="U791" s="304"/>
      <c r="V791" s="304"/>
      <c r="W791" s="304"/>
      <c r="X791" s="304"/>
      <c r="Y791" s="304"/>
      <c r="Z791" s="304"/>
      <c r="AA791" s="304"/>
      <c r="AB791" s="304"/>
      <c r="AC791" s="304"/>
      <c r="AD791" s="304"/>
      <c r="AE791" s="304"/>
      <c r="AF791" s="304"/>
      <c r="AG791" s="304"/>
    </row>
    <row r="792">
      <c r="A792" s="304"/>
      <c r="B792" s="304"/>
      <c r="C792" s="304"/>
      <c r="D792" s="304"/>
      <c r="E792" s="303"/>
      <c r="F792" s="300"/>
      <c r="G792" s="313"/>
      <c r="H792" s="303"/>
      <c r="I792" s="303"/>
      <c r="J792" s="303"/>
      <c r="K792" s="303"/>
      <c r="L792" s="303"/>
      <c r="M792" s="303"/>
      <c r="N792" s="303"/>
      <c r="O792" s="303"/>
      <c r="P792" s="303"/>
      <c r="Q792" s="304"/>
      <c r="R792" s="304"/>
      <c r="S792" s="304"/>
      <c r="T792" s="304"/>
      <c r="U792" s="304"/>
      <c r="V792" s="304"/>
      <c r="W792" s="304"/>
      <c r="X792" s="304"/>
      <c r="Y792" s="304"/>
      <c r="Z792" s="304"/>
      <c r="AA792" s="304"/>
      <c r="AB792" s="304"/>
      <c r="AC792" s="304"/>
      <c r="AD792" s="304"/>
      <c r="AE792" s="304"/>
      <c r="AF792" s="304"/>
      <c r="AG792" s="304"/>
    </row>
    <row r="793">
      <c r="A793" s="304"/>
      <c r="B793" s="304"/>
      <c r="C793" s="304"/>
      <c r="D793" s="304"/>
      <c r="E793" s="303"/>
      <c r="F793" s="300"/>
      <c r="G793" s="313"/>
      <c r="H793" s="303"/>
      <c r="I793" s="303"/>
      <c r="J793" s="303"/>
      <c r="K793" s="303"/>
      <c r="L793" s="303"/>
      <c r="M793" s="303"/>
      <c r="N793" s="303"/>
      <c r="O793" s="303"/>
      <c r="P793" s="303"/>
      <c r="Q793" s="304"/>
      <c r="R793" s="304"/>
      <c r="S793" s="304"/>
      <c r="T793" s="304"/>
      <c r="U793" s="304"/>
      <c r="V793" s="304"/>
      <c r="W793" s="304"/>
      <c r="X793" s="304"/>
      <c r="Y793" s="304"/>
      <c r="Z793" s="304"/>
      <c r="AA793" s="304"/>
      <c r="AB793" s="304"/>
      <c r="AC793" s="304"/>
      <c r="AD793" s="304"/>
      <c r="AE793" s="304"/>
      <c r="AF793" s="304"/>
      <c r="AG793" s="304"/>
    </row>
    <row r="794">
      <c r="A794" s="304"/>
      <c r="B794" s="304"/>
      <c r="C794" s="304"/>
      <c r="D794" s="304"/>
      <c r="E794" s="303"/>
      <c r="F794" s="300"/>
      <c r="G794" s="313"/>
      <c r="H794" s="303"/>
      <c r="I794" s="303"/>
      <c r="J794" s="303"/>
      <c r="K794" s="303"/>
      <c r="L794" s="303"/>
      <c r="M794" s="303"/>
      <c r="N794" s="303"/>
      <c r="O794" s="303"/>
      <c r="P794" s="303"/>
      <c r="Q794" s="304"/>
      <c r="R794" s="304"/>
      <c r="S794" s="304"/>
      <c r="T794" s="304"/>
      <c r="U794" s="304"/>
      <c r="V794" s="304"/>
      <c r="W794" s="304"/>
      <c r="X794" s="304"/>
      <c r="Y794" s="304"/>
      <c r="Z794" s="304"/>
      <c r="AA794" s="304"/>
      <c r="AB794" s="304"/>
      <c r="AC794" s="304"/>
      <c r="AD794" s="304"/>
      <c r="AE794" s="304"/>
      <c r="AF794" s="304"/>
      <c r="AG794" s="304"/>
    </row>
    <row r="795">
      <c r="A795" s="304"/>
      <c r="B795" s="304"/>
      <c r="C795" s="304"/>
      <c r="D795" s="304"/>
      <c r="E795" s="303"/>
      <c r="F795" s="300"/>
      <c r="G795" s="313"/>
      <c r="H795" s="303"/>
      <c r="I795" s="303"/>
      <c r="J795" s="303"/>
      <c r="K795" s="303"/>
      <c r="L795" s="303"/>
      <c r="M795" s="303"/>
      <c r="N795" s="303"/>
      <c r="O795" s="303"/>
      <c r="P795" s="303"/>
      <c r="Q795" s="304"/>
      <c r="R795" s="304"/>
      <c r="S795" s="304"/>
      <c r="T795" s="304"/>
      <c r="U795" s="304"/>
      <c r="V795" s="304"/>
      <c r="W795" s="304"/>
      <c r="X795" s="304"/>
      <c r="Y795" s="304"/>
      <c r="Z795" s="304"/>
      <c r="AA795" s="304"/>
      <c r="AB795" s="304"/>
      <c r="AC795" s="304"/>
      <c r="AD795" s="304"/>
      <c r="AE795" s="304"/>
      <c r="AF795" s="304"/>
      <c r="AG795" s="304"/>
    </row>
    <row r="796">
      <c r="A796" s="304"/>
      <c r="B796" s="304"/>
      <c r="C796" s="304"/>
      <c r="D796" s="304"/>
      <c r="E796" s="303"/>
      <c r="F796" s="300"/>
      <c r="G796" s="313"/>
      <c r="H796" s="303"/>
      <c r="I796" s="303"/>
      <c r="J796" s="303"/>
      <c r="K796" s="303"/>
      <c r="L796" s="303"/>
      <c r="M796" s="303"/>
      <c r="N796" s="303"/>
      <c r="O796" s="303"/>
      <c r="P796" s="303"/>
      <c r="Q796" s="304"/>
      <c r="R796" s="304"/>
      <c r="S796" s="304"/>
      <c r="T796" s="304"/>
      <c r="U796" s="304"/>
      <c r="V796" s="304"/>
      <c r="W796" s="304"/>
      <c r="X796" s="304"/>
      <c r="Y796" s="304"/>
      <c r="Z796" s="304"/>
      <c r="AA796" s="304"/>
      <c r="AB796" s="304"/>
      <c r="AC796" s="304"/>
      <c r="AD796" s="304"/>
      <c r="AE796" s="304"/>
      <c r="AF796" s="304"/>
      <c r="AG796" s="304"/>
    </row>
    <row r="797">
      <c r="A797" s="304"/>
      <c r="B797" s="304"/>
      <c r="C797" s="304"/>
      <c r="D797" s="304"/>
      <c r="E797" s="303"/>
      <c r="F797" s="300"/>
      <c r="G797" s="313"/>
      <c r="H797" s="303"/>
      <c r="I797" s="303"/>
      <c r="J797" s="303"/>
      <c r="K797" s="303"/>
      <c r="L797" s="303"/>
      <c r="M797" s="303"/>
      <c r="N797" s="303"/>
      <c r="O797" s="303"/>
      <c r="P797" s="303"/>
      <c r="Q797" s="304"/>
      <c r="R797" s="304"/>
      <c r="S797" s="304"/>
      <c r="T797" s="304"/>
      <c r="U797" s="304"/>
      <c r="V797" s="304"/>
      <c r="W797" s="304"/>
      <c r="X797" s="304"/>
      <c r="Y797" s="304"/>
      <c r="Z797" s="304"/>
      <c r="AA797" s="304"/>
      <c r="AB797" s="304"/>
      <c r="AC797" s="304"/>
      <c r="AD797" s="304"/>
      <c r="AE797" s="304"/>
      <c r="AF797" s="304"/>
      <c r="AG797" s="304"/>
    </row>
    <row r="798">
      <c r="A798" s="304"/>
      <c r="B798" s="304"/>
      <c r="C798" s="304"/>
      <c r="D798" s="304"/>
      <c r="E798" s="303"/>
      <c r="F798" s="300"/>
      <c r="G798" s="313"/>
      <c r="H798" s="303"/>
      <c r="I798" s="303"/>
      <c r="J798" s="303"/>
      <c r="K798" s="303"/>
      <c r="L798" s="303"/>
      <c r="M798" s="303"/>
      <c r="N798" s="303"/>
      <c r="O798" s="303"/>
      <c r="P798" s="303"/>
      <c r="Q798" s="304"/>
      <c r="R798" s="304"/>
      <c r="S798" s="304"/>
      <c r="T798" s="304"/>
      <c r="U798" s="304"/>
      <c r="V798" s="304"/>
      <c r="W798" s="304"/>
      <c r="X798" s="304"/>
      <c r="Y798" s="304"/>
      <c r="Z798" s="304"/>
      <c r="AA798" s="304"/>
      <c r="AB798" s="304"/>
      <c r="AC798" s="304"/>
      <c r="AD798" s="304"/>
      <c r="AE798" s="304"/>
      <c r="AF798" s="304"/>
      <c r="AG798" s="304"/>
    </row>
    <row r="799">
      <c r="A799" s="304"/>
      <c r="B799" s="304"/>
      <c r="C799" s="304"/>
      <c r="D799" s="304"/>
      <c r="E799" s="303"/>
      <c r="F799" s="300"/>
      <c r="G799" s="313"/>
      <c r="H799" s="303"/>
      <c r="I799" s="303"/>
      <c r="J799" s="303"/>
      <c r="K799" s="303"/>
      <c r="L799" s="303"/>
      <c r="M799" s="303"/>
      <c r="N799" s="303"/>
      <c r="O799" s="303"/>
      <c r="P799" s="303"/>
      <c r="Q799" s="304"/>
      <c r="R799" s="304"/>
      <c r="S799" s="304"/>
      <c r="T799" s="304"/>
      <c r="U799" s="304"/>
      <c r="V799" s="304"/>
      <c r="W799" s="304"/>
      <c r="X799" s="304"/>
      <c r="Y799" s="304"/>
      <c r="Z799" s="304"/>
      <c r="AA799" s="304"/>
      <c r="AB799" s="304"/>
      <c r="AC799" s="304"/>
      <c r="AD799" s="304"/>
      <c r="AE799" s="304"/>
      <c r="AF799" s="304"/>
      <c r="AG799" s="304"/>
    </row>
    <row r="800">
      <c r="A800" s="304"/>
      <c r="B800" s="304"/>
      <c r="C800" s="304"/>
      <c r="D800" s="304"/>
      <c r="E800" s="303"/>
      <c r="F800" s="300"/>
      <c r="G800" s="313"/>
      <c r="H800" s="303"/>
      <c r="I800" s="303"/>
      <c r="J800" s="303"/>
      <c r="K800" s="303"/>
      <c r="L800" s="303"/>
      <c r="M800" s="303"/>
      <c r="N800" s="303"/>
      <c r="O800" s="303"/>
      <c r="P800" s="303"/>
      <c r="Q800" s="304"/>
      <c r="R800" s="304"/>
      <c r="S800" s="304"/>
      <c r="T800" s="304"/>
      <c r="U800" s="304"/>
      <c r="V800" s="304"/>
      <c r="W800" s="304"/>
      <c r="X800" s="304"/>
      <c r="Y800" s="304"/>
      <c r="Z800" s="304"/>
      <c r="AA800" s="304"/>
      <c r="AB800" s="304"/>
      <c r="AC800" s="304"/>
      <c r="AD800" s="304"/>
      <c r="AE800" s="304"/>
      <c r="AF800" s="304"/>
      <c r="AG800" s="304"/>
    </row>
    <row r="801">
      <c r="A801" s="304"/>
      <c r="B801" s="304"/>
      <c r="C801" s="304"/>
      <c r="D801" s="304"/>
      <c r="E801" s="303"/>
      <c r="F801" s="300"/>
      <c r="G801" s="313"/>
      <c r="H801" s="303"/>
      <c r="I801" s="303"/>
      <c r="J801" s="303"/>
      <c r="K801" s="303"/>
      <c r="L801" s="303"/>
      <c r="M801" s="303"/>
      <c r="N801" s="303"/>
      <c r="O801" s="303"/>
      <c r="P801" s="303"/>
      <c r="Q801" s="304"/>
      <c r="R801" s="304"/>
      <c r="S801" s="304"/>
      <c r="T801" s="304"/>
      <c r="U801" s="304"/>
      <c r="V801" s="304"/>
      <c r="W801" s="304"/>
      <c r="X801" s="304"/>
      <c r="Y801" s="304"/>
      <c r="Z801" s="304"/>
      <c r="AA801" s="304"/>
      <c r="AB801" s="304"/>
      <c r="AC801" s="304"/>
      <c r="AD801" s="304"/>
      <c r="AE801" s="304"/>
      <c r="AF801" s="304"/>
      <c r="AG801" s="304"/>
    </row>
    <row r="802">
      <c r="A802" s="304"/>
      <c r="B802" s="304"/>
      <c r="C802" s="304"/>
      <c r="D802" s="304"/>
      <c r="E802" s="303"/>
      <c r="F802" s="300"/>
      <c r="G802" s="313"/>
      <c r="H802" s="303"/>
      <c r="I802" s="303"/>
      <c r="J802" s="303"/>
      <c r="K802" s="303"/>
      <c r="L802" s="303"/>
      <c r="M802" s="303"/>
      <c r="N802" s="303"/>
      <c r="O802" s="303"/>
      <c r="P802" s="303"/>
      <c r="Q802" s="304"/>
      <c r="R802" s="304"/>
      <c r="S802" s="304"/>
      <c r="T802" s="304"/>
      <c r="U802" s="304"/>
      <c r="V802" s="304"/>
      <c r="W802" s="304"/>
      <c r="X802" s="304"/>
      <c r="Y802" s="304"/>
      <c r="Z802" s="304"/>
      <c r="AA802" s="304"/>
      <c r="AB802" s="304"/>
      <c r="AC802" s="304"/>
      <c r="AD802" s="304"/>
      <c r="AE802" s="304"/>
      <c r="AF802" s="304"/>
      <c r="AG802" s="304"/>
    </row>
    <row r="803">
      <c r="A803" s="304"/>
      <c r="B803" s="304"/>
      <c r="C803" s="304"/>
      <c r="D803" s="304"/>
      <c r="E803" s="303"/>
      <c r="F803" s="300"/>
      <c r="G803" s="313"/>
      <c r="H803" s="303"/>
      <c r="I803" s="303"/>
      <c r="J803" s="303"/>
      <c r="K803" s="303"/>
      <c r="L803" s="303"/>
      <c r="M803" s="303"/>
      <c r="N803" s="303"/>
      <c r="O803" s="303"/>
      <c r="P803" s="303"/>
      <c r="Q803" s="304"/>
      <c r="R803" s="304"/>
      <c r="S803" s="304"/>
      <c r="T803" s="304"/>
      <c r="U803" s="304"/>
      <c r="V803" s="304"/>
      <c r="W803" s="304"/>
      <c r="X803" s="304"/>
      <c r="Y803" s="304"/>
      <c r="Z803" s="304"/>
      <c r="AA803" s="304"/>
      <c r="AB803" s="304"/>
      <c r="AC803" s="304"/>
      <c r="AD803" s="304"/>
      <c r="AE803" s="304"/>
      <c r="AF803" s="304"/>
      <c r="AG803" s="304"/>
    </row>
    <row r="804">
      <c r="A804" s="304"/>
      <c r="B804" s="304"/>
      <c r="C804" s="304"/>
      <c r="D804" s="304"/>
      <c r="E804" s="303"/>
      <c r="F804" s="300"/>
      <c r="G804" s="313"/>
      <c r="H804" s="303"/>
      <c r="I804" s="303"/>
      <c r="J804" s="303"/>
      <c r="K804" s="303"/>
      <c r="L804" s="303"/>
      <c r="M804" s="303"/>
      <c r="N804" s="303"/>
      <c r="O804" s="303"/>
      <c r="P804" s="303"/>
      <c r="Q804" s="304"/>
      <c r="R804" s="304"/>
      <c r="S804" s="304"/>
      <c r="T804" s="304"/>
      <c r="U804" s="304"/>
      <c r="V804" s="304"/>
      <c r="W804" s="304"/>
      <c r="X804" s="304"/>
      <c r="Y804" s="304"/>
      <c r="Z804" s="304"/>
      <c r="AA804" s="304"/>
      <c r="AB804" s="304"/>
      <c r="AC804" s="304"/>
      <c r="AD804" s="304"/>
      <c r="AE804" s="304"/>
      <c r="AF804" s="304"/>
      <c r="AG804" s="304"/>
    </row>
    <row r="805">
      <c r="A805" s="304"/>
      <c r="B805" s="304"/>
      <c r="C805" s="304"/>
      <c r="D805" s="304"/>
      <c r="E805" s="303"/>
      <c r="F805" s="300"/>
      <c r="G805" s="313"/>
      <c r="H805" s="303"/>
      <c r="I805" s="303"/>
      <c r="J805" s="303"/>
      <c r="K805" s="303"/>
      <c r="L805" s="303"/>
      <c r="M805" s="303"/>
      <c r="N805" s="303"/>
      <c r="O805" s="303"/>
      <c r="P805" s="303"/>
      <c r="Q805" s="304"/>
      <c r="R805" s="304"/>
      <c r="S805" s="304"/>
      <c r="T805" s="304"/>
      <c r="U805" s="304"/>
      <c r="V805" s="304"/>
      <c r="W805" s="304"/>
      <c r="X805" s="304"/>
      <c r="Y805" s="304"/>
      <c r="Z805" s="304"/>
      <c r="AA805" s="304"/>
      <c r="AB805" s="304"/>
      <c r="AC805" s="304"/>
      <c r="AD805" s="304"/>
      <c r="AE805" s="304"/>
      <c r="AF805" s="304"/>
      <c r="AG805" s="304"/>
    </row>
    <row r="806">
      <c r="A806" s="304"/>
      <c r="B806" s="304"/>
      <c r="C806" s="304"/>
      <c r="D806" s="304"/>
      <c r="E806" s="303"/>
      <c r="F806" s="300"/>
      <c r="G806" s="313"/>
      <c r="H806" s="303"/>
      <c r="I806" s="303"/>
      <c r="J806" s="303"/>
      <c r="K806" s="303"/>
      <c r="L806" s="303"/>
      <c r="M806" s="303"/>
      <c r="N806" s="303"/>
      <c r="O806" s="303"/>
      <c r="P806" s="303"/>
      <c r="Q806" s="304"/>
      <c r="R806" s="304"/>
      <c r="S806" s="304"/>
      <c r="T806" s="304"/>
      <c r="U806" s="304"/>
      <c r="V806" s="304"/>
      <c r="W806" s="304"/>
      <c r="X806" s="304"/>
      <c r="Y806" s="304"/>
      <c r="Z806" s="304"/>
      <c r="AA806" s="304"/>
      <c r="AB806" s="304"/>
      <c r="AC806" s="304"/>
      <c r="AD806" s="304"/>
      <c r="AE806" s="304"/>
      <c r="AF806" s="304"/>
      <c r="AG806" s="304"/>
    </row>
    <row r="807">
      <c r="A807" s="304"/>
      <c r="B807" s="304"/>
      <c r="C807" s="304"/>
      <c r="D807" s="304"/>
      <c r="E807" s="303"/>
      <c r="F807" s="300"/>
      <c r="G807" s="313"/>
      <c r="H807" s="303"/>
      <c r="I807" s="303"/>
      <c r="J807" s="303"/>
      <c r="K807" s="303"/>
      <c r="L807" s="303"/>
      <c r="M807" s="303"/>
      <c r="N807" s="303"/>
      <c r="O807" s="303"/>
      <c r="P807" s="303"/>
      <c r="Q807" s="304"/>
      <c r="R807" s="304"/>
      <c r="S807" s="304"/>
      <c r="T807" s="304"/>
      <c r="U807" s="304"/>
      <c r="V807" s="304"/>
      <c r="W807" s="304"/>
      <c r="X807" s="304"/>
      <c r="Y807" s="304"/>
      <c r="Z807" s="304"/>
      <c r="AA807" s="304"/>
      <c r="AB807" s="304"/>
      <c r="AC807" s="304"/>
      <c r="AD807" s="304"/>
      <c r="AE807" s="304"/>
      <c r="AF807" s="304"/>
      <c r="AG807" s="304"/>
    </row>
    <row r="808">
      <c r="A808" s="304"/>
      <c r="B808" s="304"/>
      <c r="C808" s="304"/>
      <c r="D808" s="304"/>
      <c r="E808" s="303"/>
      <c r="F808" s="300"/>
      <c r="G808" s="313"/>
      <c r="H808" s="303"/>
      <c r="I808" s="303"/>
      <c r="J808" s="303"/>
      <c r="K808" s="303"/>
      <c r="L808" s="303"/>
      <c r="M808" s="303"/>
      <c r="N808" s="303"/>
      <c r="O808" s="303"/>
      <c r="P808" s="303"/>
      <c r="Q808" s="304"/>
      <c r="R808" s="304"/>
      <c r="S808" s="304"/>
      <c r="T808" s="304"/>
      <c r="U808" s="304"/>
      <c r="V808" s="304"/>
      <c r="W808" s="304"/>
      <c r="X808" s="304"/>
      <c r="Y808" s="304"/>
      <c r="Z808" s="304"/>
      <c r="AA808" s="304"/>
      <c r="AB808" s="304"/>
      <c r="AC808" s="304"/>
      <c r="AD808" s="304"/>
      <c r="AE808" s="304"/>
      <c r="AF808" s="304"/>
      <c r="AG808" s="304"/>
    </row>
    <row r="809">
      <c r="A809" s="304"/>
      <c r="B809" s="304"/>
      <c r="C809" s="304"/>
      <c r="D809" s="304"/>
      <c r="E809" s="303"/>
      <c r="F809" s="300"/>
      <c r="G809" s="313"/>
      <c r="H809" s="303"/>
      <c r="I809" s="303"/>
      <c r="J809" s="303"/>
      <c r="K809" s="303"/>
      <c r="L809" s="303"/>
      <c r="M809" s="303"/>
      <c r="N809" s="303"/>
      <c r="O809" s="303"/>
      <c r="P809" s="303"/>
      <c r="Q809" s="304"/>
      <c r="R809" s="304"/>
      <c r="S809" s="304"/>
      <c r="T809" s="304"/>
      <c r="U809" s="304"/>
      <c r="V809" s="304"/>
      <c r="W809" s="304"/>
      <c r="X809" s="304"/>
      <c r="Y809" s="304"/>
      <c r="Z809" s="304"/>
      <c r="AA809" s="304"/>
      <c r="AB809" s="304"/>
      <c r="AC809" s="304"/>
      <c r="AD809" s="304"/>
      <c r="AE809" s="304"/>
      <c r="AF809" s="304"/>
      <c r="AG809" s="304"/>
    </row>
    <row r="810">
      <c r="A810" s="304"/>
      <c r="B810" s="304"/>
      <c r="C810" s="304"/>
      <c r="D810" s="304"/>
      <c r="E810" s="303"/>
      <c r="F810" s="300"/>
      <c r="G810" s="313"/>
      <c r="H810" s="303"/>
      <c r="I810" s="303"/>
      <c r="J810" s="303"/>
      <c r="K810" s="303"/>
      <c r="L810" s="303"/>
      <c r="M810" s="303"/>
      <c r="N810" s="303"/>
      <c r="O810" s="303"/>
      <c r="P810" s="303"/>
      <c r="Q810" s="304"/>
      <c r="R810" s="304"/>
      <c r="S810" s="304"/>
      <c r="T810" s="304"/>
      <c r="U810" s="304"/>
      <c r="V810" s="304"/>
      <c r="W810" s="304"/>
      <c r="X810" s="304"/>
      <c r="Y810" s="304"/>
      <c r="Z810" s="304"/>
      <c r="AA810" s="304"/>
      <c r="AB810" s="304"/>
      <c r="AC810" s="304"/>
      <c r="AD810" s="304"/>
      <c r="AE810" s="304"/>
      <c r="AF810" s="304"/>
      <c r="AG810" s="304"/>
    </row>
    <row r="811">
      <c r="A811" s="304"/>
      <c r="B811" s="304"/>
      <c r="C811" s="304"/>
      <c r="D811" s="304"/>
      <c r="E811" s="303"/>
      <c r="F811" s="300"/>
      <c r="G811" s="313"/>
      <c r="H811" s="303"/>
      <c r="I811" s="303"/>
      <c r="J811" s="303"/>
      <c r="K811" s="303"/>
      <c r="L811" s="303"/>
      <c r="M811" s="303"/>
      <c r="N811" s="303"/>
      <c r="O811" s="303"/>
      <c r="P811" s="303"/>
      <c r="Q811" s="304"/>
      <c r="R811" s="304"/>
      <c r="S811" s="304"/>
      <c r="T811" s="304"/>
      <c r="U811" s="304"/>
      <c r="V811" s="304"/>
      <c r="W811" s="304"/>
      <c r="X811" s="304"/>
      <c r="Y811" s="304"/>
      <c r="Z811" s="304"/>
      <c r="AA811" s="304"/>
      <c r="AB811" s="304"/>
      <c r="AC811" s="304"/>
      <c r="AD811" s="304"/>
      <c r="AE811" s="304"/>
      <c r="AF811" s="304"/>
      <c r="AG811" s="304"/>
    </row>
    <row r="812">
      <c r="A812" s="304"/>
      <c r="B812" s="304"/>
      <c r="C812" s="304"/>
      <c r="D812" s="304"/>
      <c r="E812" s="303"/>
      <c r="F812" s="300"/>
      <c r="G812" s="313"/>
      <c r="H812" s="303"/>
      <c r="I812" s="303"/>
      <c r="J812" s="303"/>
      <c r="K812" s="303"/>
      <c r="L812" s="303"/>
      <c r="M812" s="303"/>
      <c r="N812" s="303"/>
      <c r="O812" s="303"/>
      <c r="P812" s="303"/>
      <c r="Q812" s="304"/>
      <c r="R812" s="304"/>
      <c r="S812" s="304"/>
      <c r="T812" s="304"/>
      <c r="U812" s="304"/>
      <c r="V812" s="304"/>
      <c r="W812" s="304"/>
      <c r="X812" s="304"/>
      <c r="Y812" s="304"/>
      <c r="Z812" s="304"/>
      <c r="AA812" s="304"/>
      <c r="AB812" s="304"/>
      <c r="AC812" s="304"/>
      <c r="AD812" s="304"/>
      <c r="AE812" s="304"/>
      <c r="AF812" s="304"/>
      <c r="AG812" s="304"/>
    </row>
    <row r="813">
      <c r="A813" s="304"/>
      <c r="B813" s="304"/>
      <c r="C813" s="304"/>
      <c r="D813" s="304"/>
      <c r="E813" s="303"/>
      <c r="F813" s="300"/>
      <c r="G813" s="313"/>
      <c r="H813" s="303"/>
      <c r="I813" s="303"/>
      <c r="J813" s="303"/>
      <c r="K813" s="303"/>
      <c r="L813" s="303"/>
      <c r="M813" s="303"/>
      <c r="N813" s="303"/>
      <c r="O813" s="303"/>
      <c r="P813" s="303"/>
      <c r="Q813" s="304"/>
      <c r="R813" s="304"/>
      <c r="S813" s="304"/>
      <c r="T813" s="304"/>
      <c r="U813" s="304"/>
      <c r="V813" s="304"/>
      <c r="W813" s="304"/>
      <c r="X813" s="304"/>
      <c r="Y813" s="304"/>
      <c r="Z813" s="304"/>
      <c r="AA813" s="304"/>
      <c r="AB813" s="304"/>
      <c r="AC813" s="304"/>
      <c r="AD813" s="304"/>
      <c r="AE813" s="304"/>
      <c r="AF813" s="304"/>
      <c r="AG813" s="304"/>
    </row>
    <row r="814">
      <c r="A814" s="304"/>
      <c r="B814" s="304"/>
      <c r="C814" s="304"/>
      <c r="D814" s="304"/>
      <c r="E814" s="303"/>
      <c r="F814" s="300"/>
      <c r="G814" s="313"/>
      <c r="H814" s="303"/>
      <c r="I814" s="303"/>
      <c r="J814" s="303"/>
      <c r="K814" s="303"/>
      <c r="L814" s="303"/>
      <c r="M814" s="303"/>
      <c r="N814" s="303"/>
      <c r="O814" s="303"/>
      <c r="P814" s="303"/>
      <c r="Q814" s="304"/>
      <c r="R814" s="304"/>
      <c r="S814" s="304"/>
      <c r="T814" s="304"/>
      <c r="U814" s="304"/>
      <c r="V814" s="304"/>
      <c r="W814" s="304"/>
      <c r="X814" s="304"/>
      <c r="Y814" s="304"/>
      <c r="Z814" s="304"/>
      <c r="AA814" s="304"/>
      <c r="AB814" s="304"/>
      <c r="AC814" s="304"/>
      <c r="AD814" s="304"/>
      <c r="AE814" s="304"/>
      <c r="AF814" s="304"/>
      <c r="AG814" s="304"/>
    </row>
    <row r="815">
      <c r="A815" s="304"/>
      <c r="B815" s="304"/>
      <c r="C815" s="304"/>
      <c r="D815" s="304"/>
      <c r="E815" s="303"/>
      <c r="F815" s="300"/>
      <c r="G815" s="313"/>
      <c r="H815" s="303"/>
      <c r="I815" s="303"/>
      <c r="J815" s="303"/>
      <c r="K815" s="303"/>
      <c r="L815" s="303"/>
      <c r="M815" s="303"/>
      <c r="N815" s="303"/>
      <c r="O815" s="303"/>
      <c r="P815" s="303"/>
      <c r="Q815" s="304"/>
      <c r="R815" s="304"/>
      <c r="S815" s="304"/>
      <c r="T815" s="304"/>
      <c r="U815" s="304"/>
      <c r="V815" s="304"/>
      <c r="W815" s="304"/>
      <c r="X815" s="304"/>
      <c r="Y815" s="304"/>
      <c r="Z815" s="304"/>
      <c r="AA815" s="304"/>
      <c r="AB815" s="304"/>
      <c r="AC815" s="304"/>
      <c r="AD815" s="304"/>
      <c r="AE815" s="304"/>
      <c r="AF815" s="304"/>
      <c r="AG815" s="304"/>
    </row>
    <row r="816">
      <c r="A816" s="304"/>
      <c r="B816" s="304"/>
      <c r="C816" s="304"/>
      <c r="D816" s="304"/>
      <c r="E816" s="303"/>
      <c r="F816" s="300"/>
      <c r="G816" s="313"/>
      <c r="H816" s="303"/>
      <c r="I816" s="303"/>
      <c r="J816" s="303"/>
      <c r="K816" s="303"/>
      <c r="L816" s="303"/>
      <c r="M816" s="303"/>
      <c r="N816" s="303"/>
      <c r="O816" s="303"/>
      <c r="P816" s="303"/>
      <c r="Q816" s="304"/>
      <c r="R816" s="304"/>
      <c r="S816" s="304"/>
      <c r="T816" s="304"/>
      <c r="U816" s="304"/>
      <c r="V816" s="304"/>
      <c r="W816" s="304"/>
      <c r="X816" s="304"/>
      <c r="Y816" s="304"/>
      <c r="Z816" s="304"/>
      <c r="AA816" s="304"/>
      <c r="AB816" s="304"/>
      <c r="AC816" s="304"/>
      <c r="AD816" s="304"/>
      <c r="AE816" s="304"/>
      <c r="AF816" s="304"/>
      <c r="AG816" s="304"/>
    </row>
    <row r="817">
      <c r="A817" s="304"/>
      <c r="B817" s="304"/>
      <c r="C817" s="304"/>
      <c r="D817" s="304"/>
      <c r="E817" s="303"/>
      <c r="F817" s="300"/>
      <c r="G817" s="313"/>
      <c r="H817" s="303"/>
      <c r="I817" s="303"/>
      <c r="J817" s="303"/>
      <c r="K817" s="303"/>
      <c r="L817" s="303"/>
      <c r="M817" s="303"/>
      <c r="N817" s="303"/>
      <c r="O817" s="303"/>
      <c r="P817" s="303"/>
      <c r="Q817" s="304"/>
      <c r="R817" s="304"/>
      <c r="S817" s="304"/>
      <c r="T817" s="304"/>
      <c r="U817" s="304"/>
      <c r="V817" s="304"/>
      <c r="W817" s="304"/>
      <c r="X817" s="304"/>
      <c r="Y817" s="304"/>
      <c r="Z817" s="304"/>
      <c r="AA817" s="304"/>
      <c r="AB817" s="304"/>
      <c r="AC817" s="304"/>
      <c r="AD817" s="304"/>
      <c r="AE817" s="304"/>
      <c r="AF817" s="304"/>
      <c r="AG817" s="304"/>
    </row>
    <row r="818">
      <c r="A818" s="304"/>
      <c r="B818" s="304"/>
      <c r="C818" s="304"/>
      <c r="D818" s="304"/>
      <c r="E818" s="303"/>
      <c r="F818" s="300"/>
      <c r="G818" s="313"/>
      <c r="H818" s="303"/>
      <c r="I818" s="303"/>
      <c r="J818" s="303"/>
      <c r="K818" s="303"/>
      <c r="L818" s="303"/>
      <c r="M818" s="303"/>
      <c r="N818" s="303"/>
      <c r="O818" s="303"/>
      <c r="P818" s="303"/>
      <c r="Q818" s="304"/>
      <c r="R818" s="304"/>
      <c r="S818" s="304"/>
      <c r="T818" s="304"/>
      <c r="U818" s="304"/>
      <c r="V818" s="304"/>
      <c r="W818" s="304"/>
      <c r="X818" s="304"/>
      <c r="Y818" s="304"/>
      <c r="Z818" s="304"/>
      <c r="AA818" s="304"/>
      <c r="AB818" s="304"/>
      <c r="AC818" s="304"/>
      <c r="AD818" s="304"/>
      <c r="AE818" s="304"/>
      <c r="AF818" s="304"/>
      <c r="AG818" s="304"/>
    </row>
    <row r="819">
      <c r="A819" s="304"/>
      <c r="B819" s="304"/>
      <c r="C819" s="304"/>
      <c r="D819" s="304"/>
      <c r="E819" s="303"/>
      <c r="F819" s="300"/>
      <c r="G819" s="313"/>
      <c r="H819" s="303"/>
      <c r="I819" s="303"/>
      <c r="J819" s="303"/>
      <c r="K819" s="303"/>
      <c r="L819" s="303"/>
      <c r="M819" s="303"/>
      <c r="N819" s="303"/>
      <c r="O819" s="303"/>
      <c r="P819" s="303"/>
      <c r="Q819" s="304"/>
      <c r="R819" s="304"/>
      <c r="S819" s="304"/>
      <c r="T819" s="304"/>
      <c r="U819" s="304"/>
      <c r="V819" s="304"/>
      <c r="W819" s="304"/>
      <c r="X819" s="304"/>
      <c r="Y819" s="304"/>
      <c r="Z819" s="304"/>
      <c r="AA819" s="304"/>
      <c r="AB819" s="304"/>
      <c r="AC819" s="304"/>
      <c r="AD819" s="304"/>
      <c r="AE819" s="304"/>
      <c r="AF819" s="304"/>
      <c r="AG819" s="304"/>
    </row>
    <row r="820">
      <c r="A820" s="304"/>
      <c r="B820" s="304"/>
      <c r="C820" s="304"/>
      <c r="D820" s="304"/>
      <c r="E820" s="303"/>
      <c r="F820" s="300"/>
      <c r="G820" s="313"/>
      <c r="H820" s="303"/>
      <c r="I820" s="303"/>
      <c r="J820" s="303"/>
      <c r="K820" s="303"/>
      <c r="L820" s="303"/>
      <c r="M820" s="303"/>
      <c r="N820" s="303"/>
      <c r="O820" s="303"/>
      <c r="P820" s="303"/>
      <c r="Q820" s="304"/>
      <c r="R820" s="304"/>
      <c r="S820" s="304"/>
      <c r="T820" s="304"/>
      <c r="U820" s="304"/>
      <c r="V820" s="304"/>
      <c r="W820" s="304"/>
      <c r="X820" s="304"/>
      <c r="Y820" s="304"/>
      <c r="Z820" s="304"/>
      <c r="AA820" s="304"/>
      <c r="AB820" s="304"/>
      <c r="AC820" s="304"/>
      <c r="AD820" s="304"/>
      <c r="AE820" s="304"/>
      <c r="AF820" s="304"/>
      <c r="AG820" s="304"/>
    </row>
    <row r="821">
      <c r="A821" s="304"/>
      <c r="B821" s="304"/>
      <c r="C821" s="304"/>
      <c r="D821" s="304"/>
      <c r="E821" s="303"/>
      <c r="F821" s="300"/>
      <c r="G821" s="313"/>
      <c r="H821" s="303"/>
      <c r="I821" s="303"/>
      <c r="J821" s="303"/>
      <c r="K821" s="303"/>
      <c r="L821" s="303"/>
      <c r="M821" s="303"/>
      <c r="N821" s="303"/>
      <c r="O821" s="303"/>
      <c r="P821" s="303"/>
      <c r="Q821" s="304"/>
      <c r="R821" s="304"/>
      <c r="S821" s="304"/>
      <c r="T821" s="304"/>
      <c r="U821" s="304"/>
      <c r="V821" s="304"/>
      <c r="W821" s="304"/>
      <c r="X821" s="304"/>
      <c r="Y821" s="304"/>
      <c r="Z821" s="304"/>
      <c r="AA821" s="304"/>
      <c r="AB821" s="304"/>
      <c r="AC821" s="304"/>
      <c r="AD821" s="304"/>
      <c r="AE821" s="304"/>
      <c r="AF821" s="304"/>
      <c r="AG821" s="304"/>
    </row>
    <row r="822">
      <c r="A822" s="304"/>
      <c r="B822" s="304"/>
      <c r="C822" s="304"/>
      <c r="D822" s="304"/>
      <c r="E822" s="303"/>
      <c r="F822" s="300"/>
      <c r="G822" s="313"/>
      <c r="H822" s="303"/>
      <c r="I822" s="303"/>
      <c r="J822" s="303"/>
      <c r="K822" s="303"/>
      <c r="L822" s="303"/>
      <c r="M822" s="303"/>
      <c r="N822" s="303"/>
      <c r="O822" s="303"/>
      <c r="P822" s="303"/>
      <c r="Q822" s="304"/>
      <c r="R822" s="304"/>
      <c r="S822" s="304"/>
      <c r="T822" s="304"/>
      <c r="U822" s="304"/>
      <c r="V822" s="304"/>
      <c r="W822" s="304"/>
      <c r="X822" s="304"/>
      <c r="Y822" s="304"/>
      <c r="Z822" s="304"/>
      <c r="AA822" s="304"/>
      <c r="AB822" s="304"/>
      <c r="AC822" s="304"/>
      <c r="AD822" s="304"/>
      <c r="AE822" s="304"/>
      <c r="AF822" s="304"/>
      <c r="AG822" s="304"/>
    </row>
    <row r="823">
      <c r="A823" s="304"/>
      <c r="B823" s="304"/>
      <c r="C823" s="304"/>
      <c r="D823" s="304"/>
      <c r="E823" s="303"/>
      <c r="F823" s="300"/>
      <c r="G823" s="313"/>
      <c r="H823" s="303"/>
      <c r="I823" s="303"/>
      <c r="J823" s="303"/>
      <c r="K823" s="303"/>
      <c r="L823" s="303"/>
      <c r="M823" s="303"/>
      <c r="N823" s="303"/>
      <c r="O823" s="303"/>
      <c r="P823" s="303"/>
      <c r="Q823" s="304"/>
      <c r="R823" s="304"/>
      <c r="S823" s="304"/>
      <c r="T823" s="304"/>
      <c r="U823" s="304"/>
      <c r="V823" s="304"/>
      <c r="W823" s="304"/>
      <c r="X823" s="304"/>
      <c r="Y823" s="304"/>
      <c r="Z823" s="304"/>
      <c r="AA823" s="304"/>
      <c r="AB823" s="304"/>
      <c r="AC823" s="304"/>
      <c r="AD823" s="304"/>
      <c r="AE823" s="304"/>
      <c r="AF823" s="304"/>
      <c r="AG823" s="304"/>
    </row>
    <row r="824">
      <c r="A824" s="304"/>
      <c r="B824" s="304"/>
      <c r="C824" s="304"/>
      <c r="D824" s="304"/>
      <c r="E824" s="303"/>
      <c r="F824" s="300"/>
      <c r="G824" s="313"/>
      <c r="H824" s="303"/>
      <c r="I824" s="303"/>
      <c r="J824" s="303"/>
      <c r="K824" s="303"/>
      <c r="L824" s="303"/>
      <c r="M824" s="303"/>
      <c r="N824" s="303"/>
      <c r="O824" s="303"/>
      <c r="P824" s="303"/>
      <c r="Q824" s="304"/>
      <c r="R824" s="304"/>
      <c r="S824" s="304"/>
      <c r="T824" s="304"/>
      <c r="U824" s="304"/>
      <c r="V824" s="304"/>
      <c r="W824" s="304"/>
      <c r="X824" s="304"/>
      <c r="Y824" s="304"/>
      <c r="Z824" s="304"/>
      <c r="AA824" s="304"/>
      <c r="AB824" s="304"/>
      <c r="AC824" s="304"/>
      <c r="AD824" s="304"/>
      <c r="AE824" s="304"/>
      <c r="AF824" s="304"/>
      <c r="AG824" s="304"/>
    </row>
    <row r="825">
      <c r="A825" s="304"/>
      <c r="B825" s="304"/>
      <c r="C825" s="304"/>
      <c r="D825" s="304"/>
      <c r="E825" s="303"/>
      <c r="F825" s="300"/>
      <c r="G825" s="313"/>
      <c r="H825" s="303"/>
      <c r="I825" s="303"/>
      <c r="J825" s="303"/>
      <c r="K825" s="303"/>
      <c r="L825" s="303"/>
      <c r="M825" s="303"/>
      <c r="N825" s="303"/>
      <c r="O825" s="303"/>
      <c r="P825" s="303"/>
      <c r="Q825" s="304"/>
      <c r="R825" s="304"/>
      <c r="S825" s="304"/>
      <c r="T825" s="304"/>
      <c r="U825" s="304"/>
      <c r="V825" s="304"/>
      <c r="W825" s="304"/>
      <c r="X825" s="304"/>
      <c r="Y825" s="304"/>
      <c r="Z825" s="304"/>
      <c r="AA825" s="304"/>
      <c r="AB825" s="304"/>
      <c r="AC825" s="304"/>
      <c r="AD825" s="304"/>
      <c r="AE825" s="304"/>
      <c r="AF825" s="304"/>
      <c r="AG825" s="304"/>
    </row>
    <row r="826">
      <c r="A826" s="304"/>
      <c r="B826" s="304"/>
      <c r="C826" s="304"/>
      <c r="D826" s="304"/>
      <c r="E826" s="303"/>
      <c r="F826" s="300"/>
      <c r="G826" s="313"/>
      <c r="H826" s="303"/>
      <c r="I826" s="303"/>
      <c r="J826" s="303"/>
      <c r="K826" s="303"/>
      <c r="L826" s="303"/>
      <c r="M826" s="303"/>
      <c r="N826" s="303"/>
      <c r="O826" s="303"/>
      <c r="P826" s="303"/>
      <c r="Q826" s="304"/>
      <c r="R826" s="304"/>
      <c r="S826" s="304"/>
      <c r="T826" s="304"/>
      <c r="U826" s="304"/>
      <c r="V826" s="304"/>
      <c r="W826" s="304"/>
      <c r="X826" s="304"/>
      <c r="Y826" s="304"/>
      <c r="Z826" s="304"/>
      <c r="AA826" s="304"/>
      <c r="AB826" s="304"/>
      <c r="AC826" s="304"/>
      <c r="AD826" s="304"/>
      <c r="AE826" s="304"/>
      <c r="AF826" s="304"/>
      <c r="AG826" s="304"/>
    </row>
    <row r="827">
      <c r="A827" s="304"/>
      <c r="B827" s="304"/>
      <c r="C827" s="304"/>
      <c r="D827" s="304"/>
      <c r="E827" s="303"/>
      <c r="F827" s="300"/>
      <c r="G827" s="313"/>
      <c r="H827" s="303"/>
      <c r="I827" s="303"/>
      <c r="J827" s="303"/>
      <c r="K827" s="303"/>
      <c r="L827" s="303"/>
      <c r="M827" s="303"/>
      <c r="N827" s="303"/>
      <c r="O827" s="303"/>
      <c r="P827" s="303"/>
      <c r="Q827" s="304"/>
      <c r="R827" s="304"/>
      <c r="S827" s="304"/>
      <c r="T827" s="304"/>
      <c r="U827" s="304"/>
      <c r="V827" s="304"/>
      <c r="W827" s="304"/>
      <c r="X827" s="304"/>
      <c r="Y827" s="304"/>
      <c r="Z827" s="304"/>
      <c r="AA827" s="304"/>
      <c r="AB827" s="304"/>
      <c r="AC827" s="304"/>
      <c r="AD827" s="304"/>
      <c r="AE827" s="304"/>
      <c r="AF827" s="304"/>
      <c r="AG827" s="304"/>
    </row>
    <row r="828">
      <c r="A828" s="304"/>
      <c r="B828" s="304"/>
      <c r="C828" s="304"/>
      <c r="D828" s="304"/>
      <c r="E828" s="303"/>
      <c r="F828" s="300"/>
      <c r="G828" s="313"/>
      <c r="H828" s="303"/>
      <c r="I828" s="303"/>
      <c r="J828" s="303"/>
      <c r="K828" s="303"/>
      <c r="L828" s="303"/>
      <c r="M828" s="303"/>
      <c r="N828" s="303"/>
      <c r="O828" s="303"/>
      <c r="P828" s="303"/>
      <c r="Q828" s="304"/>
      <c r="R828" s="304"/>
      <c r="S828" s="304"/>
      <c r="T828" s="304"/>
      <c r="U828" s="304"/>
      <c r="V828" s="304"/>
      <c r="W828" s="304"/>
      <c r="X828" s="304"/>
      <c r="Y828" s="304"/>
      <c r="Z828" s="304"/>
      <c r="AA828" s="304"/>
      <c r="AB828" s="304"/>
      <c r="AC828" s="304"/>
      <c r="AD828" s="304"/>
      <c r="AE828" s="304"/>
      <c r="AF828" s="304"/>
      <c r="AG828" s="304"/>
    </row>
    <row r="829">
      <c r="A829" s="304"/>
      <c r="B829" s="304"/>
      <c r="C829" s="304"/>
      <c r="D829" s="304"/>
      <c r="E829" s="303"/>
      <c r="F829" s="300"/>
      <c r="G829" s="313"/>
      <c r="H829" s="303"/>
      <c r="I829" s="303"/>
      <c r="J829" s="303"/>
      <c r="K829" s="303"/>
      <c r="L829" s="303"/>
      <c r="M829" s="303"/>
      <c r="N829" s="303"/>
      <c r="O829" s="303"/>
      <c r="P829" s="303"/>
      <c r="Q829" s="304"/>
      <c r="R829" s="304"/>
      <c r="S829" s="304"/>
      <c r="T829" s="304"/>
      <c r="U829" s="304"/>
      <c r="V829" s="304"/>
      <c r="W829" s="304"/>
      <c r="X829" s="304"/>
      <c r="Y829" s="304"/>
      <c r="Z829" s="304"/>
      <c r="AA829" s="304"/>
      <c r="AB829" s="304"/>
      <c r="AC829" s="304"/>
      <c r="AD829" s="304"/>
      <c r="AE829" s="304"/>
      <c r="AF829" s="304"/>
      <c r="AG829" s="304"/>
    </row>
    <row r="830">
      <c r="A830" s="304"/>
      <c r="B830" s="304"/>
      <c r="C830" s="304"/>
      <c r="D830" s="304"/>
      <c r="E830" s="303"/>
      <c r="F830" s="300"/>
      <c r="G830" s="313"/>
      <c r="H830" s="303"/>
      <c r="I830" s="303"/>
      <c r="J830" s="303"/>
      <c r="K830" s="303"/>
      <c r="L830" s="303"/>
      <c r="M830" s="303"/>
      <c r="N830" s="303"/>
      <c r="O830" s="303"/>
      <c r="P830" s="303"/>
      <c r="Q830" s="304"/>
      <c r="R830" s="304"/>
      <c r="S830" s="304"/>
      <c r="T830" s="304"/>
      <c r="U830" s="304"/>
      <c r="V830" s="304"/>
      <c r="W830" s="304"/>
      <c r="X830" s="304"/>
      <c r="Y830" s="304"/>
      <c r="Z830" s="304"/>
      <c r="AA830" s="304"/>
      <c r="AB830" s="304"/>
      <c r="AC830" s="304"/>
      <c r="AD830" s="304"/>
      <c r="AE830" s="304"/>
      <c r="AF830" s="304"/>
      <c r="AG830" s="304"/>
    </row>
    <row r="831">
      <c r="A831" s="304"/>
      <c r="B831" s="304"/>
      <c r="C831" s="304"/>
      <c r="D831" s="304"/>
      <c r="E831" s="303"/>
      <c r="F831" s="300"/>
      <c r="G831" s="313"/>
      <c r="H831" s="303"/>
      <c r="I831" s="303"/>
      <c r="J831" s="303"/>
      <c r="K831" s="303"/>
      <c r="L831" s="303"/>
      <c r="M831" s="303"/>
      <c r="N831" s="303"/>
      <c r="O831" s="303"/>
      <c r="P831" s="303"/>
      <c r="Q831" s="304"/>
      <c r="R831" s="304"/>
      <c r="S831" s="304"/>
      <c r="T831" s="304"/>
      <c r="U831" s="304"/>
      <c r="V831" s="304"/>
      <c r="W831" s="304"/>
      <c r="X831" s="304"/>
      <c r="Y831" s="304"/>
      <c r="Z831" s="304"/>
      <c r="AA831" s="304"/>
      <c r="AB831" s="304"/>
      <c r="AC831" s="304"/>
      <c r="AD831" s="304"/>
      <c r="AE831" s="304"/>
      <c r="AF831" s="304"/>
      <c r="AG831" s="304"/>
    </row>
    <row r="832">
      <c r="A832" s="304"/>
      <c r="B832" s="304"/>
      <c r="C832" s="304"/>
      <c r="D832" s="304"/>
      <c r="E832" s="303"/>
      <c r="F832" s="300"/>
      <c r="G832" s="313"/>
      <c r="H832" s="303"/>
      <c r="I832" s="303"/>
      <c r="J832" s="303"/>
      <c r="K832" s="303"/>
      <c r="L832" s="303"/>
      <c r="M832" s="303"/>
      <c r="N832" s="303"/>
      <c r="O832" s="303"/>
      <c r="P832" s="303"/>
      <c r="Q832" s="304"/>
      <c r="R832" s="304"/>
      <c r="S832" s="304"/>
      <c r="T832" s="304"/>
      <c r="U832" s="304"/>
      <c r="V832" s="304"/>
      <c r="W832" s="304"/>
      <c r="X832" s="304"/>
      <c r="Y832" s="304"/>
      <c r="Z832" s="304"/>
      <c r="AA832" s="304"/>
      <c r="AB832" s="304"/>
      <c r="AC832" s="304"/>
      <c r="AD832" s="304"/>
      <c r="AE832" s="304"/>
      <c r="AF832" s="304"/>
      <c r="AG832" s="304"/>
    </row>
    <row r="833">
      <c r="A833" s="304"/>
      <c r="B833" s="304"/>
      <c r="C833" s="304"/>
      <c r="D833" s="304"/>
      <c r="E833" s="303"/>
      <c r="F833" s="300"/>
      <c r="G833" s="313"/>
      <c r="H833" s="303"/>
      <c r="I833" s="303"/>
      <c r="J833" s="303"/>
      <c r="K833" s="303"/>
      <c r="L833" s="303"/>
      <c r="M833" s="303"/>
      <c r="N833" s="303"/>
      <c r="O833" s="303"/>
      <c r="P833" s="303"/>
      <c r="Q833" s="304"/>
      <c r="R833" s="304"/>
      <c r="S833" s="304"/>
      <c r="T833" s="304"/>
      <c r="U833" s="304"/>
      <c r="V833" s="304"/>
      <c r="W833" s="304"/>
      <c r="X833" s="304"/>
      <c r="Y833" s="304"/>
      <c r="Z833" s="304"/>
      <c r="AA833" s="304"/>
      <c r="AB833" s="304"/>
      <c r="AC833" s="304"/>
      <c r="AD833" s="304"/>
      <c r="AE833" s="304"/>
      <c r="AF833" s="304"/>
      <c r="AG833" s="304"/>
    </row>
    <row r="834">
      <c r="A834" s="304"/>
      <c r="B834" s="304"/>
      <c r="C834" s="304"/>
      <c r="D834" s="304"/>
      <c r="E834" s="303"/>
      <c r="F834" s="300"/>
      <c r="G834" s="313"/>
      <c r="H834" s="303"/>
      <c r="I834" s="303"/>
      <c r="J834" s="303"/>
      <c r="K834" s="303"/>
      <c r="L834" s="303"/>
      <c r="M834" s="303"/>
      <c r="N834" s="303"/>
      <c r="O834" s="303"/>
      <c r="P834" s="303"/>
      <c r="Q834" s="304"/>
      <c r="R834" s="304"/>
      <c r="S834" s="304"/>
      <c r="T834" s="304"/>
      <c r="U834" s="304"/>
      <c r="V834" s="304"/>
      <c r="W834" s="304"/>
      <c r="X834" s="304"/>
      <c r="Y834" s="304"/>
      <c r="Z834" s="304"/>
      <c r="AA834" s="304"/>
      <c r="AB834" s="304"/>
      <c r="AC834" s="304"/>
      <c r="AD834" s="304"/>
      <c r="AE834" s="304"/>
      <c r="AF834" s="304"/>
      <c r="AG834" s="304"/>
    </row>
    <row r="835">
      <c r="A835" s="304"/>
      <c r="B835" s="304"/>
      <c r="C835" s="304"/>
      <c r="D835" s="304"/>
      <c r="E835" s="303"/>
      <c r="F835" s="300"/>
      <c r="G835" s="313"/>
      <c r="H835" s="303"/>
      <c r="I835" s="303"/>
      <c r="J835" s="303"/>
      <c r="K835" s="303"/>
      <c r="L835" s="303"/>
      <c r="M835" s="303"/>
      <c r="N835" s="303"/>
      <c r="O835" s="303"/>
      <c r="P835" s="303"/>
      <c r="Q835" s="304"/>
      <c r="R835" s="304"/>
      <c r="S835" s="304"/>
      <c r="T835" s="304"/>
      <c r="U835" s="304"/>
      <c r="V835" s="304"/>
      <c r="W835" s="304"/>
      <c r="X835" s="304"/>
      <c r="Y835" s="304"/>
      <c r="Z835" s="304"/>
      <c r="AA835" s="304"/>
      <c r="AB835" s="304"/>
      <c r="AC835" s="304"/>
      <c r="AD835" s="304"/>
      <c r="AE835" s="304"/>
      <c r="AF835" s="304"/>
      <c r="AG835" s="304"/>
    </row>
    <row r="836">
      <c r="A836" s="304"/>
      <c r="B836" s="304"/>
      <c r="C836" s="304"/>
      <c r="D836" s="304"/>
      <c r="E836" s="303"/>
      <c r="F836" s="300"/>
      <c r="G836" s="313"/>
      <c r="H836" s="303"/>
      <c r="I836" s="303"/>
      <c r="J836" s="303"/>
      <c r="K836" s="303"/>
      <c r="L836" s="303"/>
      <c r="M836" s="303"/>
      <c r="N836" s="303"/>
      <c r="O836" s="303"/>
      <c r="P836" s="303"/>
      <c r="Q836" s="304"/>
      <c r="R836" s="304"/>
      <c r="S836" s="304"/>
      <c r="T836" s="304"/>
      <c r="U836" s="304"/>
      <c r="V836" s="304"/>
      <c r="W836" s="304"/>
      <c r="X836" s="304"/>
      <c r="Y836" s="304"/>
      <c r="Z836" s="304"/>
      <c r="AA836" s="304"/>
      <c r="AB836" s="304"/>
      <c r="AC836" s="304"/>
      <c r="AD836" s="304"/>
      <c r="AE836" s="304"/>
      <c r="AF836" s="304"/>
      <c r="AG836" s="304"/>
    </row>
    <row r="837">
      <c r="A837" s="304"/>
      <c r="B837" s="304"/>
      <c r="C837" s="304"/>
      <c r="D837" s="304"/>
      <c r="E837" s="303"/>
      <c r="F837" s="300"/>
      <c r="G837" s="313"/>
      <c r="H837" s="303"/>
      <c r="I837" s="303"/>
      <c r="J837" s="303"/>
      <c r="K837" s="303"/>
      <c r="L837" s="303"/>
      <c r="M837" s="303"/>
      <c r="N837" s="303"/>
      <c r="O837" s="303"/>
      <c r="P837" s="303"/>
      <c r="Q837" s="304"/>
      <c r="R837" s="304"/>
      <c r="S837" s="304"/>
      <c r="T837" s="304"/>
      <c r="U837" s="304"/>
      <c r="V837" s="304"/>
      <c r="W837" s="304"/>
      <c r="X837" s="304"/>
      <c r="Y837" s="304"/>
      <c r="Z837" s="304"/>
      <c r="AA837" s="304"/>
      <c r="AB837" s="304"/>
      <c r="AC837" s="304"/>
      <c r="AD837" s="304"/>
      <c r="AE837" s="304"/>
      <c r="AF837" s="304"/>
      <c r="AG837" s="304"/>
    </row>
    <row r="838">
      <c r="A838" s="304"/>
      <c r="B838" s="304"/>
      <c r="C838" s="304"/>
      <c r="D838" s="304"/>
      <c r="E838" s="303"/>
      <c r="F838" s="300"/>
      <c r="G838" s="313"/>
      <c r="H838" s="303"/>
      <c r="I838" s="303"/>
      <c r="J838" s="303"/>
      <c r="K838" s="303"/>
      <c r="L838" s="303"/>
      <c r="M838" s="303"/>
      <c r="N838" s="303"/>
      <c r="O838" s="303"/>
      <c r="P838" s="303"/>
      <c r="Q838" s="304"/>
      <c r="R838" s="304"/>
      <c r="S838" s="304"/>
      <c r="T838" s="304"/>
      <c r="U838" s="304"/>
      <c r="V838" s="304"/>
      <c r="W838" s="304"/>
      <c r="X838" s="304"/>
      <c r="Y838" s="304"/>
      <c r="Z838" s="304"/>
      <c r="AA838" s="304"/>
      <c r="AB838" s="304"/>
      <c r="AC838" s="304"/>
      <c r="AD838" s="304"/>
      <c r="AE838" s="304"/>
      <c r="AF838" s="304"/>
      <c r="AG838" s="304"/>
    </row>
    <row r="839">
      <c r="A839" s="304"/>
      <c r="B839" s="304"/>
      <c r="C839" s="304"/>
      <c r="D839" s="304"/>
      <c r="E839" s="303"/>
      <c r="F839" s="300"/>
      <c r="G839" s="313"/>
      <c r="H839" s="303"/>
      <c r="I839" s="303"/>
      <c r="J839" s="303"/>
      <c r="K839" s="303"/>
      <c r="L839" s="303"/>
      <c r="M839" s="303"/>
      <c r="N839" s="303"/>
      <c r="O839" s="303"/>
      <c r="P839" s="303"/>
      <c r="Q839" s="304"/>
      <c r="R839" s="304"/>
      <c r="S839" s="304"/>
      <c r="T839" s="304"/>
      <c r="U839" s="304"/>
      <c r="V839" s="304"/>
      <c r="W839" s="304"/>
      <c r="X839" s="304"/>
      <c r="Y839" s="304"/>
      <c r="Z839" s="304"/>
      <c r="AA839" s="304"/>
      <c r="AB839" s="304"/>
      <c r="AC839" s="304"/>
      <c r="AD839" s="304"/>
      <c r="AE839" s="304"/>
      <c r="AF839" s="304"/>
      <c r="AG839" s="304"/>
    </row>
    <row r="840">
      <c r="A840" s="304"/>
      <c r="B840" s="304"/>
      <c r="C840" s="304"/>
      <c r="D840" s="304"/>
      <c r="E840" s="303"/>
      <c r="F840" s="300"/>
      <c r="G840" s="313"/>
      <c r="H840" s="303"/>
      <c r="I840" s="303"/>
      <c r="J840" s="303"/>
      <c r="K840" s="303"/>
      <c r="L840" s="303"/>
      <c r="M840" s="303"/>
      <c r="N840" s="303"/>
      <c r="O840" s="303"/>
      <c r="P840" s="303"/>
      <c r="Q840" s="304"/>
      <c r="R840" s="304"/>
      <c r="S840" s="304"/>
      <c r="T840" s="304"/>
      <c r="U840" s="304"/>
      <c r="V840" s="304"/>
      <c r="W840" s="304"/>
      <c r="X840" s="304"/>
      <c r="Y840" s="304"/>
      <c r="Z840" s="304"/>
      <c r="AA840" s="304"/>
      <c r="AB840" s="304"/>
      <c r="AC840" s="304"/>
      <c r="AD840" s="304"/>
      <c r="AE840" s="304"/>
      <c r="AF840" s="304"/>
      <c r="AG840" s="304"/>
    </row>
    <row r="841">
      <c r="A841" s="304"/>
      <c r="B841" s="304"/>
      <c r="C841" s="304"/>
      <c r="D841" s="304"/>
      <c r="E841" s="303"/>
      <c r="F841" s="300"/>
      <c r="G841" s="313"/>
      <c r="H841" s="303"/>
      <c r="I841" s="303"/>
      <c r="J841" s="303"/>
      <c r="K841" s="303"/>
      <c r="L841" s="303"/>
      <c r="M841" s="303"/>
      <c r="N841" s="303"/>
      <c r="O841" s="303"/>
      <c r="P841" s="303"/>
      <c r="Q841" s="304"/>
      <c r="R841" s="304"/>
      <c r="S841" s="304"/>
      <c r="T841" s="304"/>
      <c r="U841" s="304"/>
      <c r="V841" s="304"/>
      <c r="W841" s="304"/>
      <c r="X841" s="304"/>
      <c r="Y841" s="304"/>
      <c r="Z841" s="304"/>
      <c r="AA841" s="304"/>
      <c r="AB841" s="304"/>
      <c r="AC841" s="304"/>
      <c r="AD841" s="304"/>
      <c r="AE841" s="304"/>
      <c r="AF841" s="304"/>
      <c r="AG841" s="304"/>
    </row>
    <row r="842">
      <c r="A842" s="304"/>
      <c r="B842" s="304"/>
      <c r="C842" s="304"/>
      <c r="D842" s="304"/>
      <c r="E842" s="303"/>
      <c r="F842" s="300"/>
      <c r="G842" s="313"/>
      <c r="H842" s="303"/>
      <c r="I842" s="303"/>
      <c r="J842" s="303"/>
      <c r="K842" s="303"/>
      <c r="L842" s="303"/>
      <c r="M842" s="303"/>
      <c r="N842" s="303"/>
      <c r="O842" s="303"/>
      <c r="P842" s="303"/>
      <c r="Q842" s="304"/>
      <c r="R842" s="304"/>
      <c r="S842" s="304"/>
      <c r="T842" s="304"/>
      <c r="U842" s="304"/>
      <c r="V842" s="304"/>
      <c r="W842" s="304"/>
      <c r="X842" s="304"/>
      <c r="Y842" s="304"/>
      <c r="Z842" s="304"/>
      <c r="AA842" s="304"/>
      <c r="AB842" s="304"/>
      <c r="AC842" s="304"/>
      <c r="AD842" s="304"/>
      <c r="AE842" s="304"/>
      <c r="AF842" s="304"/>
      <c r="AG842" s="304"/>
    </row>
    <row r="843">
      <c r="A843" s="304"/>
      <c r="B843" s="304"/>
      <c r="C843" s="304"/>
      <c r="D843" s="304"/>
      <c r="E843" s="303"/>
      <c r="F843" s="300"/>
      <c r="G843" s="313"/>
      <c r="H843" s="303"/>
      <c r="I843" s="303"/>
      <c r="J843" s="303"/>
      <c r="K843" s="303"/>
      <c r="L843" s="303"/>
      <c r="M843" s="303"/>
      <c r="N843" s="303"/>
      <c r="O843" s="303"/>
      <c r="P843" s="303"/>
      <c r="Q843" s="304"/>
      <c r="R843" s="304"/>
      <c r="S843" s="304"/>
      <c r="T843" s="304"/>
      <c r="U843" s="304"/>
      <c r="V843" s="304"/>
      <c r="W843" s="304"/>
      <c r="X843" s="304"/>
      <c r="Y843" s="304"/>
      <c r="Z843" s="304"/>
      <c r="AA843" s="304"/>
      <c r="AB843" s="304"/>
      <c r="AC843" s="304"/>
      <c r="AD843" s="304"/>
      <c r="AE843" s="304"/>
      <c r="AF843" s="304"/>
      <c r="AG843" s="304"/>
    </row>
    <row r="844">
      <c r="A844" s="304"/>
      <c r="B844" s="304"/>
      <c r="C844" s="304"/>
      <c r="D844" s="304"/>
      <c r="E844" s="303"/>
      <c r="F844" s="300"/>
      <c r="G844" s="313"/>
      <c r="H844" s="303"/>
      <c r="I844" s="303"/>
      <c r="J844" s="303"/>
      <c r="K844" s="303"/>
      <c r="L844" s="303"/>
      <c r="M844" s="303"/>
      <c r="N844" s="303"/>
      <c r="O844" s="303"/>
      <c r="P844" s="303"/>
      <c r="Q844" s="304"/>
      <c r="R844" s="304"/>
      <c r="S844" s="304"/>
      <c r="T844" s="304"/>
      <c r="U844" s="304"/>
      <c r="V844" s="304"/>
      <c r="W844" s="304"/>
      <c r="X844" s="304"/>
      <c r="Y844" s="304"/>
      <c r="Z844" s="304"/>
      <c r="AA844" s="304"/>
      <c r="AB844" s="304"/>
      <c r="AC844" s="304"/>
      <c r="AD844" s="304"/>
      <c r="AE844" s="304"/>
      <c r="AF844" s="304"/>
      <c r="AG844" s="304"/>
    </row>
    <row r="845">
      <c r="A845" s="304"/>
      <c r="B845" s="304"/>
      <c r="C845" s="304"/>
      <c r="D845" s="304"/>
      <c r="E845" s="303"/>
      <c r="F845" s="300"/>
      <c r="G845" s="313"/>
      <c r="H845" s="303"/>
      <c r="I845" s="303"/>
      <c r="J845" s="303"/>
      <c r="K845" s="303"/>
      <c r="L845" s="303"/>
      <c r="M845" s="303"/>
      <c r="N845" s="303"/>
      <c r="O845" s="303"/>
      <c r="P845" s="303"/>
      <c r="Q845" s="304"/>
      <c r="R845" s="304"/>
      <c r="S845" s="304"/>
      <c r="T845" s="304"/>
      <c r="U845" s="304"/>
      <c r="V845" s="304"/>
      <c r="W845" s="304"/>
      <c r="X845" s="304"/>
      <c r="Y845" s="304"/>
      <c r="Z845" s="304"/>
      <c r="AA845" s="304"/>
      <c r="AB845" s="304"/>
      <c r="AC845" s="304"/>
      <c r="AD845" s="304"/>
      <c r="AE845" s="304"/>
      <c r="AF845" s="304"/>
      <c r="AG845" s="304"/>
    </row>
    <row r="846">
      <c r="A846" s="304"/>
      <c r="B846" s="304"/>
      <c r="C846" s="304"/>
      <c r="D846" s="304"/>
      <c r="E846" s="303"/>
      <c r="F846" s="300"/>
      <c r="G846" s="313"/>
      <c r="H846" s="303"/>
      <c r="I846" s="303"/>
      <c r="J846" s="303"/>
      <c r="K846" s="303"/>
      <c r="L846" s="303"/>
      <c r="M846" s="303"/>
      <c r="N846" s="303"/>
      <c r="O846" s="303"/>
      <c r="P846" s="303"/>
      <c r="Q846" s="304"/>
      <c r="R846" s="304"/>
      <c r="S846" s="304"/>
      <c r="T846" s="304"/>
      <c r="U846" s="304"/>
      <c r="V846" s="304"/>
      <c r="W846" s="304"/>
      <c r="X846" s="304"/>
      <c r="Y846" s="304"/>
      <c r="Z846" s="304"/>
      <c r="AA846" s="304"/>
      <c r="AB846" s="304"/>
      <c r="AC846" s="304"/>
      <c r="AD846" s="304"/>
      <c r="AE846" s="304"/>
      <c r="AF846" s="304"/>
      <c r="AG846" s="304"/>
    </row>
    <row r="847">
      <c r="A847" s="304"/>
      <c r="B847" s="304"/>
      <c r="C847" s="304"/>
      <c r="D847" s="304"/>
      <c r="E847" s="303"/>
      <c r="F847" s="300"/>
      <c r="G847" s="313"/>
      <c r="H847" s="303"/>
      <c r="I847" s="303"/>
      <c r="J847" s="303"/>
      <c r="K847" s="303"/>
      <c r="L847" s="303"/>
      <c r="M847" s="303"/>
      <c r="N847" s="303"/>
      <c r="O847" s="303"/>
      <c r="P847" s="303"/>
      <c r="Q847" s="304"/>
      <c r="R847" s="304"/>
      <c r="S847" s="304"/>
      <c r="T847" s="304"/>
      <c r="U847" s="304"/>
      <c r="V847" s="304"/>
      <c r="W847" s="304"/>
      <c r="X847" s="304"/>
      <c r="Y847" s="304"/>
      <c r="Z847" s="304"/>
      <c r="AA847" s="304"/>
      <c r="AB847" s="304"/>
      <c r="AC847" s="304"/>
      <c r="AD847" s="304"/>
      <c r="AE847" s="304"/>
      <c r="AF847" s="304"/>
      <c r="AG847" s="304"/>
    </row>
    <row r="848">
      <c r="A848" s="304"/>
      <c r="B848" s="304"/>
      <c r="C848" s="304"/>
      <c r="D848" s="304"/>
      <c r="E848" s="303"/>
      <c r="F848" s="300"/>
      <c r="G848" s="313"/>
      <c r="H848" s="303"/>
      <c r="I848" s="303"/>
      <c r="J848" s="303"/>
      <c r="K848" s="303"/>
      <c r="L848" s="303"/>
      <c r="M848" s="303"/>
      <c r="N848" s="303"/>
      <c r="O848" s="303"/>
      <c r="P848" s="303"/>
      <c r="Q848" s="304"/>
      <c r="R848" s="304"/>
      <c r="S848" s="304"/>
      <c r="T848" s="304"/>
      <c r="U848" s="304"/>
      <c r="V848" s="304"/>
      <c r="W848" s="304"/>
      <c r="X848" s="304"/>
      <c r="Y848" s="304"/>
      <c r="Z848" s="304"/>
      <c r="AA848" s="304"/>
      <c r="AB848" s="304"/>
      <c r="AC848" s="304"/>
      <c r="AD848" s="304"/>
      <c r="AE848" s="304"/>
      <c r="AF848" s="304"/>
      <c r="AG848" s="304"/>
    </row>
    <row r="849">
      <c r="A849" s="304"/>
      <c r="B849" s="304"/>
      <c r="C849" s="304"/>
      <c r="D849" s="304"/>
      <c r="E849" s="303"/>
      <c r="F849" s="300"/>
      <c r="G849" s="313"/>
      <c r="H849" s="303"/>
      <c r="I849" s="303"/>
      <c r="J849" s="303"/>
      <c r="K849" s="303"/>
      <c r="L849" s="303"/>
      <c r="M849" s="303"/>
      <c r="N849" s="303"/>
      <c r="O849" s="303"/>
      <c r="P849" s="303"/>
      <c r="Q849" s="304"/>
      <c r="R849" s="304"/>
      <c r="S849" s="304"/>
      <c r="T849" s="304"/>
      <c r="U849" s="304"/>
      <c r="V849" s="304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304"/>
    </row>
    <row r="850">
      <c r="A850" s="304"/>
      <c r="B850" s="304"/>
      <c r="C850" s="304"/>
      <c r="D850" s="304"/>
      <c r="E850" s="303"/>
      <c r="F850" s="300"/>
      <c r="G850" s="313"/>
      <c r="H850" s="303"/>
      <c r="I850" s="303"/>
      <c r="J850" s="303"/>
      <c r="K850" s="303"/>
      <c r="L850" s="303"/>
      <c r="M850" s="303"/>
      <c r="N850" s="303"/>
      <c r="O850" s="303"/>
      <c r="P850" s="303"/>
      <c r="Q850" s="304"/>
      <c r="R850" s="304"/>
      <c r="S850" s="304"/>
      <c r="T850" s="304"/>
      <c r="U850" s="304"/>
      <c r="V850" s="304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304"/>
    </row>
    <row r="851">
      <c r="A851" s="304"/>
      <c r="B851" s="304"/>
      <c r="C851" s="304"/>
      <c r="D851" s="304"/>
      <c r="E851" s="303"/>
      <c r="F851" s="300"/>
      <c r="G851" s="313"/>
      <c r="H851" s="303"/>
      <c r="I851" s="303"/>
      <c r="J851" s="303"/>
      <c r="K851" s="303"/>
      <c r="L851" s="303"/>
      <c r="M851" s="303"/>
      <c r="N851" s="303"/>
      <c r="O851" s="303"/>
      <c r="P851" s="303"/>
      <c r="Q851" s="304"/>
      <c r="R851" s="304"/>
      <c r="S851" s="304"/>
      <c r="T851" s="304"/>
      <c r="U851" s="304"/>
      <c r="V851" s="304"/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304"/>
    </row>
    <row r="852">
      <c r="A852" s="304"/>
      <c r="B852" s="304"/>
      <c r="C852" s="304"/>
      <c r="D852" s="304"/>
      <c r="E852" s="303"/>
      <c r="F852" s="300"/>
      <c r="G852" s="313"/>
      <c r="H852" s="303"/>
      <c r="I852" s="303"/>
      <c r="J852" s="303"/>
      <c r="K852" s="303"/>
      <c r="L852" s="303"/>
      <c r="M852" s="303"/>
      <c r="N852" s="303"/>
      <c r="O852" s="303"/>
      <c r="P852" s="303"/>
      <c r="Q852" s="304"/>
      <c r="R852" s="304"/>
      <c r="S852" s="304"/>
      <c r="T852" s="304"/>
      <c r="U852" s="304"/>
      <c r="V852" s="304"/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304"/>
    </row>
    <row r="853">
      <c r="A853" s="304"/>
      <c r="B853" s="304"/>
      <c r="C853" s="304"/>
      <c r="D853" s="304"/>
      <c r="E853" s="303"/>
      <c r="F853" s="300"/>
      <c r="G853" s="313"/>
      <c r="H853" s="303"/>
      <c r="I853" s="303"/>
      <c r="J853" s="303"/>
      <c r="K853" s="303"/>
      <c r="L853" s="303"/>
      <c r="M853" s="303"/>
      <c r="N853" s="303"/>
      <c r="O853" s="303"/>
      <c r="P853" s="303"/>
      <c r="Q853" s="304"/>
      <c r="R853" s="304"/>
      <c r="S853" s="304"/>
      <c r="T853" s="304"/>
      <c r="U853" s="304"/>
      <c r="V853" s="304"/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304"/>
    </row>
    <row r="854">
      <c r="A854" s="304"/>
      <c r="B854" s="304"/>
      <c r="C854" s="304"/>
      <c r="D854" s="304"/>
      <c r="E854" s="303"/>
      <c r="F854" s="300"/>
      <c r="G854" s="313"/>
      <c r="H854" s="303"/>
      <c r="I854" s="303"/>
      <c r="J854" s="303"/>
      <c r="K854" s="303"/>
      <c r="L854" s="303"/>
      <c r="M854" s="303"/>
      <c r="N854" s="303"/>
      <c r="O854" s="303"/>
      <c r="P854" s="303"/>
      <c r="Q854" s="304"/>
      <c r="R854" s="304"/>
      <c r="S854" s="304"/>
      <c r="T854" s="304"/>
      <c r="U854" s="304"/>
      <c r="V854" s="304"/>
      <c r="W854" s="304"/>
      <c r="X854" s="304"/>
      <c r="Y854" s="304"/>
      <c r="Z854" s="304"/>
      <c r="AA854" s="304"/>
      <c r="AB854" s="304"/>
      <c r="AC854" s="304"/>
      <c r="AD854" s="304"/>
      <c r="AE854" s="304"/>
      <c r="AF854" s="304"/>
      <c r="AG854" s="304"/>
    </row>
    <row r="855">
      <c r="A855" s="304"/>
      <c r="B855" s="304"/>
      <c r="C855" s="304"/>
      <c r="D855" s="304"/>
      <c r="E855" s="303"/>
      <c r="F855" s="300"/>
      <c r="G855" s="313"/>
      <c r="H855" s="303"/>
      <c r="I855" s="303"/>
      <c r="J855" s="303"/>
      <c r="K855" s="303"/>
      <c r="L855" s="303"/>
      <c r="M855" s="303"/>
      <c r="N855" s="303"/>
      <c r="O855" s="303"/>
      <c r="P855" s="303"/>
      <c r="Q855" s="304"/>
      <c r="R855" s="304"/>
      <c r="S855" s="304"/>
      <c r="T855" s="304"/>
      <c r="U855" s="304"/>
      <c r="V855" s="304"/>
      <c r="W855" s="304"/>
      <c r="X855" s="304"/>
      <c r="Y855" s="304"/>
      <c r="Z855" s="304"/>
      <c r="AA855" s="304"/>
      <c r="AB855" s="304"/>
      <c r="AC855" s="304"/>
      <c r="AD855" s="304"/>
      <c r="AE855" s="304"/>
      <c r="AF855" s="304"/>
      <c r="AG855" s="304"/>
    </row>
    <row r="856">
      <c r="A856" s="304"/>
      <c r="B856" s="304"/>
      <c r="C856" s="304"/>
      <c r="D856" s="304"/>
      <c r="E856" s="303"/>
      <c r="F856" s="300"/>
      <c r="G856" s="313"/>
      <c r="H856" s="303"/>
      <c r="I856" s="303"/>
      <c r="J856" s="303"/>
      <c r="K856" s="303"/>
      <c r="L856" s="303"/>
      <c r="M856" s="303"/>
      <c r="N856" s="303"/>
      <c r="O856" s="303"/>
      <c r="P856" s="303"/>
      <c r="Q856" s="304"/>
      <c r="R856" s="304"/>
      <c r="S856" s="304"/>
      <c r="T856" s="304"/>
      <c r="U856" s="304"/>
      <c r="V856" s="304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304"/>
    </row>
    <row r="857">
      <c r="A857" s="304"/>
      <c r="B857" s="304"/>
      <c r="C857" s="304"/>
      <c r="D857" s="304"/>
      <c r="E857" s="303"/>
      <c r="F857" s="300"/>
      <c r="G857" s="313"/>
      <c r="H857" s="303"/>
      <c r="I857" s="303"/>
      <c r="J857" s="303"/>
      <c r="K857" s="303"/>
      <c r="L857" s="303"/>
      <c r="M857" s="303"/>
      <c r="N857" s="303"/>
      <c r="O857" s="303"/>
      <c r="P857" s="303"/>
      <c r="Q857" s="304"/>
      <c r="R857" s="304"/>
      <c r="S857" s="304"/>
      <c r="T857" s="304"/>
      <c r="U857" s="304"/>
      <c r="V857" s="304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304"/>
    </row>
    <row r="858">
      <c r="A858" s="304"/>
      <c r="B858" s="304"/>
      <c r="C858" s="304"/>
      <c r="D858" s="304"/>
      <c r="E858" s="303"/>
      <c r="F858" s="300"/>
      <c r="G858" s="313"/>
      <c r="H858" s="303"/>
      <c r="I858" s="303"/>
      <c r="J858" s="303"/>
      <c r="K858" s="303"/>
      <c r="L858" s="303"/>
      <c r="M858" s="303"/>
      <c r="N858" s="303"/>
      <c r="O858" s="303"/>
      <c r="P858" s="303"/>
      <c r="Q858" s="304"/>
      <c r="R858" s="304"/>
      <c r="S858" s="304"/>
      <c r="T858" s="304"/>
      <c r="U858" s="304"/>
      <c r="V858" s="304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304"/>
    </row>
    <row r="859">
      <c r="A859" s="304"/>
      <c r="B859" s="304"/>
      <c r="C859" s="304"/>
      <c r="D859" s="304"/>
      <c r="E859" s="303"/>
      <c r="F859" s="300"/>
      <c r="G859" s="313"/>
      <c r="H859" s="303"/>
      <c r="I859" s="303"/>
      <c r="J859" s="303"/>
      <c r="K859" s="303"/>
      <c r="L859" s="303"/>
      <c r="M859" s="303"/>
      <c r="N859" s="303"/>
      <c r="O859" s="303"/>
      <c r="P859" s="303"/>
      <c r="Q859" s="304"/>
      <c r="R859" s="304"/>
      <c r="S859" s="304"/>
      <c r="T859" s="304"/>
      <c r="U859" s="304"/>
      <c r="V859" s="304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304"/>
    </row>
    <row r="860">
      <c r="A860" s="304"/>
      <c r="B860" s="304"/>
      <c r="C860" s="304"/>
      <c r="D860" s="304"/>
      <c r="E860" s="303"/>
      <c r="F860" s="300"/>
      <c r="G860" s="313"/>
      <c r="H860" s="303"/>
      <c r="I860" s="303"/>
      <c r="J860" s="303"/>
      <c r="K860" s="303"/>
      <c r="L860" s="303"/>
      <c r="M860" s="303"/>
      <c r="N860" s="303"/>
      <c r="O860" s="303"/>
      <c r="P860" s="303"/>
      <c r="Q860" s="304"/>
      <c r="R860" s="304"/>
      <c r="S860" s="304"/>
      <c r="T860" s="304"/>
      <c r="U860" s="304"/>
      <c r="V860" s="304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304"/>
    </row>
    <row r="861">
      <c r="A861" s="304"/>
      <c r="B861" s="304"/>
      <c r="C861" s="304"/>
      <c r="D861" s="304"/>
      <c r="E861" s="303"/>
      <c r="F861" s="300"/>
      <c r="G861" s="313"/>
      <c r="H861" s="303"/>
      <c r="I861" s="303"/>
      <c r="J861" s="303"/>
      <c r="K861" s="303"/>
      <c r="L861" s="303"/>
      <c r="M861" s="303"/>
      <c r="N861" s="303"/>
      <c r="O861" s="303"/>
      <c r="P861" s="303"/>
      <c r="Q861" s="304"/>
      <c r="R861" s="304"/>
      <c r="S861" s="304"/>
      <c r="T861" s="304"/>
      <c r="U861" s="304"/>
      <c r="V861" s="304"/>
      <c r="W861" s="304"/>
      <c r="X861" s="304"/>
      <c r="Y861" s="304"/>
      <c r="Z861" s="304"/>
      <c r="AA861" s="304"/>
      <c r="AB861" s="304"/>
      <c r="AC861" s="304"/>
      <c r="AD861" s="304"/>
      <c r="AE861" s="304"/>
      <c r="AF861" s="304"/>
      <c r="AG861" s="304"/>
    </row>
    <row r="862">
      <c r="A862" s="304"/>
      <c r="B862" s="304"/>
      <c r="C862" s="304"/>
      <c r="D862" s="304"/>
      <c r="E862" s="303"/>
      <c r="F862" s="300"/>
      <c r="G862" s="313"/>
      <c r="H862" s="303"/>
      <c r="I862" s="303"/>
      <c r="J862" s="303"/>
      <c r="K862" s="303"/>
      <c r="L862" s="303"/>
      <c r="M862" s="303"/>
      <c r="N862" s="303"/>
      <c r="O862" s="303"/>
      <c r="P862" s="303"/>
      <c r="Q862" s="304"/>
      <c r="R862" s="304"/>
      <c r="S862" s="304"/>
      <c r="T862" s="304"/>
      <c r="U862" s="304"/>
      <c r="V862" s="304"/>
      <c r="W862" s="304"/>
      <c r="X862" s="304"/>
      <c r="Y862" s="304"/>
      <c r="Z862" s="304"/>
      <c r="AA862" s="304"/>
      <c r="AB862" s="304"/>
      <c r="AC862" s="304"/>
      <c r="AD862" s="304"/>
      <c r="AE862" s="304"/>
      <c r="AF862" s="304"/>
      <c r="AG862" s="304"/>
    </row>
    <row r="863">
      <c r="A863" s="304"/>
      <c r="B863" s="304"/>
      <c r="C863" s="304"/>
      <c r="D863" s="304"/>
      <c r="E863" s="303"/>
      <c r="F863" s="300"/>
      <c r="G863" s="313"/>
      <c r="H863" s="303"/>
      <c r="I863" s="303"/>
      <c r="J863" s="303"/>
      <c r="K863" s="303"/>
      <c r="L863" s="303"/>
      <c r="M863" s="303"/>
      <c r="N863" s="303"/>
      <c r="O863" s="303"/>
      <c r="P863" s="303"/>
      <c r="Q863" s="304"/>
      <c r="R863" s="304"/>
      <c r="S863" s="304"/>
      <c r="T863" s="304"/>
      <c r="U863" s="304"/>
      <c r="V863" s="304"/>
      <c r="W863" s="304"/>
      <c r="X863" s="304"/>
      <c r="Y863" s="304"/>
      <c r="Z863" s="304"/>
      <c r="AA863" s="304"/>
      <c r="AB863" s="304"/>
      <c r="AC863" s="304"/>
      <c r="AD863" s="304"/>
      <c r="AE863" s="304"/>
      <c r="AF863" s="304"/>
      <c r="AG863" s="304"/>
    </row>
    <row r="864">
      <c r="A864" s="304"/>
      <c r="B864" s="304"/>
      <c r="C864" s="304"/>
      <c r="D864" s="304"/>
      <c r="E864" s="303"/>
      <c r="F864" s="300"/>
      <c r="G864" s="313"/>
      <c r="H864" s="303"/>
      <c r="I864" s="303"/>
      <c r="J864" s="303"/>
      <c r="K864" s="303"/>
      <c r="L864" s="303"/>
      <c r="M864" s="303"/>
      <c r="N864" s="303"/>
      <c r="O864" s="303"/>
      <c r="P864" s="303"/>
      <c r="Q864" s="304"/>
      <c r="R864" s="304"/>
      <c r="S864" s="304"/>
      <c r="T864" s="304"/>
      <c r="U864" s="304"/>
      <c r="V864" s="304"/>
      <c r="W864" s="304"/>
      <c r="X864" s="304"/>
      <c r="Y864" s="304"/>
      <c r="Z864" s="304"/>
      <c r="AA864" s="304"/>
      <c r="AB864" s="304"/>
      <c r="AC864" s="304"/>
      <c r="AD864" s="304"/>
      <c r="AE864" s="304"/>
      <c r="AF864" s="304"/>
      <c r="AG864" s="304"/>
    </row>
    <row r="865">
      <c r="A865" s="304"/>
      <c r="B865" s="304"/>
      <c r="C865" s="304"/>
      <c r="D865" s="304"/>
      <c r="E865" s="303"/>
      <c r="F865" s="300"/>
      <c r="G865" s="313"/>
      <c r="H865" s="303"/>
      <c r="I865" s="303"/>
      <c r="J865" s="303"/>
      <c r="K865" s="303"/>
      <c r="L865" s="303"/>
      <c r="M865" s="303"/>
      <c r="N865" s="303"/>
      <c r="O865" s="303"/>
      <c r="P865" s="303"/>
      <c r="Q865" s="304"/>
      <c r="R865" s="304"/>
      <c r="S865" s="304"/>
      <c r="T865" s="304"/>
      <c r="U865" s="304"/>
      <c r="V865" s="304"/>
      <c r="W865" s="304"/>
      <c r="X865" s="304"/>
      <c r="Y865" s="304"/>
      <c r="Z865" s="304"/>
      <c r="AA865" s="304"/>
      <c r="AB865" s="304"/>
      <c r="AC865" s="304"/>
      <c r="AD865" s="304"/>
      <c r="AE865" s="304"/>
      <c r="AF865" s="304"/>
      <c r="AG865" s="304"/>
    </row>
    <row r="866">
      <c r="A866" s="304"/>
      <c r="B866" s="304"/>
      <c r="C866" s="304"/>
      <c r="D866" s="304"/>
      <c r="E866" s="303"/>
      <c r="F866" s="300"/>
      <c r="G866" s="313"/>
      <c r="H866" s="303"/>
      <c r="I866" s="303"/>
      <c r="J866" s="303"/>
      <c r="K866" s="303"/>
      <c r="L866" s="303"/>
      <c r="M866" s="303"/>
      <c r="N866" s="303"/>
      <c r="O866" s="303"/>
      <c r="P866" s="303"/>
      <c r="Q866" s="304"/>
      <c r="R866" s="304"/>
      <c r="S866" s="304"/>
      <c r="T866" s="304"/>
      <c r="U866" s="304"/>
      <c r="V866" s="304"/>
      <c r="W866" s="304"/>
      <c r="X866" s="304"/>
      <c r="Y866" s="304"/>
      <c r="Z866" s="304"/>
      <c r="AA866" s="304"/>
      <c r="AB866" s="304"/>
      <c r="AC866" s="304"/>
      <c r="AD866" s="304"/>
      <c r="AE866" s="304"/>
      <c r="AF866" s="304"/>
      <c r="AG866" s="304"/>
    </row>
    <row r="867">
      <c r="A867" s="304"/>
      <c r="B867" s="304"/>
      <c r="C867" s="304"/>
      <c r="D867" s="304"/>
      <c r="E867" s="303"/>
      <c r="F867" s="300"/>
      <c r="G867" s="313"/>
      <c r="H867" s="303"/>
      <c r="I867" s="303"/>
      <c r="J867" s="303"/>
      <c r="K867" s="303"/>
      <c r="L867" s="303"/>
      <c r="M867" s="303"/>
      <c r="N867" s="303"/>
      <c r="O867" s="303"/>
      <c r="P867" s="303"/>
      <c r="Q867" s="304"/>
      <c r="R867" s="304"/>
      <c r="S867" s="304"/>
      <c r="T867" s="304"/>
      <c r="U867" s="304"/>
      <c r="V867" s="304"/>
      <c r="W867" s="304"/>
      <c r="X867" s="304"/>
      <c r="Y867" s="304"/>
      <c r="Z867" s="304"/>
      <c r="AA867" s="304"/>
      <c r="AB867" s="304"/>
      <c r="AC867" s="304"/>
      <c r="AD867" s="304"/>
      <c r="AE867" s="304"/>
      <c r="AF867" s="304"/>
      <c r="AG867" s="304"/>
    </row>
    <row r="868">
      <c r="A868" s="304"/>
      <c r="B868" s="304"/>
      <c r="C868" s="304"/>
      <c r="D868" s="304"/>
      <c r="E868" s="303"/>
      <c r="F868" s="300"/>
      <c r="G868" s="313"/>
      <c r="H868" s="303"/>
      <c r="I868" s="303"/>
      <c r="J868" s="303"/>
      <c r="K868" s="303"/>
      <c r="L868" s="303"/>
      <c r="M868" s="303"/>
      <c r="N868" s="303"/>
      <c r="O868" s="303"/>
      <c r="P868" s="303"/>
      <c r="Q868" s="304"/>
      <c r="R868" s="304"/>
      <c r="S868" s="304"/>
      <c r="T868" s="304"/>
      <c r="U868" s="304"/>
      <c r="V868" s="304"/>
      <c r="W868" s="304"/>
      <c r="X868" s="304"/>
      <c r="Y868" s="304"/>
      <c r="Z868" s="304"/>
      <c r="AA868" s="304"/>
      <c r="AB868" s="304"/>
      <c r="AC868" s="304"/>
      <c r="AD868" s="304"/>
      <c r="AE868" s="304"/>
      <c r="AF868" s="304"/>
      <c r="AG868" s="304"/>
    </row>
    <row r="869">
      <c r="A869" s="304"/>
      <c r="B869" s="304"/>
      <c r="C869" s="304"/>
      <c r="D869" s="304"/>
      <c r="E869" s="303"/>
      <c r="F869" s="300"/>
      <c r="G869" s="313"/>
      <c r="H869" s="303"/>
      <c r="I869" s="303"/>
      <c r="J869" s="303"/>
      <c r="K869" s="303"/>
      <c r="L869" s="303"/>
      <c r="M869" s="303"/>
      <c r="N869" s="303"/>
      <c r="O869" s="303"/>
      <c r="P869" s="303"/>
      <c r="Q869" s="304"/>
      <c r="R869" s="304"/>
      <c r="S869" s="304"/>
      <c r="T869" s="304"/>
      <c r="U869" s="304"/>
      <c r="V869" s="304"/>
      <c r="W869" s="304"/>
      <c r="X869" s="304"/>
      <c r="Y869" s="304"/>
      <c r="Z869" s="304"/>
      <c r="AA869" s="304"/>
      <c r="AB869" s="304"/>
      <c r="AC869" s="304"/>
      <c r="AD869" s="304"/>
      <c r="AE869" s="304"/>
      <c r="AF869" s="304"/>
      <c r="AG869" s="304"/>
    </row>
    <row r="870">
      <c r="A870" s="304"/>
      <c r="B870" s="304"/>
      <c r="C870" s="304"/>
      <c r="D870" s="304"/>
      <c r="E870" s="303"/>
      <c r="F870" s="300"/>
      <c r="G870" s="313"/>
      <c r="H870" s="303"/>
      <c r="I870" s="303"/>
      <c r="J870" s="303"/>
      <c r="K870" s="303"/>
      <c r="L870" s="303"/>
      <c r="M870" s="303"/>
      <c r="N870" s="303"/>
      <c r="O870" s="303"/>
      <c r="P870" s="303"/>
      <c r="Q870" s="304"/>
      <c r="R870" s="304"/>
      <c r="S870" s="304"/>
      <c r="T870" s="304"/>
      <c r="U870" s="304"/>
      <c r="V870" s="304"/>
      <c r="W870" s="304"/>
      <c r="X870" s="304"/>
      <c r="Y870" s="304"/>
      <c r="Z870" s="304"/>
      <c r="AA870" s="304"/>
      <c r="AB870" s="304"/>
      <c r="AC870" s="304"/>
      <c r="AD870" s="304"/>
      <c r="AE870" s="304"/>
      <c r="AF870" s="304"/>
      <c r="AG870" s="304"/>
    </row>
    <row r="871">
      <c r="A871" s="304"/>
      <c r="B871" s="304"/>
      <c r="C871" s="304"/>
      <c r="D871" s="304"/>
      <c r="E871" s="303"/>
      <c r="F871" s="300"/>
      <c r="G871" s="313"/>
      <c r="H871" s="303"/>
      <c r="I871" s="303"/>
      <c r="J871" s="303"/>
      <c r="K871" s="303"/>
      <c r="L871" s="303"/>
      <c r="M871" s="303"/>
      <c r="N871" s="303"/>
      <c r="O871" s="303"/>
      <c r="P871" s="303"/>
      <c r="Q871" s="304"/>
      <c r="R871" s="304"/>
      <c r="S871" s="304"/>
      <c r="T871" s="304"/>
      <c r="U871" s="304"/>
      <c r="V871" s="304"/>
      <c r="W871" s="304"/>
      <c r="X871" s="304"/>
      <c r="Y871" s="304"/>
      <c r="Z871" s="304"/>
      <c r="AA871" s="304"/>
      <c r="AB871" s="304"/>
      <c r="AC871" s="304"/>
      <c r="AD871" s="304"/>
      <c r="AE871" s="304"/>
      <c r="AF871" s="304"/>
      <c r="AG871" s="304"/>
    </row>
    <row r="872">
      <c r="A872" s="304"/>
      <c r="B872" s="304"/>
      <c r="C872" s="304"/>
      <c r="D872" s="304"/>
      <c r="E872" s="303"/>
      <c r="F872" s="300"/>
      <c r="G872" s="313"/>
      <c r="H872" s="303"/>
      <c r="I872" s="303"/>
      <c r="J872" s="303"/>
      <c r="K872" s="303"/>
      <c r="L872" s="303"/>
      <c r="M872" s="303"/>
      <c r="N872" s="303"/>
      <c r="O872" s="303"/>
      <c r="P872" s="303"/>
      <c r="Q872" s="304"/>
      <c r="R872" s="304"/>
      <c r="S872" s="304"/>
      <c r="T872" s="304"/>
      <c r="U872" s="304"/>
      <c r="V872" s="304"/>
      <c r="W872" s="304"/>
      <c r="X872" s="304"/>
      <c r="Y872" s="304"/>
      <c r="Z872" s="304"/>
      <c r="AA872" s="304"/>
      <c r="AB872" s="304"/>
      <c r="AC872" s="304"/>
      <c r="AD872" s="304"/>
      <c r="AE872" s="304"/>
      <c r="AF872" s="304"/>
      <c r="AG872" s="304"/>
    </row>
    <row r="873">
      <c r="A873" s="304"/>
      <c r="B873" s="304"/>
      <c r="C873" s="304"/>
      <c r="D873" s="304"/>
      <c r="E873" s="303"/>
      <c r="F873" s="300"/>
      <c r="G873" s="313"/>
      <c r="H873" s="303"/>
      <c r="I873" s="303"/>
      <c r="J873" s="303"/>
      <c r="K873" s="303"/>
      <c r="L873" s="303"/>
      <c r="M873" s="303"/>
      <c r="N873" s="303"/>
      <c r="O873" s="303"/>
      <c r="P873" s="303"/>
      <c r="Q873" s="304"/>
      <c r="R873" s="304"/>
      <c r="S873" s="304"/>
      <c r="T873" s="304"/>
      <c r="U873" s="304"/>
      <c r="V873" s="304"/>
      <c r="W873" s="304"/>
      <c r="X873" s="304"/>
      <c r="Y873" s="304"/>
      <c r="Z873" s="304"/>
      <c r="AA873" s="304"/>
      <c r="AB873" s="304"/>
      <c r="AC873" s="304"/>
      <c r="AD873" s="304"/>
      <c r="AE873" s="304"/>
      <c r="AF873" s="304"/>
      <c r="AG873" s="304"/>
    </row>
    <row r="874">
      <c r="A874" s="304"/>
      <c r="B874" s="304"/>
      <c r="C874" s="304"/>
      <c r="D874" s="304"/>
      <c r="E874" s="303"/>
      <c r="F874" s="300"/>
      <c r="G874" s="313"/>
      <c r="H874" s="303"/>
      <c r="I874" s="303"/>
      <c r="J874" s="303"/>
      <c r="K874" s="303"/>
      <c r="L874" s="303"/>
      <c r="M874" s="303"/>
      <c r="N874" s="303"/>
      <c r="O874" s="303"/>
      <c r="P874" s="303"/>
      <c r="Q874" s="304"/>
      <c r="R874" s="304"/>
      <c r="S874" s="304"/>
      <c r="T874" s="304"/>
      <c r="U874" s="304"/>
      <c r="V874" s="304"/>
      <c r="W874" s="304"/>
      <c r="X874" s="304"/>
      <c r="Y874" s="304"/>
      <c r="Z874" s="304"/>
      <c r="AA874" s="304"/>
      <c r="AB874" s="304"/>
      <c r="AC874" s="304"/>
      <c r="AD874" s="304"/>
      <c r="AE874" s="304"/>
      <c r="AF874" s="304"/>
      <c r="AG874" s="304"/>
    </row>
    <row r="875">
      <c r="A875" s="304"/>
      <c r="B875" s="304"/>
      <c r="C875" s="304"/>
      <c r="D875" s="304"/>
      <c r="E875" s="303"/>
      <c r="F875" s="300"/>
      <c r="G875" s="313"/>
      <c r="H875" s="303"/>
      <c r="I875" s="303"/>
      <c r="J875" s="303"/>
      <c r="K875" s="303"/>
      <c r="L875" s="303"/>
      <c r="M875" s="303"/>
      <c r="N875" s="303"/>
      <c r="O875" s="303"/>
      <c r="P875" s="303"/>
      <c r="Q875" s="304"/>
      <c r="R875" s="304"/>
      <c r="S875" s="304"/>
      <c r="T875" s="304"/>
      <c r="U875" s="304"/>
      <c r="V875" s="304"/>
      <c r="W875" s="304"/>
      <c r="X875" s="304"/>
      <c r="Y875" s="304"/>
      <c r="Z875" s="304"/>
      <c r="AA875" s="304"/>
      <c r="AB875" s="304"/>
      <c r="AC875" s="304"/>
      <c r="AD875" s="304"/>
      <c r="AE875" s="304"/>
      <c r="AF875" s="304"/>
      <c r="AG875" s="304"/>
    </row>
    <row r="876">
      <c r="A876" s="304"/>
      <c r="B876" s="304"/>
      <c r="C876" s="304"/>
      <c r="D876" s="304"/>
      <c r="E876" s="303"/>
      <c r="F876" s="300"/>
      <c r="G876" s="313"/>
      <c r="H876" s="303"/>
      <c r="I876" s="303"/>
      <c r="J876" s="303"/>
      <c r="K876" s="303"/>
      <c r="L876" s="303"/>
      <c r="M876" s="303"/>
      <c r="N876" s="303"/>
      <c r="O876" s="303"/>
      <c r="P876" s="303"/>
      <c r="Q876" s="304"/>
      <c r="R876" s="304"/>
      <c r="S876" s="304"/>
      <c r="T876" s="304"/>
      <c r="U876" s="304"/>
      <c r="V876" s="304"/>
      <c r="W876" s="304"/>
      <c r="X876" s="304"/>
      <c r="Y876" s="304"/>
      <c r="Z876" s="304"/>
      <c r="AA876" s="304"/>
      <c r="AB876" s="304"/>
      <c r="AC876" s="304"/>
      <c r="AD876" s="304"/>
      <c r="AE876" s="304"/>
      <c r="AF876" s="304"/>
      <c r="AG876" s="304"/>
    </row>
    <row r="877">
      <c r="A877" s="304"/>
      <c r="B877" s="304"/>
      <c r="C877" s="304"/>
      <c r="D877" s="304"/>
      <c r="E877" s="303"/>
      <c r="F877" s="300"/>
      <c r="G877" s="313"/>
      <c r="H877" s="303"/>
      <c r="I877" s="303"/>
      <c r="J877" s="303"/>
      <c r="K877" s="303"/>
      <c r="L877" s="303"/>
      <c r="M877" s="303"/>
      <c r="N877" s="303"/>
      <c r="O877" s="303"/>
      <c r="P877" s="303"/>
      <c r="Q877" s="304"/>
      <c r="R877" s="304"/>
      <c r="S877" s="304"/>
      <c r="T877" s="304"/>
      <c r="U877" s="304"/>
      <c r="V877" s="304"/>
      <c r="W877" s="304"/>
      <c r="X877" s="304"/>
      <c r="Y877" s="304"/>
      <c r="Z877" s="304"/>
      <c r="AA877" s="304"/>
      <c r="AB877" s="304"/>
      <c r="AC877" s="304"/>
      <c r="AD877" s="304"/>
      <c r="AE877" s="304"/>
      <c r="AF877" s="304"/>
      <c r="AG877" s="304"/>
    </row>
    <row r="878">
      <c r="A878" s="304"/>
      <c r="B878" s="304"/>
      <c r="C878" s="304"/>
      <c r="D878" s="304"/>
      <c r="E878" s="303"/>
      <c r="F878" s="300"/>
      <c r="G878" s="313"/>
      <c r="H878" s="303"/>
      <c r="I878" s="303"/>
      <c r="J878" s="303"/>
      <c r="K878" s="303"/>
      <c r="L878" s="303"/>
      <c r="M878" s="303"/>
      <c r="N878" s="303"/>
      <c r="O878" s="303"/>
      <c r="P878" s="303"/>
      <c r="Q878" s="304"/>
      <c r="R878" s="304"/>
      <c r="S878" s="304"/>
      <c r="T878" s="304"/>
      <c r="U878" s="304"/>
      <c r="V878" s="304"/>
      <c r="W878" s="304"/>
      <c r="X878" s="304"/>
      <c r="Y878" s="304"/>
      <c r="Z878" s="304"/>
      <c r="AA878" s="304"/>
      <c r="AB878" s="304"/>
      <c r="AC878" s="304"/>
      <c r="AD878" s="304"/>
      <c r="AE878" s="304"/>
      <c r="AF878" s="304"/>
      <c r="AG878" s="304"/>
    </row>
    <row r="879">
      <c r="A879" s="304"/>
      <c r="B879" s="304"/>
      <c r="C879" s="304"/>
      <c r="D879" s="304"/>
      <c r="E879" s="303"/>
      <c r="F879" s="300"/>
      <c r="G879" s="313"/>
      <c r="H879" s="303"/>
      <c r="I879" s="303"/>
      <c r="J879" s="303"/>
      <c r="K879" s="303"/>
      <c r="L879" s="303"/>
      <c r="M879" s="303"/>
      <c r="N879" s="303"/>
      <c r="O879" s="303"/>
      <c r="P879" s="303"/>
      <c r="Q879" s="304"/>
      <c r="R879" s="304"/>
      <c r="S879" s="304"/>
      <c r="T879" s="304"/>
      <c r="U879" s="304"/>
      <c r="V879" s="304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304"/>
    </row>
    <row r="880">
      <c r="A880" s="304"/>
      <c r="B880" s="304"/>
      <c r="C880" s="304"/>
      <c r="D880" s="304"/>
      <c r="E880" s="303"/>
      <c r="F880" s="300"/>
      <c r="G880" s="313"/>
      <c r="H880" s="303"/>
      <c r="I880" s="303"/>
      <c r="J880" s="303"/>
      <c r="K880" s="303"/>
      <c r="L880" s="303"/>
      <c r="M880" s="303"/>
      <c r="N880" s="303"/>
      <c r="O880" s="303"/>
      <c r="P880" s="303"/>
      <c r="Q880" s="304"/>
      <c r="R880" s="304"/>
      <c r="S880" s="304"/>
      <c r="T880" s="304"/>
      <c r="U880" s="304"/>
      <c r="V880" s="304"/>
      <c r="W880" s="304"/>
      <c r="X880" s="304"/>
      <c r="Y880" s="304"/>
      <c r="Z880" s="304"/>
      <c r="AA880" s="304"/>
      <c r="AB880" s="304"/>
      <c r="AC880" s="304"/>
      <c r="AD880" s="304"/>
      <c r="AE880" s="304"/>
      <c r="AF880" s="304"/>
      <c r="AG880" s="304"/>
    </row>
    <row r="881">
      <c r="A881" s="304"/>
      <c r="B881" s="304"/>
      <c r="C881" s="304"/>
      <c r="D881" s="304"/>
      <c r="E881" s="303"/>
      <c r="F881" s="300"/>
      <c r="G881" s="313"/>
      <c r="H881" s="303"/>
      <c r="I881" s="303"/>
      <c r="J881" s="303"/>
      <c r="K881" s="303"/>
      <c r="L881" s="303"/>
      <c r="M881" s="303"/>
      <c r="N881" s="303"/>
      <c r="O881" s="303"/>
      <c r="P881" s="303"/>
      <c r="Q881" s="304"/>
      <c r="R881" s="304"/>
      <c r="S881" s="304"/>
      <c r="T881" s="304"/>
      <c r="U881" s="304"/>
      <c r="V881" s="304"/>
      <c r="W881" s="304"/>
      <c r="X881" s="304"/>
      <c r="Y881" s="304"/>
      <c r="Z881" s="304"/>
      <c r="AA881" s="304"/>
      <c r="AB881" s="304"/>
      <c r="AC881" s="304"/>
      <c r="AD881" s="304"/>
      <c r="AE881" s="304"/>
      <c r="AF881" s="304"/>
      <c r="AG881" s="304"/>
    </row>
    <row r="882">
      <c r="A882" s="304"/>
      <c r="B882" s="304"/>
      <c r="C882" s="304"/>
      <c r="D882" s="304"/>
      <c r="E882" s="303"/>
      <c r="F882" s="300"/>
      <c r="G882" s="313"/>
      <c r="H882" s="303"/>
      <c r="I882" s="303"/>
      <c r="J882" s="303"/>
      <c r="K882" s="303"/>
      <c r="L882" s="303"/>
      <c r="M882" s="303"/>
      <c r="N882" s="303"/>
      <c r="O882" s="303"/>
      <c r="P882" s="303"/>
      <c r="Q882" s="304"/>
      <c r="R882" s="304"/>
      <c r="S882" s="304"/>
      <c r="T882" s="304"/>
      <c r="U882" s="304"/>
      <c r="V882" s="304"/>
      <c r="W882" s="304"/>
      <c r="X882" s="304"/>
      <c r="Y882" s="304"/>
      <c r="Z882" s="304"/>
      <c r="AA882" s="304"/>
      <c r="AB882" s="304"/>
      <c r="AC882" s="304"/>
      <c r="AD882" s="304"/>
      <c r="AE882" s="304"/>
      <c r="AF882" s="304"/>
      <c r="AG882" s="304"/>
    </row>
    <row r="883">
      <c r="A883" s="304"/>
      <c r="B883" s="304"/>
      <c r="C883" s="304"/>
      <c r="D883" s="304"/>
      <c r="E883" s="303"/>
      <c r="F883" s="300"/>
      <c r="G883" s="313"/>
      <c r="H883" s="303"/>
      <c r="I883" s="303"/>
      <c r="J883" s="303"/>
      <c r="K883" s="303"/>
      <c r="L883" s="303"/>
      <c r="M883" s="303"/>
      <c r="N883" s="303"/>
      <c r="O883" s="303"/>
      <c r="P883" s="303"/>
      <c r="Q883" s="304"/>
      <c r="R883" s="304"/>
      <c r="S883" s="304"/>
      <c r="T883" s="304"/>
      <c r="U883" s="304"/>
      <c r="V883" s="304"/>
      <c r="W883" s="304"/>
      <c r="X883" s="304"/>
      <c r="Y883" s="304"/>
      <c r="Z883" s="304"/>
      <c r="AA883" s="304"/>
      <c r="AB883" s="304"/>
      <c r="AC883" s="304"/>
      <c r="AD883" s="304"/>
      <c r="AE883" s="304"/>
      <c r="AF883" s="304"/>
      <c r="AG883" s="304"/>
    </row>
    <row r="884">
      <c r="A884" s="304"/>
      <c r="B884" s="304"/>
      <c r="C884" s="304"/>
      <c r="D884" s="304"/>
      <c r="E884" s="303"/>
      <c r="F884" s="300"/>
      <c r="G884" s="313"/>
      <c r="H884" s="303"/>
      <c r="I884" s="303"/>
      <c r="J884" s="303"/>
      <c r="K884" s="303"/>
      <c r="L884" s="303"/>
      <c r="M884" s="303"/>
      <c r="N884" s="303"/>
      <c r="O884" s="303"/>
      <c r="P884" s="303"/>
      <c r="Q884" s="304"/>
      <c r="R884" s="304"/>
      <c r="S884" s="304"/>
      <c r="T884" s="304"/>
      <c r="U884" s="304"/>
      <c r="V884" s="304"/>
      <c r="W884" s="304"/>
      <c r="X884" s="304"/>
      <c r="Y884" s="304"/>
      <c r="Z884" s="304"/>
      <c r="AA884" s="304"/>
      <c r="AB884" s="304"/>
      <c r="AC884" s="304"/>
      <c r="AD884" s="304"/>
      <c r="AE884" s="304"/>
      <c r="AF884" s="304"/>
      <c r="AG884" s="304"/>
    </row>
    <row r="885">
      <c r="A885" s="304"/>
      <c r="B885" s="304"/>
      <c r="C885" s="304"/>
      <c r="D885" s="304"/>
      <c r="E885" s="303"/>
      <c r="F885" s="300"/>
      <c r="G885" s="313"/>
      <c r="H885" s="303"/>
      <c r="I885" s="303"/>
      <c r="J885" s="303"/>
      <c r="K885" s="303"/>
      <c r="L885" s="303"/>
      <c r="M885" s="303"/>
      <c r="N885" s="303"/>
      <c r="O885" s="303"/>
      <c r="P885" s="303"/>
      <c r="Q885" s="304"/>
      <c r="R885" s="304"/>
      <c r="S885" s="304"/>
      <c r="T885" s="304"/>
      <c r="U885" s="304"/>
      <c r="V885" s="304"/>
      <c r="W885" s="304"/>
      <c r="X885" s="304"/>
      <c r="Y885" s="304"/>
      <c r="Z885" s="304"/>
      <c r="AA885" s="304"/>
      <c r="AB885" s="304"/>
      <c r="AC885" s="304"/>
      <c r="AD885" s="304"/>
      <c r="AE885" s="304"/>
      <c r="AF885" s="304"/>
      <c r="AG885" s="304"/>
    </row>
    <row r="886">
      <c r="A886" s="304"/>
      <c r="B886" s="304"/>
      <c r="C886" s="304"/>
      <c r="D886" s="304"/>
      <c r="E886" s="303"/>
      <c r="F886" s="300"/>
      <c r="G886" s="313"/>
      <c r="H886" s="303"/>
      <c r="I886" s="303"/>
      <c r="J886" s="303"/>
      <c r="K886" s="303"/>
      <c r="L886" s="303"/>
      <c r="M886" s="303"/>
      <c r="N886" s="303"/>
      <c r="O886" s="303"/>
      <c r="P886" s="303"/>
      <c r="Q886" s="304"/>
      <c r="R886" s="304"/>
      <c r="S886" s="304"/>
      <c r="T886" s="304"/>
      <c r="U886" s="304"/>
      <c r="V886" s="304"/>
      <c r="W886" s="304"/>
      <c r="X886" s="304"/>
      <c r="Y886" s="304"/>
      <c r="Z886" s="304"/>
      <c r="AA886" s="304"/>
      <c r="AB886" s="304"/>
      <c r="AC886" s="304"/>
      <c r="AD886" s="304"/>
      <c r="AE886" s="304"/>
      <c r="AF886" s="304"/>
      <c r="AG886" s="304"/>
    </row>
    <row r="887">
      <c r="A887" s="304"/>
      <c r="B887" s="304"/>
      <c r="C887" s="304"/>
      <c r="D887" s="304"/>
      <c r="E887" s="303"/>
      <c r="F887" s="300"/>
      <c r="G887" s="313"/>
      <c r="H887" s="303"/>
      <c r="I887" s="303"/>
      <c r="J887" s="303"/>
      <c r="K887" s="303"/>
      <c r="L887" s="303"/>
      <c r="M887" s="303"/>
      <c r="N887" s="303"/>
      <c r="O887" s="303"/>
      <c r="P887" s="303"/>
      <c r="Q887" s="304"/>
      <c r="R887" s="304"/>
      <c r="S887" s="304"/>
      <c r="T887" s="304"/>
      <c r="U887" s="304"/>
      <c r="V887" s="304"/>
      <c r="W887" s="304"/>
      <c r="X887" s="304"/>
      <c r="Y887" s="304"/>
      <c r="Z887" s="304"/>
      <c r="AA887" s="304"/>
      <c r="AB887" s="304"/>
      <c r="AC887" s="304"/>
      <c r="AD887" s="304"/>
      <c r="AE887" s="304"/>
      <c r="AF887" s="304"/>
      <c r="AG887" s="304"/>
    </row>
    <row r="888">
      <c r="A888" s="304"/>
      <c r="B888" s="304"/>
      <c r="C888" s="304"/>
      <c r="D888" s="304"/>
      <c r="E888" s="303"/>
      <c r="F888" s="300"/>
      <c r="G888" s="313"/>
      <c r="H888" s="303"/>
      <c r="I888" s="303"/>
      <c r="J888" s="303"/>
      <c r="K888" s="303"/>
      <c r="L888" s="303"/>
      <c r="M888" s="303"/>
      <c r="N888" s="303"/>
      <c r="O888" s="303"/>
      <c r="P888" s="303"/>
      <c r="Q888" s="304"/>
      <c r="R888" s="304"/>
      <c r="S888" s="304"/>
      <c r="T888" s="304"/>
      <c r="U888" s="304"/>
      <c r="V888" s="304"/>
      <c r="W888" s="304"/>
      <c r="X888" s="304"/>
      <c r="Y888" s="304"/>
      <c r="Z888" s="304"/>
      <c r="AA888" s="304"/>
      <c r="AB888" s="304"/>
      <c r="AC888" s="304"/>
      <c r="AD888" s="304"/>
      <c r="AE888" s="304"/>
      <c r="AF888" s="304"/>
      <c r="AG888" s="304"/>
    </row>
    <row r="889">
      <c r="A889" s="304"/>
      <c r="B889" s="304"/>
      <c r="C889" s="304"/>
      <c r="D889" s="304"/>
      <c r="E889" s="303"/>
      <c r="F889" s="300"/>
      <c r="G889" s="313"/>
      <c r="H889" s="303"/>
      <c r="I889" s="303"/>
      <c r="J889" s="303"/>
      <c r="K889" s="303"/>
      <c r="L889" s="303"/>
      <c r="M889" s="303"/>
      <c r="N889" s="303"/>
      <c r="O889" s="303"/>
      <c r="P889" s="303"/>
      <c r="Q889" s="304"/>
      <c r="R889" s="304"/>
      <c r="S889" s="304"/>
      <c r="T889" s="304"/>
      <c r="U889" s="304"/>
      <c r="V889" s="304"/>
      <c r="W889" s="304"/>
      <c r="X889" s="304"/>
      <c r="Y889" s="304"/>
      <c r="Z889" s="304"/>
      <c r="AA889" s="304"/>
      <c r="AB889" s="304"/>
      <c r="AC889" s="304"/>
      <c r="AD889" s="304"/>
      <c r="AE889" s="304"/>
      <c r="AF889" s="304"/>
      <c r="AG889" s="304"/>
    </row>
    <row r="890">
      <c r="A890" s="304"/>
      <c r="B890" s="304"/>
      <c r="C890" s="304"/>
      <c r="D890" s="304"/>
      <c r="E890" s="303"/>
      <c r="F890" s="300"/>
      <c r="G890" s="313"/>
      <c r="H890" s="303"/>
      <c r="I890" s="303"/>
      <c r="J890" s="303"/>
      <c r="K890" s="303"/>
      <c r="L890" s="303"/>
      <c r="M890" s="303"/>
      <c r="N890" s="303"/>
      <c r="O890" s="303"/>
      <c r="P890" s="303"/>
      <c r="Q890" s="304"/>
      <c r="R890" s="304"/>
      <c r="S890" s="304"/>
      <c r="T890" s="304"/>
      <c r="U890" s="304"/>
      <c r="V890" s="304"/>
      <c r="W890" s="304"/>
      <c r="X890" s="304"/>
      <c r="Y890" s="304"/>
      <c r="Z890" s="304"/>
      <c r="AA890" s="304"/>
      <c r="AB890" s="304"/>
      <c r="AC890" s="304"/>
      <c r="AD890" s="304"/>
      <c r="AE890" s="304"/>
      <c r="AF890" s="304"/>
      <c r="AG890" s="304"/>
    </row>
    <row r="891">
      <c r="A891" s="304"/>
      <c r="B891" s="304"/>
      <c r="C891" s="304"/>
      <c r="D891" s="304"/>
      <c r="E891" s="303"/>
      <c r="F891" s="300"/>
      <c r="G891" s="313"/>
      <c r="H891" s="303"/>
      <c r="I891" s="303"/>
      <c r="J891" s="303"/>
      <c r="K891" s="303"/>
      <c r="L891" s="303"/>
      <c r="M891" s="303"/>
      <c r="N891" s="303"/>
      <c r="O891" s="303"/>
      <c r="P891" s="303"/>
      <c r="Q891" s="304"/>
      <c r="R891" s="304"/>
      <c r="S891" s="304"/>
      <c r="T891" s="304"/>
      <c r="U891" s="304"/>
      <c r="V891" s="304"/>
      <c r="W891" s="304"/>
      <c r="X891" s="304"/>
      <c r="Y891" s="304"/>
      <c r="Z891" s="304"/>
      <c r="AA891" s="304"/>
      <c r="AB891" s="304"/>
      <c r="AC891" s="304"/>
      <c r="AD891" s="304"/>
      <c r="AE891" s="304"/>
      <c r="AF891" s="304"/>
      <c r="AG891" s="304"/>
    </row>
    <row r="892">
      <c r="A892" s="304"/>
      <c r="B892" s="304"/>
      <c r="C892" s="304"/>
      <c r="D892" s="304"/>
      <c r="E892" s="303"/>
      <c r="F892" s="300"/>
      <c r="G892" s="313"/>
      <c r="H892" s="303"/>
      <c r="I892" s="303"/>
      <c r="J892" s="303"/>
      <c r="K892" s="303"/>
      <c r="L892" s="303"/>
      <c r="M892" s="303"/>
      <c r="N892" s="303"/>
      <c r="O892" s="303"/>
      <c r="P892" s="303"/>
      <c r="Q892" s="304"/>
      <c r="R892" s="304"/>
      <c r="S892" s="304"/>
      <c r="T892" s="304"/>
      <c r="U892" s="304"/>
      <c r="V892" s="304"/>
      <c r="W892" s="304"/>
      <c r="X892" s="304"/>
      <c r="Y892" s="304"/>
      <c r="Z892" s="304"/>
      <c r="AA892" s="304"/>
      <c r="AB892" s="304"/>
      <c r="AC892" s="304"/>
      <c r="AD892" s="304"/>
      <c r="AE892" s="304"/>
      <c r="AF892" s="304"/>
      <c r="AG892" s="304"/>
    </row>
    <row r="893">
      <c r="A893" s="304"/>
      <c r="B893" s="304"/>
      <c r="C893" s="304"/>
      <c r="D893" s="304"/>
      <c r="E893" s="303"/>
      <c r="F893" s="300"/>
      <c r="G893" s="313"/>
      <c r="H893" s="303"/>
      <c r="I893" s="303"/>
      <c r="J893" s="303"/>
      <c r="K893" s="303"/>
      <c r="L893" s="303"/>
      <c r="M893" s="303"/>
      <c r="N893" s="303"/>
      <c r="O893" s="303"/>
      <c r="P893" s="303"/>
      <c r="Q893" s="304"/>
      <c r="R893" s="304"/>
      <c r="S893" s="304"/>
      <c r="T893" s="304"/>
      <c r="U893" s="304"/>
      <c r="V893" s="304"/>
      <c r="W893" s="304"/>
      <c r="X893" s="304"/>
      <c r="Y893" s="304"/>
      <c r="Z893" s="304"/>
      <c r="AA893" s="304"/>
      <c r="AB893" s="304"/>
      <c r="AC893" s="304"/>
      <c r="AD893" s="304"/>
      <c r="AE893" s="304"/>
      <c r="AF893" s="304"/>
      <c r="AG893" s="304"/>
    </row>
    <row r="894">
      <c r="A894" s="304"/>
      <c r="B894" s="304"/>
      <c r="C894" s="304"/>
      <c r="D894" s="304"/>
      <c r="E894" s="303"/>
      <c r="F894" s="300"/>
      <c r="G894" s="313"/>
      <c r="H894" s="303"/>
      <c r="I894" s="303"/>
      <c r="J894" s="303"/>
      <c r="K894" s="303"/>
      <c r="L894" s="303"/>
      <c r="M894" s="303"/>
      <c r="N894" s="303"/>
      <c r="O894" s="303"/>
      <c r="P894" s="303"/>
      <c r="Q894" s="304"/>
      <c r="R894" s="304"/>
      <c r="S894" s="304"/>
      <c r="T894" s="304"/>
      <c r="U894" s="304"/>
      <c r="V894" s="304"/>
      <c r="W894" s="304"/>
      <c r="X894" s="304"/>
      <c r="Y894" s="304"/>
      <c r="Z894" s="304"/>
      <c r="AA894" s="304"/>
      <c r="AB894" s="304"/>
      <c r="AC894" s="304"/>
      <c r="AD894" s="304"/>
      <c r="AE894" s="304"/>
      <c r="AF894" s="304"/>
      <c r="AG894" s="304"/>
    </row>
    <row r="895">
      <c r="A895" s="304"/>
      <c r="B895" s="304"/>
      <c r="C895" s="304"/>
      <c r="D895" s="304"/>
      <c r="E895" s="303"/>
      <c r="F895" s="300"/>
      <c r="G895" s="313"/>
      <c r="H895" s="303"/>
      <c r="I895" s="303"/>
      <c r="J895" s="303"/>
      <c r="K895" s="303"/>
      <c r="L895" s="303"/>
      <c r="M895" s="303"/>
      <c r="N895" s="303"/>
      <c r="O895" s="303"/>
      <c r="P895" s="303"/>
      <c r="Q895" s="304"/>
      <c r="R895" s="304"/>
      <c r="S895" s="304"/>
      <c r="T895" s="304"/>
      <c r="U895" s="304"/>
      <c r="V895" s="304"/>
      <c r="W895" s="304"/>
      <c r="X895" s="304"/>
      <c r="Y895" s="304"/>
      <c r="Z895" s="304"/>
      <c r="AA895" s="304"/>
      <c r="AB895" s="304"/>
      <c r="AC895" s="304"/>
      <c r="AD895" s="304"/>
      <c r="AE895" s="304"/>
      <c r="AF895" s="304"/>
      <c r="AG895" s="304"/>
    </row>
    <row r="896">
      <c r="A896" s="304"/>
      <c r="B896" s="304"/>
      <c r="C896" s="304"/>
      <c r="D896" s="304"/>
      <c r="E896" s="303"/>
      <c r="F896" s="300"/>
      <c r="G896" s="313"/>
      <c r="H896" s="303"/>
      <c r="I896" s="303"/>
      <c r="J896" s="303"/>
      <c r="K896" s="303"/>
      <c r="L896" s="303"/>
      <c r="M896" s="303"/>
      <c r="N896" s="303"/>
      <c r="O896" s="303"/>
      <c r="P896" s="303"/>
      <c r="Q896" s="304"/>
      <c r="R896" s="304"/>
      <c r="S896" s="304"/>
      <c r="T896" s="304"/>
      <c r="U896" s="304"/>
      <c r="V896" s="304"/>
      <c r="W896" s="304"/>
      <c r="X896" s="304"/>
      <c r="Y896" s="304"/>
      <c r="Z896" s="304"/>
      <c r="AA896" s="304"/>
      <c r="AB896" s="304"/>
      <c r="AC896" s="304"/>
      <c r="AD896" s="304"/>
      <c r="AE896" s="304"/>
      <c r="AF896" s="304"/>
      <c r="AG896" s="304"/>
    </row>
    <row r="897">
      <c r="A897" s="304"/>
      <c r="B897" s="304"/>
      <c r="C897" s="304"/>
      <c r="D897" s="304"/>
      <c r="E897" s="303"/>
      <c r="F897" s="300"/>
      <c r="G897" s="313"/>
      <c r="H897" s="303"/>
      <c r="I897" s="303"/>
      <c r="J897" s="303"/>
      <c r="K897" s="303"/>
      <c r="L897" s="303"/>
      <c r="M897" s="303"/>
      <c r="N897" s="303"/>
      <c r="O897" s="303"/>
      <c r="P897" s="303"/>
      <c r="Q897" s="304"/>
      <c r="R897" s="304"/>
      <c r="S897" s="304"/>
      <c r="T897" s="304"/>
      <c r="U897" s="304"/>
      <c r="V897" s="304"/>
      <c r="W897" s="304"/>
      <c r="X897" s="304"/>
      <c r="Y897" s="304"/>
      <c r="Z897" s="304"/>
      <c r="AA897" s="304"/>
      <c r="AB897" s="304"/>
      <c r="AC897" s="304"/>
      <c r="AD897" s="304"/>
      <c r="AE897" s="304"/>
      <c r="AF897" s="304"/>
      <c r="AG897" s="304"/>
    </row>
    <row r="898">
      <c r="A898" s="304"/>
      <c r="B898" s="304"/>
      <c r="C898" s="304"/>
      <c r="D898" s="304"/>
      <c r="E898" s="303"/>
      <c r="F898" s="300"/>
      <c r="G898" s="313"/>
      <c r="H898" s="303"/>
      <c r="I898" s="303"/>
      <c r="J898" s="303"/>
      <c r="K898" s="303"/>
      <c r="L898" s="303"/>
      <c r="M898" s="303"/>
      <c r="N898" s="303"/>
      <c r="O898" s="303"/>
      <c r="P898" s="303"/>
      <c r="Q898" s="304"/>
      <c r="R898" s="304"/>
      <c r="S898" s="304"/>
      <c r="T898" s="304"/>
      <c r="U898" s="304"/>
      <c r="V898" s="304"/>
      <c r="W898" s="304"/>
      <c r="X898" s="304"/>
      <c r="Y898" s="304"/>
      <c r="Z898" s="304"/>
      <c r="AA898" s="304"/>
      <c r="AB898" s="304"/>
      <c r="AC898" s="304"/>
      <c r="AD898" s="304"/>
      <c r="AE898" s="304"/>
      <c r="AF898" s="304"/>
      <c r="AG898" s="304"/>
    </row>
    <row r="899">
      <c r="A899" s="304"/>
      <c r="B899" s="304"/>
      <c r="C899" s="304"/>
      <c r="D899" s="304"/>
      <c r="E899" s="303"/>
      <c r="F899" s="300"/>
      <c r="G899" s="313"/>
      <c r="H899" s="303"/>
      <c r="I899" s="303"/>
      <c r="J899" s="303"/>
      <c r="K899" s="303"/>
      <c r="L899" s="303"/>
      <c r="M899" s="303"/>
      <c r="N899" s="303"/>
      <c r="O899" s="303"/>
      <c r="P899" s="303"/>
      <c r="Q899" s="304"/>
      <c r="R899" s="304"/>
      <c r="S899" s="304"/>
      <c r="T899" s="304"/>
      <c r="U899" s="304"/>
      <c r="V899" s="304"/>
      <c r="W899" s="304"/>
      <c r="X899" s="304"/>
      <c r="Y899" s="304"/>
      <c r="Z899" s="304"/>
      <c r="AA899" s="304"/>
      <c r="AB899" s="304"/>
      <c r="AC899" s="304"/>
      <c r="AD899" s="304"/>
      <c r="AE899" s="304"/>
      <c r="AF899" s="304"/>
      <c r="AG899" s="304"/>
    </row>
    <row r="900">
      <c r="A900" s="304"/>
      <c r="B900" s="304"/>
      <c r="C900" s="304"/>
      <c r="D900" s="304"/>
      <c r="E900" s="303"/>
      <c r="F900" s="300"/>
      <c r="G900" s="313"/>
      <c r="H900" s="303"/>
      <c r="I900" s="303"/>
      <c r="J900" s="303"/>
      <c r="K900" s="303"/>
      <c r="L900" s="303"/>
      <c r="M900" s="303"/>
      <c r="N900" s="303"/>
      <c r="O900" s="303"/>
      <c r="P900" s="303"/>
      <c r="Q900" s="304"/>
      <c r="R900" s="304"/>
      <c r="S900" s="304"/>
      <c r="T900" s="304"/>
      <c r="U900" s="304"/>
      <c r="V900" s="304"/>
      <c r="W900" s="304"/>
      <c r="X900" s="304"/>
      <c r="Y900" s="304"/>
      <c r="Z900" s="304"/>
      <c r="AA900" s="304"/>
      <c r="AB900" s="304"/>
      <c r="AC900" s="304"/>
      <c r="AD900" s="304"/>
      <c r="AE900" s="304"/>
      <c r="AF900" s="304"/>
      <c r="AG900" s="304"/>
    </row>
    <row r="901">
      <c r="A901" s="304"/>
      <c r="B901" s="304"/>
      <c r="C901" s="304"/>
      <c r="D901" s="304"/>
      <c r="E901" s="303"/>
      <c r="F901" s="300"/>
      <c r="G901" s="313"/>
      <c r="H901" s="303"/>
      <c r="I901" s="303"/>
      <c r="J901" s="303"/>
      <c r="K901" s="303"/>
      <c r="L901" s="303"/>
      <c r="M901" s="303"/>
      <c r="N901" s="303"/>
      <c r="O901" s="303"/>
      <c r="P901" s="303"/>
      <c r="Q901" s="304"/>
      <c r="R901" s="304"/>
      <c r="S901" s="304"/>
      <c r="T901" s="304"/>
      <c r="U901" s="304"/>
      <c r="V901" s="304"/>
      <c r="W901" s="304"/>
      <c r="X901" s="304"/>
      <c r="Y901" s="304"/>
      <c r="Z901" s="304"/>
      <c r="AA901" s="304"/>
      <c r="AB901" s="304"/>
      <c r="AC901" s="304"/>
      <c r="AD901" s="304"/>
      <c r="AE901" s="304"/>
      <c r="AF901" s="304"/>
      <c r="AG901" s="304"/>
    </row>
    <row r="902">
      <c r="A902" s="304"/>
      <c r="B902" s="304"/>
      <c r="C902" s="304"/>
      <c r="D902" s="304"/>
      <c r="E902" s="303"/>
      <c r="F902" s="300"/>
      <c r="G902" s="313"/>
      <c r="H902" s="303"/>
      <c r="I902" s="303"/>
      <c r="J902" s="303"/>
      <c r="K902" s="303"/>
      <c r="L902" s="303"/>
      <c r="M902" s="303"/>
      <c r="N902" s="303"/>
      <c r="O902" s="303"/>
      <c r="P902" s="303"/>
      <c r="Q902" s="304"/>
      <c r="R902" s="304"/>
      <c r="S902" s="304"/>
      <c r="T902" s="304"/>
      <c r="U902" s="304"/>
      <c r="V902" s="304"/>
      <c r="W902" s="304"/>
      <c r="X902" s="304"/>
      <c r="Y902" s="304"/>
      <c r="Z902" s="304"/>
      <c r="AA902" s="304"/>
      <c r="AB902" s="304"/>
      <c r="AC902" s="304"/>
      <c r="AD902" s="304"/>
      <c r="AE902" s="304"/>
      <c r="AF902" s="304"/>
      <c r="AG902" s="304"/>
    </row>
    <row r="903">
      <c r="A903" s="304"/>
      <c r="B903" s="304"/>
      <c r="C903" s="304"/>
      <c r="D903" s="304"/>
      <c r="E903" s="303"/>
      <c r="F903" s="300"/>
      <c r="G903" s="313"/>
      <c r="H903" s="303"/>
      <c r="I903" s="303"/>
      <c r="J903" s="303"/>
      <c r="K903" s="303"/>
      <c r="L903" s="303"/>
      <c r="M903" s="303"/>
      <c r="N903" s="303"/>
      <c r="O903" s="303"/>
      <c r="P903" s="303"/>
      <c r="Q903" s="304"/>
      <c r="R903" s="304"/>
      <c r="S903" s="304"/>
      <c r="T903" s="304"/>
      <c r="U903" s="304"/>
      <c r="V903" s="304"/>
      <c r="W903" s="304"/>
      <c r="X903" s="304"/>
      <c r="Y903" s="304"/>
      <c r="Z903" s="304"/>
      <c r="AA903" s="304"/>
      <c r="AB903" s="304"/>
      <c r="AC903" s="304"/>
      <c r="AD903" s="304"/>
      <c r="AE903" s="304"/>
      <c r="AF903" s="304"/>
      <c r="AG903" s="304"/>
    </row>
    <row r="904">
      <c r="A904" s="304"/>
      <c r="B904" s="304"/>
      <c r="C904" s="304"/>
      <c r="D904" s="304"/>
      <c r="E904" s="303"/>
      <c r="F904" s="300"/>
      <c r="G904" s="313"/>
      <c r="H904" s="303"/>
      <c r="I904" s="303"/>
      <c r="J904" s="303"/>
      <c r="K904" s="303"/>
      <c r="L904" s="303"/>
      <c r="M904" s="303"/>
      <c r="N904" s="303"/>
      <c r="O904" s="303"/>
      <c r="P904" s="303"/>
      <c r="Q904" s="304"/>
      <c r="R904" s="304"/>
      <c r="S904" s="304"/>
      <c r="T904" s="304"/>
      <c r="U904" s="304"/>
      <c r="V904" s="304"/>
      <c r="W904" s="304"/>
      <c r="X904" s="304"/>
      <c r="Y904" s="304"/>
      <c r="Z904" s="304"/>
      <c r="AA904" s="304"/>
      <c r="AB904" s="304"/>
      <c r="AC904" s="304"/>
      <c r="AD904" s="304"/>
      <c r="AE904" s="304"/>
      <c r="AF904" s="304"/>
      <c r="AG904" s="304"/>
    </row>
    <row r="905">
      <c r="A905" s="304"/>
      <c r="B905" s="304"/>
      <c r="C905" s="304"/>
      <c r="D905" s="304"/>
      <c r="E905" s="303"/>
      <c r="F905" s="300"/>
      <c r="G905" s="313"/>
      <c r="H905" s="303"/>
      <c r="I905" s="303"/>
      <c r="J905" s="303"/>
      <c r="K905" s="303"/>
      <c r="L905" s="303"/>
      <c r="M905" s="303"/>
      <c r="N905" s="303"/>
      <c r="O905" s="303"/>
      <c r="P905" s="303"/>
      <c r="Q905" s="304"/>
      <c r="R905" s="304"/>
      <c r="S905" s="304"/>
      <c r="T905" s="304"/>
      <c r="U905" s="304"/>
      <c r="V905" s="304"/>
      <c r="W905" s="304"/>
      <c r="X905" s="304"/>
      <c r="Y905" s="304"/>
      <c r="Z905" s="304"/>
      <c r="AA905" s="304"/>
      <c r="AB905" s="304"/>
      <c r="AC905" s="304"/>
      <c r="AD905" s="304"/>
      <c r="AE905" s="304"/>
      <c r="AF905" s="304"/>
      <c r="AG905" s="304"/>
    </row>
    <row r="906">
      <c r="A906" s="304"/>
      <c r="B906" s="304"/>
      <c r="C906" s="304"/>
      <c r="D906" s="304"/>
      <c r="E906" s="303"/>
      <c r="F906" s="300"/>
      <c r="G906" s="313"/>
      <c r="H906" s="303"/>
      <c r="I906" s="303"/>
      <c r="J906" s="303"/>
      <c r="K906" s="303"/>
      <c r="L906" s="303"/>
      <c r="M906" s="303"/>
      <c r="N906" s="303"/>
      <c r="O906" s="303"/>
      <c r="P906" s="303"/>
      <c r="Q906" s="304"/>
      <c r="R906" s="304"/>
      <c r="S906" s="304"/>
      <c r="T906" s="304"/>
      <c r="U906" s="304"/>
      <c r="V906" s="304"/>
      <c r="W906" s="304"/>
      <c r="X906" s="304"/>
      <c r="Y906" s="304"/>
      <c r="Z906" s="304"/>
      <c r="AA906" s="304"/>
      <c r="AB906" s="304"/>
      <c r="AC906" s="304"/>
      <c r="AD906" s="304"/>
      <c r="AE906" s="304"/>
      <c r="AF906" s="304"/>
      <c r="AG906" s="304"/>
    </row>
    <row r="907">
      <c r="A907" s="304"/>
      <c r="B907" s="304"/>
      <c r="C907" s="304"/>
      <c r="D907" s="304"/>
      <c r="E907" s="303"/>
      <c r="F907" s="300"/>
      <c r="G907" s="313"/>
      <c r="H907" s="303"/>
      <c r="I907" s="303"/>
      <c r="J907" s="303"/>
      <c r="K907" s="303"/>
      <c r="L907" s="303"/>
      <c r="M907" s="303"/>
      <c r="N907" s="303"/>
      <c r="O907" s="303"/>
      <c r="P907" s="303"/>
      <c r="Q907" s="304"/>
      <c r="R907" s="304"/>
      <c r="S907" s="304"/>
      <c r="T907" s="304"/>
      <c r="U907" s="304"/>
      <c r="V907" s="304"/>
      <c r="W907" s="304"/>
      <c r="X907" s="304"/>
      <c r="Y907" s="304"/>
      <c r="Z907" s="304"/>
      <c r="AA907" s="304"/>
      <c r="AB907" s="304"/>
      <c r="AC907" s="304"/>
      <c r="AD907" s="304"/>
      <c r="AE907" s="304"/>
      <c r="AF907" s="304"/>
      <c r="AG907" s="304"/>
    </row>
    <row r="908">
      <c r="A908" s="304"/>
      <c r="B908" s="304"/>
      <c r="C908" s="304"/>
      <c r="D908" s="304"/>
      <c r="E908" s="303"/>
      <c r="F908" s="300"/>
      <c r="G908" s="313"/>
      <c r="H908" s="303"/>
      <c r="I908" s="303"/>
      <c r="J908" s="303"/>
      <c r="K908" s="303"/>
      <c r="L908" s="303"/>
      <c r="M908" s="303"/>
      <c r="N908" s="303"/>
      <c r="O908" s="303"/>
      <c r="P908" s="303"/>
      <c r="Q908" s="304"/>
      <c r="R908" s="304"/>
      <c r="S908" s="304"/>
      <c r="T908" s="304"/>
      <c r="U908" s="304"/>
      <c r="V908" s="304"/>
      <c r="W908" s="304"/>
      <c r="X908" s="304"/>
      <c r="Y908" s="304"/>
      <c r="Z908" s="304"/>
      <c r="AA908" s="304"/>
      <c r="AB908" s="304"/>
      <c r="AC908" s="304"/>
      <c r="AD908" s="304"/>
      <c r="AE908" s="304"/>
      <c r="AF908" s="304"/>
      <c r="AG908" s="304"/>
    </row>
    <row r="909">
      <c r="A909" s="304"/>
      <c r="B909" s="304"/>
      <c r="C909" s="304"/>
      <c r="D909" s="304"/>
      <c r="E909" s="303"/>
      <c r="F909" s="300"/>
      <c r="G909" s="313"/>
      <c r="H909" s="303"/>
      <c r="I909" s="303"/>
      <c r="J909" s="303"/>
      <c r="K909" s="303"/>
      <c r="L909" s="303"/>
      <c r="M909" s="303"/>
      <c r="N909" s="303"/>
      <c r="O909" s="303"/>
      <c r="P909" s="303"/>
      <c r="Q909" s="304"/>
      <c r="R909" s="304"/>
      <c r="S909" s="304"/>
      <c r="T909" s="304"/>
      <c r="U909" s="304"/>
      <c r="V909" s="304"/>
      <c r="W909" s="304"/>
      <c r="X909" s="304"/>
      <c r="Y909" s="304"/>
      <c r="Z909" s="304"/>
      <c r="AA909" s="304"/>
      <c r="AB909" s="304"/>
      <c r="AC909" s="304"/>
      <c r="AD909" s="304"/>
      <c r="AE909" s="304"/>
      <c r="AF909" s="304"/>
      <c r="AG909" s="304"/>
    </row>
    <row r="910">
      <c r="A910" s="304"/>
      <c r="B910" s="304"/>
      <c r="C910" s="304"/>
      <c r="D910" s="304"/>
      <c r="E910" s="303"/>
      <c r="F910" s="300"/>
      <c r="G910" s="313"/>
      <c r="H910" s="303"/>
      <c r="I910" s="303"/>
      <c r="J910" s="303"/>
      <c r="K910" s="303"/>
      <c r="L910" s="303"/>
      <c r="M910" s="303"/>
      <c r="N910" s="303"/>
      <c r="O910" s="303"/>
      <c r="P910" s="303"/>
      <c r="Q910" s="304"/>
      <c r="R910" s="304"/>
      <c r="S910" s="304"/>
      <c r="T910" s="304"/>
      <c r="U910" s="304"/>
      <c r="V910" s="304"/>
      <c r="W910" s="304"/>
      <c r="X910" s="304"/>
      <c r="Y910" s="304"/>
      <c r="Z910" s="304"/>
      <c r="AA910" s="304"/>
      <c r="AB910" s="304"/>
      <c r="AC910" s="304"/>
      <c r="AD910" s="304"/>
      <c r="AE910" s="304"/>
      <c r="AF910" s="304"/>
      <c r="AG910" s="304"/>
    </row>
    <row r="911">
      <c r="A911" s="304"/>
      <c r="B911" s="304"/>
      <c r="C911" s="304"/>
      <c r="D911" s="304"/>
      <c r="E911" s="303"/>
      <c r="F911" s="300"/>
      <c r="G911" s="313"/>
      <c r="H911" s="303"/>
      <c r="I911" s="303"/>
      <c r="J911" s="303"/>
      <c r="K911" s="303"/>
      <c r="L911" s="303"/>
      <c r="M911" s="303"/>
      <c r="N911" s="303"/>
      <c r="O911" s="303"/>
      <c r="P911" s="303"/>
      <c r="Q911" s="304"/>
      <c r="R911" s="304"/>
      <c r="S911" s="304"/>
      <c r="T911" s="304"/>
      <c r="U911" s="304"/>
      <c r="V911" s="304"/>
      <c r="W911" s="304"/>
      <c r="X911" s="304"/>
      <c r="Y911" s="304"/>
      <c r="Z911" s="304"/>
      <c r="AA911" s="304"/>
      <c r="AB911" s="304"/>
      <c r="AC911" s="304"/>
      <c r="AD911" s="304"/>
      <c r="AE911" s="304"/>
      <c r="AF911" s="304"/>
      <c r="AG911" s="304"/>
    </row>
    <row r="912">
      <c r="A912" s="304"/>
      <c r="B912" s="304"/>
      <c r="C912" s="304"/>
      <c r="D912" s="304"/>
      <c r="E912" s="303"/>
      <c r="F912" s="300"/>
      <c r="G912" s="313"/>
      <c r="H912" s="303"/>
      <c r="I912" s="303"/>
      <c r="J912" s="303"/>
      <c r="K912" s="303"/>
      <c r="L912" s="303"/>
      <c r="M912" s="303"/>
      <c r="N912" s="303"/>
      <c r="O912" s="303"/>
      <c r="P912" s="303"/>
      <c r="Q912" s="304"/>
      <c r="R912" s="304"/>
      <c r="S912" s="304"/>
      <c r="T912" s="304"/>
      <c r="U912" s="304"/>
      <c r="V912" s="304"/>
      <c r="W912" s="304"/>
      <c r="X912" s="304"/>
      <c r="Y912" s="304"/>
      <c r="Z912" s="304"/>
      <c r="AA912" s="304"/>
      <c r="AB912" s="304"/>
      <c r="AC912" s="304"/>
      <c r="AD912" s="304"/>
      <c r="AE912" s="304"/>
      <c r="AF912" s="304"/>
      <c r="AG912" s="304"/>
    </row>
    <row r="913">
      <c r="A913" s="304"/>
      <c r="B913" s="304"/>
      <c r="C913" s="304"/>
      <c r="D913" s="304"/>
      <c r="E913" s="303"/>
      <c r="F913" s="300"/>
      <c r="G913" s="313"/>
      <c r="H913" s="303"/>
      <c r="I913" s="303"/>
      <c r="J913" s="303"/>
      <c r="K913" s="303"/>
      <c r="L913" s="303"/>
      <c r="M913" s="303"/>
      <c r="N913" s="303"/>
      <c r="O913" s="303"/>
      <c r="P913" s="303"/>
      <c r="Q913" s="304"/>
      <c r="R913" s="304"/>
      <c r="S913" s="304"/>
      <c r="T913" s="304"/>
      <c r="U913" s="304"/>
      <c r="V913" s="304"/>
      <c r="W913" s="304"/>
      <c r="X913" s="304"/>
      <c r="Y913" s="304"/>
      <c r="Z913" s="304"/>
      <c r="AA913" s="304"/>
      <c r="AB913" s="304"/>
      <c r="AC913" s="304"/>
      <c r="AD913" s="304"/>
      <c r="AE913" s="304"/>
      <c r="AF913" s="304"/>
      <c r="AG913" s="304"/>
    </row>
    <row r="914">
      <c r="A914" s="304"/>
      <c r="B914" s="304"/>
      <c r="C914" s="304"/>
      <c r="D914" s="304"/>
      <c r="E914" s="303"/>
      <c r="F914" s="300"/>
      <c r="G914" s="313"/>
      <c r="H914" s="303"/>
      <c r="I914" s="303"/>
      <c r="J914" s="303"/>
      <c r="K914" s="303"/>
      <c r="L914" s="303"/>
      <c r="M914" s="303"/>
      <c r="N914" s="303"/>
      <c r="O914" s="303"/>
      <c r="P914" s="303"/>
      <c r="Q914" s="304"/>
      <c r="R914" s="304"/>
      <c r="S914" s="304"/>
      <c r="T914" s="304"/>
      <c r="U914" s="304"/>
      <c r="V914" s="304"/>
      <c r="W914" s="304"/>
      <c r="X914" s="304"/>
      <c r="Y914" s="304"/>
      <c r="Z914" s="304"/>
      <c r="AA914" s="304"/>
      <c r="AB914" s="304"/>
      <c r="AC914" s="304"/>
      <c r="AD914" s="304"/>
      <c r="AE914" s="304"/>
      <c r="AF914" s="304"/>
      <c r="AG914" s="304"/>
    </row>
    <row r="915">
      <c r="A915" s="304"/>
      <c r="B915" s="304"/>
      <c r="C915" s="304"/>
      <c r="D915" s="304"/>
      <c r="E915" s="303"/>
      <c r="F915" s="300"/>
      <c r="G915" s="313"/>
      <c r="H915" s="303"/>
      <c r="I915" s="303"/>
      <c r="J915" s="303"/>
      <c r="K915" s="303"/>
      <c r="L915" s="303"/>
      <c r="M915" s="303"/>
      <c r="N915" s="303"/>
      <c r="O915" s="303"/>
      <c r="P915" s="303"/>
      <c r="Q915" s="304"/>
      <c r="R915" s="304"/>
      <c r="S915" s="304"/>
      <c r="T915" s="304"/>
      <c r="U915" s="304"/>
      <c r="V915" s="304"/>
      <c r="W915" s="304"/>
      <c r="X915" s="304"/>
      <c r="Y915" s="304"/>
      <c r="Z915" s="304"/>
      <c r="AA915" s="304"/>
      <c r="AB915" s="304"/>
      <c r="AC915" s="304"/>
      <c r="AD915" s="304"/>
      <c r="AE915" s="304"/>
      <c r="AF915" s="304"/>
      <c r="AG915" s="304"/>
    </row>
    <row r="916">
      <c r="A916" s="304"/>
      <c r="B916" s="304"/>
      <c r="C916" s="304"/>
      <c r="D916" s="304"/>
      <c r="E916" s="303"/>
      <c r="F916" s="300"/>
      <c r="G916" s="313"/>
      <c r="H916" s="303"/>
      <c r="I916" s="303"/>
      <c r="J916" s="303"/>
      <c r="K916" s="303"/>
      <c r="L916" s="303"/>
      <c r="M916" s="303"/>
      <c r="N916" s="303"/>
      <c r="O916" s="303"/>
      <c r="P916" s="303"/>
      <c r="Q916" s="304"/>
      <c r="R916" s="304"/>
      <c r="S916" s="304"/>
      <c r="T916" s="304"/>
      <c r="U916" s="304"/>
      <c r="V916" s="304"/>
      <c r="W916" s="304"/>
      <c r="X916" s="304"/>
      <c r="Y916" s="304"/>
      <c r="Z916" s="304"/>
      <c r="AA916" s="304"/>
      <c r="AB916" s="304"/>
      <c r="AC916" s="304"/>
      <c r="AD916" s="304"/>
      <c r="AE916" s="304"/>
      <c r="AF916" s="304"/>
      <c r="AG916" s="304"/>
    </row>
    <row r="917">
      <c r="A917" s="304"/>
      <c r="B917" s="304"/>
      <c r="C917" s="304"/>
      <c r="D917" s="304"/>
      <c r="E917" s="303"/>
      <c r="F917" s="300"/>
      <c r="G917" s="313"/>
      <c r="H917" s="303"/>
      <c r="I917" s="303"/>
      <c r="J917" s="303"/>
      <c r="K917" s="303"/>
      <c r="L917" s="303"/>
      <c r="M917" s="303"/>
      <c r="N917" s="303"/>
      <c r="O917" s="303"/>
      <c r="P917" s="303"/>
      <c r="Q917" s="304"/>
      <c r="R917" s="304"/>
      <c r="S917" s="304"/>
      <c r="T917" s="304"/>
      <c r="U917" s="304"/>
      <c r="V917" s="304"/>
      <c r="W917" s="304"/>
      <c r="X917" s="304"/>
      <c r="Y917" s="304"/>
      <c r="Z917" s="304"/>
      <c r="AA917" s="304"/>
      <c r="AB917" s="304"/>
      <c r="AC917" s="304"/>
      <c r="AD917" s="304"/>
      <c r="AE917" s="304"/>
      <c r="AF917" s="304"/>
      <c r="AG917" s="304"/>
    </row>
    <row r="918">
      <c r="A918" s="304"/>
      <c r="B918" s="304"/>
      <c r="C918" s="304"/>
      <c r="D918" s="304"/>
      <c r="E918" s="303"/>
      <c r="F918" s="300"/>
      <c r="G918" s="313"/>
      <c r="H918" s="303"/>
      <c r="I918" s="303"/>
      <c r="J918" s="303"/>
      <c r="K918" s="303"/>
      <c r="L918" s="303"/>
      <c r="M918" s="303"/>
      <c r="N918" s="303"/>
      <c r="O918" s="303"/>
      <c r="P918" s="303"/>
      <c r="Q918" s="304"/>
      <c r="R918" s="304"/>
      <c r="S918" s="304"/>
      <c r="T918" s="304"/>
      <c r="U918" s="304"/>
      <c r="V918" s="304"/>
      <c r="W918" s="304"/>
      <c r="X918" s="304"/>
      <c r="Y918" s="304"/>
      <c r="Z918" s="304"/>
      <c r="AA918" s="304"/>
      <c r="AB918" s="304"/>
      <c r="AC918" s="304"/>
      <c r="AD918" s="304"/>
      <c r="AE918" s="304"/>
      <c r="AF918" s="304"/>
      <c r="AG918" s="304"/>
    </row>
    <row r="919">
      <c r="A919" s="304"/>
      <c r="B919" s="304"/>
      <c r="C919" s="304"/>
      <c r="D919" s="304"/>
      <c r="E919" s="303"/>
      <c r="F919" s="300"/>
      <c r="G919" s="313"/>
      <c r="H919" s="303"/>
      <c r="I919" s="303"/>
      <c r="J919" s="303"/>
      <c r="K919" s="303"/>
      <c r="L919" s="303"/>
      <c r="M919" s="303"/>
      <c r="N919" s="303"/>
      <c r="O919" s="303"/>
      <c r="P919" s="303"/>
      <c r="Q919" s="304"/>
      <c r="R919" s="304"/>
      <c r="S919" s="304"/>
      <c r="T919" s="304"/>
      <c r="U919" s="304"/>
      <c r="V919" s="304"/>
      <c r="W919" s="304"/>
      <c r="X919" s="304"/>
      <c r="Y919" s="304"/>
      <c r="Z919" s="304"/>
      <c r="AA919" s="304"/>
      <c r="AB919" s="304"/>
      <c r="AC919" s="304"/>
      <c r="AD919" s="304"/>
      <c r="AE919" s="304"/>
      <c r="AF919" s="304"/>
      <c r="AG919" s="304"/>
    </row>
    <row r="920">
      <c r="A920" s="304"/>
      <c r="B920" s="304"/>
      <c r="C920" s="304"/>
      <c r="D920" s="304"/>
      <c r="E920" s="303"/>
      <c r="F920" s="300"/>
      <c r="G920" s="313"/>
      <c r="H920" s="303"/>
      <c r="I920" s="303"/>
      <c r="J920" s="303"/>
      <c r="K920" s="303"/>
      <c r="L920" s="303"/>
      <c r="M920" s="303"/>
      <c r="N920" s="303"/>
      <c r="O920" s="303"/>
      <c r="P920" s="303"/>
      <c r="Q920" s="304"/>
      <c r="R920" s="304"/>
      <c r="S920" s="304"/>
      <c r="T920" s="304"/>
      <c r="U920" s="304"/>
      <c r="V920" s="304"/>
      <c r="W920" s="304"/>
      <c r="X920" s="304"/>
      <c r="Y920" s="304"/>
      <c r="Z920" s="304"/>
      <c r="AA920" s="304"/>
      <c r="AB920" s="304"/>
      <c r="AC920" s="304"/>
      <c r="AD920" s="304"/>
      <c r="AE920" s="304"/>
      <c r="AF920" s="304"/>
      <c r="AG920" s="304"/>
    </row>
    <row r="921">
      <c r="A921" s="304"/>
      <c r="B921" s="304"/>
      <c r="C921" s="304"/>
      <c r="D921" s="304"/>
      <c r="E921" s="303"/>
      <c r="F921" s="300"/>
      <c r="G921" s="313"/>
      <c r="H921" s="303"/>
      <c r="I921" s="303"/>
      <c r="J921" s="303"/>
      <c r="K921" s="303"/>
      <c r="L921" s="303"/>
      <c r="M921" s="303"/>
      <c r="N921" s="303"/>
      <c r="O921" s="303"/>
      <c r="P921" s="303"/>
      <c r="Q921" s="304"/>
      <c r="R921" s="304"/>
      <c r="S921" s="304"/>
      <c r="T921" s="304"/>
      <c r="U921" s="304"/>
      <c r="V921" s="304"/>
      <c r="W921" s="304"/>
      <c r="X921" s="304"/>
      <c r="Y921" s="304"/>
      <c r="Z921" s="304"/>
      <c r="AA921" s="304"/>
      <c r="AB921" s="304"/>
      <c r="AC921" s="304"/>
      <c r="AD921" s="304"/>
      <c r="AE921" s="304"/>
      <c r="AF921" s="304"/>
      <c r="AG921" s="304"/>
    </row>
    <row r="922">
      <c r="A922" s="304"/>
      <c r="B922" s="304"/>
      <c r="C922" s="304"/>
      <c r="D922" s="304"/>
      <c r="E922" s="303"/>
      <c r="F922" s="300"/>
      <c r="G922" s="313"/>
      <c r="H922" s="303"/>
      <c r="I922" s="303"/>
      <c r="J922" s="303"/>
      <c r="K922" s="303"/>
      <c r="L922" s="303"/>
      <c r="M922" s="303"/>
      <c r="N922" s="303"/>
      <c r="O922" s="303"/>
      <c r="P922" s="303"/>
      <c r="Q922" s="304"/>
      <c r="R922" s="304"/>
      <c r="S922" s="304"/>
      <c r="T922" s="304"/>
      <c r="U922" s="304"/>
      <c r="V922" s="304"/>
      <c r="W922" s="304"/>
      <c r="X922" s="304"/>
      <c r="Y922" s="304"/>
      <c r="Z922" s="304"/>
      <c r="AA922" s="304"/>
      <c r="AB922" s="304"/>
      <c r="AC922" s="304"/>
      <c r="AD922" s="304"/>
      <c r="AE922" s="304"/>
      <c r="AF922" s="304"/>
      <c r="AG922" s="304"/>
    </row>
    <row r="923">
      <c r="A923" s="304"/>
      <c r="B923" s="304"/>
      <c r="C923" s="304"/>
      <c r="D923" s="304"/>
      <c r="E923" s="303"/>
      <c r="F923" s="300"/>
      <c r="G923" s="313"/>
      <c r="H923" s="303"/>
      <c r="I923" s="303"/>
      <c r="J923" s="303"/>
      <c r="K923" s="303"/>
      <c r="L923" s="303"/>
      <c r="M923" s="303"/>
      <c r="N923" s="303"/>
      <c r="O923" s="303"/>
      <c r="P923" s="303"/>
      <c r="Q923" s="304"/>
      <c r="R923" s="304"/>
      <c r="S923" s="304"/>
      <c r="T923" s="304"/>
      <c r="U923" s="304"/>
      <c r="V923" s="304"/>
      <c r="W923" s="304"/>
      <c r="X923" s="304"/>
      <c r="Y923" s="304"/>
      <c r="Z923" s="304"/>
      <c r="AA923" s="304"/>
      <c r="AB923" s="304"/>
      <c r="AC923" s="304"/>
      <c r="AD923" s="304"/>
      <c r="AE923" s="304"/>
      <c r="AF923" s="304"/>
      <c r="AG923" s="304"/>
    </row>
    <row r="924">
      <c r="A924" s="304"/>
      <c r="B924" s="304"/>
      <c r="C924" s="304"/>
      <c r="D924" s="304"/>
      <c r="E924" s="303"/>
      <c r="F924" s="300"/>
      <c r="G924" s="313"/>
      <c r="H924" s="303"/>
      <c r="I924" s="303"/>
      <c r="J924" s="303"/>
      <c r="K924" s="303"/>
      <c r="L924" s="303"/>
      <c r="M924" s="303"/>
      <c r="N924" s="303"/>
      <c r="O924" s="303"/>
      <c r="P924" s="303"/>
      <c r="Q924" s="304"/>
      <c r="R924" s="304"/>
      <c r="S924" s="304"/>
      <c r="T924" s="304"/>
      <c r="U924" s="304"/>
      <c r="V924" s="304"/>
      <c r="W924" s="304"/>
      <c r="X924" s="304"/>
      <c r="Y924" s="304"/>
      <c r="Z924" s="304"/>
      <c r="AA924" s="304"/>
      <c r="AB924" s="304"/>
      <c r="AC924" s="304"/>
      <c r="AD924" s="304"/>
      <c r="AE924" s="304"/>
      <c r="AF924" s="304"/>
      <c r="AG924" s="304"/>
    </row>
    <row r="925">
      <c r="A925" s="304"/>
      <c r="B925" s="304"/>
      <c r="C925" s="304"/>
      <c r="D925" s="304"/>
      <c r="E925" s="303"/>
      <c r="F925" s="300"/>
      <c r="G925" s="313"/>
      <c r="H925" s="303"/>
      <c r="I925" s="303"/>
      <c r="J925" s="303"/>
      <c r="K925" s="303"/>
      <c r="L925" s="303"/>
      <c r="M925" s="303"/>
      <c r="N925" s="303"/>
      <c r="O925" s="303"/>
      <c r="P925" s="303"/>
      <c r="Q925" s="304"/>
      <c r="R925" s="304"/>
      <c r="S925" s="304"/>
      <c r="T925" s="304"/>
      <c r="U925" s="304"/>
      <c r="V925" s="304"/>
      <c r="W925" s="304"/>
      <c r="X925" s="304"/>
      <c r="Y925" s="304"/>
      <c r="Z925" s="304"/>
      <c r="AA925" s="304"/>
      <c r="AB925" s="304"/>
      <c r="AC925" s="304"/>
      <c r="AD925" s="304"/>
      <c r="AE925" s="304"/>
      <c r="AF925" s="304"/>
      <c r="AG925" s="304"/>
    </row>
    <row r="926">
      <c r="A926" s="304"/>
      <c r="B926" s="304"/>
      <c r="C926" s="304"/>
      <c r="D926" s="304"/>
      <c r="E926" s="303"/>
      <c r="F926" s="300"/>
      <c r="G926" s="313"/>
      <c r="H926" s="303"/>
      <c r="I926" s="303"/>
      <c r="J926" s="303"/>
      <c r="K926" s="303"/>
      <c r="L926" s="303"/>
      <c r="M926" s="303"/>
      <c r="N926" s="303"/>
      <c r="O926" s="303"/>
      <c r="P926" s="303"/>
      <c r="Q926" s="304"/>
      <c r="R926" s="304"/>
      <c r="S926" s="304"/>
      <c r="T926" s="304"/>
      <c r="U926" s="304"/>
      <c r="V926" s="304"/>
      <c r="W926" s="304"/>
      <c r="X926" s="304"/>
      <c r="Y926" s="304"/>
      <c r="Z926" s="304"/>
      <c r="AA926" s="304"/>
      <c r="AB926" s="304"/>
      <c r="AC926" s="304"/>
      <c r="AD926" s="304"/>
      <c r="AE926" s="304"/>
      <c r="AF926" s="304"/>
      <c r="AG926" s="304"/>
    </row>
    <row r="927">
      <c r="A927" s="304"/>
      <c r="B927" s="304"/>
      <c r="C927" s="304"/>
      <c r="D927" s="304"/>
      <c r="E927" s="303"/>
      <c r="F927" s="300"/>
      <c r="G927" s="313"/>
      <c r="H927" s="303"/>
      <c r="I927" s="303"/>
      <c r="J927" s="303"/>
      <c r="K927" s="303"/>
      <c r="L927" s="303"/>
      <c r="M927" s="303"/>
      <c r="N927" s="303"/>
      <c r="O927" s="303"/>
      <c r="P927" s="303"/>
      <c r="Q927" s="304"/>
      <c r="R927" s="304"/>
      <c r="S927" s="304"/>
      <c r="T927" s="304"/>
      <c r="U927" s="304"/>
      <c r="V927" s="304"/>
      <c r="W927" s="304"/>
      <c r="X927" s="304"/>
      <c r="Y927" s="304"/>
      <c r="Z927" s="304"/>
      <c r="AA927" s="304"/>
      <c r="AB927" s="304"/>
      <c r="AC927" s="304"/>
      <c r="AD927" s="304"/>
      <c r="AE927" s="304"/>
      <c r="AF927" s="304"/>
      <c r="AG927" s="304"/>
    </row>
    <row r="928">
      <c r="A928" s="304"/>
      <c r="B928" s="304"/>
      <c r="C928" s="304"/>
      <c r="D928" s="304"/>
      <c r="E928" s="303"/>
      <c r="F928" s="300"/>
      <c r="G928" s="313"/>
      <c r="H928" s="303"/>
      <c r="I928" s="303"/>
      <c r="J928" s="303"/>
      <c r="K928" s="303"/>
      <c r="L928" s="303"/>
      <c r="M928" s="303"/>
      <c r="N928" s="303"/>
      <c r="O928" s="303"/>
      <c r="P928" s="303"/>
      <c r="Q928" s="304"/>
      <c r="R928" s="304"/>
      <c r="S928" s="304"/>
      <c r="T928" s="304"/>
      <c r="U928" s="304"/>
      <c r="V928" s="304"/>
      <c r="W928" s="304"/>
      <c r="X928" s="304"/>
      <c r="Y928" s="304"/>
      <c r="Z928" s="304"/>
      <c r="AA928" s="304"/>
      <c r="AB928" s="304"/>
      <c r="AC928" s="304"/>
      <c r="AD928" s="304"/>
      <c r="AE928" s="304"/>
      <c r="AF928" s="304"/>
      <c r="AG928" s="304"/>
    </row>
    <row r="929">
      <c r="A929" s="304"/>
      <c r="B929" s="304"/>
      <c r="C929" s="304"/>
      <c r="D929" s="304"/>
      <c r="E929" s="303"/>
      <c r="F929" s="300"/>
      <c r="G929" s="313"/>
      <c r="H929" s="303"/>
      <c r="I929" s="303"/>
      <c r="J929" s="303"/>
      <c r="K929" s="303"/>
      <c r="L929" s="303"/>
      <c r="M929" s="303"/>
      <c r="N929" s="303"/>
      <c r="O929" s="303"/>
      <c r="P929" s="303"/>
      <c r="Q929" s="304"/>
      <c r="R929" s="304"/>
      <c r="S929" s="304"/>
      <c r="T929" s="304"/>
      <c r="U929" s="304"/>
      <c r="V929" s="304"/>
      <c r="W929" s="304"/>
      <c r="X929" s="304"/>
      <c r="Y929" s="304"/>
      <c r="Z929" s="304"/>
      <c r="AA929" s="304"/>
      <c r="AB929" s="304"/>
      <c r="AC929" s="304"/>
      <c r="AD929" s="304"/>
      <c r="AE929" s="304"/>
      <c r="AF929" s="304"/>
      <c r="AG929" s="304"/>
    </row>
    <row r="930">
      <c r="A930" s="304"/>
      <c r="B930" s="304"/>
      <c r="C930" s="304"/>
      <c r="D930" s="304"/>
      <c r="E930" s="303"/>
      <c r="F930" s="300"/>
      <c r="G930" s="313"/>
      <c r="H930" s="303"/>
      <c r="I930" s="303"/>
      <c r="J930" s="303"/>
      <c r="K930" s="303"/>
      <c r="L930" s="303"/>
      <c r="M930" s="303"/>
      <c r="N930" s="303"/>
      <c r="O930" s="303"/>
      <c r="P930" s="303"/>
      <c r="Q930" s="304"/>
      <c r="R930" s="304"/>
      <c r="S930" s="304"/>
      <c r="T930" s="304"/>
      <c r="U930" s="304"/>
      <c r="V930" s="304"/>
      <c r="W930" s="304"/>
      <c r="X930" s="304"/>
      <c r="Y930" s="304"/>
      <c r="Z930" s="304"/>
      <c r="AA930" s="304"/>
      <c r="AB930" s="304"/>
      <c r="AC930" s="304"/>
      <c r="AD930" s="304"/>
      <c r="AE930" s="304"/>
      <c r="AF930" s="304"/>
      <c r="AG930" s="304"/>
    </row>
    <row r="931">
      <c r="A931" s="304"/>
      <c r="B931" s="304"/>
      <c r="C931" s="304"/>
      <c r="D931" s="304"/>
      <c r="E931" s="303"/>
      <c r="F931" s="300"/>
      <c r="G931" s="313"/>
      <c r="H931" s="303"/>
      <c r="I931" s="303"/>
      <c r="J931" s="303"/>
      <c r="K931" s="303"/>
      <c r="L931" s="303"/>
      <c r="M931" s="303"/>
      <c r="N931" s="303"/>
      <c r="O931" s="303"/>
      <c r="P931" s="303"/>
      <c r="Q931" s="304"/>
      <c r="R931" s="304"/>
      <c r="S931" s="304"/>
      <c r="T931" s="304"/>
      <c r="U931" s="304"/>
      <c r="V931" s="304"/>
      <c r="W931" s="304"/>
      <c r="X931" s="304"/>
      <c r="Y931" s="304"/>
      <c r="Z931" s="304"/>
      <c r="AA931" s="304"/>
      <c r="AB931" s="304"/>
      <c r="AC931" s="304"/>
      <c r="AD931" s="304"/>
      <c r="AE931" s="304"/>
      <c r="AF931" s="304"/>
      <c r="AG931" s="304"/>
    </row>
    <row r="932">
      <c r="A932" s="304"/>
      <c r="B932" s="304"/>
      <c r="C932" s="304"/>
      <c r="D932" s="304"/>
      <c r="E932" s="303"/>
      <c r="F932" s="300"/>
      <c r="G932" s="313"/>
      <c r="H932" s="303"/>
      <c r="I932" s="303"/>
      <c r="J932" s="303"/>
      <c r="K932" s="303"/>
      <c r="L932" s="303"/>
      <c r="M932" s="303"/>
      <c r="N932" s="303"/>
      <c r="O932" s="303"/>
      <c r="P932" s="303"/>
      <c r="Q932" s="304"/>
      <c r="R932" s="304"/>
      <c r="S932" s="304"/>
      <c r="T932" s="304"/>
      <c r="U932" s="304"/>
      <c r="V932" s="304"/>
      <c r="W932" s="304"/>
      <c r="X932" s="304"/>
      <c r="Y932" s="304"/>
      <c r="Z932" s="304"/>
      <c r="AA932" s="304"/>
      <c r="AB932" s="304"/>
      <c r="AC932" s="304"/>
      <c r="AD932" s="304"/>
      <c r="AE932" s="304"/>
      <c r="AF932" s="304"/>
      <c r="AG932" s="304"/>
    </row>
    <row r="933">
      <c r="A933" s="304"/>
      <c r="B933" s="304"/>
      <c r="C933" s="304"/>
      <c r="D933" s="304"/>
      <c r="E933" s="303"/>
      <c r="F933" s="300"/>
      <c r="G933" s="313"/>
      <c r="H933" s="303"/>
      <c r="I933" s="303"/>
      <c r="J933" s="303"/>
      <c r="K933" s="303"/>
      <c r="L933" s="303"/>
      <c r="M933" s="303"/>
      <c r="N933" s="303"/>
      <c r="O933" s="303"/>
      <c r="P933" s="303"/>
      <c r="Q933" s="304"/>
      <c r="R933" s="304"/>
      <c r="S933" s="304"/>
      <c r="T933" s="304"/>
      <c r="U933" s="304"/>
      <c r="V933" s="304"/>
      <c r="W933" s="304"/>
      <c r="X933" s="304"/>
      <c r="Y933" s="304"/>
      <c r="Z933" s="304"/>
      <c r="AA933" s="304"/>
      <c r="AB933" s="304"/>
      <c r="AC933" s="304"/>
      <c r="AD933" s="304"/>
      <c r="AE933" s="304"/>
      <c r="AF933" s="304"/>
      <c r="AG933" s="304"/>
    </row>
    <row r="934">
      <c r="A934" s="304"/>
      <c r="B934" s="304"/>
      <c r="C934" s="304"/>
      <c r="D934" s="304"/>
      <c r="E934" s="303"/>
      <c r="F934" s="300"/>
      <c r="G934" s="313"/>
      <c r="H934" s="303"/>
      <c r="I934" s="303"/>
      <c r="J934" s="303"/>
      <c r="K934" s="303"/>
      <c r="L934" s="303"/>
      <c r="M934" s="303"/>
      <c r="N934" s="303"/>
      <c r="O934" s="303"/>
      <c r="P934" s="303"/>
      <c r="Q934" s="304"/>
      <c r="R934" s="304"/>
      <c r="S934" s="304"/>
      <c r="T934" s="304"/>
      <c r="U934" s="304"/>
      <c r="V934" s="304"/>
      <c r="W934" s="304"/>
      <c r="X934" s="304"/>
      <c r="Y934" s="304"/>
      <c r="Z934" s="304"/>
      <c r="AA934" s="304"/>
      <c r="AB934" s="304"/>
      <c r="AC934" s="304"/>
      <c r="AD934" s="304"/>
      <c r="AE934" s="304"/>
      <c r="AF934" s="304"/>
      <c r="AG934" s="304"/>
    </row>
    <row r="935">
      <c r="A935" s="304"/>
      <c r="B935" s="304"/>
      <c r="C935" s="304"/>
      <c r="D935" s="304"/>
      <c r="E935" s="303"/>
      <c r="F935" s="300"/>
      <c r="G935" s="313"/>
      <c r="H935" s="303"/>
      <c r="I935" s="303"/>
      <c r="J935" s="303"/>
      <c r="K935" s="303"/>
      <c r="L935" s="303"/>
      <c r="M935" s="303"/>
      <c r="N935" s="303"/>
      <c r="O935" s="303"/>
      <c r="P935" s="303"/>
      <c r="Q935" s="304"/>
      <c r="R935" s="304"/>
      <c r="S935" s="304"/>
      <c r="T935" s="304"/>
      <c r="U935" s="304"/>
      <c r="V935" s="304"/>
      <c r="W935" s="304"/>
      <c r="X935" s="304"/>
      <c r="Y935" s="304"/>
      <c r="Z935" s="304"/>
      <c r="AA935" s="304"/>
      <c r="AB935" s="304"/>
      <c r="AC935" s="304"/>
      <c r="AD935" s="304"/>
      <c r="AE935" s="304"/>
      <c r="AF935" s="304"/>
      <c r="AG935" s="304"/>
    </row>
    <row r="936">
      <c r="A936" s="304"/>
      <c r="B936" s="304"/>
      <c r="C936" s="304"/>
      <c r="D936" s="304"/>
      <c r="E936" s="303"/>
      <c r="F936" s="300"/>
      <c r="G936" s="313"/>
      <c r="H936" s="303"/>
      <c r="I936" s="303"/>
      <c r="J936" s="303"/>
      <c r="K936" s="303"/>
      <c r="L936" s="303"/>
      <c r="M936" s="303"/>
      <c r="N936" s="303"/>
      <c r="O936" s="303"/>
      <c r="P936" s="303"/>
      <c r="Q936" s="304"/>
      <c r="R936" s="304"/>
      <c r="S936" s="304"/>
      <c r="T936" s="304"/>
      <c r="U936" s="304"/>
      <c r="V936" s="304"/>
      <c r="W936" s="304"/>
      <c r="X936" s="304"/>
      <c r="Y936" s="304"/>
      <c r="Z936" s="304"/>
      <c r="AA936" s="304"/>
      <c r="AB936" s="304"/>
      <c r="AC936" s="304"/>
      <c r="AD936" s="304"/>
      <c r="AE936" s="304"/>
      <c r="AF936" s="304"/>
      <c r="AG936" s="304"/>
    </row>
    <row r="937">
      <c r="A937" s="304"/>
      <c r="B937" s="304"/>
      <c r="C937" s="304"/>
      <c r="D937" s="304"/>
      <c r="E937" s="303"/>
      <c r="F937" s="300"/>
      <c r="G937" s="313"/>
      <c r="H937" s="303"/>
      <c r="I937" s="303"/>
      <c r="J937" s="303"/>
      <c r="K937" s="303"/>
      <c r="L937" s="303"/>
      <c r="M937" s="303"/>
      <c r="N937" s="303"/>
      <c r="O937" s="303"/>
      <c r="P937" s="303"/>
      <c r="Q937" s="304"/>
      <c r="R937" s="304"/>
      <c r="S937" s="304"/>
      <c r="T937" s="304"/>
      <c r="U937" s="304"/>
      <c r="V937" s="304"/>
      <c r="W937" s="304"/>
      <c r="X937" s="304"/>
      <c r="Y937" s="304"/>
      <c r="Z937" s="304"/>
      <c r="AA937" s="304"/>
      <c r="AB937" s="304"/>
      <c r="AC937" s="304"/>
      <c r="AD937" s="304"/>
      <c r="AE937" s="304"/>
      <c r="AF937" s="304"/>
      <c r="AG937" s="304"/>
    </row>
    <row r="938">
      <c r="A938" s="304"/>
      <c r="B938" s="304"/>
      <c r="C938" s="304"/>
      <c r="D938" s="304"/>
      <c r="E938" s="303"/>
      <c r="F938" s="300"/>
      <c r="G938" s="313"/>
      <c r="H938" s="303"/>
      <c r="I938" s="303"/>
      <c r="J938" s="303"/>
      <c r="K938" s="303"/>
      <c r="L938" s="303"/>
      <c r="M938" s="303"/>
      <c r="N938" s="303"/>
      <c r="O938" s="303"/>
      <c r="P938" s="303"/>
      <c r="Q938" s="304"/>
      <c r="R938" s="304"/>
      <c r="S938" s="304"/>
      <c r="T938" s="304"/>
      <c r="U938" s="304"/>
      <c r="V938" s="304"/>
      <c r="W938" s="304"/>
      <c r="X938" s="304"/>
      <c r="Y938" s="304"/>
      <c r="Z938" s="304"/>
      <c r="AA938" s="304"/>
      <c r="AB938" s="304"/>
      <c r="AC938" s="304"/>
      <c r="AD938" s="304"/>
      <c r="AE938" s="304"/>
      <c r="AF938" s="304"/>
      <c r="AG938" s="304"/>
    </row>
    <row r="939">
      <c r="A939" s="304"/>
      <c r="B939" s="304"/>
      <c r="C939" s="304"/>
      <c r="D939" s="304"/>
      <c r="E939" s="303"/>
      <c r="F939" s="300"/>
      <c r="G939" s="313"/>
      <c r="H939" s="303"/>
      <c r="I939" s="303"/>
      <c r="J939" s="303"/>
      <c r="K939" s="303"/>
      <c r="L939" s="303"/>
      <c r="M939" s="303"/>
      <c r="N939" s="303"/>
      <c r="O939" s="303"/>
      <c r="P939" s="303"/>
      <c r="Q939" s="304"/>
      <c r="R939" s="304"/>
      <c r="S939" s="304"/>
      <c r="T939" s="304"/>
      <c r="U939" s="304"/>
      <c r="V939" s="304"/>
      <c r="W939" s="304"/>
      <c r="X939" s="304"/>
      <c r="Y939" s="304"/>
      <c r="Z939" s="304"/>
      <c r="AA939" s="304"/>
      <c r="AB939" s="304"/>
      <c r="AC939" s="304"/>
      <c r="AD939" s="304"/>
      <c r="AE939" s="304"/>
      <c r="AF939" s="304"/>
      <c r="AG939" s="304"/>
    </row>
    <row r="940">
      <c r="A940" s="304"/>
      <c r="B940" s="304"/>
      <c r="C940" s="304"/>
      <c r="D940" s="304"/>
      <c r="E940" s="303"/>
      <c r="F940" s="300"/>
      <c r="G940" s="313"/>
      <c r="H940" s="303"/>
      <c r="I940" s="303"/>
      <c r="J940" s="303"/>
      <c r="K940" s="303"/>
      <c r="L940" s="303"/>
      <c r="M940" s="303"/>
      <c r="N940" s="303"/>
      <c r="O940" s="303"/>
      <c r="P940" s="303"/>
      <c r="Q940" s="304"/>
      <c r="R940" s="304"/>
      <c r="S940" s="304"/>
      <c r="T940" s="304"/>
      <c r="U940" s="304"/>
      <c r="V940" s="304"/>
      <c r="W940" s="304"/>
      <c r="X940" s="304"/>
      <c r="Y940" s="304"/>
      <c r="Z940" s="304"/>
      <c r="AA940" s="304"/>
      <c r="AB940" s="304"/>
      <c r="AC940" s="304"/>
      <c r="AD940" s="304"/>
      <c r="AE940" s="304"/>
      <c r="AF940" s="304"/>
      <c r="AG940" s="304"/>
    </row>
    <row r="941">
      <c r="A941" s="304"/>
      <c r="B941" s="304"/>
      <c r="C941" s="304"/>
      <c r="D941" s="304"/>
      <c r="E941" s="303"/>
      <c r="F941" s="300"/>
      <c r="G941" s="313"/>
      <c r="H941" s="303"/>
      <c r="I941" s="303"/>
      <c r="J941" s="303"/>
      <c r="K941" s="303"/>
      <c r="L941" s="303"/>
      <c r="M941" s="303"/>
      <c r="N941" s="303"/>
      <c r="O941" s="303"/>
      <c r="P941" s="303"/>
      <c r="Q941" s="304"/>
      <c r="R941" s="304"/>
      <c r="S941" s="304"/>
      <c r="T941" s="304"/>
      <c r="U941" s="304"/>
      <c r="V941" s="304"/>
      <c r="W941" s="304"/>
      <c r="X941" s="304"/>
      <c r="Y941" s="304"/>
      <c r="Z941" s="304"/>
      <c r="AA941" s="304"/>
      <c r="AB941" s="304"/>
      <c r="AC941" s="304"/>
      <c r="AD941" s="304"/>
      <c r="AE941" s="304"/>
      <c r="AF941" s="304"/>
      <c r="AG941" s="304"/>
    </row>
    <row r="942">
      <c r="A942" s="304"/>
      <c r="B942" s="304"/>
      <c r="C942" s="304"/>
      <c r="D942" s="304"/>
      <c r="E942" s="303"/>
      <c r="F942" s="300"/>
      <c r="G942" s="313"/>
      <c r="H942" s="303"/>
      <c r="I942" s="303"/>
      <c r="J942" s="303"/>
      <c r="K942" s="303"/>
      <c r="L942" s="303"/>
      <c r="M942" s="303"/>
      <c r="N942" s="303"/>
      <c r="O942" s="303"/>
      <c r="P942" s="303"/>
      <c r="Q942" s="304"/>
      <c r="R942" s="304"/>
      <c r="S942" s="304"/>
      <c r="T942" s="304"/>
      <c r="U942" s="304"/>
      <c r="V942" s="304"/>
      <c r="W942" s="304"/>
      <c r="X942" s="304"/>
      <c r="Y942" s="304"/>
      <c r="Z942" s="304"/>
      <c r="AA942" s="304"/>
      <c r="AB942" s="304"/>
      <c r="AC942" s="304"/>
      <c r="AD942" s="304"/>
      <c r="AE942" s="304"/>
      <c r="AF942" s="304"/>
      <c r="AG942" s="304"/>
    </row>
    <row r="943">
      <c r="A943" s="304"/>
      <c r="B943" s="304"/>
      <c r="C943" s="304"/>
      <c r="D943" s="304"/>
      <c r="E943" s="303"/>
      <c r="F943" s="300"/>
      <c r="G943" s="313"/>
      <c r="H943" s="303"/>
      <c r="I943" s="303"/>
      <c r="J943" s="303"/>
      <c r="K943" s="303"/>
      <c r="L943" s="303"/>
      <c r="M943" s="303"/>
      <c r="N943" s="303"/>
      <c r="O943" s="303"/>
      <c r="P943" s="303"/>
      <c r="Q943" s="304"/>
      <c r="R943" s="304"/>
      <c r="S943" s="304"/>
      <c r="T943" s="304"/>
      <c r="U943" s="304"/>
      <c r="V943" s="304"/>
      <c r="W943" s="304"/>
      <c r="X943" s="304"/>
      <c r="Y943" s="304"/>
      <c r="Z943" s="304"/>
      <c r="AA943" s="304"/>
      <c r="AB943" s="304"/>
      <c r="AC943" s="304"/>
      <c r="AD943" s="304"/>
      <c r="AE943" s="304"/>
      <c r="AF943" s="304"/>
      <c r="AG943" s="304"/>
    </row>
    <row r="944">
      <c r="A944" s="304"/>
      <c r="B944" s="304"/>
      <c r="C944" s="304"/>
      <c r="D944" s="304"/>
      <c r="E944" s="303"/>
      <c r="F944" s="300"/>
      <c r="G944" s="313"/>
      <c r="H944" s="303"/>
      <c r="I944" s="303"/>
      <c r="J944" s="303"/>
      <c r="K944" s="303"/>
      <c r="L944" s="303"/>
      <c r="M944" s="303"/>
      <c r="N944" s="303"/>
      <c r="O944" s="303"/>
      <c r="P944" s="303"/>
      <c r="Q944" s="304"/>
      <c r="R944" s="304"/>
      <c r="S944" s="304"/>
      <c r="T944" s="304"/>
      <c r="U944" s="304"/>
      <c r="V944" s="304"/>
      <c r="W944" s="304"/>
      <c r="X944" s="304"/>
      <c r="Y944" s="304"/>
      <c r="Z944" s="304"/>
      <c r="AA944" s="304"/>
      <c r="AB944" s="304"/>
      <c r="AC944" s="304"/>
      <c r="AD944" s="304"/>
      <c r="AE944" s="304"/>
      <c r="AF944" s="304"/>
      <c r="AG944" s="304"/>
    </row>
    <row r="945">
      <c r="A945" s="304"/>
      <c r="B945" s="304"/>
      <c r="C945" s="304"/>
      <c r="D945" s="304"/>
      <c r="E945" s="303"/>
      <c r="F945" s="300"/>
      <c r="G945" s="313"/>
      <c r="H945" s="303"/>
      <c r="I945" s="303"/>
      <c r="J945" s="303"/>
      <c r="K945" s="303"/>
      <c r="L945" s="303"/>
      <c r="M945" s="303"/>
      <c r="N945" s="303"/>
      <c r="O945" s="303"/>
      <c r="P945" s="303"/>
      <c r="Q945" s="304"/>
      <c r="R945" s="304"/>
      <c r="S945" s="304"/>
      <c r="T945" s="304"/>
      <c r="U945" s="304"/>
      <c r="V945" s="304"/>
      <c r="W945" s="304"/>
      <c r="X945" s="304"/>
      <c r="Y945" s="304"/>
      <c r="Z945" s="304"/>
      <c r="AA945" s="304"/>
      <c r="AB945" s="304"/>
      <c r="AC945" s="304"/>
      <c r="AD945" s="304"/>
      <c r="AE945" s="304"/>
      <c r="AF945" s="304"/>
      <c r="AG945" s="304"/>
    </row>
    <row r="946">
      <c r="A946" s="304"/>
      <c r="B946" s="304"/>
      <c r="C946" s="304"/>
      <c r="D946" s="304"/>
      <c r="E946" s="303"/>
      <c r="F946" s="300"/>
      <c r="G946" s="313"/>
      <c r="H946" s="303"/>
      <c r="I946" s="303"/>
      <c r="J946" s="303"/>
      <c r="K946" s="303"/>
      <c r="L946" s="303"/>
      <c r="M946" s="303"/>
      <c r="N946" s="303"/>
      <c r="O946" s="303"/>
      <c r="P946" s="303"/>
      <c r="Q946" s="304"/>
      <c r="R946" s="304"/>
      <c r="S946" s="304"/>
      <c r="T946" s="304"/>
      <c r="U946" s="304"/>
      <c r="V946" s="304"/>
      <c r="W946" s="304"/>
      <c r="X946" s="304"/>
      <c r="Y946" s="304"/>
      <c r="Z946" s="304"/>
      <c r="AA946" s="304"/>
      <c r="AB946" s="304"/>
      <c r="AC946" s="304"/>
      <c r="AD946" s="304"/>
      <c r="AE946" s="304"/>
      <c r="AF946" s="304"/>
      <c r="AG946" s="304"/>
    </row>
    <row r="947">
      <c r="A947" s="304"/>
      <c r="B947" s="304"/>
      <c r="C947" s="304"/>
      <c r="D947" s="304"/>
      <c r="E947" s="303"/>
      <c r="F947" s="300"/>
      <c r="G947" s="313"/>
      <c r="H947" s="303"/>
      <c r="I947" s="303"/>
      <c r="J947" s="303"/>
      <c r="K947" s="303"/>
      <c r="L947" s="303"/>
      <c r="M947" s="303"/>
      <c r="N947" s="303"/>
      <c r="O947" s="303"/>
      <c r="P947" s="303"/>
      <c r="Q947" s="304"/>
      <c r="R947" s="304"/>
      <c r="S947" s="304"/>
      <c r="T947" s="304"/>
      <c r="U947" s="304"/>
      <c r="V947" s="304"/>
      <c r="W947" s="304"/>
      <c r="X947" s="304"/>
      <c r="Y947" s="304"/>
      <c r="Z947" s="304"/>
      <c r="AA947" s="304"/>
      <c r="AB947" s="304"/>
      <c r="AC947" s="304"/>
      <c r="AD947" s="304"/>
      <c r="AE947" s="304"/>
      <c r="AF947" s="304"/>
      <c r="AG947" s="304"/>
    </row>
    <row r="948">
      <c r="A948" s="304"/>
      <c r="B948" s="304"/>
      <c r="C948" s="304"/>
      <c r="D948" s="304"/>
      <c r="E948" s="303"/>
      <c r="F948" s="300"/>
      <c r="G948" s="313"/>
      <c r="H948" s="303"/>
      <c r="I948" s="303"/>
      <c r="J948" s="303"/>
      <c r="K948" s="303"/>
      <c r="L948" s="303"/>
      <c r="M948" s="303"/>
      <c r="N948" s="303"/>
      <c r="O948" s="303"/>
      <c r="P948" s="303"/>
      <c r="Q948" s="304"/>
      <c r="R948" s="304"/>
      <c r="S948" s="304"/>
      <c r="T948" s="304"/>
      <c r="U948" s="304"/>
      <c r="V948" s="304"/>
      <c r="W948" s="304"/>
      <c r="X948" s="304"/>
      <c r="Y948" s="304"/>
      <c r="Z948" s="304"/>
      <c r="AA948" s="304"/>
      <c r="AB948" s="304"/>
      <c r="AC948" s="304"/>
      <c r="AD948" s="304"/>
      <c r="AE948" s="304"/>
      <c r="AF948" s="304"/>
      <c r="AG948" s="304"/>
    </row>
    <row r="949">
      <c r="A949" s="304"/>
      <c r="B949" s="304"/>
      <c r="C949" s="304"/>
      <c r="D949" s="304"/>
      <c r="E949" s="303"/>
      <c r="F949" s="300"/>
      <c r="G949" s="313"/>
      <c r="H949" s="303"/>
      <c r="I949" s="303"/>
      <c r="J949" s="303"/>
      <c r="K949" s="303"/>
      <c r="L949" s="303"/>
      <c r="M949" s="303"/>
      <c r="N949" s="303"/>
      <c r="O949" s="303"/>
      <c r="P949" s="303"/>
      <c r="Q949" s="304"/>
      <c r="R949" s="304"/>
      <c r="S949" s="304"/>
      <c r="T949" s="304"/>
      <c r="U949" s="304"/>
      <c r="V949" s="304"/>
      <c r="W949" s="304"/>
      <c r="X949" s="304"/>
      <c r="Y949" s="304"/>
      <c r="Z949" s="304"/>
      <c r="AA949" s="304"/>
      <c r="AB949" s="304"/>
      <c r="AC949" s="304"/>
      <c r="AD949" s="304"/>
      <c r="AE949" s="304"/>
      <c r="AF949" s="304"/>
      <c r="AG949" s="304"/>
    </row>
    <row r="950">
      <c r="A950" s="304"/>
      <c r="B950" s="304"/>
      <c r="C950" s="304"/>
      <c r="D950" s="304"/>
      <c r="E950" s="303"/>
      <c r="F950" s="300"/>
      <c r="G950" s="313"/>
      <c r="H950" s="303"/>
      <c r="I950" s="303"/>
      <c r="J950" s="303"/>
      <c r="K950" s="303"/>
      <c r="L950" s="303"/>
      <c r="M950" s="303"/>
      <c r="N950" s="303"/>
      <c r="O950" s="303"/>
      <c r="P950" s="303"/>
      <c r="Q950" s="304"/>
      <c r="R950" s="304"/>
      <c r="S950" s="304"/>
      <c r="T950" s="304"/>
      <c r="U950" s="304"/>
      <c r="V950" s="304"/>
      <c r="W950" s="304"/>
      <c r="X950" s="304"/>
      <c r="Y950" s="304"/>
      <c r="Z950" s="304"/>
      <c r="AA950" s="304"/>
      <c r="AB950" s="304"/>
      <c r="AC950" s="304"/>
      <c r="AD950" s="304"/>
      <c r="AE950" s="304"/>
      <c r="AF950" s="304"/>
      <c r="AG950" s="304"/>
    </row>
    <row r="951">
      <c r="A951" s="304"/>
      <c r="B951" s="304"/>
      <c r="C951" s="304"/>
      <c r="D951" s="304"/>
      <c r="E951" s="303"/>
      <c r="F951" s="300"/>
      <c r="G951" s="313"/>
      <c r="H951" s="303"/>
      <c r="I951" s="303"/>
      <c r="J951" s="303"/>
      <c r="K951" s="303"/>
      <c r="L951" s="303"/>
      <c r="M951" s="303"/>
      <c r="N951" s="303"/>
      <c r="O951" s="303"/>
      <c r="P951" s="303"/>
      <c r="Q951" s="304"/>
      <c r="R951" s="304"/>
      <c r="S951" s="304"/>
      <c r="T951" s="304"/>
      <c r="U951" s="304"/>
      <c r="V951" s="304"/>
      <c r="W951" s="304"/>
      <c r="X951" s="304"/>
      <c r="Y951" s="304"/>
      <c r="Z951" s="304"/>
      <c r="AA951" s="304"/>
      <c r="AB951" s="304"/>
      <c r="AC951" s="304"/>
      <c r="AD951" s="304"/>
      <c r="AE951" s="304"/>
      <c r="AF951" s="304"/>
      <c r="AG951" s="304"/>
    </row>
    <row r="952">
      <c r="A952" s="304"/>
      <c r="B952" s="304"/>
      <c r="C952" s="304"/>
      <c r="D952" s="304"/>
      <c r="E952" s="303"/>
      <c r="F952" s="300"/>
      <c r="G952" s="313"/>
      <c r="H952" s="303"/>
      <c r="I952" s="303"/>
      <c r="J952" s="303"/>
      <c r="K952" s="303"/>
      <c r="L952" s="303"/>
      <c r="M952" s="303"/>
      <c r="N952" s="303"/>
      <c r="O952" s="303"/>
      <c r="P952" s="303"/>
      <c r="Q952" s="304"/>
      <c r="R952" s="304"/>
      <c r="S952" s="304"/>
      <c r="T952" s="304"/>
      <c r="U952" s="304"/>
      <c r="V952" s="304"/>
      <c r="W952" s="304"/>
      <c r="X952" s="304"/>
      <c r="Y952" s="304"/>
      <c r="Z952" s="304"/>
      <c r="AA952" s="304"/>
      <c r="AB952" s="304"/>
      <c r="AC952" s="304"/>
      <c r="AD952" s="304"/>
      <c r="AE952" s="304"/>
      <c r="AF952" s="304"/>
      <c r="AG952" s="304"/>
    </row>
    <row r="953">
      <c r="A953" s="304"/>
      <c r="B953" s="304"/>
      <c r="C953" s="304"/>
      <c r="D953" s="304"/>
      <c r="E953" s="303"/>
      <c r="F953" s="300"/>
      <c r="G953" s="313"/>
      <c r="H953" s="303"/>
      <c r="I953" s="303"/>
      <c r="J953" s="303"/>
      <c r="K953" s="303"/>
      <c r="L953" s="303"/>
      <c r="M953" s="303"/>
      <c r="N953" s="303"/>
      <c r="O953" s="303"/>
      <c r="P953" s="303"/>
      <c r="Q953" s="304"/>
      <c r="R953" s="304"/>
      <c r="S953" s="304"/>
      <c r="T953" s="304"/>
      <c r="U953" s="304"/>
      <c r="V953" s="304"/>
      <c r="W953" s="304"/>
      <c r="X953" s="304"/>
      <c r="Y953" s="304"/>
      <c r="Z953" s="304"/>
      <c r="AA953" s="304"/>
      <c r="AB953" s="304"/>
      <c r="AC953" s="304"/>
      <c r="AD953" s="304"/>
      <c r="AE953" s="304"/>
      <c r="AF953" s="304"/>
      <c r="AG953" s="304"/>
    </row>
    <row r="954">
      <c r="A954" s="304"/>
      <c r="B954" s="304"/>
      <c r="C954" s="304"/>
      <c r="D954" s="304"/>
      <c r="E954" s="303"/>
      <c r="F954" s="300"/>
      <c r="G954" s="313"/>
      <c r="H954" s="303"/>
      <c r="I954" s="303"/>
      <c r="J954" s="303"/>
      <c r="K954" s="303"/>
      <c r="L954" s="303"/>
      <c r="M954" s="303"/>
      <c r="N954" s="303"/>
      <c r="O954" s="303"/>
      <c r="P954" s="303"/>
      <c r="Q954" s="304"/>
      <c r="R954" s="304"/>
      <c r="S954" s="304"/>
      <c r="T954" s="304"/>
      <c r="U954" s="304"/>
      <c r="V954" s="304"/>
      <c r="W954" s="304"/>
      <c r="X954" s="304"/>
      <c r="Y954" s="304"/>
      <c r="Z954" s="304"/>
      <c r="AA954" s="304"/>
      <c r="AB954" s="304"/>
      <c r="AC954" s="304"/>
      <c r="AD954" s="304"/>
      <c r="AE954" s="304"/>
      <c r="AF954" s="304"/>
      <c r="AG954" s="304"/>
    </row>
    <row r="955">
      <c r="A955" s="304"/>
      <c r="B955" s="304"/>
      <c r="C955" s="304"/>
      <c r="D955" s="304"/>
      <c r="E955" s="303"/>
      <c r="F955" s="300"/>
      <c r="G955" s="313"/>
      <c r="H955" s="303"/>
      <c r="I955" s="303"/>
      <c r="J955" s="303"/>
      <c r="K955" s="303"/>
      <c r="L955" s="303"/>
      <c r="M955" s="303"/>
      <c r="N955" s="303"/>
      <c r="O955" s="303"/>
      <c r="P955" s="303"/>
      <c r="Q955" s="304"/>
      <c r="R955" s="304"/>
      <c r="S955" s="304"/>
      <c r="T955" s="304"/>
      <c r="U955" s="304"/>
      <c r="V955" s="304"/>
      <c r="W955" s="304"/>
      <c r="X955" s="304"/>
      <c r="Y955" s="304"/>
      <c r="Z955" s="304"/>
      <c r="AA955" s="304"/>
      <c r="AB955" s="304"/>
      <c r="AC955" s="304"/>
      <c r="AD955" s="304"/>
      <c r="AE955" s="304"/>
      <c r="AF955" s="304"/>
      <c r="AG955" s="304"/>
    </row>
    <row r="956">
      <c r="A956" s="304"/>
      <c r="B956" s="304"/>
      <c r="C956" s="304"/>
      <c r="D956" s="304"/>
      <c r="E956" s="303"/>
      <c r="F956" s="300"/>
      <c r="G956" s="313"/>
      <c r="H956" s="303"/>
      <c r="I956" s="303"/>
      <c r="J956" s="303"/>
      <c r="K956" s="303"/>
      <c r="L956" s="303"/>
      <c r="M956" s="303"/>
      <c r="N956" s="303"/>
      <c r="O956" s="303"/>
      <c r="P956" s="303"/>
      <c r="Q956" s="304"/>
      <c r="R956" s="304"/>
      <c r="S956" s="304"/>
      <c r="T956" s="304"/>
      <c r="U956" s="304"/>
      <c r="V956" s="304"/>
      <c r="W956" s="304"/>
      <c r="X956" s="304"/>
      <c r="Y956" s="304"/>
      <c r="Z956" s="304"/>
      <c r="AA956" s="304"/>
      <c r="AB956" s="304"/>
      <c r="AC956" s="304"/>
      <c r="AD956" s="304"/>
      <c r="AE956" s="304"/>
      <c r="AF956" s="304"/>
      <c r="AG956" s="304"/>
    </row>
    <row r="957">
      <c r="A957" s="304"/>
      <c r="B957" s="304"/>
      <c r="C957" s="304"/>
      <c r="D957" s="304"/>
      <c r="E957" s="303"/>
      <c r="F957" s="300"/>
      <c r="G957" s="313"/>
      <c r="H957" s="303"/>
      <c r="I957" s="303"/>
      <c r="J957" s="303"/>
      <c r="K957" s="303"/>
      <c r="L957" s="303"/>
      <c r="M957" s="303"/>
      <c r="N957" s="303"/>
      <c r="O957" s="303"/>
      <c r="P957" s="303"/>
      <c r="Q957" s="304"/>
      <c r="R957" s="304"/>
      <c r="S957" s="304"/>
      <c r="T957" s="304"/>
      <c r="U957" s="304"/>
      <c r="V957" s="304"/>
      <c r="W957" s="304"/>
      <c r="X957" s="304"/>
      <c r="Y957" s="304"/>
      <c r="Z957" s="304"/>
      <c r="AA957" s="304"/>
      <c r="AB957" s="304"/>
      <c r="AC957" s="304"/>
      <c r="AD957" s="304"/>
      <c r="AE957" s="304"/>
      <c r="AF957" s="304"/>
      <c r="AG957" s="304"/>
    </row>
    <row r="958">
      <c r="A958" s="304"/>
      <c r="B958" s="304"/>
      <c r="C958" s="304"/>
      <c r="D958" s="304"/>
      <c r="E958" s="303"/>
      <c r="F958" s="300"/>
      <c r="G958" s="313"/>
      <c r="H958" s="303"/>
      <c r="I958" s="303"/>
      <c r="J958" s="303"/>
      <c r="K958" s="303"/>
      <c r="L958" s="303"/>
      <c r="M958" s="303"/>
      <c r="N958" s="303"/>
      <c r="O958" s="303"/>
      <c r="P958" s="303"/>
      <c r="Q958" s="304"/>
      <c r="R958" s="304"/>
      <c r="S958" s="304"/>
      <c r="T958" s="304"/>
      <c r="U958" s="304"/>
      <c r="V958" s="304"/>
      <c r="W958" s="304"/>
      <c r="X958" s="304"/>
      <c r="Y958" s="304"/>
      <c r="Z958" s="304"/>
      <c r="AA958" s="304"/>
      <c r="AB958" s="304"/>
      <c r="AC958" s="304"/>
      <c r="AD958" s="304"/>
      <c r="AE958" s="304"/>
      <c r="AF958" s="304"/>
      <c r="AG958" s="304"/>
    </row>
    <row r="959">
      <c r="A959" s="304"/>
      <c r="B959" s="304"/>
      <c r="C959" s="304"/>
      <c r="D959" s="304"/>
      <c r="E959" s="303"/>
      <c r="F959" s="300"/>
      <c r="G959" s="313"/>
      <c r="H959" s="303"/>
      <c r="I959" s="303"/>
      <c r="J959" s="303"/>
      <c r="K959" s="303"/>
      <c r="L959" s="303"/>
      <c r="M959" s="303"/>
      <c r="N959" s="303"/>
      <c r="O959" s="303"/>
      <c r="P959" s="303"/>
      <c r="Q959" s="304"/>
      <c r="R959" s="304"/>
      <c r="S959" s="304"/>
      <c r="T959" s="304"/>
      <c r="U959" s="304"/>
      <c r="V959" s="304"/>
      <c r="W959" s="304"/>
      <c r="X959" s="304"/>
      <c r="Y959" s="304"/>
      <c r="Z959" s="304"/>
      <c r="AA959" s="304"/>
      <c r="AB959" s="304"/>
      <c r="AC959" s="304"/>
      <c r="AD959" s="304"/>
      <c r="AE959" s="304"/>
      <c r="AF959" s="304"/>
      <c r="AG959" s="304"/>
    </row>
    <row r="960">
      <c r="A960" s="304"/>
      <c r="B960" s="304"/>
      <c r="C960" s="304"/>
      <c r="D960" s="304"/>
      <c r="E960" s="303"/>
      <c r="F960" s="300"/>
      <c r="G960" s="313"/>
      <c r="H960" s="303"/>
      <c r="I960" s="303"/>
      <c r="J960" s="303"/>
      <c r="K960" s="303"/>
      <c r="L960" s="303"/>
      <c r="M960" s="303"/>
      <c r="N960" s="303"/>
      <c r="O960" s="303"/>
      <c r="P960" s="303"/>
      <c r="Q960" s="304"/>
      <c r="R960" s="304"/>
      <c r="S960" s="304"/>
      <c r="T960" s="304"/>
      <c r="U960" s="304"/>
      <c r="V960" s="304"/>
      <c r="W960" s="304"/>
      <c r="X960" s="304"/>
      <c r="Y960" s="304"/>
      <c r="Z960" s="304"/>
      <c r="AA960" s="304"/>
      <c r="AB960" s="304"/>
      <c r="AC960" s="304"/>
      <c r="AD960" s="304"/>
      <c r="AE960" s="304"/>
      <c r="AF960" s="304"/>
      <c r="AG960" s="304"/>
    </row>
    <row r="961">
      <c r="A961" s="304"/>
      <c r="B961" s="304"/>
      <c r="C961" s="304"/>
      <c r="D961" s="304"/>
      <c r="E961" s="303"/>
      <c r="F961" s="300"/>
      <c r="G961" s="313"/>
      <c r="H961" s="303"/>
      <c r="I961" s="303"/>
      <c r="J961" s="303"/>
      <c r="K961" s="303"/>
      <c r="L961" s="303"/>
      <c r="M961" s="303"/>
      <c r="N961" s="303"/>
      <c r="O961" s="303"/>
      <c r="P961" s="303"/>
      <c r="Q961" s="304"/>
      <c r="R961" s="304"/>
      <c r="S961" s="304"/>
      <c r="T961" s="304"/>
      <c r="U961" s="304"/>
      <c r="V961" s="304"/>
      <c r="W961" s="304"/>
      <c r="X961" s="304"/>
      <c r="Y961" s="304"/>
      <c r="Z961" s="304"/>
      <c r="AA961" s="304"/>
      <c r="AB961" s="304"/>
      <c r="AC961" s="304"/>
      <c r="AD961" s="304"/>
      <c r="AE961" s="304"/>
      <c r="AF961" s="304"/>
      <c r="AG961" s="304"/>
    </row>
    <row r="962">
      <c r="A962" s="304"/>
      <c r="B962" s="304"/>
      <c r="C962" s="304"/>
      <c r="D962" s="304"/>
      <c r="E962" s="303"/>
      <c r="F962" s="300"/>
      <c r="G962" s="313"/>
      <c r="H962" s="303"/>
      <c r="I962" s="303"/>
      <c r="J962" s="303"/>
      <c r="K962" s="303"/>
      <c r="L962" s="303"/>
      <c r="M962" s="303"/>
      <c r="N962" s="303"/>
      <c r="O962" s="303"/>
      <c r="P962" s="303"/>
      <c r="Q962" s="304"/>
      <c r="R962" s="304"/>
      <c r="S962" s="304"/>
      <c r="T962" s="304"/>
      <c r="U962" s="304"/>
      <c r="V962" s="304"/>
      <c r="W962" s="304"/>
      <c r="X962" s="304"/>
      <c r="Y962" s="304"/>
      <c r="Z962" s="304"/>
      <c r="AA962" s="304"/>
      <c r="AB962" s="304"/>
      <c r="AC962" s="304"/>
      <c r="AD962" s="304"/>
      <c r="AE962" s="304"/>
      <c r="AF962" s="304"/>
      <c r="AG962" s="304"/>
    </row>
    <row r="963">
      <c r="A963" s="304"/>
      <c r="B963" s="304"/>
      <c r="C963" s="304"/>
      <c r="D963" s="304"/>
      <c r="E963" s="303"/>
      <c r="F963" s="300"/>
      <c r="G963" s="313"/>
      <c r="H963" s="303"/>
      <c r="I963" s="303"/>
      <c r="J963" s="303"/>
      <c r="K963" s="303"/>
      <c r="L963" s="303"/>
      <c r="M963" s="303"/>
      <c r="N963" s="303"/>
      <c r="O963" s="303"/>
      <c r="P963" s="303"/>
      <c r="Q963" s="304"/>
      <c r="R963" s="304"/>
      <c r="S963" s="304"/>
      <c r="T963" s="304"/>
      <c r="U963" s="304"/>
      <c r="V963" s="304"/>
      <c r="W963" s="304"/>
      <c r="X963" s="304"/>
      <c r="Y963" s="304"/>
      <c r="Z963" s="304"/>
      <c r="AA963" s="304"/>
      <c r="AB963" s="304"/>
      <c r="AC963" s="304"/>
      <c r="AD963" s="304"/>
      <c r="AE963" s="304"/>
      <c r="AF963" s="304"/>
      <c r="AG963" s="304"/>
    </row>
    <row r="964">
      <c r="A964" s="304"/>
      <c r="B964" s="304"/>
      <c r="C964" s="304"/>
      <c r="D964" s="304"/>
      <c r="E964" s="303"/>
      <c r="F964" s="300"/>
      <c r="G964" s="313"/>
      <c r="H964" s="303"/>
      <c r="I964" s="303"/>
      <c r="J964" s="303"/>
      <c r="K964" s="303"/>
      <c r="L964" s="303"/>
      <c r="M964" s="303"/>
      <c r="N964" s="303"/>
      <c r="O964" s="303"/>
      <c r="P964" s="303"/>
      <c r="Q964" s="304"/>
      <c r="R964" s="304"/>
      <c r="S964" s="304"/>
      <c r="T964" s="304"/>
      <c r="U964" s="304"/>
      <c r="V964" s="304"/>
      <c r="W964" s="304"/>
      <c r="X964" s="304"/>
      <c r="Y964" s="304"/>
      <c r="Z964" s="304"/>
      <c r="AA964" s="304"/>
      <c r="AB964" s="304"/>
      <c r="AC964" s="304"/>
      <c r="AD964" s="304"/>
      <c r="AE964" s="304"/>
      <c r="AF964" s="304"/>
      <c r="AG964" s="304"/>
    </row>
    <row r="965">
      <c r="A965" s="304"/>
      <c r="B965" s="304"/>
      <c r="C965" s="304"/>
      <c r="D965" s="304"/>
      <c r="E965" s="303"/>
      <c r="F965" s="300"/>
      <c r="G965" s="313"/>
      <c r="H965" s="303"/>
      <c r="I965" s="303"/>
      <c r="J965" s="303"/>
      <c r="K965" s="303"/>
      <c r="L965" s="303"/>
      <c r="M965" s="303"/>
      <c r="N965" s="303"/>
      <c r="O965" s="303"/>
      <c r="P965" s="303"/>
      <c r="Q965" s="304"/>
      <c r="R965" s="304"/>
      <c r="S965" s="304"/>
      <c r="T965" s="304"/>
      <c r="U965" s="304"/>
      <c r="V965" s="304"/>
      <c r="W965" s="304"/>
      <c r="X965" s="304"/>
      <c r="Y965" s="304"/>
      <c r="Z965" s="304"/>
      <c r="AA965" s="304"/>
      <c r="AB965" s="304"/>
      <c r="AC965" s="304"/>
      <c r="AD965" s="304"/>
      <c r="AE965" s="304"/>
      <c r="AF965" s="304"/>
      <c r="AG965" s="304"/>
    </row>
    <row r="966">
      <c r="A966" s="304"/>
      <c r="B966" s="304"/>
      <c r="C966" s="304"/>
      <c r="D966" s="304"/>
      <c r="E966" s="303"/>
      <c r="F966" s="300"/>
      <c r="G966" s="313"/>
      <c r="H966" s="303"/>
      <c r="I966" s="303"/>
      <c r="J966" s="303"/>
      <c r="K966" s="303"/>
      <c r="L966" s="303"/>
      <c r="M966" s="303"/>
      <c r="N966" s="303"/>
      <c r="O966" s="303"/>
      <c r="P966" s="303"/>
      <c r="Q966" s="304"/>
      <c r="R966" s="304"/>
      <c r="S966" s="304"/>
      <c r="T966" s="304"/>
      <c r="U966" s="304"/>
      <c r="V966" s="304"/>
      <c r="W966" s="304"/>
      <c r="X966" s="304"/>
      <c r="Y966" s="304"/>
      <c r="Z966" s="304"/>
      <c r="AA966" s="304"/>
      <c r="AB966" s="304"/>
      <c r="AC966" s="304"/>
      <c r="AD966" s="304"/>
      <c r="AE966" s="304"/>
      <c r="AF966" s="304"/>
      <c r="AG966" s="304"/>
    </row>
    <row r="967">
      <c r="A967" s="304"/>
      <c r="B967" s="304"/>
      <c r="C967" s="304"/>
      <c r="D967" s="304"/>
      <c r="E967" s="303"/>
      <c r="F967" s="300"/>
      <c r="G967" s="313"/>
      <c r="H967" s="303"/>
      <c r="I967" s="303"/>
      <c r="J967" s="303"/>
      <c r="K967" s="303"/>
      <c r="L967" s="303"/>
      <c r="M967" s="303"/>
      <c r="N967" s="303"/>
      <c r="O967" s="303"/>
      <c r="P967" s="303"/>
      <c r="Q967" s="304"/>
      <c r="R967" s="304"/>
      <c r="S967" s="304"/>
      <c r="T967" s="304"/>
      <c r="U967" s="304"/>
      <c r="V967" s="304"/>
      <c r="W967" s="304"/>
      <c r="X967" s="304"/>
      <c r="Y967" s="304"/>
      <c r="Z967" s="304"/>
      <c r="AA967" s="304"/>
      <c r="AB967" s="304"/>
      <c r="AC967" s="304"/>
      <c r="AD967" s="304"/>
      <c r="AE967" s="304"/>
      <c r="AF967" s="304"/>
      <c r="AG967" s="304"/>
    </row>
    <row r="968">
      <c r="A968" s="304"/>
      <c r="B968" s="304"/>
      <c r="C968" s="304"/>
      <c r="D968" s="304"/>
      <c r="E968" s="303"/>
      <c r="F968" s="300"/>
      <c r="G968" s="313"/>
      <c r="H968" s="303"/>
      <c r="I968" s="303"/>
      <c r="J968" s="303"/>
      <c r="K968" s="303"/>
      <c r="L968" s="303"/>
      <c r="M968" s="303"/>
      <c r="N968" s="303"/>
      <c r="O968" s="303"/>
      <c r="P968" s="303"/>
      <c r="Q968" s="304"/>
      <c r="R968" s="304"/>
      <c r="S968" s="304"/>
      <c r="T968" s="304"/>
      <c r="U968" s="304"/>
      <c r="V968" s="304"/>
      <c r="W968" s="304"/>
      <c r="X968" s="304"/>
      <c r="Y968" s="304"/>
      <c r="Z968" s="304"/>
      <c r="AA968" s="304"/>
      <c r="AB968" s="304"/>
      <c r="AC968" s="304"/>
      <c r="AD968" s="304"/>
      <c r="AE968" s="304"/>
      <c r="AF968" s="304"/>
      <c r="AG968" s="304"/>
    </row>
    <row r="969">
      <c r="A969" s="304"/>
      <c r="B969" s="304"/>
      <c r="C969" s="304"/>
      <c r="D969" s="304"/>
      <c r="E969" s="303"/>
      <c r="F969" s="300"/>
      <c r="G969" s="313"/>
      <c r="H969" s="303"/>
      <c r="I969" s="303"/>
      <c r="J969" s="303"/>
      <c r="K969" s="303"/>
      <c r="L969" s="303"/>
      <c r="M969" s="303"/>
      <c r="N969" s="303"/>
      <c r="O969" s="303"/>
      <c r="P969" s="303"/>
      <c r="Q969" s="304"/>
      <c r="R969" s="304"/>
      <c r="S969" s="304"/>
      <c r="T969" s="304"/>
      <c r="U969" s="304"/>
      <c r="V969" s="304"/>
      <c r="W969" s="304"/>
      <c r="X969" s="304"/>
      <c r="Y969" s="304"/>
      <c r="Z969" s="304"/>
      <c r="AA969" s="304"/>
      <c r="AB969" s="304"/>
      <c r="AC969" s="304"/>
      <c r="AD969" s="304"/>
      <c r="AE969" s="304"/>
      <c r="AF969" s="304"/>
      <c r="AG969" s="304"/>
    </row>
    <row r="970">
      <c r="A970" s="304"/>
      <c r="B970" s="304"/>
      <c r="C970" s="304"/>
      <c r="D970" s="304"/>
      <c r="E970" s="303"/>
      <c r="F970" s="300"/>
      <c r="G970" s="313"/>
      <c r="H970" s="303"/>
      <c r="I970" s="303"/>
      <c r="J970" s="303"/>
      <c r="K970" s="303"/>
      <c r="L970" s="303"/>
      <c r="M970" s="303"/>
      <c r="N970" s="303"/>
      <c r="O970" s="303"/>
      <c r="P970" s="303"/>
      <c r="Q970" s="304"/>
      <c r="R970" s="304"/>
      <c r="S970" s="304"/>
      <c r="T970" s="304"/>
      <c r="U970" s="304"/>
      <c r="V970" s="304"/>
      <c r="W970" s="304"/>
      <c r="X970" s="304"/>
      <c r="Y970" s="304"/>
      <c r="Z970" s="304"/>
      <c r="AA970" s="304"/>
      <c r="AB970" s="304"/>
      <c r="AC970" s="304"/>
      <c r="AD970" s="304"/>
      <c r="AE970" s="304"/>
      <c r="AF970" s="304"/>
      <c r="AG970" s="304"/>
    </row>
    <row r="971">
      <c r="A971" s="304"/>
      <c r="B971" s="304"/>
      <c r="C971" s="304"/>
      <c r="D971" s="304"/>
      <c r="E971" s="303"/>
      <c r="F971" s="300"/>
      <c r="G971" s="313"/>
      <c r="H971" s="303"/>
      <c r="I971" s="303"/>
      <c r="J971" s="303"/>
      <c r="K971" s="303"/>
      <c r="L971" s="303"/>
      <c r="M971" s="303"/>
      <c r="N971" s="303"/>
      <c r="O971" s="303"/>
      <c r="P971" s="303"/>
      <c r="Q971" s="304"/>
      <c r="R971" s="304"/>
      <c r="S971" s="304"/>
      <c r="T971" s="304"/>
      <c r="U971" s="304"/>
      <c r="V971" s="304"/>
      <c r="W971" s="304"/>
      <c r="X971" s="304"/>
      <c r="Y971" s="304"/>
      <c r="Z971" s="304"/>
      <c r="AA971" s="304"/>
      <c r="AB971" s="304"/>
      <c r="AC971" s="304"/>
      <c r="AD971" s="304"/>
      <c r="AE971" s="304"/>
      <c r="AF971" s="304"/>
      <c r="AG971" s="304"/>
    </row>
    <row r="972">
      <c r="A972" s="304"/>
      <c r="B972" s="304"/>
      <c r="C972" s="304"/>
      <c r="D972" s="304"/>
      <c r="E972" s="303"/>
      <c r="F972" s="300"/>
      <c r="G972" s="313"/>
      <c r="H972" s="303"/>
      <c r="I972" s="303"/>
      <c r="J972" s="303"/>
      <c r="K972" s="303"/>
      <c r="L972" s="303"/>
      <c r="M972" s="303"/>
      <c r="N972" s="303"/>
      <c r="O972" s="303"/>
      <c r="P972" s="303"/>
      <c r="Q972" s="304"/>
      <c r="R972" s="304"/>
      <c r="S972" s="304"/>
      <c r="T972" s="304"/>
      <c r="U972" s="304"/>
      <c r="V972" s="304"/>
      <c r="W972" s="304"/>
      <c r="X972" s="304"/>
      <c r="Y972" s="304"/>
      <c r="Z972" s="304"/>
      <c r="AA972" s="304"/>
      <c r="AB972" s="304"/>
      <c r="AC972" s="304"/>
      <c r="AD972" s="304"/>
      <c r="AE972" s="304"/>
      <c r="AF972" s="304"/>
      <c r="AG972" s="304"/>
    </row>
    <row r="973">
      <c r="A973" s="304"/>
      <c r="B973" s="304"/>
      <c r="C973" s="304"/>
      <c r="D973" s="304"/>
      <c r="E973" s="303"/>
      <c r="F973" s="300"/>
      <c r="G973" s="313"/>
      <c r="H973" s="303"/>
      <c r="I973" s="303"/>
      <c r="J973" s="303"/>
      <c r="K973" s="303"/>
      <c r="L973" s="303"/>
      <c r="M973" s="303"/>
      <c r="N973" s="303"/>
      <c r="O973" s="303"/>
      <c r="P973" s="303"/>
      <c r="Q973" s="304"/>
      <c r="R973" s="304"/>
      <c r="S973" s="304"/>
      <c r="T973" s="304"/>
      <c r="U973" s="304"/>
      <c r="V973" s="304"/>
      <c r="W973" s="304"/>
      <c r="X973" s="304"/>
      <c r="Y973" s="304"/>
      <c r="Z973" s="304"/>
      <c r="AA973" s="304"/>
      <c r="AB973" s="304"/>
      <c r="AC973" s="304"/>
      <c r="AD973" s="304"/>
      <c r="AE973" s="304"/>
      <c r="AF973" s="304"/>
      <c r="AG973" s="304"/>
    </row>
    <row r="974">
      <c r="A974" s="304"/>
      <c r="B974" s="304"/>
      <c r="C974" s="304"/>
      <c r="D974" s="304"/>
      <c r="E974" s="303"/>
      <c r="F974" s="300"/>
      <c r="G974" s="313"/>
      <c r="H974" s="303"/>
      <c r="I974" s="303"/>
      <c r="J974" s="303"/>
      <c r="K974" s="303"/>
      <c r="L974" s="303"/>
      <c r="M974" s="303"/>
      <c r="N974" s="303"/>
      <c r="O974" s="303"/>
      <c r="P974" s="303"/>
      <c r="Q974" s="304"/>
      <c r="R974" s="304"/>
      <c r="S974" s="304"/>
      <c r="T974" s="304"/>
      <c r="U974" s="304"/>
      <c r="V974" s="304"/>
      <c r="W974" s="304"/>
      <c r="X974" s="304"/>
      <c r="Y974" s="304"/>
      <c r="Z974" s="304"/>
      <c r="AA974" s="304"/>
      <c r="AB974" s="304"/>
      <c r="AC974" s="304"/>
      <c r="AD974" s="304"/>
      <c r="AE974" s="304"/>
      <c r="AF974" s="304"/>
      <c r="AG974" s="304"/>
    </row>
    <row r="975">
      <c r="A975" s="304"/>
      <c r="B975" s="304"/>
      <c r="C975" s="304"/>
      <c r="D975" s="304"/>
      <c r="E975" s="303"/>
      <c r="F975" s="300"/>
      <c r="G975" s="313"/>
      <c r="H975" s="303"/>
      <c r="I975" s="303"/>
      <c r="J975" s="303"/>
      <c r="K975" s="303"/>
      <c r="L975" s="303"/>
      <c r="M975" s="303"/>
      <c r="N975" s="303"/>
      <c r="O975" s="303"/>
      <c r="P975" s="303"/>
      <c r="Q975" s="304"/>
      <c r="R975" s="304"/>
      <c r="S975" s="304"/>
      <c r="T975" s="304"/>
      <c r="U975" s="304"/>
      <c r="V975" s="304"/>
      <c r="W975" s="304"/>
      <c r="X975" s="304"/>
      <c r="Y975" s="304"/>
      <c r="Z975" s="304"/>
      <c r="AA975" s="304"/>
      <c r="AB975" s="304"/>
      <c r="AC975" s="304"/>
      <c r="AD975" s="304"/>
      <c r="AE975" s="304"/>
      <c r="AF975" s="304"/>
      <c r="AG975" s="304"/>
    </row>
    <row r="976">
      <c r="A976" s="304"/>
      <c r="B976" s="304"/>
      <c r="C976" s="304"/>
      <c r="D976" s="304"/>
      <c r="E976" s="303"/>
      <c r="F976" s="300"/>
      <c r="G976" s="313"/>
      <c r="H976" s="303"/>
      <c r="I976" s="303"/>
      <c r="J976" s="303"/>
      <c r="K976" s="303"/>
      <c r="L976" s="303"/>
      <c r="M976" s="303"/>
      <c r="N976" s="303"/>
      <c r="O976" s="303"/>
      <c r="P976" s="303"/>
      <c r="Q976" s="304"/>
      <c r="R976" s="304"/>
      <c r="S976" s="304"/>
      <c r="T976" s="304"/>
      <c r="U976" s="304"/>
      <c r="V976" s="304"/>
      <c r="W976" s="304"/>
      <c r="X976" s="304"/>
      <c r="Y976" s="304"/>
      <c r="Z976" s="304"/>
      <c r="AA976" s="304"/>
      <c r="AB976" s="304"/>
      <c r="AC976" s="304"/>
      <c r="AD976" s="304"/>
      <c r="AE976" s="304"/>
      <c r="AF976" s="304"/>
      <c r="AG976" s="304"/>
    </row>
    <row r="977">
      <c r="A977" s="304"/>
      <c r="B977" s="304"/>
      <c r="C977" s="304"/>
      <c r="D977" s="304"/>
      <c r="E977" s="303"/>
      <c r="F977" s="300"/>
      <c r="G977" s="313"/>
      <c r="H977" s="303"/>
      <c r="I977" s="303"/>
      <c r="J977" s="303"/>
      <c r="K977" s="303"/>
      <c r="L977" s="303"/>
      <c r="M977" s="303"/>
      <c r="N977" s="303"/>
      <c r="O977" s="303"/>
      <c r="P977" s="303"/>
      <c r="Q977" s="304"/>
      <c r="R977" s="304"/>
      <c r="S977" s="304"/>
      <c r="T977" s="304"/>
      <c r="U977" s="304"/>
      <c r="V977" s="304"/>
      <c r="W977" s="304"/>
      <c r="X977" s="304"/>
      <c r="Y977" s="304"/>
      <c r="Z977" s="304"/>
      <c r="AA977" s="304"/>
      <c r="AB977" s="304"/>
      <c r="AC977" s="304"/>
      <c r="AD977" s="304"/>
      <c r="AE977" s="304"/>
      <c r="AF977" s="304"/>
      <c r="AG977" s="304"/>
    </row>
    <row r="978">
      <c r="A978" s="304"/>
      <c r="B978" s="304"/>
      <c r="C978" s="304"/>
      <c r="D978" s="304"/>
      <c r="E978" s="303"/>
      <c r="F978" s="300"/>
      <c r="G978" s="313"/>
      <c r="H978" s="303"/>
      <c r="I978" s="303"/>
      <c r="J978" s="303"/>
      <c r="K978" s="303"/>
      <c r="L978" s="303"/>
      <c r="M978" s="303"/>
      <c r="N978" s="303"/>
      <c r="O978" s="303"/>
      <c r="P978" s="303"/>
      <c r="Q978" s="304"/>
      <c r="R978" s="304"/>
      <c r="S978" s="304"/>
      <c r="T978" s="304"/>
      <c r="U978" s="304"/>
      <c r="V978" s="304"/>
      <c r="W978" s="304"/>
      <c r="X978" s="304"/>
      <c r="Y978" s="304"/>
      <c r="Z978" s="304"/>
      <c r="AA978" s="304"/>
      <c r="AB978" s="304"/>
      <c r="AC978" s="304"/>
      <c r="AD978" s="304"/>
      <c r="AE978" s="304"/>
      <c r="AF978" s="304"/>
      <c r="AG978" s="304"/>
    </row>
    <row r="979">
      <c r="A979" s="304"/>
      <c r="B979" s="304"/>
      <c r="C979" s="304"/>
      <c r="D979" s="304"/>
      <c r="E979" s="303"/>
      <c r="F979" s="300"/>
      <c r="G979" s="313"/>
      <c r="H979" s="303"/>
      <c r="I979" s="303"/>
      <c r="J979" s="303"/>
      <c r="K979" s="303"/>
      <c r="L979" s="303"/>
      <c r="M979" s="303"/>
      <c r="N979" s="303"/>
      <c r="O979" s="303"/>
      <c r="P979" s="303"/>
      <c r="Q979" s="304"/>
      <c r="R979" s="304"/>
      <c r="S979" s="304"/>
      <c r="T979" s="304"/>
      <c r="U979" s="304"/>
      <c r="V979" s="304"/>
      <c r="W979" s="304"/>
      <c r="X979" s="304"/>
      <c r="Y979" s="304"/>
      <c r="Z979" s="304"/>
      <c r="AA979" s="304"/>
      <c r="AB979" s="304"/>
      <c r="AC979" s="304"/>
      <c r="AD979" s="304"/>
      <c r="AE979" s="304"/>
      <c r="AF979" s="304"/>
      <c r="AG979" s="304"/>
    </row>
    <row r="980">
      <c r="A980" s="304"/>
      <c r="B980" s="304"/>
      <c r="C980" s="304"/>
      <c r="D980" s="304"/>
      <c r="E980" s="303"/>
      <c r="F980" s="300"/>
      <c r="G980" s="313"/>
      <c r="H980" s="303"/>
      <c r="I980" s="303"/>
      <c r="J980" s="303"/>
      <c r="K980" s="303"/>
      <c r="L980" s="303"/>
      <c r="M980" s="303"/>
      <c r="N980" s="303"/>
      <c r="O980" s="303"/>
      <c r="P980" s="303"/>
      <c r="Q980" s="304"/>
      <c r="R980" s="304"/>
      <c r="S980" s="304"/>
      <c r="T980" s="304"/>
      <c r="U980" s="304"/>
      <c r="V980" s="304"/>
      <c r="W980" s="304"/>
      <c r="X980" s="304"/>
      <c r="Y980" s="304"/>
      <c r="Z980" s="304"/>
      <c r="AA980" s="304"/>
      <c r="AB980" s="304"/>
      <c r="AC980" s="304"/>
      <c r="AD980" s="304"/>
      <c r="AE980" s="304"/>
      <c r="AF980" s="304"/>
      <c r="AG980" s="304"/>
    </row>
    <row r="981">
      <c r="A981" s="304"/>
      <c r="B981" s="304"/>
      <c r="C981" s="304"/>
      <c r="D981" s="304"/>
      <c r="E981" s="303"/>
      <c r="F981" s="300"/>
      <c r="G981" s="313"/>
      <c r="H981" s="303"/>
      <c r="I981" s="303"/>
      <c r="J981" s="303"/>
      <c r="K981" s="303"/>
      <c r="L981" s="303"/>
      <c r="M981" s="303"/>
      <c r="N981" s="303"/>
      <c r="O981" s="303"/>
      <c r="P981" s="303"/>
      <c r="Q981" s="304"/>
      <c r="R981" s="304"/>
      <c r="S981" s="304"/>
      <c r="T981" s="304"/>
      <c r="U981" s="304"/>
      <c r="V981" s="304"/>
      <c r="W981" s="304"/>
      <c r="X981" s="304"/>
      <c r="Y981" s="304"/>
      <c r="Z981" s="304"/>
      <c r="AA981" s="304"/>
      <c r="AB981" s="304"/>
      <c r="AC981" s="304"/>
      <c r="AD981" s="304"/>
      <c r="AE981" s="304"/>
      <c r="AF981" s="304"/>
      <c r="AG981" s="304"/>
    </row>
    <row r="982">
      <c r="A982" s="304"/>
      <c r="B982" s="304"/>
      <c r="C982" s="304"/>
      <c r="D982" s="304"/>
      <c r="E982" s="303"/>
      <c r="F982" s="300"/>
      <c r="G982" s="313"/>
      <c r="H982" s="303"/>
      <c r="I982" s="303"/>
      <c r="J982" s="303"/>
      <c r="K982" s="303"/>
      <c r="L982" s="303"/>
      <c r="M982" s="303"/>
      <c r="N982" s="303"/>
      <c r="O982" s="303"/>
      <c r="P982" s="303"/>
      <c r="Q982" s="304"/>
      <c r="R982" s="304"/>
      <c r="S982" s="304"/>
      <c r="T982" s="304"/>
      <c r="U982" s="304"/>
      <c r="V982" s="304"/>
      <c r="W982" s="304"/>
      <c r="X982" s="304"/>
      <c r="Y982" s="304"/>
      <c r="Z982" s="304"/>
      <c r="AA982" s="304"/>
      <c r="AB982" s="304"/>
      <c r="AC982" s="304"/>
      <c r="AD982" s="304"/>
      <c r="AE982" s="304"/>
      <c r="AF982" s="304"/>
      <c r="AG982" s="304"/>
    </row>
    <row r="983">
      <c r="A983" s="304"/>
      <c r="B983" s="304"/>
      <c r="C983" s="304"/>
      <c r="D983" s="304"/>
      <c r="E983" s="303"/>
      <c r="F983" s="300"/>
      <c r="G983" s="313"/>
      <c r="H983" s="303"/>
      <c r="I983" s="303"/>
      <c r="J983" s="303"/>
      <c r="K983" s="303"/>
      <c r="L983" s="303"/>
      <c r="M983" s="303"/>
      <c r="N983" s="303"/>
      <c r="O983" s="303"/>
      <c r="P983" s="303"/>
      <c r="Q983" s="304"/>
      <c r="R983" s="304"/>
      <c r="S983" s="304"/>
      <c r="T983" s="304"/>
      <c r="U983" s="304"/>
      <c r="V983" s="304"/>
      <c r="W983" s="304"/>
      <c r="X983" s="304"/>
      <c r="Y983" s="304"/>
      <c r="Z983" s="304"/>
      <c r="AA983" s="304"/>
      <c r="AB983" s="304"/>
      <c r="AC983" s="304"/>
      <c r="AD983" s="304"/>
      <c r="AE983" s="304"/>
      <c r="AF983" s="304"/>
      <c r="AG983" s="304"/>
    </row>
    <row r="984">
      <c r="A984" s="304"/>
      <c r="B984" s="304"/>
      <c r="C984" s="304"/>
      <c r="D984" s="304"/>
      <c r="E984" s="303"/>
      <c r="F984" s="300"/>
      <c r="G984" s="313"/>
      <c r="H984" s="303"/>
      <c r="I984" s="303"/>
      <c r="J984" s="303"/>
      <c r="K984" s="303"/>
      <c r="L984" s="303"/>
      <c r="M984" s="303"/>
      <c r="N984" s="303"/>
      <c r="O984" s="303"/>
      <c r="P984" s="303"/>
      <c r="Q984" s="304"/>
      <c r="R984" s="304"/>
      <c r="S984" s="304"/>
      <c r="T984" s="304"/>
      <c r="U984" s="304"/>
      <c r="V984" s="304"/>
      <c r="W984" s="304"/>
      <c r="X984" s="304"/>
      <c r="Y984" s="304"/>
      <c r="Z984" s="304"/>
      <c r="AA984" s="304"/>
      <c r="AB984" s="304"/>
      <c r="AC984" s="304"/>
      <c r="AD984" s="304"/>
      <c r="AE984" s="304"/>
      <c r="AF984" s="304"/>
      <c r="AG984" s="304"/>
    </row>
    <row r="985">
      <c r="A985" s="304"/>
      <c r="B985" s="304"/>
      <c r="C985" s="304"/>
      <c r="D985" s="304"/>
      <c r="E985" s="303"/>
      <c r="F985" s="300"/>
      <c r="G985" s="313"/>
      <c r="H985" s="303"/>
      <c r="I985" s="303"/>
      <c r="J985" s="303"/>
      <c r="K985" s="303"/>
      <c r="L985" s="303"/>
      <c r="M985" s="303"/>
      <c r="N985" s="303"/>
      <c r="O985" s="303"/>
      <c r="P985" s="303"/>
      <c r="Q985" s="304"/>
      <c r="R985" s="304"/>
      <c r="S985" s="304"/>
      <c r="T985" s="304"/>
      <c r="U985" s="304"/>
      <c r="V985" s="304"/>
      <c r="W985" s="304"/>
      <c r="X985" s="304"/>
      <c r="Y985" s="304"/>
      <c r="Z985" s="304"/>
      <c r="AA985" s="304"/>
      <c r="AB985" s="304"/>
      <c r="AC985" s="304"/>
      <c r="AD985" s="304"/>
      <c r="AE985" s="304"/>
      <c r="AF985" s="304"/>
      <c r="AG985" s="304"/>
    </row>
    <row r="986">
      <c r="A986" s="304"/>
      <c r="B986" s="304"/>
      <c r="C986" s="304"/>
      <c r="D986" s="304"/>
      <c r="E986" s="303"/>
      <c r="F986" s="300"/>
      <c r="G986" s="31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4"/>
      <c r="R986" s="304"/>
      <c r="S986" s="304"/>
      <c r="T986" s="304"/>
      <c r="U986" s="304"/>
      <c r="V986" s="304"/>
      <c r="W986" s="304"/>
      <c r="X986" s="304"/>
      <c r="Y986" s="304"/>
      <c r="Z986" s="304"/>
      <c r="AA986" s="304"/>
      <c r="AB986" s="304"/>
      <c r="AC986" s="304"/>
      <c r="AD986" s="304"/>
      <c r="AE986" s="304"/>
      <c r="AF986" s="304"/>
      <c r="AG986" s="304"/>
    </row>
    <row r="987">
      <c r="A987" s="304"/>
      <c r="B987" s="304"/>
      <c r="C987" s="304"/>
      <c r="D987" s="304"/>
      <c r="E987" s="303"/>
      <c r="F987" s="300"/>
      <c r="G987" s="313"/>
      <c r="H987" s="303"/>
      <c r="I987" s="303"/>
      <c r="J987" s="303"/>
      <c r="K987" s="303"/>
      <c r="L987" s="303"/>
      <c r="M987" s="303"/>
      <c r="N987" s="303"/>
      <c r="O987" s="303"/>
      <c r="P987" s="303"/>
      <c r="Q987" s="304"/>
      <c r="R987" s="304"/>
      <c r="S987" s="304"/>
      <c r="T987" s="304"/>
      <c r="U987" s="304"/>
      <c r="V987" s="304"/>
      <c r="W987" s="304"/>
      <c r="X987" s="304"/>
      <c r="Y987" s="304"/>
      <c r="Z987" s="304"/>
      <c r="AA987" s="304"/>
      <c r="AB987" s="304"/>
      <c r="AC987" s="304"/>
      <c r="AD987" s="304"/>
      <c r="AE987" s="304"/>
      <c r="AF987" s="304"/>
      <c r="AG987" s="304"/>
    </row>
    <row r="988">
      <c r="A988" s="304"/>
      <c r="B988" s="304"/>
      <c r="C988" s="304"/>
      <c r="D988" s="304"/>
      <c r="E988" s="303"/>
      <c r="F988" s="300"/>
      <c r="G988" s="313"/>
      <c r="H988" s="303"/>
      <c r="I988" s="303"/>
      <c r="J988" s="303"/>
      <c r="K988" s="303"/>
      <c r="L988" s="303"/>
      <c r="M988" s="303"/>
      <c r="N988" s="303"/>
      <c r="O988" s="303"/>
      <c r="P988" s="303"/>
      <c r="Q988" s="304"/>
      <c r="R988" s="304"/>
      <c r="S988" s="304"/>
      <c r="T988" s="304"/>
      <c r="U988" s="304"/>
      <c r="V988" s="304"/>
      <c r="W988" s="304"/>
      <c r="X988" s="304"/>
      <c r="Y988" s="304"/>
      <c r="Z988" s="304"/>
      <c r="AA988" s="304"/>
      <c r="AB988" s="304"/>
      <c r="AC988" s="304"/>
      <c r="AD988" s="304"/>
      <c r="AE988" s="304"/>
      <c r="AF988" s="304"/>
      <c r="AG988" s="304"/>
    </row>
    <row r="989">
      <c r="A989" s="304"/>
      <c r="B989" s="304"/>
      <c r="C989" s="304"/>
      <c r="D989" s="304"/>
      <c r="E989" s="303"/>
      <c r="F989" s="300"/>
      <c r="G989" s="313"/>
      <c r="H989" s="303"/>
      <c r="I989" s="303"/>
      <c r="J989" s="303"/>
      <c r="K989" s="303"/>
      <c r="L989" s="303"/>
      <c r="M989" s="303"/>
      <c r="N989" s="303"/>
      <c r="O989" s="303"/>
      <c r="P989" s="303"/>
      <c r="Q989" s="304"/>
      <c r="R989" s="304"/>
      <c r="S989" s="304"/>
      <c r="T989" s="304"/>
      <c r="U989" s="304"/>
      <c r="V989" s="304"/>
      <c r="W989" s="304"/>
      <c r="X989" s="304"/>
      <c r="Y989" s="304"/>
      <c r="Z989" s="304"/>
      <c r="AA989" s="304"/>
      <c r="AB989" s="304"/>
      <c r="AC989" s="304"/>
      <c r="AD989" s="304"/>
      <c r="AE989" s="304"/>
      <c r="AF989" s="304"/>
      <c r="AG989" s="304"/>
    </row>
    <row r="990">
      <c r="A990" s="304"/>
      <c r="B990" s="304"/>
      <c r="C990" s="304"/>
      <c r="D990" s="304"/>
      <c r="E990" s="303"/>
      <c r="F990" s="300"/>
      <c r="G990" s="313"/>
      <c r="H990" s="303"/>
      <c r="I990" s="303"/>
      <c r="J990" s="303"/>
      <c r="K990" s="303"/>
      <c r="L990" s="303"/>
      <c r="M990" s="303"/>
      <c r="N990" s="303"/>
      <c r="O990" s="303"/>
      <c r="P990" s="303"/>
      <c r="Q990" s="304"/>
      <c r="R990" s="304"/>
      <c r="S990" s="304"/>
      <c r="T990" s="304"/>
      <c r="U990" s="304"/>
      <c r="V990" s="304"/>
      <c r="W990" s="304"/>
      <c r="X990" s="304"/>
      <c r="Y990" s="304"/>
      <c r="Z990" s="304"/>
      <c r="AA990" s="304"/>
      <c r="AB990" s="304"/>
      <c r="AC990" s="304"/>
      <c r="AD990" s="304"/>
      <c r="AE990" s="304"/>
      <c r="AF990" s="304"/>
      <c r="AG990" s="304"/>
    </row>
    <row r="991">
      <c r="A991" s="304"/>
      <c r="B991" s="304"/>
      <c r="C991" s="304"/>
      <c r="D991" s="304"/>
      <c r="E991" s="303"/>
      <c r="F991" s="300"/>
      <c r="G991" s="313"/>
      <c r="H991" s="303"/>
      <c r="I991" s="303"/>
      <c r="J991" s="303"/>
      <c r="K991" s="303"/>
      <c r="L991" s="303"/>
      <c r="M991" s="303"/>
      <c r="N991" s="303"/>
      <c r="O991" s="303"/>
      <c r="P991" s="303"/>
      <c r="Q991" s="304"/>
      <c r="R991" s="304"/>
      <c r="S991" s="304"/>
      <c r="T991" s="304"/>
      <c r="U991" s="304"/>
      <c r="V991" s="304"/>
      <c r="W991" s="304"/>
      <c r="X991" s="304"/>
      <c r="Y991" s="304"/>
      <c r="Z991" s="304"/>
      <c r="AA991" s="304"/>
      <c r="AB991" s="304"/>
      <c r="AC991" s="304"/>
      <c r="AD991" s="304"/>
      <c r="AE991" s="304"/>
      <c r="AF991" s="304"/>
      <c r="AG991" s="304"/>
    </row>
    <row r="992">
      <c r="A992" s="304"/>
      <c r="B992" s="304"/>
      <c r="C992" s="304"/>
      <c r="D992" s="304"/>
      <c r="E992" s="303"/>
      <c r="F992" s="300"/>
      <c r="G992" s="313"/>
      <c r="H992" s="303"/>
      <c r="I992" s="303"/>
      <c r="J992" s="303"/>
      <c r="K992" s="303"/>
      <c r="L992" s="303"/>
      <c r="M992" s="303"/>
      <c r="N992" s="303"/>
      <c r="O992" s="303"/>
      <c r="P992" s="303"/>
      <c r="Q992" s="304"/>
      <c r="R992" s="304"/>
      <c r="S992" s="304"/>
      <c r="T992" s="304"/>
      <c r="U992" s="304"/>
      <c r="V992" s="304"/>
      <c r="W992" s="304"/>
      <c r="X992" s="304"/>
      <c r="Y992" s="304"/>
      <c r="Z992" s="304"/>
      <c r="AA992" s="304"/>
      <c r="AB992" s="304"/>
      <c r="AC992" s="304"/>
      <c r="AD992" s="304"/>
      <c r="AE992" s="304"/>
      <c r="AF992" s="304"/>
      <c r="AG992" s="304"/>
    </row>
    <row r="993">
      <c r="A993" s="304"/>
      <c r="B993" s="304"/>
      <c r="C993" s="304"/>
      <c r="D993" s="304"/>
      <c r="E993" s="303"/>
      <c r="F993" s="300"/>
      <c r="G993" s="313"/>
      <c r="H993" s="303"/>
      <c r="I993" s="303"/>
      <c r="J993" s="303"/>
      <c r="K993" s="303"/>
      <c r="L993" s="303"/>
      <c r="M993" s="303"/>
      <c r="N993" s="303"/>
      <c r="O993" s="303"/>
      <c r="P993" s="303"/>
      <c r="Q993" s="304"/>
      <c r="R993" s="304"/>
      <c r="S993" s="304"/>
      <c r="T993" s="304"/>
      <c r="U993" s="304"/>
      <c r="V993" s="304"/>
      <c r="W993" s="304"/>
      <c r="X993" s="304"/>
      <c r="Y993" s="304"/>
      <c r="Z993" s="304"/>
      <c r="AA993" s="304"/>
      <c r="AB993" s="304"/>
      <c r="AC993" s="304"/>
      <c r="AD993" s="304"/>
      <c r="AE993" s="304"/>
      <c r="AF993" s="304"/>
      <c r="AG993" s="304"/>
    </row>
    <row r="994">
      <c r="A994" s="304"/>
      <c r="B994" s="304"/>
      <c r="C994" s="304"/>
      <c r="D994" s="304"/>
      <c r="E994" s="303"/>
      <c r="F994" s="300"/>
      <c r="G994" s="313"/>
      <c r="H994" s="303"/>
      <c r="I994" s="303"/>
      <c r="J994" s="303"/>
      <c r="K994" s="303"/>
      <c r="L994" s="303"/>
      <c r="M994" s="303"/>
      <c r="N994" s="303"/>
      <c r="O994" s="303"/>
      <c r="P994" s="303"/>
      <c r="Q994" s="304"/>
      <c r="R994" s="304"/>
      <c r="S994" s="304"/>
      <c r="T994" s="304"/>
      <c r="U994" s="304"/>
      <c r="V994" s="304"/>
      <c r="W994" s="304"/>
      <c r="X994" s="304"/>
      <c r="Y994" s="304"/>
      <c r="Z994" s="304"/>
      <c r="AA994" s="304"/>
      <c r="AB994" s="304"/>
      <c r="AC994" s="304"/>
      <c r="AD994" s="304"/>
      <c r="AE994" s="304"/>
      <c r="AF994" s="304"/>
      <c r="AG994" s="304"/>
    </row>
    <row r="995">
      <c r="A995" s="304"/>
      <c r="B995" s="304"/>
      <c r="C995" s="304"/>
      <c r="D995" s="304"/>
      <c r="E995" s="303"/>
      <c r="F995" s="300"/>
      <c r="G995" s="313"/>
      <c r="H995" s="303"/>
      <c r="I995" s="303"/>
      <c r="J995" s="303"/>
      <c r="K995" s="303"/>
      <c r="L995" s="303"/>
      <c r="M995" s="303"/>
      <c r="N995" s="303"/>
      <c r="O995" s="303"/>
      <c r="P995" s="303"/>
      <c r="Q995" s="304"/>
      <c r="R995" s="304"/>
      <c r="S995" s="304"/>
      <c r="T995" s="304"/>
      <c r="U995" s="304"/>
      <c r="V995" s="304"/>
      <c r="W995" s="304"/>
      <c r="X995" s="304"/>
      <c r="Y995" s="304"/>
      <c r="Z995" s="304"/>
      <c r="AA995" s="304"/>
      <c r="AB995" s="304"/>
      <c r="AC995" s="304"/>
      <c r="AD995" s="304"/>
      <c r="AE995" s="304"/>
      <c r="AF995" s="304"/>
      <c r="AG995" s="304"/>
    </row>
    <row r="996">
      <c r="A996" s="304"/>
      <c r="B996" s="304"/>
      <c r="C996" s="304"/>
      <c r="D996" s="304"/>
      <c r="E996" s="303"/>
      <c r="F996" s="300"/>
      <c r="G996" s="313"/>
      <c r="H996" s="303"/>
      <c r="I996" s="303"/>
      <c r="J996" s="303"/>
      <c r="K996" s="303"/>
      <c r="L996" s="303"/>
      <c r="M996" s="303"/>
      <c r="N996" s="303"/>
      <c r="O996" s="303"/>
      <c r="P996" s="303"/>
      <c r="Q996" s="304"/>
      <c r="R996" s="304"/>
      <c r="S996" s="304"/>
      <c r="T996" s="304"/>
      <c r="U996" s="304"/>
      <c r="V996" s="304"/>
      <c r="W996" s="304"/>
      <c r="X996" s="304"/>
      <c r="Y996" s="304"/>
      <c r="Z996" s="304"/>
      <c r="AA996" s="304"/>
      <c r="AB996" s="304"/>
      <c r="AC996" s="304"/>
      <c r="AD996" s="304"/>
      <c r="AE996" s="304"/>
      <c r="AF996" s="304"/>
      <c r="AG996" s="304"/>
    </row>
    <row r="997">
      <c r="A997" s="304"/>
      <c r="B997" s="304"/>
      <c r="C997" s="304"/>
      <c r="D997" s="304"/>
      <c r="E997" s="303"/>
      <c r="F997" s="300"/>
      <c r="G997" s="313"/>
      <c r="H997" s="303"/>
      <c r="I997" s="303"/>
      <c r="J997" s="303"/>
      <c r="K997" s="303"/>
      <c r="L997" s="303"/>
      <c r="M997" s="303"/>
      <c r="N997" s="303"/>
      <c r="O997" s="303"/>
      <c r="P997" s="303"/>
      <c r="Q997" s="304"/>
      <c r="R997" s="304"/>
      <c r="S997" s="304"/>
      <c r="T997" s="304"/>
      <c r="U997" s="304"/>
      <c r="V997" s="304"/>
      <c r="W997" s="304"/>
      <c r="X997" s="304"/>
      <c r="Y997" s="304"/>
      <c r="Z997" s="304"/>
      <c r="AA997" s="304"/>
      <c r="AB997" s="304"/>
      <c r="AC997" s="304"/>
      <c r="AD997" s="304"/>
      <c r="AE997" s="304"/>
      <c r="AF997" s="304"/>
      <c r="AG997" s="304"/>
    </row>
    <row r="998">
      <c r="A998" s="304"/>
      <c r="B998" s="304"/>
      <c r="C998" s="304"/>
      <c r="D998" s="304"/>
      <c r="E998" s="303"/>
      <c r="F998" s="300"/>
      <c r="G998" s="313"/>
      <c r="H998" s="303"/>
      <c r="I998" s="303"/>
      <c r="J998" s="303"/>
      <c r="K998" s="303"/>
      <c r="L998" s="303"/>
      <c r="M998" s="303"/>
      <c r="N998" s="303"/>
      <c r="O998" s="303"/>
      <c r="P998" s="303"/>
      <c r="Q998" s="304"/>
      <c r="R998" s="304"/>
      <c r="S998" s="304"/>
      <c r="T998" s="304"/>
      <c r="U998" s="304"/>
      <c r="V998" s="304"/>
      <c r="W998" s="304"/>
      <c r="X998" s="304"/>
      <c r="Y998" s="304"/>
      <c r="Z998" s="304"/>
      <c r="AA998" s="304"/>
      <c r="AB998" s="304"/>
      <c r="AC998" s="304"/>
      <c r="AD998" s="304"/>
      <c r="AE998" s="304"/>
      <c r="AF998" s="304"/>
      <c r="AG998" s="304"/>
    </row>
    <row r="999">
      <c r="A999" s="304"/>
      <c r="B999" s="304"/>
      <c r="C999" s="304"/>
      <c r="D999" s="304"/>
      <c r="E999" s="303"/>
      <c r="F999" s="300"/>
      <c r="G999" s="313"/>
      <c r="H999" s="303"/>
      <c r="I999" s="303"/>
      <c r="J999" s="303"/>
      <c r="K999" s="303"/>
      <c r="L999" s="303"/>
      <c r="M999" s="303"/>
      <c r="N999" s="303"/>
      <c r="O999" s="303"/>
      <c r="P999" s="303"/>
      <c r="Q999" s="304"/>
      <c r="R999" s="304"/>
      <c r="S999" s="304"/>
      <c r="T999" s="304"/>
      <c r="U999" s="304"/>
      <c r="V999" s="304"/>
      <c r="W999" s="304"/>
      <c r="X999" s="304"/>
      <c r="Y999" s="304"/>
      <c r="Z999" s="304"/>
      <c r="AA999" s="304"/>
      <c r="AB999" s="304"/>
      <c r="AC999" s="304"/>
      <c r="AD999" s="304"/>
      <c r="AE999" s="304"/>
      <c r="AF999" s="304"/>
      <c r="AG999" s="304"/>
    </row>
    <row r="1000">
      <c r="A1000" s="304"/>
      <c r="B1000" s="304"/>
      <c r="C1000" s="304"/>
      <c r="D1000" s="304"/>
      <c r="E1000" s="303"/>
      <c r="F1000" s="300"/>
      <c r="G1000" s="313"/>
      <c r="H1000" s="303"/>
      <c r="I1000" s="303"/>
      <c r="J1000" s="303"/>
      <c r="K1000" s="303"/>
      <c r="L1000" s="303"/>
      <c r="M1000" s="303"/>
      <c r="N1000" s="303"/>
      <c r="O1000" s="303"/>
      <c r="P1000" s="303"/>
      <c r="Q1000" s="304"/>
      <c r="R1000" s="304"/>
      <c r="S1000" s="304"/>
      <c r="T1000" s="304"/>
      <c r="U1000" s="304"/>
      <c r="V1000" s="304"/>
      <c r="W1000" s="304"/>
      <c r="X1000" s="304"/>
      <c r="Y1000" s="304"/>
      <c r="Z1000" s="304"/>
      <c r="AA1000" s="304"/>
      <c r="AB1000" s="304"/>
      <c r="AC1000" s="304"/>
      <c r="AD1000" s="304"/>
      <c r="AE1000" s="304"/>
      <c r="AF1000" s="304"/>
      <c r="AG1000" s="304"/>
    </row>
    <row r="1001">
      <c r="A1001" s="304"/>
      <c r="B1001" s="304"/>
      <c r="C1001" s="304"/>
      <c r="D1001" s="304"/>
      <c r="E1001" s="303"/>
      <c r="F1001" s="300"/>
      <c r="G1001" s="313"/>
      <c r="H1001" s="303"/>
      <c r="I1001" s="303"/>
      <c r="J1001" s="303"/>
      <c r="K1001" s="303"/>
      <c r="L1001" s="303"/>
      <c r="M1001" s="303"/>
      <c r="N1001" s="303"/>
      <c r="O1001" s="303"/>
      <c r="P1001" s="303"/>
      <c r="Q1001" s="304"/>
      <c r="R1001" s="304"/>
      <c r="S1001" s="304"/>
      <c r="T1001" s="304"/>
      <c r="U1001" s="304"/>
      <c r="V1001" s="304"/>
      <c r="W1001" s="304"/>
      <c r="X1001" s="304"/>
      <c r="Y1001" s="304"/>
      <c r="Z1001" s="304"/>
      <c r="AA1001" s="304"/>
      <c r="AB1001" s="304"/>
      <c r="AC1001" s="304"/>
      <c r="AD1001" s="304"/>
      <c r="AE1001" s="304"/>
      <c r="AF1001" s="304"/>
      <c r="AG1001" s="304"/>
    </row>
    <row r="1002">
      <c r="A1002" s="304"/>
      <c r="B1002" s="304"/>
      <c r="C1002" s="304"/>
      <c r="D1002" s="304"/>
      <c r="E1002" s="303"/>
      <c r="F1002" s="300"/>
      <c r="G1002" s="313"/>
      <c r="H1002" s="303"/>
      <c r="I1002" s="303"/>
      <c r="J1002" s="303"/>
      <c r="K1002" s="303"/>
      <c r="L1002" s="303"/>
      <c r="M1002" s="303"/>
      <c r="N1002" s="303"/>
      <c r="O1002" s="303"/>
      <c r="P1002" s="303"/>
      <c r="Q1002" s="304"/>
      <c r="R1002" s="304"/>
      <c r="S1002" s="304"/>
      <c r="T1002" s="304"/>
      <c r="U1002" s="304"/>
      <c r="V1002" s="304"/>
      <c r="W1002" s="304"/>
      <c r="X1002" s="304"/>
      <c r="Y1002" s="304"/>
      <c r="Z1002" s="304"/>
      <c r="AA1002" s="304"/>
      <c r="AB1002" s="304"/>
      <c r="AC1002" s="304"/>
      <c r="AD1002" s="304"/>
      <c r="AE1002" s="304"/>
      <c r="AF1002" s="304"/>
      <c r="AG1002" s="304"/>
    </row>
    <row r="1003">
      <c r="A1003" s="304"/>
      <c r="B1003" s="304"/>
      <c r="C1003" s="304"/>
      <c r="D1003" s="304"/>
      <c r="E1003" s="303"/>
      <c r="F1003" s="300"/>
      <c r="G1003" s="313"/>
      <c r="H1003" s="303"/>
      <c r="I1003" s="303"/>
      <c r="J1003" s="303"/>
      <c r="K1003" s="303"/>
      <c r="L1003" s="303"/>
      <c r="M1003" s="303"/>
      <c r="N1003" s="303"/>
      <c r="O1003" s="303"/>
      <c r="P1003" s="303"/>
      <c r="Q1003" s="304"/>
      <c r="R1003" s="304"/>
      <c r="S1003" s="304"/>
      <c r="T1003" s="304"/>
      <c r="U1003" s="304"/>
      <c r="V1003" s="304"/>
      <c r="W1003" s="304"/>
      <c r="X1003" s="304"/>
      <c r="Y1003" s="304"/>
      <c r="Z1003" s="304"/>
      <c r="AA1003" s="304"/>
      <c r="AB1003" s="304"/>
      <c r="AC1003" s="304"/>
      <c r="AD1003" s="304"/>
      <c r="AE1003" s="304"/>
      <c r="AF1003" s="304"/>
      <c r="AG1003" s="304"/>
    </row>
    <row r="1004">
      <c r="A1004" s="304"/>
      <c r="B1004" s="304"/>
      <c r="C1004" s="304"/>
      <c r="D1004" s="304"/>
      <c r="E1004" s="303"/>
      <c r="F1004" s="300"/>
      <c r="G1004" s="313"/>
      <c r="H1004" s="303"/>
      <c r="I1004" s="303"/>
      <c r="J1004" s="303"/>
      <c r="K1004" s="303"/>
      <c r="L1004" s="303"/>
      <c r="M1004" s="303"/>
      <c r="N1004" s="303"/>
      <c r="O1004" s="303"/>
      <c r="P1004" s="303"/>
      <c r="Q1004" s="304"/>
      <c r="R1004" s="304"/>
      <c r="S1004" s="304"/>
      <c r="T1004" s="304"/>
      <c r="U1004" s="304"/>
      <c r="V1004" s="304"/>
      <c r="W1004" s="304"/>
      <c r="X1004" s="304"/>
      <c r="Y1004" s="304"/>
      <c r="Z1004" s="304"/>
      <c r="AA1004" s="304"/>
      <c r="AB1004" s="304"/>
      <c r="AC1004" s="304"/>
      <c r="AD1004" s="304"/>
      <c r="AE1004" s="304"/>
      <c r="AF1004" s="304"/>
      <c r="AG1004" s="304"/>
    </row>
    <row r="1005">
      <c r="A1005" s="304"/>
      <c r="B1005" s="304"/>
      <c r="C1005" s="304"/>
      <c r="D1005" s="304"/>
      <c r="E1005" s="303"/>
      <c r="F1005" s="300"/>
      <c r="G1005" s="313"/>
      <c r="H1005" s="303"/>
      <c r="I1005" s="303"/>
      <c r="J1005" s="303"/>
      <c r="K1005" s="303"/>
      <c r="L1005" s="303"/>
      <c r="M1005" s="303"/>
      <c r="N1005" s="303"/>
      <c r="O1005" s="303"/>
      <c r="P1005" s="303"/>
      <c r="Q1005" s="304"/>
      <c r="R1005" s="304"/>
      <c r="S1005" s="304"/>
      <c r="T1005" s="304"/>
      <c r="U1005" s="304"/>
      <c r="V1005" s="304"/>
      <c r="W1005" s="304"/>
      <c r="X1005" s="304"/>
      <c r="Y1005" s="304"/>
      <c r="Z1005" s="304"/>
      <c r="AA1005" s="304"/>
      <c r="AB1005" s="304"/>
      <c r="AC1005" s="304"/>
      <c r="AD1005" s="304"/>
      <c r="AE1005" s="304"/>
      <c r="AF1005" s="304"/>
      <c r="AG1005" s="304"/>
    </row>
    <row r="1006">
      <c r="A1006" s="304"/>
      <c r="B1006" s="304"/>
      <c r="C1006" s="304"/>
      <c r="D1006" s="304"/>
      <c r="E1006" s="303"/>
      <c r="F1006" s="300"/>
      <c r="G1006" s="313"/>
      <c r="H1006" s="303"/>
      <c r="I1006" s="303"/>
      <c r="J1006" s="303"/>
      <c r="K1006" s="303"/>
      <c r="L1006" s="303"/>
      <c r="M1006" s="303"/>
      <c r="N1006" s="303"/>
      <c r="O1006" s="303"/>
      <c r="P1006" s="303"/>
      <c r="Q1006" s="304"/>
      <c r="R1006" s="304"/>
      <c r="S1006" s="304"/>
      <c r="T1006" s="304"/>
      <c r="U1006" s="304"/>
      <c r="V1006" s="304"/>
      <c r="W1006" s="304"/>
      <c r="X1006" s="304"/>
      <c r="Y1006" s="304"/>
      <c r="Z1006" s="304"/>
      <c r="AA1006" s="304"/>
      <c r="AB1006" s="304"/>
      <c r="AC1006" s="304"/>
      <c r="AD1006" s="304"/>
      <c r="AE1006" s="304"/>
      <c r="AF1006" s="304"/>
      <c r="AG1006" s="304"/>
    </row>
    <row r="1007">
      <c r="A1007" s="304"/>
      <c r="B1007" s="304"/>
      <c r="C1007" s="304"/>
      <c r="D1007" s="304"/>
      <c r="E1007" s="303"/>
      <c r="F1007" s="300"/>
      <c r="G1007" s="313"/>
      <c r="H1007" s="303"/>
      <c r="I1007" s="303"/>
      <c r="J1007" s="303"/>
      <c r="K1007" s="303"/>
      <c r="L1007" s="303"/>
      <c r="M1007" s="303"/>
      <c r="N1007" s="303"/>
      <c r="O1007" s="303"/>
      <c r="P1007" s="303"/>
      <c r="Q1007" s="304"/>
      <c r="R1007" s="304"/>
      <c r="S1007" s="304"/>
      <c r="T1007" s="304"/>
      <c r="U1007" s="304"/>
      <c r="V1007" s="304"/>
      <c r="W1007" s="304"/>
      <c r="X1007" s="304"/>
      <c r="Y1007" s="304"/>
      <c r="Z1007" s="304"/>
      <c r="AA1007" s="304"/>
      <c r="AB1007" s="304"/>
      <c r="AC1007" s="304"/>
      <c r="AD1007" s="304"/>
      <c r="AE1007" s="304"/>
      <c r="AF1007" s="304"/>
      <c r="AG1007" s="304"/>
    </row>
    <row r="1008">
      <c r="A1008" s="304"/>
      <c r="B1008" s="304"/>
      <c r="C1008" s="304"/>
      <c r="D1008" s="304"/>
      <c r="E1008" s="303"/>
      <c r="F1008" s="300"/>
      <c r="G1008" s="313"/>
      <c r="H1008" s="303"/>
      <c r="I1008" s="303"/>
      <c r="J1008" s="303"/>
      <c r="K1008" s="303"/>
      <c r="L1008" s="303"/>
      <c r="M1008" s="303"/>
      <c r="N1008" s="303"/>
      <c r="O1008" s="303"/>
      <c r="P1008" s="303"/>
      <c r="Q1008" s="304"/>
      <c r="R1008" s="304"/>
      <c r="S1008" s="304"/>
      <c r="T1008" s="304"/>
      <c r="U1008" s="304"/>
      <c r="V1008" s="304"/>
      <c r="W1008" s="304"/>
      <c r="X1008" s="304"/>
      <c r="Y1008" s="304"/>
      <c r="Z1008" s="304"/>
      <c r="AA1008" s="304"/>
      <c r="AB1008" s="304"/>
      <c r="AC1008" s="304"/>
      <c r="AD1008" s="304"/>
      <c r="AE1008" s="304"/>
      <c r="AF1008" s="304"/>
      <c r="AG1008" s="304"/>
    </row>
    <row r="1009">
      <c r="A1009" s="304"/>
      <c r="B1009" s="304"/>
      <c r="C1009" s="304"/>
      <c r="D1009" s="304"/>
      <c r="E1009" s="303"/>
      <c r="F1009" s="300"/>
      <c r="G1009" s="313"/>
      <c r="H1009" s="303"/>
      <c r="I1009" s="303"/>
      <c r="J1009" s="303"/>
      <c r="K1009" s="303"/>
      <c r="L1009" s="303"/>
      <c r="M1009" s="303"/>
      <c r="N1009" s="303"/>
      <c r="O1009" s="303"/>
      <c r="P1009" s="303"/>
      <c r="Q1009" s="304"/>
      <c r="R1009" s="304"/>
      <c r="S1009" s="304"/>
      <c r="T1009" s="304"/>
      <c r="U1009" s="304"/>
      <c r="V1009" s="304"/>
      <c r="W1009" s="304"/>
      <c r="X1009" s="304"/>
      <c r="Y1009" s="304"/>
      <c r="Z1009" s="304"/>
      <c r="AA1009" s="304"/>
      <c r="AB1009" s="304"/>
      <c r="AC1009" s="304"/>
      <c r="AD1009" s="304"/>
      <c r="AE1009" s="304"/>
      <c r="AF1009" s="304"/>
      <c r="AG1009" s="304"/>
    </row>
    <row r="1010">
      <c r="A1010" s="304"/>
      <c r="B1010" s="304"/>
      <c r="C1010" s="304"/>
      <c r="D1010" s="304"/>
      <c r="E1010" s="303"/>
      <c r="F1010" s="300"/>
      <c r="G1010" s="313"/>
      <c r="H1010" s="303"/>
      <c r="I1010" s="303"/>
      <c r="J1010" s="303"/>
      <c r="K1010" s="303"/>
      <c r="L1010" s="303"/>
      <c r="M1010" s="303"/>
      <c r="N1010" s="303"/>
      <c r="O1010" s="303"/>
      <c r="P1010" s="303"/>
      <c r="Q1010" s="304"/>
      <c r="R1010" s="304"/>
      <c r="S1010" s="304"/>
      <c r="T1010" s="304"/>
      <c r="U1010" s="304"/>
      <c r="V1010" s="304"/>
      <c r="W1010" s="304"/>
      <c r="X1010" s="304"/>
      <c r="Y1010" s="304"/>
      <c r="Z1010" s="304"/>
      <c r="AA1010" s="304"/>
      <c r="AB1010" s="304"/>
      <c r="AC1010" s="304"/>
      <c r="AD1010" s="304"/>
      <c r="AE1010" s="304"/>
      <c r="AF1010" s="304"/>
      <c r="AG1010" s="304"/>
    </row>
    <row r="1011">
      <c r="A1011" s="304"/>
      <c r="B1011" s="304"/>
      <c r="C1011" s="304"/>
      <c r="D1011" s="304"/>
      <c r="E1011" s="303"/>
      <c r="F1011" s="300"/>
      <c r="G1011" s="313"/>
      <c r="H1011" s="303"/>
      <c r="I1011" s="303"/>
      <c r="J1011" s="303"/>
      <c r="K1011" s="303"/>
      <c r="L1011" s="303"/>
      <c r="M1011" s="303"/>
      <c r="N1011" s="303"/>
      <c r="O1011" s="303"/>
      <c r="P1011" s="303"/>
      <c r="Q1011" s="304"/>
      <c r="R1011" s="304"/>
      <c r="S1011" s="304"/>
      <c r="T1011" s="304"/>
      <c r="U1011" s="304"/>
      <c r="V1011" s="304"/>
      <c r="W1011" s="304"/>
      <c r="X1011" s="304"/>
      <c r="Y1011" s="304"/>
      <c r="Z1011" s="304"/>
      <c r="AA1011" s="304"/>
      <c r="AB1011" s="304"/>
      <c r="AC1011" s="304"/>
      <c r="AD1011" s="304"/>
      <c r="AE1011" s="304"/>
      <c r="AF1011" s="304"/>
      <c r="AG1011" s="304"/>
    </row>
    <row r="1012">
      <c r="A1012" s="304"/>
      <c r="B1012" s="304"/>
      <c r="C1012" s="304"/>
      <c r="D1012" s="304"/>
      <c r="E1012" s="303"/>
      <c r="F1012" s="300"/>
      <c r="G1012" s="313"/>
      <c r="H1012" s="303"/>
      <c r="I1012" s="303"/>
      <c r="J1012" s="303"/>
      <c r="K1012" s="303"/>
      <c r="L1012" s="303"/>
      <c r="M1012" s="303"/>
      <c r="N1012" s="303"/>
      <c r="O1012" s="303"/>
      <c r="P1012" s="303"/>
      <c r="Q1012" s="304"/>
      <c r="R1012" s="304"/>
      <c r="S1012" s="304"/>
      <c r="T1012" s="304"/>
      <c r="U1012" s="304"/>
      <c r="V1012" s="304"/>
      <c r="W1012" s="304"/>
      <c r="X1012" s="304"/>
      <c r="Y1012" s="304"/>
      <c r="Z1012" s="304"/>
      <c r="AA1012" s="304"/>
      <c r="AB1012" s="304"/>
      <c r="AC1012" s="304"/>
      <c r="AD1012" s="304"/>
      <c r="AE1012" s="304"/>
      <c r="AF1012" s="304"/>
      <c r="AG1012" s="304"/>
    </row>
    <row r="1013">
      <c r="A1013" s="304"/>
      <c r="B1013" s="304"/>
      <c r="C1013" s="304"/>
      <c r="D1013" s="304"/>
      <c r="E1013" s="303"/>
      <c r="F1013" s="300"/>
      <c r="G1013" s="313"/>
      <c r="H1013" s="303"/>
      <c r="I1013" s="303"/>
      <c r="J1013" s="303"/>
      <c r="K1013" s="303"/>
      <c r="L1013" s="303"/>
      <c r="M1013" s="303"/>
      <c r="N1013" s="303"/>
      <c r="O1013" s="303"/>
      <c r="P1013" s="303"/>
      <c r="Q1013" s="304"/>
      <c r="R1013" s="304"/>
      <c r="S1013" s="304"/>
      <c r="T1013" s="304"/>
      <c r="U1013" s="304"/>
      <c r="V1013" s="304"/>
      <c r="W1013" s="304"/>
      <c r="X1013" s="304"/>
      <c r="Y1013" s="304"/>
      <c r="Z1013" s="304"/>
      <c r="AA1013" s="304"/>
      <c r="AB1013" s="304"/>
      <c r="AC1013" s="304"/>
      <c r="AD1013" s="304"/>
      <c r="AE1013" s="304"/>
      <c r="AF1013" s="304"/>
      <c r="AG1013" s="304"/>
    </row>
    <row r="1014">
      <c r="A1014" s="304"/>
      <c r="B1014" s="304"/>
      <c r="C1014" s="304"/>
      <c r="D1014" s="304"/>
      <c r="E1014" s="303"/>
      <c r="F1014" s="300"/>
      <c r="G1014" s="313"/>
      <c r="H1014" s="303"/>
      <c r="I1014" s="303"/>
      <c r="J1014" s="303"/>
      <c r="K1014" s="303"/>
      <c r="L1014" s="303"/>
      <c r="M1014" s="303"/>
      <c r="N1014" s="303"/>
      <c r="O1014" s="303"/>
      <c r="P1014" s="303"/>
      <c r="Q1014" s="304"/>
      <c r="R1014" s="304"/>
      <c r="S1014" s="304"/>
      <c r="T1014" s="304"/>
      <c r="U1014" s="304"/>
      <c r="V1014" s="304"/>
      <c r="W1014" s="304"/>
      <c r="X1014" s="304"/>
      <c r="Y1014" s="304"/>
      <c r="Z1014" s="304"/>
      <c r="AA1014" s="304"/>
      <c r="AB1014" s="304"/>
      <c r="AC1014" s="304"/>
      <c r="AD1014" s="304"/>
      <c r="AE1014" s="304"/>
      <c r="AF1014" s="304"/>
      <c r="AG1014" s="304"/>
    </row>
    <row r="1015">
      <c r="A1015" s="304"/>
      <c r="B1015" s="304"/>
      <c r="C1015" s="304"/>
      <c r="D1015" s="304"/>
      <c r="E1015" s="303"/>
      <c r="F1015" s="300"/>
      <c r="G1015" s="313"/>
      <c r="H1015" s="303"/>
      <c r="I1015" s="303"/>
      <c r="J1015" s="303"/>
      <c r="K1015" s="303"/>
      <c r="L1015" s="303"/>
      <c r="M1015" s="303"/>
      <c r="N1015" s="303"/>
      <c r="O1015" s="303"/>
      <c r="P1015" s="303"/>
      <c r="Q1015" s="304"/>
      <c r="R1015" s="304"/>
      <c r="S1015" s="304"/>
      <c r="T1015" s="304"/>
      <c r="U1015" s="304"/>
      <c r="V1015" s="304"/>
      <c r="W1015" s="304"/>
      <c r="X1015" s="304"/>
      <c r="Y1015" s="304"/>
      <c r="Z1015" s="304"/>
      <c r="AA1015" s="304"/>
      <c r="AB1015" s="304"/>
      <c r="AC1015" s="304"/>
      <c r="AD1015" s="304"/>
      <c r="AE1015" s="304"/>
      <c r="AF1015" s="304"/>
      <c r="AG1015" s="304"/>
    </row>
    <row r="1016">
      <c r="A1016" s="304"/>
      <c r="B1016" s="304"/>
      <c r="C1016" s="304"/>
      <c r="D1016" s="304"/>
      <c r="E1016" s="303"/>
      <c r="F1016" s="300"/>
      <c r="G1016" s="313"/>
      <c r="H1016" s="303"/>
      <c r="I1016" s="303"/>
      <c r="J1016" s="303"/>
      <c r="K1016" s="303"/>
      <c r="L1016" s="303"/>
      <c r="M1016" s="303"/>
      <c r="N1016" s="303"/>
      <c r="O1016" s="303"/>
      <c r="P1016" s="303"/>
      <c r="Q1016" s="304"/>
      <c r="R1016" s="304"/>
      <c r="S1016" s="304"/>
      <c r="T1016" s="304"/>
      <c r="U1016" s="304"/>
      <c r="V1016" s="304"/>
      <c r="W1016" s="304"/>
      <c r="X1016" s="304"/>
      <c r="Y1016" s="304"/>
      <c r="Z1016" s="304"/>
      <c r="AA1016" s="304"/>
      <c r="AB1016" s="304"/>
      <c r="AC1016" s="304"/>
      <c r="AD1016" s="304"/>
      <c r="AE1016" s="304"/>
      <c r="AF1016" s="304"/>
      <c r="AG1016" s="304"/>
    </row>
    <row r="1017">
      <c r="A1017" s="304"/>
      <c r="B1017" s="304"/>
      <c r="C1017" s="304"/>
      <c r="D1017" s="304"/>
      <c r="E1017" s="303"/>
      <c r="F1017" s="300"/>
      <c r="G1017" s="313"/>
      <c r="H1017" s="303"/>
      <c r="I1017" s="303"/>
      <c r="J1017" s="303"/>
      <c r="K1017" s="303"/>
      <c r="L1017" s="303"/>
      <c r="M1017" s="303"/>
      <c r="N1017" s="303"/>
      <c r="O1017" s="303"/>
      <c r="P1017" s="303"/>
      <c r="Q1017" s="304"/>
      <c r="R1017" s="304"/>
      <c r="S1017" s="304"/>
      <c r="T1017" s="304"/>
      <c r="U1017" s="304"/>
      <c r="V1017" s="304"/>
      <c r="W1017" s="304"/>
      <c r="X1017" s="304"/>
      <c r="Y1017" s="304"/>
      <c r="Z1017" s="304"/>
      <c r="AA1017" s="304"/>
      <c r="AB1017" s="304"/>
      <c r="AC1017" s="304"/>
      <c r="AD1017" s="304"/>
      <c r="AE1017" s="304"/>
      <c r="AF1017" s="304"/>
      <c r="AG1017" s="304"/>
    </row>
    <row r="1018">
      <c r="A1018" s="304"/>
      <c r="B1018" s="304"/>
      <c r="C1018" s="304"/>
      <c r="D1018" s="304"/>
      <c r="E1018" s="303"/>
      <c r="F1018" s="300"/>
      <c r="G1018" s="313"/>
      <c r="H1018" s="303"/>
      <c r="I1018" s="303"/>
      <c r="J1018" s="303"/>
      <c r="K1018" s="303"/>
      <c r="L1018" s="303"/>
      <c r="M1018" s="303"/>
      <c r="N1018" s="303"/>
      <c r="O1018" s="303"/>
      <c r="P1018" s="303"/>
      <c r="Q1018" s="304"/>
      <c r="R1018" s="304"/>
      <c r="S1018" s="304"/>
      <c r="T1018" s="304"/>
      <c r="U1018" s="304"/>
      <c r="V1018" s="304"/>
      <c r="W1018" s="304"/>
      <c r="X1018" s="304"/>
      <c r="Y1018" s="304"/>
      <c r="Z1018" s="304"/>
      <c r="AA1018" s="304"/>
      <c r="AB1018" s="304"/>
      <c r="AC1018" s="304"/>
      <c r="AD1018" s="304"/>
      <c r="AE1018" s="304"/>
      <c r="AF1018" s="304"/>
      <c r="AG1018" s="304"/>
    </row>
    <row r="1019">
      <c r="A1019" s="304"/>
      <c r="B1019" s="304"/>
      <c r="C1019" s="304"/>
      <c r="D1019" s="304"/>
      <c r="E1019" s="303"/>
      <c r="F1019" s="300"/>
      <c r="G1019" s="313"/>
      <c r="H1019" s="303"/>
      <c r="I1019" s="303"/>
      <c r="J1019" s="303"/>
      <c r="K1019" s="303"/>
      <c r="L1019" s="303"/>
      <c r="M1019" s="303"/>
      <c r="N1019" s="303"/>
      <c r="O1019" s="303"/>
      <c r="P1019" s="303"/>
      <c r="Q1019" s="304"/>
      <c r="R1019" s="304"/>
      <c r="S1019" s="304"/>
      <c r="T1019" s="304"/>
      <c r="U1019" s="304"/>
      <c r="V1019" s="304"/>
      <c r="W1019" s="304"/>
      <c r="X1019" s="304"/>
      <c r="Y1019" s="304"/>
      <c r="Z1019" s="304"/>
      <c r="AA1019" s="304"/>
      <c r="AB1019" s="304"/>
      <c r="AC1019" s="304"/>
      <c r="AD1019" s="304"/>
      <c r="AE1019" s="304"/>
      <c r="AF1019" s="304"/>
      <c r="AG1019" s="304"/>
    </row>
    <row r="1020">
      <c r="A1020" s="304"/>
      <c r="B1020" s="304"/>
      <c r="C1020" s="304"/>
      <c r="D1020" s="304"/>
      <c r="E1020" s="303"/>
      <c r="F1020" s="300"/>
      <c r="G1020" s="313"/>
      <c r="H1020" s="303"/>
      <c r="I1020" s="303"/>
      <c r="J1020" s="303"/>
      <c r="K1020" s="303"/>
      <c r="L1020" s="303"/>
      <c r="M1020" s="303"/>
      <c r="N1020" s="303"/>
      <c r="O1020" s="303"/>
      <c r="P1020" s="303"/>
      <c r="Q1020" s="304"/>
      <c r="R1020" s="304"/>
      <c r="S1020" s="304"/>
      <c r="T1020" s="304"/>
      <c r="U1020" s="304"/>
      <c r="V1020" s="304"/>
      <c r="W1020" s="304"/>
      <c r="X1020" s="304"/>
      <c r="Y1020" s="304"/>
      <c r="Z1020" s="304"/>
      <c r="AA1020" s="304"/>
      <c r="AB1020" s="304"/>
      <c r="AC1020" s="304"/>
      <c r="AD1020" s="304"/>
      <c r="AE1020" s="304"/>
      <c r="AF1020" s="304"/>
      <c r="AG1020" s="304"/>
    </row>
    <row r="1021">
      <c r="A1021" s="304"/>
      <c r="B1021" s="304"/>
      <c r="C1021" s="304"/>
      <c r="D1021" s="304"/>
      <c r="E1021" s="303"/>
      <c r="F1021" s="300"/>
      <c r="G1021" s="313"/>
      <c r="H1021" s="303"/>
      <c r="I1021" s="303"/>
      <c r="J1021" s="303"/>
      <c r="K1021" s="303"/>
      <c r="L1021" s="303"/>
      <c r="M1021" s="303"/>
      <c r="N1021" s="303"/>
      <c r="O1021" s="303"/>
      <c r="P1021" s="303"/>
      <c r="Q1021" s="304"/>
      <c r="R1021" s="304"/>
      <c r="S1021" s="304"/>
      <c r="T1021" s="304"/>
      <c r="U1021" s="304"/>
      <c r="V1021" s="304"/>
      <c r="W1021" s="304"/>
      <c r="X1021" s="304"/>
      <c r="Y1021" s="304"/>
      <c r="Z1021" s="304"/>
      <c r="AA1021" s="304"/>
      <c r="AB1021" s="304"/>
      <c r="AC1021" s="304"/>
      <c r="AD1021" s="304"/>
      <c r="AE1021" s="304"/>
      <c r="AF1021" s="304"/>
      <c r="AG1021" s="304"/>
    </row>
    <row r="1022">
      <c r="A1022" s="304"/>
      <c r="B1022" s="304"/>
      <c r="C1022" s="304"/>
      <c r="D1022" s="304"/>
      <c r="E1022" s="303"/>
      <c r="F1022" s="300"/>
      <c r="G1022" s="313"/>
      <c r="H1022" s="303"/>
      <c r="I1022" s="303"/>
      <c r="J1022" s="303"/>
      <c r="K1022" s="303"/>
      <c r="L1022" s="303"/>
      <c r="M1022" s="303"/>
      <c r="N1022" s="303"/>
      <c r="O1022" s="303"/>
      <c r="P1022" s="303"/>
      <c r="Q1022" s="304"/>
      <c r="R1022" s="304"/>
      <c r="S1022" s="304"/>
      <c r="T1022" s="304"/>
      <c r="U1022" s="304"/>
      <c r="V1022" s="304"/>
      <c r="W1022" s="304"/>
      <c r="X1022" s="304"/>
      <c r="Y1022" s="304"/>
      <c r="Z1022" s="304"/>
      <c r="AA1022" s="304"/>
      <c r="AB1022" s="304"/>
      <c r="AC1022" s="304"/>
      <c r="AD1022" s="304"/>
      <c r="AE1022" s="304"/>
      <c r="AF1022" s="304"/>
      <c r="AG1022" s="304"/>
    </row>
    <row r="1023">
      <c r="A1023" s="304"/>
      <c r="B1023" s="304"/>
      <c r="C1023" s="304"/>
      <c r="D1023" s="304"/>
      <c r="E1023" s="303"/>
      <c r="F1023" s="300"/>
      <c r="G1023" s="313"/>
      <c r="H1023" s="303"/>
      <c r="I1023" s="303"/>
      <c r="J1023" s="303"/>
      <c r="K1023" s="303"/>
      <c r="L1023" s="303"/>
      <c r="M1023" s="303"/>
      <c r="N1023" s="303"/>
      <c r="O1023" s="303"/>
      <c r="P1023" s="303"/>
      <c r="Q1023" s="304"/>
      <c r="R1023" s="304"/>
      <c r="S1023" s="304"/>
      <c r="T1023" s="304"/>
      <c r="U1023" s="304"/>
      <c r="V1023" s="304"/>
      <c r="W1023" s="304"/>
      <c r="X1023" s="304"/>
      <c r="Y1023" s="304"/>
      <c r="Z1023" s="304"/>
      <c r="AA1023" s="304"/>
      <c r="AB1023" s="304"/>
      <c r="AC1023" s="304"/>
      <c r="AD1023" s="304"/>
      <c r="AE1023" s="304"/>
      <c r="AF1023" s="304"/>
      <c r="AG1023" s="304"/>
    </row>
    <row r="1024">
      <c r="A1024" s="304"/>
      <c r="B1024" s="304"/>
      <c r="C1024" s="304"/>
      <c r="D1024" s="304"/>
      <c r="E1024" s="303"/>
      <c r="F1024" s="300"/>
      <c r="G1024" s="313"/>
      <c r="H1024" s="303"/>
      <c r="I1024" s="303"/>
      <c r="J1024" s="303"/>
      <c r="K1024" s="303"/>
      <c r="L1024" s="303"/>
      <c r="M1024" s="303"/>
      <c r="N1024" s="303"/>
      <c r="O1024" s="303"/>
      <c r="P1024" s="303"/>
      <c r="Q1024" s="304"/>
      <c r="R1024" s="304"/>
      <c r="S1024" s="304"/>
      <c r="T1024" s="304"/>
      <c r="U1024" s="304"/>
      <c r="V1024" s="304"/>
      <c r="W1024" s="304"/>
      <c r="X1024" s="304"/>
      <c r="Y1024" s="304"/>
      <c r="Z1024" s="304"/>
      <c r="AA1024" s="304"/>
      <c r="AB1024" s="304"/>
      <c r="AC1024" s="304"/>
      <c r="AD1024" s="304"/>
      <c r="AE1024" s="304"/>
      <c r="AF1024" s="304"/>
      <c r="AG1024" s="304"/>
    </row>
    <row r="1025">
      <c r="A1025" s="304"/>
      <c r="B1025" s="304"/>
      <c r="C1025" s="304"/>
      <c r="D1025" s="304"/>
      <c r="E1025" s="303"/>
      <c r="F1025" s="300"/>
      <c r="G1025" s="313"/>
      <c r="H1025" s="303"/>
      <c r="I1025" s="303"/>
      <c r="J1025" s="303"/>
      <c r="K1025" s="303"/>
      <c r="L1025" s="303"/>
      <c r="M1025" s="303"/>
      <c r="N1025" s="303"/>
      <c r="O1025" s="303"/>
      <c r="P1025" s="303"/>
      <c r="Q1025" s="304"/>
      <c r="R1025" s="304"/>
      <c r="S1025" s="304"/>
      <c r="T1025" s="304"/>
      <c r="U1025" s="304"/>
      <c r="V1025" s="304"/>
      <c r="W1025" s="304"/>
      <c r="X1025" s="304"/>
      <c r="Y1025" s="304"/>
      <c r="Z1025" s="304"/>
      <c r="AA1025" s="304"/>
      <c r="AB1025" s="304"/>
      <c r="AC1025" s="304"/>
      <c r="AD1025" s="304"/>
      <c r="AE1025" s="304"/>
      <c r="AF1025" s="304"/>
      <c r="AG1025" s="304"/>
    </row>
    <row r="1026">
      <c r="A1026" s="304"/>
      <c r="B1026" s="304"/>
      <c r="C1026" s="304"/>
      <c r="D1026" s="304"/>
      <c r="E1026" s="303"/>
      <c r="F1026" s="300"/>
      <c r="G1026" s="313"/>
      <c r="H1026" s="303"/>
      <c r="I1026" s="303"/>
      <c r="J1026" s="303"/>
      <c r="K1026" s="303"/>
      <c r="L1026" s="303"/>
      <c r="M1026" s="303"/>
      <c r="N1026" s="303"/>
      <c r="O1026" s="303"/>
      <c r="P1026" s="303"/>
      <c r="Q1026" s="304"/>
      <c r="R1026" s="304"/>
      <c r="S1026" s="304"/>
      <c r="T1026" s="304"/>
      <c r="U1026" s="304"/>
      <c r="V1026" s="304"/>
      <c r="W1026" s="304"/>
      <c r="X1026" s="304"/>
      <c r="Y1026" s="304"/>
      <c r="Z1026" s="304"/>
      <c r="AA1026" s="304"/>
      <c r="AB1026" s="304"/>
      <c r="AC1026" s="304"/>
      <c r="AD1026" s="304"/>
      <c r="AE1026" s="304"/>
      <c r="AF1026" s="304"/>
      <c r="AG1026" s="304"/>
    </row>
    <row r="1027">
      <c r="A1027" s="304"/>
      <c r="B1027" s="304"/>
      <c r="C1027" s="304"/>
      <c r="D1027" s="304"/>
      <c r="E1027" s="303"/>
      <c r="F1027" s="300"/>
      <c r="G1027" s="313"/>
      <c r="H1027" s="303"/>
      <c r="I1027" s="303"/>
      <c r="J1027" s="303"/>
      <c r="K1027" s="303"/>
      <c r="L1027" s="303"/>
      <c r="M1027" s="303"/>
      <c r="N1027" s="303"/>
      <c r="O1027" s="303"/>
      <c r="P1027" s="303"/>
      <c r="Q1027" s="304"/>
      <c r="R1027" s="304"/>
      <c r="S1027" s="304"/>
      <c r="T1027" s="304"/>
      <c r="U1027" s="304"/>
      <c r="V1027" s="304"/>
      <c r="W1027" s="304"/>
      <c r="X1027" s="304"/>
      <c r="Y1027" s="304"/>
      <c r="Z1027" s="304"/>
      <c r="AA1027" s="304"/>
      <c r="AB1027" s="304"/>
      <c r="AC1027" s="304"/>
      <c r="AD1027" s="304"/>
      <c r="AE1027" s="304"/>
      <c r="AF1027" s="304"/>
      <c r="AG1027" s="304"/>
    </row>
    <row r="1028">
      <c r="A1028" s="304"/>
      <c r="B1028" s="304"/>
      <c r="C1028" s="304"/>
      <c r="D1028" s="304"/>
      <c r="E1028" s="303"/>
      <c r="F1028" s="300"/>
      <c r="G1028" s="313"/>
      <c r="H1028" s="303"/>
      <c r="I1028" s="303"/>
      <c r="J1028" s="303"/>
      <c r="K1028" s="303"/>
      <c r="L1028" s="303"/>
      <c r="M1028" s="303"/>
      <c r="N1028" s="303"/>
      <c r="O1028" s="303"/>
      <c r="P1028" s="303"/>
      <c r="Q1028" s="304"/>
      <c r="R1028" s="304"/>
      <c r="S1028" s="304"/>
      <c r="T1028" s="304"/>
      <c r="U1028" s="304"/>
      <c r="V1028" s="304"/>
      <c r="W1028" s="304"/>
      <c r="X1028" s="304"/>
      <c r="Y1028" s="304"/>
      <c r="Z1028" s="304"/>
      <c r="AA1028" s="304"/>
      <c r="AB1028" s="304"/>
      <c r="AC1028" s="304"/>
      <c r="AD1028" s="304"/>
      <c r="AE1028" s="304"/>
      <c r="AF1028" s="304"/>
      <c r="AG1028" s="304"/>
    </row>
    <row r="1029">
      <c r="A1029" s="304"/>
      <c r="B1029" s="304"/>
      <c r="C1029" s="304"/>
      <c r="D1029" s="304"/>
      <c r="E1029" s="303"/>
      <c r="F1029" s="300"/>
      <c r="G1029" s="313"/>
      <c r="H1029" s="303"/>
      <c r="I1029" s="303"/>
      <c r="J1029" s="303"/>
      <c r="K1029" s="303"/>
      <c r="L1029" s="303"/>
      <c r="M1029" s="303"/>
      <c r="N1029" s="303"/>
      <c r="O1029" s="303"/>
      <c r="P1029" s="303"/>
      <c r="Q1029" s="304"/>
      <c r="R1029" s="304"/>
      <c r="S1029" s="304"/>
      <c r="T1029" s="304"/>
      <c r="U1029" s="304"/>
      <c r="V1029" s="304"/>
      <c r="W1029" s="304"/>
      <c r="X1029" s="304"/>
      <c r="Y1029" s="304"/>
      <c r="Z1029" s="304"/>
      <c r="AA1029" s="304"/>
      <c r="AB1029" s="304"/>
      <c r="AC1029" s="304"/>
      <c r="AD1029" s="304"/>
      <c r="AE1029" s="304"/>
      <c r="AF1029" s="304"/>
      <c r="AG1029" s="304"/>
    </row>
    <row r="1030">
      <c r="A1030" s="304"/>
      <c r="B1030" s="304"/>
      <c r="C1030" s="304"/>
      <c r="D1030" s="304"/>
      <c r="E1030" s="303"/>
      <c r="F1030" s="300"/>
      <c r="G1030" s="313"/>
      <c r="H1030" s="303"/>
      <c r="I1030" s="303"/>
      <c r="J1030" s="303"/>
      <c r="K1030" s="303"/>
      <c r="L1030" s="303"/>
      <c r="M1030" s="303"/>
      <c r="N1030" s="303"/>
      <c r="O1030" s="303"/>
      <c r="P1030" s="303"/>
      <c r="Q1030" s="304"/>
      <c r="R1030" s="304"/>
      <c r="S1030" s="304"/>
      <c r="T1030" s="304"/>
      <c r="U1030" s="304"/>
      <c r="V1030" s="304"/>
      <c r="W1030" s="304"/>
      <c r="X1030" s="304"/>
      <c r="Y1030" s="304"/>
      <c r="Z1030" s="304"/>
      <c r="AA1030" s="304"/>
      <c r="AB1030" s="304"/>
      <c r="AC1030" s="304"/>
      <c r="AD1030" s="304"/>
      <c r="AE1030" s="304"/>
      <c r="AF1030" s="304"/>
      <c r="AG1030" s="304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 outlineLevelCol="1"/>
  <cols>
    <col customWidth="1" min="1" max="1" width="16.88"/>
    <col customWidth="1" min="2" max="2" width="7.0"/>
    <col customWidth="1" min="3" max="3" width="55.88"/>
    <col customWidth="1" min="4" max="4" width="18.38"/>
    <col customWidth="1" min="5" max="5" width="7.25"/>
    <col customWidth="1" min="6" max="6" width="10.63"/>
    <col customWidth="1" min="7" max="7" width="7.38"/>
    <col customWidth="1" min="8" max="8" width="12.75" outlineLevel="1"/>
    <col customWidth="1" min="9" max="9" width="7.63" outlineLevel="1"/>
    <col customWidth="1" min="10" max="10" width="10.13" outlineLevel="1"/>
    <col customWidth="1" min="11" max="11" width="13.75" outlineLevel="1"/>
    <col customWidth="1" min="12" max="12" width="6.5" outlineLevel="1"/>
    <col customWidth="1" min="13" max="13" width="9.0" outlineLevel="1"/>
    <col customWidth="1" min="14" max="14" width="12.75" outlineLevel="1"/>
    <col customWidth="1" min="15" max="15" width="6.5" outlineLevel="1"/>
    <col customWidth="1" min="16" max="16" width="10.13" outlineLevel="1"/>
  </cols>
  <sheetData>
    <row r="1" ht="99.0" customHeight="1">
      <c r="A1" s="297"/>
      <c r="B1" s="298"/>
      <c r="C1" s="299"/>
      <c r="D1" s="299"/>
      <c r="E1" s="300"/>
      <c r="F1" s="300"/>
      <c r="G1" s="301"/>
      <c r="H1" s="302"/>
      <c r="I1" s="303"/>
      <c r="J1" s="303"/>
      <c r="K1" s="303"/>
      <c r="L1" s="303"/>
      <c r="M1" s="303"/>
      <c r="N1" s="303"/>
      <c r="O1" s="303"/>
      <c r="P1" s="303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</row>
    <row r="2" ht="9.0" customHeight="1">
      <c r="A2" s="297"/>
      <c r="B2" s="304"/>
      <c r="C2" s="299"/>
      <c r="D2" s="299"/>
      <c r="E2" s="300"/>
      <c r="F2" s="300"/>
      <c r="G2" s="301"/>
      <c r="H2" s="302"/>
      <c r="I2" s="303"/>
      <c r="J2" s="303"/>
      <c r="K2" s="303"/>
      <c r="L2" s="303"/>
      <c r="M2" s="303"/>
      <c r="N2" s="303"/>
      <c r="O2" s="303"/>
      <c r="P2" s="303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</row>
    <row r="3">
      <c r="A3" s="297"/>
      <c r="B3" s="304"/>
      <c r="C3" s="306" t="s">
        <v>125</v>
      </c>
      <c r="D3" s="307"/>
      <c r="E3" s="300"/>
      <c r="F3" s="300"/>
      <c r="G3" s="308"/>
      <c r="H3" s="309"/>
      <c r="I3" s="310"/>
      <c r="J3" s="311"/>
      <c r="K3" s="312"/>
      <c r="L3" s="303"/>
      <c r="M3" s="303"/>
      <c r="N3" s="303"/>
      <c r="O3" s="303"/>
      <c r="P3" s="303"/>
      <c r="Q3" s="304"/>
      <c r="R3" s="313"/>
      <c r="S3" s="313"/>
      <c r="T3" s="313"/>
      <c r="U3" s="313"/>
      <c r="V3" s="313"/>
      <c r="W3" s="313"/>
      <c r="X3" s="313"/>
      <c r="Y3" s="313"/>
      <c r="Z3" s="304"/>
      <c r="AA3" s="304"/>
      <c r="AB3" s="304"/>
      <c r="AC3" s="304"/>
      <c r="AD3" s="304"/>
      <c r="AE3" s="304"/>
      <c r="AF3" s="304"/>
      <c r="AG3" s="304"/>
    </row>
    <row r="4">
      <c r="A4" s="304"/>
      <c r="B4" s="304"/>
      <c r="C4" s="509" t="s">
        <v>0</v>
      </c>
      <c r="D4" s="510" t="s">
        <v>1</v>
      </c>
      <c r="E4" s="300"/>
      <c r="F4" s="300"/>
      <c r="G4" s="308"/>
      <c r="H4" s="316"/>
      <c r="I4" s="317"/>
      <c r="J4" s="311"/>
      <c r="K4" s="318"/>
      <c r="L4" s="303"/>
      <c r="M4" s="303"/>
      <c r="N4" s="312"/>
      <c r="O4" s="303"/>
      <c r="P4" s="303"/>
      <c r="Q4" s="297"/>
      <c r="R4" s="313"/>
      <c r="S4" s="319"/>
      <c r="T4" s="319"/>
      <c r="U4" s="313"/>
      <c r="V4" s="313"/>
      <c r="W4" s="313"/>
      <c r="X4" s="313"/>
      <c r="Y4" s="313"/>
      <c r="Z4" s="304"/>
      <c r="AA4" s="304"/>
      <c r="AB4" s="304"/>
      <c r="AC4" s="304"/>
      <c r="AD4" s="304"/>
      <c r="AE4" s="304"/>
      <c r="AF4" s="304"/>
      <c r="AG4" s="304"/>
    </row>
    <row r="5">
      <c r="A5" s="304"/>
      <c r="B5" s="304"/>
      <c r="C5" s="511">
        <v>46023.0</v>
      </c>
      <c r="D5" s="512">
        <v>46054.0</v>
      </c>
      <c r="E5" s="300"/>
      <c r="F5" s="300"/>
      <c r="G5" s="308"/>
      <c r="H5" s="316"/>
      <c r="I5" s="322"/>
      <c r="J5" s="323"/>
      <c r="K5" s="303"/>
      <c r="L5" s="303"/>
      <c r="M5" s="303"/>
      <c r="N5" s="302"/>
      <c r="O5" s="303"/>
      <c r="P5" s="303"/>
      <c r="Q5" s="304"/>
      <c r="R5" s="313"/>
      <c r="S5" s="313"/>
      <c r="T5" s="324"/>
      <c r="U5" s="313"/>
      <c r="V5" s="313"/>
      <c r="W5" s="313"/>
      <c r="X5" s="313"/>
      <c r="Y5" s="313"/>
      <c r="Z5" s="304"/>
      <c r="AA5" s="304"/>
      <c r="AB5" s="304"/>
      <c r="AC5" s="304"/>
      <c r="AD5" s="304"/>
      <c r="AE5" s="304"/>
      <c r="AF5" s="304"/>
      <c r="AG5" s="304"/>
    </row>
    <row r="6" ht="13.5" customHeight="1">
      <c r="A6" s="313"/>
      <c r="B6" s="313"/>
      <c r="C6" s="322">
        <f>EOMONTH(C5,-2)+1
</f>
        <v>45992</v>
      </c>
      <c r="D6" s="322">
        <f>EDATE(D5, -1)
</f>
        <v>46023</v>
      </c>
      <c r="E6" s="325"/>
      <c r="F6" s="325"/>
      <c r="G6" s="324"/>
      <c r="H6" s="326"/>
      <c r="I6" s="327"/>
      <c r="J6" s="327"/>
      <c r="K6" s="327"/>
      <c r="L6" s="327"/>
      <c r="M6" s="327"/>
      <c r="N6" s="328"/>
      <c r="O6" s="327"/>
      <c r="P6" s="327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</row>
    <row r="7" ht="21.0" customHeight="1">
      <c r="A7" s="513"/>
      <c r="B7" s="513"/>
      <c r="C7" s="514" t="s">
        <v>126</v>
      </c>
      <c r="D7" s="515" t="s">
        <v>2</v>
      </c>
      <c r="E7" s="516" t="s">
        <v>3</v>
      </c>
      <c r="F7" s="517" t="s">
        <v>4</v>
      </c>
      <c r="G7" s="513"/>
      <c r="H7" s="514" t="s">
        <v>5</v>
      </c>
      <c r="I7" s="517" t="s">
        <v>3</v>
      </c>
      <c r="J7" s="516" t="s">
        <v>4</v>
      </c>
      <c r="K7" s="515" t="s">
        <v>6</v>
      </c>
      <c r="L7" s="516" t="s">
        <v>3</v>
      </c>
      <c r="M7" s="517" t="s">
        <v>4</v>
      </c>
      <c r="N7" s="518" t="s">
        <v>7</v>
      </c>
      <c r="O7" s="517" t="s">
        <v>3</v>
      </c>
      <c r="P7" s="516" t="s">
        <v>4</v>
      </c>
      <c r="Q7" s="513"/>
      <c r="R7" s="513"/>
      <c r="S7" s="519" t="s">
        <v>127</v>
      </c>
      <c r="T7" s="513"/>
      <c r="U7" s="513"/>
      <c r="V7" s="513"/>
      <c r="W7" s="513"/>
      <c r="X7" s="513"/>
      <c r="Y7" s="513"/>
      <c r="Z7" s="513"/>
      <c r="AA7" s="513"/>
      <c r="AB7" s="513"/>
      <c r="AC7" s="513"/>
      <c r="AD7" s="513"/>
      <c r="AE7" s="513"/>
      <c r="AF7" s="513"/>
      <c r="AG7" s="513"/>
    </row>
    <row r="8" ht="22.5" customHeight="1">
      <c r="A8" s="304"/>
      <c r="B8" s="520"/>
      <c r="C8" s="337" t="s">
        <v>8</v>
      </c>
      <c r="D8" s="338">
        <f>H8</f>
        <v>0</v>
      </c>
      <c r="E8" s="339"/>
      <c r="F8" s="339" t="str">
        <f>iferror(D8/'PT Reporte SDR'!D6-1,"")</f>
        <v/>
      </c>
      <c r="G8" s="340"/>
      <c r="H8" s="341">
        <f>COUNTIFS(Data!$A:$A,"&gt;="&amp;'2026 Reporte SDR '!$C$5,Data!$A:$A,"&lt;="&amp;'2026 Reporte SDR '!$D$5)</f>
        <v>0</v>
      </c>
      <c r="I8" s="339"/>
      <c r="J8" s="339" t="str">
        <f>iferror(H8/'PT Reporte SDR'!H6-1,"")</f>
        <v/>
      </c>
      <c r="K8" s="341">
        <f>COUNTIFS(Data!$A:$A,"&gt;="&amp;'2026 Reporte SDR '!$C$5,Data!$A:$A,"&lt;="&amp;'2026 Reporte SDR '!$D$5,Data!$BI:$BI,K7)</f>
        <v>0</v>
      </c>
      <c r="L8" s="339"/>
      <c r="M8" s="339" t="str">
        <f>iferror(K8/'PT Reporte SDR'!K6-1,"")</f>
        <v/>
      </c>
      <c r="N8" s="341">
        <f>COUNTIFS(Data!$A:$A,"&gt;="&amp;'2026 Reporte SDR '!$C$5,Data!$A:$A,"&lt;="&amp;'2026 Reporte SDR '!$D$5,Data!$BI:$BI,N7)</f>
        <v>0</v>
      </c>
      <c r="O8" s="339"/>
      <c r="P8" s="339" t="str">
        <f>iferror(N8/'PT Reporte SDR'!N6-1,"")</f>
        <v/>
      </c>
      <c r="Q8" s="304"/>
      <c r="R8" s="313"/>
      <c r="S8" s="319" t="s">
        <v>128</v>
      </c>
      <c r="T8" s="319">
        <v>4.0</v>
      </c>
      <c r="U8" s="313"/>
      <c r="V8" s="313"/>
      <c r="W8" s="319" t="s">
        <v>129</v>
      </c>
      <c r="X8" s="313"/>
      <c r="Y8" s="313"/>
      <c r="Z8" s="304"/>
      <c r="AA8" s="304"/>
      <c r="AB8" s="304"/>
      <c r="AC8" s="304"/>
      <c r="AD8" s="304"/>
      <c r="AE8" s="304"/>
      <c r="AF8" s="304"/>
      <c r="AG8" s="304"/>
    </row>
    <row r="9" ht="22.5" customHeight="1">
      <c r="A9" s="362"/>
      <c r="B9" s="521"/>
      <c r="C9" s="343" t="s">
        <v>9</v>
      </c>
      <c r="D9" s="344">
        <f>Sum(H9+K9+N9)</f>
        <v>0</v>
      </c>
      <c r="E9" s="345" t="str">
        <f t="shared" ref="E9:E11" si="1">iferror(D9/$D$8,"0%")</f>
        <v>0%</v>
      </c>
      <c r="F9" s="345" t="str">
        <f>iferror(D9/'PT Reporte SDR'!D65-1,"")</f>
        <v/>
      </c>
      <c r="G9" s="346"/>
      <c r="H9" s="344">
        <f>COUNTIFS(Data!$A:$A,"&gt;="&amp;'2026 Reporte SDR '!$C$5,Data!$A:$A,"&lt;="&amp;'2026 Reporte SDR '!$D$5,Data!$X:$X,C9)</f>
        <v>0</v>
      </c>
      <c r="I9" s="345">
        <f>iferror(H9/$D$49,0)</f>
        <v>0</v>
      </c>
      <c r="J9" s="345" t="str">
        <f>iferror(H9/'PT Reporte SDR'!H65-1,"")</f>
        <v/>
      </c>
      <c r="K9" s="344">
        <f>COUNTIFS(Data!$A:$A,"&gt;="&amp;'2026 Reporte SDR '!$C$5,Data!$A:$A,"&lt;="&amp;'2026 Reporte SDR '!$D$5,Data!$BI:$BI,$H$7,Data!$CM:$CM,C9)</f>
        <v>0</v>
      </c>
      <c r="L9" s="345">
        <f>iferror(K9/$D$49,0)</f>
        <v>0</v>
      </c>
      <c r="M9" s="345" t="str">
        <f>iferror(K9/'PT Reporte SDR'!K65-1,"")</f>
        <v/>
      </c>
      <c r="N9" s="344">
        <f>COUNTIFS(Data!$A:$A,"&gt;="&amp;'2026 Reporte SDR '!$C$5,Data!$A:$A,"&lt;="&amp;'2026 Reporte SDR '!$D$5,Data!$BI:$BI,$H$7,Data!$CM:$CM,C9)</f>
        <v>0</v>
      </c>
      <c r="O9" s="345">
        <f>iferror(N9/$D$49,0)</f>
        <v>0</v>
      </c>
      <c r="P9" s="345" t="str">
        <f>iferror(N9/'PT Reporte SDR'!N65-1,"")</f>
        <v/>
      </c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</row>
    <row r="10" ht="22.5" customHeight="1">
      <c r="A10" s="362"/>
      <c r="B10" s="522"/>
      <c r="C10" s="349" t="s">
        <v>10</v>
      </c>
      <c r="D10" s="350">
        <f t="shared" ref="D10:D43" si="2">H10</f>
        <v>0</v>
      </c>
      <c r="E10" s="345" t="str">
        <f t="shared" si="1"/>
        <v>0%</v>
      </c>
      <c r="F10" s="345" t="str">
        <f>iferror(D10/'PT Reporte SDR'!D7-1,"")</f>
        <v/>
      </c>
      <c r="G10" s="346"/>
      <c r="H10" s="350">
        <f>H49</f>
        <v>0</v>
      </c>
      <c r="I10" s="345" t="str">
        <f t="shared" ref="I10:I11" si="3">iferror(H10/$D$8,"0%")</f>
        <v>0%</v>
      </c>
      <c r="J10" s="345" t="str">
        <f>iferror(H10/'PT Reporte SDR'!H7-1,"")</f>
        <v/>
      </c>
      <c r="K10" s="350">
        <f>K49</f>
        <v>0</v>
      </c>
      <c r="L10" s="345" t="str">
        <f t="shared" ref="L10:L11" si="4">iferror(K10/$D$8,"0%")</f>
        <v>0%</v>
      </c>
      <c r="M10" s="345" t="str">
        <f>iferror(K10/'PT Reporte SDR'!K7-1,"")</f>
        <v/>
      </c>
      <c r="N10" s="350">
        <f>N49</f>
        <v>0</v>
      </c>
      <c r="O10" s="345" t="str">
        <f t="shared" ref="O10:O11" si="5">iferror(N10/$D$8,"0%")</f>
        <v>0%</v>
      </c>
      <c r="P10" s="345" t="str">
        <f>iferror(N10/'PT Reporte SDR'!N7-1,"")</f>
        <v/>
      </c>
      <c r="Q10" s="362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/>
      <c r="AE10" s="362"/>
      <c r="AF10" s="362"/>
      <c r="AG10" s="362"/>
    </row>
    <row r="11" ht="22.5" customHeight="1">
      <c r="A11" s="304"/>
      <c r="B11" s="523"/>
      <c r="C11" s="337" t="s">
        <v>11</v>
      </c>
      <c r="D11" s="341">
        <f t="shared" si="2"/>
        <v>0</v>
      </c>
      <c r="E11" s="339" t="str">
        <f t="shared" si="1"/>
        <v>0%</v>
      </c>
      <c r="F11" s="339" t="str">
        <f>iferror(D11/'PT Reporte SDR'!D8-1,"")</f>
        <v/>
      </c>
      <c r="G11" s="340"/>
      <c r="H11" s="341">
        <f>H8-H10-H9</f>
        <v>0</v>
      </c>
      <c r="I11" s="339" t="str">
        <f t="shared" si="3"/>
        <v>0%</v>
      </c>
      <c r="J11" s="339" t="str">
        <f>iferror(H11/'PT Reporte SDR'!H8-1,"")</f>
        <v/>
      </c>
      <c r="K11" s="341">
        <f>K8-K10</f>
        <v>0</v>
      </c>
      <c r="L11" s="339" t="str">
        <f t="shared" si="4"/>
        <v>0%</v>
      </c>
      <c r="M11" s="339" t="str">
        <f>iferror(K11/'PT Reporte SDR'!K8-1,"")</f>
        <v/>
      </c>
      <c r="N11" s="341">
        <f>N8-N10</f>
        <v>0</v>
      </c>
      <c r="O11" s="339" t="str">
        <f t="shared" si="5"/>
        <v>0%</v>
      </c>
      <c r="P11" s="339" t="str">
        <f>iferror(N11/'PT Reporte SDR'!N8-1,"")</f>
        <v/>
      </c>
      <c r="Q11" s="304"/>
      <c r="R11" s="313"/>
      <c r="S11" s="313"/>
      <c r="T11" s="313"/>
      <c r="U11" s="313"/>
      <c r="V11" s="313"/>
      <c r="W11" s="313"/>
      <c r="X11" s="313"/>
      <c r="Y11" s="313"/>
      <c r="Z11" s="304"/>
      <c r="AA11" s="304"/>
      <c r="AB11" s="304"/>
      <c r="AC11" s="304"/>
      <c r="AD11" s="304"/>
      <c r="AE11" s="304"/>
      <c r="AF11" s="304"/>
      <c r="AG11" s="304"/>
    </row>
    <row r="12" ht="22.5" customHeight="1">
      <c r="A12" s="362"/>
      <c r="B12" s="522"/>
      <c r="C12" s="352" t="s">
        <v>12</v>
      </c>
      <c r="D12" s="353">
        <f t="shared" si="2"/>
        <v>2</v>
      </c>
      <c r="E12" s="345" t="str">
        <f>iferror(D12/D11,"0%")</f>
        <v>0%</v>
      </c>
      <c r="F12" s="345" t="str">
        <f>iferror(D12/'PT Reporte SDR'!D9-1,"")</f>
        <v/>
      </c>
      <c r="G12" s="346"/>
      <c r="H12" s="353">
        <f>COUNTIFS(Data!$A:$A,"&gt;="&amp;'2026 Reporte SDR '!$C$5,Data!$A:$A,"&lt;="&amp;'2026 Reporte SDR '!$D$5,Data!$Y:$Y,"&lt;&gt;")+2</f>
        <v>2</v>
      </c>
      <c r="I12" s="345" t="str">
        <f>iferror(H12/H11,"0%")</f>
        <v>0%</v>
      </c>
      <c r="J12" s="345" t="str">
        <f>iferror(H12/'PT Reporte SDR'!H9-1,"")</f>
        <v/>
      </c>
      <c r="K12" s="353">
        <f>COUNTIFS(Data!$A:$A,"&gt;="&amp;'2026 Reporte SDR '!$C$5,Data!$A:$A,"&lt;="&amp;'2026 Reporte SDR '!$D$5,Data!$BI:$BI,K7,Data!$AT:$AT,"&lt;&gt;")-K10</f>
        <v>0</v>
      </c>
      <c r="L12" s="345" t="str">
        <f>iferror(K12/K11,"0%")</f>
        <v>0%</v>
      </c>
      <c r="M12" s="345" t="str">
        <f>iferror(K12/'PT Reporte SDR'!K9-1,"")</f>
        <v/>
      </c>
      <c r="N12" s="353">
        <f>COUNTIFS(Data!$A:$A,"&gt;="&amp;'2026 Reporte SDR '!$C$5,Data!$A:$A,"&lt;="&amp;'2026 Reporte SDR '!$D$5,Data!$BI:$BI,N7,Data!$AT:$AT,"&lt;&gt;")-N10</f>
        <v>0</v>
      </c>
      <c r="O12" s="345" t="str">
        <f>iferror(N12/N11,"0%")</f>
        <v>0%</v>
      </c>
      <c r="P12" s="345" t="str">
        <f>iferror(N12/'PT Reporte SDR'!N9-1,"")</f>
        <v/>
      </c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</row>
    <row r="13" ht="22.5" customHeight="1">
      <c r="A13" s="362"/>
      <c r="B13" s="522"/>
      <c r="C13" s="352" t="s">
        <v>13</v>
      </c>
      <c r="D13" s="524">
        <f t="shared" si="2"/>
        <v>-2</v>
      </c>
      <c r="E13" s="345" t="str">
        <f>iferror(D13/$D$8,"0%")</f>
        <v>0%</v>
      </c>
      <c r="F13" s="345">
        <f>iferror(D13/'PT Reporte SDR'!D10-1,"")</f>
        <v>-1.028169014</v>
      </c>
      <c r="G13" s="346"/>
      <c r="H13" s="354">
        <f>COUNTIFS(Data!$A:$A,"&gt;="&amp;'2026 Reporte SDR '!$C$5,Data!$A:$A,"&lt;="&amp;'2026 Reporte SDR '!$D$5,Data!$W:$W,"Contactado sin Respuesta")-2</f>
        <v>-2</v>
      </c>
      <c r="I13" s="345" t="str">
        <f>iferror(H13/$D$8,"0%")</f>
        <v>0%</v>
      </c>
      <c r="J13" s="345">
        <f>iferror(H13/'PT Reporte SDR'!H10-1,"")</f>
        <v>-1.028169014</v>
      </c>
      <c r="K13" s="350">
        <f>COUNTIFS(Data!$A:$A,"&gt;="&amp;'2026 Reporte SDR '!$C$5,Data!$A:$A,"&lt;="&amp;'2026 Reporte SDR '!$D$5,Data!$BI:$BI,K7,Data!$BK:$BK,"No respondio")</f>
        <v>0</v>
      </c>
      <c r="L13" s="345" t="str">
        <f>iferror(K13/$D$8,"0%")</f>
        <v>0%</v>
      </c>
      <c r="M13" s="345" t="str">
        <f>iferror(K13/'PT Reporte SDR'!K10-1,"")</f>
        <v/>
      </c>
      <c r="N13" s="350">
        <f>COUNTIFS(Data!$A:$A,"&gt;="&amp;'2026 Reporte SDR '!$C$5,Data!$A:$A,"&lt;="&amp;'2026 Reporte SDR '!$D$5,Data!$BI:$BI,N7,Data!$BK:$BK,"No respondio")</f>
        <v>0</v>
      </c>
      <c r="O13" s="345" t="str">
        <f>iferror(N13/$D$8,"0%")</f>
        <v>0%</v>
      </c>
      <c r="P13" s="345" t="str">
        <f>iferror(N13/'PT Reporte SDR'!N10-1,"")</f>
        <v/>
      </c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</row>
    <row r="14" ht="22.5" customHeight="1">
      <c r="A14" s="362"/>
      <c r="B14" s="522"/>
      <c r="C14" s="349" t="s">
        <v>14</v>
      </c>
      <c r="D14" s="353">
        <f t="shared" si="2"/>
        <v>0</v>
      </c>
      <c r="E14" s="345">
        <f>iferror(IFERROR(D14/D12,0),"")</f>
        <v>0</v>
      </c>
      <c r="F14" s="345" t="str">
        <f>iferror(D14/'PT Reporte SDR'!D11-1,"")</f>
        <v/>
      </c>
      <c r="G14" s="346"/>
      <c r="H14" s="354">
        <f>COUNTIFS(Data!$A:$A,"&gt;="&amp;'2026 Reporte SDR '!$C$5,Data!$A:$A,"&lt;="&amp;'2026 Reporte SDR '!$D$5,Data!$AA:$AA,"&lt;5")</f>
        <v>0</v>
      </c>
      <c r="I14" s="345">
        <f>iferror(IFERROR(H14/H12,0),"")</f>
        <v>0</v>
      </c>
      <c r="J14" s="345" t="str">
        <f>iferror(H14/'PT Reporte SDR'!H11-1,"")</f>
        <v/>
      </c>
      <c r="K14" s="353">
        <f>COUNTIFS(Data!$A:$A,"&gt;="&amp;'2026 Reporte SDR '!$C$5,Data!$A:$A,"&lt;="&amp;'2026 Reporte SDR '!$D$5,Data!$BI:$BI,K7,Data!$AT:$AT,"&gt;=6")</f>
        <v>0</v>
      </c>
      <c r="L14" s="345">
        <f>iferror(IFERROR(K14/K12,0),"")</f>
        <v>0</v>
      </c>
      <c r="M14" s="345" t="str">
        <f>iferror(K14/'PT Reporte SDR'!K11-1,"")</f>
        <v/>
      </c>
      <c r="N14" s="353">
        <f>COUNTIFS(Data!$A:$A,"&gt;="&amp;'2026 Reporte SDR '!$C$5,Data!$A:$A,"&lt;="&amp;'2026 Reporte SDR '!$D$5,Data!$BI:$BI,N7,Data!$AT:$AT,"&gt;=6")</f>
        <v>0</v>
      </c>
      <c r="O14" s="345">
        <f>iferror(IFERROR(N14/N12,0),"")</f>
        <v>0</v>
      </c>
      <c r="P14" s="345" t="str">
        <f>iferror(N14/'PT Reporte SDR'!N11-1,"")</f>
        <v/>
      </c>
      <c r="Q14" s="362"/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/>
      <c r="AE14" s="362"/>
      <c r="AF14" s="362"/>
      <c r="AG14" s="362"/>
    </row>
    <row r="15" ht="22.5" customHeight="1">
      <c r="A15" s="297"/>
      <c r="B15" s="520"/>
      <c r="C15" s="337" t="s">
        <v>15</v>
      </c>
      <c r="D15" s="355">
        <f t="shared" si="2"/>
        <v>3</v>
      </c>
      <c r="E15" s="356" t="str">
        <f>iferror(D15/D11,"0%")</f>
        <v>0%</v>
      </c>
      <c r="F15" s="357" t="str">
        <f>iferror(D15/'PT Reporte SDR'!D12-1,"")</f>
        <v/>
      </c>
      <c r="G15" s="340"/>
      <c r="H15" s="358">
        <f>H55</f>
        <v>3</v>
      </c>
      <c r="I15" s="356" t="str">
        <f>iferror(H15/H11,"0%")</f>
        <v>0%</v>
      </c>
      <c r="J15" s="356" t="str">
        <f>iferror(H15/'PT Reporte SDR'!H12-1,"")</f>
        <v/>
      </c>
      <c r="K15" s="355">
        <f>COUNTIFS(Data!$A:$A,"&gt;="&amp;'2026 Reporte SDR '!$C$5,Data!$A:$A,"&lt;="&amp;'2026 Reporte SDR '!$D$5,Data!$BI:$BI,K7,Data!$BK:$BK,"Pase a ventas")+COUNTIFS(Data!$A:$A,"&gt;="&amp;'2026 Reporte SDR '!$C$5,Data!$A:$A,"&lt;="&amp;'2026 Reporte SDR '!$D$5,Data!$BI:$BI,K7,Data!$BK:$BK,"Descartado")+COUNTIFS(Data!$A:$A,"&gt;="&amp;'2026 Reporte SDR '!$C$5,Data!$A:$A,"&lt;="&amp;'2026 Reporte SDR '!$D$5,Data!$BI:$BI,K7,Data!$BK:$BK,"Pidio llamar mas tarde")+COUNTIFS(Data!$A:$A,"&gt;="&amp;'2026 Reporte SDR '!$C$5,Data!$A:$A,"&lt;="&amp;'2026 Reporte SDR '!$D$5,Data!$BI:$BI,K7,Data!$BK:$BK,"Contesta y Cuelga")+COUNTIFS(Data!$A:$A,"&gt;="&amp;'2026 Reporte SDR '!$C$5,Data!$A:$A,"&lt;="&amp;'2026 Reporte SDR '!$D$5,Data!$BI:$BI,K7,Data!$BK:$BK,"Llamar mañana")+COUNTIFS(Data!$A:$A,"&gt;="&amp;'2026 Reporte SDR '!$C$5,Data!$A:$A,"&lt;="&amp;'2026 Reporte SDR '!$D$5,Data!$BI:$BI,K7,Data!$BK:$BK,"SEGUIMIENTO")</f>
        <v>0</v>
      </c>
      <c r="L15" s="356" t="str">
        <f>iferror(K15/K11,"0%")</f>
        <v>0%</v>
      </c>
      <c r="M15" s="356" t="str">
        <f>iferror(K15/'PT Reporte SDR'!K12-1,"")</f>
        <v/>
      </c>
      <c r="N15" s="355">
        <f>COUNTIFS(Data!$A:$A,"&gt;="&amp;'2026 Reporte SDR '!$C$5,Data!$A:$A,"&lt;="&amp;'2026 Reporte SDR '!$D$5,Data!$BI:$BI,N7,Data!$BK:$BK,"Pase a ventas")+COUNTIFS(Data!$A:$A,"&gt;="&amp;'2026 Reporte SDR '!$C$5,Data!$A:$A,"&lt;="&amp;'2026 Reporte SDR '!$D$5,Data!$BI:$BI,N7,Data!$BK:$BK,"Descartado")+COUNTIFS(Data!$A:$A,"&gt;="&amp;'2026 Reporte SDR '!$C$5,Data!$A:$A,"&lt;="&amp;'2026 Reporte SDR '!$D$5,Data!$BI:$BI,N7,Data!$BK:$BK,"Pidio llamar mas tarde")+COUNTIFS(Data!$A:$A,"&gt;="&amp;'2026 Reporte SDR '!$C$5,Data!$A:$A,"&lt;="&amp;'2026 Reporte SDR '!$D$5,Data!$BI:$BI,N7,Data!$BK:$BK,"Contesta y Cuelga")+COUNTIFS(Data!$A:$A,"&gt;="&amp;'2026 Reporte SDR '!$C$5,Data!$A:$A,"&lt;="&amp;'2026 Reporte SDR '!$D$5,Data!$BI:$BI,N7,Data!$BK:$BK,"Llamar mañana")+COUNTIFS(Data!$A:$A,"&gt;="&amp;'2026 Reporte SDR '!$C$5,Data!$A:$A,"&lt;="&amp;'2026 Reporte SDR '!$D$5,Data!$BI:$BI,N7,Data!$BK:$BK,"SEGUIMIENTO")</f>
        <v>0</v>
      </c>
      <c r="O15" s="356" t="str">
        <f>iferror(N15/N11,"0%")</f>
        <v>0%</v>
      </c>
      <c r="P15" s="356" t="str">
        <f>iferror(N15/'PT Reporte SDR'!N12-1,"")</f>
        <v/>
      </c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</row>
    <row r="16" ht="22.5" customHeight="1">
      <c r="A16" s="363"/>
      <c r="B16" s="522"/>
      <c r="C16" s="349" t="s">
        <v>16</v>
      </c>
      <c r="D16" s="353">
        <f t="shared" si="2"/>
        <v>0</v>
      </c>
      <c r="E16" s="345">
        <f t="shared" ref="E16:E20" si="6">IFERROR(D16/$D$15,0)</f>
        <v>0</v>
      </c>
      <c r="F16" s="345" t="str">
        <f>iferror(D16/'PT Reporte SDR'!D13-1,"")</f>
        <v/>
      </c>
      <c r="G16" s="346"/>
      <c r="H16" s="354">
        <f>COUNTIFS(Data!$A:$A,"&gt;="&amp;'2026 Reporte SDR '!$C$5,Data!$A:$A,"&lt;="&amp;'2026 Reporte SDR '!$D$5,Data!$AB:$AB,"Diálogo Completo")</f>
        <v>0</v>
      </c>
      <c r="I16" s="345">
        <f t="shared" ref="I16:I20" si="7">IFERROR(H16/$D$15,0)</f>
        <v>0</v>
      </c>
      <c r="J16" s="345" t="str">
        <f>iferror(H16/'PT Reporte SDR'!H13-1,"")</f>
        <v/>
      </c>
      <c r="K16" s="353">
        <f>COUNTIFS(Data!$A:$A,"&gt;="&amp;'2026 Reporte SDR '!$C$5,Data!$A:$A,"&lt;="&amp;'2026 Reporte SDR '!$D$5,Data!$BI:$BI,K7,Data!$W:$W,"Diálogo Completo")</f>
        <v>0</v>
      </c>
      <c r="L16" s="345">
        <f t="shared" ref="L16:L20" si="8">IFERROR(K16/$D$15,0)</f>
        <v>0</v>
      </c>
      <c r="M16" s="345" t="str">
        <f>iferror(K16/'PT Reporte SDR'!K13-1,"")</f>
        <v/>
      </c>
      <c r="N16" s="353">
        <f>COUNTIFS(Data!$A:$A,"&gt;="&amp;'2026 Reporte SDR '!$C$5,Data!$A:$A,"&lt;="&amp;'2026 Reporte SDR '!$D$5,Data!$BI:$BI,N7,Data!$W:$W,"Diálogo Completo")</f>
        <v>0</v>
      </c>
      <c r="O16" s="345">
        <f t="shared" ref="O16:O20" si="9">IFERROR(N16/$D$15,0)</f>
        <v>0</v>
      </c>
      <c r="P16" s="345" t="str">
        <f>iferror(N16/'PT Reporte SDR'!N13-1,"")</f>
        <v/>
      </c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  <c r="AE16" s="362"/>
      <c r="AF16" s="362"/>
      <c r="AG16" s="362"/>
    </row>
    <row r="17" ht="22.5" customHeight="1">
      <c r="A17" s="362"/>
      <c r="B17" s="522"/>
      <c r="C17" s="349" t="s">
        <v>17</v>
      </c>
      <c r="D17" s="353">
        <f t="shared" si="2"/>
        <v>4</v>
      </c>
      <c r="E17" s="345">
        <f t="shared" si="6"/>
        <v>1.333333333</v>
      </c>
      <c r="F17" s="345">
        <f>iferror(D17/'PT Reporte SDR'!D14-1,"")</f>
        <v>3</v>
      </c>
      <c r="G17" s="354"/>
      <c r="H17" s="353">
        <f>COUNTIFS(Data!$A:$A,"&gt;="&amp;'2026 Reporte SDR '!$C$5,Data!$A:$A,"&lt;="&amp;'2026 Reporte SDR '!$D$5,Data!$AB:$AB,"Intermitente")+4</f>
        <v>4</v>
      </c>
      <c r="I17" s="345">
        <f t="shared" si="7"/>
        <v>1.333333333</v>
      </c>
      <c r="J17" s="345">
        <f>iferror(H17/'PT Reporte SDR'!H14-1,"")</f>
        <v>3</v>
      </c>
      <c r="K17" s="353">
        <f>COUNTIFS(Data!$A:$A,"&gt;="&amp;'2026 Reporte SDR '!$C$5,Data!$A:$A,"&lt;="&amp;'2026 Reporte SDR '!$D$5,Data!$BI:$BI,K7,Data!$W:$W,"Intermitente")</f>
        <v>0</v>
      </c>
      <c r="L17" s="345">
        <f t="shared" si="8"/>
        <v>0</v>
      </c>
      <c r="M17" s="345" t="str">
        <f>iferror(K17/'PT Reporte SDR'!K14-1,"")</f>
        <v/>
      </c>
      <c r="N17" s="353">
        <f>COUNTIFS(Data!$A:$A,"&gt;="&amp;'2026 Reporte SDR '!$C$5,Data!$A:$A,"&lt;="&amp;'2026 Reporte SDR '!$D$5,Data!$BI:$BI,N7,Data!$W:$W,"Intermitente")</f>
        <v>0</v>
      </c>
      <c r="O17" s="345">
        <f t="shared" si="9"/>
        <v>0</v>
      </c>
      <c r="P17" s="345" t="str">
        <f>iferror(N17/'PT Reporte SDR'!N14-1,"")</f>
        <v/>
      </c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  <c r="AE17" s="362"/>
      <c r="AF17" s="362"/>
      <c r="AG17" s="362"/>
    </row>
    <row r="18" ht="22.5" customHeight="1">
      <c r="A18" s="319"/>
      <c r="B18" s="520"/>
      <c r="C18" s="337" t="s">
        <v>18</v>
      </c>
      <c r="D18" s="341">
        <f t="shared" si="2"/>
        <v>7</v>
      </c>
      <c r="E18" s="339">
        <f t="shared" si="6"/>
        <v>2.333333333</v>
      </c>
      <c r="F18" s="339" t="str">
        <f>iferror(D18/'PT Reporte SDR'!D15-1,"")</f>
        <v/>
      </c>
      <c r="G18" s="340"/>
      <c r="H18" s="341">
        <f>COUNTIFS(Data!$A:$A,"&gt;="&amp;'2026 Reporte SDR '!$C$5,Data!$A:$A,"&lt;="&amp;'2026 Reporte SDR '!$D$5,Data!$AF:$AF,"Si")+7</f>
        <v>7</v>
      </c>
      <c r="I18" s="339">
        <f t="shared" si="7"/>
        <v>2.333333333</v>
      </c>
      <c r="J18" s="339" t="str">
        <f>iferror(H18/'PT Reporte SDR'!H15-1,"")</f>
        <v/>
      </c>
      <c r="K18" s="341">
        <f>COUNTIFS(Data!$A:$A,"&gt;="&amp;'2026 Reporte SDR '!$C$5,Data!$A:$A,"&lt;="&amp;'2026 Reporte SDR '!$D$5,Data!$BI:$BI,K7,Data!$AJ:$AJ,"Si")</f>
        <v>0</v>
      </c>
      <c r="L18" s="339">
        <f t="shared" si="8"/>
        <v>0</v>
      </c>
      <c r="M18" s="339" t="str">
        <f>iferror(K18/'PT Reporte SDR'!K15-1,"")</f>
        <v/>
      </c>
      <c r="N18" s="341">
        <f>COUNTIFS(Data!$A:$A,"&gt;="&amp;'2026 Reporte SDR '!$C$5,Data!$A:$A,"&lt;="&amp;'2026 Reporte SDR '!$D$5,Data!$BI:$BI,N7,Data!$AJ:$AJ,"Si")</f>
        <v>0</v>
      </c>
      <c r="O18" s="339">
        <f t="shared" si="9"/>
        <v>0</v>
      </c>
      <c r="P18" s="339" t="str">
        <f>iferror(N18/'PT Reporte SDR'!N15-1,"")</f>
        <v/>
      </c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</row>
    <row r="19" ht="22.5" customHeight="1">
      <c r="A19" s="342"/>
      <c r="B19" s="520"/>
      <c r="C19" s="525" t="s">
        <v>19</v>
      </c>
      <c r="D19" s="526">
        <f t="shared" si="2"/>
        <v>0</v>
      </c>
      <c r="E19" s="386">
        <f t="shared" si="6"/>
        <v>0</v>
      </c>
      <c r="F19" s="386" t="str">
        <f>iferror(D19/'PT Reporte SDR'!D16-1,"")</f>
        <v/>
      </c>
      <c r="G19" s="387"/>
      <c r="H19" s="526">
        <f>COUNTIFS(Data!$A:$A,"&gt;="&amp;'2026 Reporte SDR '!$C$5,Data!$A:$A,"&lt;="&amp;'2026 Reporte SDR '!$D$5,Data!$AF:$AF,"No")</f>
        <v>0</v>
      </c>
      <c r="I19" s="386">
        <f t="shared" si="7"/>
        <v>0</v>
      </c>
      <c r="J19" s="386" t="str">
        <f>iferror(H19/'PT Reporte SDR'!H16-1,"")</f>
        <v/>
      </c>
      <c r="K19" s="526">
        <f>COUNTIFS(Data!$A:$A,"&gt;="&amp;'2026 Reporte SDR '!$C$5,Data!$A:$A,"&lt;="&amp;'2026 Reporte SDR '!$D$5,Data!$BI:$BI,K7,Data!$AJ:$AJ,"No")</f>
        <v>0</v>
      </c>
      <c r="L19" s="386">
        <f t="shared" si="8"/>
        <v>0</v>
      </c>
      <c r="M19" s="386" t="str">
        <f>iferror(K19/'PT Reporte SDR'!K16-1,"")</f>
        <v/>
      </c>
      <c r="N19" s="526">
        <f>COUNTIFS(Data!$A:$A,"&gt;="&amp;'2026 Reporte SDR '!$C$5,Data!$A:$A,"&lt;="&amp;'2026 Reporte SDR '!$D$5,Data!$BI:$BI,N7,Data!$AJ:$AJ,"No")</f>
        <v>0</v>
      </c>
      <c r="O19" s="386">
        <f t="shared" si="9"/>
        <v>0</v>
      </c>
      <c r="P19" s="386" t="str">
        <f>iferror(N19/'PT Reporte SDR'!N16-1,"")</f>
        <v/>
      </c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</row>
    <row r="20" ht="22.5" customHeight="1">
      <c r="A20" s="297"/>
      <c r="B20" s="520"/>
      <c r="C20" s="337" t="s">
        <v>20</v>
      </c>
      <c r="D20" s="341">
        <f t="shared" si="2"/>
        <v>2</v>
      </c>
      <c r="E20" s="339">
        <f t="shared" si="6"/>
        <v>0.6666666667</v>
      </c>
      <c r="F20" s="339">
        <f>iferror(D20/'PT Reporte SDR'!D17-1,"")</f>
        <v>-0.3333333333</v>
      </c>
      <c r="G20" s="340"/>
      <c r="H20" s="341">
        <f>COUNTIFS(Data!$A:$A,"&gt;="&amp;'2026 Reporte SDR '!$C$5,Data!$A:$A,"&lt;="&amp;'2026 Reporte SDR '!$D$5,Data!$AG:$AG,"Si")+2</f>
        <v>2</v>
      </c>
      <c r="I20" s="339">
        <f t="shared" si="7"/>
        <v>0.6666666667</v>
      </c>
      <c r="J20" s="339">
        <f>iferror(H20/'PT Reporte SDR'!H17-1,"")</f>
        <v>-0.3333333333</v>
      </c>
      <c r="K20" s="341">
        <f>COUNTIFS(Data!$A:$A,"&gt;="&amp;'2026 Reporte SDR '!$C$5,Data!$A:$A,"&lt;="&amp;'2026 Reporte SDR '!$D$5,Data!$BI:$BI,K7,Data!$BK:$BK,"Pase a ventas")</f>
        <v>0</v>
      </c>
      <c r="L20" s="339">
        <f t="shared" si="8"/>
        <v>0</v>
      </c>
      <c r="M20" s="339" t="str">
        <f>iferror(K20/'PT Reporte SDR'!K17-1,"")</f>
        <v/>
      </c>
      <c r="N20" s="341">
        <f>COUNTIFS(Data!$A:$A,"&gt;="&amp;'2026 Reporte SDR '!$C$5,Data!$A:$A,"&lt;="&amp;'2026 Reporte SDR '!$D$5,Data!$BI:$BI,N7,Data!$BK:$BK,"Pase a ventas")</f>
        <v>0</v>
      </c>
      <c r="O20" s="339">
        <f t="shared" si="9"/>
        <v>0</v>
      </c>
      <c r="P20" s="339" t="str">
        <f>iferror(N20/'PT Reporte SDR'!N17-1,"")</f>
        <v/>
      </c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</row>
    <row r="21" ht="22.5" customHeight="1">
      <c r="A21" s="362"/>
      <c r="B21" s="522"/>
      <c r="C21" s="527" t="s">
        <v>21</v>
      </c>
      <c r="D21" s="528">
        <f t="shared" si="2"/>
        <v>2</v>
      </c>
      <c r="E21" s="529" t="str">
        <f>iferror(D21/D8,"0%")</f>
        <v>0%</v>
      </c>
      <c r="F21" s="529" t="str">
        <f>iferror(D21/'PT Reporte SDR'!D18-1,"")</f>
        <v/>
      </c>
      <c r="G21" s="354"/>
      <c r="H21" s="530">
        <f>H22+H23</f>
        <v>2</v>
      </c>
      <c r="I21" s="531" t="str">
        <f>iferror(H21/H8,"0%")</f>
        <v>0%</v>
      </c>
      <c r="J21" s="531" t="str">
        <f>iferror(H21/'PT Reporte SDR'!H18-1,"")</f>
        <v/>
      </c>
      <c r="K21" s="530">
        <f>K22+K23</f>
        <v>0</v>
      </c>
      <c r="L21" s="531" t="str">
        <f>iferror(K21/K8,"0%")</f>
        <v>0%</v>
      </c>
      <c r="M21" s="531" t="str">
        <f>iferror(K21/'PT Reporte SDR'!K18-1,"")</f>
        <v/>
      </c>
      <c r="N21" s="530">
        <f>N22+N23</f>
        <v>0</v>
      </c>
      <c r="O21" s="531" t="str">
        <f>iferror(N21/N8,"0%")</f>
        <v>0%</v>
      </c>
      <c r="P21" s="531" t="str">
        <f>iferror(N21/'PT Reporte SDR'!N18-1,"")</f>
        <v/>
      </c>
      <c r="Q21" s="532"/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362"/>
      <c r="AD21" s="362"/>
      <c r="AE21" s="362"/>
      <c r="AF21" s="362"/>
      <c r="AG21" s="362"/>
    </row>
    <row r="22" ht="22.5" customHeight="1">
      <c r="A22" s="532"/>
      <c r="B22" s="522"/>
      <c r="C22" s="352" t="s">
        <v>22</v>
      </c>
      <c r="D22" s="353">
        <f t="shared" si="2"/>
        <v>0</v>
      </c>
      <c r="E22" s="345">
        <f t="shared" ref="E22:E24" si="10">IFERROR(D22/$D$15,0)</f>
        <v>0</v>
      </c>
      <c r="F22" s="345" t="str">
        <f>iferror(D22/'PT Reporte SDR'!D19-1,"")</f>
        <v/>
      </c>
      <c r="G22" s="354"/>
      <c r="H22" s="353">
        <f>COUNTIFS(Data!$A:$A,"&gt;="&amp;'2026 Reporte SDR '!$C$5,Data!$A:$A,"&lt;="&amp;'2026 Reporte SDR '!$D$5,Data!$AG:$AG,"No")</f>
        <v>0</v>
      </c>
      <c r="I22" s="345">
        <f t="shared" ref="I22:I24" si="11">IFERROR(H22/$D$15,0)</f>
        <v>0</v>
      </c>
      <c r="J22" s="345" t="str">
        <f>iferror(H22/'PT Reporte SDR'!H19-1,"")</f>
        <v/>
      </c>
      <c r="K22" s="353">
        <f>COUNTIFS(Data!$A:$A,"&gt;="&amp;'2026 Reporte SDR '!$C$5,Data!$A:$A,"&lt;="&amp;'2026 Reporte SDR '!$D$5,Data!$BI:$BI,K7,Data!$AJ:$AJ,"No")</f>
        <v>0</v>
      </c>
      <c r="L22" s="345">
        <f t="shared" ref="L22:L24" si="12">IFERROR(K22/$D$15,0)</f>
        <v>0</v>
      </c>
      <c r="M22" s="345" t="str">
        <f>iferror(K22/'PT Reporte SDR'!K19-1,"")</f>
        <v/>
      </c>
      <c r="N22" s="353">
        <f>COUNTIFS(Data!$A:$A,"&gt;="&amp;'2026 Reporte SDR '!$C$5,Data!$A:$A,"&lt;="&amp;'2026 Reporte SDR '!$D$5,Data!$BI:$BI,N7,Data!$AJ:$AJ,"No")</f>
        <v>0</v>
      </c>
      <c r="O22" s="345">
        <f t="shared" ref="O22:O24" si="13">IFERROR(N22/$D$15,0)</f>
        <v>0</v>
      </c>
      <c r="P22" s="345" t="str">
        <f>iferror(N22/'PT Reporte SDR'!N19-1,"")</f>
        <v/>
      </c>
      <c r="Q22" s="532"/>
      <c r="R22" s="532"/>
      <c r="S22" s="532"/>
      <c r="T22" s="532"/>
      <c r="U22" s="532"/>
      <c r="V22" s="532"/>
      <c r="W22" s="532"/>
      <c r="X22" s="532"/>
      <c r="Y22" s="532"/>
      <c r="Z22" s="532"/>
      <c r="AA22" s="532"/>
      <c r="AB22" s="532"/>
      <c r="AC22" s="532"/>
      <c r="AD22" s="532"/>
      <c r="AE22" s="532"/>
      <c r="AF22" s="532"/>
      <c r="AG22" s="532"/>
    </row>
    <row r="23" ht="22.5" customHeight="1">
      <c r="A23" s="342"/>
      <c r="B23" s="520"/>
      <c r="C23" s="349" t="s">
        <v>23</v>
      </c>
      <c r="D23" s="533">
        <f t="shared" si="2"/>
        <v>2</v>
      </c>
      <c r="E23" s="534">
        <f t="shared" si="10"/>
        <v>0.6666666667</v>
      </c>
      <c r="F23" s="534" t="str">
        <f>iferror(D23/'PT Reporte SDR'!D20-1,"")</f>
        <v/>
      </c>
      <c r="G23" s="535"/>
      <c r="H23" s="536">
        <f>H82</f>
        <v>2</v>
      </c>
      <c r="I23" s="537">
        <f t="shared" si="11"/>
        <v>0.6666666667</v>
      </c>
      <c r="J23" s="537" t="str">
        <f>iferror(H23/'PT Reporte SDR'!H20-1,"")</f>
        <v/>
      </c>
      <c r="K23" s="536">
        <f>K82</f>
        <v>0</v>
      </c>
      <c r="L23" s="537">
        <f t="shared" si="12"/>
        <v>0</v>
      </c>
      <c r="M23" s="537" t="str">
        <f>iferror(K23/'PT Reporte SDR'!K20-1,"")</f>
        <v/>
      </c>
      <c r="N23" s="536">
        <f>N82</f>
        <v>0</v>
      </c>
      <c r="O23" s="537">
        <f t="shared" si="13"/>
        <v>0</v>
      </c>
      <c r="P23" s="537" t="str">
        <f>iferror(N23/'PT Reporte SDR'!N20-1,"")</f>
        <v/>
      </c>
      <c r="Q23" s="342"/>
      <c r="R23" s="342"/>
      <c r="S23" s="342"/>
      <c r="T23" s="342"/>
      <c r="U23" s="342"/>
      <c r="V23" s="342"/>
      <c r="W23" s="342"/>
      <c r="X23" s="342"/>
      <c r="Y23" s="342"/>
      <c r="Z23" s="342"/>
      <c r="AA23" s="342"/>
      <c r="AB23" s="342"/>
      <c r="AC23" s="342"/>
      <c r="AD23" s="342"/>
      <c r="AE23" s="342"/>
      <c r="AF23" s="342"/>
      <c r="AG23" s="342"/>
    </row>
    <row r="24" ht="22.5" customHeight="1">
      <c r="A24" s="367"/>
      <c r="B24" s="538"/>
      <c r="C24" s="337" t="s">
        <v>24</v>
      </c>
      <c r="D24" s="341">
        <f t="shared" si="2"/>
        <v>0</v>
      </c>
      <c r="E24" s="339">
        <f t="shared" si="10"/>
        <v>0</v>
      </c>
      <c r="F24" s="339" t="str">
        <f>iferror(D24/'PT Reporte SDR'!D21-1,"")</f>
        <v/>
      </c>
      <c r="G24" s="340"/>
      <c r="H24" s="341">
        <f>COUNTIFS(Data!$A:$A,"&gt;="&amp;'2026 Reporte SDR '!$C$5,Data!$A:$A,"&lt;="&amp;'2026 Reporte SDR '!$D$5,Data!$W:$W,"En Seguimiento")</f>
        <v>0</v>
      </c>
      <c r="I24" s="339">
        <f t="shared" si="11"/>
        <v>0</v>
      </c>
      <c r="J24" s="339" t="str">
        <f>iferror(H24/'PT Reporte SDR'!H21-1,"")</f>
        <v/>
      </c>
      <c r="K24" s="341">
        <f>COUNTIFS(Data!$A:$A,"&gt;="&amp;'2026 Reporte SDR '!$C$5,Data!$A:$A,"&lt;="&amp;'2026 Reporte SDR '!$D$5,Data!$BI:$BI,K7,Data!$BK:$BK,"SEGUIMIENTO")</f>
        <v>0</v>
      </c>
      <c r="L24" s="339">
        <f t="shared" si="12"/>
        <v>0</v>
      </c>
      <c r="M24" s="339" t="str">
        <f>iferror(K24/'PT Reporte SDR'!K21-1,"")</f>
        <v/>
      </c>
      <c r="N24" s="341">
        <f>COUNTIFS(Data!$A:$A,"&gt;="&amp;'2026 Reporte SDR '!$C$5,Data!$A:$A,"&lt;="&amp;'2026 Reporte SDR '!$D$5,Data!$BI:$BI,N7,Data!$BK:$BK,"SEGUIMIENTO")</f>
        <v>0</v>
      </c>
      <c r="O24" s="339">
        <f t="shared" si="13"/>
        <v>0</v>
      </c>
      <c r="P24" s="339" t="str">
        <f>iferror(N24/'PT Reporte SDR'!N21-1,"")</f>
        <v/>
      </c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</row>
    <row r="25" ht="22.5" customHeight="1">
      <c r="A25" s="367"/>
      <c r="B25" s="538"/>
      <c r="C25" s="369" t="s">
        <v>130</v>
      </c>
      <c r="D25" s="370" t="str">
        <f t="shared" si="2"/>
        <v>#N/A</v>
      </c>
      <c r="E25" s="371"/>
      <c r="F25" s="371"/>
      <c r="G25" s="372"/>
      <c r="H25" s="370" t="str">
        <f>SUMIFS(Data!$AP:$AP,Data!$A:$A,"&gt;="&amp;'2026 Reporte SDR '!$C$5,Data!$A:$A,"&lt;="&amp;'2026 Reporte SDR '!$D$5,Data!$W:$W,"En Seguimiento")+3165</f>
        <v>#N/A</v>
      </c>
      <c r="I25" s="371"/>
      <c r="J25" s="371"/>
      <c r="K25" s="373"/>
      <c r="L25" s="371"/>
      <c r="M25" s="371"/>
      <c r="N25" s="373"/>
      <c r="O25" s="371"/>
      <c r="P25" s="371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</row>
    <row r="26" ht="22.5" customHeight="1">
      <c r="A26" s="367"/>
      <c r="B26" s="538"/>
      <c r="C26" s="337" t="s">
        <v>25</v>
      </c>
      <c r="D26" s="341">
        <f t="shared" si="2"/>
        <v>0</v>
      </c>
      <c r="E26" s="339">
        <f>iferror(D26/D20,"0%")</f>
        <v>0</v>
      </c>
      <c r="F26" s="339" t="str">
        <f>iferror(D26/'PT Reporte SDR'!D22-1,"")</f>
        <v/>
      </c>
      <c r="G26" s="340"/>
      <c r="H26" s="341">
        <f>COUNTIFS(Data!$A:$A,"&gt;="&amp;'2026 Reporte SDR '!$C$5,Data!$A:$A,"&lt;="&amp;'2026 Reporte SDR '!$D$5,Data!$W:$W,"Paso a ventas")</f>
        <v>0</v>
      </c>
      <c r="I26" s="339">
        <f>iferror(H26/H20,"0%")</f>
        <v>0</v>
      </c>
      <c r="J26" s="339" t="str">
        <f>iferror(H26/'PT Reporte SDR'!H22-1,"")</f>
        <v/>
      </c>
      <c r="K26" s="341">
        <f>COUNTIFS(Data!$A:$A,"&gt;="&amp;'2026 Reporte SDR '!$C$5,Data!$A:$A,"&lt;="&amp;'2026 Reporte SDR '!$D$5,Data!$BI:$BI,K7,Data!$BK:$BK,"Pase a ventas")</f>
        <v>0</v>
      </c>
      <c r="L26" s="339" t="str">
        <f>iferror(K26/K20,"0%")</f>
        <v>0%</v>
      </c>
      <c r="M26" s="339" t="str">
        <f>iferror(K26/'PT Reporte SDR'!K22-1,"")</f>
        <v/>
      </c>
      <c r="N26" s="341">
        <f>COUNTIFS(Data!$A:$A,"&gt;="&amp;'2026 Reporte SDR '!$C$5,Data!$A:$A,"&lt;="&amp;'2026 Reporte SDR '!$D$5,Data!$BI:$BI,N7,Data!$BK:$BK,"Pase a ventas")</f>
        <v>0</v>
      </c>
      <c r="O26" s="339" t="str">
        <f>iferror(N26/N20,"0%")</f>
        <v>0%</v>
      </c>
      <c r="P26" s="339" t="str">
        <f>iferror(N26/'PT Reporte SDR'!N22-1,"")</f>
        <v/>
      </c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</row>
    <row r="27" ht="22.5" customHeight="1">
      <c r="A27" s="367"/>
      <c r="B27" s="539"/>
      <c r="C27" s="369" t="s">
        <v>131</v>
      </c>
      <c r="D27" s="375" t="str">
        <f t="shared" si="2"/>
        <v>#N/A</v>
      </c>
      <c r="E27" s="371" t="s">
        <v>32</v>
      </c>
      <c r="F27" s="371" t="str">
        <f>iferror(D27/'PT Reporte SDR Brazil'!D28-1,"")</f>
        <v/>
      </c>
      <c r="G27" s="376"/>
      <c r="H27" s="540" t="str">
        <f>SUMIFS(Data!$AP:$AP,Data!$A:$A,"&gt;="&amp;'Report LATAM'!$C$5,Data!$A:$A,"&lt;="&amp;'Report LATAM'!$D$5,Data!$W:$W,"Paso a Ventas")</f>
        <v>#N/A</v>
      </c>
      <c r="I27" s="371"/>
      <c r="J27" s="371" t="str">
        <f>iferror(H27/'PT Reporte SDR Brazil'!H28-1,"")</f>
        <v/>
      </c>
      <c r="K27" s="373"/>
      <c r="L27" s="371"/>
      <c r="M27" s="371"/>
      <c r="N27" s="373"/>
      <c r="O27" s="371"/>
      <c r="P27" s="371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</row>
    <row r="28" ht="22.5" customHeight="1">
      <c r="A28" s="378"/>
      <c r="B28" s="541"/>
      <c r="C28" s="349" t="s">
        <v>26</v>
      </c>
      <c r="D28" s="350">
        <f t="shared" si="2"/>
        <v>0</v>
      </c>
      <c r="E28" s="345">
        <f>IFERROR(D28/D20,0)</f>
        <v>0</v>
      </c>
      <c r="F28" s="345">
        <f>iferror(D28/'PT Reporte SDR Brazil'!D23-1,"")</f>
        <v>-1</v>
      </c>
      <c r="G28" s="354"/>
      <c r="H28" s="350">
        <f>COUNTIFS(Data!$A:$A,"&gt;="&amp;'2026 Reporte SDR '!$C$5,Data!$A:$A,"&lt;="&amp;'2026 Reporte SDR '!$D$5,Data!$W:$W,"Paso a ventas")</f>
        <v>0</v>
      </c>
      <c r="I28" s="345">
        <f>IFERROR(H28/H20,0)</f>
        <v>0</v>
      </c>
      <c r="J28" s="345">
        <f>iferror(H28/'PT Reporte SDR Brazil'!H23-1,"")</f>
        <v>-1</v>
      </c>
      <c r="K28" s="350"/>
      <c r="L28" s="345"/>
      <c r="M28" s="345"/>
      <c r="N28" s="350"/>
      <c r="O28" s="345"/>
      <c r="P28" s="345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</row>
    <row r="29" ht="22.5" customHeight="1">
      <c r="A29" s="380"/>
      <c r="B29" s="542"/>
      <c r="C29" s="369" t="s">
        <v>132</v>
      </c>
      <c r="D29" s="377" t="str">
        <f t="shared" si="2"/>
        <v>#N/A</v>
      </c>
      <c r="E29" s="371">
        <f>IFERROR(D29/D26,0)</f>
        <v>0</v>
      </c>
      <c r="F29" s="371" t="str">
        <f>iferror(D29/'PT Reporte SDR Brazil'!D26-1,"")</f>
        <v/>
      </c>
      <c r="G29" s="372"/>
      <c r="H29" s="543" t="str">
        <f>SUMIFS(Data!$AP:$AP,Data!$A:$A,"&gt;="&amp;'Report LATAM'!$C$5,Data!$A:$A,"&lt;="&amp;'Report LATAM'!$D$5,Data!$W:$W,"Paso a Ventas")</f>
        <v>#N/A</v>
      </c>
      <c r="I29" s="371">
        <f>IFERROR(H29/H26,0)</f>
        <v>0</v>
      </c>
      <c r="J29" s="371" t="str">
        <f>iferror(H29/'PT Reporte SDR Brazil'!H26-1,"")</f>
        <v/>
      </c>
      <c r="K29" s="373"/>
      <c r="L29" s="371"/>
      <c r="M29" s="371"/>
      <c r="N29" s="373"/>
      <c r="O29" s="371"/>
      <c r="P29" s="371"/>
      <c r="Q29" s="342"/>
      <c r="R29" s="342"/>
      <c r="S29" s="342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</row>
    <row r="30" ht="22.5" hidden="1" customHeight="1">
      <c r="A30" s="380"/>
      <c r="B30" s="538"/>
      <c r="C30" s="384" t="s">
        <v>27</v>
      </c>
      <c r="D30" s="385">
        <f t="shared" si="2"/>
        <v>3</v>
      </c>
      <c r="E30" s="386">
        <f>IFERROR(D30/#REF!,0)</f>
        <v>0</v>
      </c>
      <c r="F30" s="386" t="str">
        <f>iferror(D30/'PT Reporte SDR Brazil'!D24-1,"")</f>
        <v/>
      </c>
      <c r="G30" s="387"/>
      <c r="H30" s="385">
        <f>COUNTIFS(Data!$AR:$AR,"&gt;="&amp;'2026 Reporte SDR '!$C$5,Data!$AR:$AR,"&lt;="&amp;'2026 Reporte SDR '!$D$5,Data!$A:$A,"&gt;="&amp;'2026 Reporte SDR '!$C$6,Data!$A:$A,"&lt;="&amp;'2026 Reporte SDR '!$D$6,Data!$W:$W,"Paso a ventas")+3</f>
        <v>3</v>
      </c>
      <c r="I30" s="386">
        <f>IFERROR(H30/#REF!,0)</f>
        <v>0</v>
      </c>
      <c r="J30" s="386" t="str">
        <f>iferror(H30/'PT Reporte SDR Brazil'!H24-1,"")</f>
        <v/>
      </c>
      <c r="K30" s="385"/>
      <c r="L30" s="386"/>
      <c r="M30" s="386"/>
      <c r="N30" s="385"/>
      <c r="O30" s="386"/>
      <c r="P30" s="386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</row>
    <row r="31" ht="22.5" hidden="1" customHeight="1">
      <c r="A31" s="380"/>
      <c r="B31" s="539"/>
      <c r="C31" s="369" t="s">
        <v>30</v>
      </c>
      <c r="D31" s="377" t="str">
        <f t="shared" si="2"/>
        <v>#N/A</v>
      </c>
      <c r="E31" s="371">
        <f>iferror(D31/$D$77,0)</f>
        <v>0</v>
      </c>
      <c r="F31" s="371" t="str">
        <f>iferror(D31/'PT Reporte SDR Brazil'!D27-1,"")</f>
        <v/>
      </c>
      <c r="G31" s="376"/>
      <c r="H31" s="370" t="str">
        <f>SUMIFS(Data!$BQ:$BQ,Data!$AR:$AR,"&gt;="&amp;'2026 Reporte SDR '!$C$5,Data!$AR:$AR,"&lt;="&amp;'2026 Reporte SDR '!$D$5,Data!$A:$A,"&gt;="&amp;'2026 Reporte SDR '!$C$6,Data!$A:$A,"&lt;="&amp;'2026 Reporte SDR '!$D$6,Data!$W:$W,"Paso a ventas")+1130</f>
        <v>#N/A</v>
      </c>
      <c r="I31" s="371">
        <f>iferror(H31/$D$77,0)</f>
        <v>0</v>
      </c>
      <c r="J31" s="371" t="str">
        <f>iferror(H31/'PT Reporte SDR Brazil'!H27-1,"")</f>
        <v/>
      </c>
      <c r="K31" s="373"/>
      <c r="L31" s="371"/>
      <c r="M31" s="371"/>
      <c r="N31" s="373"/>
      <c r="O31" s="371"/>
      <c r="P31" s="371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</row>
    <row r="32" ht="22.5" customHeight="1">
      <c r="A32" s="378"/>
      <c r="B32" s="541"/>
      <c r="C32" s="349" t="s">
        <v>133</v>
      </c>
      <c r="D32" s="389">
        <f t="shared" si="2"/>
        <v>4</v>
      </c>
      <c r="E32" s="345"/>
      <c r="F32" s="345"/>
      <c r="G32" s="354"/>
      <c r="H32" s="353">
        <f>COUNTIFS(Data!$A:$A,"&gt;="&amp;'2026 Reporte SDR '!$C$5,Data!$A:$A,"&lt;="&amp;'2026 Reporte SDR '!$D$5,Data!$BZ:$BZ,"Si",Data!$BL:$BL,"&lt;&gt;Vendido")+4</f>
        <v>4</v>
      </c>
      <c r="I32" s="345"/>
      <c r="J32" s="345"/>
      <c r="K32" s="350"/>
      <c r="L32" s="345"/>
      <c r="M32" s="345"/>
      <c r="N32" s="350"/>
      <c r="O32" s="345"/>
      <c r="P32" s="345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362"/>
      <c r="AE32" s="362"/>
      <c r="AF32" s="362"/>
      <c r="AG32" s="362"/>
    </row>
    <row r="33" ht="22.5" customHeight="1">
      <c r="A33" s="380"/>
      <c r="B33" s="538"/>
      <c r="C33" s="369" t="s">
        <v>134</v>
      </c>
      <c r="D33" s="377" t="str">
        <f t="shared" si="2"/>
        <v>#N/A</v>
      </c>
      <c r="E33" s="371"/>
      <c r="F33" s="371"/>
      <c r="G33" s="376"/>
      <c r="H33" s="382" t="str">
        <f>SUMIFS(Data!$BQ:$BQ,Data!$A:$A,"&gt;="&amp;'2026 Reporte SDR '!$C$5,Data!$A:$A,"&lt;="&amp;'2026 Reporte SDR '!$D$5,Data!$BZ:$BZ,"Si",Data!$BL:$BL,"&lt;&gt;Vendido")+SUMIFS(Data!$BP:$BP,Data!$A:$A,"&gt;="&amp;'2026 Reporte SDR '!$C$5,Data!$A:$A,"&lt;="&amp;'2026 Reporte SDR '!$D$5,Data!$BZ:$BZ,"Si",Data!$BL:$BL,"&lt;&gt;Vendido")+1365</f>
        <v>#N/A</v>
      </c>
      <c r="I33" s="371"/>
      <c r="J33" s="371"/>
      <c r="K33" s="373"/>
      <c r="L33" s="371"/>
      <c r="M33" s="371"/>
      <c r="N33" s="373"/>
      <c r="O33" s="371"/>
      <c r="P33" s="371"/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42"/>
      <c r="AB33" s="342"/>
      <c r="AC33" s="342"/>
      <c r="AD33" s="342"/>
      <c r="AE33" s="342"/>
      <c r="AF33" s="342"/>
      <c r="AG33" s="342"/>
    </row>
    <row r="34" ht="22.5" customHeight="1">
      <c r="A34" s="367"/>
      <c r="B34" s="538"/>
      <c r="C34" s="337" t="s">
        <v>135</v>
      </c>
      <c r="D34" s="341">
        <f t="shared" si="2"/>
        <v>0</v>
      </c>
      <c r="E34" s="339"/>
      <c r="F34" s="339" t="str">
        <f>iferror(D34/'PT Reporte SDR Brazil'!D35-1,"")</f>
        <v/>
      </c>
      <c r="G34" s="340"/>
      <c r="H34" s="341">
        <f>COUNTIFS(Data!$A:$A,"&gt;="&amp;'2026 Reporte SDR '!$C$5,Data!$A:$A,"&lt;="&amp;'2026 Reporte SDR '!$D$5,Data!$BL:$BL,"Vendido",Data!$BY:$BY,"&gt;="&amp;'2026 Reporte SDR '!$C$5,Data!$BY:$BY,"&lt;="&amp;'2026 Reporte SDR '!$D$5)</f>
        <v>0</v>
      </c>
      <c r="I34" s="339"/>
      <c r="J34" s="339" t="str">
        <f>iferror(H34/'PT Reporte SDR Brazil'!H35-1,"")</f>
        <v/>
      </c>
      <c r="K34" s="341"/>
      <c r="L34" s="339"/>
      <c r="M34" s="339"/>
      <c r="N34" s="341"/>
      <c r="O34" s="339"/>
      <c r="P34" s="339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</row>
    <row r="35" ht="22.5" customHeight="1">
      <c r="A35" s="367"/>
      <c r="B35" s="542"/>
      <c r="C35" s="369" t="s">
        <v>136</v>
      </c>
      <c r="D35" s="377" t="str">
        <f t="shared" si="2"/>
        <v>#N/A</v>
      </c>
      <c r="E35" s="371"/>
      <c r="F35" s="371" t="str">
        <f>iferror(D35/'PT Reporte SDR Brazil'!D36-1,"")</f>
        <v/>
      </c>
      <c r="G35" s="376"/>
      <c r="H35" s="377" t="str">
        <f>SUMIFS(Data!$BQ:$BQ,Data!$A:$A,"&gt;="&amp;'2026 Reporte SDR '!$C$5,Data!$A:$A,"&lt;="&amp;'2026 Reporte SDR '!$D$5,Data!$BL:$BL,"Vendido",Data!$BY:$BY,"&gt;="&amp;'2026 Reporte SDR '!$C$5,Data!$BY:$BY,"&lt;="&amp;'2026 Reporte SDR '!$D$5)+SUMIFS(Data!$BR:$BR,Data!$A:$A,"&gt;="&amp;'2026 Reporte SDR '!$C$5,Data!$A:$A,"&lt;="&amp;'2026 Reporte SDR '!$D$5,Data!$BL:$BL,"Vendido",Data!$BY:$BY,"&gt;="&amp;'2026 Reporte SDR '!$C$5,Data!$BY:$BY,"&lt;="&amp;'2026 Reporte SDR '!$D$5)</f>
        <v>#N/A</v>
      </c>
      <c r="I35" s="371"/>
      <c r="J35" s="371" t="str">
        <f>iferror(H35/'PT Reporte SDR Brazil'!H36-1,"")</f>
        <v/>
      </c>
      <c r="K35" s="373"/>
      <c r="L35" s="371"/>
      <c r="M35" s="371"/>
      <c r="N35" s="373"/>
      <c r="O35" s="371"/>
      <c r="P35" s="371"/>
      <c r="Q35" s="304"/>
      <c r="R35" s="304"/>
      <c r="S35" s="304"/>
      <c r="T35" s="304"/>
      <c r="U35" s="304"/>
      <c r="V35" s="304"/>
      <c r="W35" s="304"/>
      <c r="X35" s="304"/>
      <c r="Y35" s="304"/>
      <c r="Z35" s="304"/>
      <c r="AA35" s="304"/>
      <c r="AB35" s="304"/>
      <c r="AC35" s="304"/>
      <c r="AD35" s="304"/>
      <c r="AE35" s="304"/>
      <c r="AF35" s="304"/>
      <c r="AG35" s="304"/>
    </row>
    <row r="36" ht="22.5" customHeight="1">
      <c r="A36" s="378"/>
      <c r="B36" s="541"/>
      <c r="C36" s="391" t="s">
        <v>137</v>
      </c>
      <c r="D36" s="392">
        <f t="shared" si="2"/>
        <v>0</v>
      </c>
      <c r="E36" s="345"/>
      <c r="F36" s="345"/>
      <c r="G36" s="354"/>
      <c r="H36" s="392">
        <f>COUNTIFS(Data!$A:$A,"&gt;="&amp;'2026 Reporte SDR '!$C$5,Data!$A:$A,"&lt;="&amp;'2026 Reporte SDR '!$D$5,Data!$BL:$BL,"Vendido",Data!$CA:$CA,"Si")</f>
        <v>0</v>
      </c>
      <c r="I36" s="345"/>
      <c r="J36" s="345"/>
      <c r="K36" s="350"/>
      <c r="L36" s="345"/>
      <c r="M36" s="345"/>
      <c r="N36" s="350"/>
      <c r="O36" s="345"/>
      <c r="P36" s="345"/>
      <c r="Q36" s="362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  <c r="AD36" s="362"/>
      <c r="AE36" s="362"/>
      <c r="AF36" s="362"/>
      <c r="AG36" s="362"/>
    </row>
    <row r="37" ht="22.5" customHeight="1">
      <c r="A37" s="380"/>
      <c r="B37" s="538"/>
      <c r="C37" s="369" t="s">
        <v>138</v>
      </c>
      <c r="D37" s="377" t="str">
        <f t="shared" si="2"/>
        <v>#N/A</v>
      </c>
      <c r="E37" s="371"/>
      <c r="F37" s="371"/>
      <c r="G37" s="376"/>
      <c r="H37" s="377" t="str">
        <f>SUMIFS(Data!$BQ:$BQ,Data!$A:$A,"&gt;="&amp;'2026 Reporte SDR '!$C$5,Data!$A:$A,"&lt;="&amp;'2026 Reporte SDR '!$D$5,Data!$BL:$BL,"Vendido",Data!$CA:$CA,"Si")</f>
        <v>#N/A</v>
      </c>
      <c r="I37" s="371"/>
      <c r="J37" s="371"/>
      <c r="K37" s="373"/>
      <c r="L37" s="371"/>
      <c r="M37" s="371"/>
      <c r="N37" s="373"/>
      <c r="O37" s="371"/>
      <c r="P37" s="371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</row>
    <row r="38" ht="22.5" customHeight="1">
      <c r="A38" s="367"/>
      <c r="B38" s="538"/>
      <c r="C38" s="337" t="s">
        <v>139</v>
      </c>
      <c r="D38" s="341">
        <f t="shared" si="2"/>
        <v>0</v>
      </c>
      <c r="E38" s="339"/>
      <c r="F38" s="339"/>
      <c r="G38" s="340"/>
      <c r="H38" s="341">
        <f>COUNTIFS(Data!$A:$A,"&gt;="&amp;'2026 Reporte SDR '!$C$5,Data!$A:$A,"&lt;="&amp;'2026 Reporte SDR '!$D$5,Data!$BL:$BL,"Vendido")</f>
        <v>0</v>
      </c>
      <c r="I38" s="339"/>
      <c r="J38" s="339"/>
      <c r="K38" s="341"/>
      <c r="L38" s="339"/>
      <c r="M38" s="339"/>
      <c r="N38" s="341"/>
      <c r="O38" s="339"/>
      <c r="P38" s="339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</row>
    <row r="39" ht="22.5" customHeight="1">
      <c r="A39" s="367"/>
      <c r="B39" s="538"/>
      <c r="C39" s="369" t="s">
        <v>140</v>
      </c>
      <c r="D39" s="393" t="str">
        <f t="shared" si="2"/>
        <v>#N/A</v>
      </c>
      <c r="E39" s="371"/>
      <c r="F39" s="371"/>
      <c r="G39" s="376"/>
      <c r="H39" s="377" t="str">
        <f>SUMIFS(Data!$BQ:$BQ,Data!$A:$A,"&gt;="&amp;'2026 Reporte SDR '!$C$5,Data!$A:$A,"&lt;="&amp;'2026 Reporte SDR '!$D$5,Data!$BL:$BL,"Vendido")+SUMIFS(Data!$BR:$BR,Data!$A:$A,"&gt;="&amp;'2026 Reporte SDR '!$C$5,Data!$A:$A,"&lt;="&amp;'2026 Reporte SDR '!$D$5,Data!$BL:$BL,"Vendido")</f>
        <v>#N/A</v>
      </c>
      <c r="I39" s="371"/>
      <c r="J39" s="371"/>
      <c r="K39" s="373"/>
      <c r="L39" s="371"/>
      <c r="M39" s="371"/>
      <c r="N39" s="373"/>
      <c r="O39" s="371"/>
      <c r="P39" s="371"/>
      <c r="Q39" s="304"/>
      <c r="R39" s="304"/>
      <c r="S39" s="304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</row>
    <row r="40" ht="22.5" customHeight="1">
      <c r="A40" s="367"/>
      <c r="B40" s="542"/>
      <c r="C40" s="394" t="s">
        <v>141</v>
      </c>
      <c r="D40" s="395" t="str">
        <f t="shared" si="2"/>
        <v>#N/A</v>
      </c>
      <c r="E40" s="396">
        <f>IFERROR(D40/D29,0)</f>
        <v>0</v>
      </c>
      <c r="F40" s="396" t="str">
        <f>iferror(D40/'PT Reporte SDR Brazil'!D29-1,"")</f>
        <v/>
      </c>
      <c r="G40" s="397"/>
      <c r="H40" s="395" t="str">
        <f>SUMIFS(Data!$BQ:$BQ,Data!$A:$A,"&gt;="&amp;'2026 Reporte SDR '!$H$4,Data!$A:$A,"&lt;="&amp;'2026 Reporte SDR '!$I$4,Data!$W:$W,"Paso a ventas")+SUMIFS(Data!$BR:$BR,Data!$A:$A,"&gt;="&amp;'2026 Reporte SDR '!$H$4,Data!$A:$A,"&lt;="&amp;'2026 Reporte SDR '!$I$4,Data!$W:$W,"Paso a ventas")</f>
        <v>#N/A</v>
      </c>
      <c r="I40" s="396">
        <f>IFERROR(H40/H29,0)</f>
        <v>0</v>
      </c>
      <c r="J40" s="396" t="str">
        <f>iferror(H40/'PT Reporte SDR Brazil'!H29-1,"")</f>
        <v/>
      </c>
      <c r="K40" s="398"/>
      <c r="L40" s="396"/>
      <c r="M40" s="396"/>
      <c r="N40" s="398"/>
      <c r="O40" s="396"/>
      <c r="P40" s="396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</row>
    <row r="41" ht="22.5" customHeight="1">
      <c r="A41" s="380"/>
      <c r="B41" s="542"/>
      <c r="C41" s="394" t="s">
        <v>142</v>
      </c>
      <c r="D41" s="398" t="str">
        <f t="shared" si="2"/>
        <v>#N/A</v>
      </c>
      <c r="E41" s="396"/>
      <c r="F41" s="396" t="str">
        <f>iferror(D41/'PT Reporte SDR Brazil'!D30-1,"")</f>
        <v/>
      </c>
      <c r="G41" s="397"/>
      <c r="H41" s="398" t="str">
        <f>SUMIFS(Data!$BQ:$BQ,Data!$A:$A,"&gt;="&amp;'2026 Reporte SDR '!$H$5,Data!$A:$A,"&lt;="&amp;'2026 Reporte SDR '!$I$5,Data!$W:$W,"Paso a ventas")+SUMIFS(Data!$BR:$BR,Data!$A:$A,"&gt;="&amp;'2026 Reporte SDR '!$H$5,Data!$A:$A,"&lt;="&amp;'2026 Reporte SDR '!$I$5,Data!$W:$W,"Paso a ventas")</f>
        <v>#N/A</v>
      </c>
      <c r="I41" s="396"/>
      <c r="J41" s="396" t="str">
        <f>iferror(H41/'PT Reporte SDR Brazil'!H30-1,"")</f>
        <v/>
      </c>
      <c r="K41" s="398"/>
      <c r="L41" s="396"/>
      <c r="M41" s="396"/>
      <c r="N41" s="398"/>
      <c r="O41" s="396"/>
      <c r="P41" s="396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</row>
    <row r="42" ht="22.5" customHeight="1">
      <c r="A42" s="380"/>
      <c r="B42" s="539"/>
      <c r="C42" s="394" t="s">
        <v>143</v>
      </c>
      <c r="D42" s="398" t="str">
        <f t="shared" si="2"/>
        <v>#N/A</v>
      </c>
      <c r="E42" s="396">
        <f>IFERROR(D42/D29,0)</f>
        <v>0</v>
      </c>
      <c r="F42" s="396" t="str">
        <f>iferror(D42/'PT Reporte SDR Brazil'!D32-1,"")</f>
        <v/>
      </c>
      <c r="G42" s="397"/>
      <c r="H42" s="398" t="str">
        <f>SUMIFS(Data!$BQ:$BQ,Data!$A:$A,"&gt;="&amp;'2026 Reporte SDR '!$H$5,Data!$A:$A,"&lt;="&amp;'2026 Reporte SDR '!$I$5,Data!$W:$W,"Paso a ventas",Data!$BL:$BL,"Perdido")+SUMIFS(Data!$BR:$BR,Data!$A:$A,"&gt;="&amp;'2026 Reporte SDR '!$H$5,Data!$A:$A,"&lt;="&amp;'2026 Reporte SDR '!$I$5,Data!$W:$W,"Paso a ventas",Data!$BL:$BL,"Perdido")</f>
        <v>#N/A</v>
      </c>
      <c r="I42" s="396">
        <f>IFERROR(H42/H29,0)</f>
        <v>0</v>
      </c>
      <c r="J42" s="396" t="str">
        <f>iferror(H42/'PT Reporte SDR Brazil'!H32-1,"")</f>
        <v/>
      </c>
      <c r="K42" s="398"/>
      <c r="L42" s="396"/>
      <c r="M42" s="396"/>
      <c r="N42" s="398"/>
      <c r="O42" s="396"/>
      <c r="P42" s="396"/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</row>
    <row r="43" ht="22.5" customHeight="1">
      <c r="A43" s="380"/>
      <c r="B43" s="539"/>
      <c r="C43" s="394" t="s">
        <v>144</v>
      </c>
      <c r="D43" s="398" t="str">
        <f t="shared" si="2"/>
        <v>#N/A</v>
      </c>
      <c r="E43" s="396">
        <f>IFERROR(D43/D29,0)</f>
        <v>0</v>
      </c>
      <c r="F43" s="396" t="str">
        <f>iferror(D43/'PT Reporte SDR Brazil'!D33-1,"")</f>
        <v/>
      </c>
      <c r="G43" s="397"/>
      <c r="H43" s="398" t="str">
        <f>ABS(H29/H28)</f>
        <v>#N/A</v>
      </c>
      <c r="I43" s="396">
        <f>IFERROR(H43/H29,0)</f>
        <v>0</v>
      </c>
      <c r="J43" s="396" t="str">
        <f>iferror(H43/'PT Reporte SDR Brazil'!H33-1,"")</f>
        <v/>
      </c>
      <c r="K43" s="398"/>
      <c r="L43" s="396"/>
      <c r="M43" s="396"/>
      <c r="N43" s="398"/>
      <c r="O43" s="396"/>
      <c r="P43" s="396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</row>
    <row r="44" ht="22.5" customHeight="1">
      <c r="A44" s="367"/>
      <c r="B44" s="544"/>
      <c r="C44" s="545"/>
      <c r="D44" s="545"/>
      <c r="E44" s="546"/>
      <c r="F44" s="546" t="str">
        <f>iferror(D44/'PT Reporte SDR'!D60-1,"")</f>
        <v/>
      </c>
      <c r="G44" s="547"/>
      <c r="H44" s="548"/>
      <c r="I44" s="546"/>
      <c r="J44" s="546" t="str">
        <f>iferror(H44/'PT Reporte SDR'!H60-1,"")</f>
        <v/>
      </c>
      <c r="K44" s="548"/>
      <c r="L44" s="546"/>
      <c r="M44" s="546" t="str">
        <f>iferror(K44/'PT Reporte SDR'!K60-1,"")</f>
        <v/>
      </c>
      <c r="N44" s="548"/>
      <c r="O44" s="546"/>
      <c r="P44" s="546" t="str">
        <f>iferror(N44/'PT Reporte SDR'!N60-1,"")</f>
        <v/>
      </c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4"/>
      <c r="AC44" s="304"/>
      <c r="AD44" s="304"/>
      <c r="AE44" s="304"/>
      <c r="AF44" s="304"/>
      <c r="AG44" s="304"/>
    </row>
    <row r="45" ht="22.5" customHeight="1">
      <c r="A45" s="412"/>
      <c r="B45" s="549"/>
      <c r="C45" s="550" t="s">
        <v>41</v>
      </c>
      <c r="D45" s="551" t="s">
        <v>5</v>
      </c>
      <c r="E45" s="552" t="s">
        <v>3</v>
      </c>
      <c r="F45" s="553" t="str">
        <f>iferror(D45/'PT Reporte SDR'!D61-1,"")</f>
        <v/>
      </c>
      <c r="G45" s="554"/>
      <c r="H45" s="335"/>
      <c r="I45" s="553" t="s">
        <v>3</v>
      </c>
      <c r="J45" s="552" t="str">
        <f>iferror(H45/'PT Reporte SDR'!H61-1,"")</f>
        <v/>
      </c>
      <c r="K45" s="331"/>
      <c r="L45" s="552" t="s">
        <v>3</v>
      </c>
      <c r="M45" s="553" t="str">
        <f>iferror(K45/'PT Reporte SDR'!K61-1,"")</f>
        <v/>
      </c>
      <c r="N45" s="335"/>
      <c r="O45" s="553" t="s">
        <v>3</v>
      </c>
      <c r="P45" s="552" t="str">
        <f>iferror(N45/'PT Reporte SDR'!N61-1,"")</f>
        <v/>
      </c>
      <c r="Q45" s="421"/>
      <c r="R45" s="421"/>
      <c r="S45" s="421"/>
      <c r="T45" s="421"/>
      <c r="U45" s="421"/>
      <c r="V45" s="421"/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</row>
    <row r="46" ht="22.5" customHeight="1">
      <c r="A46" s="367" t="str">
        <f t="array" ref="A46">UNIQUE(Data!BJ:BJ)</f>
        <v>#REF!</v>
      </c>
      <c r="B46" s="544"/>
      <c r="C46" s="343" t="s">
        <v>42</v>
      </c>
      <c r="D46" s="422">
        <f t="shared" ref="D46:D48" si="14">Sum(H46+K46+N46)</f>
        <v>0</v>
      </c>
      <c r="E46" s="423">
        <f t="shared" ref="E46:E48" si="15">iferror(D46/$D$49,0)</f>
        <v>0</v>
      </c>
      <c r="F46" s="423" t="str">
        <f>iferror(D46/'PT Reporte SDR'!D62-1,"")</f>
        <v/>
      </c>
      <c r="G46" s="340"/>
      <c r="H46" s="422">
        <f>COUNTIFS(Data!$A:$A,"&gt;="&amp;'2026 Reporte SDR '!$C$5,Data!$A:$A,"&lt;="&amp;'2026 Reporte SDR '!$D$5,Data!$X:$X,C46)</f>
        <v>0</v>
      </c>
      <c r="I46" s="423">
        <f t="shared" ref="I46:I49" si="16">iferror(H46/$D$49,0)</f>
        <v>0</v>
      </c>
      <c r="J46" s="423" t="str">
        <f>iferror(H46/'PT Reporte SDR'!H62-1,"")</f>
        <v/>
      </c>
      <c r="K46" s="422">
        <f>COUNTIFS(Data!$A:$A,"&gt;="&amp;'2026 Reporte SDR '!$C$5,Data!$A:$A,"&lt;="&amp;'2026 Reporte SDR '!$D$5,Data!$BI:$BI,$H$7,Data!$CM:$CM,C46)</f>
        <v>0</v>
      </c>
      <c r="L46" s="423">
        <f t="shared" ref="L46:L49" si="17">iferror(K46/$D$49,0)</f>
        <v>0</v>
      </c>
      <c r="M46" s="423" t="str">
        <f>iferror(K46/'PT Reporte SDR'!K62-1,"")</f>
        <v/>
      </c>
      <c r="N46" s="422">
        <f>COUNTIFS(Data!$A:$A,"&gt;="&amp;'2026 Reporte SDR '!$C$5,Data!$A:$A,"&lt;="&amp;'2026 Reporte SDR '!$D$5,Data!$BI:$BI,$H$7,Data!$CM:$CM,C46)</f>
        <v>0</v>
      </c>
      <c r="O46" s="423">
        <f t="shared" ref="O46:O49" si="18">iferror(N46/$D$49,0)</f>
        <v>0</v>
      </c>
      <c r="P46" s="423" t="str">
        <f>iferror(N46/'PT Reporte SDR'!N62-1,"")</f>
        <v/>
      </c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</row>
    <row r="47" ht="22.5" customHeight="1">
      <c r="A47" s="367"/>
      <c r="B47" s="544"/>
      <c r="C47" s="343" t="s">
        <v>43</v>
      </c>
      <c r="D47" s="422">
        <f t="shared" si="14"/>
        <v>0</v>
      </c>
      <c r="E47" s="423">
        <f t="shared" si="15"/>
        <v>0</v>
      </c>
      <c r="F47" s="423" t="str">
        <f>iferror(D47/'PT Reporte SDR'!D63-1,"")</f>
        <v/>
      </c>
      <c r="G47" s="340"/>
      <c r="H47" s="422">
        <f>COUNTIFS(Data!$A:$A,"&gt;="&amp;'2026 Reporte SDR '!$C$5,Data!$A:$A,"&lt;="&amp;'2026 Reporte SDR '!$D$5,Data!$X:$X,C47)</f>
        <v>0</v>
      </c>
      <c r="I47" s="423">
        <f t="shared" si="16"/>
        <v>0</v>
      </c>
      <c r="J47" s="423" t="str">
        <f>iferror(H47/'PT Reporte SDR'!H63-1,"")</f>
        <v/>
      </c>
      <c r="K47" s="422">
        <f>COUNTIFS(Data!$A:$A,"&gt;="&amp;'2026 Reporte SDR '!$C$5,Data!$A:$A,"&lt;="&amp;'2026 Reporte SDR '!$D$5,Data!$BI:$BI,$H$7,Data!$CM:$CM,C47)</f>
        <v>0</v>
      </c>
      <c r="L47" s="423">
        <f t="shared" si="17"/>
        <v>0</v>
      </c>
      <c r="M47" s="423" t="str">
        <f>iferror(K47/'PT Reporte SDR'!K63-1,"")</f>
        <v/>
      </c>
      <c r="N47" s="422">
        <f>COUNTIFS(Data!$A:$A,"&gt;="&amp;'2026 Reporte SDR '!$C$5,Data!$A:$A,"&lt;="&amp;'2026 Reporte SDR '!$D$5,Data!$BI:$BI,$H$7,Data!$CM:$CM,C47)</f>
        <v>0</v>
      </c>
      <c r="O47" s="423">
        <f t="shared" si="18"/>
        <v>0</v>
      </c>
      <c r="P47" s="423" t="str">
        <f>iferror(N47/'PT Reporte SDR'!N63-1,"")</f>
        <v/>
      </c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  <c r="AB47" s="304"/>
      <c r="AC47" s="304"/>
      <c r="AD47" s="304"/>
      <c r="AE47" s="304"/>
      <c r="AF47" s="304"/>
      <c r="AG47" s="304"/>
    </row>
    <row r="48" ht="22.5" customHeight="1">
      <c r="A48" s="367"/>
      <c r="B48" s="544"/>
      <c r="C48" s="343" t="s">
        <v>44</v>
      </c>
      <c r="D48" s="422">
        <f t="shared" si="14"/>
        <v>0</v>
      </c>
      <c r="E48" s="423">
        <f t="shared" si="15"/>
        <v>0</v>
      </c>
      <c r="F48" s="423" t="str">
        <f>iferror(D48/'PT Reporte SDR'!D64-1,"")</f>
        <v/>
      </c>
      <c r="G48" s="340"/>
      <c r="H48" s="422">
        <f>COUNTIFS(Data!$A:$A,"&gt;="&amp;'2026 Reporte SDR '!$C$5,Data!$A:$A,"&lt;="&amp;'2026 Reporte SDR '!$D$5,Data!$X:$X,C48)</f>
        <v>0</v>
      </c>
      <c r="I48" s="423">
        <f t="shared" si="16"/>
        <v>0</v>
      </c>
      <c r="J48" s="423" t="str">
        <f>iferror(H48/'PT Reporte SDR'!H64-1,"")</f>
        <v/>
      </c>
      <c r="K48" s="422">
        <f>COUNTIFS(Data!$A:$A,"&gt;="&amp;'2026 Reporte SDR '!$C$5,Data!$A:$A,"&lt;="&amp;'2026 Reporte SDR '!$D$5,Data!$BI:$BI,$H$7,Data!$CM:$CM,C48)</f>
        <v>0</v>
      </c>
      <c r="L48" s="423">
        <f t="shared" si="17"/>
        <v>0</v>
      </c>
      <c r="M48" s="423" t="str">
        <f>iferror(K48/'PT Reporte SDR'!K64-1,"")</f>
        <v/>
      </c>
      <c r="N48" s="422">
        <f>COUNTIFS(Data!$A:$A,"&gt;="&amp;'2026 Reporte SDR '!$C$5,Data!$A:$A,"&lt;="&amp;'2026 Reporte SDR '!$D$5,Data!$BI:$BI,$H$7,Data!$CM:$CM,C48)</f>
        <v>0</v>
      </c>
      <c r="O48" s="423">
        <f t="shared" si="18"/>
        <v>0</v>
      </c>
      <c r="P48" s="423" t="str">
        <f>iferror(N48/'PT Reporte SDR'!N64-1,"")</f>
        <v/>
      </c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</row>
    <row r="49" ht="22.5" customHeight="1">
      <c r="A49" s="367"/>
      <c r="B49" s="544"/>
      <c r="C49" s="349" t="s">
        <v>5</v>
      </c>
      <c r="D49" s="422">
        <f>sum(D46:D48)</f>
        <v>0</v>
      </c>
      <c r="E49" s="423">
        <f>iferror(D49/#REF!,0)</f>
        <v>0</v>
      </c>
      <c r="F49" s="423" t="str">
        <f>iferror(D49/'PT Reporte SDR'!D66-1,"")</f>
        <v/>
      </c>
      <c r="G49" s="424"/>
      <c r="H49" s="422">
        <f>SUM(H46:H48)</f>
        <v>0</v>
      </c>
      <c r="I49" s="423">
        <f t="shared" si="16"/>
        <v>0</v>
      </c>
      <c r="J49" s="423" t="str">
        <f>iferror(H49/'PT Reporte SDR'!H66-1,"")</f>
        <v/>
      </c>
      <c r="K49" s="425">
        <f>sum(K46:K48)</f>
        <v>0</v>
      </c>
      <c r="L49" s="423">
        <f t="shared" si="17"/>
        <v>0</v>
      </c>
      <c r="M49" s="423" t="str">
        <f>iferror(K49/'PT Reporte SDR'!K66-1,"")</f>
        <v/>
      </c>
      <c r="N49" s="425">
        <f>sum(N46:N48)</f>
        <v>0</v>
      </c>
      <c r="O49" s="423">
        <f t="shared" si="18"/>
        <v>0</v>
      </c>
      <c r="P49" s="423" t="str">
        <f>iferror(N49/'PT Reporte SDR'!N66-1,"")</f>
        <v/>
      </c>
      <c r="Q49" s="304"/>
      <c r="R49" s="304"/>
      <c r="S49" s="304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4"/>
      <c r="AE49" s="304"/>
      <c r="AF49" s="304"/>
      <c r="AG49" s="304"/>
    </row>
    <row r="50" ht="22.5" customHeight="1">
      <c r="A50" s="367"/>
      <c r="B50" s="544"/>
      <c r="C50" s="545"/>
      <c r="D50" s="555"/>
      <c r="E50" s="546"/>
      <c r="F50" s="546" t="str">
        <f>iferror(D50/'PT Reporte SDR'!D67-1,"")</f>
        <v/>
      </c>
      <c r="G50" s="556"/>
      <c r="H50" s="548"/>
      <c r="I50" s="546"/>
      <c r="J50" s="546" t="str">
        <f>iferror(H50/'PT Reporte SDR'!H67-1,"")</f>
        <v/>
      </c>
      <c r="K50" s="548"/>
      <c r="L50" s="546"/>
      <c r="M50" s="546" t="str">
        <f>iferror(K50/'PT Reporte SDR'!K67-1,"")</f>
        <v/>
      </c>
      <c r="N50" s="548"/>
      <c r="O50" s="546"/>
      <c r="P50" s="546" t="str">
        <f>iferror(N50/'PT Reporte SDR'!N67-1,"")</f>
        <v/>
      </c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</row>
    <row r="51" ht="22.5" hidden="1" customHeight="1">
      <c r="A51" s="367"/>
      <c r="B51" s="544"/>
      <c r="C51" s="545"/>
      <c r="D51" s="545"/>
      <c r="E51" s="548"/>
      <c r="F51" s="548" t="str">
        <f>iferror(D51/'PT Reporte SDR'!D68-1,"")</f>
        <v/>
      </c>
      <c r="G51" s="556"/>
      <c r="H51" s="548"/>
      <c r="I51" s="548"/>
      <c r="J51" s="548" t="str">
        <f>iferror(H51/'PT Reporte SDR'!H68-1,"")</f>
        <v/>
      </c>
      <c r="K51" s="548"/>
      <c r="L51" s="548"/>
      <c r="M51" s="548" t="str">
        <f>iferror(K51/'PT Reporte SDR'!K68-1,"")</f>
        <v/>
      </c>
      <c r="N51" s="548"/>
      <c r="O51" s="548"/>
      <c r="P51" s="548" t="str">
        <f>iferror(N51/'PT Reporte SDR'!N68-1,"")</f>
        <v/>
      </c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</row>
    <row r="52" ht="22.5" hidden="1" customHeight="1">
      <c r="A52" s="367"/>
      <c r="B52" s="544"/>
      <c r="C52" s="557" t="s">
        <v>45</v>
      </c>
      <c r="D52" s="558">
        <f>SUM(D53)</f>
        <v>0</v>
      </c>
      <c r="E52" s="559" t="s">
        <v>3</v>
      </c>
      <c r="F52" s="559" t="str">
        <f>iferror(D52/'PT Reporte SDR'!D69-1,"")</f>
        <v/>
      </c>
      <c r="G52" s="556"/>
      <c r="H52" s="560"/>
      <c r="I52" s="559" t="s">
        <v>3</v>
      </c>
      <c r="J52" s="559" t="str">
        <f>iferror(H52/'PT Reporte SDR'!H69-1,"")</f>
        <v/>
      </c>
      <c r="K52" s="560"/>
      <c r="L52" s="559" t="s">
        <v>3</v>
      </c>
      <c r="M52" s="559" t="str">
        <f>iferror(K52/'PT Reporte SDR'!K69-1,"")</f>
        <v/>
      </c>
      <c r="N52" s="560"/>
      <c r="O52" s="559" t="s">
        <v>3</v>
      </c>
      <c r="P52" s="559" t="str">
        <f>iferror(N52/'PT Reporte SDR'!N69-1,"")</f>
        <v/>
      </c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</row>
    <row r="53" ht="22.5" hidden="1" customHeight="1">
      <c r="A53" s="367"/>
      <c r="B53" s="544"/>
      <c r="C53" s="520" t="s">
        <v>45</v>
      </c>
      <c r="D53" s="561"/>
      <c r="E53" s="562">
        <f>iferror(D53/$D$52,0)</f>
        <v>0</v>
      </c>
      <c r="F53" s="562" t="str">
        <f>iferror(D53/'PT Reporte SDR'!D70-1,"")</f>
        <v/>
      </c>
      <c r="G53" s="556"/>
      <c r="H53" s="563"/>
      <c r="I53" s="562">
        <f>iferror(H53/$D$52,0)</f>
        <v>0</v>
      </c>
      <c r="J53" s="562" t="str">
        <f>iferror(H53/'PT Reporte SDR'!H70-1,"")</f>
        <v/>
      </c>
      <c r="K53" s="563"/>
      <c r="L53" s="562">
        <f>iferror(K53/$D$52,0)</f>
        <v>0</v>
      </c>
      <c r="M53" s="562" t="str">
        <f>iferror(K53/'PT Reporte SDR'!K70-1,"")</f>
        <v/>
      </c>
      <c r="N53" s="563"/>
      <c r="O53" s="562">
        <f>iferror(N53/$D$52,0)</f>
        <v>0</v>
      </c>
      <c r="P53" s="562" t="str">
        <f>iferror(N53/'PT Reporte SDR'!N70-1,"")</f>
        <v/>
      </c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</row>
    <row r="54" ht="22.5" customHeight="1">
      <c r="A54" s="367"/>
      <c r="B54" s="544"/>
      <c r="C54" s="545"/>
      <c r="D54" s="545"/>
      <c r="E54" s="548"/>
      <c r="F54" s="548" t="str">
        <f>iferror(D54/'PT Reporte SDR'!D71-1,"")</f>
        <v/>
      </c>
      <c r="G54" s="556"/>
      <c r="H54" s="548"/>
      <c r="I54" s="548"/>
      <c r="J54" s="548" t="str">
        <f>iferror(H54/'PT Reporte SDR'!H71-1,"")</f>
        <v/>
      </c>
      <c r="K54" s="548"/>
      <c r="L54" s="548"/>
      <c r="M54" s="548" t="str">
        <f>iferror(K54/'PT Reporte SDR'!K71-1,"")</f>
        <v/>
      </c>
      <c r="N54" s="548"/>
      <c r="O54" s="548"/>
      <c r="P54" s="548" t="str">
        <f>iferror(N54/'PT Reporte SDR'!N71-1,"")</f>
        <v/>
      </c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</row>
    <row r="55" ht="22.5" customHeight="1">
      <c r="A55" s="564"/>
      <c r="B55" s="565"/>
      <c r="C55" s="566" t="s">
        <v>15</v>
      </c>
      <c r="D55" s="567">
        <f>SUM(D56:D65)</f>
        <v>3</v>
      </c>
      <c r="E55" s="552" t="s">
        <v>3</v>
      </c>
      <c r="F55" s="553" t="str">
        <f>iferror(D55/'PT Reporte SDR'!D72-1,"")</f>
        <v/>
      </c>
      <c r="G55" s="568"/>
      <c r="H55" s="569">
        <f>SUM(H56:H65)</f>
        <v>3</v>
      </c>
      <c r="I55" s="553" t="s">
        <v>3</v>
      </c>
      <c r="J55" s="552" t="str">
        <f>iferror(H55/'PT Reporte SDR'!H72-1,"")</f>
        <v/>
      </c>
      <c r="K55" s="567">
        <f>SUM(K56:K65)</f>
        <v>0</v>
      </c>
      <c r="L55" s="552" t="s">
        <v>3</v>
      </c>
      <c r="M55" s="553" t="str">
        <f>iferror(K55/'PT Reporte SDR'!K72-1,"")</f>
        <v/>
      </c>
      <c r="N55" s="569">
        <f>SUM(N56:N65)</f>
        <v>0</v>
      </c>
      <c r="O55" s="553" t="s">
        <v>3</v>
      </c>
      <c r="P55" s="552" t="str">
        <f>iferror(N55/'PT Reporte SDR'!N72-1,"")</f>
        <v/>
      </c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</row>
    <row r="56" ht="22.5" customHeight="1">
      <c r="A56" s="367"/>
      <c r="B56" s="544"/>
      <c r="C56" s="352" t="s">
        <v>46</v>
      </c>
      <c r="D56" s="570">
        <f t="shared" ref="D56:D65" si="19">sum(H56)</f>
        <v>0</v>
      </c>
      <c r="E56" s="571">
        <f t="shared" ref="E56:E65" si="20">IFERROR(D56/$D$55,0)</f>
        <v>0</v>
      </c>
      <c r="F56" s="571" t="str">
        <f>iferror(D56/'PT Reporte SDR'!D73-1,"")</f>
        <v/>
      </c>
      <c r="G56" s="424"/>
      <c r="H56" s="570">
        <f>COUNTIFS(Data!$A:$A,"&gt;="&amp;'2026 Reporte SDR '!$C$5,Data!$A:$A,"&lt;="&amp;'2026 Reporte SDR '!$D$5,Data!$Y:$Y,C56)</f>
        <v>0</v>
      </c>
      <c r="I56" s="571">
        <f t="shared" ref="I56:I65" si="21">IFERROR(H56/$D$55,0)</f>
        <v>0</v>
      </c>
      <c r="J56" s="571" t="str">
        <f>iferror(H56/'PT Reporte SDR'!H73-1,"")</f>
        <v/>
      </c>
      <c r="K56" s="570">
        <f>COUNTIFS(Data!$A:$A,"&gt;="&amp;'2026 Reporte SDR '!$C$5,Data!$A:$A,"&lt;="&amp;'2026 Reporte SDR '!$D$5,Data!$E:$E,D56,Data!$BG:$BG,$H$7)</f>
        <v>0</v>
      </c>
      <c r="L56" s="571">
        <f t="shared" ref="L56:L65" si="22">IFERROR(K56/$D$55,0)</f>
        <v>0</v>
      </c>
      <c r="M56" s="571" t="str">
        <f>iferror(K56/'PT Reporte SDR'!K73-1,"")</f>
        <v/>
      </c>
      <c r="N56" s="570">
        <f>COUNTIFS(Data!$A:$A,"&gt;="&amp;'2026 Reporte SDR '!$C$5,Data!$A:$A,"&lt;="&amp;'2026 Reporte SDR '!$D$5,Data!$E:$E,E56,Data!$BG:$BG,$H$7)</f>
        <v>0</v>
      </c>
      <c r="O56" s="571">
        <f t="shared" ref="O56:O65" si="23">IFERROR(N56/$D$55,0)</f>
        <v>0</v>
      </c>
      <c r="P56" s="571" t="str">
        <f>iferror(N56/'PT Reporte SDR'!N73-1,"")</f>
        <v/>
      </c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4"/>
      <c r="AE56" s="304"/>
      <c r="AF56" s="304"/>
      <c r="AG56" s="304"/>
    </row>
    <row r="57" ht="22.5" customHeight="1">
      <c r="A57" s="367"/>
      <c r="B57" s="544"/>
      <c r="C57" s="448" t="s">
        <v>47</v>
      </c>
      <c r="D57" s="570">
        <f t="shared" si="19"/>
        <v>0</v>
      </c>
      <c r="E57" s="571">
        <f t="shared" si="20"/>
        <v>0</v>
      </c>
      <c r="F57" s="571" t="str">
        <f>iferror(D57/'PT Reporte SDR'!D74-1,"")</f>
        <v/>
      </c>
      <c r="G57" s="424"/>
      <c r="H57" s="570">
        <f>COUNTIFS(Data!$A:$A,"&gt;="&amp;'2026 Reporte SDR '!$C$5,Data!$A:$A,"&lt;="&amp;'2026 Reporte SDR '!$D$5,Data!$Y:$Y,C57)</f>
        <v>0</v>
      </c>
      <c r="I57" s="571">
        <f t="shared" si="21"/>
        <v>0</v>
      </c>
      <c r="J57" s="571" t="str">
        <f>iferror(H57/'PT Reporte SDR'!H74-1,"")</f>
        <v/>
      </c>
      <c r="K57" s="570">
        <f>COUNTIFS(Data!$A:$A,"&gt;="&amp;'2026 Reporte SDR '!$C$5,Data!$A:$A,"&lt;="&amp;'2026 Reporte SDR '!$D$5,Data!$E:$E,D57,Data!$BG:$BG,$H$7)</f>
        <v>0</v>
      </c>
      <c r="L57" s="571">
        <f t="shared" si="22"/>
        <v>0</v>
      </c>
      <c r="M57" s="571" t="str">
        <f>iferror(K57/'PT Reporte SDR'!K74-1,"")</f>
        <v/>
      </c>
      <c r="N57" s="570">
        <f>COUNTIFS(Data!$A:$A,"&gt;="&amp;'2026 Reporte SDR '!$C$5,Data!$A:$A,"&lt;="&amp;'2026 Reporte SDR '!$D$5,Data!$E:$E,E57,Data!$BG:$BG,$H$7)</f>
        <v>0</v>
      </c>
      <c r="O57" s="571">
        <f t="shared" si="23"/>
        <v>0</v>
      </c>
      <c r="P57" s="571" t="str">
        <f>iferror(N57/'PT Reporte SDR'!N74-1,"")</f>
        <v/>
      </c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4"/>
      <c r="AE57" s="304"/>
      <c r="AF57" s="304"/>
      <c r="AG57" s="304"/>
    </row>
    <row r="58" ht="22.5" customHeight="1">
      <c r="A58" s="367"/>
      <c r="B58" s="544"/>
      <c r="C58" s="352" t="s">
        <v>48</v>
      </c>
      <c r="D58" s="570">
        <f t="shared" si="19"/>
        <v>0</v>
      </c>
      <c r="E58" s="571">
        <f t="shared" si="20"/>
        <v>0</v>
      </c>
      <c r="F58" s="571" t="str">
        <f>iferror(D58/'PT Reporte SDR'!D75-1,"")</f>
        <v/>
      </c>
      <c r="G58" s="424"/>
      <c r="H58" s="570">
        <f>COUNTIFS(Data!$A:$A,"&gt;="&amp;'2026 Reporte SDR '!$C$5,Data!$A:$A,"&lt;="&amp;'2026 Reporte SDR '!$D$5,Data!$Y:$Y,C58)</f>
        <v>0</v>
      </c>
      <c r="I58" s="571">
        <f t="shared" si="21"/>
        <v>0</v>
      </c>
      <c r="J58" s="571" t="str">
        <f>iferror(H58/'PT Reporte SDR'!H75-1,"")</f>
        <v/>
      </c>
      <c r="K58" s="570">
        <f>COUNTIFS(Data!$A:$A,"&gt;="&amp;'2026 Reporte SDR '!$C$5,Data!$A:$A,"&lt;="&amp;'2026 Reporte SDR '!$D$5,Data!$E:$E,D58,Data!$BG:$BG,$H$7)</f>
        <v>0</v>
      </c>
      <c r="L58" s="571">
        <f t="shared" si="22"/>
        <v>0</v>
      </c>
      <c r="M58" s="571" t="str">
        <f>iferror(K58/'PT Reporte SDR'!K75-1,"")</f>
        <v/>
      </c>
      <c r="N58" s="570">
        <f>COUNTIFS(Data!$A:$A,"&gt;="&amp;'2026 Reporte SDR '!$C$5,Data!$A:$A,"&lt;="&amp;'2026 Reporte SDR '!$D$5,Data!$E:$E,E58,Data!$BG:$BG,$H$7)</f>
        <v>0</v>
      </c>
      <c r="O58" s="571">
        <f t="shared" si="23"/>
        <v>0</v>
      </c>
      <c r="P58" s="571" t="str">
        <f>iferror(N58/'PT Reporte SDR'!N75-1,"")</f>
        <v/>
      </c>
      <c r="Q58" s="304"/>
      <c r="R58" s="304"/>
      <c r="S58" s="304"/>
      <c r="T58" s="304"/>
      <c r="U58" s="304"/>
      <c r="V58" s="304"/>
      <c r="W58" s="304"/>
      <c r="X58" s="304"/>
      <c r="Y58" s="304"/>
      <c r="Z58" s="304"/>
      <c r="AA58" s="304"/>
      <c r="AB58" s="304"/>
      <c r="AC58" s="304"/>
      <c r="AD58" s="304"/>
      <c r="AE58" s="304"/>
      <c r="AF58" s="304"/>
      <c r="AG58" s="304"/>
    </row>
    <row r="59" ht="22.5" customHeight="1">
      <c r="A59" s="367"/>
      <c r="B59" s="544"/>
      <c r="C59" s="352" t="s">
        <v>49</v>
      </c>
      <c r="D59" s="570">
        <f t="shared" si="19"/>
        <v>0</v>
      </c>
      <c r="E59" s="571">
        <f t="shared" si="20"/>
        <v>0</v>
      </c>
      <c r="F59" s="571" t="str">
        <f>iferror(D59/'PT Reporte SDR'!D76-1,"")</f>
        <v/>
      </c>
      <c r="G59" s="424"/>
      <c r="H59" s="570">
        <f>COUNTIFS(Data!$A:$A,"&gt;="&amp;'2026 Reporte SDR '!$C$5,Data!$A:$A,"&lt;="&amp;'2026 Reporte SDR '!$D$5,Data!$Y:$Y,C59)</f>
        <v>0</v>
      </c>
      <c r="I59" s="571">
        <f t="shared" si="21"/>
        <v>0</v>
      </c>
      <c r="J59" s="571" t="str">
        <f>iferror(H59/'PT Reporte SDR'!H76-1,"")</f>
        <v/>
      </c>
      <c r="K59" s="570">
        <f>COUNTIFS(Data!$A:$A,"&gt;="&amp;'2026 Reporte SDR '!$C$5,Data!$A:$A,"&lt;="&amp;'2026 Reporte SDR '!$D$5,Data!$E:$E,D59,Data!$BG:$BG,$H$7)</f>
        <v>0</v>
      </c>
      <c r="L59" s="571">
        <f t="shared" si="22"/>
        <v>0</v>
      </c>
      <c r="M59" s="571" t="str">
        <f>iferror(K59/'PT Reporte SDR'!K76-1,"")</f>
        <v/>
      </c>
      <c r="N59" s="570">
        <f>COUNTIFS(Data!$A:$A,"&gt;="&amp;'2026 Reporte SDR '!$C$5,Data!$A:$A,"&lt;="&amp;'2026 Reporte SDR '!$D$5,Data!$E:$E,E59,Data!$BG:$BG,$H$7)</f>
        <v>0</v>
      </c>
      <c r="O59" s="571">
        <f t="shared" si="23"/>
        <v>0</v>
      </c>
      <c r="P59" s="571" t="str">
        <f>iferror(N59/'PT Reporte SDR'!N76-1,"")</f>
        <v/>
      </c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/>
      <c r="AE59" s="304"/>
      <c r="AF59" s="304"/>
      <c r="AG59" s="304"/>
    </row>
    <row r="60" ht="22.5" customHeight="1">
      <c r="A60" s="367"/>
      <c r="B60" s="544"/>
      <c r="C60" s="352" t="s">
        <v>50</v>
      </c>
      <c r="D60" s="570">
        <f t="shared" si="19"/>
        <v>3</v>
      </c>
      <c r="E60" s="571">
        <f t="shared" si="20"/>
        <v>1</v>
      </c>
      <c r="F60" s="571" t="str">
        <f>iferror(D60/'PT Reporte SDR'!D77-1,"")</f>
        <v/>
      </c>
      <c r="G60" s="424"/>
      <c r="H60" s="572">
        <v>3.0</v>
      </c>
      <c r="I60" s="571">
        <f t="shared" si="21"/>
        <v>1</v>
      </c>
      <c r="J60" s="571" t="str">
        <f>iferror(H60/'PT Reporte SDR'!H77-1,"")</f>
        <v/>
      </c>
      <c r="K60" s="570">
        <f>COUNTIFS(Data!$A:$A,"&gt;="&amp;'2026 Reporte SDR '!$C$5,Data!$A:$A,"&lt;="&amp;'2026 Reporte SDR '!$D$5,Data!$E:$E,D60,Data!$BG:$BG,$H$7)</f>
        <v>0</v>
      </c>
      <c r="L60" s="571">
        <f t="shared" si="22"/>
        <v>0</v>
      </c>
      <c r="M60" s="571" t="str">
        <f>iferror(K60/'PT Reporte SDR'!K77-1,"")</f>
        <v/>
      </c>
      <c r="N60" s="570">
        <f>COUNTIFS(Data!$A:$A,"&gt;="&amp;'2026 Reporte SDR '!$C$5,Data!$A:$A,"&lt;="&amp;'2026 Reporte SDR '!$D$5,Data!$E:$E,E60,Data!$BG:$BG,$H$7)</f>
        <v>0</v>
      </c>
      <c r="O60" s="571">
        <f t="shared" si="23"/>
        <v>0</v>
      </c>
      <c r="P60" s="571" t="str">
        <f>iferror(N60/'PT Reporte SDR'!N77-1,"")</f>
        <v/>
      </c>
      <c r="Q60" s="304"/>
      <c r="R60" s="304"/>
      <c r="S60" s="304"/>
      <c r="T60" s="304"/>
      <c r="U60" s="304"/>
      <c r="V60" s="304"/>
      <c r="W60" s="304"/>
      <c r="X60" s="304"/>
      <c r="Y60" s="304"/>
      <c r="Z60" s="304"/>
      <c r="AA60" s="304"/>
      <c r="AB60" s="304"/>
      <c r="AC60" s="304"/>
      <c r="AD60" s="304"/>
      <c r="AE60" s="304"/>
      <c r="AF60" s="304"/>
      <c r="AG60" s="304"/>
    </row>
    <row r="61" ht="22.5" customHeight="1">
      <c r="A61" s="367"/>
      <c r="B61" s="544"/>
      <c r="C61" s="448" t="s">
        <v>51</v>
      </c>
      <c r="D61" s="570">
        <f t="shared" si="19"/>
        <v>0</v>
      </c>
      <c r="E61" s="571">
        <f t="shared" si="20"/>
        <v>0</v>
      </c>
      <c r="F61" s="571" t="str">
        <f>iferror(D61/'PT Reporte SDR'!D78-1,"")</f>
        <v/>
      </c>
      <c r="G61" s="424"/>
      <c r="H61" s="570">
        <f>COUNTIFS(Data!$A:$A,"&gt;="&amp;'2026 Reporte SDR '!$C$5,Data!$A:$A,"&lt;="&amp;'2026 Reporte SDR '!$D$5,Data!$Y:$Y,C61)</f>
        <v>0</v>
      </c>
      <c r="I61" s="571">
        <f t="shared" si="21"/>
        <v>0</v>
      </c>
      <c r="J61" s="571" t="str">
        <f>iferror(H61/'PT Reporte SDR'!H78-1,"")</f>
        <v/>
      </c>
      <c r="K61" s="570">
        <f>COUNTIFS(Data!$A:$A,"&gt;="&amp;'2026 Reporte SDR '!$C$5,Data!$A:$A,"&lt;="&amp;'2026 Reporte SDR '!$D$5,Data!$E:$E,D61,Data!$BG:$BG,$H$7)</f>
        <v>0</v>
      </c>
      <c r="L61" s="571">
        <f t="shared" si="22"/>
        <v>0</v>
      </c>
      <c r="M61" s="571" t="str">
        <f>iferror(K61/'PT Reporte SDR'!K78-1,"")</f>
        <v/>
      </c>
      <c r="N61" s="570">
        <f>COUNTIFS(Data!$A:$A,"&gt;="&amp;'2026 Reporte SDR '!$C$5,Data!$A:$A,"&lt;="&amp;'2026 Reporte SDR '!$D$5,Data!$E:$E,E61,Data!$BG:$BG,$H$7)</f>
        <v>0</v>
      </c>
      <c r="O61" s="571">
        <f t="shared" si="23"/>
        <v>0</v>
      </c>
      <c r="P61" s="571" t="str">
        <f>iferror(N61/'PT Reporte SDR'!N78-1,"")</f>
        <v/>
      </c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04"/>
      <c r="AF61" s="304"/>
      <c r="AG61" s="304"/>
    </row>
    <row r="62" ht="22.5" customHeight="1">
      <c r="A62" s="304"/>
      <c r="B62" s="545"/>
      <c r="C62" s="448" t="s">
        <v>52</v>
      </c>
      <c r="D62" s="570">
        <f t="shared" si="19"/>
        <v>0</v>
      </c>
      <c r="E62" s="571">
        <f t="shared" si="20"/>
        <v>0</v>
      </c>
      <c r="F62" s="571" t="str">
        <f>iferror(D62/'PT Reporte SDR'!D79-1,"")</f>
        <v/>
      </c>
      <c r="G62" s="424"/>
      <c r="H62" s="570">
        <f>COUNTIFS(Data!$A:$A,"&gt;="&amp;'2026 Reporte SDR '!$C$5,Data!$A:$A,"&lt;="&amp;'2026 Reporte SDR '!$D$5,Data!$Y:$Y,C62)</f>
        <v>0</v>
      </c>
      <c r="I62" s="571">
        <f t="shared" si="21"/>
        <v>0</v>
      </c>
      <c r="J62" s="571" t="str">
        <f>iferror(H62/'PT Reporte SDR'!H79-1,"")</f>
        <v/>
      </c>
      <c r="K62" s="570">
        <f>COUNTIFS(Data!$A:$A,"&gt;="&amp;'2026 Reporte SDR '!$C$5,Data!$A:$A,"&lt;="&amp;'2026 Reporte SDR '!$D$5,Data!$E:$E,D62,Data!$BG:$BG,$H$7)</f>
        <v>0</v>
      </c>
      <c r="L62" s="571">
        <f t="shared" si="22"/>
        <v>0</v>
      </c>
      <c r="M62" s="571" t="str">
        <f>iferror(K62/'PT Reporte SDR'!K79-1,"")</f>
        <v/>
      </c>
      <c r="N62" s="570">
        <f>COUNTIFS(Data!$A:$A,"&gt;="&amp;'2026 Reporte SDR '!$C$5,Data!$A:$A,"&lt;="&amp;'2026 Reporte SDR '!$D$5,Data!$E:$E,E62,Data!$BG:$BG,$H$7)</f>
        <v>0</v>
      </c>
      <c r="O62" s="571">
        <f t="shared" si="23"/>
        <v>0</v>
      </c>
      <c r="P62" s="571" t="str">
        <f>iferror(N62/'PT Reporte SDR'!N79-1,"")</f>
        <v/>
      </c>
      <c r="Q62" s="449"/>
      <c r="R62" s="449"/>
      <c r="S62" s="449"/>
      <c r="T62" s="449"/>
      <c r="U62" s="449"/>
      <c r="V62" s="304"/>
      <c r="W62" s="304"/>
      <c r="X62" s="304"/>
      <c r="Y62" s="304"/>
      <c r="Z62" s="304"/>
      <c r="AA62" s="304"/>
      <c r="AB62" s="304"/>
      <c r="AC62" s="304"/>
      <c r="AD62" s="304"/>
      <c r="AE62" s="304"/>
      <c r="AF62" s="304"/>
      <c r="AG62" s="304"/>
    </row>
    <row r="63" ht="22.5" customHeight="1">
      <c r="A63" s="304"/>
      <c r="B63" s="545"/>
      <c r="C63" s="450" t="s">
        <v>53</v>
      </c>
      <c r="D63" s="570">
        <f t="shared" si="19"/>
        <v>0</v>
      </c>
      <c r="E63" s="571">
        <f t="shared" si="20"/>
        <v>0</v>
      </c>
      <c r="F63" s="571" t="str">
        <f>iferror(D63/'PT Reporte SDR'!D80-1,"")</f>
        <v/>
      </c>
      <c r="G63" s="424"/>
      <c r="H63" s="570">
        <f>COUNTIFS(Data!$A:$A,"&gt;="&amp;'2026 Reporte SDR '!$C$5,Data!$A:$A,"&lt;="&amp;'2026 Reporte SDR '!$D$5,Data!$Y:$Y,C63)</f>
        <v>0</v>
      </c>
      <c r="I63" s="571">
        <f t="shared" si="21"/>
        <v>0</v>
      </c>
      <c r="J63" s="571" t="str">
        <f>iferror(H63/'PT Reporte SDR'!H80-1,"")</f>
        <v/>
      </c>
      <c r="K63" s="570">
        <f>COUNTIFS(Data!$A:$A,"&gt;="&amp;'2026 Reporte SDR '!$C$5,Data!$A:$A,"&lt;="&amp;'2026 Reporte SDR '!$D$5,Data!$E:$E,D63,Data!$BG:$BG,$H$7)</f>
        <v>0</v>
      </c>
      <c r="L63" s="571">
        <f t="shared" si="22"/>
        <v>0</v>
      </c>
      <c r="M63" s="571" t="str">
        <f>iferror(K63/'PT Reporte SDR'!K80-1,"")</f>
        <v/>
      </c>
      <c r="N63" s="570">
        <f>COUNTIFS(Data!$A:$A,"&gt;="&amp;'2026 Reporte SDR '!$C$5,Data!$A:$A,"&lt;="&amp;'2026 Reporte SDR '!$D$5,Data!$E:$E,E63,Data!$BG:$BG,$H$7)</f>
        <v>0</v>
      </c>
      <c r="O63" s="571">
        <f t="shared" si="23"/>
        <v>0</v>
      </c>
      <c r="P63" s="571" t="str">
        <f>iferror(N63/'PT Reporte SDR'!N80-1,"")</f>
        <v/>
      </c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304"/>
      <c r="AB63" s="304"/>
      <c r="AC63" s="304"/>
      <c r="AD63" s="304"/>
      <c r="AE63" s="304"/>
      <c r="AF63" s="304"/>
      <c r="AG63" s="304"/>
    </row>
    <row r="64" ht="22.5" customHeight="1">
      <c r="A64" s="304"/>
      <c r="B64" s="545"/>
      <c r="C64" s="448" t="s">
        <v>54</v>
      </c>
      <c r="D64" s="570">
        <f t="shared" si="19"/>
        <v>0</v>
      </c>
      <c r="E64" s="571">
        <f t="shared" si="20"/>
        <v>0</v>
      </c>
      <c r="F64" s="571" t="str">
        <f>iferror(D64/'PT Reporte SDR'!D81-1,"")</f>
        <v/>
      </c>
      <c r="G64" s="424"/>
      <c r="H64" s="570">
        <f>COUNTIFS(Data!$A:$A,"&gt;="&amp;'2026 Reporte SDR '!$C$5,Data!$A:$A,"&lt;="&amp;'2026 Reporte SDR '!$D$5,Data!$Y:$Y,C64)</f>
        <v>0</v>
      </c>
      <c r="I64" s="571">
        <f t="shared" si="21"/>
        <v>0</v>
      </c>
      <c r="J64" s="571" t="str">
        <f>iferror(H64/'PT Reporte SDR'!H81-1,"")</f>
        <v/>
      </c>
      <c r="K64" s="570">
        <f>COUNTIFS(Data!$A:$A,"&gt;="&amp;'2026 Reporte SDR '!$C$5,Data!$A:$A,"&lt;="&amp;'2026 Reporte SDR '!$D$5,Data!$E:$E,D64,Data!$BG:$BG,$H$7)</f>
        <v>0</v>
      </c>
      <c r="L64" s="571">
        <f t="shared" si="22"/>
        <v>0</v>
      </c>
      <c r="M64" s="571" t="str">
        <f>iferror(K64/'PT Reporte SDR'!K81-1,"")</f>
        <v/>
      </c>
      <c r="N64" s="570">
        <f>COUNTIFS(Data!$A:$A,"&gt;="&amp;'2026 Reporte SDR '!$C$5,Data!$A:$A,"&lt;="&amp;'2026 Reporte SDR '!$D$5,Data!$E:$E,E64,Data!$BG:$BG,$H$7)</f>
        <v>0</v>
      </c>
      <c r="O64" s="571">
        <f t="shared" si="23"/>
        <v>0</v>
      </c>
      <c r="P64" s="571" t="str">
        <f>iferror(N64/'PT Reporte SDR'!N81-1,"")</f>
        <v/>
      </c>
      <c r="Q64" s="449"/>
      <c r="R64" s="449"/>
      <c r="S64" s="449"/>
      <c r="T64" s="449"/>
      <c r="U64" s="449"/>
      <c r="V64" s="304"/>
      <c r="W64" s="304"/>
      <c r="X64" s="304"/>
      <c r="Y64" s="304"/>
      <c r="Z64" s="304"/>
      <c r="AA64" s="304"/>
      <c r="AB64" s="304"/>
      <c r="AC64" s="304"/>
      <c r="AD64" s="304"/>
      <c r="AE64" s="304"/>
      <c r="AF64" s="304"/>
      <c r="AG64" s="304"/>
    </row>
    <row r="65" ht="22.5" customHeight="1">
      <c r="A65" s="304"/>
      <c r="B65" s="545"/>
      <c r="C65" s="352" t="s">
        <v>55</v>
      </c>
      <c r="D65" s="570">
        <f t="shared" si="19"/>
        <v>0</v>
      </c>
      <c r="E65" s="571">
        <f t="shared" si="20"/>
        <v>0</v>
      </c>
      <c r="F65" s="571" t="str">
        <f>iferror(D65/'PT Reporte SDR'!D82-1,"")</f>
        <v/>
      </c>
      <c r="G65" s="424"/>
      <c r="H65" s="570">
        <f>COUNTIFS(Data!$A:$A,"&gt;="&amp;'2026 Reporte SDR '!$C$5,Data!$A:$A,"&lt;="&amp;'2026 Reporte SDR '!$D$5,Data!$Y:$Y,C65)</f>
        <v>0</v>
      </c>
      <c r="I65" s="571">
        <f t="shared" si="21"/>
        <v>0</v>
      </c>
      <c r="J65" s="571" t="str">
        <f>iferror(H65/'PT Reporte SDR'!H82-1,"")</f>
        <v/>
      </c>
      <c r="K65" s="570">
        <f>COUNTIFS(Data!$A:$A,"&gt;="&amp;'2026 Reporte SDR '!$C$5,Data!$A:$A,"&lt;="&amp;'2026 Reporte SDR '!$D$5,Data!$E:$E,D65,Data!$BG:$BG,$H$7)</f>
        <v>0</v>
      </c>
      <c r="L65" s="571">
        <f t="shared" si="22"/>
        <v>0</v>
      </c>
      <c r="M65" s="571" t="str">
        <f>iferror(K65/'PT Reporte SDR'!K82-1,"")</f>
        <v/>
      </c>
      <c r="N65" s="570">
        <f>COUNTIFS(Data!$A:$A,"&gt;="&amp;'2026 Reporte SDR '!$C$5,Data!$A:$A,"&lt;="&amp;'2026 Reporte SDR '!$D$5,Data!$E:$E,E65,Data!$BG:$BG,$H$7)</f>
        <v>0</v>
      </c>
      <c r="O65" s="571">
        <f t="shared" si="23"/>
        <v>0</v>
      </c>
      <c r="P65" s="571" t="str">
        <f>iferror(N65/'PT Reporte SDR'!N82-1,"")</f>
        <v/>
      </c>
      <c r="Q65" s="304"/>
      <c r="R65" s="304"/>
      <c r="S65" s="304"/>
      <c r="T65" s="304"/>
      <c r="U65" s="304"/>
      <c r="V65" s="304"/>
      <c r="W65" s="304"/>
      <c r="X65" s="304"/>
      <c r="Y65" s="304"/>
      <c r="Z65" s="304"/>
      <c r="AA65" s="304"/>
      <c r="AB65" s="304"/>
      <c r="AC65" s="304"/>
      <c r="AD65" s="304"/>
      <c r="AE65" s="304"/>
      <c r="AF65" s="304"/>
      <c r="AG65" s="304"/>
    </row>
    <row r="66" ht="22.5" customHeight="1">
      <c r="A66" s="304"/>
      <c r="B66" s="545"/>
      <c r="C66" s="545"/>
      <c r="D66" s="555"/>
      <c r="E66" s="546"/>
      <c r="F66" s="546" t="str">
        <f>iferror(D66/'PT Reporte SDR'!D83-1,"")</f>
        <v/>
      </c>
      <c r="G66" s="556"/>
      <c r="H66" s="548"/>
      <c r="I66" s="546"/>
      <c r="J66" s="546" t="str">
        <f>iferror(H66/'PT Reporte SDR'!H83-1,"")</f>
        <v/>
      </c>
      <c r="K66" s="548"/>
      <c r="L66" s="546"/>
      <c r="M66" s="546" t="str">
        <f>iferror(K66/'PT Reporte SDR'!K83-1,"")</f>
        <v/>
      </c>
      <c r="N66" s="548"/>
      <c r="O66" s="546"/>
      <c r="P66" s="546" t="str">
        <f>iferror(N66/'PT Reporte SDR'!N83-1,"")</f>
        <v/>
      </c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</row>
    <row r="67" ht="22.5" customHeight="1">
      <c r="A67" s="304"/>
      <c r="B67" s="545"/>
      <c r="C67" s="545"/>
      <c r="D67" s="555"/>
      <c r="E67" s="546"/>
      <c r="F67" s="546" t="str">
        <f>iferror(D67/'PT Reporte SDR'!D84-1,"")</f>
        <v/>
      </c>
      <c r="G67" s="556"/>
      <c r="H67" s="548"/>
      <c r="I67" s="546"/>
      <c r="J67" s="546" t="str">
        <f>iferror(H67/'PT Reporte SDR'!H84-1,"")</f>
        <v/>
      </c>
      <c r="K67" s="548"/>
      <c r="L67" s="546"/>
      <c r="M67" s="546" t="str">
        <f>iferror(K67/'PT Reporte SDR'!K84-1,"")</f>
        <v/>
      </c>
      <c r="N67" s="548"/>
      <c r="O67" s="546"/>
      <c r="P67" s="546" t="str">
        <f>iferror(N67/'PT Reporte SDR'!N84-1,"")</f>
        <v/>
      </c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</row>
    <row r="68" ht="22.5" customHeight="1">
      <c r="A68" s="459"/>
      <c r="B68" s="568"/>
      <c r="C68" s="566" t="s">
        <v>13</v>
      </c>
      <c r="D68" s="567">
        <f>SUM(D69:D76)</f>
        <v>0</v>
      </c>
      <c r="E68" s="552" t="s">
        <v>56</v>
      </c>
      <c r="F68" s="553" t="str">
        <f>iferror(D68/'PT Reporte SDR'!D85-1,"")</f>
        <v/>
      </c>
      <c r="G68" s="568"/>
      <c r="H68" s="573">
        <f>SUM(H69:H76)</f>
        <v>0</v>
      </c>
      <c r="I68" s="553" t="s">
        <v>56</v>
      </c>
      <c r="J68" s="552" t="str">
        <f>iferror(H68/'PT Reporte SDR'!H85-1,"")</f>
        <v/>
      </c>
      <c r="K68" s="574">
        <f>SUM(K69:K76)</f>
        <v>0</v>
      </c>
      <c r="L68" s="552" t="s">
        <v>56</v>
      </c>
      <c r="M68" s="553" t="str">
        <f>iferror(K68/'PT Reporte SDR'!K85-1,"")</f>
        <v/>
      </c>
      <c r="N68" s="573">
        <f>SUM(N69:N76)</f>
        <v>0</v>
      </c>
      <c r="O68" s="553" t="s">
        <v>56</v>
      </c>
      <c r="P68" s="552" t="str">
        <f>iferror(N68/'PT Reporte SDR'!N85-1,"")</f>
        <v/>
      </c>
      <c r="Q68" s="459"/>
      <c r="R68" s="459"/>
      <c r="S68" s="459"/>
      <c r="T68" s="459"/>
      <c r="U68" s="459"/>
      <c r="V68" s="459"/>
      <c r="W68" s="459"/>
      <c r="X68" s="459"/>
      <c r="Y68" s="459"/>
      <c r="Z68" s="459"/>
      <c r="AA68" s="459"/>
      <c r="AB68" s="459"/>
      <c r="AC68" s="459"/>
      <c r="AD68" s="459"/>
      <c r="AE68" s="459"/>
      <c r="AF68" s="459"/>
      <c r="AG68" s="459"/>
    </row>
    <row r="69" ht="22.5" customHeight="1">
      <c r="A69" s="304"/>
      <c r="B69" s="545"/>
      <c r="C69" s="450" t="s">
        <v>58</v>
      </c>
      <c r="D69" s="453">
        <f t="shared" ref="D69:D74" si="24">sum(H69)</f>
        <v>0</v>
      </c>
      <c r="E69" s="454">
        <f t="shared" ref="E69:E74" si="25">iferror(D69/$D$68,0)</f>
        <v>0</v>
      </c>
      <c r="F69" s="454" t="str">
        <f>iferror(D69/'PT Reporte SDR'!D86-1,"")</f>
        <v/>
      </c>
      <c r="G69" s="424"/>
      <c r="H69" s="455">
        <f>COUNTIFS(Data!$A:$A,"&gt;="&amp;'2026 Reporte SDR '!$C$5,Data!$A:$A,"&lt;="&amp;'2026 Reporte SDR '!$D$5,Data!$Y:$Y,#REF!)</f>
        <v>0</v>
      </c>
      <c r="I69" s="454">
        <f t="shared" ref="I69:I74" si="26">iferror(H69/$D$68,0)</f>
        <v>0</v>
      </c>
      <c r="J69" s="454" t="str">
        <f>iferror(H69/'PT Reporte SDR'!H86-1,"")</f>
        <v/>
      </c>
      <c r="K69" s="455">
        <f>COUNTIFS(Data!$A:$A,"&gt;="&amp;'2026 Reporte SDR '!$C$5,Data!$A:$A,"&lt;="&amp;'2026 Reporte SDR '!$D$5,Data!$E:$E,D69,Data!$BG:$BG,$H$7)</f>
        <v>0</v>
      </c>
      <c r="L69" s="454">
        <f t="shared" ref="L69:L74" si="27">iferror(K69/$D$68,0)</f>
        <v>0</v>
      </c>
      <c r="M69" s="454" t="str">
        <f>iferror(K69/'PT Reporte SDR'!K86-1,"")</f>
        <v/>
      </c>
      <c r="N69" s="455">
        <f>COUNTIFS(Data!$A:$A,"&gt;="&amp;'2026 Reporte SDR '!$C$5,Data!$A:$A,"&lt;="&amp;'2026 Reporte SDR '!$D$5,Data!$E:$E,E69,Data!$BG:$BG,$H$7)</f>
        <v>0</v>
      </c>
      <c r="O69" s="454">
        <f t="shared" ref="O69:O74" si="28">iferror(N69/$D$68,0)</f>
        <v>0</v>
      </c>
      <c r="P69" s="454" t="str">
        <f>iferror(N69/'PT Reporte SDR'!N86-1,"")</f>
        <v/>
      </c>
      <c r="Q69" s="449"/>
      <c r="R69" s="449"/>
      <c r="S69" s="449"/>
      <c r="T69" s="449"/>
      <c r="U69" s="449"/>
      <c r="V69" s="304"/>
      <c r="W69" s="304"/>
      <c r="X69" s="304"/>
      <c r="Y69" s="304"/>
      <c r="Z69" s="304"/>
      <c r="AA69" s="304"/>
      <c r="AB69" s="304"/>
      <c r="AC69" s="304"/>
      <c r="AD69" s="304"/>
      <c r="AE69" s="304"/>
      <c r="AF69" s="304"/>
      <c r="AG69" s="304"/>
    </row>
    <row r="70" ht="22.5" customHeight="1">
      <c r="A70" s="304"/>
      <c r="B70" s="545"/>
      <c r="C70" s="575"/>
      <c r="D70" s="453">
        <f t="shared" si="24"/>
        <v>0</v>
      </c>
      <c r="E70" s="454">
        <f t="shared" si="25"/>
        <v>0</v>
      </c>
      <c r="F70" s="454" t="str">
        <f>iferror(D70/'PT Reporte SDR'!D87-1,"")</f>
        <v/>
      </c>
      <c r="G70" s="424"/>
      <c r="H70" s="455">
        <f>COUNTIFS(Data!$A:$A,"&gt;="&amp;'2026 Reporte SDR '!$C$5,Data!$A:$A,"&lt;="&amp;'2026 Reporte SDR '!$D$5,Data!$Y:$Y,C69)</f>
        <v>0</v>
      </c>
      <c r="I70" s="454">
        <f t="shared" si="26"/>
        <v>0</v>
      </c>
      <c r="J70" s="454" t="str">
        <f>iferror(H70/'PT Reporte SDR'!H87-1,"")</f>
        <v/>
      </c>
      <c r="K70" s="455">
        <f>COUNTIFS(Data!$A:$A,"&gt;="&amp;'2026 Reporte SDR '!$C$5,Data!$A:$A,"&lt;="&amp;'2026 Reporte SDR '!$D$5,Data!$E:$E,D70,Data!$BG:$BG,$H$7)</f>
        <v>0</v>
      </c>
      <c r="L70" s="454">
        <f t="shared" si="27"/>
        <v>0</v>
      </c>
      <c r="M70" s="454" t="str">
        <f>iferror(K70/'PT Reporte SDR'!K87-1,"")</f>
        <v/>
      </c>
      <c r="N70" s="455">
        <f>COUNTIFS(Data!$A:$A,"&gt;="&amp;'2026 Reporte SDR '!$C$5,Data!$A:$A,"&lt;="&amp;'2026 Reporte SDR '!$D$5,Data!$E:$E,E70,Data!$BG:$BG,$H$7)</f>
        <v>0</v>
      </c>
      <c r="O70" s="454">
        <f t="shared" si="28"/>
        <v>0</v>
      </c>
      <c r="P70" s="454" t="str">
        <f>iferror(N70/'PT Reporte SDR'!N87-1,"")</f>
        <v/>
      </c>
      <c r="Q70" s="304"/>
      <c r="R70" s="304"/>
      <c r="S70" s="304"/>
      <c r="T70" s="304"/>
      <c r="U70" s="304"/>
      <c r="V70" s="304"/>
      <c r="W70" s="304"/>
      <c r="X70" s="304"/>
      <c r="Y70" s="304"/>
      <c r="Z70" s="304"/>
      <c r="AA70" s="304"/>
      <c r="AB70" s="304"/>
      <c r="AC70" s="304"/>
      <c r="AD70" s="304"/>
      <c r="AE70" s="304"/>
      <c r="AF70" s="304"/>
      <c r="AG70" s="304"/>
    </row>
    <row r="71" ht="22.5" customHeight="1">
      <c r="A71" s="304"/>
      <c r="B71" s="545"/>
      <c r="C71" s="448" t="s">
        <v>59</v>
      </c>
      <c r="D71" s="453">
        <f t="shared" si="24"/>
        <v>0</v>
      </c>
      <c r="E71" s="454">
        <f t="shared" si="25"/>
        <v>0</v>
      </c>
      <c r="F71" s="454" t="str">
        <f>iferror(D71/'PT Reporte SDR'!D88-1,"")</f>
        <v/>
      </c>
      <c r="G71" s="424"/>
      <c r="H71" s="455">
        <f>COUNTIFS(Data!$A:$A,"&gt;="&amp;'2026 Reporte SDR '!$C$5,Data!$A:$A,"&lt;="&amp;'2026 Reporte SDR '!$D$5,Data!$Y:$Y,C71)</f>
        <v>0</v>
      </c>
      <c r="I71" s="454">
        <f t="shared" si="26"/>
        <v>0</v>
      </c>
      <c r="J71" s="454" t="str">
        <f>iferror(H71/'PT Reporte SDR'!H88-1,"")</f>
        <v/>
      </c>
      <c r="K71" s="455">
        <f>COUNTIFS(Data!$A:$A,"&gt;="&amp;'2026 Reporte SDR '!$C$5,Data!$A:$A,"&lt;="&amp;'2026 Reporte SDR '!$D$5,Data!$E:$E,D71,Data!$BG:$BG,$H$7)</f>
        <v>0</v>
      </c>
      <c r="L71" s="454">
        <f t="shared" si="27"/>
        <v>0</v>
      </c>
      <c r="M71" s="454" t="str">
        <f>iferror(K71/'PT Reporte SDR'!K88-1,"")</f>
        <v/>
      </c>
      <c r="N71" s="455">
        <f>COUNTIFS(Data!$A:$A,"&gt;="&amp;'2026 Reporte SDR '!$C$5,Data!$A:$A,"&lt;="&amp;'2026 Reporte SDR '!$D$5,Data!$E:$E,E71,Data!$BG:$BG,$H$7)</f>
        <v>0</v>
      </c>
      <c r="O71" s="454">
        <f t="shared" si="28"/>
        <v>0</v>
      </c>
      <c r="P71" s="454" t="str">
        <f>iferror(N71/'PT Reporte SDR'!N88-1,"")</f>
        <v/>
      </c>
      <c r="Q71" s="449"/>
      <c r="R71" s="449"/>
      <c r="S71" s="449"/>
      <c r="T71" s="449"/>
      <c r="U71" s="449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  <c r="AF71" s="304"/>
      <c r="AG71" s="304"/>
    </row>
    <row r="72" ht="22.5" customHeight="1">
      <c r="A72" s="304"/>
      <c r="B72" s="545"/>
      <c r="C72" s="352" t="s">
        <v>60</v>
      </c>
      <c r="D72" s="453">
        <f t="shared" si="24"/>
        <v>0</v>
      </c>
      <c r="E72" s="454">
        <f t="shared" si="25"/>
        <v>0</v>
      </c>
      <c r="F72" s="454" t="str">
        <f>iferror(D72/'PT Reporte SDR'!D89-1,"")</f>
        <v/>
      </c>
      <c r="G72" s="424"/>
      <c r="H72" s="455">
        <f>COUNTIFS(Data!$A:$A,"&gt;="&amp;'2026 Reporte SDR '!$C$5,Data!$A:$A,"&lt;="&amp;'2026 Reporte SDR '!$D$5,Data!$Y:$Y,C72)</f>
        <v>0</v>
      </c>
      <c r="I72" s="454">
        <f t="shared" si="26"/>
        <v>0</v>
      </c>
      <c r="J72" s="454" t="str">
        <f>iferror(H72/'PT Reporte SDR'!H89-1,"")</f>
        <v/>
      </c>
      <c r="K72" s="455">
        <f>COUNTIFS(Data!$A:$A,"&gt;="&amp;'2026 Reporte SDR '!$C$5,Data!$A:$A,"&lt;="&amp;'2026 Reporte SDR '!$D$5,Data!$E:$E,D72,Data!$BG:$BG,$H$7)</f>
        <v>0</v>
      </c>
      <c r="L72" s="454">
        <f t="shared" si="27"/>
        <v>0</v>
      </c>
      <c r="M72" s="454" t="str">
        <f>iferror(K72/'PT Reporte SDR'!K89-1,"")</f>
        <v/>
      </c>
      <c r="N72" s="455">
        <f>COUNTIFS(Data!$A:$A,"&gt;="&amp;'2026 Reporte SDR '!$C$5,Data!$A:$A,"&lt;="&amp;'2026 Reporte SDR '!$D$5,Data!$E:$E,E72,Data!$BG:$BG,$H$7)</f>
        <v>0</v>
      </c>
      <c r="O72" s="454">
        <f t="shared" si="28"/>
        <v>0</v>
      </c>
      <c r="P72" s="454" t="str">
        <f>iferror(N72/'PT Reporte SDR'!N89-1,"")</f>
        <v/>
      </c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</row>
    <row r="73" ht="22.5" customHeight="1">
      <c r="A73" s="304"/>
      <c r="B73" s="545"/>
      <c r="C73" s="352" t="s">
        <v>61</v>
      </c>
      <c r="D73" s="453">
        <f t="shared" si="24"/>
        <v>0</v>
      </c>
      <c r="E73" s="454">
        <f t="shared" si="25"/>
        <v>0</v>
      </c>
      <c r="F73" s="454" t="str">
        <f>iferror(D73/'PT Reporte SDR'!D90-1,"")</f>
        <v/>
      </c>
      <c r="G73" s="424"/>
      <c r="H73" s="455">
        <f>COUNTIFS(Data!$A:$A,"&gt;="&amp;'2026 Reporte SDR '!$C$5,Data!$A:$A,"&lt;="&amp;'2026 Reporte SDR '!$D$5,Data!$Y:$Y,C73)</f>
        <v>0</v>
      </c>
      <c r="I73" s="454">
        <f t="shared" si="26"/>
        <v>0</v>
      </c>
      <c r="J73" s="454" t="str">
        <f>iferror(H73/'PT Reporte SDR'!H90-1,"")</f>
        <v/>
      </c>
      <c r="K73" s="455">
        <f>COUNTIFS(Data!$A:$A,"&gt;="&amp;'2026 Reporte SDR '!$C$5,Data!$A:$A,"&lt;="&amp;'2026 Reporte SDR '!$D$5,Data!$E:$E,D73,Data!$BG:$BG,$H$7)</f>
        <v>0</v>
      </c>
      <c r="L73" s="454">
        <f t="shared" si="27"/>
        <v>0</v>
      </c>
      <c r="M73" s="454" t="str">
        <f>iferror(K73/'PT Reporte SDR'!K90-1,"")</f>
        <v/>
      </c>
      <c r="N73" s="455">
        <f>COUNTIFS(Data!$A:$A,"&gt;="&amp;'2026 Reporte SDR '!$C$5,Data!$A:$A,"&lt;="&amp;'2026 Reporte SDR '!$D$5,Data!$E:$E,E73,Data!$BG:$BG,$H$7)</f>
        <v>0</v>
      </c>
      <c r="O73" s="454">
        <f t="shared" si="28"/>
        <v>0</v>
      </c>
      <c r="P73" s="454" t="str">
        <f>iferror(N73/'PT Reporte SDR'!N90-1,"")</f>
        <v/>
      </c>
      <c r="Q73" s="304"/>
      <c r="R73" s="304"/>
      <c r="S73" s="304"/>
      <c r="T73" s="304"/>
      <c r="U73" s="304"/>
      <c r="V73" s="304"/>
      <c r="W73" s="304"/>
      <c r="X73" s="304"/>
      <c r="Y73" s="304"/>
      <c r="Z73" s="304"/>
      <c r="AA73" s="304"/>
      <c r="AB73" s="304"/>
      <c r="AC73" s="304"/>
      <c r="AD73" s="304"/>
      <c r="AE73" s="304"/>
      <c r="AF73" s="304"/>
      <c r="AG73" s="304"/>
    </row>
    <row r="74" ht="22.5" customHeight="1">
      <c r="A74" s="304"/>
      <c r="B74" s="545"/>
      <c r="C74" s="352" t="s">
        <v>62</v>
      </c>
      <c r="D74" s="453">
        <f t="shared" si="24"/>
        <v>0</v>
      </c>
      <c r="E74" s="454">
        <f t="shared" si="25"/>
        <v>0</v>
      </c>
      <c r="F74" s="454" t="str">
        <f>iferror(D74/'PT Reporte SDR'!D91-1,"")</f>
        <v/>
      </c>
      <c r="G74" s="424"/>
      <c r="H74" s="455">
        <f>COUNTIFS(Data!$A:$A,"&gt;="&amp;'2026 Reporte SDR '!$C$5,Data!$A:$A,"&lt;="&amp;'2026 Reporte SDR '!$D$5,Data!$Y:$Y,C74)</f>
        <v>0</v>
      </c>
      <c r="I74" s="454">
        <f t="shared" si="26"/>
        <v>0</v>
      </c>
      <c r="J74" s="454" t="str">
        <f>iferror(H74/'PT Reporte SDR'!H91-1,"")</f>
        <v/>
      </c>
      <c r="K74" s="455">
        <f>COUNTIFS(Data!$A:$A,"&gt;="&amp;'2026 Reporte SDR '!$C$5,Data!$A:$A,"&lt;="&amp;'2026 Reporte SDR '!$D$5,Data!$E:$E,D74,Data!$BG:$BG,$H$7)</f>
        <v>0</v>
      </c>
      <c r="L74" s="454">
        <f t="shared" si="27"/>
        <v>0</v>
      </c>
      <c r="M74" s="454" t="str">
        <f>iferror(K74/'PT Reporte SDR'!K91-1,"")</f>
        <v/>
      </c>
      <c r="N74" s="455">
        <f>COUNTIFS(Data!$A:$A,"&gt;="&amp;'2026 Reporte SDR '!$C$5,Data!$A:$A,"&lt;="&amp;'2026 Reporte SDR '!$D$5,Data!$E:$E,E74,Data!$BG:$BG,$H$7)</f>
        <v>0</v>
      </c>
      <c r="O74" s="454">
        <f t="shared" si="28"/>
        <v>0</v>
      </c>
      <c r="P74" s="454" t="str">
        <f>iferror(N74/'PT Reporte SDR'!N91-1,"")</f>
        <v/>
      </c>
      <c r="Q74" s="449"/>
      <c r="R74" s="449"/>
      <c r="S74" s="449"/>
      <c r="T74" s="449"/>
      <c r="U74" s="449"/>
      <c r="V74" s="304"/>
      <c r="W74" s="304"/>
      <c r="X74" s="304"/>
      <c r="Y74" s="304"/>
      <c r="Z74" s="304"/>
      <c r="AA74" s="304"/>
      <c r="AB74" s="304"/>
      <c r="AC74" s="304"/>
      <c r="AD74" s="304"/>
      <c r="AE74" s="304"/>
      <c r="AF74" s="304"/>
      <c r="AG74" s="304"/>
    </row>
    <row r="75" ht="22.5" customHeight="1">
      <c r="A75" s="304"/>
      <c r="B75" s="545"/>
      <c r="C75" s="352"/>
      <c r="D75" s="453"/>
      <c r="E75" s="457"/>
      <c r="F75" s="457" t="str">
        <f>iferror(D75/'PT Reporte SDR'!D92-1,"")</f>
        <v/>
      </c>
      <c r="G75" s="424"/>
      <c r="H75" s="455"/>
      <c r="I75" s="457"/>
      <c r="J75" s="457" t="str">
        <f>iferror(H75/'PT Reporte SDR'!H92-1,"")</f>
        <v/>
      </c>
      <c r="K75" s="455"/>
      <c r="L75" s="457"/>
      <c r="M75" s="457" t="str">
        <f>iferror(K75/'PT Reporte SDR'!K92-1,"")</f>
        <v/>
      </c>
      <c r="N75" s="455"/>
      <c r="O75" s="457"/>
      <c r="P75" s="457" t="str">
        <f>iferror(N75/'PT Reporte SDR'!N92-1,"")</f>
        <v/>
      </c>
      <c r="Q75" s="304"/>
      <c r="R75" s="304"/>
      <c r="S75" s="304"/>
      <c r="T75" s="304"/>
      <c r="U75" s="304"/>
      <c r="V75" s="304"/>
      <c r="W75" s="304"/>
      <c r="X75" s="304"/>
      <c r="Y75" s="304"/>
      <c r="Z75" s="304"/>
      <c r="AA75" s="304"/>
      <c r="AB75" s="304"/>
      <c r="AC75" s="304"/>
      <c r="AD75" s="304"/>
      <c r="AE75" s="304"/>
      <c r="AF75" s="304"/>
      <c r="AG75" s="304"/>
    </row>
    <row r="76" ht="22.5" customHeight="1">
      <c r="A76" s="304"/>
      <c r="B76" s="545"/>
      <c r="C76" s="352"/>
      <c r="D76" s="453"/>
      <c r="E76" s="457"/>
      <c r="F76" s="457" t="str">
        <f>iferror(D76/'PT Reporte SDR'!D93-1,"")</f>
        <v/>
      </c>
      <c r="G76" s="424"/>
      <c r="H76" s="455"/>
      <c r="I76" s="457"/>
      <c r="J76" s="457" t="str">
        <f>iferror(H76/'PT Reporte SDR'!H93-1,"")</f>
        <v/>
      </c>
      <c r="K76" s="455"/>
      <c r="L76" s="457"/>
      <c r="M76" s="457" t="str">
        <f>iferror(K76/'PT Reporte SDR'!K93-1,"")</f>
        <v/>
      </c>
      <c r="N76" s="455"/>
      <c r="O76" s="457"/>
      <c r="P76" s="457" t="str">
        <f>iferror(N76/'PT Reporte SDR'!N93-1,"")</f>
        <v/>
      </c>
      <c r="Q76" s="449"/>
      <c r="R76" s="449"/>
      <c r="S76" s="449"/>
      <c r="T76" s="449"/>
      <c r="U76" s="449"/>
      <c r="V76" s="304"/>
      <c r="W76" s="304"/>
      <c r="X76" s="304"/>
      <c r="Y76" s="304"/>
      <c r="Z76" s="304"/>
      <c r="AA76" s="304"/>
      <c r="AB76" s="304"/>
      <c r="AC76" s="304"/>
      <c r="AD76" s="304"/>
      <c r="AE76" s="304"/>
      <c r="AF76" s="304"/>
      <c r="AG76" s="304"/>
    </row>
    <row r="77" ht="22.5" customHeight="1">
      <c r="A77" s="304"/>
      <c r="B77" s="545"/>
      <c r="C77" s="545"/>
      <c r="D77" s="555"/>
      <c r="E77" s="576"/>
      <c r="F77" s="576" t="str">
        <f>iferror(D77/'PT Reporte SDR'!D94-1,"")</f>
        <v/>
      </c>
      <c r="G77" s="556"/>
      <c r="H77" s="548"/>
      <c r="I77" s="576"/>
      <c r="J77" s="576" t="str">
        <f>iferror(H77/'PT Reporte SDR'!H94-1,"")</f>
        <v/>
      </c>
      <c r="K77" s="548"/>
      <c r="L77" s="576"/>
      <c r="M77" s="576" t="str">
        <f>iferror(K77/'PT Reporte SDR'!K94-1,"")</f>
        <v/>
      </c>
      <c r="N77" s="548"/>
      <c r="O77" s="576"/>
      <c r="P77" s="576" t="str">
        <f>iferror(N77/'PT Reporte SDR'!N94-1,"")</f>
        <v/>
      </c>
      <c r="Q77" s="304"/>
      <c r="R77" s="304"/>
      <c r="S77" s="304"/>
      <c r="T77" s="304"/>
      <c r="U77" s="304"/>
      <c r="V77" s="304"/>
      <c r="W77" s="304"/>
      <c r="X77" s="304"/>
      <c r="Y77" s="304"/>
      <c r="Z77" s="304"/>
      <c r="AA77" s="304"/>
      <c r="AB77" s="304"/>
      <c r="AC77" s="304"/>
      <c r="AD77" s="304"/>
      <c r="AE77" s="304"/>
      <c r="AF77" s="304"/>
      <c r="AG77" s="304"/>
    </row>
    <row r="78" ht="22.5" customHeight="1">
      <c r="A78" s="441"/>
      <c r="B78" s="577"/>
      <c r="C78" s="578" t="s">
        <v>63</v>
      </c>
      <c r="D78" s="579">
        <f>SUM(D79:D80)</f>
        <v>0</v>
      </c>
      <c r="E78" s="580" t="s">
        <v>56</v>
      </c>
      <c r="F78" s="581" t="str">
        <f>iferror(D78/'PT Reporte SDR'!D95-1,"")</f>
        <v/>
      </c>
      <c r="G78" s="577"/>
      <c r="H78" s="582">
        <f>SUM(H79:H80)</f>
        <v>0</v>
      </c>
      <c r="I78" s="581" t="s">
        <v>56</v>
      </c>
      <c r="J78" s="580" t="str">
        <f>iferror(H78/'PT Reporte SDR'!H95-1,"")</f>
        <v/>
      </c>
      <c r="K78" s="583">
        <f>SUM(K79:K80)</f>
        <v>0</v>
      </c>
      <c r="L78" s="580" t="s">
        <v>56</v>
      </c>
      <c r="M78" s="581" t="str">
        <f>iferror(K78/'PT Reporte SDR'!K95-1,"")</f>
        <v/>
      </c>
      <c r="N78" s="582">
        <f>SUM(N79:N80)</f>
        <v>0</v>
      </c>
      <c r="O78" s="581" t="s">
        <v>56</v>
      </c>
      <c r="P78" s="580" t="str">
        <f>iferror(N78/'PT Reporte SDR'!N95-1,"")</f>
        <v/>
      </c>
      <c r="Q78" s="441"/>
      <c r="R78" s="441"/>
      <c r="S78" s="441"/>
      <c r="T78" s="441"/>
      <c r="U78" s="441"/>
      <c r="V78" s="441"/>
      <c r="W78" s="441"/>
      <c r="X78" s="441"/>
      <c r="Y78" s="441"/>
      <c r="Z78" s="441"/>
      <c r="AA78" s="441"/>
      <c r="AB78" s="441"/>
      <c r="AC78" s="441"/>
      <c r="AD78" s="441"/>
      <c r="AE78" s="441"/>
      <c r="AF78" s="441"/>
      <c r="AG78" s="441"/>
    </row>
    <row r="79" ht="22.5" customHeight="1">
      <c r="A79" s="304"/>
      <c r="B79" s="545"/>
      <c r="C79" s="349" t="s">
        <v>64</v>
      </c>
      <c r="D79" s="584">
        <f>sum(H79)</f>
        <v>0</v>
      </c>
      <c r="E79" s="585">
        <f>IFERROR(D79/$D$78,0)</f>
        <v>0</v>
      </c>
      <c r="F79" s="585" t="str">
        <f>iferror(D79/'PT Reporte SDR'!D96-1,"")</f>
        <v/>
      </c>
      <c r="G79" s="424"/>
      <c r="H79" s="584">
        <f>COUNTIFS(Data!$A:$A,"&gt;="&amp;'2026 Reporte SDR '!$C$5,Data!$A:$A,"&lt;="&amp;'2026 Reporte SDR '!$D$5,Data!$AE:$AE,C79)</f>
        <v>0</v>
      </c>
      <c r="I79" s="585">
        <f>IFERROR(H79/$D$78,0)</f>
        <v>0</v>
      </c>
      <c r="J79" s="585" t="str">
        <f>iferror(H79/'PT Reporte SDR'!H96-1,"")</f>
        <v/>
      </c>
      <c r="K79" s="584"/>
      <c r="L79" s="585">
        <f>IFERROR(K79/$D$78,0)</f>
        <v>0</v>
      </c>
      <c r="M79" s="585" t="str">
        <f>iferror(K79/'PT Reporte SDR'!K96-1,"")</f>
        <v/>
      </c>
      <c r="N79" s="584"/>
      <c r="O79" s="585">
        <f>IFERROR(N79/$D$78,0)</f>
        <v>0</v>
      </c>
      <c r="P79" s="585" t="str">
        <f>iferror(N79/'PT Reporte SDR'!N96-1,"")</f>
        <v/>
      </c>
      <c r="Q79" s="304"/>
      <c r="R79" s="304"/>
      <c r="S79" s="304"/>
      <c r="T79" s="304"/>
      <c r="U79" s="304"/>
      <c r="V79" s="304"/>
      <c r="W79" s="304"/>
      <c r="X79" s="304"/>
      <c r="Y79" s="304"/>
      <c r="Z79" s="304"/>
      <c r="AA79" s="304"/>
      <c r="AB79" s="304"/>
      <c r="AC79" s="304"/>
      <c r="AD79" s="304"/>
      <c r="AE79" s="304"/>
      <c r="AF79" s="304"/>
      <c r="AG79" s="304"/>
    </row>
    <row r="80" ht="22.5" customHeight="1">
      <c r="A80" s="304"/>
      <c r="B80" s="545"/>
      <c r="C80" s="352"/>
      <c r="D80" s="584"/>
      <c r="E80" s="586"/>
      <c r="F80" s="586" t="str">
        <f>iferror(D80/'PT Reporte SDR'!D97-1,"")</f>
        <v/>
      </c>
      <c r="G80" s="424"/>
      <c r="H80" s="584"/>
      <c r="I80" s="586"/>
      <c r="J80" s="586" t="str">
        <f>iferror(H80/'PT Reporte SDR'!H97-1,"")</f>
        <v/>
      </c>
      <c r="K80" s="584"/>
      <c r="L80" s="586"/>
      <c r="M80" s="586" t="str">
        <f>iferror(K80/'PT Reporte SDR'!K97-1,"")</f>
        <v/>
      </c>
      <c r="N80" s="584"/>
      <c r="O80" s="586"/>
      <c r="P80" s="586" t="str">
        <f>iferror(N80/'PT Reporte SDR'!N97-1,"")</f>
        <v/>
      </c>
      <c r="Q80" s="304"/>
      <c r="R80" s="304"/>
      <c r="S80" s="304"/>
      <c r="T80" s="304"/>
      <c r="U80" s="304"/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</row>
    <row r="81" ht="22.5" customHeight="1">
      <c r="A81" s="304"/>
      <c r="B81" s="545"/>
      <c r="C81" s="545"/>
      <c r="D81" s="545"/>
      <c r="E81" s="546"/>
      <c r="F81" s="546" t="str">
        <f>iferror(D81/'PT Reporte SDR'!D98-1,"")</f>
        <v/>
      </c>
      <c r="G81" s="556"/>
      <c r="H81" s="548"/>
      <c r="I81" s="546"/>
      <c r="J81" s="546" t="str">
        <f>iferror(H81/'PT Reporte SDR'!H98-1,"")</f>
        <v/>
      </c>
      <c r="K81" s="548"/>
      <c r="L81" s="546"/>
      <c r="M81" s="546" t="str">
        <f>iferror(K81/'PT Reporte SDR'!K98-1,"")</f>
        <v/>
      </c>
      <c r="N81" s="548"/>
      <c r="O81" s="546"/>
      <c r="P81" s="546" t="str">
        <f>iferror(N81/'PT Reporte SDR'!N98-1,"")</f>
        <v/>
      </c>
      <c r="Q81" s="304"/>
      <c r="R81" s="304"/>
      <c r="S81" s="304"/>
      <c r="T81" s="304"/>
      <c r="U81" s="304"/>
      <c r="V81" s="304"/>
      <c r="W81" s="304"/>
      <c r="X81" s="304"/>
      <c r="Y81" s="304"/>
      <c r="Z81" s="304"/>
      <c r="AA81" s="304"/>
      <c r="AB81" s="304"/>
      <c r="AC81" s="304"/>
      <c r="AD81" s="304"/>
      <c r="AE81" s="304"/>
      <c r="AF81" s="304"/>
      <c r="AG81" s="304"/>
    </row>
    <row r="82" ht="22.5" customHeight="1">
      <c r="A82" s="441"/>
      <c r="B82" s="577"/>
      <c r="C82" s="587" t="s">
        <v>65</v>
      </c>
      <c r="D82" s="583">
        <f>sum(D83:D124)</f>
        <v>2</v>
      </c>
      <c r="E82" s="588" t="s">
        <v>3</v>
      </c>
      <c r="F82" s="589" t="str">
        <f>iferror(D82/'PT Reporte SDR'!D99-1,"")</f>
        <v/>
      </c>
      <c r="G82" s="590"/>
      <c r="H82" s="582">
        <f>SUM(H83:H124)</f>
        <v>2</v>
      </c>
      <c r="I82" s="589" t="s">
        <v>3</v>
      </c>
      <c r="J82" s="588" t="str">
        <f>iferror(H82/'PT Reporte SDR'!H99-1,"")</f>
        <v/>
      </c>
      <c r="K82" s="583">
        <f>SUM(K83:K124)</f>
        <v>0</v>
      </c>
      <c r="L82" s="588" t="s">
        <v>3</v>
      </c>
      <c r="M82" s="589" t="str">
        <f>iferror(K82/'PT Reporte SDR'!K99-1,"")</f>
        <v/>
      </c>
      <c r="N82" s="582">
        <f>SUM(N83:N124)</f>
        <v>0</v>
      </c>
      <c r="O82" s="589" t="s">
        <v>3</v>
      </c>
      <c r="P82" s="588" t="str">
        <f>iferror(N82/'PT Reporte SDR'!N99-1,"")</f>
        <v/>
      </c>
      <c r="Q82" s="441"/>
      <c r="R82" s="441"/>
      <c r="S82" s="441"/>
      <c r="T82" s="441"/>
      <c r="U82" s="441"/>
      <c r="V82" s="441"/>
      <c r="W82" s="441"/>
      <c r="X82" s="441"/>
      <c r="Y82" s="441"/>
      <c r="Z82" s="441"/>
      <c r="AA82" s="441"/>
      <c r="AB82" s="441"/>
      <c r="AC82" s="441"/>
      <c r="AD82" s="441"/>
      <c r="AE82" s="441"/>
      <c r="AF82" s="441"/>
      <c r="AG82" s="441"/>
    </row>
    <row r="83" ht="22.5" customHeight="1">
      <c r="A83" s="304"/>
      <c r="B83" s="520"/>
      <c r="C83" s="343" t="s">
        <v>64</v>
      </c>
      <c r="D83" s="477">
        <f t="shared" ref="D83:D95" si="29">H83+K83+N83</f>
        <v>0</v>
      </c>
      <c r="E83" s="423">
        <f t="shared" ref="E83:E95" si="30">D83/$D$82</f>
        <v>0</v>
      </c>
      <c r="F83" s="423" t="str">
        <f>iferror(D83/'PT Reporte SDR'!D100-1,"")</f>
        <v/>
      </c>
      <c r="G83" s="340"/>
      <c r="H83" s="477">
        <f>COUNTIFS(Data!$A:$A,"&gt;="&amp;'2026 Reporte SDR '!$C$5,Data!$A:$A,"&lt;="&amp;'2026 Reporte SDR '!$D$5,Data!$AD:$AD,C83)</f>
        <v>0</v>
      </c>
      <c r="I83" s="423">
        <f t="shared" ref="I83:I95" si="31">H83/$D$82</f>
        <v>0</v>
      </c>
      <c r="J83" s="423" t="str">
        <f>iferror(H83/'PT Reporte SDR'!H100-1,"")</f>
        <v/>
      </c>
      <c r="K83" s="477">
        <f>COUNTIFS(Data!$A:$A,"&gt;="&amp;'2026 Reporte SDR '!$C$5,Data!$A:$A,"&lt;="&amp;'2026 Reporte SDR '!$D$5,Data!$BI:$BI,$H$7,Data!$DF:$DF,C83)</f>
        <v>0</v>
      </c>
      <c r="L83" s="423">
        <f t="shared" ref="L83:L95" si="32">K83/$D$82</f>
        <v>0</v>
      </c>
      <c r="M83" s="423" t="str">
        <f>iferror(K83/'PT Reporte SDR'!K100-1,"")</f>
        <v/>
      </c>
      <c r="N83" s="477">
        <f>COUNTIFS(Data!$A:$A,"&gt;="&amp;'2026 Reporte SDR '!$C$5,Data!$A:$A,"&lt;="&amp;'2026 Reporte SDR '!$D$5,Data!$BI:$BI,$H$7,Data!$DF:$DF,C83)</f>
        <v>0</v>
      </c>
      <c r="O83" s="423">
        <f t="shared" ref="O83:O95" si="33">N83/$D$82</f>
        <v>0</v>
      </c>
      <c r="P83" s="423" t="str">
        <f>iferror(N83/'PT Reporte SDR'!N100-1,"")</f>
        <v/>
      </c>
      <c r="Q83" s="304"/>
      <c r="R83" s="304"/>
      <c r="S83" s="304"/>
      <c r="T83" s="304"/>
      <c r="U83" s="304"/>
      <c r="V83" s="304"/>
      <c r="W83" s="304"/>
      <c r="X83" s="304"/>
      <c r="Y83" s="304"/>
      <c r="Z83" s="304"/>
      <c r="AA83" s="304"/>
      <c r="AB83" s="304"/>
      <c r="AC83" s="304"/>
      <c r="AD83" s="304"/>
      <c r="AE83" s="304"/>
      <c r="AF83" s="304"/>
      <c r="AG83" s="304"/>
    </row>
    <row r="84" ht="22.5" customHeight="1">
      <c r="A84" s="304"/>
      <c r="B84" s="520"/>
      <c r="C84" s="343" t="s">
        <v>66</v>
      </c>
      <c r="D84" s="477">
        <f t="shared" si="29"/>
        <v>0</v>
      </c>
      <c r="E84" s="423">
        <f t="shared" si="30"/>
        <v>0</v>
      </c>
      <c r="F84" s="423" t="str">
        <f>iferror(D84/'PT Reporte SDR'!D101-1,"")</f>
        <v/>
      </c>
      <c r="G84" s="424"/>
      <c r="H84" s="477">
        <f>COUNTIFS(Data!$A:$A,"&gt;="&amp;'2026 Reporte SDR '!$C$5,Data!$A:$A,"&lt;="&amp;'2026 Reporte SDR '!$D$5,Data!$AD:$AD,C84)</f>
        <v>0</v>
      </c>
      <c r="I84" s="423">
        <f t="shared" si="31"/>
        <v>0</v>
      </c>
      <c r="J84" s="423" t="str">
        <f>iferror(H84/'PT Reporte SDR'!H101-1,"")</f>
        <v/>
      </c>
      <c r="K84" s="477">
        <f>COUNTIFS(Data!$A:$A,"&gt;="&amp;'2026 Reporte SDR '!$C$5,Data!$A:$A,"&lt;="&amp;'2026 Reporte SDR '!$D$5,Data!$BI:$BI,$H$7,Data!$DF:$DF,C84)</f>
        <v>0</v>
      </c>
      <c r="L84" s="423">
        <f t="shared" si="32"/>
        <v>0</v>
      </c>
      <c r="M84" s="423" t="str">
        <f>iferror(K84/'PT Reporte SDR'!K101-1,"")</f>
        <v/>
      </c>
      <c r="N84" s="477">
        <f>COUNTIFS(Data!$A:$A,"&gt;="&amp;'2026 Reporte SDR '!$C$5,Data!$A:$A,"&lt;="&amp;'2026 Reporte SDR '!$D$5,Data!$BI:$BI,$H$7,Data!$DF:$DF,C84)</f>
        <v>0</v>
      </c>
      <c r="O84" s="423">
        <f t="shared" si="33"/>
        <v>0</v>
      </c>
      <c r="P84" s="423" t="str">
        <f>iferror(N84/'PT Reporte SDR'!N101-1,"")</f>
        <v/>
      </c>
      <c r="Q84" s="304"/>
      <c r="R84" s="304"/>
      <c r="S84" s="304"/>
      <c r="T84" s="304"/>
      <c r="U84" s="304"/>
      <c r="V84" s="304"/>
      <c r="W84" s="304"/>
      <c r="X84" s="304"/>
      <c r="Y84" s="304"/>
      <c r="Z84" s="304"/>
      <c r="AA84" s="304"/>
      <c r="AB84" s="304"/>
      <c r="AC84" s="304"/>
      <c r="AD84" s="304"/>
      <c r="AE84" s="304"/>
      <c r="AF84" s="304"/>
      <c r="AG84" s="304"/>
    </row>
    <row r="85" ht="22.5" customHeight="1">
      <c r="A85" s="304"/>
      <c r="B85" s="520"/>
      <c r="C85" s="343" t="s">
        <v>67</v>
      </c>
      <c r="D85" s="477">
        <f t="shared" si="29"/>
        <v>0</v>
      </c>
      <c r="E85" s="423">
        <f t="shared" si="30"/>
        <v>0</v>
      </c>
      <c r="F85" s="423" t="str">
        <f>iferror(D85/'PT Reporte SDR'!D102-1,"")</f>
        <v/>
      </c>
      <c r="G85" s="424"/>
      <c r="H85" s="477">
        <f>COUNTIFS(Data!$A:$A,"&gt;="&amp;'2026 Reporte SDR '!$C$5,Data!$A:$A,"&lt;="&amp;'2026 Reporte SDR '!$D$5,Data!$AD:$AD,C85)</f>
        <v>0</v>
      </c>
      <c r="I85" s="423">
        <f t="shared" si="31"/>
        <v>0</v>
      </c>
      <c r="J85" s="423" t="str">
        <f>iferror(H85/'PT Reporte SDR'!H102-1,"")</f>
        <v/>
      </c>
      <c r="K85" s="477">
        <f>COUNTIFS(Data!$A:$A,"&gt;="&amp;'2026 Reporte SDR '!$C$5,Data!$A:$A,"&lt;="&amp;'2026 Reporte SDR '!$D$5,Data!$BI:$BI,$H$7,Data!$DF:$DF,C85)</f>
        <v>0</v>
      </c>
      <c r="L85" s="423">
        <f t="shared" si="32"/>
        <v>0</v>
      </c>
      <c r="M85" s="423" t="str">
        <f>iferror(K85/'PT Reporte SDR'!K102-1,"")</f>
        <v/>
      </c>
      <c r="N85" s="477">
        <f>COUNTIFS(Data!$A:$A,"&gt;="&amp;'2026 Reporte SDR '!$C$5,Data!$A:$A,"&lt;="&amp;'2026 Reporte SDR '!$D$5,Data!$BI:$BI,$H$7,Data!$DF:$DF,C85)</f>
        <v>0</v>
      </c>
      <c r="O85" s="423">
        <f t="shared" si="33"/>
        <v>0</v>
      </c>
      <c r="P85" s="423" t="str">
        <f>iferror(N85/'PT Reporte SDR'!N102-1,"")</f>
        <v/>
      </c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304"/>
      <c r="AB85" s="304"/>
      <c r="AC85" s="304"/>
      <c r="AD85" s="304"/>
      <c r="AE85" s="304"/>
      <c r="AF85" s="304"/>
      <c r="AG85" s="304"/>
    </row>
    <row r="86" ht="22.5" customHeight="1">
      <c r="A86" s="304"/>
      <c r="B86" s="520"/>
      <c r="C86" s="343" t="s">
        <v>68</v>
      </c>
      <c r="D86" s="477">
        <f t="shared" si="29"/>
        <v>0</v>
      </c>
      <c r="E86" s="423">
        <f t="shared" si="30"/>
        <v>0</v>
      </c>
      <c r="F86" s="423" t="str">
        <f>iferror(D86/'PT Reporte SDR'!D103-1,"")</f>
        <v/>
      </c>
      <c r="G86" s="424"/>
      <c r="H86" s="477">
        <f>COUNTIFS(Data!$A:$A,"&gt;="&amp;'2026 Reporte SDR '!$C$5,Data!$A:$A,"&lt;="&amp;'2026 Reporte SDR '!$D$5,Data!$AD:$AD,C86)</f>
        <v>0</v>
      </c>
      <c r="I86" s="423">
        <f t="shared" si="31"/>
        <v>0</v>
      </c>
      <c r="J86" s="423" t="str">
        <f>iferror(H86/'PT Reporte SDR'!H103-1,"")</f>
        <v/>
      </c>
      <c r="K86" s="477">
        <f>COUNTIFS(Data!$A:$A,"&gt;="&amp;'2026 Reporte SDR '!$C$5,Data!$A:$A,"&lt;="&amp;'2026 Reporte SDR '!$D$5,Data!$BI:$BI,$H$7,Data!$DF:$DF,C86)</f>
        <v>0</v>
      </c>
      <c r="L86" s="423">
        <f t="shared" si="32"/>
        <v>0</v>
      </c>
      <c r="M86" s="423" t="str">
        <f>iferror(K86/'PT Reporte SDR'!K103-1,"")</f>
        <v/>
      </c>
      <c r="N86" s="477">
        <f>COUNTIFS(Data!$A:$A,"&gt;="&amp;'2026 Reporte SDR '!$C$5,Data!$A:$A,"&lt;="&amp;'2026 Reporte SDR '!$D$5,Data!$BI:$BI,$H$7,Data!$DF:$DF,C86)</f>
        <v>0</v>
      </c>
      <c r="O86" s="423">
        <f t="shared" si="33"/>
        <v>0</v>
      </c>
      <c r="P86" s="423" t="str">
        <f>iferror(N86/'PT Reporte SDR'!N103-1,"")</f>
        <v/>
      </c>
      <c r="Q86" s="304"/>
      <c r="R86" s="304"/>
      <c r="S86" s="304"/>
      <c r="T86" s="304"/>
      <c r="U86" s="304"/>
      <c r="V86" s="304"/>
      <c r="W86" s="304"/>
      <c r="X86" s="304"/>
      <c r="Y86" s="304"/>
      <c r="Z86" s="304"/>
      <c r="AA86" s="304"/>
      <c r="AB86" s="304"/>
      <c r="AC86" s="304"/>
      <c r="AD86" s="304"/>
      <c r="AE86" s="304"/>
      <c r="AF86" s="304"/>
      <c r="AG86" s="304"/>
    </row>
    <row r="87" ht="22.5" customHeight="1">
      <c r="A87" s="304"/>
      <c r="B87" s="520"/>
      <c r="C87" s="343" t="s">
        <v>69</v>
      </c>
      <c r="D87" s="477">
        <f t="shared" si="29"/>
        <v>1</v>
      </c>
      <c r="E87" s="423">
        <f t="shared" si="30"/>
        <v>0.5</v>
      </c>
      <c r="F87" s="423" t="str">
        <f>iferror(D87/'PT Reporte SDR'!D104-1,"")</f>
        <v/>
      </c>
      <c r="G87" s="424"/>
      <c r="H87" s="477">
        <f>COUNTIFS(Data!$A:$A,"&gt;="&amp;'2026 Reporte SDR '!$C$5,Data!$A:$A,"&lt;="&amp;'2026 Reporte SDR '!$D$5,Data!$AD:$AD,C87)+1</f>
        <v>1</v>
      </c>
      <c r="I87" s="423">
        <f t="shared" si="31"/>
        <v>0.5</v>
      </c>
      <c r="J87" s="423" t="str">
        <f>iferror(H87/'PT Reporte SDR'!H104-1,"")</f>
        <v/>
      </c>
      <c r="K87" s="477">
        <f>COUNTIFS(Data!$A:$A,"&gt;="&amp;'2026 Reporte SDR '!$C$5,Data!$A:$A,"&lt;="&amp;'2026 Reporte SDR '!$D$5,Data!$BI:$BI,$H$7,Data!$DF:$DF,C87)</f>
        <v>0</v>
      </c>
      <c r="L87" s="423">
        <f t="shared" si="32"/>
        <v>0</v>
      </c>
      <c r="M87" s="423" t="str">
        <f>iferror(K87/'PT Reporte SDR'!K104-1,"")</f>
        <v/>
      </c>
      <c r="N87" s="477">
        <f>COUNTIFS(Data!$A:$A,"&gt;="&amp;'2026 Reporte SDR '!$C$5,Data!$A:$A,"&lt;="&amp;'2026 Reporte SDR '!$D$5,Data!$BI:$BI,$H$7,Data!$DF:$DF,C87)</f>
        <v>0</v>
      </c>
      <c r="O87" s="423">
        <f t="shared" si="33"/>
        <v>0</v>
      </c>
      <c r="P87" s="423" t="str">
        <f>iferror(N87/'PT Reporte SDR'!N104-1,"")</f>
        <v/>
      </c>
      <c r="Q87" s="304"/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</row>
    <row r="88" ht="22.5" customHeight="1">
      <c r="A88" s="304"/>
      <c r="B88" s="520"/>
      <c r="C88" s="343" t="s">
        <v>70</v>
      </c>
      <c r="D88" s="477">
        <f t="shared" si="29"/>
        <v>0</v>
      </c>
      <c r="E88" s="423">
        <f t="shared" si="30"/>
        <v>0</v>
      </c>
      <c r="F88" s="423" t="str">
        <f>iferror(D88/'PT Reporte SDR'!D105-1,"")</f>
        <v/>
      </c>
      <c r="G88" s="424"/>
      <c r="H88" s="477">
        <f>COUNTIFS(Data!$A:$A,"&gt;="&amp;'2026 Reporte SDR '!$C$5,Data!$A:$A,"&lt;="&amp;'2026 Reporte SDR '!$D$5,Data!$AD:$AD,C88)</f>
        <v>0</v>
      </c>
      <c r="I88" s="423">
        <f t="shared" si="31"/>
        <v>0</v>
      </c>
      <c r="J88" s="423" t="str">
        <f>iferror(H88/'PT Reporte SDR'!H105-1,"")</f>
        <v/>
      </c>
      <c r="K88" s="477">
        <f>COUNTIFS(Data!$A:$A,"&gt;="&amp;'2026 Reporte SDR '!$C$5,Data!$A:$A,"&lt;="&amp;'2026 Reporte SDR '!$D$5,Data!$BI:$BI,$H$7,Data!$DF:$DF,C88)</f>
        <v>0</v>
      </c>
      <c r="L88" s="423">
        <f t="shared" si="32"/>
        <v>0</v>
      </c>
      <c r="M88" s="423" t="str">
        <f>iferror(K88/'PT Reporte SDR'!K105-1,"")</f>
        <v/>
      </c>
      <c r="N88" s="477">
        <f>COUNTIFS(Data!$A:$A,"&gt;="&amp;'2026 Reporte SDR '!$C$5,Data!$A:$A,"&lt;="&amp;'2026 Reporte SDR '!$D$5,Data!$BI:$BI,$H$7,Data!$DF:$DF,C88)</f>
        <v>0</v>
      </c>
      <c r="O88" s="423">
        <f t="shared" si="33"/>
        <v>0</v>
      </c>
      <c r="P88" s="423" t="str">
        <f>iferror(N88/'PT Reporte SDR'!N105-1,"")</f>
        <v/>
      </c>
      <c r="Q88" s="304"/>
      <c r="R88" s="304"/>
      <c r="S88" s="304"/>
      <c r="T88" s="304"/>
      <c r="U88" s="304"/>
      <c r="V88" s="304"/>
      <c r="W88" s="304"/>
      <c r="X88" s="304"/>
      <c r="Y88" s="304"/>
      <c r="Z88" s="304"/>
      <c r="AA88" s="304"/>
      <c r="AB88" s="304"/>
      <c r="AC88" s="304"/>
      <c r="AD88" s="304"/>
      <c r="AE88" s="304"/>
      <c r="AF88" s="304"/>
      <c r="AG88" s="304"/>
    </row>
    <row r="89" ht="22.5" customHeight="1">
      <c r="A89" s="304"/>
      <c r="B89" s="545"/>
      <c r="C89" s="352" t="s">
        <v>71</v>
      </c>
      <c r="D89" s="477">
        <f t="shared" si="29"/>
        <v>1</v>
      </c>
      <c r="E89" s="423">
        <f t="shared" si="30"/>
        <v>0.5</v>
      </c>
      <c r="F89" s="423" t="str">
        <f>iferror(D89/'PT Reporte SDR'!D106-1,"")</f>
        <v/>
      </c>
      <c r="G89" s="424"/>
      <c r="H89" s="477">
        <f>COUNTIFS(Data!$A:$A,"&gt;="&amp;'2026 Reporte SDR '!$C$5,Data!$A:$A,"&lt;="&amp;'2026 Reporte SDR '!$D$5,Data!$AD:$AD,C89)+1</f>
        <v>1</v>
      </c>
      <c r="I89" s="423">
        <f t="shared" si="31"/>
        <v>0.5</v>
      </c>
      <c r="J89" s="423" t="str">
        <f>iferror(H89/'PT Reporte SDR'!H106-1,"")</f>
        <v/>
      </c>
      <c r="K89" s="477">
        <f>COUNTIFS(Data!$A:$A,"&gt;="&amp;'2026 Reporte SDR '!$C$5,Data!$A:$A,"&lt;="&amp;'2026 Reporte SDR '!$D$5,Data!$BI:$BI,$H$7,Data!$DF:$DF,C89)</f>
        <v>0</v>
      </c>
      <c r="L89" s="423">
        <f t="shared" si="32"/>
        <v>0</v>
      </c>
      <c r="M89" s="423" t="str">
        <f>iferror(K89/'PT Reporte SDR'!K106-1,"")</f>
        <v/>
      </c>
      <c r="N89" s="477">
        <f>COUNTIFS(Data!$A:$A,"&gt;="&amp;'2026 Reporte SDR '!$C$5,Data!$A:$A,"&lt;="&amp;'2026 Reporte SDR '!$D$5,Data!$BI:$BI,$H$7,Data!$DF:$DF,C89)</f>
        <v>0</v>
      </c>
      <c r="O89" s="423">
        <f t="shared" si="33"/>
        <v>0</v>
      </c>
      <c r="P89" s="423" t="str">
        <f>iferror(N89/'PT Reporte SDR'!N106-1,"")</f>
        <v/>
      </c>
      <c r="Q89" s="304"/>
      <c r="R89" s="304"/>
      <c r="S89" s="304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</row>
    <row r="90" ht="22.5" customHeight="1">
      <c r="A90" s="304"/>
      <c r="B90" s="545"/>
      <c r="C90" s="352" t="s">
        <v>72</v>
      </c>
      <c r="D90" s="477">
        <f t="shared" si="29"/>
        <v>0</v>
      </c>
      <c r="E90" s="423">
        <f t="shared" si="30"/>
        <v>0</v>
      </c>
      <c r="F90" s="423" t="str">
        <f>iferror(D90/'PT Reporte SDR'!D107-1,"")</f>
        <v/>
      </c>
      <c r="G90" s="340"/>
      <c r="H90" s="477">
        <f>COUNTIFS(Data!$A:$A,"&gt;="&amp;'2026 Reporte SDR '!$C$5,Data!$A:$A,"&lt;="&amp;'2026 Reporte SDR '!$D$5,Data!$AE:$AE,C90)</f>
        <v>0</v>
      </c>
      <c r="I90" s="423">
        <f t="shared" si="31"/>
        <v>0</v>
      </c>
      <c r="J90" s="423" t="str">
        <f>iferror(H90/'PT Reporte SDR'!H107-1,"")</f>
        <v/>
      </c>
      <c r="K90" s="477">
        <f>COUNTIFS(Data!$A:$A,"&gt;="&amp;'2026 Reporte SDR '!$C$5,Data!$A:$A,"&lt;="&amp;'2026 Reporte SDR '!$D$5,Data!$BI:$BI,$H$7,Data!$DF:$DF,C90)</f>
        <v>0</v>
      </c>
      <c r="L90" s="423">
        <f t="shared" si="32"/>
        <v>0</v>
      </c>
      <c r="M90" s="423" t="str">
        <f>iferror(K90/'PT Reporte SDR'!K107-1,"")</f>
        <v/>
      </c>
      <c r="N90" s="477">
        <f>COUNTIFS(Data!$A:$A,"&gt;="&amp;'2026 Reporte SDR '!$C$5,Data!$A:$A,"&lt;="&amp;'2026 Reporte SDR '!$D$5,Data!$BI:$BI,$H$7,Data!$DF:$DF,C90)</f>
        <v>0</v>
      </c>
      <c r="O90" s="423">
        <f t="shared" si="33"/>
        <v>0</v>
      </c>
      <c r="P90" s="423" t="str">
        <f>iferror(N90/'PT Reporte SDR'!N107-1,"")</f>
        <v/>
      </c>
      <c r="Q90" s="304"/>
      <c r="R90" s="304"/>
      <c r="S90" s="304"/>
      <c r="T90" s="304"/>
      <c r="U90" s="304"/>
      <c r="V90" s="304"/>
      <c r="W90" s="304"/>
      <c r="X90" s="304"/>
      <c r="Y90" s="304"/>
      <c r="Z90" s="304"/>
      <c r="AA90" s="304"/>
      <c r="AB90" s="304"/>
      <c r="AC90" s="304"/>
      <c r="AD90" s="304"/>
      <c r="AE90" s="304"/>
      <c r="AF90" s="304"/>
      <c r="AG90" s="304"/>
    </row>
    <row r="91" ht="22.5" customHeight="1">
      <c r="A91" s="304"/>
      <c r="B91" s="545"/>
      <c r="C91" s="352" t="s">
        <v>73</v>
      </c>
      <c r="D91" s="477">
        <f t="shared" si="29"/>
        <v>0</v>
      </c>
      <c r="E91" s="423">
        <f t="shared" si="30"/>
        <v>0</v>
      </c>
      <c r="F91" s="423" t="str">
        <f>iferror(D91/'PT Reporte SDR'!D108-1,"")</f>
        <v/>
      </c>
      <c r="G91" s="424"/>
      <c r="H91" s="477">
        <f>COUNTIFS(Data!$A:$A,"&gt;="&amp;'2026 Reporte SDR '!$C$5,Data!$A:$A,"&lt;="&amp;'2026 Reporte SDR '!$D$5,Data!$AD:$AD,C91)</f>
        <v>0</v>
      </c>
      <c r="I91" s="423">
        <f t="shared" si="31"/>
        <v>0</v>
      </c>
      <c r="J91" s="423" t="str">
        <f>iferror(H91/'PT Reporte SDR'!H108-1,"")</f>
        <v/>
      </c>
      <c r="K91" s="477">
        <f>COUNTIFS(Data!$A:$A,"&gt;="&amp;'2026 Reporte SDR '!$C$5,Data!$A:$A,"&lt;="&amp;'2026 Reporte SDR '!$D$5,Data!$BI:$BI,$H$7,Data!$DF:$DF,C91)</f>
        <v>0</v>
      </c>
      <c r="L91" s="423">
        <f t="shared" si="32"/>
        <v>0</v>
      </c>
      <c r="M91" s="423" t="str">
        <f>iferror(K91/'PT Reporte SDR'!K108-1,"")</f>
        <v/>
      </c>
      <c r="N91" s="477">
        <f>COUNTIFS(Data!$A:$A,"&gt;="&amp;'2026 Reporte SDR '!$C$5,Data!$A:$A,"&lt;="&amp;'2026 Reporte SDR '!$D$5,Data!$BI:$BI,$H$7,Data!$DF:$DF,C91)</f>
        <v>0</v>
      </c>
      <c r="O91" s="423">
        <f t="shared" si="33"/>
        <v>0</v>
      </c>
      <c r="P91" s="423" t="str">
        <f>iferror(N91/'PT Reporte SDR'!N108-1,"")</f>
        <v/>
      </c>
      <c r="Q91" s="304"/>
      <c r="R91" s="304"/>
      <c r="S91" s="304"/>
      <c r="T91" s="304"/>
      <c r="U91" s="304"/>
      <c r="V91" s="304"/>
      <c r="W91" s="304"/>
      <c r="X91" s="304"/>
      <c r="Y91" s="304"/>
      <c r="Z91" s="304"/>
      <c r="AA91" s="304"/>
      <c r="AB91" s="304"/>
      <c r="AC91" s="304"/>
      <c r="AD91" s="304"/>
      <c r="AE91" s="304"/>
      <c r="AF91" s="304"/>
      <c r="AG91" s="304"/>
    </row>
    <row r="92" ht="22.5" customHeight="1">
      <c r="A92" s="304"/>
      <c r="B92" s="545"/>
      <c r="C92" s="352" t="s">
        <v>74</v>
      </c>
      <c r="D92" s="477">
        <f t="shared" si="29"/>
        <v>0</v>
      </c>
      <c r="E92" s="423">
        <f t="shared" si="30"/>
        <v>0</v>
      </c>
      <c r="F92" s="423" t="str">
        <f>iferror(D92/'PT Reporte SDR'!D109-1,"")</f>
        <v/>
      </c>
      <c r="G92" s="424"/>
      <c r="H92" s="477">
        <f>COUNTIFS(Data!$A:$A,"&gt;="&amp;'2026 Reporte SDR '!$C$5,Data!$A:$A,"&lt;="&amp;'2026 Reporte SDR '!$D$5,Data!$AD:$AD,C92)</f>
        <v>0</v>
      </c>
      <c r="I92" s="423">
        <f t="shared" si="31"/>
        <v>0</v>
      </c>
      <c r="J92" s="423" t="str">
        <f>iferror(H92/'PT Reporte SDR'!H109-1,"")</f>
        <v/>
      </c>
      <c r="K92" s="477">
        <f>COUNTIFS(Data!$A:$A,"&gt;="&amp;'2026 Reporte SDR '!$C$5,Data!$A:$A,"&lt;="&amp;'2026 Reporte SDR '!$D$5,Data!$BI:$BI,$H$7,Data!$DF:$DF,C92)</f>
        <v>0</v>
      </c>
      <c r="L92" s="423">
        <f t="shared" si="32"/>
        <v>0</v>
      </c>
      <c r="M92" s="423" t="str">
        <f>iferror(K92/'PT Reporte SDR'!K109-1,"")</f>
        <v/>
      </c>
      <c r="N92" s="477">
        <f>COUNTIFS(Data!$A:$A,"&gt;="&amp;'2026 Reporte SDR '!$C$5,Data!$A:$A,"&lt;="&amp;'2026 Reporte SDR '!$D$5,Data!$BI:$BI,$H$7,Data!$DF:$DF,C92)</f>
        <v>0</v>
      </c>
      <c r="O92" s="423">
        <f t="shared" si="33"/>
        <v>0</v>
      </c>
      <c r="P92" s="423" t="str">
        <f>iferror(N92/'PT Reporte SDR'!N109-1,"")</f>
        <v/>
      </c>
      <c r="Q92" s="304"/>
      <c r="R92" s="304"/>
      <c r="S92" s="304"/>
      <c r="T92" s="304"/>
      <c r="U92" s="304"/>
      <c r="V92" s="304"/>
      <c r="W92" s="304"/>
      <c r="X92" s="304"/>
      <c r="Y92" s="304"/>
      <c r="Z92" s="304"/>
      <c r="AA92" s="304"/>
      <c r="AB92" s="304"/>
      <c r="AC92" s="304"/>
      <c r="AD92" s="304"/>
      <c r="AE92" s="304"/>
      <c r="AF92" s="304"/>
      <c r="AG92" s="304"/>
    </row>
    <row r="93" ht="22.5" customHeight="1">
      <c r="A93" s="304"/>
      <c r="B93" s="545"/>
      <c r="C93" s="352" t="s">
        <v>75</v>
      </c>
      <c r="D93" s="477">
        <f t="shared" si="29"/>
        <v>0</v>
      </c>
      <c r="E93" s="423">
        <f t="shared" si="30"/>
        <v>0</v>
      </c>
      <c r="F93" s="423" t="str">
        <f>iferror(D93/'PT Reporte SDR'!D110-1,"")</f>
        <v/>
      </c>
      <c r="G93" s="424"/>
      <c r="H93" s="477">
        <f>COUNTIFS(Data!$A:$A,"&gt;="&amp;'2026 Reporte SDR '!$C$5,Data!$A:$A,"&lt;="&amp;'2026 Reporte SDR '!$D$5,Data!$AD:$AD,C93)</f>
        <v>0</v>
      </c>
      <c r="I93" s="423">
        <f t="shared" si="31"/>
        <v>0</v>
      </c>
      <c r="J93" s="423" t="str">
        <f>iferror(H93/'PT Reporte SDR'!H110-1,"")</f>
        <v/>
      </c>
      <c r="K93" s="477">
        <f>COUNTIFS(Data!$A:$A,"&gt;="&amp;'2026 Reporte SDR '!$C$5,Data!$A:$A,"&lt;="&amp;'2026 Reporte SDR '!$D$5,Data!$BI:$BI,$H$7,Data!$DF:$DF,C93)</f>
        <v>0</v>
      </c>
      <c r="L93" s="423">
        <f t="shared" si="32"/>
        <v>0</v>
      </c>
      <c r="M93" s="423" t="str">
        <f>iferror(K93/'PT Reporte SDR'!K110-1,"")</f>
        <v/>
      </c>
      <c r="N93" s="477">
        <f>COUNTIFS(Data!$A:$A,"&gt;="&amp;'2026 Reporte SDR '!$C$5,Data!$A:$A,"&lt;="&amp;'2026 Reporte SDR '!$D$5,Data!$BI:$BI,$H$7,Data!$DF:$DF,C93)</f>
        <v>0</v>
      </c>
      <c r="O93" s="423">
        <f t="shared" si="33"/>
        <v>0</v>
      </c>
      <c r="P93" s="423" t="str">
        <f>iferror(N93/'PT Reporte SDR'!N110-1,"")</f>
        <v/>
      </c>
      <c r="Q93" s="304"/>
      <c r="R93" s="304"/>
      <c r="S93" s="304"/>
      <c r="T93" s="304"/>
      <c r="U93" s="304"/>
      <c r="V93" s="304"/>
      <c r="W93" s="304"/>
      <c r="X93" s="304"/>
      <c r="Y93" s="304"/>
      <c r="Z93" s="304"/>
      <c r="AA93" s="304"/>
      <c r="AB93" s="304"/>
      <c r="AC93" s="304"/>
      <c r="AD93" s="304"/>
      <c r="AE93" s="304"/>
      <c r="AF93" s="304"/>
      <c r="AG93" s="304"/>
    </row>
    <row r="94" ht="22.5" customHeight="1">
      <c r="A94" s="304"/>
      <c r="B94" s="545"/>
      <c r="C94" s="352" t="s">
        <v>76</v>
      </c>
      <c r="D94" s="477">
        <f t="shared" si="29"/>
        <v>0</v>
      </c>
      <c r="E94" s="423">
        <f t="shared" si="30"/>
        <v>0</v>
      </c>
      <c r="F94" s="423" t="str">
        <f>iferror(D94/'PT Reporte SDR'!D111-1,"")</f>
        <v/>
      </c>
      <c r="G94" s="424"/>
      <c r="H94" s="477">
        <f>COUNTIFS(Data!$A:$A,"&gt;="&amp;'2026 Reporte SDR '!$C$5,Data!$A:$A,"&lt;="&amp;'2026 Reporte SDR '!$D$5,Data!$AD:$AD,C94)</f>
        <v>0</v>
      </c>
      <c r="I94" s="423">
        <f t="shared" si="31"/>
        <v>0</v>
      </c>
      <c r="J94" s="423" t="str">
        <f>iferror(H94/'PT Reporte SDR'!H111-1,"")</f>
        <v/>
      </c>
      <c r="K94" s="477">
        <f>COUNTIFS(Data!$A:$A,"&gt;="&amp;'2026 Reporte SDR '!$C$5,Data!$A:$A,"&lt;="&amp;'2026 Reporte SDR '!$D$5,Data!$BI:$BI,$H$7,Data!$DF:$DF,C94)</f>
        <v>0</v>
      </c>
      <c r="L94" s="423">
        <f t="shared" si="32"/>
        <v>0</v>
      </c>
      <c r="M94" s="423" t="str">
        <f>iferror(K94/'PT Reporte SDR'!K111-1,"")</f>
        <v/>
      </c>
      <c r="N94" s="477">
        <f>COUNTIFS(Data!$A:$A,"&gt;="&amp;'2026 Reporte SDR '!$C$5,Data!$A:$A,"&lt;="&amp;'2026 Reporte SDR '!$D$5,Data!$BI:$BI,$H$7,Data!$DF:$DF,C94)</f>
        <v>0</v>
      </c>
      <c r="O94" s="423">
        <f t="shared" si="33"/>
        <v>0</v>
      </c>
      <c r="P94" s="423" t="str">
        <f>iferror(N94/'PT Reporte SDR'!N111-1,"")</f>
        <v/>
      </c>
      <c r="Q94" s="304"/>
      <c r="R94" s="304"/>
      <c r="S94" s="304"/>
      <c r="T94" s="304"/>
      <c r="U94" s="304"/>
      <c r="V94" s="304"/>
      <c r="W94" s="304"/>
      <c r="X94" s="304"/>
      <c r="Y94" s="304"/>
      <c r="Z94" s="304"/>
      <c r="AA94" s="304"/>
      <c r="AB94" s="304"/>
      <c r="AC94" s="304"/>
      <c r="AD94" s="304"/>
      <c r="AE94" s="304"/>
      <c r="AF94" s="304"/>
      <c r="AG94" s="304"/>
    </row>
    <row r="95" ht="22.5" customHeight="1">
      <c r="A95" s="304"/>
      <c r="B95" s="545"/>
      <c r="C95" s="349" t="s">
        <v>146</v>
      </c>
      <c r="D95" s="477">
        <f t="shared" si="29"/>
        <v>0</v>
      </c>
      <c r="E95" s="423">
        <f t="shared" si="30"/>
        <v>0</v>
      </c>
      <c r="F95" s="423" t="str">
        <f>iferror(D95/'PT Reporte SDR'!D112-1,"")</f>
        <v/>
      </c>
      <c r="G95" s="424"/>
      <c r="H95" s="477">
        <f>COUNTIFS(Data!$A:$A,"&gt;="&amp;'2026 Reporte SDR '!$C$5,Data!$A:$A,"&lt;="&amp;'2026 Reporte SDR '!$D$5,Data!$AD:$AD,C95)</f>
        <v>0</v>
      </c>
      <c r="I95" s="423">
        <f t="shared" si="31"/>
        <v>0</v>
      </c>
      <c r="J95" s="423" t="str">
        <f>iferror(H95/'PT Reporte SDR'!H112-1,"")</f>
        <v/>
      </c>
      <c r="K95" s="477">
        <f>COUNTIFS(Data!$A:$A,"&gt;="&amp;'2026 Reporte SDR '!$C$5,Data!$A:$A,"&lt;="&amp;'2026 Reporte SDR '!$D$5,Data!$BI:$BI,$H$7,Data!$DF:$DF,C95)</f>
        <v>0</v>
      </c>
      <c r="L95" s="423">
        <f t="shared" si="32"/>
        <v>0</v>
      </c>
      <c r="M95" s="423" t="str">
        <f>iferror(K95/'PT Reporte SDR'!K112-1,"")</f>
        <v/>
      </c>
      <c r="N95" s="477">
        <f>COUNTIFS(Data!$A:$A,"&gt;="&amp;'2026 Reporte SDR '!$C$5,Data!$A:$A,"&lt;="&amp;'2026 Reporte SDR '!$D$5,Data!$BI:$BI,$H$7,Data!$DF:$DF,C95)</f>
        <v>0</v>
      </c>
      <c r="O95" s="423">
        <f t="shared" si="33"/>
        <v>0</v>
      </c>
      <c r="P95" s="423" t="str">
        <f>iferror(N95/'PT Reporte SDR'!N112-1,"")</f>
        <v/>
      </c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4"/>
      <c r="AE95" s="304"/>
      <c r="AF95" s="304"/>
      <c r="AG95" s="304"/>
    </row>
    <row r="96">
      <c r="A96" s="367"/>
      <c r="B96" s="367"/>
      <c r="C96" s="478"/>
      <c r="D96" s="479"/>
      <c r="E96" s="480"/>
      <c r="F96" s="480" t="str">
        <f>iferror(D96/'PT Reporte SDR'!D112-1,"")</f>
        <v/>
      </c>
      <c r="G96" s="374"/>
      <c r="H96" s="479"/>
      <c r="I96" s="480"/>
      <c r="J96" s="480" t="str">
        <f>iferror(H96/'PT Reporte SDR'!H112-1,"")</f>
        <v/>
      </c>
      <c r="K96" s="479"/>
      <c r="L96" s="480"/>
      <c r="M96" s="480" t="str">
        <f>iferror(K96/'PT Reporte SDR'!K112-1,"")</f>
        <v/>
      </c>
      <c r="N96" s="479"/>
      <c r="O96" s="480"/>
      <c r="P96" s="480" t="str">
        <f>iferror(N96/'PT Reporte SDR'!N112-1,"")</f>
        <v/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  <c r="AA96" s="367"/>
      <c r="AB96" s="367"/>
      <c r="AC96" s="367"/>
      <c r="AD96" s="367"/>
      <c r="AE96" s="367"/>
      <c r="AF96" s="367"/>
      <c r="AG96" s="367"/>
    </row>
    <row r="97">
      <c r="A97" s="367"/>
      <c r="B97" s="367"/>
      <c r="C97" s="478"/>
      <c r="D97" s="479"/>
      <c r="E97" s="480"/>
      <c r="F97" s="480" t="str">
        <f>iferror(D97/'PT Reporte SDR'!D113-1,"")</f>
        <v/>
      </c>
      <c r="G97" s="374"/>
      <c r="H97" s="479"/>
      <c r="I97" s="480"/>
      <c r="J97" s="480" t="str">
        <f>iferror(H97/'PT Reporte SDR'!H113-1,"")</f>
        <v/>
      </c>
      <c r="K97" s="479"/>
      <c r="L97" s="480"/>
      <c r="M97" s="480" t="str">
        <f>iferror(K97/'PT Reporte SDR'!K113-1,"")</f>
        <v/>
      </c>
      <c r="N97" s="479"/>
      <c r="O97" s="480"/>
      <c r="P97" s="480" t="str">
        <f>iferror(N97/'PT Reporte SDR'!N113-1,"")</f>
        <v/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  <c r="AA97" s="367"/>
      <c r="AB97" s="367"/>
      <c r="AC97" s="367"/>
      <c r="AD97" s="367"/>
      <c r="AE97" s="367"/>
      <c r="AF97" s="367"/>
      <c r="AG97" s="367"/>
    </row>
    <row r="98" hidden="1">
      <c r="A98" s="304"/>
      <c r="B98" s="304"/>
      <c r="C98" s="481" t="s">
        <v>77</v>
      </c>
      <c r="D98" s="482">
        <f t="shared" ref="D98:D110" si="34">H98+K98+N98</f>
        <v>0</v>
      </c>
      <c r="E98" s="483">
        <f t="shared" ref="E98:E110" si="35">D98/$D$82</f>
        <v>0</v>
      </c>
      <c r="F98" s="483" t="str">
        <f>iferror(D98/'PT Reporte SDR'!D114-1,"")</f>
        <v/>
      </c>
      <c r="G98" s="313"/>
      <c r="H98" s="484">
        <f>COUNTIFS(Data!$A:$A,"&gt;="&amp;'2026 Reporte SDR '!$C$5,Data!$A:$A,"&lt;="&amp;'2026 Reporte SDR '!$D$5,Data!$BI:$BI,$H$7,Data!$DF:$DF,C98)</f>
        <v>0</v>
      </c>
      <c r="I98" s="483">
        <f t="shared" ref="I98:I110" si="36">H98/$D$82</f>
        <v>0</v>
      </c>
      <c r="J98" s="483" t="str">
        <f>iferror(H98/'PT Reporte SDR'!H114-1,"")</f>
        <v/>
      </c>
      <c r="K98" s="484">
        <f>COUNTIFS(Data!$A:$A,"&gt;="&amp;'2026 Reporte SDR '!$C$5,Data!$A:$A,"&lt;="&amp;'2026 Reporte SDR '!$D$5,Data!$BI:$BI,$H$7,Data!$DF:$DF,C98)</f>
        <v>0</v>
      </c>
      <c r="L98" s="483">
        <f t="shared" ref="L98:L110" si="37">K98/$D$82</f>
        <v>0</v>
      </c>
      <c r="M98" s="483" t="str">
        <f>iferror(K98/'PT Reporte SDR'!K114-1,"")</f>
        <v/>
      </c>
      <c r="N98" s="484">
        <f>COUNTIFS(Data!$A:$A,"&gt;="&amp;'2026 Reporte SDR '!$C$5,Data!$A:$A,"&lt;="&amp;'2026 Reporte SDR '!$D$5,Data!$BI:$BI,$H$7,Data!$DF:$DF,C98)</f>
        <v>0</v>
      </c>
      <c r="O98" s="483">
        <f t="shared" ref="O98:O110" si="38">N98/$D$82</f>
        <v>0</v>
      </c>
      <c r="P98" s="483" t="str">
        <f>iferror(N98/'PT Reporte SDR'!N114-1,"")</f>
        <v/>
      </c>
      <c r="Q98" s="304"/>
      <c r="R98" s="304"/>
      <c r="S98" s="304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</row>
    <row r="99" hidden="1">
      <c r="A99" s="304"/>
      <c r="B99" s="485"/>
      <c r="C99" s="486" t="s">
        <v>78</v>
      </c>
      <c r="D99" s="487">
        <f t="shared" si="34"/>
        <v>0</v>
      </c>
      <c r="E99" s="488">
        <f t="shared" si="35"/>
        <v>0</v>
      </c>
      <c r="F99" s="488" t="str">
        <f>iferror(D99/'PT Reporte SDR'!D115-1,"")</f>
        <v/>
      </c>
      <c r="G99" s="313"/>
      <c r="H99" s="487">
        <f>COUNTIFS(Data!$A:$A,"&gt;="&amp;'2026 Reporte SDR '!$C$5,Data!$A:$A,"&lt;="&amp;'2026 Reporte SDR '!$D$5,Data!$BR:$BR,C99)</f>
        <v>0</v>
      </c>
      <c r="I99" s="488">
        <f t="shared" si="36"/>
        <v>0</v>
      </c>
      <c r="J99" s="488" t="str">
        <f>iferror(H99/'PT Reporte SDR'!H115-1,"")</f>
        <v/>
      </c>
      <c r="K99" s="487">
        <f>COUNTIFS(Data!$A:$A,"&gt;="&amp;'2026 Reporte SDR '!$C$5,Data!$A:$A,"&lt;="&amp;'2026 Reporte SDR '!$D$5,Data!$BI:$BI,$H$7,Data!$DF:$DF,C99)</f>
        <v>0</v>
      </c>
      <c r="L99" s="488">
        <f t="shared" si="37"/>
        <v>0</v>
      </c>
      <c r="M99" s="488" t="str">
        <f>iferror(K99/'PT Reporte SDR'!K115-1,"")</f>
        <v/>
      </c>
      <c r="N99" s="487">
        <f>COUNTIFS(Data!$A:$A,"&gt;="&amp;'2026 Reporte SDR '!$C$5,Data!$A:$A,"&lt;="&amp;'2026 Reporte SDR '!$D$5,Data!$BI:$BI,$H$7,Data!$DF:$DF,C99)</f>
        <v>0</v>
      </c>
      <c r="O99" s="488">
        <f t="shared" si="38"/>
        <v>0</v>
      </c>
      <c r="P99" s="488" t="str">
        <f>iferror(N99/'PT Reporte SDR'!N115-1,"")</f>
        <v/>
      </c>
      <c r="Q99" s="304"/>
      <c r="R99" s="304"/>
      <c r="S99" s="304"/>
      <c r="T99" s="304"/>
      <c r="U99" s="304"/>
      <c r="V99" s="304"/>
      <c r="W99" s="304"/>
      <c r="X99" s="304"/>
      <c r="Y99" s="304"/>
      <c r="Z99" s="304"/>
      <c r="AA99" s="304"/>
      <c r="AB99" s="304"/>
      <c r="AC99" s="304"/>
      <c r="AD99" s="304"/>
      <c r="AE99" s="304"/>
      <c r="AF99" s="304"/>
      <c r="AG99" s="304"/>
    </row>
    <row r="100" hidden="1">
      <c r="A100" s="304"/>
      <c r="B100" s="485"/>
      <c r="C100" s="486" t="s">
        <v>79</v>
      </c>
      <c r="D100" s="487">
        <f t="shared" si="34"/>
        <v>0</v>
      </c>
      <c r="E100" s="488">
        <f t="shared" si="35"/>
        <v>0</v>
      </c>
      <c r="F100" s="488" t="str">
        <f>iferror(D100/'PT Reporte SDR'!D116-1,"")</f>
        <v/>
      </c>
      <c r="G100" s="313"/>
      <c r="H100" s="487">
        <f>COUNTIFS(Data!$A:$A,"&gt;="&amp;'2026 Reporte SDR '!$C$5,Data!$A:$A,"&lt;="&amp;'2026 Reporte SDR '!$D$5,Data!$BR:$BR,C100)</f>
        <v>0</v>
      </c>
      <c r="I100" s="488">
        <f t="shared" si="36"/>
        <v>0</v>
      </c>
      <c r="J100" s="488" t="str">
        <f>iferror(H100/'PT Reporte SDR'!H116-1,"")</f>
        <v/>
      </c>
      <c r="K100" s="487">
        <f>COUNTIFS(Data!$A:$A,"&gt;="&amp;'2026 Reporte SDR '!$C$5,Data!$A:$A,"&lt;="&amp;'2026 Reporte SDR '!$D$5,Data!$BI:$BI,$H$7,Data!$DF:$DF,C100)</f>
        <v>0</v>
      </c>
      <c r="L100" s="488">
        <f t="shared" si="37"/>
        <v>0</v>
      </c>
      <c r="M100" s="488" t="str">
        <f>iferror(K100/'PT Reporte SDR'!K116-1,"")</f>
        <v/>
      </c>
      <c r="N100" s="487">
        <f>COUNTIFS(Data!$A:$A,"&gt;="&amp;'2026 Reporte SDR '!$C$5,Data!$A:$A,"&lt;="&amp;'2026 Reporte SDR '!$D$5,Data!$BI:$BI,$H$7,Data!$DF:$DF,C100)</f>
        <v>0</v>
      </c>
      <c r="O100" s="488">
        <f t="shared" si="38"/>
        <v>0</v>
      </c>
      <c r="P100" s="488" t="str">
        <f>iferror(N100/'PT Reporte SDR'!N116-1,"")</f>
        <v/>
      </c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04"/>
      <c r="AB100" s="304"/>
      <c r="AC100" s="304"/>
      <c r="AD100" s="304"/>
      <c r="AE100" s="304"/>
      <c r="AF100" s="304"/>
      <c r="AG100" s="304"/>
    </row>
    <row r="101" hidden="1">
      <c r="A101" s="304"/>
      <c r="B101" s="485"/>
      <c r="C101" s="486" t="s">
        <v>80</v>
      </c>
      <c r="D101" s="487">
        <f t="shared" si="34"/>
        <v>0</v>
      </c>
      <c r="E101" s="488">
        <f t="shared" si="35"/>
        <v>0</v>
      </c>
      <c r="F101" s="488" t="str">
        <f>iferror(D101/'PT Reporte SDR'!D117-1,"")</f>
        <v/>
      </c>
      <c r="G101" s="313"/>
      <c r="H101" s="487">
        <f>COUNTIFS(Data!$A:$A,"&gt;="&amp;'2026 Reporte SDR '!$C$5,Data!$A:$A,"&lt;="&amp;'2026 Reporte SDR '!$D$5,Data!$BR:$BR,C101)</f>
        <v>0</v>
      </c>
      <c r="I101" s="488">
        <f t="shared" si="36"/>
        <v>0</v>
      </c>
      <c r="J101" s="488" t="str">
        <f>iferror(H101/'PT Reporte SDR'!H117-1,"")</f>
        <v/>
      </c>
      <c r="K101" s="487">
        <f>COUNTIFS(Data!$A:$A,"&gt;="&amp;'2026 Reporte SDR '!$C$5,Data!$A:$A,"&lt;="&amp;'2026 Reporte SDR '!$D$5,Data!$BI:$BI,$H$7,Data!$DF:$DF,C101)</f>
        <v>0</v>
      </c>
      <c r="L101" s="488">
        <f t="shared" si="37"/>
        <v>0</v>
      </c>
      <c r="M101" s="488" t="str">
        <f>iferror(K101/'PT Reporte SDR'!K117-1,"")</f>
        <v/>
      </c>
      <c r="N101" s="487">
        <f>COUNTIFS(Data!$A:$A,"&gt;="&amp;'2026 Reporte SDR '!$C$5,Data!$A:$A,"&lt;="&amp;'2026 Reporte SDR '!$D$5,Data!$BI:$BI,$H$7,Data!$DF:$DF,C101)</f>
        <v>0</v>
      </c>
      <c r="O101" s="488">
        <f t="shared" si="38"/>
        <v>0</v>
      </c>
      <c r="P101" s="488" t="str">
        <f>iferror(N101/'PT Reporte SDR'!N117-1,"")</f>
        <v/>
      </c>
      <c r="Q101" s="304"/>
      <c r="R101" s="304"/>
      <c r="S101" s="304"/>
      <c r="T101" s="304"/>
      <c r="U101" s="304"/>
      <c r="V101" s="304"/>
      <c r="W101" s="304"/>
      <c r="X101" s="304"/>
      <c r="Y101" s="304"/>
      <c r="Z101" s="304"/>
      <c r="AA101" s="304"/>
      <c r="AB101" s="304"/>
      <c r="AC101" s="304"/>
      <c r="AD101" s="304"/>
      <c r="AE101" s="304"/>
      <c r="AF101" s="304"/>
      <c r="AG101" s="304"/>
    </row>
    <row r="102" hidden="1">
      <c r="A102" s="304"/>
      <c r="B102" s="489"/>
      <c r="C102" s="486" t="s">
        <v>81</v>
      </c>
      <c r="D102" s="487">
        <f t="shared" si="34"/>
        <v>0</v>
      </c>
      <c r="E102" s="488">
        <f t="shared" si="35"/>
        <v>0</v>
      </c>
      <c r="F102" s="488" t="str">
        <f>iferror(D102/'PT Reporte SDR'!D118-1,"")</f>
        <v/>
      </c>
      <c r="G102" s="313"/>
      <c r="H102" s="487">
        <f>COUNTIFS(Data!$A:$A,"&gt;="&amp;'2026 Reporte SDR '!$C$5,Data!$A:$A,"&lt;="&amp;'2026 Reporte SDR '!$D$5,Data!$BR:$BR,C102)</f>
        <v>0</v>
      </c>
      <c r="I102" s="488">
        <f t="shared" si="36"/>
        <v>0</v>
      </c>
      <c r="J102" s="488" t="str">
        <f>iferror(H102/'PT Reporte SDR'!H118-1,"")</f>
        <v/>
      </c>
      <c r="K102" s="487">
        <f>COUNTIFS(Data!$A:$A,"&gt;="&amp;'2026 Reporte SDR '!$C$5,Data!$A:$A,"&lt;="&amp;'2026 Reporte SDR '!$D$5,Data!$BI:$BI,$H$7,Data!$DF:$DF,C102)</f>
        <v>0</v>
      </c>
      <c r="L102" s="488">
        <f t="shared" si="37"/>
        <v>0</v>
      </c>
      <c r="M102" s="488" t="str">
        <f>iferror(K102/'PT Reporte SDR'!K118-1,"")</f>
        <v/>
      </c>
      <c r="N102" s="487">
        <f>COUNTIFS(Data!$A:$A,"&gt;="&amp;'2026 Reporte SDR '!$C$5,Data!$A:$A,"&lt;="&amp;'2026 Reporte SDR '!$D$5,Data!$BI:$BI,$H$7,Data!$DF:$DF,C102)</f>
        <v>0</v>
      </c>
      <c r="O102" s="488">
        <f t="shared" si="38"/>
        <v>0</v>
      </c>
      <c r="P102" s="488" t="str">
        <f>iferror(N102/'PT Reporte SDR'!N118-1,"")</f>
        <v/>
      </c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  <c r="AA102" s="304"/>
      <c r="AB102" s="304"/>
      <c r="AC102" s="304"/>
      <c r="AD102" s="304"/>
      <c r="AE102" s="304"/>
      <c r="AF102" s="304"/>
      <c r="AG102" s="304"/>
    </row>
    <row r="103" hidden="1">
      <c r="A103" s="304"/>
      <c r="B103" s="485"/>
      <c r="C103" s="486" t="s">
        <v>82</v>
      </c>
      <c r="D103" s="487">
        <f t="shared" si="34"/>
        <v>0</v>
      </c>
      <c r="E103" s="488">
        <f t="shared" si="35"/>
        <v>0</v>
      </c>
      <c r="F103" s="488" t="str">
        <f>iferror(D103/'PT Reporte SDR'!D119-1,"")</f>
        <v/>
      </c>
      <c r="G103" s="313"/>
      <c r="H103" s="487">
        <f>COUNTIFS(Data!$A:$A,"&gt;="&amp;'2026 Reporte SDR '!$C$5,Data!$A:$A,"&lt;="&amp;'2026 Reporte SDR '!$D$5,Data!$BR:$BR,C103)</f>
        <v>0</v>
      </c>
      <c r="I103" s="488">
        <f t="shared" si="36"/>
        <v>0</v>
      </c>
      <c r="J103" s="488" t="str">
        <f>iferror(H103/'PT Reporte SDR'!H119-1,"")</f>
        <v/>
      </c>
      <c r="K103" s="487">
        <f>COUNTIFS(Data!$A:$A,"&gt;="&amp;'2026 Reporte SDR '!$C$5,Data!$A:$A,"&lt;="&amp;'2026 Reporte SDR '!$D$5,Data!$BI:$BI,$H$7,Data!$DF:$DF,C103)</f>
        <v>0</v>
      </c>
      <c r="L103" s="488">
        <f t="shared" si="37"/>
        <v>0</v>
      </c>
      <c r="M103" s="488" t="str">
        <f>iferror(K103/'PT Reporte SDR'!K119-1,"")</f>
        <v/>
      </c>
      <c r="N103" s="487">
        <f>COUNTIFS(Data!$A:$A,"&gt;="&amp;'2026 Reporte SDR '!$C$5,Data!$A:$A,"&lt;="&amp;'2026 Reporte SDR '!$D$5,Data!$BI:$BI,$H$7,Data!$DF:$DF,C103)</f>
        <v>0</v>
      </c>
      <c r="O103" s="488">
        <f t="shared" si="38"/>
        <v>0</v>
      </c>
      <c r="P103" s="488" t="str">
        <f>iferror(N103/'PT Reporte SDR'!N119-1,"")</f>
        <v/>
      </c>
      <c r="Q103" s="304"/>
      <c r="R103" s="304"/>
      <c r="S103" s="304"/>
      <c r="T103" s="304"/>
      <c r="U103" s="304"/>
      <c r="V103" s="304"/>
      <c r="W103" s="304"/>
      <c r="X103" s="304"/>
      <c r="Y103" s="304"/>
      <c r="Z103" s="304"/>
      <c r="AA103" s="304"/>
      <c r="AB103" s="304"/>
      <c r="AC103" s="304"/>
      <c r="AD103" s="304"/>
      <c r="AE103" s="304"/>
      <c r="AF103" s="304"/>
      <c r="AG103" s="304"/>
    </row>
    <row r="104" hidden="1">
      <c r="A104" s="304"/>
      <c r="B104" s="489"/>
      <c r="C104" s="486" t="s">
        <v>83</v>
      </c>
      <c r="D104" s="487">
        <f t="shared" si="34"/>
        <v>0</v>
      </c>
      <c r="E104" s="488">
        <f t="shared" si="35"/>
        <v>0</v>
      </c>
      <c r="F104" s="488" t="str">
        <f>iferror(D104/'PT Reporte SDR'!D120-1,"")</f>
        <v/>
      </c>
      <c r="G104" s="313"/>
      <c r="H104" s="487">
        <f>COUNTIFS(Data!$A:$A,"&gt;="&amp;'2026 Reporte SDR '!$C$5,Data!$A:$A,"&lt;="&amp;'2026 Reporte SDR '!$D$5,Data!$BR:$BR,C104)</f>
        <v>0</v>
      </c>
      <c r="I104" s="488">
        <f t="shared" si="36"/>
        <v>0</v>
      </c>
      <c r="J104" s="488" t="str">
        <f>iferror(H104/'PT Reporte SDR'!H120-1,"")</f>
        <v/>
      </c>
      <c r="K104" s="487">
        <f>COUNTIFS(Data!$A:$A,"&gt;="&amp;'2026 Reporte SDR '!$C$5,Data!$A:$A,"&lt;="&amp;'2026 Reporte SDR '!$D$5,Data!$BI:$BI,$H$7,Data!$DF:$DF,C104)</f>
        <v>0</v>
      </c>
      <c r="L104" s="488">
        <f t="shared" si="37"/>
        <v>0</v>
      </c>
      <c r="M104" s="488" t="str">
        <f>iferror(K104/'PT Reporte SDR'!K120-1,"")</f>
        <v/>
      </c>
      <c r="N104" s="487">
        <f>COUNTIFS(Data!$A:$A,"&gt;="&amp;'2026 Reporte SDR '!$C$5,Data!$A:$A,"&lt;="&amp;'2026 Reporte SDR '!$D$5,Data!$BI:$BI,$H$7,Data!$DF:$DF,C104)</f>
        <v>0</v>
      </c>
      <c r="O104" s="488">
        <f t="shared" si="38"/>
        <v>0</v>
      </c>
      <c r="P104" s="488" t="str">
        <f>iferror(N104/'PT Reporte SDR'!N120-1,"")</f>
        <v/>
      </c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  <c r="AA104" s="304"/>
      <c r="AB104" s="304"/>
      <c r="AC104" s="304"/>
      <c r="AD104" s="304"/>
      <c r="AE104" s="304"/>
      <c r="AF104" s="304"/>
      <c r="AG104" s="304"/>
    </row>
    <row r="105" hidden="1">
      <c r="A105" s="304"/>
      <c r="B105" s="489"/>
      <c r="C105" s="486" t="s">
        <v>84</v>
      </c>
      <c r="D105" s="487">
        <f t="shared" si="34"/>
        <v>0</v>
      </c>
      <c r="E105" s="488">
        <f t="shared" si="35"/>
        <v>0</v>
      </c>
      <c r="F105" s="488" t="str">
        <f>iferror(D105/'PT Reporte SDR'!D121-1,"")</f>
        <v/>
      </c>
      <c r="G105" s="313"/>
      <c r="H105" s="487">
        <f>COUNTIFS(Data!$A:$A,"&gt;="&amp;'2026 Reporte SDR '!$C$5,Data!$A:$A,"&lt;="&amp;'2026 Reporte SDR '!$D$5,Data!$BR:$BR,C105)</f>
        <v>0</v>
      </c>
      <c r="I105" s="488">
        <f t="shared" si="36"/>
        <v>0</v>
      </c>
      <c r="J105" s="488" t="str">
        <f>iferror(H105/'PT Reporte SDR'!H121-1,"")</f>
        <v/>
      </c>
      <c r="K105" s="487">
        <f>COUNTIFS(Data!$A:$A,"&gt;="&amp;'2026 Reporte SDR '!$C$5,Data!$A:$A,"&lt;="&amp;'2026 Reporte SDR '!$D$5,Data!$BI:$BI,$H$7,Data!$DF:$DF,C105)</f>
        <v>0</v>
      </c>
      <c r="L105" s="488">
        <f t="shared" si="37"/>
        <v>0</v>
      </c>
      <c r="M105" s="488" t="str">
        <f>iferror(K105/'PT Reporte SDR'!K121-1,"")</f>
        <v/>
      </c>
      <c r="N105" s="487">
        <f>COUNTIFS(Data!$A:$A,"&gt;="&amp;'2026 Reporte SDR '!$C$5,Data!$A:$A,"&lt;="&amp;'2026 Reporte SDR '!$D$5,Data!$BI:$BI,$H$7,Data!$DF:$DF,C105)</f>
        <v>0</v>
      </c>
      <c r="O105" s="488">
        <f t="shared" si="38"/>
        <v>0</v>
      </c>
      <c r="P105" s="488" t="str">
        <f>iferror(N105/'PT Reporte SDR'!N121-1,"")</f>
        <v/>
      </c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04"/>
      <c r="AD105" s="304"/>
      <c r="AE105" s="304"/>
      <c r="AF105" s="304"/>
      <c r="AG105" s="304"/>
    </row>
    <row r="106" hidden="1">
      <c r="A106" s="304"/>
      <c r="B106" s="489"/>
      <c r="C106" s="490" t="s">
        <v>85</v>
      </c>
      <c r="D106" s="487">
        <f t="shared" si="34"/>
        <v>0</v>
      </c>
      <c r="E106" s="488">
        <f t="shared" si="35"/>
        <v>0</v>
      </c>
      <c r="F106" s="488" t="str">
        <f>iferror(D106/'PT Reporte SDR'!D122-1,"")</f>
        <v/>
      </c>
      <c r="G106" s="313"/>
      <c r="H106" s="487">
        <f>COUNTIFS(Data!$A:$A,"&gt;="&amp;'2026 Reporte SDR '!$C$5,Data!$A:$A,"&lt;="&amp;'2026 Reporte SDR '!$D$5,Data!$BR:$BR,C106)</f>
        <v>0</v>
      </c>
      <c r="I106" s="488">
        <f t="shared" si="36"/>
        <v>0</v>
      </c>
      <c r="J106" s="488" t="str">
        <f>iferror(H106/'PT Reporte SDR'!H122-1,"")</f>
        <v/>
      </c>
      <c r="K106" s="487">
        <f>COUNTIFS(Data!$A:$A,"&gt;="&amp;'2026 Reporte SDR '!$C$5,Data!$A:$A,"&lt;="&amp;'2026 Reporte SDR '!$D$5,Data!$BI:$BI,$H$7,Data!$DF:$DF,C106)</f>
        <v>0</v>
      </c>
      <c r="L106" s="488">
        <f t="shared" si="37"/>
        <v>0</v>
      </c>
      <c r="M106" s="488" t="str">
        <f>iferror(K106/'PT Reporte SDR'!K122-1,"")</f>
        <v/>
      </c>
      <c r="N106" s="487">
        <f>COUNTIFS(Data!$A:$A,"&gt;="&amp;'2026 Reporte SDR '!$C$5,Data!$A:$A,"&lt;="&amp;'2026 Reporte SDR '!$D$5,Data!$BI:$BI,$H$7,Data!$DF:$DF,C106)</f>
        <v>0</v>
      </c>
      <c r="O106" s="488">
        <f t="shared" si="38"/>
        <v>0</v>
      </c>
      <c r="P106" s="488" t="str">
        <f>iferror(N106/'PT Reporte SDR'!N122-1,"")</f>
        <v/>
      </c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</row>
    <row r="107" hidden="1">
      <c r="A107" s="304"/>
      <c r="B107" s="489"/>
      <c r="C107" s="486" t="s">
        <v>86</v>
      </c>
      <c r="D107" s="487">
        <f t="shared" si="34"/>
        <v>0</v>
      </c>
      <c r="E107" s="488">
        <f t="shared" si="35"/>
        <v>0</v>
      </c>
      <c r="F107" s="488" t="str">
        <f>iferror(D107/'PT Reporte SDR'!D123-1,"")</f>
        <v/>
      </c>
      <c r="G107" s="313"/>
      <c r="H107" s="487">
        <f>COUNTIFS(Data!$A:$A,"&gt;="&amp;'2026 Reporte SDR '!$C$5,Data!$A:$A,"&lt;="&amp;'2026 Reporte SDR '!$D$5,Data!$BR:$BR,C107)</f>
        <v>0</v>
      </c>
      <c r="I107" s="488">
        <f t="shared" si="36"/>
        <v>0</v>
      </c>
      <c r="J107" s="488" t="str">
        <f>iferror(H107/'PT Reporte SDR'!H123-1,"")</f>
        <v/>
      </c>
      <c r="K107" s="487">
        <f>COUNTIFS(Data!$A:$A,"&gt;="&amp;'2026 Reporte SDR '!$C$5,Data!$A:$A,"&lt;="&amp;'2026 Reporte SDR '!$D$5,Data!$BI:$BI,$H$7,Data!$DF:$DF,C107)</f>
        <v>0</v>
      </c>
      <c r="L107" s="488">
        <f t="shared" si="37"/>
        <v>0</v>
      </c>
      <c r="M107" s="488" t="str">
        <f>iferror(K107/'PT Reporte SDR'!K123-1,"")</f>
        <v/>
      </c>
      <c r="N107" s="487">
        <f>COUNTIFS(Data!$A:$A,"&gt;="&amp;'2026 Reporte SDR '!$C$5,Data!$A:$A,"&lt;="&amp;'2026 Reporte SDR '!$D$5,Data!$BI:$BI,$H$7,Data!$DF:$DF,C107)</f>
        <v>0</v>
      </c>
      <c r="O107" s="488">
        <f t="shared" si="38"/>
        <v>0</v>
      </c>
      <c r="P107" s="488" t="str">
        <f>iferror(N107/'PT Reporte SDR'!N123-1,"")</f>
        <v/>
      </c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</row>
    <row r="108" hidden="1">
      <c r="A108" s="304"/>
      <c r="B108" s="489"/>
      <c r="C108" s="490" t="s">
        <v>87</v>
      </c>
      <c r="D108" s="487">
        <f t="shared" si="34"/>
        <v>0</v>
      </c>
      <c r="E108" s="488">
        <f t="shared" si="35"/>
        <v>0</v>
      </c>
      <c r="F108" s="488" t="str">
        <f>iferror(D108/'PT Reporte SDR'!D124-1,"")</f>
        <v/>
      </c>
      <c r="G108" s="313"/>
      <c r="H108" s="487">
        <f>COUNTIFS(Data!$A:$A,"&gt;="&amp;'2026 Reporte SDR '!$C$5,Data!$A:$A,"&lt;="&amp;'2026 Reporte SDR '!$D$5,Data!$BR:$BR,C108)</f>
        <v>0</v>
      </c>
      <c r="I108" s="488">
        <f t="shared" si="36"/>
        <v>0</v>
      </c>
      <c r="J108" s="488" t="str">
        <f>iferror(H108/'PT Reporte SDR'!H124-1,"")</f>
        <v/>
      </c>
      <c r="K108" s="487">
        <f>COUNTIFS(Data!$A:$A,"&gt;="&amp;'2026 Reporte SDR '!$C$5,Data!$A:$A,"&lt;="&amp;'2026 Reporte SDR '!$D$5,Data!$BI:$BI,$H$7,Data!$DF:$DF,C108)</f>
        <v>0</v>
      </c>
      <c r="L108" s="488">
        <f t="shared" si="37"/>
        <v>0</v>
      </c>
      <c r="M108" s="488" t="str">
        <f>iferror(K108/'PT Reporte SDR'!K124-1,"")</f>
        <v/>
      </c>
      <c r="N108" s="487">
        <f>COUNTIFS(Data!$A:$A,"&gt;="&amp;'2026 Reporte SDR '!$C$5,Data!$A:$A,"&lt;="&amp;'2026 Reporte SDR '!$D$5,Data!$BI:$BI,$H$7,Data!$DF:$DF,C108)</f>
        <v>0</v>
      </c>
      <c r="O108" s="488">
        <f t="shared" si="38"/>
        <v>0</v>
      </c>
      <c r="P108" s="488" t="str">
        <f>iferror(N108/'PT Reporte SDR'!N124-1,"")</f>
        <v/>
      </c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</row>
    <row r="109" hidden="1">
      <c r="A109" s="304"/>
      <c r="B109" s="489"/>
      <c r="C109" s="486" t="s">
        <v>88</v>
      </c>
      <c r="D109" s="487">
        <f t="shared" si="34"/>
        <v>0</v>
      </c>
      <c r="E109" s="488">
        <f t="shared" si="35"/>
        <v>0</v>
      </c>
      <c r="F109" s="488" t="str">
        <f>iferror(D109/'PT Reporte SDR'!D125-1,"")</f>
        <v/>
      </c>
      <c r="G109" s="313"/>
      <c r="H109" s="487">
        <f>COUNTIFS(Data!$A:$A,"&gt;="&amp;'2026 Reporte SDR '!$C$5,Data!$A:$A,"&lt;="&amp;'2026 Reporte SDR '!$D$5,Data!$BR:$BR,C109)</f>
        <v>0</v>
      </c>
      <c r="I109" s="488">
        <f t="shared" si="36"/>
        <v>0</v>
      </c>
      <c r="J109" s="488" t="str">
        <f>iferror(H109/'PT Reporte SDR'!H125-1,"")</f>
        <v/>
      </c>
      <c r="K109" s="487">
        <f>COUNTIFS(Data!$A:$A,"&gt;="&amp;'2026 Reporte SDR '!$C$5,Data!$A:$A,"&lt;="&amp;'2026 Reporte SDR '!$D$5,Data!$BI:$BI,$H$7,Data!$DF:$DF,C109)</f>
        <v>0</v>
      </c>
      <c r="L109" s="488">
        <f t="shared" si="37"/>
        <v>0</v>
      </c>
      <c r="M109" s="488" t="str">
        <f>iferror(K109/'PT Reporte SDR'!K125-1,"")</f>
        <v/>
      </c>
      <c r="N109" s="487">
        <f>COUNTIFS(Data!$A:$A,"&gt;="&amp;'2026 Reporte SDR '!$C$5,Data!$A:$A,"&lt;="&amp;'2026 Reporte SDR '!$D$5,Data!$BI:$BI,$H$7,Data!$DF:$DF,C109)</f>
        <v>0</v>
      </c>
      <c r="O109" s="488">
        <f t="shared" si="38"/>
        <v>0</v>
      </c>
      <c r="P109" s="488" t="str">
        <f>iferror(N109/'PT Reporte SDR'!N125-1,"")</f>
        <v/>
      </c>
      <c r="Q109" s="304"/>
      <c r="R109" s="304"/>
      <c r="S109" s="304"/>
      <c r="T109" s="304"/>
      <c r="U109" s="304"/>
      <c r="V109" s="304"/>
      <c r="W109" s="304"/>
      <c r="X109" s="304"/>
      <c r="Y109" s="304"/>
      <c r="Z109" s="304"/>
      <c r="AA109" s="304"/>
      <c r="AB109" s="304"/>
      <c r="AC109" s="304"/>
      <c r="AD109" s="304"/>
      <c r="AE109" s="304"/>
      <c r="AF109" s="304"/>
      <c r="AG109" s="304"/>
    </row>
    <row r="110" hidden="1">
      <c r="A110" s="304"/>
      <c r="B110" s="489"/>
      <c r="C110" s="491" t="s">
        <v>89</v>
      </c>
      <c r="D110" s="487">
        <f t="shared" si="34"/>
        <v>0</v>
      </c>
      <c r="E110" s="488">
        <f t="shared" si="35"/>
        <v>0</v>
      </c>
      <c r="F110" s="488" t="str">
        <f>iferror(D110/'PT Reporte SDR'!D126-1,"")</f>
        <v/>
      </c>
      <c r="G110" s="313"/>
      <c r="H110" s="487">
        <f>COUNTIFS(Data!$A:$A,"&gt;="&amp;'2026 Reporte SDR '!$C$5,Data!$A:$A,"&lt;="&amp;'2026 Reporte SDR '!$D$5,Data!$BR:$BR,C110)</f>
        <v>0</v>
      </c>
      <c r="I110" s="488">
        <f t="shared" si="36"/>
        <v>0</v>
      </c>
      <c r="J110" s="488" t="str">
        <f>iferror(H110/'PT Reporte SDR'!H126-1,"")</f>
        <v/>
      </c>
      <c r="K110" s="487">
        <f>COUNTIFS(Data!$A:$A,"&gt;="&amp;'2026 Reporte SDR '!$C$5,Data!$A:$A,"&lt;="&amp;'2026 Reporte SDR '!$D$5,Data!$BI:$BI,$H$7,Data!$DF:$DF,C110)</f>
        <v>0</v>
      </c>
      <c r="L110" s="488">
        <f t="shared" si="37"/>
        <v>0</v>
      </c>
      <c r="M110" s="488" t="str">
        <f>iferror(K110/'PT Reporte SDR'!K126-1,"")</f>
        <v/>
      </c>
      <c r="N110" s="487">
        <f>COUNTIFS(Data!$A:$A,"&gt;="&amp;'2026 Reporte SDR '!$C$5,Data!$A:$A,"&lt;="&amp;'2026 Reporte SDR '!$D$5,Data!$BI:$BI,$H$7,Data!$DF:$DF,C110)</f>
        <v>0</v>
      </c>
      <c r="O110" s="488">
        <f t="shared" si="38"/>
        <v>0</v>
      </c>
      <c r="P110" s="488" t="str">
        <f>iferror(N110/'PT Reporte SDR'!N126-1,"")</f>
        <v/>
      </c>
      <c r="Q110" s="304"/>
      <c r="R110" s="304"/>
      <c r="S110" s="304"/>
      <c r="T110" s="304"/>
      <c r="U110" s="304"/>
      <c r="V110" s="304"/>
      <c r="W110" s="304"/>
      <c r="X110" s="304"/>
      <c r="Y110" s="304"/>
      <c r="Z110" s="304"/>
      <c r="AA110" s="304"/>
      <c r="AB110" s="304"/>
      <c r="AC110" s="304"/>
      <c r="AD110" s="304"/>
      <c r="AE110" s="304"/>
      <c r="AF110" s="304"/>
      <c r="AG110" s="304"/>
    </row>
    <row r="111" hidden="1">
      <c r="A111" s="492"/>
      <c r="B111" s="367"/>
      <c r="C111" s="493"/>
      <c r="D111" s="479"/>
      <c r="E111" s="480"/>
      <c r="F111" s="494"/>
      <c r="G111" s="374"/>
      <c r="H111" s="479"/>
      <c r="I111" s="479"/>
      <c r="J111" s="479"/>
      <c r="K111" s="479"/>
      <c r="L111" s="479"/>
      <c r="M111" s="479"/>
      <c r="N111" s="479"/>
      <c r="O111" s="479"/>
      <c r="P111" s="479"/>
      <c r="Q111" s="492"/>
      <c r="R111" s="492"/>
      <c r="S111" s="367"/>
      <c r="T111" s="367"/>
      <c r="U111" s="367"/>
      <c r="V111" s="367"/>
      <c r="W111" s="367"/>
      <c r="X111" s="367"/>
      <c r="Y111" s="367"/>
      <c r="Z111" s="367"/>
      <c r="AA111" s="367"/>
      <c r="AB111" s="367"/>
      <c r="AC111" s="367"/>
      <c r="AD111" s="367"/>
      <c r="AE111" s="367"/>
      <c r="AF111" s="367"/>
      <c r="AG111" s="367"/>
    </row>
    <row r="112">
      <c r="A112" s="492"/>
      <c r="B112" s="367"/>
      <c r="C112" s="495"/>
      <c r="D112" s="479"/>
      <c r="E112" s="480"/>
      <c r="F112" s="496"/>
      <c r="G112" s="497"/>
      <c r="H112" s="479"/>
      <c r="I112" s="479"/>
      <c r="J112" s="479"/>
      <c r="K112" s="479"/>
      <c r="L112" s="479"/>
      <c r="M112" s="479"/>
      <c r="N112" s="479"/>
      <c r="O112" s="479"/>
      <c r="P112" s="479"/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  <c r="AA112" s="367"/>
      <c r="AB112" s="367"/>
      <c r="AC112" s="367"/>
      <c r="AD112" s="367"/>
      <c r="AE112" s="367"/>
      <c r="AF112" s="367"/>
      <c r="AG112" s="367"/>
    </row>
    <row r="113">
      <c r="A113" s="492"/>
      <c r="B113" s="367"/>
      <c r="C113" s="495"/>
      <c r="D113" s="479"/>
      <c r="E113" s="480"/>
      <c r="F113" s="496"/>
      <c r="G113" s="497"/>
      <c r="H113" s="479"/>
      <c r="I113" s="479"/>
      <c r="J113" s="479"/>
      <c r="K113" s="479"/>
      <c r="L113" s="479"/>
      <c r="M113" s="479"/>
      <c r="N113" s="479"/>
      <c r="O113" s="479"/>
      <c r="P113" s="479"/>
      <c r="Q113" s="492"/>
      <c r="R113" s="492"/>
      <c r="S113" s="367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/>
      <c r="AE113" s="367"/>
      <c r="AF113" s="367"/>
      <c r="AG113" s="367"/>
    </row>
    <row r="114">
      <c r="A114" s="498"/>
      <c r="B114" s="367"/>
      <c r="C114" s="495"/>
      <c r="D114" s="479"/>
      <c r="E114" s="480"/>
      <c r="F114" s="496"/>
      <c r="G114" s="499"/>
      <c r="H114" s="479"/>
      <c r="I114" s="479"/>
      <c r="J114" s="479"/>
      <c r="K114" s="479"/>
      <c r="L114" s="479"/>
      <c r="M114" s="479"/>
      <c r="N114" s="479"/>
      <c r="O114" s="479"/>
      <c r="P114" s="479"/>
      <c r="Q114" s="500"/>
      <c r="R114" s="500"/>
      <c r="S114" s="367"/>
      <c r="T114" s="367"/>
      <c r="U114" s="367"/>
      <c r="V114" s="367"/>
      <c r="W114" s="367"/>
      <c r="X114" s="367"/>
      <c r="Y114" s="367"/>
      <c r="Z114" s="367"/>
      <c r="AA114" s="367"/>
      <c r="AB114" s="367"/>
      <c r="AC114" s="367"/>
      <c r="AD114" s="367"/>
      <c r="AE114" s="367"/>
      <c r="AF114" s="367"/>
      <c r="AG114" s="367"/>
    </row>
    <row r="115">
      <c r="A115" s="492"/>
      <c r="B115" s="367"/>
      <c r="C115" s="493"/>
      <c r="D115" s="479"/>
      <c r="E115" s="480"/>
      <c r="F115" s="496"/>
      <c r="G115" s="497"/>
      <c r="H115" s="479"/>
      <c r="I115" s="479"/>
      <c r="J115" s="479"/>
      <c r="K115" s="479"/>
      <c r="L115" s="479"/>
      <c r="M115" s="479"/>
      <c r="N115" s="479"/>
      <c r="O115" s="479"/>
      <c r="P115" s="479"/>
      <c r="Q115" s="500"/>
      <c r="R115" s="500"/>
      <c r="S115" s="500"/>
      <c r="T115" s="500"/>
      <c r="U115" s="500"/>
      <c r="V115" s="500"/>
      <c r="W115" s="500"/>
      <c r="X115" s="500"/>
      <c r="Y115" s="500"/>
      <c r="Z115" s="500"/>
      <c r="AA115" s="500"/>
      <c r="AB115" s="500"/>
      <c r="AC115" s="500"/>
      <c r="AD115" s="500"/>
      <c r="AE115" s="500"/>
      <c r="AF115" s="500"/>
      <c r="AG115" s="500"/>
    </row>
    <row r="116">
      <c r="A116" s="492"/>
      <c r="B116" s="367"/>
      <c r="C116" s="493"/>
      <c r="D116" s="479"/>
      <c r="E116" s="480"/>
      <c r="F116" s="496"/>
      <c r="G116" s="501"/>
      <c r="H116" s="479"/>
      <c r="I116" s="479"/>
      <c r="J116" s="479"/>
      <c r="K116" s="479"/>
      <c r="L116" s="479"/>
      <c r="M116" s="479"/>
      <c r="N116" s="479"/>
      <c r="O116" s="479"/>
      <c r="P116" s="479"/>
      <c r="Q116" s="367"/>
      <c r="R116" s="367"/>
      <c r="S116" s="367"/>
      <c r="T116" s="367"/>
      <c r="U116" s="367"/>
      <c r="V116" s="367"/>
      <c r="W116" s="367"/>
      <c r="X116" s="367"/>
      <c r="Y116" s="367"/>
      <c r="Z116" s="367"/>
      <c r="AA116" s="367"/>
      <c r="AB116" s="367"/>
      <c r="AC116" s="367"/>
      <c r="AD116" s="367"/>
      <c r="AE116" s="367"/>
      <c r="AF116" s="367"/>
      <c r="AG116" s="367"/>
    </row>
    <row r="117">
      <c r="A117" s="492"/>
      <c r="B117" s="367"/>
      <c r="C117" s="493"/>
      <c r="D117" s="479"/>
      <c r="E117" s="480"/>
      <c r="F117" s="496"/>
      <c r="G117" s="497"/>
      <c r="H117" s="479"/>
      <c r="I117" s="479"/>
      <c r="J117" s="479"/>
      <c r="K117" s="479"/>
      <c r="L117" s="479"/>
      <c r="M117" s="479"/>
      <c r="N117" s="479"/>
      <c r="O117" s="479"/>
      <c r="P117" s="479"/>
      <c r="Q117" s="367"/>
      <c r="R117" s="367"/>
      <c r="S117" s="367"/>
      <c r="T117" s="367"/>
      <c r="U117" s="367"/>
      <c r="V117" s="367"/>
      <c r="W117" s="367"/>
      <c r="X117" s="367"/>
      <c r="Y117" s="367"/>
      <c r="Z117" s="367"/>
      <c r="AA117" s="367"/>
      <c r="AB117" s="367"/>
      <c r="AC117" s="367"/>
      <c r="AD117" s="367"/>
      <c r="AE117" s="367"/>
      <c r="AF117" s="367"/>
      <c r="AG117" s="367"/>
    </row>
    <row r="118">
      <c r="A118" s="367"/>
      <c r="B118" s="367"/>
      <c r="C118" s="493"/>
      <c r="D118" s="479"/>
      <c r="E118" s="480"/>
      <c r="F118" s="496"/>
      <c r="G118" s="497"/>
      <c r="H118" s="479"/>
      <c r="I118" s="479"/>
      <c r="J118" s="479"/>
      <c r="K118" s="479"/>
      <c r="L118" s="479"/>
      <c r="M118" s="479"/>
      <c r="N118" s="479"/>
      <c r="O118" s="479"/>
      <c r="P118" s="479"/>
      <c r="Q118" s="367"/>
      <c r="R118" s="367"/>
      <c r="S118" s="367"/>
      <c r="T118" s="367"/>
      <c r="U118" s="367"/>
      <c r="V118" s="367"/>
      <c r="W118" s="367"/>
      <c r="X118" s="367"/>
      <c r="Y118" s="367"/>
      <c r="Z118" s="367"/>
      <c r="AA118" s="367"/>
      <c r="AB118" s="367"/>
      <c r="AC118" s="367"/>
      <c r="AD118" s="367"/>
      <c r="AE118" s="367"/>
      <c r="AF118" s="367"/>
      <c r="AG118" s="367"/>
    </row>
    <row r="119">
      <c r="A119" s="367"/>
      <c r="B119" s="367"/>
      <c r="C119" s="502"/>
      <c r="D119" s="479"/>
      <c r="E119" s="480"/>
      <c r="F119" s="496"/>
      <c r="G119" s="497"/>
      <c r="H119" s="479"/>
      <c r="I119" s="479"/>
      <c r="J119" s="479"/>
      <c r="K119" s="479"/>
      <c r="L119" s="479"/>
      <c r="M119" s="479"/>
      <c r="N119" s="479"/>
      <c r="O119" s="479"/>
      <c r="P119" s="479"/>
      <c r="Q119" s="367"/>
      <c r="R119" s="367"/>
      <c r="S119" s="367"/>
      <c r="T119" s="367"/>
      <c r="U119" s="367"/>
      <c r="V119" s="367"/>
      <c r="W119" s="367"/>
      <c r="X119" s="367"/>
      <c r="Y119" s="367"/>
      <c r="Z119" s="367"/>
      <c r="AA119" s="367"/>
      <c r="AB119" s="367"/>
      <c r="AC119" s="367"/>
      <c r="AD119" s="367"/>
      <c r="AE119" s="367"/>
      <c r="AF119" s="367"/>
      <c r="AG119" s="367"/>
    </row>
    <row r="120">
      <c r="A120" s="367"/>
      <c r="B120" s="367"/>
      <c r="C120" s="493"/>
      <c r="D120" s="479"/>
      <c r="E120" s="480"/>
      <c r="F120" s="496"/>
      <c r="G120" s="501"/>
      <c r="H120" s="479"/>
      <c r="I120" s="479"/>
      <c r="J120" s="479"/>
      <c r="K120" s="479"/>
      <c r="L120" s="479"/>
      <c r="M120" s="479"/>
      <c r="N120" s="479"/>
      <c r="O120" s="479"/>
      <c r="P120" s="479"/>
      <c r="Q120" s="367"/>
      <c r="R120" s="367"/>
      <c r="S120" s="367"/>
      <c r="T120" s="367"/>
      <c r="U120" s="367"/>
      <c r="V120" s="367"/>
      <c r="W120" s="367"/>
      <c r="X120" s="367"/>
      <c r="Y120" s="367"/>
      <c r="Z120" s="367"/>
      <c r="AA120" s="367"/>
      <c r="AB120" s="367"/>
      <c r="AC120" s="367"/>
      <c r="AD120" s="367"/>
      <c r="AE120" s="367"/>
      <c r="AF120" s="367"/>
      <c r="AG120" s="367"/>
    </row>
    <row r="121">
      <c r="A121" s="367"/>
      <c r="B121" s="367"/>
      <c r="C121" s="493"/>
      <c r="D121" s="479"/>
      <c r="E121" s="480"/>
      <c r="F121" s="496"/>
      <c r="G121" s="499"/>
      <c r="H121" s="479"/>
      <c r="I121" s="479"/>
      <c r="J121" s="479"/>
      <c r="K121" s="479"/>
      <c r="L121" s="479"/>
      <c r="M121" s="479"/>
      <c r="N121" s="479"/>
      <c r="O121" s="479"/>
      <c r="P121" s="479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  <c r="AA121" s="367"/>
      <c r="AB121" s="367"/>
      <c r="AC121" s="367"/>
      <c r="AD121" s="367"/>
      <c r="AE121" s="367"/>
      <c r="AF121" s="367"/>
      <c r="AG121" s="367"/>
    </row>
    <row r="122">
      <c r="A122" s="367"/>
      <c r="B122" s="367"/>
      <c r="C122" s="493"/>
      <c r="D122" s="479"/>
      <c r="E122" s="480"/>
      <c r="F122" s="496"/>
      <c r="G122" s="499"/>
      <c r="H122" s="479"/>
      <c r="I122" s="479"/>
      <c r="J122" s="479"/>
      <c r="K122" s="479"/>
      <c r="L122" s="479"/>
      <c r="M122" s="479"/>
      <c r="N122" s="479"/>
      <c r="O122" s="479"/>
      <c r="P122" s="479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  <c r="AA122" s="367"/>
      <c r="AB122" s="367"/>
      <c r="AC122" s="367"/>
      <c r="AD122" s="367"/>
      <c r="AE122" s="367"/>
      <c r="AF122" s="367"/>
      <c r="AG122" s="367"/>
    </row>
    <row r="123">
      <c r="A123" s="367"/>
      <c r="B123" s="367"/>
      <c r="C123" s="493"/>
      <c r="D123" s="479"/>
      <c r="E123" s="480"/>
      <c r="F123" s="496"/>
      <c r="G123" s="499"/>
      <c r="H123" s="479"/>
      <c r="I123" s="479"/>
      <c r="J123" s="479"/>
      <c r="K123" s="479"/>
      <c r="L123" s="479"/>
      <c r="M123" s="479"/>
      <c r="N123" s="479"/>
      <c r="O123" s="479"/>
      <c r="P123" s="479"/>
      <c r="Q123" s="367"/>
      <c r="R123" s="367"/>
      <c r="S123" s="367"/>
      <c r="T123" s="367"/>
      <c r="U123" s="367"/>
      <c r="V123" s="367"/>
      <c r="W123" s="367"/>
      <c r="X123" s="367"/>
      <c r="Y123" s="367"/>
      <c r="Z123" s="367"/>
      <c r="AA123" s="367"/>
      <c r="AB123" s="367"/>
      <c r="AC123" s="367"/>
      <c r="AD123" s="367"/>
      <c r="AE123" s="367"/>
      <c r="AF123" s="367"/>
      <c r="AG123" s="367"/>
    </row>
    <row r="124">
      <c r="A124" s="367"/>
      <c r="B124" s="367"/>
      <c r="C124" s="503"/>
      <c r="D124" s="479"/>
      <c r="E124" s="480"/>
      <c r="F124" s="504"/>
      <c r="G124" s="374"/>
      <c r="H124" s="479"/>
      <c r="I124" s="479"/>
      <c r="J124" s="479"/>
      <c r="K124" s="479"/>
      <c r="L124" s="479"/>
      <c r="M124" s="479"/>
      <c r="N124" s="479"/>
      <c r="O124" s="479"/>
      <c r="P124" s="479"/>
      <c r="Q124" s="367"/>
      <c r="R124" s="367"/>
      <c r="S124" s="367"/>
      <c r="T124" s="367"/>
      <c r="U124" s="367"/>
      <c r="V124" s="367"/>
      <c r="W124" s="367"/>
      <c r="X124" s="367"/>
      <c r="Y124" s="367"/>
      <c r="Z124" s="367"/>
      <c r="AA124" s="367"/>
      <c r="AB124" s="367"/>
      <c r="AC124" s="367"/>
      <c r="AD124" s="367"/>
      <c r="AE124" s="367"/>
      <c r="AF124" s="367"/>
      <c r="AG124" s="367"/>
    </row>
    <row r="125">
      <c r="A125" s="367"/>
      <c r="B125" s="367"/>
      <c r="C125" s="367"/>
      <c r="D125" s="367"/>
      <c r="E125" s="505"/>
      <c r="F125" s="494"/>
      <c r="G125" s="374"/>
      <c r="H125" s="505"/>
      <c r="I125" s="505"/>
      <c r="J125" s="505"/>
      <c r="K125" s="505"/>
      <c r="L125" s="505"/>
      <c r="M125" s="505"/>
      <c r="N125" s="505"/>
      <c r="O125" s="505"/>
      <c r="P125" s="505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  <c r="AA125" s="367"/>
      <c r="AB125" s="367"/>
      <c r="AC125" s="367"/>
      <c r="AD125" s="367"/>
      <c r="AE125" s="367"/>
      <c r="AF125" s="367"/>
      <c r="AG125" s="367"/>
    </row>
    <row r="126">
      <c r="A126" s="367"/>
      <c r="B126" s="367"/>
      <c r="C126" s="506"/>
      <c r="D126" s="367"/>
      <c r="E126" s="505"/>
      <c r="F126" s="494"/>
      <c r="G126" s="374"/>
      <c r="H126" s="505"/>
      <c r="I126" s="505"/>
      <c r="J126" s="505"/>
      <c r="K126" s="505"/>
      <c r="L126" s="505"/>
      <c r="M126" s="505"/>
      <c r="N126" s="505"/>
      <c r="O126" s="505"/>
      <c r="P126" s="505"/>
      <c r="Q126" s="367"/>
      <c r="R126" s="367"/>
      <c r="S126" s="367"/>
      <c r="T126" s="367"/>
      <c r="U126" s="367"/>
      <c r="V126" s="367"/>
      <c r="W126" s="367"/>
      <c r="X126" s="367"/>
      <c r="Y126" s="367"/>
      <c r="Z126" s="367"/>
      <c r="AA126" s="367"/>
      <c r="AB126" s="367"/>
      <c r="AC126" s="367"/>
      <c r="AD126" s="367"/>
      <c r="AE126" s="367"/>
      <c r="AF126" s="367"/>
      <c r="AG126" s="367"/>
    </row>
    <row r="127">
      <c r="A127" s="304"/>
      <c r="B127" s="304"/>
      <c r="C127" s="507"/>
      <c r="D127" s="304"/>
      <c r="E127" s="303"/>
      <c r="F127" s="300"/>
      <c r="G127" s="31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4"/>
      <c r="R127" s="304"/>
      <c r="S127" s="304"/>
      <c r="T127" s="304"/>
      <c r="U127" s="304"/>
      <c r="V127" s="304"/>
      <c r="W127" s="304"/>
      <c r="X127" s="304"/>
      <c r="Y127" s="304"/>
      <c r="Z127" s="304"/>
      <c r="AA127" s="304"/>
      <c r="AB127" s="304"/>
      <c r="AC127" s="304"/>
      <c r="AD127" s="304"/>
      <c r="AE127" s="304"/>
      <c r="AF127" s="304"/>
      <c r="AG127" s="304"/>
    </row>
    <row r="128">
      <c r="A128" s="304"/>
      <c r="B128" s="304"/>
      <c r="C128" s="507"/>
      <c r="D128" s="304"/>
      <c r="E128" s="303"/>
      <c r="F128" s="300"/>
      <c r="G128" s="31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  <c r="AA128" s="304"/>
      <c r="AB128" s="304"/>
      <c r="AC128" s="304"/>
      <c r="AD128" s="304"/>
      <c r="AE128" s="304"/>
      <c r="AF128" s="304"/>
      <c r="AG128" s="304"/>
    </row>
    <row r="129">
      <c r="A129" s="304"/>
      <c r="B129" s="304"/>
      <c r="C129" s="304"/>
      <c r="D129" s="304"/>
      <c r="E129" s="303"/>
      <c r="F129" s="300"/>
      <c r="G129" s="31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  <c r="AA129" s="304"/>
      <c r="AB129" s="304"/>
      <c r="AC129" s="304"/>
      <c r="AD129" s="304"/>
      <c r="AE129" s="304"/>
      <c r="AF129" s="304"/>
      <c r="AG129" s="304"/>
    </row>
    <row r="130">
      <c r="A130" s="304"/>
      <c r="B130" s="304"/>
      <c r="C130" s="304"/>
      <c r="D130" s="304"/>
      <c r="E130" s="303"/>
      <c r="F130" s="300"/>
      <c r="G130" s="31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4"/>
      <c r="R130" s="304"/>
      <c r="S130" s="304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</row>
    <row r="131">
      <c r="A131" s="304"/>
      <c r="B131" s="304"/>
      <c r="C131" s="304"/>
      <c r="D131" s="304"/>
      <c r="E131" s="303"/>
      <c r="F131" s="300"/>
      <c r="G131" s="31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  <c r="AA131" s="304"/>
      <c r="AB131" s="304"/>
      <c r="AC131" s="304"/>
      <c r="AD131" s="304"/>
      <c r="AE131" s="304"/>
      <c r="AF131" s="304"/>
      <c r="AG131" s="304"/>
    </row>
    <row r="132">
      <c r="A132" s="304"/>
      <c r="B132" s="304"/>
      <c r="C132" s="304"/>
      <c r="D132" s="304"/>
      <c r="E132" s="303"/>
      <c r="F132" s="300"/>
      <c r="G132" s="31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4"/>
      <c r="AE132" s="304"/>
      <c r="AF132" s="304"/>
      <c r="AG132" s="304"/>
    </row>
    <row r="133">
      <c r="A133" s="304"/>
      <c r="B133" s="304"/>
      <c r="C133" s="304"/>
      <c r="D133" s="304"/>
      <c r="E133" s="303"/>
      <c r="F133" s="300"/>
      <c r="G133" s="31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  <c r="AA133" s="304"/>
      <c r="AB133" s="304"/>
      <c r="AC133" s="304"/>
      <c r="AD133" s="304"/>
      <c r="AE133" s="304"/>
      <c r="AF133" s="304"/>
      <c r="AG133" s="304"/>
    </row>
    <row r="134">
      <c r="A134" s="304"/>
      <c r="B134" s="304"/>
      <c r="C134" s="304"/>
      <c r="D134" s="304"/>
      <c r="E134" s="303"/>
      <c r="F134" s="300"/>
      <c r="G134" s="31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4"/>
      <c r="R134" s="304"/>
      <c r="S134" s="304"/>
      <c r="T134" s="304"/>
      <c r="U134" s="304"/>
      <c r="V134" s="304"/>
      <c r="W134" s="304"/>
      <c r="X134" s="304"/>
      <c r="Y134" s="304"/>
      <c r="Z134" s="304"/>
      <c r="AA134" s="304"/>
      <c r="AB134" s="304"/>
      <c r="AC134" s="304"/>
      <c r="AD134" s="304"/>
      <c r="AE134" s="304"/>
      <c r="AF134" s="304"/>
      <c r="AG134" s="304"/>
    </row>
    <row r="135">
      <c r="A135" s="304"/>
      <c r="B135" s="304"/>
      <c r="C135" s="304"/>
      <c r="D135" s="304"/>
      <c r="E135" s="303"/>
      <c r="F135" s="300"/>
      <c r="G135" s="31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4"/>
      <c r="R135" s="304"/>
      <c r="S135" s="304"/>
      <c r="T135" s="304"/>
      <c r="U135" s="304"/>
      <c r="V135" s="304"/>
      <c r="W135" s="304"/>
      <c r="X135" s="304"/>
      <c r="Y135" s="304"/>
      <c r="Z135" s="304"/>
      <c r="AA135" s="304"/>
      <c r="AB135" s="304"/>
      <c r="AC135" s="304"/>
      <c r="AD135" s="304"/>
      <c r="AE135" s="304"/>
      <c r="AF135" s="304"/>
      <c r="AG135" s="304"/>
    </row>
    <row r="136">
      <c r="A136" s="304"/>
      <c r="B136" s="304"/>
      <c r="C136" s="304"/>
      <c r="D136" s="304"/>
      <c r="E136" s="303"/>
      <c r="F136" s="300"/>
      <c r="G136" s="31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4"/>
      <c r="R136" s="304"/>
      <c r="S136" s="304"/>
      <c r="T136" s="304"/>
      <c r="U136" s="304"/>
      <c r="V136" s="304"/>
      <c r="W136" s="304"/>
      <c r="X136" s="304"/>
      <c r="Y136" s="304"/>
      <c r="Z136" s="304"/>
      <c r="AA136" s="304"/>
      <c r="AB136" s="304"/>
      <c r="AC136" s="304"/>
      <c r="AD136" s="304"/>
      <c r="AE136" s="304"/>
      <c r="AF136" s="304"/>
      <c r="AG136" s="304"/>
    </row>
    <row r="137">
      <c r="A137" s="304"/>
      <c r="B137" s="304"/>
      <c r="C137" s="304"/>
      <c r="D137" s="304"/>
      <c r="E137" s="303"/>
      <c r="F137" s="300"/>
      <c r="G137" s="31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4"/>
      <c r="R137" s="304"/>
      <c r="S137" s="304"/>
      <c r="T137" s="304"/>
      <c r="U137" s="304"/>
      <c r="V137" s="304"/>
      <c r="W137" s="304"/>
      <c r="X137" s="304"/>
      <c r="Y137" s="304"/>
      <c r="Z137" s="304"/>
      <c r="AA137" s="304"/>
      <c r="AB137" s="304"/>
      <c r="AC137" s="304"/>
      <c r="AD137" s="304"/>
      <c r="AE137" s="304"/>
      <c r="AF137" s="304"/>
      <c r="AG137" s="304"/>
    </row>
    <row r="138">
      <c r="A138" s="304"/>
      <c r="B138" s="304"/>
      <c r="C138" s="304"/>
      <c r="D138" s="304"/>
      <c r="E138" s="303"/>
      <c r="F138" s="300"/>
      <c r="G138" s="31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4"/>
      <c r="R138" s="304"/>
      <c r="S138" s="304"/>
      <c r="T138" s="304"/>
      <c r="U138" s="304"/>
      <c r="V138" s="304"/>
      <c r="W138" s="304"/>
      <c r="X138" s="304"/>
      <c r="Y138" s="304"/>
      <c r="Z138" s="304"/>
      <c r="AA138" s="304"/>
      <c r="AB138" s="304"/>
      <c r="AC138" s="304"/>
      <c r="AD138" s="304"/>
      <c r="AE138" s="304"/>
      <c r="AF138" s="304"/>
      <c r="AG138" s="304"/>
    </row>
    <row r="139">
      <c r="A139" s="304"/>
      <c r="B139" s="304"/>
      <c r="C139" s="304"/>
      <c r="D139" s="304"/>
      <c r="E139" s="303"/>
      <c r="F139" s="300"/>
      <c r="G139" s="31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04"/>
      <c r="AE139" s="304"/>
      <c r="AF139" s="304"/>
      <c r="AG139" s="304"/>
    </row>
    <row r="140">
      <c r="A140" s="304"/>
      <c r="B140" s="304"/>
      <c r="C140" s="304"/>
      <c r="D140" s="304"/>
      <c r="E140" s="303"/>
      <c r="F140" s="300"/>
      <c r="G140" s="31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4"/>
      <c r="R140" s="304"/>
      <c r="S140" s="304"/>
      <c r="T140" s="304"/>
      <c r="U140" s="304"/>
      <c r="V140" s="304"/>
      <c r="W140" s="304"/>
      <c r="X140" s="304"/>
      <c r="Y140" s="304"/>
      <c r="Z140" s="304"/>
      <c r="AA140" s="304"/>
      <c r="AB140" s="304"/>
      <c r="AC140" s="304"/>
      <c r="AD140" s="304"/>
      <c r="AE140" s="304"/>
      <c r="AF140" s="304"/>
      <c r="AG140" s="304"/>
    </row>
    <row r="141">
      <c r="A141" s="304"/>
      <c r="B141" s="304"/>
      <c r="C141" s="304"/>
      <c r="D141" s="304"/>
      <c r="E141" s="303"/>
      <c r="F141" s="300"/>
      <c r="G141" s="31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4"/>
      <c r="R141" s="304"/>
      <c r="S141" s="304"/>
      <c r="T141" s="304"/>
      <c r="U141" s="304"/>
      <c r="V141" s="304"/>
      <c r="W141" s="304"/>
      <c r="X141" s="304"/>
      <c r="Y141" s="304"/>
      <c r="Z141" s="304"/>
      <c r="AA141" s="304"/>
      <c r="AB141" s="304"/>
      <c r="AC141" s="304"/>
      <c r="AD141" s="304"/>
      <c r="AE141" s="304"/>
      <c r="AF141" s="304"/>
      <c r="AG141" s="304"/>
    </row>
    <row r="142">
      <c r="A142" s="304"/>
      <c r="B142" s="304"/>
      <c r="C142" s="304"/>
      <c r="D142" s="304"/>
      <c r="E142" s="303"/>
      <c r="F142" s="300"/>
      <c r="G142" s="31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4"/>
      <c r="R142" s="304"/>
      <c r="S142" s="304"/>
      <c r="T142" s="304"/>
      <c r="U142" s="304"/>
      <c r="V142" s="304"/>
      <c r="W142" s="304"/>
      <c r="X142" s="304"/>
      <c r="Y142" s="304"/>
      <c r="Z142" s="304"/>
      <c r="AA142" s="304"/>
      <c r="AB142" s="304"/>
      <c r="AC142" s="304"/>
      <c r="AD142" s="304"/>
      <c r="AE142" s="304"/>
      <c r="AF142" s="304"/>
      <c r="AG142" s="304"/>
    </row>
    <row r="143">
      <c r="A143" s="304"/>
      <c r="B143" s="304"/>
      <c r="C143" s="304"/>
      <c r="D143" s="304"/>
      <c r="E143" s="303"/>
      <c r="F143" s="300"/>
      <c r="G143" s="31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4"/>
      <c r="R143" s="304"/>
      <c r="S143" s="304"/>
      <c r="T143" s="304"/>
      <c r="U143" s="304"/>
      <c r="V143" s="304"/>
      <c r="W143" s="304"/>
      <c r="X143" s="304"/>
      <c r="Y143" s="304"/>
      <c r="Z143" s="304"/>
      <c r="AA143" s="304"/>
      <c r="AB143" s="304"/>
      <c r="AC143" s="304"/>
      <c r="AD143" s="304"/>
      <c r="AE143" s="304"/>
      <c r="AF143" s="304"/>
      <c r="AG143" s="304"/>
    </row>
    <row r="144">
      <c r="A144" s="304"/>
      <c r="B144" s="304"/>
      <c r="C144" s="304"/>
      <c r="D144" s="304"/>
      <c r="E144" s="303"/>
      <c r="F144" s="300"/>
      <c r="G144" s="31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4"/>
      <c r="R144" s="304"/>
      <c r="S144" s="304"/>
      <c r="T144" s="304"/>
      <c r="U144" s="304"/>
      <c r="V144" s="304"/>
      <c r="W144" s="304"/>
      <c r="X144" s="304"/>
      <c r="Y144" s="304"/>
      <c r="Z144" s="304"/>
      <c r="AA144" s="304"/>
      <c r="AB144" s="304"/>
      <c r="AC144" s="304"/>
      <c r="AD144" s="304"/>
      <c r="AE144" s="304"/>
      <c r="AF144" s="304"/>
      <c r="AG144" s="304"/>
    </row>
    <row r="145">
      <c r="A145" s="304"/>
      <c r="B145" s="304"/>
      <c r="C145" s="304"/>
      <c r="D145" s="304"/>
      <c r="E145" s="303"/>
      <c r="F145" s="300"/>
      <c r="G145" s="31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  <c r="AA145" s="304"/>
      <c r="AB145" s="304"/>
      <c r="AC145" s="304"/>
      <c r="AD145" s="304"/>
      <c r="AE145" s="304"/>
      <c r="AF145" s="304"/>
      <c r="AG145" s="304"/>
    </row>
    <row r="146">
      <c r="A146" s="304"/>
      <c r="B146" s="304"/>
      <c r="C146" s="304"/>
      <c r="D146" s="304"/>
      <c r="E146" s="303"/>
      <c r="F146" s="300"/>
      <c r="G146" s="31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4"/>
      <c r="R146" s="304"/>
      <c r="S146" s="304"/>
      <c r="T146" s="304"/>
      <c r="U146" s="304"/>
      <c r="V146" s="304"/>
      <c r="W146" s="304"/>
      <c r="X146" s="304"/>
      <c r="Y146" s="304"/>
      <c r="Z146" s="304"/>
      <c r="AA146" s="304"/>
      <c r="AB146" s="304"/>
      <c r="AC146" s="304"/>
      <c r="AD146" s="304"/>
      <c r="AE146" s="304"/>
      <c r="AF146" s="304"/>
      <c r="AG146" s="304"/>
    </row>
    <row r="147">
      <c r="A147" s="304"/>
      <c r="B147" s="304"/>
      <c r="C147" s="304"/>
      <c r="D147" s="304"/>
      <c r="E147" s="303"/>
      <c r="F147" s="300"/>
      <c r="G147" s="31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4"/>
      <c r="R147" s="304"/>
      <c r="S147" s="304"/>
      <c r="T147" s="304"/>
      <c r="U147" s="304"/>
      <c r="V147" s="304"/>
      <c r="W147" s="304"/>
      <c r="X147" s="304"/>
      <c r="Y147" s="304"/>
      <c r="Z147" s="304"/>
      <c r="AA147" s="304"/>
      <c r="AB147" s="304"/>
      <c r="AC147" s="304"/>
      <c r="AD147" s="304"/>
      <c r="AE147" s="304"/>
      <c r="AF147" s="304"/>
      <c r="AG147" s="304"/>
    </row>
    <row r="148">
      <c r="A148" s="304"/>
      <c r="B148" s="304"/>
      <c r="C148" s="304"/>
      <c r="D148" s="304"/>
      <c r="E148" s="303"/>
      <c r="F148" s="300"/>
      <c r="G148" s="31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4"/>
      <c r="R148" s="304"/>
      <c r="S148" s="304"/>
      <c r="T148" s="304"/>
      <c r="U148" s="304"/>
      <c r="V148" s="304"/>
      <c r="W148" s="304"/>
      <c r="X148" s="304"/>
      <c r="Y148" s="304"/>
      <c r="Z148" s="304"/>
      <c r="AA148" s="304"/>
      <c r="AB148" s="304"/>
      <c r="AC148" s="304"/>
      <c r="AD148" s="304"/>
      <c r="AE148" s="304"/>
      <c r="AF148" s="304"/>
      <c r="AG148" s="304"/>
    </row>
    <row r="149">
      <c r="A149" s="304"/>
      <c r="B149" s="304"/>
      <c r="C149" s="304"/>
      <c r="D149" s="304"/>
      <c r="E149" s="303"/>
      <c r="F149" s="300"/>
      <c r="G149" s="31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4"/>
      <c r="R149" s="304"/>
      <c r="S149" s="304"/>
      <c r="T149" s="304"/>
      <c r="U149" s="304"/>
      <c r="V149" s="304"/>
      <c r="W149" s="304"/>
      <c r="X149" s="304"/>
      <c r="Y149" s="304"/>
      <c r="Z149" s="304"/>
      <c r="AA149" s="304"/>
      <c r="AB149" s="304"/>
      <c r="AC149" s="304"/>
      <c r="AD149" s="304"/>
      <c r="AE149" s="304"/>
      <c r="AF149" s="304"/>
      <c r="AG149" s="304"/>
    </row>
    <row r="150">
      <c r="A150" s="304"/>
      <c r="B150" s="304"/>
      <c r="C150" s="304"/>
      <c r="D150" s="304"/>
      <c r="E150" s="303"/>
      <c r="F150" s="300"/>
      <c r="G150" s="31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4"/>
      <c r="R150" s="304"/>
      <c r="S150" s="304"/>
      <c r="T150" s="304"/>
      <c r="U150" s="304"/>
      <c r="V150" s="304"/>
      <c r="W150" s="304"/>
      <c r="X150" s="304"/>
      <c r="Y150" s="304"/>
      <c r="Z150" s="304"/>
      <c r="AA150" s="304"/>
      <c r="AB150" s="304"/>
      <c r="AC150" s="304"/>
      <c r="AD150" s="304"/>
      <c r="AE150" s="304"/>
      <c r="AF150" s="304"/>
      <c r="AG150" s="304"/>
    </row>
    <row r="151">
      <c r="A151" s="304"/>
      <c r="B151" s="304"/>
      <c r="C151" s="304"/>
      <c r="D151" s="304"/>
      <c r="E151" s="300"/>
      <c r="F151" s="300"/>
      <c r="G151" s="31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  <c r="AA151" s="304"/>
      <c r="AB151" s="304"/>
      <c r="AC151" s="304"/>
      <c r="AD151" s="304"/>
      <c r="AE151" s="304"/>
      <c r="AF151" s="304"/>
      <c r="AG151" s="304"/>
    </row>
    <row r="152">
      <c r="A152" s="304"/>
      <c r="B152" s="304"/>
      <c r="C152" s="304"/>
      <c r="D152" s="304"/>
      <c r="E152" s="300"/>
      <c r="F152" s="300"/>
      <c r="G152" s="31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4"/>
      <c r="R152" s="304"/>
      <c r="S152" s="304"/>
      <c r="T152" s="304"/>
      <c r="U152" s="304"/>
      <c r="V152" s="304"/>
      <c r="W152" s="304"/>
      <c r="X152" s="304"/>
      <c r="Y152" s="304"/>
      <c r="Z152" s="304"/>
      <c r="AA152" s="304"/>
      <c r="AB152" s="304"/>
      <c r="AC152" s="304"/>
      <c r="AD152" s="304"/>
      <c r="AE152" s="304"/>
      <c r="AF152" s="304"/>
      <c r="AG152" s="304"/>
    </row>
    <row r="153">
      <c r="A153" s="304"/>
      <c r="B153" s="304"/>
      <c r="C153" s="304"/>
      <c r="D153" s="304"/>
      <c r="E153" s="300"/>
      <c r="F153" s="300"/>
      <c r="G153" s="31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4"/>
      <c r="R153" s="304"/>
      <c r="S153" s="304"/>
      <c r="T153" s="304"/>
      <c r="U153" s="304"/>
      <c r="V153" s="304"/>
      <c r="W153" s="304"/>
      <c r="X153" s="304"/>
      <c r="Y153" s="304"/>
      <c r="Z153" s="304"/>
      <c r="AA153" s="304"/>
      <c r="AB153" s="304"/>
      <c r="AC153" s="304"/>
      <c r="AD153" s="304"/>
      <c r="AE153" s="304"/>
      <c r="AF153" s="304"/>
      <c r="AG153" s="304"/>
    </row>
    <row r="154">
      <c r="A154" s="304"/>
      <c r="B154" s="304"/>
      <c r="C154" s="304"/>
      <c r="D154" s="304"/>
      <c r="E154" s="300"/>
      <c r="F154" s="300"/>
      <c r="G154" s="31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4"/>
      <c r="R154" s="304"/>
      <c r="S154" s="304"/>
      <c r="T154" s="304"/>
      <c r="U154" s="304"/>
      <c r="V154" s="304"/>
      <c r="W154" s="304"/>
      <c r="X154" s="304"/>
      <c r="Y154" s="304"/>
      <c r="Z154" s="304"/>
      <c r="AA154" s="304"/>
      <c r="AB154" s="304"/>
      <c r="AC154" s="304"/>
      <c r="AD154" s="304"/>
      <c r="AE154" s="304"/>
      <c r="AF154" s="304"/>
      <c r="AG154" s="304"/>
    </row>
    <row r="155">
      <c r="A155" s="304"/>
      <c r="B155" s="304"/>
      <c r="C155" s="304"/>
      <c r="D155" s="304"/>
      <c r="E155" s="300"/>
      <c r="F155" s="300"/>
      <c r="G155" s="31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4"/>
      <c r="R155" s="304"/>
      <c r="S155" s="304"/>
      <c r="T155" s="304"/>
      <c r="U155" s="304"/>
      <c r="V155" s="304"/>
      <c r="W155" s="304"/>
      <c r="X155" s="304"/>
      <c r="Y155" s="304"/>
      <c r="Z155" s="304"/>
      <c r="AA155" s="304"/>
      <c r="AB155" s="304"/>
      <c r="AC155" s="304"/>
      <c r="AD155" s="304"/>
      <c r="AE155" s="304"/>
      <c r="AF155" s="304"/>
      <c r="AG155" s="304"/>
    </row>
    <row r="156">
      <c r="A156" s="304"/>
      <c r="B156" s="304"/>
      <c r="C156" s="304"/>
      <c r="D156" s="304"/>
      <c r="E156" s="300"/>
      <c r="F156" s="300"/>
      <c r="G156" s="31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  <c r="AA156" s="304"/>
      <c r="AB156" s="304"/>
      <c r="AC156" s="304"/>
      <c r="AD156" s="304"/>
      <c r="AE156" s="304"/>
      <c r="AF156" s="304"/>
      <c r="AG156" s="304"/>
    </row>
    <row r="157">
      <c r="A157" s="304"/>
      <c r="B157" s="304"/>
      <c r="C157" s="304"/>
      <c r="D157" s="304"/>
      <c r="E157" s="300"/>
      <c r="F157" s="300"/>
      <c r="G157" s="31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4"/>
      <c r="R157" s="304"/>
      <c r="S157" s="304"/>
      <c r="T157" s="304"/>
      <c r="U157" s="304"/>
      <c r="V157" s="304"/>
      <c r="W157" s="304"/>
      <c r="X157" s="304"/>
      <c r="Y157" s="304"/>
      <c r="Z157" s="304"/>
      <c r="AA157" s="304"/>
      <c r="AB157" s="304"/>
      <c r="AC157" s="304"/>
      <c r="AD157" s="304"/>
      <c r="AE157" s="304"/>
      <c r="AF157" s="304"/>
      <c r="AG157" s="304"/>
    </row>
    <row r="158">
      <c r="A158" s="304"/>
      <c r="B158" s="304"/>
      <c r="C158" s="304"/>
      <c r="D158" s="304"/>
      <c r="E158" s="300"/>
      <c r="F158" s="300"/>
      <c r="G158" s="31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4"/>
      <c r="R158" s="304"/>
      <c r="S158" s="304"/>
      <c r="T158" s="304"/>
      <c r="U158" s="304"/>
      <c r="V158" s="304"/>
      <c r="W158" s="304"/>
      <c r="X158" s="304"/>
      <c r="Y158" s="304"/>
      <c r="Z158" s="304"/>
      <c r="AA158" s="304"/>
      <c r="AB158" s="304"/>
      <c r="AC158" s="304"/>
      <c r="AD158" s="304"/>
      <c r="AE158" s="304"/>
      <c r="AF158" s="304"/>
      <c r="AG158" s="304"/>
    </row>
    <row r="159">
      <c r="A159" s="304"/>
      <c r="B159" s="304"/>
      <c r="C159" s="304"/>
      <c r="D159" s="304"/>
      <c r="E159" s="300"/>
      <c r="F159" s="300"/>
      <c r="G159" s="31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4"/>
      <c r="R159" s="304"/>
      <c r="S159" s="304"/>
      <c r="T159" s="304"/>
      <c r="U159" s="304"/>
      <c r="V159" s="304"/>
      <c r="W159" s="304"/>
      <c r="X159" s="304"/>
      <c r="Y159" s="304"/>
      <c r="Z159" s="304"/>
      <c r="AA159" s="304"/>
      <c r="AB159" s="304"/>
      <c r="AC159" s="304"/>
      <c r="AD159" s="304"/>
      <c r="AE159" s="304"/>
      <c r="AF159" s="304"/>
      <c r="AG159" s="304"/>
    </row>
    <row r="160">
      <c r="A160" s="304"/>
      <c r="B160" s="304"/>
      <c r="C160" s="304"/>
      <c r="D160" s="304"/>
      <c r="E160" s="300"/>
      <c r="F160" s="300"/>
      <c r="G160" s="31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4"/>
      <c r="R160" s="304"/>
      <c r="S160" s="304"/>
      <c r="T160" s="304"/>
      <c r="U160" s="304"/>
      <c r="V160" s="304"/>
      <c r="W160" s="304"/>
      <c r="X160" s="304"/>
      <c r="Y160" s="304"/>
      <c r="Z160" s="304"/>
      <c r="AA160" s="304"/>
      <c r="AB160" s="304"/>
      <c r="AC160" s="304"/>
      <c r="AD160" s="304"/>
      <c r="AE160" s="304"/>
      <c r="AF160" s="304"/>
      <c r="AG160" s="304"/>
    </row>
    <row r="161">
      <c r="A161" s="304"/>
      <c r="B161" s="304"/>
      <c r="C161" s="304"/>
      <c r="D161" s="304"/>
      <c r="E161" s="300"/>
      <c r="F161" s="300"/>
      <c r="G161" s="31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  <c r="AA161" s="304"/>
      <c r="AB161" s="304"/>
      <c r="AC161" s="304"/>
      <c r="AD161" s="304"/>
      <c r="AE161" s="304"/>
      <c r="AF161" s="304"/>
      <c r="AG161" s="304"/>
    </row>
    <row r="162">
      <c r="A162" s="304"/>
      <c r="B162" s="304"/>
      <c r="C162" s="304"/>
      <c r="D162" s="304"/>
      <c r="E162" s="300"/>
      <c r="F162" s="300"/>
      <c r="G162" s="31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4"/>
      <c r="R162" s="304"/>
      <c r="S162" s="304"/>
      <c r="T162" s="304"/>
      <c r="U162" s="304"/>
      <c r="V162" s="304"/>
      <c r="W162" s="304"/>
      <c r="X162" s="304"/>
      <c r="Y162" s="304"/>
      <c r="Z162" s="304"/>
      <c r="AA162" s="304"/>
      <c r="AB162" s="304"/>
      <c r="AC162" s="304"/>
      <c r="AD162" s="304"/>
      <c r="AE162" s="304"/>
      <c r="AF162" s="304"/>
      <c r="AG162" s="304"/>
    </row>
    <row r="163">
      <c r="A163" s="304"/>
      <c r="B163" s="304"/>
      <c r="C163" s="304"/>
      <c r="D163" s="304"/>
      <c r="E163" s="300"/>
      <c r="F163" s="300"/>
      <c r="G163" s="31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/>
      <c r="AA163" s="304"/>
      <c r="AB163" s="304"/>
      <c r="AC163" s="304"/>
      <c r="AD163" s="304"/>
      <c r="AE163" s="304"/>
      <c r="AF163" s="304"/>
      <c r="AG163" s="304"/>
    </row>
    <row r="164">
      <c r="A164" s="304"/>
      <c r="B164" s="304"/>
      <c r="C164" s="304"/>
      <c r="D164" s="304"/>
      <c r="E164" s="300"/>
      <c r="F164" s="300"/>
      <c r="G164" s="31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4"/>
      <c r="R164" s="304"/>
      <c r="S164" s="304"/>
      <c r="T164" s="304"/>
      <c r="U164" s="304"/>
      <c r="V164" s="304"/>
      <c r="W164" s="304"/>
      <c r="X164" s="304"/>
      <c r="Y164" s="304"/>
      <c r="Z164" s="304"/>
      <c r="AA164" s="304"/>
      <c r="AB164" s="304"/>
      <c r="AC164" s="304"/>
      <c r="AD164" s="304"/>
      <c r="AE164" s="304"/>
      <c r="AF164" s="304"/>
      <c r="AG164" s="304"/>
    </row>
    <row r="165">
      <c r="A165" s="304"/>
      <c r="B165" s="304"/>
      <c r="C165" s="304"/>
      <c r="D165" s="304"/>
      <c r="E165" s="300"/>
      <c r="F165" s="300"/>
      <c r="G165" s="31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4"/>
      <c r="R165" s="304"/>
      <c r="S165" s="304"/>
      <c r="T165" s="304"/>
      <c r="U165" s="304"/>
      <c r="V165" s="304"/>
      <c r="W165" s="304"/>
      <c r="X165" s="304"/>
      <c r="Y165" s="304"/>
      <c r="Z165" s="304"/>
      <c r="AA165" s="304"/>
      <c r="AB165" s="304"/>
      <c r="AC165" s="304"/>
      <c r="AD165" s="304"/>
      <c r="AE165" s="304"/>
      <c r="AF165" s="304"/>
      <c r="AG165" s="304"/>
    </row>
    <row r="166">
      <c r="A166" s="304"/>
      <c r="B166" s="304"/>
      <c r="C166" s="304"/>
      <c r="D166" s="304"/>
      <c r="E166" s="300"/>
      <c r="F166" s="300"/>
      <c r="G166" s="31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  <c r="AA166" s="304"/>
      <c r="AB166" s="304"/>
      <c r="AC166" s="304"/>
      <c r="AD166" s="304"/>
      <c r="AE166" s="304"/>
      <c r="AF166" s="304"/>
      <c r="AG166" s="304"/>
    </row>
    <row r="167">
      <c r="A167" s="304"/>
      <c r="B167" s="304"/>
      <c r="C167" s="304"/>
      <c r="D167" s="304"/>
      <c r="E167" s="300"/>
      <c r="F167" s="300"/>
      <c r="G167" s="31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4"/>
      <c r="R167" s="304"/>
      <c r="S167" s="304"/>
      <c r="T167" s="304"/>
      <c r="U167" s="304"/>
      <c r="V167" s="304"/>
      <c r="W167" s="304"/>
      <c r="X167" s="304"/>
      <c r="Y167" s="304"/>
      <c r="Z167" s="304"/>
      <c r="AA167" s="304"/>
      <c r="AB167" s="304"/>
      <c r="AC167" s="304"/>
      <c r="AD167" s="304"/>
      <c r="AE167" s="304"/>
      <c r="AF167" s="304"/>
      <c r="AG167" s="304"/>
    </row>
    <row r="168">
      <c r="A168" s="304"/>
      <c r="B168" s="304"/>
      <c r="C168" s="304"/>
      <c r="D168" s="304"/>
      <c r="E168" s="300"/>
      <c r="F168" s="300"/>
      <c r="G168" s="31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4"/>
      <c r="R168" s="304"/>
      <c r="S168" s="304"/>
      <c r="T168" s="304"/>
      <c r="U168" s="304"/>
      <c r="V168" s="304"/>
      <c r="W168" s="304"/>
      <c r="X168" s="304"/>
      <c r="Y168" s="304"/>
      <c r="Z168" s="304"/>
      <c r="AA168" s="304"/>
      <c r="AB168" s="304"/>
      <c r="AC168" s="304"/>
      <c r="AD168" s="304"/>
      <c r="AE168" s="304"/>
      <c r="AF168" s="304"/>
      <c r="AG168" s="304"/>
    </row>
    <row r="169">
      <c r="A169" s="304"/>
      <c r="B169" s="304"/>
      <c r="C169" s="304"/>
      <c r="D169" s="304"/>
      <c r="E169" s="300"/>
      <c r="F169" s="300"/>
      <c r="G169" s="31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4"/>
      <c r="R169" s="304"/>
      <c r="S169" s="304"/>
      <c r="T169" s="304"/>
      <c r="U169" s="304"/>
      <c r="V169" s="304"/>
      <c r="W169" s="304"/>
      <c r="X169" s="304"/>
      <c r="Y169" s="304"/>
      <c r="Z169" s="304"/>
      <c r="AA169" s="304"/>
      <c r="AB169" s="304"/>
      <c r="AC169" s="304"/>
      <c r="AD169" s="304"/>
      <c r="AE169" s="304"/>
      <c r="AF169" s="304"/>
      <c r="AG169" s="304"/>
    </row>
    <row r="170">
      <c r="A170" s="304"/>
      <c r="B170" s="304"/>
      <c r="C170" s="304"/>
      <c r="D170" s="304"/>
      <c r="E170" s="300"/>
      <c r="F170" s="300"/>
      <c r="G170" s="31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/>
      <c r="AA170" s="304"/>
      <c r="AB170" s="304"/>
      <c r="AC170" s="304"/>
      <c r="AD170" s="304"/>
      <c r="AE170" s="304"/>
      <c r="AF170" s="304"/>
      <c r="AG170" s="304"/>
    </row>
    <row r="171">
      <c r="A171" s="304"/>
      <c r="B171" s="304"/>
      <c r="C171" s="304"/>
      <c r="D171" s="304"/>
      <c r="E171" s="300"/>
      <c r="F171" s="300"/>
      <c r="G171" s="31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4"/>
      <c r="R171" s="304"/>
      <c r="S171" s="304"/>
      <c r="T171" s="304"/>
      <c r="U171" s="304"/>
      <c r="V171" s="304"/>
      <c r="W171" s="304"/>
      <c r="X171" s="304"/>
      <c r="Y171" s="304"/>
      <c r="Z171" s="304"/>
      <c r="AA171" s="304"/>
      <c r="AB171" s="304"/>
      <c r="AC171" s="304"/>
      <c r="AD171" s="304"/>
      <c r="AE171" s="304"/>
      <c r="AF171" s="304"/>
      <c r="AG171" s="304"/>
    </row>
    <row r="172">
      <c r="A172" s="304"/>
      <c r="B172" s="304"/>
      <c r="C172" s="304"/>
      <c r="D172" s="304"/>
      <c r="E172" s="300"/>
      <c r="F172" s="300"/>
      <c r="G172" s="31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  <c r="AA172" s="304"/>
      <c r="AB172" s="304"/>
      <c r="AC172" s="304"/>
      <c r="AD172" s="304"/>
      <c r="AE172" s="304"/>
      <c r="AF172" s="304"/>
      <c r="AG172" s="304"/>
    </row>
    <row r="173">
      <c r="A173" s="304"/>
      <c r="B173" s="304"/>
      <c r="C173" s="304"/>
      <c r="D173" s="304"/>
      <c r="E173" s="300"/>
      <c r="F173" s="300"/>
      <c r="G173" s="31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4"/>
      <c r="R173" s="304"/>
      <c r="S173" s="304"/>
      <c r="T173" s="304"/>
      <c r="U173" s="304"/>
      <c r="V173" s="304"/>
      <c r="W173" s="304"/>
      <c r="X173" s="304"/>
      <c r="Y173" s="304"/>
      <c r="Z173" s="304"/>
      <c r="AA173" s="304"/>
      <c r="AB173" s="304"/>
      <c r="AC173" s="304"/>
      <c r="AD173" s="304"/>
      <c r="AE173" s="304"/>
      <c r="AF173" s="304"/>
      <c r="AG173" s="304"/>
    </row>
    <row r="174">
      <c r="A174" s="304"/>
      <c r="B174" s="304"/>
      <c r="C174" s="304"/>
      <c r="D174" s="304"/>
      <c r="E174" s="300"/>
      <c r="F174" s="300"/>
      <c r="G174" s="31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4"/>
      <c r="R174" s="304"/>
      <c r="S174" s="304"/>
      <c r="T174" s="304"/>
      <c r="U174" s="304"/>
      <c r="V174" s="304"/>
      <c r="W174" s="304"/>
      <c r="X174" s="304"/>
      <c r="Y174" s="304"/>
      <c r="Z174" s="304"/>
      <c r="AA174" s="304"/>
      <c r="AB174" s="304"/>
      <c r="AC174" s="304"/>
      <c r="AD174" s="304"/>
      <c r="AE174" s="304"/>
      <c r="AF174" s="304"/>
      <c r="AG174" s="304"/>
    </row>
    <row r="175">
      <c r="A175" s="304"/>
      <c r="B175" s="304"/>
      <c r="C175" s="304"/>
      <c r="D175" s="304"/>
      <c r="E175" s="300"/>
      <c r="F175" s="300"/>
      <c r="G175" s="31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4"/>
      <c r="R175" s="304"/>
      <c r="S175" s="304"/>
      <c r="T175" s="304"/>
      <c r="U175" s="304"/>
      <c r="V175" s="304"/>
      <c r="W175" s="304"/>
      <c r="X175" s="304"/>
      <c r="Y175" s="304"/>
      <c r="Z175" s="304"/>
      <c r="AA175" s="304"/>
      <c r="AB175" s="304"/>
      <c r="AC175" s="304"/>
      <c r="AD175" s="304"/>
      <c r="AE175" s="304"/>
      <c r="AF175" s="304"/>
      <c r="AG175" s="304"/>
    </row>
    <row r="176">
      <c r="A176" s="304"/>
      <c r="B176" s="304"/>
      <c r="C176" s="304"/>
      <c r="D176" s="304"/>
      <c r="E176" s="300"/>
      <c r="F176" s="300"/>
      <c r="G176" s="31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4"/>
      <c r="R176" s="304"/>
      <c r="S176" s="304"/>
      <c r="T176" s="304"/>
      <c r="U176" s="304"/>
      <c r="V176" s="304"/>
      <c r="W176" s="304"/>
      <c r="X176" s="304"/>
      <c r="Y176" s="304"/>
      <c r="Z176" s="304"/>
      <c r="AA176" s="304"/>
      <c r="AB176" s="304"/>
      <c r="AC176" s="304"/>
      <c r="AD176" s="304"/>
      <c r="AE176" s="304"/>
      <c r="AF176" s="304"/>
      <c r="AG176" s="304"/>
    </row>
    <row r="177">
      <c r="A177" s="304"/>
      <c r="B177" s="304"/>
      <c r="C177" s="304"/>
      <c r="D177" s="304"/>
      <c r="E177" s="300"/>
      <c r="F177" s="300"/>
      <c r="G177" s="31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4"/>
      <c r="R177" s="304"/>
      <c r="S177" s="304"/>
      <c r="T177" s="304"/>
      <c r="U177" s="304"/>
      <c r="V177" s="304"/>
      <c r="W177" s="304"/>
      <c r="X177" s="304"/>
      <c r="Y177" s="304"/>
      <c r="Z177" s="304"/>
      <c r="AA177" s="304"/>
      <c r="AB177" s="304"/>
      <c r="AC177" s="304"/>
      <c r="AD177" s="304"/>
      <c r="AE177" s="304"/>
      <c r="AF177" s="304"/>
      <c r="AG177" s="304"/>
    </row>
    <row r="178">
      <c r="A178" s="304"/>
      <c r="B178" s="304"/>
      <c r="C178" s="304"/>
      <c r="D178" s="304"/>
      <c r="E178" s="300"/>
      <c r="F178" s="300"/>
      <c r="G178" s="319"/>
      <c r="H178" s="487">
        <f>COUNTIFS(Data!$A:$A,"&gt;="&amp;'2026 Reporte SDR '!$C$5,Data!$A:$A,"&lt;="&amp;'2026 Reporte SDR '!$D$5,Data!$BG:$BG,H167,Data!$AI:$AI,"No")</f>
        <v>0</v>
      </c>
      <c r="I178" s="303"/>
      <c r="J178" s="303"/>
      <c r="K178" s="303"/>
      <c r="L178" s="303"/>
      <c r="M178" s="303"/>
      <c r="N178" s="303"/>
      <c r="O178" s="303"/>
      <c r="P178" s="303"/>
      <c r="Q178" s="304"/>
      <c r="R178" s="304"/>
      <c r="S178" s="304"/>
      <c r="T178" s="304"/>
      <c r="U178" s="304"/>
      <c r="V178" s="304"/>
      <c r="W178" s="304"/>
      <c r="X178" s="304"/>
      <c r="Y178" s="304"/>
      <c r="Z178" s="304"/>
      <c r="AA178" s="304"/>
      <c r="AB178" s="304"/>
      <c r="AC178" s="304"/>
      <c r="AD178" s="304"/>
      <c r="AE178" s="304"/>
      <c r="AF178" s="304"/>
      <c r="AG178" s="304"/>
    </row>
    <row r="179">
      <c r="A179" s="304"/>
      <c r="B179" s="304"/>
      <c r="C179" s="304"/>
      <c r="D179" s="304"/>
      <c r="E179" s="300"/>
      <c r="F179" s="300"/>
      <c r="G179" s="31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  <c r="AA179" s="304"/>
      <c r="AB179" s="304"/>
      <c r="AC179" s="304"/>
      <c r="AD179" s="304"/>
      <c r="AE179" s="304"/>
      <c r="AF179" s="304"/>
      <c r="AG179" s="304"/>
    </row>
    <row r="180">
      <c r="A180" s="304"/>
      <c r="B180" s="304"/>
      <c r="C180" s="304"/>
      <c r="D180" s="304"/>
      <c r="E180" s="300"/>
      <c r="F180" s="300"/>
      <c r="G180" s="31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4"/>
      <c r="R180" s="304"/>
      <c r="S180" s="304"/>
      <c r="T180" s="304"/>
      <c r="U180" s="304"/>
      <c r="V180" s="304"/>
      <c r="W180" s="304"/>
      <c r="X180" s="304"/>
      <c r="Y180" s="304"/>
      <c r="Z180" s="304"/>
      <c r="AA180" s="304"/>
      <c r="AB180" s="304"/>
      <c r="AC180" s="304"/>
      <c r="AD180" s="304"/>
      <c r="AE180" s="304"/>
      <c r="AF180" s="304"/>
      <c r="AG180" s="304"/>
    </row>
    <row r="181">
      <c r="A181" s="304"/>
      <c r="B181" s="304"/>
      <c r="C181" s="304"/>
      <c r="D181" s="304"/>
      <c r="E181" s="300"/>
      <c r="F181" s="300"/>
      <c r="G181" s="31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4"/>
      <c r="R181" s="304"/>
      <c r="S181" s="304"/>
      <c r="T181" s="304"/>
      <c r="U181" s="304"/>
      <c r="V181" s="304"/>
      <c r="W181" s="304"/>
      <c r="X181" s="304"/>
      <c r="Y181" s="304"/>
      <c r="Z181" s="304"/>
      <c r="AA181" s="304"/>
      <c r="AB181" s="304"/>
      <c r="AC181" s="304"/>
      <c r="AD181" s="304"/>
      <c r="AE181" s="304"/>
      <c r="AF181" s="304"/>
      <c r="AG181" s="304"/>
    </row>
    <row r="182">
      <c r="A182" s="304"/>
      <c r="B182" s="304"/>
      <c r="C182" s="304"/>
      <c r="D182" s="304"/>
      <c r="E182" s="300"/>
      <c r="F182" s="300"/>
      <c r="G182" s="31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4"/>
      <c r="R182" s="304"/>
      <c r="S182" s="304"/>
      <c r="T182" s="304"/>
      <c r="U182" s="304"/>
      <c r="V182" s="304"/>
      <c r="W182" s="304"/>
      <c r="X182" s="304"/>
      <c r="Y182" s="304"/>
      <c r="Z182" s="304"/>
      <c r="AA182" s="304"/>
      <c r="AB182" s="304"/>
      <c r="AC182" s="304"/>
      <c r="AD182" s="304"/>
      <c r="AE182" s="304"/>
      <c r="AF182" s="304"/>
      <c r="AG182" s="304"/>
    </row>
    <row r="183">
      <c r="A183" s="304"/>
      <c r="B183" s="304"/>
      <c r="C183" s="304"/>
      <c r="D183" s="304"/>
      <c r="E183" s="300"/>
      <c r="F183" s="300"/>
      <c r="G183" s="31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4"/>
      <c r="R183" s="304"/>
      <c r="S183" s="304"/>
      <c r="T183" s="304"/>
      <c r="U183" s="304"/>
      <c r="V183" s="304"/>
      <c r="W183" s="304"/>
      <c r="X183" s="304"/>
      <c r="Y183" s="304"/>
      <c r="Z183" s="304"/>
      <c r="AA183" s="304"/>
      <c r="AB183" s="304"/>
      <c r="AC183" s="304"/>
      <c r="AD183" s="304"/>
      <c r="AE183" s="304"/>
      <c r="AF183" s="304"/>
      <c r="AG183" s="304"/>
    </row>
    <row r="184">
      <c r="A184" s="304"/>
      <c r="B184" s="304"/>
      <c r="C184" s="304"/>
      <c r="D184" s="304"/>
      <c r="E184" s="300"/>
      <c r="F184" s="300"/>
      <c r="G184" s="31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4"/>
      <c r="R184" s="304"/>
      <c r="S184" s="304"/>
      <c r="T184" s="304"/>
      <c r="U184" s="304"/>
      <c r="V184" s="304"/>
      <c r="W184" s="304"/>
      <c r="X184" s="304"/>
      <c r="Y184" s="304"/>
      <c r="Z184" s="304"/>
      <c r="AA184" s="304"/>
      <c r="AB184" s="304"/>
      <c r="AC184" s="304"/>
      <c r="AD184" s="304"/>
      <c r="AE184" s="304"/>
      <c r="AF184" s="304"/>
      <c r="AG184" s="304"/>
    </row>
    <row r="185">
      <c r="A185" s="304"/>
      <c r="B185" s="304"/>
      <c r="C185" s="304"/>
      <c r="D185" s="304"/>
      <c r="E185" s="300"/>
      <c r="F185" s="300"/>
      <c r="G185" s="313"/>
      <c r="H185" s="302"/>
      <c r="I185" s="303"/>
      <c r="J185" s="303"/>
      <c r="K185" s="303"/>
      <c r="L185" s="303"/>
      <c r="M185" s="303"/>
      <c r="N185" s="303"/>
      <c r="O185" s="303"/>
      <c r="P185" s="303"/>
      <c r="Q185" s="304"/>
      <c r="R185" s="304"/>
      <c r="S185" s="304"/>
      <c r="T185" s="304"/>
      <c r="U185" s="304"/>
      <c r="V185" s="304"/>
      <c r="W185" s="304"/>
      <c r="X185" s="304"/>
      <c r="Y185" s="304"/>
      <c r="Z185" s="304"/>
      <c r="AA185" s="304"/>
      <c r="AB185" s="304"/>
      <c r="AC185" s="304"/>
      <c r="AD185" s="304"/>
      <c r="AE185" s="304"/>
      <c r="AF185" s="304"/>
      <c r="AG185" s="304"/>
    </row>
    <row r="186">
      <c r="A186" s="304"/>
      <c r="B186" s="304"/>
      <c r="C186" s="304"/>
      <c r="D186" s="304"/>
      <c r="E186" s="300"/>
      <c r="F186" s="300"/>
      <c r="G186" s="313"/>
      <c r="H186" s="302"/>
      <c r="I186" s="303"/>
      <c r="J186" s="303"/>
      <c r="K186" s="303"/>
      <c r="L186" s="303"/>
      <c r="M186" s="303"/>
      <c r="N186" s="303"/>
      <c r="O186" s="303"/>
      <c r="P186" s="303"/>
      <c r="Q186" s="304"/>
      <c r="R186" s="304"/>
      <c r="S186" s="304"/>
      <c r="T186" s="304"/>
      <c r="U186" s="304"/>
      <c r="V186" s="304"/>
      <c r="W186" s="304"/>
      <c r="X186" s="304"/>
      <c r="Y186" s="304"/>
      <c r="Z186" s="304"/>
      <c r="AA186" s="304"/>
      <c r="AB186" s="304"/>
      <c r="AC186" s="304"/>
      <c r="AD186" s="304"/>
      <c r="AE186" s="304"/>
      <c r="AF186" s="304"/>
      <c r="AG186" s="304"/>
    </row>
    <row r="187">
      <c r="A187" s="304"/>
      <c r="B187" s="304"/>
      <c r="C187" s="304"/>
      <c r="D187" s="304"/>
      <c r="E187" s="300"/>
      <c r="F187" s="300"/>
      <c r="G187" s="313"/>
      <c r="H187" s="302"/>
      <c r="I187" s="303"/>
      <c r="J187" s="303"/>
      <c r="K187" s="303"/>
      <c r="L187" s="303"/>
      <c r="M187" s="303"/>
      <c r="N187" s="303"/>
      <c r="O187" s="303"/>
      <c r="P187" s="303"/>
      <c r="Q187" s="304"/>
      <c r="R187" s="304"/>
      <c r="S187" s="304"/>
      <c r="T187" s="304"/>
      <c r="U187" s="304"/>
      <c r="V187" s="304"/>
      <c r="W187" s="304"/>
      <c r="X187" s="304"/>
      <c r="Y187" s="304"/>
      <c r="Z187" s="304"/>
      <c r="AA187" s="304"/>
      <c r="AB187" s="304"/>
      <c r="AC187" s="304"/>
      <c r="AD187" s="304"/>
      <c r="AE187" s="304"/>
      <c r="AF187" s="304"/>
      <c r="AG187" s="304"/>
    </row>
    <row r="188">
      <c r="A188" s="304"/>
      <c r="B188" s="304"/>
      <c r="C188" s="304"/>
      <c r="D188" s="304"/>
      <c r="E188" s="300"/>
      <c r="F188" s="300"/>
      <c r="G188" s="313"/>
      <c r="H188" s="302"/>
      <c r="I188" s="303"/>
      <c r="J188" s="303"/>
      <c r="K188" s="303"/>
      <c r="L188" s="303"/>
      <c r="M188" s="303"/>
      <c r="N188" s="303"/>
      <c r="O188" s="303"/>
      <c r="P188" s="303"/>
      <c r="Q188" s="304"/>
      <c r="R188" s="304"/>
      <c r="S188" s="304"/>
      <c r="T188" s="304"/>
      <c r="U188" s="304"/>
      <c r="V188" s="304"/>
      <c r="W188" s="304"/>
      <c r="X188" s="304"/>
      <c r="Y188" s="304"/>
      <c r="Z188" s="304"/>
      <c r="AA188" s="304"/>
      <c r="AB188" s="304"/>
      <c r="AC188" s="304"/>
      <c r="AD188" s="304"/>
      <c r="AE188" s="304"/>
      <c r="AF188" s="304"/>
      <c r="AG188" s="304"/>
    </row>
    <row r="189">
      <c r="A189" s="304"/>
      <c r="B189" s="304"/>
      <c r="C189" s="304"/>
      <c r="D189" s="304"/>
      <c r="E189" s="300"/>
      <c r="F189" s="300"/>
      <c r="G189" s="313"/>
      <c r="H189" s="302"/>
      <c r="I189" s="303"/>
      <c r="J189" s="303"/>
      <c r="K189" s="303"/>
      <c r="L189" s="303"/>
      <c r="M189" s="303"/>
      <c r="N189" s="303"/>
      <c r="O189" s="303"/>
      <c r="P189" s="303"/>
      <c r="Q189" s="304"/>
      <c r="R189" s="304"/>
      <c r="S189" s="304"/>
      <c r="T189" s="304"/>
      <c r="U189" s="304"/>
      <c r="V189" s="304"/>
      <c r="W189" s="304"/>
      <c r="X189" s="304"/>
      <c r="Y189" s="304"/>
      <c r="Z189" s="304"/>
      <c r="AA189" s="304"/>
      <c r="AB189" s="304"/>
      <c r="AC189" s="304"/>
      <c r="AD189" s="304"/>
      <c r="AE189" s="304"/>
      <c r="AF189" s="304"/>
      <c r="AG189" s="304"/>
    </row>
    <row r="190">
      <c r="A190" s="304"/>
      <c r="B190" s="304"/>
      <c r="C190" s="304"/>
      <c r="D190" s="304"/>
      <c r="E190" s="300"/>
      <c r="F190" s="300"/>
      <c r="G190" s="313"/>
      <c r="H190" s="302"/>
      <c r="I190" s="303"/>
      <c r="J190" s="303"/>
      <c r="K190" s="303"/>
      <c r="L190" s="303"/>
      <c r="M190" s="303"/>
      <c r="N190" s="303"/>
      <c r="O190" s="303"/>
      <c r="P190" s="303"/>
      <c r="Q190" s="304"/>
      <c r="R190" s="304"/>
      <c r="S190" s="304"/>
      <c r="T190" s="304"/>
      <c r="U190" s="304"/>
      <c r="V190" s="304"/>
      <c r="W190" s="304"/>
      <c r="X190" s="304"/>
      <c r="Y190" s="304"/>
      <c r="Z190" s="304"/>
      <c r="AA190" s="304"/>
      <c r="AB190" s="304"/>
      <c r="AC190" s="304"/>
      <c r="AD190" s="304"/>
      <c r="AE190" s="304"/>
      <c r="AF190" s="304"/>
      <c r="AG190" s="304"/>
    </row>
    <row r="191">
      <c r="A191" s="304"/>
      <c r="B191" s="304"/>
      <c r="C191" s="304"/>
      <c r="D191" s="304"/>
      <c r="E191" s="300"/>
      <c r="F191" s="300"/>
      <c r="G191" s="313"/>
      <c r="H191" s="302"/>
      <c r="I191" s="303"/>
      <c r="J191" s="303"/>
      <c r="K191" s="303"/>
      <c r="L191" s="303"/>
      <c r="M191" s="303"/>
      <c r="N191" s="303"/>
      <c r="O191" s="303"/>
      <c r="P191" s="303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  <c r="AA191" s="304"/>
      <c r="AB191" s="304"/>
      <c r="AC191" s="304"/>
      <c r="AD191" s="304"/>
      <c r="AE191" s="304"/>
      <c r="AF191" s="304"/>
      <c r="AG191" s="304"/>
    </row>
    <row r="192">
      <c r="A192" s="304"/>
      <c r="B192" s="304"/>
      <c r="C192" s="304"/>
      <c r="D192" s="304"/>
      <c r="E192" s="300"/>
      <c r="F192" s="300"/>
      <c r="G192" s="313"/>
      <c r="H192" s="302"/>
      <c r="I192" s="303"/>
      <c r="J192" s="303"/>
      <c r="K192" s="303"/>
      <c r="L192" s="303"/>
      <c r="M192" s="303"/>
      <c r="N192" s="303"/>
      <c r="O192" s="303"/>
      <c r="P192" s="303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  <c r="AA192" s="304"/>
      <c r="AB192" s="304"/>
      <c r="AC192" s="304"/>
      <c r="AD192" s="304"/>
      <c r="AE192" s="304"/>
      <c r="AF192" s="304"/>
      <c r="AG192" s="304"/>
    </row>
    <row r="193">
      <c r="A193" s="304"/>
      <c r="B193" s="304"/>
      <c r="C193" s="304"/>
      <c r="D193" s="304"/>
      <c r="E193" s="300"/>
      <c r="F193" s="300"/>
      <c r="G193" s="313"/>
      <c r="H193" s="302"/>
      <c r="I193" s="303"/>
      <c r="J193" s="303"/>
      <c r="K193" s="303"/>
      <c r="L193" s="303"/>
      <c r="M193" s="303"/>
      <c r="N193" s="303"/>
      <c r="O193" s="303"/>
      <c r="P193" s="303"/>
      <c r="Q193" s="304"/>
      <c r="R193" s="304"/>
      <c r="S193" s="304"/>
      <c r="T193" s="304"/>
      <c r="U193" s="304"/>
      <c r="V193" s="304"/>
      <c r="W193" s="304"/>
      <c r="X193" s="304"/>
      <c r="Y193" s="304"/>
      <c r="Z193" s="304"/>
      <c r="AA193" s="304"/>
      <c r="AB193" s="304"/>
      <c r="AC193" s="304"/>
      <c r="AD193" s="304"/>
      <c r="AE193" s="304"/>
      <c r="AF193" s="304"/>
      <c r="AG193" s="304"/>
    </row>
    <row r="194">
      <c r="A194" s="304"/>
      <c r="B194" s="304"/>
      <c r="C194" s="304"/>
      <c r="D194" s="304"/>
      <c r="E194" s="300"/>
      <c r="F194" s="300"/>
      <c r="G194" s="313"/>
      <c r="H194" s="302"/>
      <c r="I194" s="303"/>
      <c r="J194" s="303"/>
      <c r="K194" s="303"/>
      <c r="L194" s="303"/>
      <c r="M194" s="303"/>
      <c r="N194" s="303"/>
      <c r="O194" s="303"/>
      <c r="P194" s="303"/>
      <c r="Q194" s="304"/>
      <c r="R194" s="304"/>
      <c r="S194" s="304"/>
      <c r="T194" s="304"/>
      <c r="U194" s="304"/>
      <c r="V194" s="304"/>
      <c r="W194" s="304"/>
      <c r="X194" s="304"/>
      <c r="Y194" s="304"/>
      <c r="Z194" s="304"/>
      <c r="AA194" s="304"/>
      <c r="AB194" s="304"/>
      <c r="AC194" s="304"/>
      <c r="AD194" s="304"/>
      <c r="AE194" s="304"/>
      <c r="AF194" s="304"/>
      <c r="AG194" s="304"/>
    </row>
    <row r="195">
      <c r="A195" s="304"/>
      <c r="B195" s="304"/>
      <c r="C195" s="304"/>
      <c r="D195" s="304"/>
      <c r="E195" s="300"/>
      <c r="F195" s="300"/>
      <c r="G195" s="313"/>
      <c r="H195" s="302"/>
      <c r="I195" s="303"/>
      <c r="J195" s="303"/>
      <c r="K195" s="303"/>
      <c r="L195" s="303"/>
      <c r="M195" s="303"/>
      <c r="N195" s="303"/>
      <c r="O195" s="303"/>
      <c r="P195" s="303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  <c r="AA195" s="304"/>
      <c r="AB195" s="304"/>
      <c r="AC195" s="304"/>
      <c r="AD195" s="304"/>
      <c r="AE195" s="304"/>
      <c r="AF195" s="304"/>
      <c r="AG195" s="304"/>
    </row>
    <row r="196">
      <c r="A196" s="304"/>
      <c r="B196" s="304"/>
      <c r="C196" s="304"/>
      <c r="D196" s="304"/>
      <c r="E196" s="300"/>
      <c r="F196" s="300"/>
      <c r="G196" s="313"/>
      <c r="H196" s="302"/>
      <c r="I196" s="303"/>
      <c r="J196" s="303"/>
      <c r="K196" s="303"/>
      <c r="L196" s="303"/>
      <c r="M196" s="303"/>
      <c r="N196" s="303"/>
      <c r="O196" s="303"/>
      <c r="P196" s="303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</row>
    <row r="197">
      <c r="A197" s="304"/>
      <c r="B197" s="304"/>
      <c r="C197" s="304"/>
      <c r="D197" s="304"/>
      <c r="E197" s="300"/>
      <c r="F197" s="300"/>
      <c r="G197" s="313"/>
      <c r="H197" s="302"/>
      <c r="I197" s="303"/>
      <c r="J197" s="303"/>
      <c r="K197" s="303"/>
      <c r="L197" s="303"/>
      <c r="M197" s="303"/>
      <c r="N197" s="303"/>
      <c r="O197" s="303"/>
      <c r="P197" s="303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  <c r="AA197" s="304"/>
      <c r="AB197" s="304"/>
      <c r="AC197" s="304"/>
      <c r="AD197" s="304"/>
      <c r="AE197" s="304"/>
      <c r="AF197" s="304"/>
      <c r="AG197" s="304"/>
    </row>
    <row r="198">
      <c r="A198" s="304"/>
      <c r="B198" s="304"/>
      <c r="C198" s="304"/>
      <c r="D198" s="304"/>
      <c r="E198" s="300"/>
      <c r="F198" s="300"/>
      <c r="G198" s="313"/>
      <c r="H198" s="302"/>
      <c r="I198" s="303"/>
      <c r="J198" s="303"/>
      <c r="K198" s="303"/>
      <c r="L198" s="303"/>
      <c r="M198" s="303"/>
      <c r="N198" s="303"/>
      <c r="O198" s="303"/>
      <c r="P198" s="303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  <c r="AA198" s="304"/>
      <c r="AB198" s="304"/>
      <c r="AC198" s="304"/>
      <c r="AD198" s="304"/>
      <c r="AE198" s="304"/>
      <c r="AF198" s="304"/>
      <c r="AG198" s="304"/>
    </row>
    <row r="199">
      <c r="A199" s="304"/>
      <c r="B199" s="304"/>
      <c r="C199" s="304"/>
      <c r="D199" s="304"/>
      <c r="E199" s="300"/>
      <c r="F199" s="300"/>
      <c r="G199" s="313"/>
      <c r="H199" s="302"/>
      <c r="I199" s="303"/>
      <c r="J199" s="303"/>
      <c r="K199" s="303"/>
      <c r="L199" s="303"/>
      <c r="M199" s="303"/>
      <c r="N199" s="303"/>
      <c r="O199" s="303"/>
      <c r="P199" s="303"/>
      <c r="Q199" s="304"/>
      <c r="R199" s="304"/>
      <c r="S199" s="304"/>
      <c r="T199" s="304"/>
      <c r="U199" s="304"/>
      <c r="V199" s="304"/>
      <c r="W199" s="304"/>
      <c r="X199" s="304"/>
      <c r="Y199" s="304"/>
      <c r="Z199" s="304"/>
      <c r="AA199" s="304"/>
      <c r="AB199" s="304"/>
      <c r="AC199" s="304"/>
      <c r="AD199" s="304"/>
      <c r="AE199" s="304"/>
      <c r="AF199" s="304"/>
      <c r="AG199" s="304"/>
    </row>
    <row r="200">
      <c r="A200" s="304"/>
      <c r="B200" s="304"/>
      <c r="C200" s="304"/>
      <c r="D200" s="304"/>
      <c r="E200" s="300"/>
      <c r="F200" s="300"/>
      <c r="G200" s="313"/>
      <c r="H200" s="302"/>
      <c r="I200" s="303"/>
      <c r="J200" s="303"/>
      <c r="K200" s="303"/>
      <c r="L200" s="303"/>
      <c r="M200" s="303"/>
      <c r="N200" s="303"/>
      <c r="O200" s="303"/>
      <c r="P200" s="303"/>
      <c r="Q200" s="304"/>
      <c r="R200" s="304"/>
      <c r="S200" s="304"/>
      <c r="T200" s="304"/>
      <c r="U200" s="304"/>
      <c r="V200" s="304"/>
      <c r="W200" s="304"/>
      <c r="X200" s="304"/>
      <c r="Y200" s="304"/>
      <c r="Z200" s="304"/>
      <c r="AA200" s="304"/>
      <c r="AB200" s="304"/>
      <c r="AC200" s="304"/>
      <c r="AD200" s="304"/>
      <c r="AE200" s="304"/>
      <c r="AF200" s="304"/>
      <c r="AG200" s="304"/>
    </row>
    <row r="201">
      <c r="A201" s="304"/>
      <c r="B201" s="304"/>
      <c r="C201" s="304"/>
      <c r="D201" s="304"/>
      <c r="E201" s="300"/>
      <c r="F201" s="300"/>
      <c r="G201" s="313"/>
      <c r="H201" s="302"/>
      <c r="I201" s="303"/>
      <c r="J201" s="303"/>
      <c r="K201" s="303"/>
      <c r="L201" s="303"/>
      <c r="M201" s="303"/>
      <c r="N201" s="303"/>
      <c r="O201" s="303"/>
      <c r="P201" s="303"/>
      <c r="Q201" s="304"/>
      <c r="R201" s="304"/>
      <c r="S201" s="304"/>
      <c r="T201" s="304"/>
      <c r="U201" s="304"/>
      <c r="V201" s="304"/>
      <c r="W201" s="304"/>
      <c r="X201" s="304"/>
      <c r="Y201" s="304"/>
      <c r="Z201" s="304"/>
      <c r="AA201" s="304"/>
      <c r="AB201" s="304"/>
      <c r="AC201" s="304"/>
      <c r="AD201" s="304"/>
      <c r="AE201" s="304"/>
      <c r="AF201" s="304"/>
      <c r="AG201" s="304"/>
    </row>
    <row r="202">
      <c r="A202" s="304"/>
      <c r="B202" s="304"/>
      <c r="C202" s="304"/>
      <c r="D202" s="304"/>
      <c r="E202" s="300"/>
      <c r="F202" s="300"/>
      <c r="G202" s="313"/>
      <c r="H202" s="302"/>
      <c r="I202" s="303"/>
      <c r="J202" s="303"/>
      <c r="K202" s="303"/>
      <c r="L202" s="303"/>
      <c r="M202" s="303"/>
      <c r="N202" s="303"/>
      <c r="O202" s="303"/>
      <c r="P202" s="303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  <c r="AA202" s="304"/>
      <c r="AB202" s="304"/>
      <c r="AC202" s="304"/>
      <c r="AD202" s="304"/>
      <c r="AE202" s="304"/>
      <c r="AF202" s="304"/>
      <c r="AG202" s="304"/>
    </row>
    <row r="203">
      <c r="A203" s="304"/>
      <c r="B203" s="304"/>
      <c r="C203" s="304"/>
      <c r="D203" s="304"/>
      <c r="E203" s="300"/>
      <c r="F203" s="300"/>
      <c r="G203" s="313"/>
      <c r="H203" s="302"/>
      <c r="I203" s="303"/>
      <c r="J203" s="303"/>
      <c r="K203" s="303"/>
      <c r="L203" s="303"/>
      <c r="M203" s="303"/>
      <c r="N203" s="303"/>
      <c r="O203" s="303"/>
      <c r="P203" s="303"/>
      <c r="Q203" s="304"/>
      <c r="R203" s="304"/>
      <c r="S203" s="304"/>
      <c r="T203" s="304"/>
      <c r="U203" s="304"/>
      <c r="V203" s="304"/>
      <c r="W203" s="304"/>
      <c r="X203" s="304"/>
      <c r="Y203" s="304"/>
      <c r="Z203" s="304"/>
      <c r="AA203" s="304"/>
      <c r="AB203" s="304"/>
      <c r="AC203" s="304"/>
      <c r="AD203" s="304"/>
      <c r="AE203" s="304"/>
      <c r="AF203" s="304"/>
      <c r="AG203" s="304"/>
    </row>
    <row r="204">
      <c r="A204" s="304"/>
      <c r="B204" s="304"/>
      <c r="C204" s="304"/>
      <c r="D204" s="304"/>
      <c r="E204" s="300"/>
      <c r="F204" s="300"/>
      <c r="G204" s="313"/>
      <c r="H204" s="302"/>
      <c r="I204" s="303"/>
      <c r="J204" s="303"/>
      <c r="K204" s="303"/>
      <c r="L204" s="303"/>
      <c r="M204" s="303"/>
      <c r="N204" s="303"/>
      <c r="O204" s="303"/>
      <c r="P204" s="303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  <c r="AA204" s="304"/>
      <c r="AB204" s="304"/>
      <c r="AC204" s="304"/>
      <c r="AD204" s="304"/>
      <c r="AE204" s="304"/>
      <c r="AF204" s="304"/>
      <c r="AG204" s="304"/>
    </row>
    <row r="205">
      <c r="A205" s="304"/>
      <c r="B205" s="304"/>
      <c r="C205" s="304"/>
      <c r="D205" s="304"/>
      <c r="E205" s="300"/>
      <c r="F205" s="300"/>
      <c r="G205" s="313"/>
      <c r="H205" s="302"/>
      <c r="I205" s="303"/>
      <c r="J205" s="303"/>
      <c r="K205" s="303"/>
      <c r="L205" s="303"/>
      <c r="M205" s="303"/>
      <c r="N205" s="303"/>
      <c r="O205" s="303"/>
      <c r="P205" s="303"/>
      <c r="Q205" s="304"/>
      <c r="R205" s="304"/>
      <c r="S205" s="304"/>
      <c r="T205" s="304"/>
      <c r="U205" s="304"/>
      <c r="V205" s="304"/>
      <c r="W205" s="304"/>
      <c r="X205" s="304"/>
      <c r="Y205" s="304"/>
      <c r="Z205" s="304"/>
      <c r="AA205" s="304"/>
      <c r="AB205" s="304"/>
      <c r="AC205" s="304"/>
      <c r="AD205" s="304"/>
      <c r="AE205" s="304"/>
      <c r="AF205" s="304"/>
      <c r="AG205" s="304"/>
    </row>
    <row r="206">
      <c r="A206" s="304"/>
      <c r="B206" s="304"/>
      <c r="C206" s="304"/>
      <c r="D206" s="304"/>
      <c r="E206" s="300"/>
      <c r="F206" s="300"/>
      <c r="G206" s="313"/>
      <c r="H206" s="302"/>
      <c r="I206" s="303"/>
      <c r="J206" s="303"/>
      <c r="K206" s="303"/>
      <c r="L206" s="303"/>
      <c r="M206" s="303"/>
      <c r="N206" s="303"/>
      <c r="O206" s="303"/>
      <c r="P206" s="303"/>
      <c r="Q206" s="304"/>
      <c r="R206" s="304"/>
      <c r="S206" s="304"/>
      <c r="T206" s="304"/>
      <c r="U206" s="304"/>
      <c r="V206" s="304"/>
      <c r="W206" s="304"/>
      <c r="X206" s="304"/>
      <c r="Y206" s="304"/>
      <c r="Z206" s="304"/>
      <c r="AA206" s="304"/>
      <c r="AB206" s="304"/>
      <c r="AC206" s="304"/>
      <c r="AD206" s="304"/>
      <c r="AE206" s="304"/>
      <c r="AF206" s="304"/>
      <c r="AG206" s="304"/>
    </row>
    <row r="207">
      <c r="A207" s="304"/>
      <c r="B207" s="304"/>
      <c r="C207" s="304"/>
      <c r="D207" s="304"/>
      <c r="E207" s="300"/>
      <c r="F207" s="300"/>
      <c r="G207" s="313"/>
      <c r="H207" s="302"/>
      <c r="I207" s="303"/>
      <c r="J207" s="303"/>
      <c r="K207" s="303"/>
      <c r="L207" s="303"/>
      <c r="M207" s="303"/>
      <c r="N207" s="303"/>
      <c r="O207" s="303"/>
      <c r="P207" s="303"/>
      <c r="Q207" s="304"/>
      <c r="R207" s="304"/>
      <c r="S207" s="304"/>
      <c r="T207" s="304"/>
      <c r="U207" s="304"/>
      <c r="V207" s="304"/>
      <c r="W207" s="304"/>
      <c r="X207" s="304"/>
      <c r="Y207" s="304"/>
      <c r="Z207" s="304"/>
      <c r="AA207" s="304"/>
      <c r="AB207" s="304"/>
      <c r="AC207" s="304"/>
      <c r="AD207" s="304"/>
      <c r="AE207" s="304"/>
      <c r="AF207" s="304"/>
      <c r="AG207" s="304"/>
    </row>
    <row r="208">
      <c r="A208" s="304"/>
      <c r="B208" s="304"/>
      <c r="C208" s="304"/>
      <c r="D208" s="304"/>
      <c r="E208" s="300"/>
      <c r="F208" s="300"/>
      <c r="G208" s="313"/>
      <c r="H208" s="302"/>
      <c r="I208" s="303"/>
      <c r="J208" s="303"/>
      <c r="K208" s="303"/>
      <c r="L208" s="303"/>
      <c r="M208" s="303"/>
      <c r="N208" s="303"/>
      <c r="O208" s="303"/>
      <c r="P208" s="303"/>
      <c r="Q208" s="304"/>
      <c r="R208" s="304"/>
      <c r="S208" s="304"/>
      <c r="T208" s="304"/>
      <c r="U208" s="304"/>
      <c r="V208" s="304"/>
      <c r="W208" s="304"/>
      <c r="X208" s="304"/>
      <c r="Y208" s="304"/>
      <c r="Z208" s="304"/>
      <c r="AA208" s="304"/>
      <c r="AB208" s="304"/>
      <c r="AC208" s="304"/>
      <c r="AD208" s="304"/>
      <c r="AE208" s="304"/>
      <c r="AF208" s="304"/>
      <c r="AG208" s="304"/>
    </row>
    <row r="209">
      <c r="A209" s="304"/>
      <c r="B209" s="304"/>
      <c r="C209" s="304"/>
      <c r="D209" s="304"/>
      <c r="E209" s="300"/>
      <c r="F209" s="300"/>
      <c r="G209" s="313"/>
      <c r="H209" s="302"/>
      <c r="I209" s="303"/>
      <c r="J209" s="303"/>
      <c r="K209" s="303"/>
      <c r="L209" s="303"/>
      <c r="M209" s="303"/>
      <c r="N209" s="303"/>
      <c r="O209" s="303"/>
      <c r="P209" s="303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  <c r="AA209" s="304"/>
      <c r="AB209" s="304"/>
      <c r="AC209" s="304"/>
      <c r="AD209" s="304"/>
      <c r="AE209" s="304"/>
      <c r="AF209" s="304"/>
      <c r="AG209" s="304"/>
    </row>
    <row r="210">
      <c r="A210" s="304"/>
      <c r="B210" s="304"/>
      <c r="C210" s="304"/>
      <c r="D210" s="304"/>
      <c r="E210" s="300"/>
      <c r="F210" s="300"/>
      <c r="G210" s="313"/>
      <c r="H210" s="302"/>
      <c r="I210" s="303"/>
      <c r="J210" s="303"/>
      <c r="K210" s="303"/>
      <c r="L210" s="303"/>
      <c r="M210" s="303"/>
      <c r="N210" s="303"/>
      <c r="O210" s="303"/>
      <c r="P210" s="303"/>
      <c r="Q210" s="304"/>
      <c r="R210" s="304"/>
      <c r="S210" s="304"/>
      <c r="T210" s="304"/>
      <c r="U210" s="304"/>
      <c r="V210" s="304"/>
      <c r="W210" s="304"/>
      <c r="X210" s="304"/>
      <c r="Y210" s="304"/>
      <c r="Z210" s="304"/>
      <c r="AA210" s="304"/>
      <c r="AB210" s="304"/>
      <c r="AC210" s="304"/>
      <c r="AD210" s="304"/>
      <c r="AE210" s="304"/>
      <c r="AF210" s="304"/>
      <c r="AG210" s="304"/>
    </row>
    <row r="211">
      <c r="A211" s="304"/>
      <c r="B211" s="304"/>
      <c r="C211" s="304"/>
      <c r="D211" s="304"/>
      <c r="E211" s="300"/>
      <c r="F211" s="300"/>
      <c r="G211" s="313"/>
      <c r="H211" s="302"/>
      <c r="I211" s="303"/>
      <c r="J211" s="303"/>
      <c r="K211" s="303"/>
      <c r="L211" s="303"/>
      <c r="M211" s="303"/>
      <c r="N211" s="303"/>
      <c r="O211" s="303"/>
      <c r="P211" s="303"/>
      <c r="Q211" s="304"/>
      <c r="R211" s="304"/>
      <c r="S211" s="304"/>
      <c r="T211" s="304"/>
      <c r="U211" s="304"/>
      <c r="V211" s="304"/>
      <c r="W211" s="304"/>
      <c r="X211" s="304"/>
      <c r="Y211" s="304"/>
      <c r="Z211" s="304"/>
      <c r="AA211" s="304"/>
      <c r="AB211" s="304"/>
      <c r="AC211" s="304"/>
      <c r="AD211" s="304"/>
      <c r="AE211" s="304"/>
      <c r="AF211" s="304"/>
      <c r="AG211" s="304"/>
    </row>
    <row r="212">
      <c r="A212" s="304"/>
      <c r="B212" s="304"/>
      <c r="C212" s="304"/>
      <c r="D212" s="304"/>
      <c r="E212" s="300"/>
      <c r="F212" s="300"/>
      <c r="G212" s="313"/>
      <c r="H212" s="302"/>
      <c r="I212" s="303"/>
      <c r="J212" s="303"/>
      <c r="K212" s="303"/>
      <c r="L212" s="303"/>
      <c r="M212" s="303"/>
      <c r="N212" s="303"/>
      <c r="O212" s="303"/>
      <c r="P212" s="303"/>
      <c r="Q212" s="304"/>
      <c r="R212" s="304"/>
      <c r="S212" s="304"/>
      <c r="T212" s="304"/>
      <c r="U212" s="304"/>
      <c r="V212" s="304"/>
      <c r="W212" s="304"/>
      <c r="X212" s="304"/>
      <c r="Y212" s="304"/>
      <c r="Z212" s="304"/>
      <c r="AA212" s="304"/>
      <c r="AB212" s="304"/>
      <c r="AC212" s="304"/>
      <c r="AD212" s="304"/>
      <c r="AE212" s="304"/>
      <c r="AF212" s="304"/>
      <c r="AG212" s="304"/>
    </row>
    <row r="213">
      <c r="A213" s="304"/>
      <c r="B213" s="304"/>
      <c r="C213" s="304"/>
      <c r="D213" s="304"/>
      <c r="E213" s="300"/>
      <c r="F213" s="300"/>
      <c r="G213" s="313"/>
      <c r="H213" s="302"/>
      <c r="I213" s="303"/>
      <c r="J213" s="303"/>
      <c r="K213" s="303"/>
      <c r="L213" s="303"/>
      <c r="M213" s="303"/>
      <c r="N213" s="303"/>
      <c r="O213" s="303"/>
      <c r="P213" s="303"/>
      <c r="Q213" s="304"/>
      <c r="R213" s="304"/>
      <c r="S213" s="304"/>
      <c r="T213" s="304"/>
      <c r="U213" s="304"/>
      <c r="V213" s="304"/>
      <c r="W213" s="304"/>
      <c r="X213" s="304"/>
      <c r="Y213" s="304"/>
      <c r="Z213" s="304"/>
      <c r="AA213" s="304"/>
      <c r="AB213" s="304"/>
      <c r="AC213" s="304"/>
      <c r="AD213" s="304"/>
      <c r="AE213" s="304"/>
      <c r="AF213" s="304"/>
      <c r="AG213" s="304"/>
    </row>
    <row r="214">
      <c r="A214" s="304"/>
      <c r="B214" s="304"/>
      <c r="C214" s="304"/>
      <c r="D214" s="304"/>
      <c r="E214" s="300"/>
      <c r="F214" s="300"/>
      <c r="G214" s="313"/>
      <c r="H214" s="302"/>
      <c r="I214" s="303"/>
      <c r="J214" s="303"/>
      <c r="K214" s="303"/>
      <c r="L214" s="303"/>
      <c r="M214" s="303"/>
      <c r="N214" s="303"/>
      <c r="O214" s="303"/>
      <c r="P214" s="303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  <c r="AA214" s="304"/>
      <c r="AB214" s="304"/>
      <c r="AC214" s="304"/>
      <c r="AD214" s="304"/>
      <c r="AE214" s="304"/>
      <c r="AF214" s="304"/>
      <c r="AG214" s="304"/>
    </row>
    <row r="215">
      <c r="A215" s="304"/>
      <c r="B215" s="304"/>
      <c r="C215" s="304"/>
      <c r="D215" s="304"/>
      <c r="E215" s="300"/>
      <c r="F215" s="300"/>
      <c r="G215" s="313"/>
      <c r="H215" s="302"/>
      <c r="I215" s="303"/>
      <c r="J215" s="303"/>
      <c r="K215" s="303"/>
      <c r="L215" s="303"/>
      <c r="M215" s="303"/>
      <c r="N215" s="303"/>
      <c r="O215" s="303"/>
      <c r="P215" s="303"/>
      <c r="Q215" s="304"/>
      <c r="R215" s="304"/>
      <c r="S215" s="304"/>
      <c r="T215" s="304"/>
      <c r="U215" s="304"/>
      <c r="V215" s="304"/>
      <c r="W215" s="304"/>
      <c r="X215" s="304"/>
      <c r="Y215" s="304"/>
      <c r="Z215" s="304"/>
      <c r="AA215" s="304"/>
      <c r="AB215" s="304"/>
      <c r="AC215" s="304"/>
      <c r="AD215" s="304"/>
      <c r="AE215" s="304"/>
      <c r="AF215" s="304"/>
      <c r="AG215" s="304"/>
    </row>
    <row r="216">
      <c r="A216" s="304"/>
      <c r="B216" s="304"/>
      <c r="C216" s="304"/>
      <c r="D216" s="304"/>
      <c r="E216" s="300"/>
      <c r="F216" s="300"/>
      <c r="G216" s="313"/>
      <c r="H216" s="302"/>
      <c r="I216" s="303"/>
      <c r="J216" s="303"/>
      <c r="K216" s="303"/>
      <c r="L216" s="303"/>
      <c r="M216" s="303"/>
      <c r="N216" s="303"/>
      <c r="O216" s="303"/>
      <c r="P216" s="303"/>
      <c r="Q216" s="304"/>
      <c r="R216" s="304"/>
      <c r="S216" s="304"/>
      <c r="T216" s="304"/>
      <c r="U216" s="304"/>
      <c r="V216" s="304"/>
      <c r="W216" s="304"/>
      <c r="X216" s="304"/>
      <c r="Y216" s="304"/>
      <c r="Z216" s="304"/>
      <c r="AA216" s="304"/>
      <c r="AB216" s="304"/>
      <c r="AC216" s="304"/>
      <c r="AD216" s="304"/>
      <c r="AE216" s="304"/>
      <c r="AF216" s="304"/>
      <c r="AG216" s="304"/>
    </row>
    <row r="217">
      <c r="A217" s="304"/>
      <c r="B217" s="304"/>
      <c r="C217" s="304"/>
      <c r="D217" s="304"/>
      <c r="E217" s="300"/>
      <c r="F217" s="300"/>
      <c r="G217" s="313"/>
      <c r="H217" s="302"/>
      <c r="I217" s="303"/>
      <c r="J217" s="303"/>
      <c r="K217" s="303"/>
      <c r="L217" s="303"/>
      <c r="M217" s="303"/>
      <c r="N217" s="303"/>
      <c r="O217" s="303"/>
      <c r="P217" s="303"/>
      <c r="Q217" s="304"/>
      <c r="R217" s="304"/>
      <c r="S217" s="304"/>
      <c r="T217" s="304"/>
      <c r="U217" s="304"/>
      <c r="V217" s="304"/>
      <c r="W217" s="304"/>
      <c r="X217" s="304"/>
      <c r="Y217" s="304"/>
      <c r="Z217" s="304"/>
      <c r="AA217" s="304"/>
      <c r="AB217" s="304"/>
      <c r="AC217" s="304"/>
      <c r="AD217" s="304"/>
      <c r="AE217" s="304"/>
      <c r="AF217" s="304"/>
      <c r="AG217" s="304"/>
    </row>
    <row r="218">
      <c r="A218" s="304"/>
      <c r="B218" s="304"/>
      <c r="C218" s="304"/>
      <c r="D218" s="304"/>
      <c r="E218" s="300"/>
      <c r="F218" s="300"/>
      <c r="G218" s="313"/>
      <c r="H218" s="302"/>
      <c r="I218" s="303"/>
      <c r="J218" s="303"/>
      <c r="K218" s="303"/>
      <c r="L218" s="303"/>
      <c r="M218" s="303"/>
      <c r="N218" s="303"/>
      <c r="O218" s="303"/>
      <c r="P218" s="303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  <c r="AA218" s="304"/>
      <c r="AB218" s="304"/>
      <c r="AC218" s="304"/>
      <c r="AD218" s="304"/>
      <c r="AE218" s="304"/>
      <c r="AF218" s="304"/>
      <c r="AG218" s="304"/>
    </row>
    <row r="219">
      <c r="A219" s="304"/>
      <c r="B219" s="304"/>
      <c r="C219" s="304"/>
      <c r="D219" s="304"/>
      <c r="E219" s="300"/>
      <c r="F219" s="300"/>
      <c r="G219" s="313"/>
      <c r="H219" s="302"/>
      <c r="I219" s="303"/>
      <c r="J219" s="303"/>
      <c r="K219" s="303"/>
      <c r="L219" s="303"/>
      <c r="M219" s="303"/>
      <c r="N219" s="303"/>
      <c r="O219" s="303"/>
      <c r="P219" s="303"/>
      <c r="Q219" s="304"/>
      <c r="R219" s="304"/>
      <c r="S219" s="304"/>
      <c r="T219" s="304"/>
      <c r="U219" s="304"/>
      <c r="V219" s="304"/>
      <c r="W219" s="304"/>
      <c r="X219" s="304"/>
      <c r="Y219" s="304"/>
      <c r="Z219" s="304"/>
      <c r="AA219" s="304"/>
      <c r="AB219" s="304"/>
      <c r="AC219" s="304"/>
      <c r="AD219" s="304"/>
      <c r="AE219" s="304"/>
      <c r="AF219" s="304"/>
      <c r="AG219" s="304"/>
    </row>
    <row r="220">
      <c r="A220" s="304"/>
      <c r="B220" s="304"/>
      <c r="C220" s="304"/>
      <c r="D220" s="304"/>
      <c r="E220" s="300"/>
      <c r="F220" s="300"/>
      <c r="G220" s="313"/>
      <c r="H220" s="302"/>
      <c r="I220" s="303"/>
      <c r="J220" s="303"/>
      <c r="K220" s="303"/>
      <c r="L220" s="303"/>
      <c r="M220" s="303"/>
      <c r="N220" s="303"/>
      <c r="O220" s="303"/>
      <c r="P220" s="303"/>
      <c r="Q220" s="304"/>
      <c r="R220" s="304"/>
      <c r="S220" s="304"/>
      <c r="T220" s="304"/>
      <c r="U220" s="304"/>
      <c r="V220" s="304"/>
      <c r="W220" s="304"/>
      <c r="X220" s="304"/>
      <c r="Y220" s="304"/>
      <c r="Z220" s="304"/>
      <c r="AA220" s="304"/>
      <c r="AB220" s="304"/>
      <c r="AC220" s="304"/>
      <c r="AD220" s="304"/>
      <c r="AE220" s="304"/>
      <c r="AF220" s="304"/>
      <c r="AG220" s="304"/>
    </row>
    <row r="221">
      <c r="A221" s="304"/>
      <c r="B221" s="304"/>
      <c r="C221" s="304"/>
      <c r="D221" s="304"/>
      <c r="E221" s="300"/>
      <c r="F221" s="300"/>
      <c r="G221" s="313"/>
      <c r="H221" s="302"/>
      <c r="I221" s="303"/>
      <c r="J221" s="303"/>
      <c r="K221" s="303"/>
      <c r="L221" s="303"/>
      <c r="M221" s="303"/>
      <c r="N221" s="303"/>
      <c r="O221" s="303"/>
      <c r="P221" s="303"/>
      <c r="Q221" s="304"/>
      <c r="R221" s="304"/>
      <c r="S221" s="304"/>
      <c r="T221" s="304"/>
      <c r="U221" s="304"/>
      <c r="V221" s="304"/>
      <c r="W221" s="304"/>
      <c r="X221" s="304"/>
      <c r="Y221" s="304"/>
      <c r="Z221" s="304"/>
      <c r="AA221" s="304"/>
      <c r="AB221" s="304"/>
      <c r="AC221" s="304"/>
      <c r="AD221" s="304"/>
      <c r="AE221" s="304"/>
      <c r="AF221" s="304"/>
      <c r="AG221" s="304"/>
    </row>
    <row r="222">
      <c r="A222" s="304"/>
      <c r="B222" s="304"/>
      <c r="C222" s="304"/>
      <c r="D222" s="304"/>
      <c r="E222" s="300"/>
      <c r="F222" s="300"/>
      <c r="G222" s="313"/>
      <c r="H222" s="302"/>
      <c r="I222" s="303"/>
      <c r="J222" s="303"/>
      <c r="K222" s="303"/>
      <c r="L222" s="303"/>
      <c r="M222" s="303"/>
      <c r="N222" s="303"/>
      <c r="O222" s="303"/>
      <c r="P222" s="303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  <c r="AA222" s="304"/>
      <c r="AB222" s="304"/>
      <c r="AC222" s="304"/>
      <c r="AD222" s="304"/>
      <c r="AE222" s="304"/>
      <c r="AF222" s="304"/>
      <c r="AG222" s="304"/>
    </row>
    <row r="223">
      <c r="A223" s="304"/>
      <c r="B223" s="304"/>
      <c r="C223" s="304"/>
      <c r="D223" s="304"/>
      <c r="E223" s="300"/>
      <c r="F223" s="300"/>
      <c r="G223" s="313"/>
      <c r="H223" s="302"/>
      <c r="I223" s="303"/>
      <c r="J223" s="303"/>
      <c r="K223" s="303"/>
      <c r="L223" s="303"/>
      <c r="M223" s="303"/>
      <c r="N223" s="303"/>
      <c r="O223" s="303"/>
      <c r="P223" s="303"/>
      <c r="Q223" s="304"/>
      <c r="R223" s="304"/>
      <c r="S223" s="304"/>
      <c r="T223" s="304"/>
      <c r="U223" s="304"/>
      <c r="V223" s="304"/>
      <c r="W223" s="304"/>
      <c r="X223" s="304"/>
      <c r="Y223" s="304"/>
      <c r="Z223" s="304"/>
      <c r="AA223" s="304"/>
      <c r="AB223" s="304"/>
      <c r="AC223" s="304"/>
      <c r="AD223" s="304"/>
      <c r="AE223" s="304"/>
      <c r="AF223" s="304"/>
      <c r="AG223" s="304"/>
    </row>
    <row r="224">
      <c r="A224" s="304"/>
      <c r="B224" s="304"/>
      <c r="C224" s="304"/>
      <c r="D224" s="304"/>
      <c r="E224" s="300"/>
      <c r="F224" s="300"/>
      <c r="G224" s="313"/>
      <c r="H224" s="302"/>
      <c r="I224" s="303"/>
      <c r="J224" s="303"/>
      <c r="K224" s="303"/>
      <c r="L224" s="303"/>
      <c r="M224" s="303"/>
      <c r="N224" s="303"/>
      <c r="O224" s="303"/>
      <c r="P224" s="303"/>
      <c r="Q224" s="304"/>
      <c r="R224" s="304"/>
      <c r="S224" s="304"/>
      <c r="T224" s="304"/>
      <c r="U224" s="304"/>
      <c r="V224" s="304"/>
      <c r="W224" s="304"/>
      <c r="X224" s="304"/>
      <c r="Y224" s="304"/>
      <c r="Z224" s="304"/>
      <c r="AA224" s="304"/>
      <c r="AB224" s="304"/>
      <c r="AC224" s="304"/>
      <c r="AD224" s="304"/>
      <c r="AE224" s="304"/>
      <c r="AF224" s="304"/>
      <c r="AG224" s="304"/>
    </row>
    <row r="225">
      <c r="A225" s="304"/>
      <c r="B225" s="304"/>
      <c r="C225" s="304"/>
      <c r="D225" s="304"/>
      <c r="E225" s="300"/>
      <c r="F225" s="300"/>
      <c r="G225" s="313"/>
      <c r="H225" s="302"/>
      <c r="I225" s="303"/>
      <c r="J225" s="303"/>
      <c r="K225" s="303"/>
      <c r="L225" s="303"/>
      <c r="M225" s="303"/>
      <c r="N225" s="303"/>
      <c r="O225" s="303"/>
      <c r="P225" s="303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  <c r="AA225" s="304"/>
      <c r="AB225" s="304"/>
      <c r="AC225" s="304"/>
      <c r="AD225" s="304"/>
      <c r="AE225" s="304"/>
      <c r="AF225" s="304"/>
      <c r="AG225" s="304"/>
    </row>
    <row r="226">
      <c r="A226" s="304"/>
      <c r="B226" s="304"/>
      <c r="C226" s="304"/>
      <c r="D226" s="304"/>
      <c r="E226" s="300"/>
      <c r="F226" s="300"/>
      <c r="G226" s="313"/>
      <c r="H226" s="302"/>
      <c r="I226" s="303"/>
      <c r="J226" s="303"/>
      <c r="K226" s="303"/>
      <c r="L226" s="303"/>
      <c r="M226" s="303"/>
      <c r="N226" s="303"/>
      <c r="O226" s="303"/>
      <c r="P226" s="303"/>
      <c r="Q226" s="304"/>
      <c r="R226" s="304"/>
      <c r="S226" s="304"/>
      <c r="T226" s="304"/>
      <c r="U226" s="304"/>
      <c r="V226" s="304"/>
      <c r="W226" s="304"/>
      <c r="X226" s="304"/>
      <c r="Y226" s="304"/>
      <c r="Z226" s="304"/>
      <c r="AA226" s="304"/>
      <c r="AB226" s="304"/>
      <c r="AC226" s="304"/>
      <c r="AD226" s="304"/>
      <c r="AE226" s="304"/>
      <c r="AF226" s="304"/>
      <c r="AG226" s="304"/>
    </row>
    <row r="227">
      <c r="A227" s="304"/>
      <c r="B227" s="304"/>
      <c r="C227" s="304"/>
      <c r="D227" s="304"/>
      <c r="E227" s="300"/>
      <c r="F227" s="300"/>
      <c r="G227" s="313"/>
      <c r="H227" s="302"/>
      <c r="I227" s="303"/>
      <c r="J227" s="303"/>
      <c r="K227" s="303"/>
      <c r="L227" s="303"/>
      <c r="M227" s="303"/>
      <c r="N227" s="303"/>
      <c r="O227" s="303"/>
      <c r="P227" s="303"/>
      <c r="Q227" s="304"/>
      <c r="R227" s="304"/>
      <c r="S227" s="304"/>
      <c r="T227" s="304"/>
      <c r="U227" s="304"/>
      <c r="V227" s="304"/>
      <c r="W227" s="304"/>
      <c r="X227" s="304"/>
      <c r="Y227" s="304"/>
      <c r="Z227" s="304"/>
      <c r="AA227" s="304"/>
      <c r="AB227" s="304"/>
      <c r="AC227" s="304"/>
      <c r="AD227" s="304"/>
      <c r="AE227" s="304"/>
      <c r="AF227" s="304"/>
      <c r="AG227" s="304"/>
    </row>
    <row r="228">
      <c r="A228" s="304"/>
      <c r="B228" s="304"/>
      <c r="C228" s="304"/>
      <c r="D228" s="304"/>
      <c r="E228" s="300"/>
      <c r="F228" s="300"/>
      <c r="G228" s="313"/>
      <c r="H228" s="302"/>
      <c r="I228" s="303"/>
      <c r="J228" s="303"/>
      <c r="K228" s="303"/>
      <c r="L228" s="303"/>
      <c r="M228" s="303"/>
      <c r="N228" s="303"/>
      <c r="O228" s="303"/>
      <c r="P228" s="303"/>
      <c r="Q228" s="304"/>
      <c r="R228" s="304"/>
      <c r="S228" s="304"/>
      <c r="T228" s="304"/>
      <c r="U228" s="304"/>
      <c r="V228" s="304"/>
      <c r="W228" s="304"/>
      <c r="X228" s="304"/>
      <c r="Y228" s="304"/>
      <c r="Z228" s="304"/>
      <c r="AA228" s="304"/>
      <c r="AB228" s="304"/>
      <c r="AC228" s="304"/>
      <c r="AD228" s="304"/>
      <c r="AE228" s="304"/>
      <c r="AF228" s="304"/>
      <c r="AG228" s="304"/>
    </row>
    <row r="229">
      <c r="A229" s="304"/>
      <c r="B229" s="304"/>
      <c r="C229" s="304"/>
      <c r="D229" s="304"/>
      <c r="E229" s="300"/>
      <c r="F229" s="300"/>
      <c r="G229" s="313"/>
      <c r="H229" s="302"/>
      <c r="I229" s="303"/>
      <c r="J229" s="303"/>
      <c r="K229" s="303"/>
      <c r="L229" s="303"/>
      <c r="M229" s="303"/>
      <c r="N229" s="303"/>
      <c r="O229" s="303"/>
      <c r="P229" s="303"/>
      <c r="Q229" s="304"/>
      <c r="R229" s="304"/>
      <c r="S229" s="304"/>
      <c r="T229" s="304"/>
      <c r="U229" s="304"/>
      <c r="V229" s="304"/>
      <c r="W229" s="304"/>
      <c r="X229" s="304"/>
      <c r="Y229" s="304"/>
      <c r="Z229" s="304"/>
      <c r="AA229" s="304"/>
      <c r="AB229" s="304"/>
      <c r="AC229" s="304"/>
      <c r="AD229" s="304"/>
      <c r="AE229" s="304"/>
      <c r="AF229" s="304"/>
      <c r="AG229" s="304"/>
    </row>
    <row r="230">
      <c r="A230" s="304"/>
      <c r="B230" s="304"/>
      <c r="C230" s="304"/>
      <c r="D230" s="304"/>
      <c r="E230" s="300"/>
      <c r="F230" s="300"/>
      <c r="G230" s="313"/>
      <c r="H230" s="302"/>
      <c r="I230" s="303"/>
      <c r="J230" s="303"/>
      <c r="K230" s="303"/>
      <c r="L230" s="303"/>
      <c r="M230" s="303"/>
      <c r="N230" s="303"/>
      <c r="O230" s="303"/>
      <c r="P230" s="303"/>
      <c r="Q230" s="304"/>
      <c r="R230" s="304"/>
      <c r="S230" s="304"/>
      <c r="T230" s="304"/>
      <c r="U230" s="304"/>
      <c r="V230" s="304"/>
      <c r="W230" s="304"/>
      <c r="X230" s="304"/>
      <c r="Y230" s="304"/>
      <c r="Z230" s="304"/>
      <c r="AA230" s="304"/>
      <c r="AB230" s="304"/>
      <c r="AC230" s="304"/>
      <c r="AD230" s="304"/>
      <c r="AE230" s="304"/>
      <c r="AF230" s="304"/>
      <c r="AG230" s="304"/>
    </row>
    <row r="231">
      <c r="A231" s="304"/>
      <c r="B231" s="304"/>
      <c r="C231" s="304"/>
      <c r="D231" s="304"/>
      <c r="E231" s="300"/>
      <c r="F231" s="300"/>
      <c r="G231" s="313"/>
      <c r="H231" s="302"/>
      <c r="I231" s="303"/>
      <c r="J231" s="303"/>
      <c r="K231" s="303"/>
      <c r="L231" s="303"/>
      <c r="M231" s="303"/>
      <c r="N231" s="303"/>
      <c r="O231" s="303"/>
      <c r="P231" s="303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304"/>
      <c r="AB231" s="304"/>
      <c r="AC231" s="304"/>
      <c r="AD231" s="304"/>
      <c r="AE231" s="304"/>
      <c r="AF231" s="304"/>
      <c r="AG231" s="304"/>
    </row>
    <row r="232">
      <c r="A232" s="304"/>
      <c r="B232" s="304"/>
      <c r="C232" s="304"/>
      <c r="D232" s="304"/>
      <c r="E232" s="300"/>
      <c r="F232" s="300"/>
      <c r="G232" s="313"/>
      <c r="H232" s="302"/>
      <c r="I232" s="303"/>
      <c r="J232" s="303"/>
      <c r="K232" s="303"/>
      <c r="L232" s="303"/>
      <c r="M232" s="303"/>
      <c r="N232" s="303"/>
      <c r="O232" s="303"/>
      <c r="P232" s="303"/>
      <c r="Q232" s="304"/>
      <c r="R232" s="304"/>
      <c r="S232" s="304"/>
      <c r="T232" s="304"/>
      <c r="U232" s="304"/>
      <c r="V232" s="304"/>
      <c r="W232" s="304"/>
      <c r="X232" s="304"/>
      <c r="Y232" s="304"/>
      <c r="Z232" s="304"/>
      <c r="AA232" s="304"/>
      <c r="AB232" s="304"/>
      <c r="AC232" s="304"/>
      <c r="AD232" s="304"/>
      <c r="AE232" s="304"/>
      <c r="AF232" s="304"/>
      <c r="AG232" s="304"/>
    </row>
    <row r="233">
      <c r="A233" s="304"/>
      <c r="B233" s="304"/>
      <c r="C233" s="304"/>
      <c r="D233" s="304"/>
      <c r="E233" s="300"/>
      <c r="F233" s="300"/>
      <c r="G233" s="313"/>
      <c r="H233" s="302"/>
      <c r="I233" s="303"/>
      <c r="J233" s="303"/>
      <c r="K233" s="303"/>
      <c r="L233" s="303"/>
      <c r="M233" s="303"/>
      <c r="N233" s="303"/>
      <c r="O233" s="303"/>
      <c r="P233" s="303"/>
      <c r="Q233" s="304"/>
      <c r="R233" s="304"/>
      <c r="S233" s="304"/>
      <c r="T233" s="304"/>
      <c r="U233" s="304"/>
      <c r="V233" s="304"/>
      <c r="W233" s="304"/>
      <c r="X233" s="304"/>
      <c r="Y233" s="304"/>
      <c r="Z233" s="304"/>
      <c r="AA233" s="304"/>
      <c r="AB233" s="304"/>
      <c r="AC233" s="304"/>
      <c r="AD233" s="304"/>
      <c r="AE233" s="304"/>
      <c r="AF233" s="304"/>
      <c r="AG233" s="304"/>
    </row>
    <row r="234">
      <c r="A234" s="304"/>
      <c r="B234" s="304"/>
      <c r="C234" s="304"/>
      <c r="D234" s="304"/>
      <c r="E234" s="300"/>
      <c r="F234" s="300"/>
      <c r="G234" s="313"/>
      <c r="H234" s="302"/>
      <c r="I234" s="303"/>
      <c r="J234" s="303"/>
      <c r="K234" s="303"/>
      <c r="L234" s="303"/>
      <c r="M234" s="303"/>
      <c r="N234" s="303"/>
      <c r="O234" s="303"/>
      <c r="P234" s="303"/>
      <c r="Q234" s="304"/>
      <c r="R234" s="304"/>
      <c r="S234" s="304"/>
      <c r="T234" s="304"/>
      <c r="U234" s="304"/>
      <c r="V234" s="304"/>
      <c r="W234" s="304"/>
      <c r="X234" s="304"/>
      <c r="Y234" s="304"/>
      <c r="Z234" s="304"/>
      <c r="AA234" s="304"/>
      <c r="AB234" s="304"/>
      <c r="AC234" s="304"/>
      <c r="AD234" s="304"/>
      <c r="AE234" s="304"/>
      <c r="AF234" s="304"/>
      <c r="AG234" s="304"/>
    </row>
    <row r="235">
      <c r="A235" s="304"/>
      <c r="B235" s="304"/>
      <c r="C235" s="304"/>
      <c r="D235" s="304"/>
      <c r="E235" s="300"/>
      <c r="F235" s="300"/>
      <c r="G235" s="313"/>
      <c r="H235" s="302"/>
      <c r="I235" s="303"/>
      <c r="J235" s="303"/>
      <c r="K235" s="303"/>
      <c r="L235" s="303"/>
      <c r="M235" s="303"/>
      <c r="N235" s="303"/>
      <c r="O235" s="303"/>
      <c r="P235" s="303"/>
      <c r="Q235" s="304"/>
      <c r="R235" s="304"/>
      <c r="S235" s="304"/>
      <c r="T235" s="304"/>
      <c r="U235" s="304"/>
      <c r="V235" s="304"/>
      <c r="W235" s="304"/>
      <c r="X235" s="304"/>
      <c r="Y235" s="304"/>
      <c r="Z235" s="304"/>
      <c r="AA235" s="304"/>
      <c r="AB235" s="304"/>
      <c r="AC235" s="304"/>
      <c r="AD235" s="304"/>
      <c r="AE235" s="304"/>
      <c r="AF235" s="304"/>
      <c r="AG235" s="304"/>
    </row>
    <row r="236">
      <c r="A236" s="304"/>
      <c r="B236" s="304"/>
      <c r="C236" s="304"/>
      <c r="D236" s="304"/>
      <c r="E236" s="300"/>
      <c r="F236" s="300"/>
      <c r="G236" s="313"/>
      <c r="H236" s="302"/>
      <c r="I236" s="303"/>
      <c r="J236" s="303"/>
      <c r="K236" s="303"/>
      <c r="L236" s="303"/>
      <c r="M236" s="303"/>
      <c r="N236" s="303"/>
      <c r="O236" s="303"/>
      <c r="P236" s="303"/>
      <c r="Q236" s="304"/>
      <c r="R236" s="304"/>
      <c r="S236" s="304"/>
      <c r="T236" s="304"/>
      <c r="U236" s="304"/>
      <c r="V236" s="304"/>
      <c r="W236" s="304"/>
      <c r="X236" s="304"/>
      <c r="Y236" s="304"/>
      <c r="Z236" s="304"/>
      <c r="AA236" s="304"/>
      <c r="AB236" s="304"/>
      <c r="AC236" s="304"/>
      <c r="AD236" s="304"/>
      <c r="AE236" s="304"/>
      <c r="AF236" s="304"/>
      <c r="AG236" s="304"/>
    </row>
    <row r="237">
      <c r="A237" s="304"/>
      <c r="B237" s="304"/>
      <c r="C237" s="304"/>
      <c r="D237" s="304"/>
      <c r="E237" s="300"/>
      <c r="F237" s="300"/>
      <c r="G237" s="313"/>
      <c r="H237" s="302"/>
      <c r="I237" s="303"/>
      <c r="J237" s="303"/>
      <c r="K237" s="303"/>
      <c r="L237" s="303"/>
      <c r="M237" s="303"/>
      <c r="N237" s="303"/>
      <c r="O237" s="303"/>
      <c r="P237" s="303"/>
      <c r="Q237" s="304"/>
      <c r="R237" s="304"/>
      <c r="S237" s="304"/>
      <c r="T237" s="304"/>
      <c r="U237" s="304"/>
      <c r="V237" s="304"/>
      <c r="W237" s="304"/>
      <c r="X237" s="304"/>
      <c r="Y237" s="304"/>
      <c r="Z237" s="304"/>
      <c r="AA237" s="304"/>
      <c r="AB237" s="304"/>
      <c r="AC237" s="304"/>
      <c r="AD237" s="304"/>
      <c r="AE237" s="304"/>
      <c r="AF237" s="304"/>
      <c r="AG237" s="304"/>
    </row>
    <row r="238">
      <c r="A238" s="304"/>
      <c r="B238" s="304"/>
      <c r="C238" s="304"/>
      <c r="D238" s="304"/>
      <c r="E238" s="300"/>
      <c r="F238" s="300"/>
      <c r="G238" s="313"/>
      <c r="H238" s="302"/>
      <c r="I238" s="303"/>
      <c r="J238" s="303"/>
      <c r="K238" s="303"/>
      <c r="L238" s="303"/>
      <c r="M238" s="303"/>
      <c r="N238" s="303"/>
      <c r="O238" s="303"/>
      <c r="P238" s="303"/>
      <c r="Q238" s="304"/>
      <c r="R238" s="304"/>
      <c r="S238" s="304"/>
      <c r="T238" s="304"/>
      <c r="U238" s="304"/>
      <c r="V238" s="304"/>
      <c r="W238" s="304"/>
      <c r="X238" s="304"/>
      <c r="Y238" s="304"/>
      <c r="Z238" s="304"/>
      <c r="AA238" s="304"/>
      <c r="AB238" s="304"/>
      <c r="AC238" s="304"/>
      <c r="AD238" s="304"/>
      <c r="AE238" s="304"/>
      <c r="AF238" s="304"/>
      <c r="AG238" s="304"/>
    </row>
    <row r="239">
      <c r="A239" s="304"/>
      <c r="B239" s="304"/>
      <c r="C239" s="304"/>
      <c r="D239" s="304"/>
      <c r="E239" s="300"/>
      <c r="F239" s="300"/>
      <c r="G239" s="313"/>
      <c r="H239" s="302"/>
      <c r="I239" s="303"/>
      <c r="J239" s="303"/>
      <c r="K239" s="303"/>
      <c r="L239" s="303"/>
      <c r="M239" s="303"/>
      <c r="N239" s="303"/>
      <c r="O239" s="303"/>
      <c r="P239" s="303"/>
      <c r="Q239" s="304"/>
      <c r="R239" s="304"/>
      <c r="S239" s="304"/>
      <c r="T239" s="304"/>
      <c r="U239" s="304"/>
      <c r="V239" s="304"/>
      <c r="W239" s="304"/>
      <c r="X239" s="304"/>
      <c r="Y239" s="304"/>
      <c r="Z239" s="304"/>
      <c r="AA239" s="304"/>
      <c r="AB239" s="304"/>
      <c r="AC239" s="304"/>
      <c r="AD239" s="304"/>
      <c r="AE239" s="304"/>
      <c r="AF239" s="304"/>
      <c r="AG239" s="304"/>
    </row>
    <row r="240">
      <c r="A240" s="304"/>
      <c r="B240" s="304"/>
      <c r="C240" s="304"/>
      <c r="D240" s="304"/>
      <c r="E240" s="300"/>
      <c r="F240" s="300"/>
      <c r="G240" s="313"/>
      <c r="H240" s="302"/>
      <c r="I240" s="303"/>
      <c r="J240" s="303"/>
      <c r="K240" s="303"/>
      <c r="L240" s="303"/>
      <c r="M240" s="303"/>
      <c r="N240" s="303"/>
      <c r="O240" s="303"/>
      <c r="P240" s="303"/>
      <c r="Q240" s="304"/>
      <c r="R240" s="304"/>
      <c r="S240" s="304"/>
      <c r="T240" s="304"/>
      <c r="U240" s="304"/>
      <c r="V240" s="304"/>
      <c r="W240" s="304"/>
      <c r="X240" s="304"/>
      <c r="Y240" s="304"/>
      <c r="Z240" s="304"/>
      <c r="AA240" s="304"/>
      <c r="AB240" s="304"/>
      <c r="AC240" s="304"/>
      <c r="AD240" s="304"/>
      <c r="AE240" s="304"/>
      <c r="AF240" s="304"/>
      <c r="AG240" s="304"/>
    </row>
    <row r="241">
      <c r="A241" s="304"/>
      <c r="B241" s="304"/>
      <c r="C241" s="304"/>
      <c r="D241" s="304"/>
      <c r="E241" s="300"/>
      <c r="F241" s="300"/>
      <c r="G241" s="313"/>
      <c r="H241" s="302"/>
      <c r="I241" s="303"/>
      <c r="J241" s="303"/>
      <c r="K241" s="303"/>
      <c r="L241" s="303"/>
      <c r="M241" s="303"/>
      <c r="N241" s="303"/>
      <c r="O241" s="303"/>
      <c r="P241" s="303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  <c r="AA241" s="304"/>
      <c r="AB241" s="304"/>
      <c r="AC241" s="304"/>
      <c r="AD241" s="304"/>
      <c r="AE241" s="304"/>
      <c r="AF241" s="304"/>
      <c r="AG241" s="304"/>
    </row>
    <row r="242">
      <c r="A242" s="304"/>
      <c r="B242" s="304"/>
      <c r="C242" s="304"/>
      <c r="D242" s="304"/>
      <c r="E242" s="300"/>
      <c r="F242" s="300"/>
      <c r="G242" s="313"/>
      <c r="H242" s="302"/>
      <c r="I242" s="303"/>
      <c r="J242" s="303"/>
      <c r="K242" s="303"/>
      <c r="L242" s="303"/>
      <c r="M242" s="303"/>
      <c r="N242" s="303"/>
      <c r="O242" s="303"/>
      <c r="P242" s="303"/>
      <c r="Q242" s="304"/>
      <c r="R242" s="304"/>
      <c r="S242" s="304"/>
      <c r="T242" s="304"/>
      <c r="U242" s="304"/>
      <c r="V242" s="304"/>
      <c r="W242" s="304"/>
      <c r="X242" s="304"/>
      <c r="Y242" s="304"/>
      <c r="Z242" s="304"/>
      <c r="AA242" s="304"/>
      <c r="AB242" s="304"/>
      <c r="AC242" s="304"/>
      <c r="AD242" s="304"/>
      <c r="AE242" s="304"/>
      <c r="AF242" s="304"/>
      <c r="AG242" s="304"/>
    </row>
    <row r="243">
      <c r="A243" s="304"/>
      <c r="B243" s="304"/>
      <c r="C243" s="304"/>
      <c r="D243" s="304"/>
      <c r="E243" s="300"/>
      <c r="F243" s="300"/>
      <c r="G243" s="313"/>
      <c r="H243" s="302"/>
      <c r="I243" s="303"/>
      <c r="J243" s="303"/>
      <c r="K243" s="303"/>
      <c r="L243" s="303"/>
      <c r="M243" s="303"/>
      <c r="N243" s="303"/>
      <c r="O243" s="303"/>
      <c r="P243" s="303"/>
      <c r="Q243" s="304"/>
      <c r="R243" s="304"/>
      <c r="S243" s="304"/>
      <c r="T243" s="304"/>
      <c r="U243" s="304"/>
      <c r="V243" s="304"/>
      <c r="W243" s="304"/>
      <c r="X243" s="304"/>
      <c r="Y243" s="304"/>
      <c r="Z243" s="304"/>
      <c r="AA243" s="304"/>
      <c r="AB243" s="304"/>
      <c r="AC243" s="304"/>
      <c r="AD243" s="304"/>
      <c r="AE243" s="304"/>
      <c r="AF243" s="304"/>
      <c r="AG243" s="304"/>
    </row>
    <row r="244">
      <c r="A244" s="304"/>
      <c r="B244" s="304"/>
      <c r="C244" s="304"/>
      <c r="D244" s="304"/>
      <c r="E244" s="300"/>
      <c r="F244" s="300"/>
      <c r="G244" s="313"/>
      <c r="H244" s="302"/>
      <c r="I244" s="303"/>
      <c r="J244" s="303"/>
      <c r="K244" s="303"/>
      <c r="L244" s="303"/>
      <c r="M244" s="303"/>
      <c r="N244" s="303"/>
      <c r="O244" s="303"/>
      <c r="P244" s="303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  <c r="AA244" s="304"/>
      <c r="AB244" s="304"/>
      <c r="AC244" s="304"/>
      <c r="AD244" s="304"/>
      <c r="AE244" s="304"/>
      <c r="AF244" s="304"/>
      <c r="AG244" s="304"/>
    </row>
    <row r="245">
      <c r="A245" s="304"/>
      <c r="B245" s="304"/>
      <c r="C245" s="304"/>
      <c r="D245" s="304"/>
      <c r="E245" s="300"/>
      <c r="F245" s="300"/>
      <c r="G245" s="313"/>
      <c r="H245" s="302"/>
      <c r="I245" s="303"/>
      <c r="J245" s="303"/>
      <c r="K245" s="303"/>
      <c r="L245" s="303"/>
      <c r="M245" s="303"/>
      <c r="N245" s="303"/>
      <c r="O245" s="303"/>
      <c r="P245" s="303"/>
      <c r="Q245" s="304"/>
      <c r="R245" s="304"/>
      <c r="S245" s="304"/>
      <c r="T245" s="304"/>
      <c r="U245" s="304"/>
      <c r="V245" s="304"/>
      <c r="W245" s="304"/>
      <c r="X245" s="304"/>
      <c r="Y245" s="304"/>
      <c r="Z245" s="304"/>
      <c r="AA245" s="304"/>
      <c r="AB245" s="304"/>
      <c r="AC245" s="304"/>
      <c r="AD245" s="304"/>
      <c r="AE245" s="304"/>
      <c r="AF245" s="304"/>
      <c r="AG245" s="304"/>
    </row>
    <row r="246">
      <c r="A246" s="304"/>
      <c r="B246" s="304"/>
      <c r="C246" s="304"/>
      <c r="D246" s="304"/>
      <c r="E246" s="300"/>
      <c r="F246" s="300"/>
      <c r="G246" s="313"/>
      <c r="H246" s="302"/>
      <c r="I246" s="303"/>
      <c r="J246" s="303"/>
      <c r="K246" s="303"/>
      <c r="L246" s="303"/>
      <c r="M246" s="303"/>
      <c r="N246" s="303"/>
      <c r="O246" s="303"/>
      <c r="P246" s="303"/>
      <c r="Q246" s="304"/>
      <c r="R246" s="304"/>
      <c r="S246" s="304"/>
      <c r="T246" s="304"/>
      <c r="U246" s="304"/>
      <c r="V246" s="304"/>
      <c r="W246" s="304"/>
      <c r="X246" s="304"/>
      <c r="Y246" s="304"/>
      <c r="Z246" s="304"/>
      <c r="AA246" s="304"/>
      <c r="AB246" s="304"/>
      <c r="AC246" s="304"/>
      <c r="AD246" s="304"/>
      <c r="AE246" s="304"/>
      <c r="AF246" s="304"/>
      <c r="AG246" s="304"/>
    </row>
    <row r="247">
      <c r="A247" s="304"/>
      <c r="B247" s="304"/>
      <c r="C247" s="304"/>
      <c r="D247" s="304"/>
      <c r="E247" s="300"/>
      <c r="F247" s="300"/>
      <c r="G247" s="313"/>
      <c r="H247" s="302"/>
      <c r="I247" s="303"/>
      <c r="J247" s="303"/>
      <c r="K247" s="303"/>
      <c r="L247" s="303"/>
      <c r="M247" s="303"/>
      <c r="N247" s="303"/>
      <c r="O247" s="303"/>
      <c r="P247" s="303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  <c r="AA247" s="304"/>
      <c r="AB247" s="304"/>
      <c r="AC247" s="304"/>
      <c r="AD247" s="304"/>
      <c r="AE247" s="304"/>
      <c r="AF247" s="304"/>
      <c r="AG247" s="304"/>
    </row>
    <row r="248">
      <c r="A248" s="304"/>
      <c r="B248" s="304"/>
      <c r="C248" s="304"/>
      <c r="D248" s="304"/>
      <c r="E248" s="300"/>
      <c r="F248" s="300"/>
      <c r="G248" s="313"/>
      <c r="H248" s="302"/>
      <c r="I248" s="303"/>
      <c r="J248" s="303"/>
      <c r="K248" s="303"/>
      <c r="L248" s="303"/>
      <c r="M248" s="303"/>
      <c r="N248" s="303"/>
      <c r="O248" s="303"/>
      <c r="P248" s="303"/>
      <c r="Q248" s="304"/>
      <c r="R248" s="304"/>
      <c r="S248" s="304"/>
      <c r="T248" s="304"/>
      <c r="U248" s="304"/>
      <c r="V248" s="304"/>
      <c r="W248" s="304"/>
      <c r="X248" s="304"/>
      <c r="Y248" s="304"/>
      <c r="Z248" s="304"/>
      <c r="AA248" s="304"/>
      <c r="AB248" s="304"/>
      <c r="AC248" s="304"/>
      <c r="AD248" s="304"/>
      <c r="AE248" s="304"/>
      <c r="AF248" s="304"/>
      <c r="AG248" s="304"/>
    </row>
    <row r="249">
      <c r="A249" s="304"/>
      <c r="B249" s="304"/>
      <c r="C249" s="304"/>
      <c r="D249" s="304"/>
      <c r="E249" s="300"/>
      <c r="F249" s="300"/>
      <c r="G249" s="313"/>
      <c r="H249" s="302"/>
      <c r="I249" s="303"/>
      <c r="J249" s="303"/>
      <c r="K249" s="303"/>
      <c r="L249" s="303"/>
      <c r="M249" s="303"/>
      <c r="N249" s="303"/>
      <c r="O249" s="303"/>
      <c r="P249" s="303"/>
      <c r="Q249" s="304"/>
      <c r="R249" s="304"/>
      <c r="S249" s="304"/>
      <c r="T249" s="304"/>
      <c r="U249" s="304"/>
      <c r="V249" s="304"/>
      <c r="W249" s="304"/>
      <c r="X249" s="304"/>
      <c r="Y249" s="304"/>
      <c r="Z249" s="304"/>
      <c r="AA249" s="304"/>
      <c r="AB249" s="304"/>
      <c r="AC249" s="304"/>
      <c r="AD249" s="304"/>
      <c r="AE249" s="304"/>
      <c r="AF249" s="304"/>
      <c r="AG249" s="304"/>
    </row>
    <row r="250">
      <c r="A250" s="304"/>
      <c r="B250" s="304"/>
      <c r="C250" s="304"/>
      <c r="D250" s="304"/>
      <c r="E250" s="300"/>
      <c r="F250" s="300"/>
      <c r="G250" s="313"/>
      <c r="H250" s="302"/>
      <c r="I250" s="303"/>
      <c r="J250" s="303"/>
      <c r="K250" s="303"/>
      <c r="L250" s="303"/>
      <c r="M250" s="303"/>
      <c r="N250" s="303"/>
      <c r="O250" s="303"/>
      <c r="P250" s="303"/>
      <c r="Q250" s="304"/>
      <c r="R250" s="304"/>
      <c r="S250" s="304"/>
      <c r="T250" s="304"/>
      <c r="U250" s="304"/>
      <c r="V250" s="304"/>
      <c r="W250" s="304"/>
      <c r="X250" s="304"/>
      <c r="Y250" s="304"/>
      <c r="Z250" s="304"/>
      <c r="AA250" s="304"/>
      <c r="AB250" s="304"/>
      <c r="AC250" s="304"/>
      <c r="AD250" s="304"/>
      <c r="AE250" s="304"/>
      <c r="AF250" s="304"/>
      <c r="AG250" s="304"/>
    </row>
    <row r="251">
      <c r="A251" s="304"/>
      <c r="B251" s="304"/>
      <c r="C251" s="304"/>
      <c r="D251" s="304"/>
      <c r="E251" s="300"/>
      <c r="F251" s="300"/>
      <c r="G251" s="313"/>
      <c r="H251" s="302"/>
      <c r="I251" s="303"/>
      <c r="J251" s="303"/>
      <c r="K251" s="303"/>
      <c r="L251" s="303"/>
      <c r="M251" s="303"/>
      <c r="N251" s="303"/>
      <c r="O251" s="303"/>
      <c r="P251" s="303"/>
      <c r="Q251" s="304"/>
      <c r="R251" s="304"/>
      <c r="S251" s="304"/>
      <c r="T251" s="304"/>
      <c r="U251" s="304"/>
      <c r="V251" s="304"/>
      <c r="W251" s="304"/>
      <c r="X251" s="304"/>
      <c r="Y251" s="304"/>
      <c r="Z251" s="304"/>
      <c r="AA251" s="304"/>
      <c r="AB251" s="304"/>
      <c r="AC251" s="304"/>
      <c r="AD251" s="304"/>
      <c r="AE251" s="304"/>
      <c r="AF251" s="304"/>
      <c r="AG251" s="304"/>
    </row>
    <row r="252">
      <c r="A252" s="304"/>
      <c r="B252" s="304"/>
      <c r="C252" s="304"/>
      <c r="D252" s="304"/>
      <c r="E252" s="300"/>
      <c r="F252" s="300"/>
      <c r="G252" s="313"/>
      <c r="H252" s="302"/>
      <c r="I252" s="303"/>
      <c r="J252" s="303"/>
      <c r="K252" s="303"/>
      <c r="L252" s="303"/>
      <c r="M252" s="303"/>
      <c r="N252" s="303"/>
      <c r="O252" s="303"/>
      <c r="P252" s="303"/>
      <c r="Q252" s="304"/>
      <c r="R252" s="304"/>
      <c r="S252" s="304"/>
      <c r="T252" s="304"/>
      <c r="U252" s="304"/>
      <c r="V252" s="304"/>
      <c r="W252" s="304"/>
      <c r="X252" s="304"/>
      <c r="Y252" s="304"/>
      <c r="Z252" s="304"/>
      <c r="AA252" s="304"/>
      <c r="AB252" s="304"/>
      <c r="AC252" s="304"/>
      <c r="AD252" s="304"/>
      <c r="AE252" s="304"/>
      <c r="AF252" s="304"/>
      <c r="AG252" s="304"/>
    </row>
    <row r="253">
      <c r="A253" s="304"/>
      <c r="B253" s="304"/>
      <c r="C253" s="304"/>
      <c r="D253" s="304"/>
      <c r="E253" s="300"/>
      <c r="F253" s="300"/>
      <c r="G253" s="313"/>
      <c r="H253" s="302"/>
      <c r="I253" s="303"/>
      <c r="J253" s="303"/>
      <c r="K253" s="303"/>
      <c r="L253" s="303"/>
      <c r="M253" s="303"/>
      <c r="N253" s="303"/>
      <c r="O253" s="303"/>
      <c r="P253" s="303"/>
      <c r="Q253" s="304"/>
      <c r="R253" s="304"/>
      <c r="S253" s="304"/>
      <c r="T253" s="304"/>
      <c r="U253" s="304"/>
      <c r="V253" s="304"/>
      <c r="W253" s="304"/>
      <c r="X253" s="304"/>
      <c r="Y253" s="304"/>
      <c r="Z253" s="304"/>
      <c r="AA253" s="304"/>
      <c r="AB253" s="304"/>
      <c r="AC253" s="304"/>
      <c r="AD253" s="304"/>
      <c r="AE253" s="304"/>
      <c r="AF253" s="304"/>
      <c r="AG253" s="304"/>
    </row>
    <row r="254">
      <c r="A254" s="304"/>
      <c r="B254" s="304"/>
      <c r="C254" s="304"/>
      <c r="D254" s="304"/>
      <c r="E254" s="300"/>
      <c r="F254" s="300"/>
      <c r="G254" s="313"/>
      <c r="H254" s="302"/>
      <c r="I254" s="303"/>
      <c r="J254" s="303"/>
      <c r="K254" s="303"/>
      <c r="L254" s="303"/>
      <c r="M254" s="303"/>
      <c r="N254" s="303"/>
      <c r="O254" s="303"/>
      <c r="P254" s="303"/>
      <c r="Q254" s="304"/>
      <c r="R254" s="304"/>
      <c r="S254" s="304"/>
      <c r="T254" s="304"/>
      <c r="U254" s="304"/>
      <c r="V254" s="304"/>
      <c r="W254" s="304"/>
      <c r="X254" s="304"/>
      <c r="Y254" s="304"/>
      <c r="Z254" s="304"/>
      <c r="AA254" s="304"/>
      <c r="AB254" s="304"/>
      <c r="AC254" s="304"/>
      <c r="AD254" s="304"/>
      <c r="AE254" s="304"/>
      <c r="AF254" s="304"/>
      <c r="AG254" s="304"/>
    </row>
    <row r="255">
      <c r="A255" s="304"/>
      <c r="B255" s="304"/>
      <c r="C255" s="304"/>
      <c r="D255" s="304"/>
      <c r="E255" s="300"/>
      <c r="F255" s="300"/>
      <c r="G255" s="313"/>
      <c r="H255" s="302"/>
      <c r="I255" s="303"/>
      <c r="J255" s="303"/>
      <c r="K255" s="303"/>
      <c r="L255" s="303"/>
      <c r="M255" s="303"/>
      <c r="N255" s="303"/>
      <c r="O255" s="303"/>
      <c r="P255" s="303"/>
      <c r="Q255" s="304"/>
      <c r="R255" s="304"/>
      <c r="S255" s="304"/>
      <c r="T255" s="304"/>
      <c r="U255" s="304"/>
      <c r="V255" s="304"/>
      <c r="W255" s="304"/>
      <c r="X255" s="304"/>
      <c r="Y255" s="304"/>
      <c r="Z255" s="304"/>
      <c r="AA255" s="304"/>
      <c r="AB255" s="304"/>
      <c r="AC255" s="304"/>
      <c r="AD255" s="304"/>
      <c r="AE255" s="304"/>
      <c r="AF255" s="304"/>
      <c r="AG255" s="304"/>
    </row>
    <row r="256">
      <c r="A256" s="304"/>
      <c r="B256" s="304"/>
      <c r="C256" s="304"/>
      <c r="D256" s="304"/>
      <c r="E256" s="300"/>
      <c r="F256" s="300"/>
      <c r="G256" s="313"/>
      <c r="H256" s="302"/>
      <c r="I256" s="303"/>
      <c r="J256" s="303"/>
      <c r="K256" s="303"/>
      <c r="L256" s="303"/>
      <c r="M256" s="303"/>
      <c r="N256" s="303"/>
      <c r="O256" s="303"/>
      <c r="P256" s="303"/>
      <c r="Q256" s="304"/>
      <c r="R256" s="304"/>
      <c r="S256" s="304"/>
      <c r="T256" s="304"/>
      <c r="U256" s="304"/>
      <c r="V256" s="304"/>
      <c r="W256" s="304"/>
      <c r="X256" s="304"/>
      <c r="Y256" s="304"/>
      <c r="Z256" s="304"/>
      <c r="AA256" s="304"/>
      <c r="AB256" s="304"/>
      <c r="AC256" s="304"/>
      <c r="AD256" s="304"/>
      <c r="AE256" s="304"/>
      <c r="AF256" s="304"/>
      <c r="AG256" s="304"/>
    </row>
    <row r="257">
      <c r="A257" s="304"/>
      <c r="B257" s="304"/>
      <c r="C257" s="304"/>
      <c r="D257" s="304"/>
      <c r="E257" s="300"/>
      <c r="F257" s="300"/>
      <c r="G257" s="313"/>
      <c r="H257" s="302"/>
      <c r="I257" s="303"/>
      <c r="J257" s="303"/>
      <c r="K257" s="303"/>
      <c r="L257" s="303"/>
      <c r="M257" s="303"/>
      <c r="N257" s="303"/>
      <c r="O257" s="303"/>
      <c r="P257" s="303"/>
      <c r="Q257" s="304"/>
      <c r="R257" s="304"/>
      <c r="S257" s="304"/>
      <c r="T257" s="304"/>
      <c r="U257" s="304"/>
      <c r="V257" s="304"/>
      <c r="W257" s="304"/>
      <c r="X257" s="304"/>
      <c r="Y257" s="304"/>
      <c r="Z257" s="304"/>
      <c r="AA257" s="304"/>
      <c r="AB257" s="304"/>
      <c r="AC257" s="304"/>
      <c r="AD257" s="304"/>
      <c r="AE257" s="304"/>
      <c r="AF257" s="304"/>
      <c r="AG257" s="304"/>
    </row>
    <row r="258">
      <c r="A258" s="304"/>
      <c r="B258" s="304"/>
      <c r="C258" s="304"/>
      <c r="D258" s="304"/>
      <c r="E258" s="300"/>
      <c r="F258" s="300"/>
      <c r="G258" s="313"/>
      <c r="H258" s="302"/>
      <c r="I258" s="303"/>
      <c r="J258" s="303"/>
      <c r="K258" s="303"/>
      <c r="L258" s="303"/>
      <c r="M258" s="303"/>
      <c r="N258" s="303"/>
      <c r="O258" s="303"/>
      <c r="P258" s="303"/>
      <c r="Q258" s="304"/>
      <c r="R258" s="304"/>
      <c r="S258" s="304"/>
      <c r="T258" s="304"/>
      <c r="U258" s="304"/>
      <c r="V258" s="304"/>
      <c r="W258" s="304"/>
      <c r="X258" s="304"/>
      <c r="Y258" s="304"/>
      <c r="Z258" s="304"/>
      <c r="AA258" s="304"/>
      <c r="AB258" s="304"/>
      <c r="AC258" s="304"/>
      <c r="AD258" s="304"/>
      <c r="AE258" s="304"/>
      <c r="AF258" s="304"/>
      <c r="AG258" s="304"/>
    </row>
    <row r="259">
      <c r="A259" s="304"/>
      <c r="B259" s="304"/>
      <c r="C259" s="304"/>
      <c r="D259" s="304"/>
      <c r="E259" s="300"/>
      <c r="F259" s="300"/>
      <c r="G259" s="313"/>
      <c r="H259" s="302"/>
      <c r="I259" s="303"/>
      <c r="J259" s="303"/>
      <c r="K259" s="303"/>
      <c r="L259" s="303"/>
      <c r="M259" s="303"/>
      <c r="N259" s="303"/>
      <c r="O259" s="303"/>
      <c r="P259" s="303"/>
      <c r="Q259" s="304"/>
      <c r="R259" s="304"/>
      <c r="S259" s="304"/>
      <c r="T259" s="304"/>
      <c r="U259" s="304"/>
      <c r="V259" s="304"/>
      <c r="W259" s="304"/>
      <c r="X259" s="304"/>
      <c r="Y259" s="304"/>
      <c r="Z259" s="304"/>
      <c r="AA259" s="304"/>
      <c r="AB259" s="304"/>
      <c r="AC259" s="304"/>
      <c r="AD259" s="304"/>
      <c r="AE259" s="304"/>
      <c r="AF259" s="304"/>
      <c r="AG259" s="304"/>
    </row>
    <row r="260">
      <c r="A260" s="304"/>
      <c r="B260" s="304"/>
      <c r="C260" s="304"/>
      <c r="D260" s="304"/>
      <c r="E260" s="300"/>
      <c r="F260" s="300"/>
      <c r="G260" s="313"/>
      <c r="H260" s="302"/>
      <c r="I260" s="303"/>
      <c r="J260" s="303"/>
      <c r="K260" s="303"/>
      <c r="L260" s="303"/>
      <c r="M260" s="303"/>
      <c r="N260" s="303"/>
      <c r="O260" s="303"/>
      <c r="P260" s="303"/>
      <c r="Q260" s="304"/>
      <c r="R260" s="304"/>
      <c r="S260" s="304"/>
      <c r="T260" s="304"/>
      <c r="U260" s="304"/>
      <c r="V260" s="304"/>
      <c r="W260" s="304"/>
      <c r="X260" s="304"/>
      <c r="Y260" s="304"/>
      <c r="Z260" s="304"/>
      <c r="AA260" s="304"/>
      <c r="AB260" s="304"/>
      <c r="AC260" s="304"/>
      <c r="AD260" s="304"/>
      <c r="AE260" s="304"/>
      <c r="AF260" s="304"/>
      <c r="AG260" s="304"/>
    </row>
    <row r="261">
      <c r="A261" s="304"/>
      <c r="B261" s="304"/>
      <c r="C261" s="304"/>
      <c r="D261" s="304"/>
      <c r="E261" s="300"/>
      <c r="F261" s="300"/>
      <c r="G261" s="313"/>
      <c r="H261" s="302"/>
      <c r="I261" s="303"/>
      <c r="J261" s="303"/>
      <c r="K261" s="303"/>
      <c r="L261" s="303"/>
      <c r="M261" s="303"/>
      <c r="N261" s="303"/>
      <c r="O261" s="303"/>
      <c r="P261" s="303"/>
      <c r="Q261" s="304"/>
      <c r="R261" s="304"/>
      <c r="S261" s="304"/>
      <c r="T261" s="304"/>
      <c r="U261" s="304"/>
      <c r="V261" s="304"/>
      <c r="W261" s="304"/>
      <c r="X261" s="304"/>
      <c r="Y261" s="304"/>
      <c r="Z261" s="304"/>
      <c r="AA261" s="304"/>
      <c r="AB261" s="304"/>
      <c r="AC261" s="304"/>
      <c r="AD261" s="304"/>
      <c r="AE261" s="304"/>
      <c r="AF261" s="304"/>
      <c r="AG261" s="304"/>
    </row>
    <row r="262">
      <c r="A262" s="304"/>
      <c r="B262" s="304"/>
      <c r="C262" s="304"/>
      <c r="D262" s="304"/>
      <c r="E262" s="300"/>
      <c r="F262" s="300"/>
      <c r="G262" s="313"/>
      <c r="H262" s="302"/>
      <c r="I262" s="303"/>
      <c r="J262" s="303"/>
      <c r="K262" s="303"/>
      <c r="L262" s="303"/>
      <c r="M262" s="303"/>
      <c r="N262" s="303"/>
      <c r="O262" s="303"/>
      <c r="P262" s="303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  <c r="AE262" s="304"/>
      <c r="AF262" s="304"/>
      <c r="AG262" s="304"/>
    </row>
    <row r="263">
      <c r="A263" s="304"/>
      <c r="B263" s="304"/>
      <c r="C263" s="304"/>
      <c r="D263" s="304"/>
      <c r="E263" s="300"/>
      <c r="F263" s="300"/>
      <c r="G263" s="313"/>
      <c r="H263" s="302"/>
      <c r="I263" s="303"/>
      <c r="J263" s="303"/>
      <c r="K263" s="303"/>
      <c r="L263" s="303"/>
      <c r="M263" s="303"/>
      <c r="N263" s="303"/>
      <c r="O263" s="303"/>
      <c r="P263" s="303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  <c r="AA263" s="304"/>
      <c r="AB263" s="304"/>
      <c r="AC263" s="304"/>
      <c r="AD263" s="304"/>
      <c r="AE263" s="304"/>
      <c r="AF263" s="304"/>
      <c r="AG263" s="304"/>
    </row>
    <row r="264">
      <c r="A264" s="304"/>
      <c r="B264" s="304"/>
      <c r="C264" s="304"/>
      <c r="D264" s="304"/>
      <c r="E264" s="300"/>
      <c r="F264" s="300"/>
      <c r="G264" s="313"/>
      <c r="H264" s="302"/>
      <c r="I264" s="303"/>
      <c r="J264" s="303"/>
      <c r="K264" s="303"/>
      <c r="L264" s="303"/>
      <c r="M264" s="303"/>
      <c r="N264" s="303"/>
      <c r="O264" s="303"/>
      <c r="P264" s="303"/>
      <c r="Q264" s="304"/>
      <c r="R264" s="304"/>
      <c r="S264" s="304"/>
      <c r="T264" s="304"/>
      <c r="U264" s="304"/>
      <c r="V264" s="304"/>
      <c r="W264" s="304"/>
      <c r="X264" s="304"/>
      <c r="Y264" s="304"/>
      <c r="Z264" s="304"/>
      <c r="AA264" s="304"/>
      <c r="AB264" s="304"/>
      <c r="AC264" s="304"/>
      <c r="AD264" s="304"/>
      <c r="AE264" s="304"/>
      <c r="AF264" s="304"/>
      <c r="AG264" s="304"/>
    </row>
    <row r="265">
      <c r="A265" s="304"/>
      <c r="B265" s="304"/>
      <c r="C265" s="508" t="str">
        <f>SUMIFS(Data!$CV:$CV,Data!$X:$X,"&gt;="&amp;'2026 Reporte SDR '!$C$5,Data!$X:$X,"&lt;="&amp;'2026 Reporte SDR '!$D$5,Data!$BI:$BI,C214)</f>
        <v>#N/A</v>
      </c>
      <c r="D265" s="304"/>
      <c r="E265" s="300"/>
      <c r="F265" s="300"/>
      <c r="G265" s="313"/>
      <c r="H265" s="302"/>
      <c r="I265" s="303"/>
      <c r="J265" s="303"/>
      <c r="K265" s="303"/>
      <c r="L265" s="303"/>
      <c r="M265" s="303"/>
      <c r="N265" s="303"/>
      <c r="O265" s="303"/>
      <c r="P265" s="303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4"/>
      <c r="AG265" s="304"/>
    </row>
    <row r="266">
      <c r="A266" s="304"/>
      <c r="B266" s="304"/>
      <c r="C266" s="508" t="str">
        <f>SUMIFS(Data!$CV:$CV,Data!$X:$X,"&gt;="&amp;'2026 Reporte SDR '!$C$5,Data!$X:$X,"&lt;="&amp;'2026 Reporte SDR '!$D$5,Data!$BI:$BI,C215)</f>
        <v>#N/A</v>
      </c>
      <c r="D266" s="304"/>
      <c r="E266" s="300"/>
      <c r="F266" s="300"/>
      <c r="G266" s="313"/>
      <c r="H266" s="302"/>
      <c r="I266" s="303"/>
      <c r="J266" s="303"/>
      <c r="K266" s="303"/>
      <c r="L266" s="303"/>
      <c r="M266" s="303"/>
      <c r="N266" s="303"/>
      <c r="O266" s="303"/>
      <c r="P266" s="303"/>
      <c r="Q266" s="304"/>
      <c r="R266" s="304"/>
      <c r="S266" s="304"/>
      <c r="T266" s="304"/>
      <c r="U266" s="304"/>
      <c r="V266" s="304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4"/>
      <c r="AG266" s="304"/>
    </row>
    <row r="267">
      <c r="A267" s="304"/>
      <c r="B267" s="304"/>
      <c r="C267" s="304"/>
      <c r="D267" s="304"/>
      <c r="E267" s="300"/>
      <c r="F267" s="300"/>
      <c r="G267" s="313"/>
      <c r="H267" s="302"/>
      <c r="I267" s="303"/>
      <c r="J267" s="303"/>
      <c r="K267" s="303"/>
      <c r="L267" s="303"/>
      <c r="M267" s="303"/>
      <c r="N267" s="303"/>
      <c r="O267" s="303"/>
      <c r="P267" s="303"/>
      <c r="Q267" s="304"/>
      <c r="R267" s="304"/>
      <c r="S267" s="304"/>
      <c r="T267" s="304"/>
      <c r="U267" s="304"/>
      <c r="V267" s="304"/>
      <c r="W267" s="304"/>
      <c r="X267" s="304"/>
      <c r="Y267" s="304"/>
      <c r="Z267" s="304"/>
      <c r="AA267" s="304"/>
      <c r="AB267" s="304"/>
      <c r="AC267" s="304"/>
      <c r="AD267" s="304"/>
      <c r="AE267" s="304"/>
      <c r="AF267" s="304"/>
      <c r="AG267" s="304"/>
    </row>
    <row r="268">
      <c r="A268" s="304"/>
      <c r="B268" s="304"/>
      <c r="C268" s="304"/>
      <c r="D268" s="304"/>
      <c r="E268" s="300"/>
      <c r="F268" s="300"/>
      <c r="G268" s="313"/>
      <c r="H268" s="302"/>
      <c r="I268" s="303"/>
      <c r="J268" s="303"/>
      <c r="K268" s="303"/>
      <c r="L268" s="303"/>
      <c r="M268" s="303"/>
      <c r="N268" s="303"/>
      <c r="O268" s="303"/>
      <c r="P268" s="303"/>
      <c r="Q268" s="304"/>
      <c r="R268" s="304"/>
      <c r="S268" s="304"/>
      <c r="T268" s="304"/>
      <c r="U268" s="304"/>
      <c r="V268" s="304"/>
      <c r="W268" s="304"/>
      <c r="X268" s="304"/>
      <c r="Y268" s="304"/>
      <c r="Z268" s="304"/>
      <c r="AA268" s="304"/>
      <c r="AB268" s="304"/>
      <c r="AC268" s="304"/>
      <c r="AD268" s="304"/>
      <c r="AE268" s="304"/>
      <c r="AF268" s="304"/>
      <c r="AG268" s="304"/>
    </row>
    <row r="269">
      <c r="A269" s="304"/>
      <c r="B269" s="304"/>
      <c r="C269" s="304"/>
      <c r="D269" s="304"/>
      <c r="E269" s="300"/>
      <c r="F269" s="300"/>
      <c r="G269" s="313"/>
      <c r="H269" s="302"/>
      <c r="I269" s="303"/>
      <c r="J269" s="303"/>
      <c r="K269" s="303"/>
      <c r="L269" s="303"/>
      <c r="M269" s="303"/>
      <c r="N269" s="303"/>
      <c r="O269" s="303"/>
      <c r="P269" s="303"/>
      <c r="Q269" s="304"/>
      <c r="R269" s="304"/>
      <c r="S269" s="304"/>
      <c r="T269" s="304"/>
      <c r="U269" s="304"/>
      <c r="V269" s="304"/>
      <c r="W269" s="304"/>
      <c r="X269" s="304"/>
      <c r="Y269" s="304"/>
      <c r="Z269" s="304"/>
      <c r="AA269" s="304"/>
      <c r="AB269" s="304"/>
      <c r="AC269" s="304"/>
      <c r="AD269" s="304"/>
      <c r="AE269" s="304"/>
      <c r="AF269" s="304"/>
      <c r="AG269" s="304"/>
    </row>
    <row r="270">
      <c r="A270" s="304"/>
      <c r="B270" s="304"/>
      <c r="C270" s="304"/>
      <c r="D270" s="304"/>
      <c r="E270" s="300"/>
      <c r="F270" s="300"/>
      <c r="G270" s="313"/>
      <c r="H270" s="302"/>
      <c r="I270" s="303"/>
      <c r="J270" s="303"/>
      <c r="K270" s="303"/>
      <c r="L270" s="303"/>
      <c r="M270" s="303"/>
      <c r="N270" s="303"/>
      <c r="O270" s="303"/>
      <c r="P270" s="303"/>
      <c r="Q270" s="304"/>
      <c r="R270" s="304"/>
      <c r="S270" s="304"/>
      <c r="T270" s="304"/>
      <c r="U270" s="304"/>
      <c r="V270" s="304"/>
      <c r="W270" s="304"/>
      <c r="X270" s="304"/>
      <c r="Y270" s="304"/>
      <c r="Z270" s="304"/>
      <c r="AA270" s="304"/>
      <c r="AB270" s="304"/>
      <c r="AC270" s="304"/>
      <c r="AD270" s="304"/>
      <c r="AE270" s="304"/>
      <c r="AF270" s="304"/>
      <c r="AG270" s="304"/>
    </row>
    <row r="271">
      <c r="A271" s="304"/>
      <c r="B271" s="304"/>
      <c r="C271" s="304"/>
      <c r="D271" s="304"/>
      <c r="E271" s="300"/>
      <c r="F271" s="300"/>
      <c r="G271" s="313"/>
      <c r="H271" s="302"/>
      <c r="I271" s="303"/>
      <c r="J271" s="303"/>
      <c r="K271" s="303"/>
      <c r="L271" s="303"/>
      <c r="M271" s="303"/>
      <c r="N271" s="303"/>
      <c r="O271" s="303"/>
      <c r="P271" s="303"/>
      <c r="Q271" s="304"/>
      <c r="R271" s="304"/>
      <c r="S271" s="304"/>
      <c r="T271" s="304"/>
      <c r="U271" s="304"/>
      <c r="V271" s="304"/>
      <c r="W271" s="304"/>
      <c r="X271" s="304"/>
      <c r="Y271" s="304"/>
      <c r="Z271" s="304"/>
      <c r="AA271" s="304"/>
      <c r="AB271" s="304"/>
      <c r="AC271" s="304"/>
      <c r="AD271" s="304"/>
      <c r="AE271" s="304"/>
      <c r="AF271" s="304"/>
      <c r="AG271" s="304"/>
    </row>
    <row r="272">
      <c r="A272" s="304"/>
      <c r="B272" s="304"/>
      <c r="C272" s="304"/>
      <c r="D272" s="304"/>
      <c r="E272" s="300"/>
      <c r="F272" s="300"/>
      <c r="G272" s="313"/>
      <c r="H272" s="302"/>
      <c r="I272" s="303"/>
      <c r="J272" s="303"/>
      <c r="K272" s="303"/>
      <c r="L272" s="303"/>
      <c r="M272" s="303"/>
      <c r="N272" s="303"/>
      <c r="O272" s="303"/>
      <c r="P272" s="303"/>
      <c r="Q272" s="304"/>
      <c r="R272" s="304"/>
      <c r="S272" s="304"/>
      <c r="T272" s="304"/>
      <c r="U272" s="304"/>
      <c r="V272" s="304"/>
      <c r="W272" s="304"/>
      <c r="X272" s="304"/>
      <c r="Y272" s="304"/>
      <c r="Z272" s="304"/>
      <c r="AA272" s="304"/>
      <c r="AB272" s="304"/>
      <c r="AC272" s="304"/>
      <c r="AD272" s="304"/>
      <c r="AE272" s="304"/>
      <c r="AF272" s="304"/>
      <c r="AG272" s="304"/>
    </row>
    <row r="273">
      <c r="A273" s="304"/>
      <c r="B273" s="304"/>
      <c r="C273" s="304"/>
      <c r="D273" s="304"/>
      <c r="E273" s="300"/>
      <c r="F273" s="300"/>
      <c r="G273" s="313"/>
      <c r="H273" s="302"/>
      <c r="I273" s="303"/>
      <c r="J273" s="303"/>
      <c r="K273" s="303"/>
      <c r="L273" s="303"/>
      <c r="M273" s="303"/>
      <c r="N273" s="303"/>
      <c r="O273" s="303"/>
      <c r="P273" s="303"/>
      <c r="Q273" s="304"/>
      <c r="R273" s="304"/>
      <c r="S273" s="304"/>
      <c r="T273" s="304"/>
      <c r="U273" s="304"/>
      <c r="V273" s="304"/>
      <c r="W273" s="304"/>
      <c r="X273" s="304"/>
      <c r="Y273" s="304"/>
      <c r="Z273" s="304"/>
      <c r="AA273" s="304"/>
      <c r="AB273" s="304"/>
      <c r="AC273" s="304"/>
      <c r="AD273" s="304"/>
      <c r="AE273" s="304"/>
      <c r="AF273" s="304"/>
      <c r="AG273" s="304"/>
    </row>
    <row r="274">
      <c r="A274" s="304"/>
      <c r="B274" s="304"/>
      <c r="C274" s="304"/>
      <c r="D274" s="304"/>
      <c r="E274" s="300"/>
      <c r="F274" s="300"/>
      <c r="G274" s="313"/>
      <c r="H274" s="302"/>
      <c r="I274" s="303"/>
      <c r="J274" s="303"/>
      <c r="K274" s="303"/>
      <c r="L274" s="303"/>
      <c r="M274" s="303"/>
      <c r="N274" s="303"/>
      <c r="O274" s="303"/>
      <c r="P274" s="303"/>
      <c r="Q274" s="304"/>
      <c r="R274" s="304"/>
      <c r="S274" s="304"/>
      <c r="T274" s="304"/>
      <c r="U274" s="304"/>
      <c r="V274" s="304"/>
      <c r="W274" s="304"/>
      <c r="X274" s="304"/>
      <c r="Y274" s="304"/>
      <c r="Z274" s="304"/>
      <c r="AA274" s="304"/>
      <c r="AB274" s="304"/>
      <c r="AC274" s="304"/>
      <c r="AD274" s="304"/>
      <c r="AE274" s="304"/>
      <c r="AF274" s="304"/>
      <c r="AG274" s="304"/>
    </row>
    <row r="275">
      <c r="A275" s="304"/>
      <c r="B275" s="304"/>
      <c r="C275" s="304"/>
      <c r="D275" s="304"/>
      <c r="E275" s="300"/>
      <c r="F275" s="300"/>
      <c r="G275" s="313"/>
      <c r="H275" s="302"/>
      <c r="I275" s="303"/>
      <c r="J275" s="303"/>
      <c r="K275" s="303"/>
      <c r="L275" s="303"/>
      <c r="M275" s="303"/>
      <c r="N275" s="303"/>
      <c r="O275" s="303"/>
      <c r="P275" s="303"/>
      <c r="Q275" s="304"/>
      <c r="R275" s="304"/>
      <c r="S275" s="304"/>
      <c r="T275" s="304"/>
      <c r="U275" s="304"/>
      <c r="V275" s="304"/>
      <c r="W275" s="304"/>
      <c r="X275" s="304"/>
      <c r="Y275" s="304"/>
      <c r="Z275" s="304"/>
      <c r="AA275" s="304"/>
      <c r="AB275" s="304"/>
      <c r="AC275" s="304"/>
      <c r="AD275" s="304"/>
      <c r="AE275" s="304"/>
      <c r="AF275" s="304"/>
      <c r="AG275" s="304"/>
    </row>
    <row r="276">
      <c r="A276" s="304"/>
      <c r="B276" s="304"/>
      <c r="C276" s="304"/>
      <c r="D276" s="304"/>
      <c r="E276" s="300"/>
      <c r="F276" s="300"/>
      <c r="G276" s="313"/>
      <c r="H276" s="302"/>
      <c r="I276" s="303"/>
      <c r="J276" s="303"/>
      <c r="K276" s="303"/>
      <c r="L276" s="303"/>
      <c r="M276" s="303"/>
      <c r="N276" s="303"/>
      <c r="O276" s="303"/>
      <c r="P276" s="303"/>
      <c r="Q276" s="304"/>
      <c r="R276" s="304"/>
      <c r="S276" s="304"/>
      <c r="T276" s="304"/>
      <c r="U276" s="304"/>
      <c r="V276" s="304"/>
      <c r="W276" s="304"/>
      <c r="X276" s="304"/>
      <c r="Y276" s="304"/>
      <c r="Z276" s="304"/>
      <c r="AA276" s="304"/>
      <c r="AB276" s="304"/>
      <c r="AC276" s="304"/>
      <c r="AD276" s="304"/>
      <c r="AE276" s="304"/>
      <c r="AF276" s="304"/>
      <c r="AG276" s="304"/>
    </row>
    <row r="277">
      <c r="A277" s="304"/>
      <c r="B277" s="304"/>
      <c r="C277" s="304"/>
      <c r="D277" s="304"/>
      <c r="E277" s="300"/>
      <c r="F277" s="300"/>
      <c r="G277" s="313"/>
      <c r="H277" s="302"/>
      <c r="I277" s="303"/>
      <c r="J277" s="303"/>
      <c r="K277" s="303"/>
      <c r="L277" s="303"/>
      <c r="M277" s="303"/>
      <c r="N277" s="303"/>
      <c r="O277" s="303"/>
      <c r="P277" s="303"/>
      <c r="Q277" s="304"/>
      <c r="R277" s="304"/>
      <c r="S277" s="304"/>
      <c r="T277" s="304"/>
      <c r="U277" s="304"/>
      <c r="V277" s="304"/>
      <c r="W277" s="304"/>
      <c r="X277" s="304"/>
      <c r="Y277" s="304"/>
      <c r="Z277" s="304"/>
      <c r="AA277" s="304"/>
      <c r="AB277" s="304"/>
      <c r="AC277" s="304"/>
      <c r="AD277" s="304"/>
      <c r="AE277" s="304"/>
      <c r="AF277" s="304"/>
      <c r="AG277" s="304"/>
    </row>
    <row r="278">
      <c r="A278" s="304"/>
      <c r="B278" s="304"/>
      <c r="C278" s="304"/>
      <c r="D278" s="304"/>
      <c r="E278" s="300"/>
      <c r="F278" s="300"/>
      <c r="G278" s="313"/>
      <c r="H278" s="302"/>
      <c r="I278" s="303"/>
      <c r="J278" s="303"/>
      <c r="K278" s="303"/>
      <c r="L278" s="303"/>
      <c r="M278" s="303"/>
      <c r="N278" s="303"/>
      <c r="O278" s="303"/>
      <c r="P278" s="303"/>
      <c r="Q278" s="304"/>
      <c r="R278" s="304"/>
      <c r="S278" s="304"/>
      <c r="T278" s="304"/>
      <c r="U278" s="304"/>
      <c r="V278" s="304"/>
      <c r="W278" s="304"/>
      <c r="X278" s="304"/>
      <c r="Y278" s="304"/>
      <c r="Z278" s="304"/>
      <c r="AA278" s="304"/>
      <c r="AB278" s="304"/>
      <c r="AC278" s="304"/>
      <c r="AD278" s="304"/>
      <c r="AE278" s="304"/>
      <c r="AF278" s="304"/>
      <c r="AG278" s="304"/>
    </row>
    <row r="279">
      <c r="A279" s="304"/>
      <c r="B279" s="304"/>
      <c r="C279" s="304"/>
      <c r="D279" s="304"/>
      <c r="E279" s="300"/>
      <c r="F279" s="300"/>
      <c r="G279" s="313"/>
      <c r="H279" s="302"/>
      <c r="I279" s="303"/>
      <c r="J279" s="303"/>
      <c r="K279" s="303"/>
      <c r="L279" s="303"/>
      <c r="M279" s="303"/>
      <c r="N279" s="303"/>
      <c r="O279" s="303"/>
      <c r="P279" s="303"/>
      <c r="Q279" s="304"/>
      <c r="R279" s="304"/>
      <c r="S279" s="304"/>
      <c r="T279" s="304"/>
      <c r="U279" s="304"/>
      <c r="V279" s="304"/>
      <c r="W279" s="304"/>
      <c r="X279" s="304"/>
      <c r="Y279" s="304"/>
      <c r="Z279" s="304"/>
      <c r="AA279" s="304"/>
      <c r="AB279" s="304"/>
      <c r="AC279" s="304"/>
      <c r="AD279" s="304"/>
      <c r="AE279" s="304"/>
      <c r="AF279" s="304"/>
      <c r="AG279" s="304"/>
    </row>
    <row r="280">
      <c r="A280" s="304"/>
      <c r="B280" s="304"/>
      <c r="C280" s="304"/>
      <c r="D280" s="304"/>
      <c r="E280" s="300"/>
      <c r="F280" s="300"/>
      <c r="G280" s="313"/>
      <c r="H280" s="302"/>
      <c r="I280" s="303"/>
      <c r="J280" s="303"/>
      <c r="K280" s="303"/>
      <c r="L280" s="303"/>
      <c r="M280" s="303"/>
      <c r="N280" s="303"/>
      <c r="O280" s="303"/>
      <c r="P280" s="303"/>
      <c r="Q280" s="304"/>
      <c r="R280" s="304"/>
      <c r="S280" s="304"/>
      <c r="T280" s="304"/>
      <c r="U280" s="304"/>
      <c r="V280" s="304"/>
      <c r="W280" s="304"/>
      <c r="X280" s="304"/>
      <c r="Y280" s="304"/>
      <c r="Z280" s="304"/>
      <c r="AA280" s="304"/>
      <c r="AB280" s="304"/>
      <c r="AC280" s="304"/>
      <c r="AD280" s="304"/>
      <c r="AE280" s="304"/>
      <c r="AF280" s="304"/>
      <c r="AG280" s="304"/>
    </row>
    <row r="281">
      <c r="A281" s="304"/>
      <c r="B281" s="304"/>
      <c r="C281" s="304"/>
      <c r="D281" s="304"/>
      <c r="E281" s="300"/>
      <c r="F281" s="300"/>
      <c r="G281" s="313"/>
      <c r="H281" s="302"/>
      <c r="I281" s="303"/>
      <c r="J281" s="303"/>
      <c r="K281" s="303"/>
      <c r="L281" s="303"/>
      <c r="M281" s="303"/>
      <c r="N281" s="303"/>
      <c r="O281" s="303"/>
      <c r="P281" s="303"/>
      <c r="Q281" s="304"/>
      <c r="R281" s="304"/>
      <c r="S281" s="304"/>
      <c r="T281" s="304"/>
      <c r="U281" s="304"/>
      <c r="V281" s="304"/>
      <c r="W281" s="304"/>
      <c r="X281" s="304"/>
      <c r="Y281" s="304"/>
      <c r="Z281" s="304"/>
      <c r="AA281" s="304"/>
      <c r="AB281" s="304"/>
      <c r="AC281" s="304"/>
      <c r="AD281" s="304"/>
      <c r="AE281" s="304"/>
      <c r="AF281" s="304"/>
      <c r="AG281" s="304"/>
    </row>
    <row r="282">
      <c r="A282" s="304"/>
      <c r="B282" s="304"/>
      <c r="C282" s="304"/>
      <c r="D282" s="304"/>
      <c r="E282" s="300"/>
      <c r="F282" s="300"/>
      <c r="G282" s="313"/>
      <c r="H282" s="302"/>
      <c r="I282" s="303"/>
      <c r="J282" s="303"/>
      <c r="K282" s="303"/>
      <c r="L282" s="303"/>
      <c r="M282" s="303"/>
      <c r="N282" s="303"/>
      <c r="O282" s="303"/>
      <c r="P282" s="303"/>
      <c r="Q282" s="304"/>
      <c r="R282" s="304"/>
      <c r="S282" s="304"/>
      <c r="T282" s="304"/>
      <c r="U282" s="304"/>
      <c r="V282" s="304"/>
      <c r="W282" s="304"/>
      <c r="X282" s="304"/>
      <c r="Y282" s="304"/>
      <c r="Z282" s="304"/>
      <c r="AA282" s="304"/>
      <c r="AB282" s="304"/>
      <c r="AC282" s="304"/>
      <c r="AD282" s="304"/>
      <c r="AE282" s="304"/>
      <c r="AF282" s="304"/>
      <c r="AG282" s="304"/>
    </row>
    <row r="283">
      <c r="A283" s="304"/>
      <c r="B283" s="304"/>
      <c r="C283" s="304"/>
      <c r="D283" s="304"/>
      <c r="E283" s="300"/>
      <c r="F283" s="300"/>
      <c r="G283" s="313"/>
      <c r="H283" s="302"/>
      <c r="I283" s="303"/>
      <c r="J283" s="303"/>
      <c r="K283" s="303"/>
      <c r="L283" s="303"/>
      <c r="M283" s="303"/>
      <c r="N283" s="303"/>
      <c r="O283" s="303"/>
      <c r="P283" s="303"/>
      <c r="Q283" s="304"/>
      <c r="R283" s="304"/>
      <c r="S283" s="304"/>
      <c r="T283" s="304"/>
      <c r="U283" s="304"/>
      <c r="V283" s="304"/>
      <c r="W283" s="304"/>
      <c r="X283" s="304"/>
      <c r="Y283" s="304"/>
      <c r="Z283" s="304"/>
      <c r="AA283" s="304"/>
      <c r="AB283" s="304"/>
      <c r="AC283" s="304"/>
      <c r="AD283" s="304"/>
      <c r="AE283" s="304"/>
      <c r="AF283" s="304"/>
      <c r="AG283" s="304"/>
    </row>
    <row r="284">
      <c r="A284" s="304"/>
      <c r="B284" s="304"/>
      <c r="C284" s="304"/>
      <c r="D284" s="304"/>
      <c r="E284" s="300"/>
      <c r="F284" s="300"/>
      <c r="G284" s="313"/>
      <c r="H284" s="302"/>
      <c r="I284" s="303"/>
      <c r="J284" s="303"/>
      <c r="K284" s="303"/>
      <c r="L284" s="303"/>
      <c r="M284" s="303"/>
      <c r="N284" s="303"/>
      <c r="O284" s="303"/>
      <c r="P284" s="303"/>
      <c r="Q284" s="304"/>
      <c r="R284" s="304"/>
      <c r="S284" s="304"/>
      <c r="T284" s="304"/>
      <c r="U284" s="304"/>
      <c r="V284" s="304"/>
      <c r="W284" s="304"/>
      <c r="X284" s="304"/>
      <c r="Y284" s="304"/>
      <c r="Z284" s="304"/>
      <c r="AA284" s="304"/>
      <c r="AB284" s="304"/>
      <c r="AC284" s="304"/>
      <c r="AD284" s="304"/>
      <c r="AE284" s="304"/>
      <c r="AF284" s="304"/>
      <c r="AG284" s="304"/>
    </row>
    <row r="285">
      <c r="A285" s="304"/>
      <c r="B285" s="304"/>
      <c r="C285" s="304"/>
      <c r="D285" s="304"/>
      <c r="E285" s="300"/>
      <c r="F285" s="300"/>
      <c r="G285" s="313"/>
      <c r="H285" s="302"/>
      <c r="I285" s="303"/>
      <c r="J285" s="303"/>
      <c r="K285" s="303"/>
      <c r="L285" s="303"/>
      <c r="M285" s="303"/>
      <c r="N285" s="303"/>
      <c r="O285" s="303"/>
      <c r="P285" s="303"/>
      <c r="Q285" s="304"/>
      <c r="R285" s="304"/>
      <c r="S285" s="304"/>
      <c r="T285" s="304"/>
      <c r="U285" s="304"/>
      <c r="V285" s="304"/>
      <c r="W285" s="304"/>
      <c r="X285" s="304"/>
      <c r="Y285" s="304"/>
      <c r="Z285" s="304"/>
      <c r="AA285" s="304"/>
      <c r="AB285" s="304"/>
      <c r="AC285" s="304"/>
      <c r="AD285" s="304"/>
      <c r="AE285" s="304"/>
      <c r="AF285" s="304"/>
      <c r="AG285" s="304"/>
    </row>
    <row r="286">
      <c r="A286" s="304"/>
      <c r="B286" s="304"/>
      <c r="C286" s="304"/>
      <c r="D286" s="304"/>
      <c r="E286" s="300"/>
      <c r="F286" s="300"/>
      <c r="G286" s="313"/>
      <c r="H286" s="302"/>
      <c r="I286" s="303"/>
      <c r="J286" s="303"/>
      <c r="K286" s="303"/>
      <c r="L286" s="303"/>
      <c r="M286" s="303"/>
      <c r="N286" s="303"/>
      <c r="O286" s="303"/>
      <c r="P286" s="303"/>
      <c r="Q286" s="304"/>
      <c r="R286" s="304"/>
      <c r="S286" s="304"/>
      <c r="T286" s="304"/>
      <c r="U286" s="304"/>
      <c r="V286" s="304"/>
      <c r="W286" s="304"/>
      <c r="X286" s="304"/>
      <c r="Y286" s="304"/>
      <c r="Z286" s="304"/>
      <c r="AA286" s="304"/>
      <c r="AB286" s="304"/>
      <c r="AC286" s="304"/>
      <c r="AD286" s="304"/>
      <c r="AE286" s="304"/>
      <c r="AF286" s="304"/>
      <c r="AG286" s="304"/>
    </row>
    <row r="287">
      <c r="A287" s="304"/>
      <c r="B287" s="304"/>
      <c r="C287" s="304"/>
      <c r="D287" s="304"/>
      <c r="E287" s="300"/>
      <c r="F287" s="300"/>
      <c r="G287" s="313"/>
      <c r="H287" s="302"/>
      <c r="I287" s="303"/>
      <c r="J287" s="303"/>
      <c r="K287" s="303"/>
      <c r="L287" s="303"/>
      <c r="M287" s="303"/>
      <c r="N287" s="303"/>
      <c r="O287" s="303"/>
      <c r="P287" s="303"/>
      <c r="Q287" s="304"/>
      <c r="R287" s="304"/>
      <c r="S287" s="304"/>
      <c r="T287" s="304"/>
      <c r="U287" s="304"/>
      <c r="V287" s="304"/>
      <c r="W287" s="304"/>
      <c r="X287" s="304"/>
      <c r="Y287" s="304"/>
      <c r="Z287" s="304"/>
      <c r="AA287" s="304"/>
      <c r="AB287" s="304"/>
      <c r="AC287" s="304"/>
      <c r="AD287" s="304"/>
      <c r="AE287" s="304"/>
      <c r="AF287" s="304"/>
      <c r="AG287" s="304"/>
    </row>
    <row r="288">
      <c r="A288" s="304"/>
      <c r="B288" s="304"/>
      <c r="C288" s="304"/>
      <c r="D288" s="304"/>
      <c r="E288" s="300"/>
      <c r="F288" s="300"/>
      <c r="G288" s="313"/>
      <c r="H288" s="302"/>
      <c r="I288" s="303"/>
      <c r="J288" s="303"/>
      <c r="K288" s="303"/>
      <c r="L288" s="303"/>
      <c r="M288" s="303"/>
      <c r="N288" s="303"/>
      <c r="O288" s="303"/>
      <c r="P288" s="303"/>
      <c r="Q288" s="304"/>
      <c r="R288" s="304"/>
      <c r="S288" s="304"/>
      <c r="T288" s="304"/>
      <c r="U288" s="304"/>
      <c r="V288" s="304"/>
      <c r="W288" s="304"/>
      <c r="X288" s="304"/>
      <c r="Y288" s="304"/>
      <c r="Z288" s="304"/>
      <c r="AA288" s="304"/>
      <c r="AB288" s="304"/>
      <c r="AC288" s="304"/>
      <c r="AD288" s="304"/>
      <c r="AE288" s="304"/>
      <c r="AF288" s="304"/>
      <c r="AG288" s="304"/>
    </row>
    <row r="289">
      <c r="A289" s="304"/>
      <c r="B289" s="304"/>
      <c r="C289" s="304"/>
      <c r="D289" s="304"/>
      <c r="E289" s="300"/>
      <c r="F289" s="300"/>
      <c r="G289" s="313"/>
      <c r="H289" s="302"/>
      <c r="I289" s="303"/>
      <c r="J289" s="303"/>
      <c r="K289" s="303"/>
      <c r="L289" s="303"/>
      <c r="M289" s="303"/>
      <c r="N289" s="303"/>
      <c r="O289" s="303"/>
      <c r="P289" s="303"/>
      <c r="Q289" s="304"/>
      <c r="R289" s="304"/>
      <c r="S289" s="304"/>
      <c r="T289" s="304"/>
      <c r="U289" s="304"/>
      <c r="V289" s="304"/>
      <c r="W289" s="304"/>
      <c r="X289" s="304"/>
      <c r="Y289" s="304"/>
      <c r="Z289" s="304"/>
      <c r="AA289" s="304"/>
      <c r="AB289" s="304"/>
      <c r="AC289" s="304"/>
      <c r="AD289" s="304"/>
      <c r="AE289" s="304"/>
      <c r="AF289" s="304"/>
      <c r="AG289" s="304"/>
    </row>
    <row r="290">
      <c r="A290" s="304"/>
      <c r="B290" s="304"/>
      <c r="C290" s="304"/>
      <c r="D290" s="304"/>
      <c r="E290" s="300"/>
      <c r="F290" s="300"/>
      <c r="G290" s="313"/>
      <c r="H290" s="302"/>
      <c r="I290" s="303"/>
      <c r="J290" s="303"/>
      <c r="K290" s="303"/>
      <c r="L290" s="303"/>
      <c r="M290" s="303"/>
      <c r="N290" s="303"/>
      <c r="O290" s="303"/>
      <c r="P290" s="303"/>
      <c r="Q290" s="304"/>
      <c r="R290" s="304"/>
      <c r="S290" s="304"/>
      <c r="T290" s="304"/>
      <c r="U290" s="304"/>
      <c r="V290" s="304"/>
      <c r="W290" s="304"/>
      <c r="X290" s="304"/>
      <c r="Y290" s="304"/>
      <c r="Z290" s="304"/>
      <c r="AA290" s="304"/>
      <c r="AB290" s="304"/>
      <c r="AC290" s="304"/>
      <c r="AD290" s="304"/>
      <c r="AE290" s="304"/>
      <c r="AF290" s="304"/>
      <c r="AG290" s="304"/>
    </row>
    <row r="291">
      <c r="A291" s="304"/>
      <c r="B291" s="304"/>
      <c r="C291" s="304"/>
      <c r="D291" s="304"/>
      <c r="E291" s="300"/>
      <c r="F291" s="300"/>
      <c r="G291" s="313"/>
      <c r="H291" s="302"/>
      <c r="I291" s="303"/>
      <c r="J291" s="303"/>
      <c r="K291" s="303"/>
      <c r="L291" s="303"/>
      <c r="M291" s="303"/>
      <c r="N291" s="303"/>
      <c r="O291" s="303"/>
      <c r="P291" s="303"/>
      <c r="Q291" s="304"/>
      <c r="R291" s="304"/>
      <c r="S291" s="304"/>
      <c r="T291" s="304"/>
      <c r="U291" s="304"/>
      <c r="V291" s="304"/>
      <c r="W291" s="304"/>
      <c r="X291" s="304"/>
      <c r="Y291" s="304"/>
      <c r="Z291" s="304"/>
      <c r="AA291" s="304"/>
      <c r="AB291" s="304"/>
      <c r="AC291" s="304"/>
      <c r="AD291" s="304"/>
      <c r="AE291" s="304"/>
      <c r="AF291" s="304"/>
      <c r="AG291" s="304"/>
    </row>
    <row r="292">
      <c r="A292" s="304"/>
      <c r="B292" s="304"/>
      <c r="C292" s="304"/>
      <c r="D292" s="304"/>
      <c r="E292" s="300"/>
      <c r="F292" s="300"/>
      <c r="G292" s="313"/>
      <c r="H292" s="302"/>
      <c r="I292" s="303"/>
      <c r="J292" s="303"/>
      <c r="K292" s="303"/>
      <c r="L292" s="303"/>
      <c r="M292" s="303"/>
      <c r="N292" s="303"/>
      <c r="O292" s="303"/>
      <c r="P292" s="303"/>
      <c r="Q292" s="304"/>
      <c r="R292" s="304"/>
      <c r="S292" s="304"/>
      <c r="T292" s="304"/>
      <c r="U292" s="304"/>
      <c r="V292" s="304"/>
      <c r="W292" s="304"/>
      <c r="X292" s="304"/>
      <c r="Y292" s="304"/>
      <c r="Z292" s="304"/>
      <c r="AA292" s="304"/>
      <c r="AB292" s="304"/>
      <c r="AC292" s="304"/>
      <c r="AD292" s="304"/>
      <c r="AE292" s="304"/>
      <c r="AF292" s="304"/>
      <c r="AG292" s="304"/>
    </row>
    <row r="293">
      <c r="A293" s="304"/>
      <c r="B293" s="304"/>
      <c r="C293" s="304"/>
      <c r="D293" s="304"/>
      <c r="E293" s="300"/>
      <c r="F293" s="300"/>
      <c r="G293" s="313"/>
      <c r="H293" s="302"/>
      <c r="I293" s="303"/>
      <c r="J293" s="303"/>
      <c r="K293" s="303"/>
      <c r="L293" s="303"/>
      <c r="M293" s="303"/>
      <c r="N293" s="303"/>
      <c r="O293" s="303"/>
      <c r="P293" s="303"/>
      <c r="Q293" s="304"/>
      <c r="R293" s="304"/>
      <c r="S293" s="304"/>
      <c r="T293" s="304"/>
      <c r="U293" s="304"/>
      <c r="V293" s="304"/>
      <c r="W293" s="304"/>
      <c r="X293" s="304"/>
      <c r="Y293" s="304"/>
      <c r="Z293" s="304"/>
      <c r="AA293" s="304"/>
      <c r="AB293" s="304"/>
      <c r="AC293" s="304"/>
      <c r="AD293" s="304"/>
      <c r="AE293" s="304"/>
      <c r="AF293" s="304"/>
      <c r="AG293" s="304"/>
    </row>
    <row r="294">
      <c r="A294" s="304"/>
      <c r="B294" s="304"/>
      <c r="C294" s="304"/>
      <c r="D294" s="304"/>
      <c r="E294" s="300"/>
      <c r="F294" s="300"/>
      <c r="G294" s="313"/>
      <c r="H294" s="302"/>
      <c r="I294" s="303"/>
      <c r="J294" s="303"/>
      <c r="K294" s="303"/>
      <c r="L294" s="303"/>
      <c r="M294" s="303"/>
      <c r="N294" s="303"/>
      <c r="O294" s="303"/>
      <c r="P294" s="303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</row>
    <row r="295">
      <c r="A295" s="304"/>
      <c r="B295" s="304"/>
      <c r="C295" s="304"/>
      <c r="D295" s="304"/>
      <c r="E295" s="300"/>
      <c r="F295" s="300"/>
      <c r="G295" s="313"/>
      <c r="H295" s="302"/>
      <c r="I295" s="303"/>
      <c r="J295" s="303"/>
      <c r="K295" s="303"/>
      <c r="L295" s="303"/>
      <c r="M295" s="303"/>
      <c r="N295" s="303"/>
      <c r="O295" s="303"/>
      <c r="P295" s="303"/>
      <c r="Q295" s="304"/>
      <c r="R295" s="304"/>
      <c r="S295" s="304"/>
      <c r="T295" s="304"/>
      <c r="U295" s="304"/>
      <c r="V295" s="304"/>
      <c r="W295" s="304"/>
      <c r="X295" s="304"/>
      <c r="Y295" s="304"/>
      <c r="Z295" s="304"/>
      <c r="AA295" s="304"/>
      <c r="AB295" s="304"/>
      <c r="AC295" s="304"/>
      <c r="AD295" s="304"/>
      <c r="AE295" s="304"/>
      <c r="AF295" s="304"/>
      <c r="AG295" s="304"/>
    </row>
    <row r="296">
      <c r="A296" s="304"/>
      <c r="B296" s="304"/>
      <c r="C296" s="304"/>
      <c r="D296" s="304"/>
      <c r="E296" s="300"/>
      <c r="F296" s="300"/>
      <c r="G296" s="313"/>
      <c r="H296" s="302"/>
      <c r="I296" s="303"/>
      <c r="J296" s="303"/>
      <c r="K296" s="303"/>
      <c r="L296" s="303"/>
      <c r="M296" s="303"/>
      <c r="N296" s="303"/>
      <c r="O296" s="303"/>
      <c r="P296" s="303"/>
      <c r="Q296" s="304"/>
      <c r="R296" s="304"/>
      <c r="S296" s="304"/>
      <c r="T296" s="304"/>
      <c r="U296" s="304"/>
      <c r="V296" s="304"/>
      <c r="W296" s="304"/>
      <c r="X296" s="304"/>
      <c r="Y296" s="304"/>
      <c r="Z296" s="304"/>
      <c r="AA296" s="304"/>
      <c r="AB296" s="304"/>
      <c r="AC296" s="304"/>
      <c r="AD296" s="304"/>
      <c r="AE296" s="304"/>
      <c r="AF296" s="304"/>
      <c r="AG296" s="304"/>
    </row>
    <row r="297">
      <c r="A297" s="304"/>
      <c r="B297" s="304"/>
      <c r="C297" s="304"/>
      <c r="D297" s="304"/>
      <c r="E297" s="300"/>
      <c r="F297" s="300"/>
      <c r="G297" s="313"/>
      <c r="H297" s="302"/>
      <c r="I297" s="303"/>
      <c r="J297" s="303"/>
      <c r="K297" s="303"/>
      <c r="L297" s="303"/>
      <c r="M297" s="303"/>
      <c r="N297" s="303"/>
      <c r="O297" s="303"/>
      <c r="P297" s="303"/>
      <c r="Q297" s="304"/>
      <c r="R297" s="304"/>
      <c r="S297" s="304"/>
      <c r="T297" s="304"/>
      <c r="U297" s="304"/>
      <c r="V297" s="304"/>
      <c r="W297" s="304"/>
      <c r="X297" s="304"/>
      <c r="Y297" s="304"/>
      <c r="Z297" s="304"/>
      <c r="AA297" s="304"/>
      <c r="AB297" s="304"/>
      <c r="AC297" s="304"/>
      <c r="AD297" s="304"/>
      <c r="AE297" s="304"/>
      <c r="AF297" s="304"/>
      <c r="AG297" s="304"/>
    </row>
    <row r="298">
      <c r="A298" s="304"/>
      <c r="B298" s="304"/>
      <c r="C298" s="304"/>
      <c r="D298" s="304"/>
      <c r="E298" s="300"/>
      <c r="F298" s="300"/>
      <c r="G298" s="313"/>
      <c r="H298" s="302"/>
      <c r="I298" s="303"/>
      <c r="J298" s="303"/>
      <c r="K298" s="303"/>
      <c r="L298" s="303"/>
      <c r="M298" s="303"/>
      <c r="N298" s="303"/>
      <c r="O298" s="303"/>
      <c r="P298" s="303"/>
      <c r="Q298" s="304"/>
      <c r="R298" s="304"/>
      <c r="S298" s="304"/>
      <c r="T298" s="304"/>
      <c r="U298" s="304"/>
      <c r="V298" s="304"/>
      <c r="W298" s="304"/>
      <c r="X298" s="304"/>
      <c r="Y298" s="304"/>
      <c r="Z298" s="304"/>
      <c r="AA298" s="304"/>
      <c r="AB298" s="304"/>
      <c r="AC298" s="304"/>
      <c r="AD298" s="304"/>
      <c r="AE298" s="304"/>
      <c r="AF298" s="304"/>
      <c r="AG298" s="304"/>
    </row>
    <row r="299">
      <c r="A299" s="304"/>
      <c r="B299" s="304"/>
      <c r="C299" s="304"/>
      <c r="D299" s="304"/>
      <c r="E299" s="300"/>
      <c r="F299" s="300"/>
      <c r="G299" s="313"/>
      <c r="H299" s="302"/>
      <c r="I299" s="303"/>
      <c r="J299" s="303"/>
      <c r="K299" s="303"/>
      <c r="L299" s="303"/>
      <c r="M299" s="303"/>
      <c r="N299" s="303"/>
      <c r="O299" s="303"/>
      <c r="P299" s="303"/>
      <c r="Q299" s="304"/>
      <c r="R299" s="304"/>
      <c r="S299" s="304"/>
      <c r="T299" s="304"/>
      <c r="U299" s="304"/>
      <c r="V299" s="304"/>
      <c r="W299" s="304"/>
      <c r="X299" s="304"/>
      <c r="Y299" s="304"/>
      <c r="Z299" s="304"/>
      <c r="AA299" s="304"/>
      <c r="AB299" s="304"/>
      <c r="AC299" s="304"/>
      <c r="AD299" s="304"/>
      <c r="AE299" s="304"/>
      <c r="AF299" s="304"/>
      <c r="AG299" s="304"/>
    </row>
    <row r="300">
      <c r="A300" s="304"/>
      <c r="B300" s="304"/>
      <c r="C300" s="304"/>
      <c r="D300" s="304"/>
      <c r="E300" s="300"/>
      <c r="F300" s="300"/>
      <c r="G300" s="313"/>
      <c r="H300" s="302"/>
      <c r="I300" s="303"/>
      <c r="J300" s="303"/>
      <c r="K300" s="303"/>
      <c r="L300" s="303"/>
      <c r="M300" s="303"/>
      <c r="N300" s="303"/>
      <c r="O300" s="303"/>
      <c r="P300" s="303"/>
      <c r="Q300" s="304"/>
      <c r="R300" s="304"/>
      <c r="S300" s="304"/>
      <c r="T300" s="304"/>
      <c r="U300" s="304"/>
      <c r="V300" s="304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304"/>
    </row>
    <row r="301">
      <c r="A301" s="304"/>
      <c r="B301" s="304"/>
      <c r="C301" s="304"/>
      <c r="D301" s="304"/>
      <c r="E301" s="300"/>
      <c r="F301" s="300"/>
      <c r="G301" s="313"/>
      <c r="H301" s="302"/>
      <c r="I301" s="303"/>
      <c r="J301" s="303"/>
      <c r="K301" s="303"/>
      <c r="L301" s="303"/>
      <c r="M301" s="303"/>
      <c r="N301" s="303"/>
      <c r="O301" s="303"/>
      <c r="P301" s="303"/>
      <c r="Q301" s="304"/>
      <c r="R301" s="304"/>
      <c r="S301" s="304"/>
      <c r="T301" s="304"/>
      <c r="U301" s="304"/>
      <c r="V301" s="304"/>
      <c r="W301" s="304"/>
      <c r="X301" s="304"/>
      <c r="Y301" s="304"/>
      <c r="Z301" s="304"/>
      <c r="AA301" s="304"/>
      <c r="AB301" s="304"/>
      <c r="AC301" s="304"/>
      <c r="AD301" s="304"/>
      <c r="AE301" s="304"/>
      <c r="AF301" s="304"/>
      <c r="AG301" s="304"/>
    </row>
    <row r="302">
      <c r="A302" s="304"/>
      <c r="B302" s="304"/>
      <c r="C302" s="304"/>
      <c r="D302" s="304"/>
      <c r="E302" s="300"/>
      <c r="F302" s="300"/>
      <c r="G302" s="313"/>
      <c r="H302" s="302"/>
      <c r="I302" s="303"/>
      <c r="J302" s="303"/>
      <c r="K302" s="303"/>
      <c r="L302" s="303"/>
      <c r="M302" s="303"/>
      <c r="N302" s="303"/>
      <c r="O302" s="303"/>
      <c r="P302" s="303"/>
      <c r="Q302" s="304"/>
      <c r="R302" s="304"/>
      <c r="S302" s="304"/>
      <c r="T302" s="304"/>
      <c r="U302" s="304"/>
      <c r="V302" s="304"/>
      <c r="W302" s="304"/>
      <c r="X302" s="304"/>
      <c r="Y302" s="304"/>
      <c r="Z302" s="304"/>
      <c r="AA302" s="304"/>
      <c r="AB302" s="304"/>
      <c r="AC302" s="304"/>
      <c r="AD302" s="304"/>
      <c r="AE302" s="304"/>
      <c r="AF302" s="304"/>
      <c r="AG302" s="304"/>
    </row>
    <row r="303">
      <c r="A303" s="304"/>
      <c r="B303" s="304"/>
      <c r="C303" s="304"/>
      <c r="D303" s="304"/>
      <c r="E303" s="300"/>
      <c r="F303" s="300"/>
      <c r="G303" s="313"/>
      <c r="H303" s="302"/>
      <c r="I303" s="303"/>
      <c r="J303" s="303"/>
      <c r="K303" s="303"/>
      <c r="L303" s="303"/>
      <c r="M303" s="303"/>
      <c r="N303" s="303"/>
      <c r="O303" s="303"/>
      <c r="P303" s="303"/>
      <c r="Q303" s="304"/>
      <c r="R303" s="304"/>
      <c r="S303" s="304"/>
      <c r="T303" s="304"/>
      <c r="U303" s="304"/>
      <c r="V303" s="304"/>
      <c r="W303" s="304"/>
      <c r="X303" s="304"/>
      <c r="Y303" s="304"/>
      <c r="Z303" s="304"/>
      <c r="AA303" s="304"/>
      <c r="AB303" s="304"/>
      <c r="AC303" s="304"/>
      <c r="AD303" s="304"/>
      <c r="AE303" s="304"/>
      <c r="AF303" s="304"/>
      <c r="AG303" s="304"/>
    </row>
    <row r="304">
      <c r="A304" s="304"/>
      <c r="B304" s="304"/>
      <c r="C304" s="304"/>
      <c r="D304" s="304"/>
      <c r="E304" s="300"/>
      <c r="F304" s="300"/>
      <c r="G304" s="313"/>
      <c r="H304" s="302"/>
      <c r="I304" s="303"/>
      <c r="J304" s="303"/>
      <c r="K304" s="303"/>
      <c r="L304" s="303"/>
      <c r="M304" s="303"/>
      <c r="N304" s="303"/>
      <c r="O304" s="303"/>
      <c r="P304" s="303"/>
      <c r="Q304" s="304"/>
      <c r="R304" s="304"/>
      <c r="S304" s="304"/>
      <c r="T304" s="304"/>
      <c r="U304" s="304"/>
      <c r="V304" s="304"/>
      <c r="W304" s="304"/>
      <c r="X304" s="304"/>
      <c r="Y304" s="304"/>
      <c r="Z304" s="304"/>
      <c r="AA304" s="304"/>
      <c r="AB304" s="304"/>
      <c r="AC304" s="304"/>
      <c r="AD304" s="304"/>
      <c r="AE304" s="304"/>
      <c r="AF304" s="304"/>
      <c r="AG304" s="304"/>
    </row>
    <row r="305">
      <c r="A305" s="304"/>
      <c r="B305" s="304"/>
      <c r="C305" s="304"/>
      <c r="D305" s="304"/>
      <c r="E305" s="300"/>
      <c r="F305" s="300"/>
      <c r="G305" s="313"/>
      <c r="H305" s="302"/>
      <c r="I305" s="303"/>
      <c r="J305" s="303"/>
      <c r="K305" s="303"/>
      <c r="L305" s="303"/>
      <c r="M305" s="303"/>
      <c r="N305" s="303"/>
      <c r="O305" s="303"/>
      <c r="P305" s="303"/>
      <c r="Q305" s="304"/>
      <c r="R305" s="304"/>
      <c r="S305" s="304"/>
      <c r="T305" s="304"/>
      <c r="U305" s="304"/>
      <c r="V305" s="304"/>
      <c r="W305" s="304"/>
      <c r="X305" s="304"/>
      <c r="Y305" s="304"/>
      <c r="Z305" s="304"/>
      <c r="AA305" s="304"/>
      <c r="AB305" s="304"/>
      <c r="AC305" s="304"/>
      <c r="AD305" s="304"/>
      <c r="AE305" s="304"/>
      <c r="AF305" s="304"/>
      <c r="AG305" s="304"/>
    </row>
    <row r="306">
      <c r="A306" s="304"/>
      <c r="B306" s="304"/>
      <c r="C306" s="304"/>
      <c r="D306" s="304"/>
      <c r="E306" s="300"/>
      <c r="F306" s="300"/>
      <c r="G306" s="313"/>
      <c r="H306" s="302"/>
      <c r="I306" s="303"/>
      <c r="J306" s="303"/>
      <c r="K306" s="303"/>
      <c r="L306" s="303"/>
      <c r="M306" s="303"/>
      <c r="N306" s="303"/>
      <c r="O306" s="303"/>
      <c r="P306" s="303"/>
      <c r="Q306" s="304"/>
      <c r="R306" s="304"/>
      <c r="S306" s="304"/>
      <c r="T306" s="304"/>
      <c r="U306" s="304"/>
      <c r="V306" s="304"/>
      <c r="W306" s="304"/>
      <c r="X306" s="304"/>
      <c r="Y306" s="304"/>
      <c r="Z306" s="304"/>
      <c r="AA306" s="304"/>
      <c r="AB306" s="304"/>
      <c r="AC306" s="304"/>
      <c r="AD306" s="304"/>
      <c r="AE306" s="304"/>
      <c r="AF306" s="304"/>
      <c r="AG306" s="304"/>
    </row>
    <row r="307">
      <c r="A307" s="304"/>
      <c r="B307" s="304"/>
      <c r="C307" s="304"/>
      <c r="D307" s="304"/>
      <c r="E307" s="300"/>
      <c r="F307" s="300"/>
      <c r="G307" s="313"/>
      <c r="H307" s="302"/>
      <c r="I307" s="303"/>
      <c r="J307" s="303"/>
      <c r="K307" s="303"/>
      <c r="L307" s="303"/>
      <c r="M307" s="303"/>
      <c r="N307" s="303"/>
      <c r="O307" s="303"/>
      <c r="P307" s="303"/>
      <c r="Q307" s="304"/>
      <c r="R307" s="304"/>
      <c r="S307" s="304"/>
      <c r="T307" s="304"/>
      <c r="U307" s="304"/>
      <c r="V307" s="304"/>
      <c r="W307" s="304"/>
      <c r="X307" s="304"/>
      <c r="Y307" s="304"/>
      <c r="Z307" s="304"/>
      <c r="AA307" s="304"/>
      <c r="AB307" s="304"/>
      <c r="AC307" s="304"/>
      <c r="AD307" s="304"/>
      <c r="AE307" s="304"/>
      <c r="AF307" s="304"/>
      <c r="AG307" s="304"/>
    </row>
    <row r="308">
      <c r="A308" s="304"/>
      <c r="B308" s="304"/>
      <c r="C308" s="304"/>
      <c r="D308" s="304"/>
      <c r="E308" s="300"/>
      <c r="F308" s="300"/>
      <c r="G308" s="313"/>
      <c r="H308" s="302"/>
      <c r="I308" s="303"/>
      <c r="J308" s="303"/>
      <c r="K308" s="303"/>
      <c r="L308" s="303"/>
      <c r="M308" s="303"/>
      <c r="N308" s="303"/>
      <c r="O308" s="303"/>
      <c r="P308" s="303"/>
      <c r="Q308" s="304"/>
      <c r="R308" s="304"/>
      <c r="S308" s="304"/>
      <c r="T308" s="304"/>
      <c r="U308" s="304"/>
      <c r="V308" s="304"/>
      <c r="W308" s="304"/>
      <c r="X308" s="304"/>
      <c r="Y308" s="304"/>
      <c r="Z308" s="304"/>
      <c r="AA308" s="304"/>
      <c r="AB308" s="304"/>
      <c r="AC308" s="304"/>
      <c r="AD308" s="304"/>
      <c r="AE308" s="304"/>
      <c r="AF308" s="304"/>
      <c r="AG308" s="304"/>
    </row>
    <row r="309">
      <c r="A309" s="304"/>
      <c r="B309" s="304"/>
      <c r="C309" s="304"/>
      <c r="D309" s="304"/>
      <c r="E309" s="300"/>
      <c r="F309" s="300"/>
      <c r="G309" s="313"/>
      <c r="H309" s="302"/>
      <c r="I309" s="303"/>
      <c r="J309" s="303"/>
      <c r="K309" s="303"/>
      <c r="L309" s="303"/>
      <c r="M309" s="303"/>
      <c r="N309" s="303"/>
      <c r="O309" s="303"/>
      <c r="P309" s="303"/>
      <c r="Q309" s="304"/>
      <c r="R309" s="304"/>
      <c r="S309" s="304"/>
      <c r="T309" s="304"/>
      <c r="U309" s="304"/>
      <c r="V309" s="304"/>
      <c r="W309" s="304"/>
      <c r="X309" s="304"/>
      <c r="Y309" s="304"/>
      <c r="Z309" s="304"/>
      <c r="AA309" s="304"/>
      <c r="AB309" s="304"/>
      <c r="AC309" s="304"/>
      <c r="AD309" s="304"/>
      <c r="AE309" s="304"/>
      <c r="AF309" s="304"/>
      <c r="AG309" s="304"/>
    </row>
    <row r="310">
      <c r="A310" s="304"/>
      <c r="B310" s="304"/>
      <c r="C310" s="304"/>
      <c r="D310" s="304"/>
      <c r="E310" s="300"/>
      <c r="F310" s="300"/>
      <c r="G310" s="313"/>
      <c r="H310" s="302"/>
      <c r="I310" s="303"/>
      <c r="J310" s="303"/>
      <c r="K310" s="303"/>
      <c r="L310" s="303"/>
      <c r="M310" s="303"/>
      <c r="N310" s="303"/>
      <c r="O310" s="303"/>
      <c r="P310" s="303"/>
      <c r="Q310" s="304"/>
      <c r="R310" s="304"/>
      <c r="S310" s="304"/>
      <c r="T310" s="304"/>
      <c r="U310" s="304"/>
      <c r="V310" s="304"/>
      <c r="W310" s="304"/>
      <c r="X310" s="304"/>
      <c r="Y310" s="304"/>
      <c r="Z310" s="304"/>
      <c r="AA310" s="304"/>
      <c r="AB310" s="304"/>
      <c r="AC310" s="304"/>
      <c r="AD310" s="304"/>
      <c r="AE310" s="304"/>
      <c r="AF310" s="304"/>
      <c r="AG310" s="304"/>
    </row>
    <row r="311">
      <c r="A311" s="304"/>
      <c r="B311" s="304"/>
      <c r="C311" s="304"/>
      <c r="D311" s="304"/>
      <c r="E311" s="300"/>
      <c r="F311" s="300"/>
      <c r="G311" s="313"/>
      <c r="H311" s="302"/>
      <c r="I311" s="303"/>
      <c r="J311" s="303"/>
      <c r="K311" s="303"/>
      <c r="L311" s="303"/>
      <c r="M311" s="303"/>
      <c r="N311" s="303"/>
      <c r="O311" s="303"/>
      <c r="P311" s="303"/>
      <c r="Q311" s="304"/>
      <c r="R311" s="304"/>
      <c r="S311" s="304"/>
      <c r="T311" s="304"/>
      <c r="U311" s="304"/>
      <c r="V311" s="304"/>
      <c r="W311" s="304"/>
      <c r="X311" s="304"/>
      <c r="Y311" s="304"/>
      <c r="Z311" s="304"/>
      <c r="AA311" s="304"/>
      <c r="AB311" s="304"/>
      <c r="AC311" s="304"/>
      <c r="AD311" s="304"/>
      <c r="AE311" s="304"/>
      <c r="AF311" s="304"/>
      <c r="AG311" s="304"/>
    </row>
    <row r="312">
      <c r="A312" s="304"/>
      <c r="B312" s="304"/>
      <c r="C312" s="304"/>
      <c r="D312" s="304"/>
      <c r="E312" s="300"/>
      <c r="F312" s="300"/>
      <c r="G312" s="313"/>
      <c r="H312" s="302"/>
      <c r="I312" s="303"/>
      <c r="J312" s="303"/>
      <c r="K312" s="303"/>
      <c r="L312" s="303"/>
      <c r="M312" s="303"/>
      <c r="N312" s="303"/>
      <c r="O312" s="303"/>
      <c r="P312" s="303"/>
      <c r="Q312" s="304"/>
      <c r="R312" s="304"/>
      <c r="S312" s="304"/>
      <c r="T312" s="304"/>
      <c r="U312" s="304"/>
      <c r="V312" s="304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</row>
    <row r="313">
      <c r="A313" s="304"/>
      <c r="B313" s="304"/>
      <c r="C313" s="304"/>
      <c r="D313" s="304"/>
      <c r="E313" s="300"/>
      <c r="F313" s="300"/>
      <c r="G313" s="313"/>
      <c r="H313" s="302"/>
      <c r="I313" s="303"/>
      <c r="J313" s="303"/>
      <c r="K313" s="303"/>
      <c r="L313" s="303"/>
      <c r="M313" s="303"/>
      <c r="N313" s="303"/>
      <c r="O313" s="303"/>
      <c r="P313" s="303"/>
      <c r="Q313" s="304"/>
      <c r="R313" s="304"/>
      <c r="S313" s="304"/>
      <c r="T313" s="304"/>
      <c r="U313" s="304"/>
      <c r="V313" s="304"/>
      <c r="W313" s="304"/>
      <c r="X313" s="304"/>
      <c r="Y313" s="304"/>
      <c r="Z313" s="304"/>
      <c r="AA313" s="304"/>
      <c r="AB313" s="304"/>
      <c r="AC313" s="304"/>
      <c r="AD313" s="304"/>
      <c r="AE313" s="304"/>
      <c r="AF313" s="304"/>
      <c r="AG313" s="304"/>
    </row>
    <row r="314">
      <c r="A314" s="304"/>
      <c r="B314" s="304"/>
      <c r="C314" s="304"/>
      <c r="D314" s="304"/>
      <c r="E314" s="300"/>
      <c r="F314" s="300"/>
      <c r="G314" s="313"/>
      <c r="H314" s="302"/>
      <c r="I314" s="303"/>
      <c r="J314" s="303"/>
      <c r="K314" s="303"/>
      <c r="L314" s="303"/>
      <c r="M314" s="303"/>
      <c r="N314" s="303"/>
      <c r="O314" s="303"/>
      <c r="P314" s="303"/>
      <c r="Q314" s="304"/>
      <c r="R314" s="304"/>
      <c r="S314" s="304"/>
      <c r="T314" s="304"/>
      <c r="U314" s="304"/>
      <c r="V314" s="304"/>
      <c r="W314" s="304"/>
      <c r="X314" s="304"/>
      <c r="Y314" s="304"/>
      <c r="Z314" s="304"/>
      <c r="AA314" s="304"/>
      <c r="AB314" s="304"/>
      <c r="AC314" s="304"/>
      <c r="AD314" s="304"/>
      <c r="AE314" s="304"/>
      <c r="AF314" s="304"/>
      <c r="AG314" s="304"/>
    </row>
    <row r="315">
      <c r="A315" s="304"/>
      <c r="B315" s="304"/>
      <c r="C315" s="304"/>
      <c r="D315" s="304"/>
      <c r="E315" s="300"/>
      <c r="F315" s="300"/>
      <c r="G315" s="313"/>
      <c r="H315" s="302"/>
      <c r="I315" s="303"/>
      <c r="J315" s="303"/>
      <c r="K315" s="303"/>
      <c r="L315" s="303"/>
      <c r="M315" s="303"/>
      <c r="N315" s="303"/>
      <c r="O315" s="303"/>
      <c r="P315" s="303"/>
      <c r="Q315" s="304"/>
      <c r="R315" s="304"/>
      <c r="S315" s="304"/>
      <c r="T315" s="304"/>
      <c r="U315" s="304"/>
      <c r="V315" s="304"/>
      <c r="W315" s="304"/>
      <c r="X315" s="304"/>
      <c r="Y315" s="304"/>
      <c r="Z315" s="304"/>
      <c r="AA315" s="304"/>
      <c r="AB315" s="304"/>
      <c r="AC315" s="304"/>
      <c r="AD315" s="304"/>
      <c r="AE315" s="304"/>
      <c r="AF315" s="304"/>
      <c r="AG315" s="304"/>
    </row>
    <row r="316">
      <c r="A316" s="304"/>
      <c r="B316" s="304"/>
      <c r="C316" s="304"/>
      <c r="D316" s="304"/>
      <c r="E316" s="300"/>
      <c r="F316" s="300"/>
      <c r="G316" s="313"/>
      <c r="H316" s="302"/>
      <c r="I316" s="303"/>
      <c r="J316" s="303"/>
      <c r="K316" s="303"/>
      <c r="L316" s="303"/>
      <c r="M316" s="303"/>
      <c r="N316" s="303"/>
      <c r="O316" s="303"/>
      <c r="P316" s="303"/>
      <c r="Q316" s="304"/>
      <c r="R316" s="304"/>
      <c r="S316" s="304"/>
      <c r="T316" s="304"/>
      <c r="U316" s="304"/>
      <c r="V316" s="304"/>
      <c r="W316" s="304"/>
      <c r="X316" s="304"/>
      <c r="Y316" s="304"/>
      <c r="Z316" s="304"/>
      <c r="AA316" s="304"/>
      <c r="AB316" s="304"/>
      <c r="AC316" s="304"/>
      <c r="AD316" s="304"/>
      <c r="AE316" s="304"/>
      <c r="AF316" s="304"/>
      <c r="AG316" s="304"/>
    </row>
    <row r="317">
      <c r="A317" s="304"/>
      <c r="B317" s="304"/>
      <c r="C317" s="304"/>
      <c r="D317" s="304"/>
      <c r="E317" s="300"/>
      <c r="F317" s="300"/>
      <c r="G317" s="313"/>
      <c r="H317" s="302"/>
      <c r="I317" s="303"/>
      <c r="J317" s="303"/>
      <c r="K317" s="303"/>
      <c r="L317" s="303"/>
      <c r="M317" s="303"/>
      <c r="N317" s="303"/>
      <c r="O317" s="303"/>
      <c r="P317" s="303"/>
      <c r="Q317" s="304"/>
      <c r="R317" s="304"/>
      <c r="S317" s="304"/>
      <c r="T317" s="304"/>
      <c r="U317" s="304"/>
      <c r="V317" s="304"/>
      <c r="W317" s="304"/>
      <c r="X317" s="304"/>
      <c r="Y317" s="304"/>
      <c r="Z317" s="304"/>
      <c r="AA317" s="304"/>
      <c r="AB317" s="304"/>
      <c r="AC317" s="304"/>
      <c r="AD317" s="304"/>
      <c r="AE317" s="304"/>
      <c r="AF317" s="304"/>
      <c r="AG317" s="304"/>
    </row>
    <row r="318">
      <c r="A318" s="304"/>
      <c r="B318" s="304"/>
      <c r="C318" s="304"/>
      <c r="D318" s="304"/>
      <c r="E318" s="300"/>
      <c r="F318" s="300"/>
      <c r="G318" s="313"/>
      <c r="H318" s="302"/>
      <c r="I318" s="303"/>
      <c r="J318" s="303"/>
      <c r="K318" s="303"/>
      <c r="L318" s="303"/>
      <c r="M318" s="303"/>
      <c r="N318" s="303"/>
      <c r="O318" s="303"/>
      <c r="P318" s="303"/>
      <c r="Q318" s="304"/>
      <c r="R318" s="304"/>
      <c r="S318" s="304"/>
      <c r="T318" s="304"/>
      <c r="U318" s="304"/>
      <c r="V318" s="304"/>
      <c r="W318" s="304"/>
      <c r="X318" s="304"/>
      <c r="Y318" s="304"/>
      <c r="Z318" s="304"/>
      <c r="AA318" s="304"/>
      <c r="AB318" s="304"/>
      <c r="AC318" s="304"/>
      <c r="AD318" s="304"/>
      <c r="AE318" s="304"/>
      <c r="AF318" s="304"/>
      <c r="AG318" s="304"/>
    </row>
    <row r="319">
      <c r="A319" s="304"/>
      <c r="B319" s="304"/>
      <c r="C319" s="304"/>
      <c r="D319" s="304"/>
      <c r="E319" s="300"/>
      <c r="F319" s="300"/>
      <c r="G319" s="313"/>
      <c r="H319" s="302"/>
      <c r="I319" s="303"/>
      <c r="J319" s="303"/>
      <c r="K319" s="303"/>
      <c r="L319" s="303"/>
      <c r="M319" s="303"/>
      <c r="N319" s="303"/>
      <c r="O319" s="303"/>
      <c r="P319" s="303"/>
      <c r="Q319" s="304"/>
      <c r="R319" s="304"/>
      <c r="S319" s="304"/>
      <c r="T319" s="304"/>
      <c r="U319" s="304"/>
      <c r="V319" s="304"/>
      <c r="W319" s="304"/>
      <c r="X319" s="304"/>
      <c r="Y319" s="304"/>
      <c r="Z319" s="304"/>
      <c r="AA319" s="304"/>
      <c r="AB319" s="304"/>
      <c r="AC319" s="304"/>
      <c r="AD319" s="304"/>
      <c r="AE319" s="304"/>
      <c r="AF319" s="304"/>
      <c r="AG319" s="304"/>
    </row>
    <row r="320">
      <c r="A320" s="304"/>
      <c r="B320" s="304"/>
      <c r="C320" s="304"/>
      <c r="D320" s="304"/>
      <c r="E320" s="300"/>
      <c r="F320" s="300"/>
      <c r="G320" s="313"/>
      <c r="H320" s="302"/>
      <c r="I320" s="303"/>
      <c r="J320" s="303"/>
      <c r="K320" s="303"/>
      <c r="L320" s="303"/>
      <c r="M320" s="303"/>
      <c r="N320" s="303"/>
      <c r="O320" s="303"/>
      <c r="P320" s="303"/>
      <c r="Q320" s="304"/>
      <c r="R320" s="304"/>
      <c r="S320" s="304"/>
      <c r="T320" s="304"/>
      <c r="U320" s="304"/>
      <c r="V320" s="304"/>
      <c r="W320" s="304"/>
      <c r="X320" s="304"/>
      <c r="Y320" s="304"/>
      <c r="Z320" s="304"/>
      <c r="AA320" s="304"/>
      <c r="AB320" s="304"/>
      <c r="AC320" s="304"/>
      <c r="AD320" s="304"/>
      <c r="AE320" s="304"/>
      <c r="AF320" s="304"/>
      <c r="AG320" s="304"/>
    </row>
    <row r="321">
      <c r="A321" s="304"/>
      <c r="B321" s="304"/>
      <c r="C321" s="304"/>
      <c r="D321" s="304"/>
      <c r="E321" s="300"/>
      <c r="F321" s="300"/>
      <c r="G321" s="313"/>
      <c r="H321" s="302"/>
      <c r="I321" s="303"/>
      <c r="J321" s="303"/>
      <c r="K321" s="303"/>
      <c r="L321" s="303"/>
      <c r="M321" s="303"/>
      <c r="N321" s="303"/>
      <c r="O321" s="303"/>
      <c r="P321" s="303"/>
      <c r="Q321" s="304"/>
      <c r="R321" s="304"/>
      <c r="S321" s="304"/>
      <c r="T321" s="304"/>
      <c r="U321" s="304"/>
      <c r="V321" s="304"/>
      <c r="W321" s="304"/>
      <c r="X321" s="304"/>
      <c r="Y321" s="304"/>
      <c r="Z321" s="304"/>
      <c r="AA321" s="304"/>
      <c r="AB321" s="304"/>
      <c r="AC321" s="304"/>
      <c r="AD321" s="304"/>
      <c r="AE321" s="304"/>
      <c r="AF321" s="304"/>
      <c r="AG321" s="304"/>
    </row>
    <row r="322">
      <c r="A322" s="304"/>
      <c r="B322" s="304"/>
      <c r="C322" s="304"/>
      <c r="D322" s="304"/>
      <c r="E322" s="300"/>
      <c r="F322" s="300"/>
      <c r="G322" s="313"/>
      <c r="H322" s="302"/>
      <c r="I322" s="303"/>
      <c r="J322" s="303"/>
      <c r="K322" s="303"/>
      <c r="L322" s="303"/>
      <c r="M322" s="303"/>
      <c r="N322" s="303"/>
      <c r="O322" s="303"/>
      <c r="P322" s="303"/>
      <c r="Q322" s="304"/>
      <c r="R322" s="304"/>
      <c r="S322" s="304"/>
      <c r="T322" s="304"/>
      <c r="U322" s="304"/>
      <c r="V322" s="304"/>
      <c r="W322" s="304"/>
      <c r="X322" s="304"/>
      <c r="Y322" s="304"/>
      <c r="Z322" s="304"/>
      <c r="AA322" s="304"/>
      <c r="AB322" s="304"/>
      <c r="AC322" s="304"/>
      <c r="AD322" s="304"/>
      <c r="AE322" s="304"/>
      <c r="AF322" s="304"/>
      <c r="AG322" s="304"/>
    </row>
    <row r="323">
      <c r="A323" s="304"/>
      <c r="B323" s="304"/>
      <c r="C323" s="304"/>
      <c r="D323" s="304"/>
      <c r="E323" s="300"/>
      <c r="F323" s="300"/>
      <c r="G323" s="313"/>
      <c r="H323" s="302"/>
      <c r="I323" s="303"/>
      <c r="J323" s="303"/>
      <c r="K323" s="303"/>
      <c r="L323" s="303"/>
      <c r="M323" s="303"/>
      <c r="N323" s="303"/>
      <c r="O323" s="303"/>
      <c r="P323" s="303"/>
      <c r="Q323" s="304"/>
      <c r="R323" s="304"/>
      <c r="S323" s="304"/>
      <c r="T323" s="304"/>
      <c r="U323" s="304"/>
      <c r="V323" s="304"/>
      <c r="W323" s="304"/>
      <c r="X323" s="304"/>
      <c r="Y323" s="304"/>
      <c r="Z323" s="304"/>
      <c r="AA323" s="304"/>
      <c r="AB323" s="304"/>
      <c r="AC323" s="304"/>
      <c r="AD323" s="304"/>
      <c r="AE323" s="304"/>
      <c r="AF323" s="304"/>
      <c r="AG323" s="304"/>
    </row>
    <row r="324">
      <c r="A324" s="304"/>
      <c r="B324" s="304"/>
      <c r="C324" s="304"/>
      <c r="D324" s="304"/>
      <c r="E324" s="300"/>
      <c r="F324" s="300"/>
      <c r="G324" s="313"/>
      <c r="H324" s="302"/>
      <c r="I324" s="303"/>
      <c r="J324" s="303"/>
      <c r="K324" s="303"/>
      <c r="L324" s="303"/>
      <c r="M324" s="303"/>
      <c r="N324" s="303"/>
      <c r="O324" s="303"/>
      <c r="P324" s="303"/>
      <c r="Q324" s="304"/>
      <c r="R324" s="304"/>
      <c r="S324" s="304"/>
      <c r="T324" s="304"/>
      <c r="U324" s="304"/>
      <c r="V324" s="304"/>
      <c r="W324" s="304"/>
      <c r="X324" s="304"/>
      <c r="Y324" s="304"/>
      <c r="Z324" s="304"/>
      <c r="AA324" s="304"/>
      <c r="AB324" s="304"/>
      <c r="AC324" s="304"/>
      <c r="AD324" s="304"/>
      <c r="AE324" s="304"/>
      <c r="AF324" s="304"/>
      <c r="AG324" s="304"/>
    </row>
    <row r="325">
      <c r="A325" s="304"/>
      <c r="B325" s="304"/>
      <c r="C325" s="304"/>
      <c r="D325" s="304"/>
      <c r="E325" s="300"/>
      <c r="F325" s="300"/>
      <c r="G325" s="313"/>
      <c r="H325" s="302"/>
      <c r="I325" s="303"/>
      <c r="J325" s="303"/>
      <c r="K325" s="303"/>
      <c r="L325" s="303"/>
      <c r="M325" s="303"/>
      <c r="N325" s="303"/>
      <c r="O325" s="303"/>
      <c r="P325" s="303"/>
      <c r="Q325" s="304"/>
      <c r="R325" s="304"/>
      <c r="S325" s="304"/>
      <c r="T325" s="304"/>
      <c r="U325" s="304"/>
      <c r="V325" s="304"/>
      <c r="W325" s="304"/>
      <c r="X325" s="304"/>
      <c r="Y325" s="304"/>
      <c r="Z325" s="304"/>
      <c r="AA325" s="304"/>
      <c r="AB325" s="304"/>
      <c r="AC325" s="304"/>
      <c r="AD325" s="304"/>
      <c r="AE325" s="304"/>
      <c r="AF325" s="304"/>
      <c r="AG325" s="304"/>
    </row>
    <row r="326">
      <c r="A326" s="304"/>
      <c r="B326" s="304"/>
      <c r="C326" s="304"/>
      <c r="D326" s="304"/>
      <c r="E326" s="300"/>
      <c r="F326" s="300"/>
      <c r="G326" s="313"/>
      <c r="H326" s="302"/>
      <c r="I326" s="303"/>
      <c r="J326" s="303"/>
      <c r="K326" s="303"/>
      <c r="L326" s="303"/>
      <c r="M326" s="303"/>
      <c r="N326" s="303"/>
      <c r="O326" s="303"/>
      <c r="P326" s="303"/>
      <c r="Q326" s="304"/>
      <c r="R326" s="304"/>
      <c r="S326" s="304"/>
      <c r="T326" s="304"/>
      <c r="U326" s="304"/>
      <c r="V326" s="304"/>
      <c r="W326" s="304"/>
      <c r="X326" s="304"/>
      <c r="Y326" s="304"/>
      <c r="Z326" s="304"/>
      <c r="AA326" s="304"/>
      <c r="AB326" s="304"/>
      <c r="AC326" s="304"/>
      <c r="AD326" s="304"/>
      <c r="AE326" s="304"/>
      <c r="AF326" s="304"/>
      <c r="AG326" s="304"/>
    </row>
    <row r="327">
      <c r="A327" s="304"/>
      <c r="B327" s="304"/>
      <c r="C327" s="304"/>
      <c r="D327" s="304"/>
      <c r="E327" s="300"/>
      <c r="F327" s="300"/>
      <c r="G327" s="313"/>
      <c r="H327" s="302"/>
      <c r="I327" s="303"/>
      <c r="J327" s="303"/>
      <c r="K327" s="303"/>
      <c r="L327" s="303"/>
      <c r="M327" s="303"/>
      <c r="N327" s="303"/>
      <c r="O327" s="303"/>
      <c r="P327" s="303"/>
      <c r="Q327" s="304"/>
      <c r="R327" s="304"/>
      <c r="S327" s="304"/>
      <c r="T327" s="304"/>
      <c r="U327" s="304"/>
      <c r="V327" s="304"/>
      <c r="W327" s="304"/>
      <c r="X327" s="304"/>
      <c r="Y327" s="304"/>
      <c r="Z327" s="304"/>
      <c r="AA327" s="304"/>
      <c r="AB327" s="304"/>
      <c r="AC327" s="304"/>
      <c r="AD327" s="304"/>
      <c r="AE327" s="304"/>
      <c r="AF327" s="304"/>
      <c r="AG327" s="304"/>
    </row>
    <row r="328">
      <c r="A328" s="304"/>
      <c r="B328" s="304"/>
      <c r="C328" s="304"/>
      <c r="D328" s="304"/>
      <c r="E328" s="300"/>
      <c r="F328" s="300"/>
      <c r="G328" s="313"/>
      <c r="H328" s="302"/>
      <c r="I328" s="303"/>
      <c r="J328" s="303"/>
      <c r="K328" s="303"/>
      <c r="L328" s="303"/>
      <c r="M328" s="303"/>
      <c r="N328" s="303"/>
      <c r="O328" s="303"/>
      <c r="P328" s="303"/>
      <c r="Q328" s="304"/>
      <c r="R328" s="304"/>
      <c r="S328" s="304"/>
      <c r="T328" s="304"/>
      <c r="U328" s="304"/>
      <c r="V328" s="304"/>
      <c r="W328" s="304"/>
      <c r="X328" s="304"/>
      <c r="Y328" s="304"/>
      <c r="Z328" s="304"/>
      <c r="AA328" s="304"/>
      <c r="AB328" s="304"/>
      <c r="AC328" s="304"/>
      <c r="AD328" s="304"/>
      <c r="AE328" s="304"/>
      <c r="AF328" s="304"/>
      <c r="AG328" s="304"/>
    </row>
    <row r="329">
      <c r="A329" s="304"/>
      <c r="B329" s="304"/>
      <c r="C329" s="304"/>
      <c r="D329" s="304"/>
      <c r="E329" s="300"/>
      <c r="F329" s="300"/>
      <c r="G329" s="313"/>
      <c r="H329" s="302"/>
      <c r="I329" s="303"/>
      <c r="J329" s="303"/>
      <c r="K329" s="303"/>
      <c r="L329" s="303"/>
      <c r="M329" s="303"/>
      <c r="N329" s="303"/>
      <c r="O329" s="303"/>
      <c r="P329" s="303"/>
      <c r="Q329" s="304"/>
      <c r="R329" s="304"/>
      <c r="S329" s="304"/>
      <c r="T329" s="304"/>
      <c r="U329" s="304"/>
      <c r="V329" s="304"/>
      <c r="W329" s="304"/>
      <c r="X329" s="304"/>
      <c r="Y329" s="304"/>
      <c r="Z329" s="304"/>
      <c r="AA329" s="304"/>
      <c r="AB329" s="304"/>
      <c r="AC329" s="304"/>
      <c r="AD329" s="304"/>
      <c r="AE329" s="304"/>
      <c r="AF329" s="304"/>
      <c r="AG329" s="304"/>
    </row>
    <row r="330">
      <c r="A330" s="304"/>
      <c r="B330" s="304"/>
      <c r="C330" s="304"/>
      <c r="D330" s="304"/>
      <c r="E330" s="300"/>
      <c r="F330" s="300"/>
      <c r="G330" s="313"/>
      <c r="H330" s="302"/>
      <c r="I330" s="303"/>
      <c r="J330" s="303"/>
      <c r="K330" s="303"/>
      <c r="L330" s="303"/>
      <c r="M330" s="303"/>
      <c r="N330" s="303"/>
      <c r="O330" s="303"/>
      <c r="P330" s="303"/>
      <c r="Q330" s="304"/>
      <c r="R330" s="304"/>
      <c r="S330" s="304"/>
      <c r="T330" s="304"/>
      <c r="U330" s="304"/>
      <c r="V330" s="304"/>
      <c r="W330" s="304"/>
      <c r="X330" s="304"/>
      <c r="Y330" s="304"/>
      <c r="Z330" s="304"/>
      <c r="AA330" s="304"/>
      <c r="AB330" s="304"/>
      <c r="AC330" s="304"/>
      <c r="AD330" s="304"/>
      <c r="AE330" s="304"/>
      <c r="AF330" s="304"/>
      <c r="AG330" s="304"/>
    </row>
    <row r="331">
      <c r="A331" s="304"/>
      <c r="B331" s="304"/>
      <c r="C331" s="304"/>
      <c r="D331" s="304"/>
      <c r="E331" s="300"/>
      <c r="F331" s="300"/>
      <c r="G331" s="313"/>
      <c r="H331" s="302"/>
      <c r="I331" s="303"/>
      <c r="J331" s="303"/>
      <c r="K331" s="303"/>
      <c r="L331" s="303"/>
      <c r="M331" s="303"/>
      <c r="N331" s="303"/>
      <c r="O331" s="303"/>
      <c r="P331" s="303"/>
      <c r="Q331" s="304"/>
      <c r="R331" s="304"/>
      <c r="S331" s="304"/>
      <c r="T331" s="304"/>
      <c r="U331" s="304"/>
      <c r="V331" s="304"/>
      <c r="W331" s="304"/>
      <c r="X331" s="304"/>
      <c r="Y331" s="304"/>
      <c r="Z331" s="304"/>
      <c r="AA331" s="304"/>
      <c r="AB331" s="304"/>
      <c r="AC331" s="304"/>
      <c r="AD331" s="304"/>
      <c r="AE331" s="304"/>
      <c r="AF331" s="304"/>
      <c r="AG331" s="304"/>
    </row>
    <row r="332">
      <c r="A332" s="304"/>
      <c r="B332" s="304"/>
      <c r="C332" s="304"/>
      <c r="D332" s="304"/>
      <c r="E332" s="300"/>
      <c r="F332" s="300"/>
      <c r="G332" s="313"/>
      <c r="H332" s="302"/>
      <c r="I332" s="303"/>
      <c r="J332" s="303"/>
      <c r="K332" s="303"/>
      <c r="L332" s="303"/>
      <c r="M332" s="303"/>
      <c r="N332" s="303"/>
      <c r="O332" s="303"/>
      <c r="P332" s="303"/>
      <c r="Q332" s="304"/>
      <c r="R332" s="304"/>
      <c r="S332" s="304"/>
      <c r="T332" s="304"/>
      <c r="U332" s="304"/>
      <c r="V332" s="304"/>
      <c r="W332" s="304"/>
      <c r="X332" s="304"/>
      <c r="Y332" s="304"/>
      <c r="Z332" s="304"/>
      <c r="AA332" s="304"/>
      <c r="AB332" s="304"/>
      <c r="AC332" s="304"/>
      <c r="AD332" s="304"/>
      <c r="AE332" s="304"/>
      <c r="AF332" s="304"/>
      <c r="AG332" s="304"/>
    </row>
    <row r="333">
      <c r="A333" s="304"/>
      <c r="B333" s="304"/>
      <c r="C333" s="304"/>
      <c r="D333" s="304"/>
      <c r="E333" s="300"/>
      <c r="F333" s="300"/>
      <c r="G333" s="313"/>
      <c r="H333" s="302"/>
      <c r="I333" s="303"/>
      <c r="J333" s="303"/>
      <c r="K333" s="303"/>
      <c r="L333" s="303"/>
      <c r="M333" s="303"/>
      <c r="N333" s="303"/>
      <c r="O333" s="303"/>
      <c r="P333" s="303"/>
      <c r="Q333" s="304"/>
      <c r="R333" s="304"/>
      <c r="S333" s="304"/>
      <c r="T333" s="304"/>
      <c r="U333" s="304"/>
      <c r="V333" s="304"/>
      <c r="W333" s="304"/>
      <c r="X333" s="304"/>
      <c r="Y333" s="304"/>
      <c r="Z333" s="304"/>
      <c r="AA333" s="304"/>
      <c r="AB333" s="304"/>
      <c r="AC333" s="304"/>
      <c r="AD333" s="304"/>
      <c r="AE333" s="304"/>
      <c r="AF333" s="304"/>
      <c r="AG333" s="304"/>
    </row>
    <row r="334">
      <c r="A334" s="304"/>
      <c r="B334" s="304"/>
      <c r="C334" s="304"/>
      <c r="D334" s="304"/>
      <c r="E334" s="300"/>
      <c r="F334" s="300"/>
      <c r="G334" s="313"/>
      <c r="H334" s="302"/>
      <c r="I334" s="303"/>
      <c r="J334" s="303"/>
      <c r="K334" s="303"/>
      <c r="L334" s="303"/>
      <c r="M334" s="303"/>
      <c r="N334" s="303"/>
      <c r="O334" s="303"/>
      <c r="P334" s="303"/>
      <c r="Q334" s="304"/>
      <c r="R334" s="304"/>
      <c r="S334" s="304"/>
      <c r="T334" s="304"/>
      <c r="U334" s="304"/>
      <c r="V334" s="304"/>
      <c r="W334" s="304"/>
      <c r="X334" s="304"/>
      <c r="Y334" s="304"/>
      <c r="Z334" s="304"/>
      <c r="AA334" s="304"/>
      <c r="AB334" s="304"/>
      <c r="AC334" s="304"/>
      <c r="AD334" s="304"/>
      <c r="AE334" s="304"/>
      <c r="AF334" s="304"/>
      <c r="AG334" s="304"/>
    </row>
    <row r="335">
      <c r="A335" s="304"/>
      <c r="B335" s="304"/>
      <c r="C335" s="304"/>
      <c r="D335" s="304"/>
      <c r="E335" s="300"/>
      <c r="F335" s="300"/>
      <c r="G335" s="313"/>
      <c r="H335" s="302"/>
      <c r="I335" s="303"/>
      <c r="J335" s="303"/>
      <c r="K335" s="303"/>
      <c r="L335" s="303"/>
      <c r="M335" s="303"/>
      <c r="N335" s="303"/>
      <c r="O335" s="303"/>
      <c r="P335" s="303"/>
      <c r="Q335" s="304"/>
      <c r="R335" s="304"/>
      <c r="S335" s="304"/>
      <c r="T335" s="304"/>
      <c r="U335" s="304"/>
      <c r="V335" s="304"/>
      <c r="W335" s="304"/>
      <c r="X335" s="304"/>
      <c r="Y335" s="304"/>
      <c r="Z335" s="304"/>
      <c r="AA335" s="304"/>
      <c r="AB335" s="304"/>
      <c r="AC335" s="304"/>
      <c r="AD335" s="304"/>
      <c r="AE335" s="304"/>
      <c r="AF335" s="304"/>
      <c r="AG335" s="304"/>
    </row>
    <row r="336">
      <c r="A336" s="304"/>
      <c r="B336" s="304"/>
      <c r="C336" s="304"/>
      <c r="D336" s="304"/>
      <c r="E336" s="300"/>
      <c r="F336" s="300"/>
      <c r="G336" s="313"/>
      <c r="H336" s="302"/>
      <c r="I336" s="303"/>
      <c r="J336" s="303"/>
      <c r="K336" s="303"/>
      <c r="L336" s="303"/>
      <c r="M336" s="303"/>
      <c r="N336" s="303"/>
      <c r="O336" s="303"/>
      <c r="P336" s="303"/>
      <c r="Q336" s="304"/>
      <c r="R336" s="304"/>
      <c r="S336" s="304"/>
      <c r="T336" s="304"/>
      <c r="U336" s="304"/>
      <c r="V336" s="304"/>
      <c r="W336" s="304"/>
      <c r="X336" s="304"/>
      <c r="Y336" s="304"/>
      <c r="Z336" s="304"/>
      <c r="AA336" s="304"/>
      <c r="AB336" s="304"/>
      <c r="AC336" s="304"/>
      <c r="AD336" s="304"/>
      <c r="AE336" s="304"/>
      <c r="AF336" s="304"/>
      <c r="AG336" s="304"/>
    </row>
    <row r="337">
      <c r="A337" s="304"/>
      <c r="B337" s="304"/>
      <c r="C337" s="304"/>
      <c r="D337" s="304"/>
      <c r="E337" s="300"/>
      <c r="F337" s="300"/>
      <c r="G337" s="313"/>
      <c r="H337" s="302"/>
      <c r="I337" s="303"/>
      <c r="J337" s="303"/>
      <c r="K337" s="303"/>
      <c r="L337" s="303"/>
      <c r="M337" s="303"/>
      <c r="N337" s="303"/>
      <c r="O337" s="303"/>
      <c r="P337" s="303"/>
      <c r="Q337" s="304"/>
      <c r="R337" s="304"/>
      <c r="S337" s="304"/>
      <c r="T337" s="304"/>
      <c r="U337" s="304"/>
      <c r="V337" s="304"/>
      <c r="W337" s="304"/>
      <c r="X337" s="304"/>
      <c r="Y337" s="304"/>
      <c r="Z337" s="304"/>
      <c r="AA337" s="304"/>
      <c r="AB337" s="304"/>
      <c r="AC337" s="304"/>
      <c r="AD337" s="304"/>
      <c r="AE337" s="304"/>
      <c r="AF337" s="304"/>
      <c r="AG337" s="304"/>
    </row>
    <row r="338">
      <c r="A338" s="304"/>
      <c r="B338" s="304"/>
      <c r="C338" s="304"/>
      <c r="D338" s="304"/>
      <c r="E338" s="300"/>
      <c r="F338" s="300"/>
      <c r="G338" s="313"/>
      <c r="H338" s="302"/>
      <c r="I338" s="303"/>
      <c r="J338" s="303"/>
      <c r="K338" s="303"/>
      <c r="L338" s="303"/>
      <c r="M338" s="303"/>
      <c r="N338" s="303"/>
      <c r="O338" s="303"/>
      <c r="P338" s="303"/>
      <c r="Q338" s="304"/>
      <c r="R338" s="304"/>
      <c r="S338" s="304"/>
      <c r="T338" s="304"/>
      <c r="U338" s="304"/>
      <c r="V338" s="304"/>
      <c r="W338" s="304"/>
      <c r="X338" s="304"/>
      <c r="Y338" s="304"/>
      <c r="Z338" s="304"/>
      <c r="AA338" s="304"/>
      <c r="AB338" s="304"/>
      <c r="AC338" s="304"/>
      <c r="AD338" s="304"/>
      <c r="AE338" s="304"/>
      <c r="AF338" s="304"/>
      <c r="AG338" s="304"/>
    </row>
    <row r="339">
      <c r="A339" s="304"/>
      <c r="B339" s="304"/>
      <c r="C339" s="304"/>
      <c r="D339" s="304"/>
      <c r="E339" s="300"/>
      <c r="F339" s="300"/>
      <c r="G339" s="313"/>
      <c r="H339" s="302"/>
      <c r="I339" s="303"/>
      <c r="J339" s="303"/>
      <c r="K339" s="303"/>
      <c r="L339" s="303"/>
      <c r="M339" s="303"/>
      <c r="N339" s="303"/>
      <c r="O339" s="303"/>
      <c r="P339" s="303"/>
      <c r="Q339" s="304"/>
      <c r="R339" s="304"/>
      <c r="S339" s="304"/>
      <c r="T339" s="304"/>
      <c r="U339" s="304"/>
      <c r="V339" s="304"/>
      <c r="W339" s="304"/>
      <c r="X339" s="304"/>
      <c r="Y339" s="304"/>
      <c r="Z339" s="304"/>
      <c r="AA339" s="304"/>
      <c r="AB339" s="304"/>
      <c r="AC339" s="304"/>
      <c r="AD339" s="304"/>
      <c r="AE339" s="304"/>
      <c r="AF339" s="304"/>
      <c r="AG339" s="304"/>
    </row>
    <row r="340">
      <c r="A340" s="304"/>
      <c r="B340" s="304"/>
      <c r="C340" s="304"/>
      <c r="D340" s="304"/>
      <c r="E340" s="300"/>
      <c r="F340" s="300"/>
      <c r="G340" s="313"/>
      <c r="H340" s="302"/>
      <c r="I340" s="303"/>
      <c r="J340" s="303"/>
      <c r="K340" s="303"/>
      <c r="L340" s="303"/>
      <c r="M340" s="303"/>
      <c r="N340" s="303"/>
      <c r="O340" s="303"/>
      <c r="P340" s="303"/>
      <c r="Q340" s="304"/>
      <c r="R340" s="304"/>
      <c r="S340" s="304"/>
      <c r="T340" s="304"/>
      <c r="U340" s="304"/>
      <c r="V340" s="304"/>
      <c r="W340" s="304"/>
      <c r="X340" s="304"/>
      <c r="Y340" s="304"/>
      <c r="Z340" s="304"/>
      <c r="AA340" s="304"/>
      <c r="AB340" s="304"/>
      <c r="AC340" s="304"/>
      <c r="AD340" s="304"/>
      <c r="AE340" s="304"/>
      <c r="AF340" s="304"/>
      <c r="AG340" s="304"/>
    </row>
    <row r="341">
      <c r="A341" s="304"/>
      <c r="B341" s="304"/>
      <c r="C341" s="304"/>
      <c r="D341" s="304"/>
      <c r="E341" s="300"/>
      <c r="F341" s="300"/>
      <c r="G341" s="313"/>
      <c r="H341" s="302"/>
      <c r="I341" s="303"/>
      <c r="J341" s="303"/>
      <c r="K341" s="303"/>
      <c r="L341" s="303"/>
      <c r="M341" s="303"/>
      <c r="N341" s="303"/>
      <c r="O341" s="303"/>
      <c r="P341" s="303"/>
      <c r="Q341" s="304"/>
      <c r="R341" s="304"/>
      <c r="S341" s="304"/>
      <c r="T341" s="304"/>
      <c r="U341" s="304"/>
      <c r="V341" s="304"/>
      <c r="W341" s="304"/>
      <c r="X341" s="304"/>
      <c r="Y341" s="304"/>
      <c r="Z341" s="304"/>
      <c r="AA341" s="304"/>
      <c r="AB341" s="304"/>
      <c r="AC341" s="304"/>
      <c r="AD341" s="304"/>
      <c r="AE341" s="304"/>
      <c r="AF341" s="304"/>
      <c r="AG341" s="304"/>
    </row>
    <row r="342">
      <c r="A342" s="304"/>
      <c r="B342" s="304"/>
      <c r="C342" s="304"/>
      <c r="D342" s="304"/>
      <c r="E342" s="300"/>
      <c r="F342" s="300"/>
      <c r="G342" s="313"/>
      <c r="H342" s="302"/>
      <c r="I342" s="303"/>
      <c r="J342" s="303"/>
      <c r="K342" s="303"/>
      <c r="L342" s="303"/>
      <c r="M342" s="303"/>
      <c r="N342" s="303"/>
      <c r="O342" s="303"/>
      <c r="P342" s="303"/>
      <c r="Q342" s="304"/>
      <c r="R342" s="304"/>
      <c r="S342" s="304"/>
      <c r="T342" s="304"/>
      <c r="U342" s="304"/>
      <c r="V342" s="304"/>
      <c r="W342" s="304"/>
      <c r="X342" s="304"/>
      <c r="Y342" s="304"/>
      <c r="Z342" s="304"/>
      <c r="AA342" s="304"/>
      <c r="AB342" s="304"/>
      <c r="AC342" s="304"/>
      <c r="AD342" s="304"/>
      <c r="AE342" s="304"/>
      <c r="AF342" s="304"/>
      <c r="AG342" s="304"/>
    </row>
    <row r="343">
      <c r="A343" s="304"/>
      <c r="B343" s="304"/>
      <c r="C343" s="304"/>
      <c r="D343" s="304"/>
      <c r="E343" s="300"/>
      <c r="F343" s="300"/>
      <c r="G343" s="313"/>
      <c r="H343" s="302"/>
      <c r="I343" s="303"/>
      <c r="J343" s="303"/>
      <c r="K343" s="303"/>
      <c r="L343" s="303"/>
      <c r="M343" s="303"/>
      <c r="N343" s="303"/>
      <c r="O343" s="303"/>
      <c r="P343" s="303"/>
      <c r="Q343" s="304"/>
      <c r="R343" s="304"/>
      <c r="S343" s="304"/>
      <c r="T343" s="304"/>
      <c r="U343" s="304"/>
      <c r="V343" s="304"/>
      <c r="W343" s="304"/>
      <c r="X343" s="304"/>
      <c r="Y343" s="304"/>
      <c r="Z343" s="304"/>
      <c r="AA343" s="304"/>
      <c r="AB343" s="304"/>
      <c r="AC343" s="304"/>
      <c r="AD343" s="304"/>
      <c r="AE343" s="304"/>
      <c r="AF343" s="304"/>
      <c r="AG343" s="304"/>
    </row>
    <row r="344">
      <c r="A344" s="304"/>
      <c r="B344" s="304"/>
      <c r="C344" s="304"/>
      <c r="D344" s="304"/>
      <c r="E344" s="300"/>
      <c r="F344" s="300"/>
      <c r="G344" s="313"/>
      <c r="H344" s="302"/>
      <c r="I344" s="303"/>
      <c r="J344" s="303"/>
      <c r="K344" s="303"/>
      <c r="L344" s="303"/>
      <c r="M344" s="303"/>
      <c r="N344" s="303"/>
      <c r="O344" s="303"/>
      <c r="P344" s="303"/>
      <c r="Q344" s="304"/>
      <c r="R344" s="304"/>
      <c r="S344" s="304"/>
      <c r="T344" s="304"/>
      <c r="U344" s="304"/>
      <c r="V344" s="304"/>
      <c r="W344" s="304"/>
      <c r="X344" s="304"/>
      <c r="Y344" s="304"/>
      <c r="Z344" s="304"/>
      <c r="AA344" s="304"/>
      <c r="AB344" s="304"/>
      <c r="AC344" s="304"/>
      <c r="AD344" s="304"/>
      <c r="AE344" s="304"/>
      <c r="AF344" s="304"/>
      <c r="AG344" s="304"/>
    </row>
    <row r="345">
      <c r="A345" s="304"/>
      <c r="B345" s="304"/>
      <c r="C345" s="304"/>
      <c r="D345" s="304"/>
      <c r="E345" s="300"/>
      <c r="F345" s="300"/>
      <c r="G345" s="313"/>
      <c r="H345" s="302"/>
      <c r="I345" s="303"/>
      <c r="J345" s="303"/>
      <c r="K345" s="303"/>
      <c r="L345" s="303"/>
      <c r="M345" s="303"/>
      <c r="N345" s="303"/>
      <c r="O345" s="303"/>
      <c r="P345" s="303"/>
      <c r="Q345" s="304"/>
      <c r="R345" s="304"/>
      <c r="S345" s="304"/>
      <c r="T345" s="304"/>
      <c r="U345" s="304"/>
      <c r="V345" s="304"/>
      <c r="W345" s="304"/>
      <c r="X345" s="304"/>
      <c r="Y345" s="304"/>
      <c r="Z345" s="304"/>
      <c r="AA345" s="304"/>
      <c r="AB345" s="304"/>
      <c r="AC345" s="304"/>
      <c r="AD345" s="304"/>
      <c r="AE345" s="304"/>
      <c r="AF345" s="304"/>
      <c r="AG345" s="304"/>
    </row>
    <row r="346">
      <c r="A346" s="304"/>
      <c r="B346" s="304"/>
      <c r="C346" s="304"/>
      <c r="D346" s="304"/>
      <c r="E346" s="300"/>
      <c r="F346" s="300"/>
      <c r="G346" s="313"/>
      <c r="H346" s="302"/>
      <c r="I346" s="303"/>
      <c r="J346" s="303"/>
      <c r="K346" s="303"/>
      <c r="L346" s="303"/>
      <c r="M346" s="303"/>
      <c r="N346" s="303"/>
      <c r="O346" s="303"/>
      <c r="P346" s="303"/>
      <c r="Q346" s="304"/>
      <c r="R346" s="304"/>
      <c r="S346" s="304"/>
      <c r="T346" s="304"/>
      <c r="U346" s="304"/>
      <c r="V346" s="304"/>
      <c r="W346" s="304"/>
      <c r="X346" s="304"/>
      <c r="Y346" s="304"/>
      <c r="Z346" s="304"/>
      <c r="AA346" s="304"/>
      <c r="AB346" s="304"/>
      <c r="AC346" s="304"/>
      <c r="AD346" s="304"/>
      <c r="AE346" s="304"/>
      <c r="AF346" s="304"/>
      <c r="AG346" s="304"/>
    </row>
    <row r="347">
      <c r="A347" s="304"/>
      <c r="B347" s="304"/>
      <c r="C347" s="304"/>
      <c r="D347" s="304"/>
      <c r="E347" s="300"/>
      <c r="F347" s="300"/>
      <c r="G347" s="313"/>
      <c r="H347" s="302"/>
      <c r="I347" s="303"/>
      <c r="J347" s="303"/>
      <c r="K347" s="303"/>
      <c r="L347" s="303"/>
      <c r="M347" s="303"/>
      <c r="N347" s="303"/>
      <c r="O347" s="303"/>
      <c r="P347" s="303"/>
      <c r="Q347" s="304"/>
      <c r="R347" s="304"/>
      <c r="S347" s="304"/>
      <c r="T347" s="304"/>
      <c r="U347" s="304"/>
      <c r="V347" s="304"/>
      <c r="W347" s="304"/>
      <c r="X347" s="304"/>
      <c r="Y347" s="304"/>
      <c r="Z347" s="304"/>
      <c r="AA347" s="304"/>
      <c r="AB347" s="304"/>
      <c r="AC347" s="304"/>
      <c r="AD347" s="304"/>
      <c r="AE347" s="304"/>
      <c r="AF347" s="304"/>
      <c r="AG347" s="304"/>
    </row>
    <row r="348">
      <c r="A348" s="304"/>
      <c r="B348" s="304"/>
      <c r="C348" s="304"/>
      <c r="D348" s="304"/>
      <c r="E348" s="300"/>
      <c r="F348" s="300"/>
      <c r="G348" s="313"/>
      <c r="H348" s="302"/>
      <c r="I348" s="303"/>
      <c r="J348" s="303"/>
      <c r="K348" s="303"/>
      <c r="L348" s="303"/>
      <c r="M348" s="303"/>
      <c r="N348" s="303"/>
      <c r="O348" s="303"/>
      <c r="P348" s="303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  <c r="AA348" s="304"/>
      <c r="AB348" s="304"/>
      <c r="AC348" s="304"/>
      <c r="AD348" s="304"/>
      <c r="AE348" s="304"/>
      <c r="AF348" s="304"/>
      <c r="AG348" s="304"/>
    </row>
    <row r="349">
      <c r="A349" s="304"/>
      <c r="B349" s="304"/>
      <c r="C349" s="304"/>
      <c r="D349" s="304"/>
      <c r="E349" s="300"/>
      <c r="F349" s="300"/>
      <c r="G349" s="313"/>
      <c r="H349" s="302"/>
      <c r="I349" s="303"/>
      <c r="J349" s="303"/>
      <c r="K349" s="303"/>
      <c r="L349" s="303"/>
      <c r="M349" s="303"/>
      <c r="N349" s="303"/>
      <c r="O349" s="303"/>
      <c r="P349" s="303"/>
      <c r="Q349" s="304"/>
      <c r="R349" s="304"/>
      <c r="S349" s="304"/>
      <c r="T349" s="304"/>
      <c r="U349" s="304"/>
      <c r="V349" s="304"/>
      <c r="W349" s="304"/>
      <c r="X349" s="304"/>
      <c r="Y349" s="304"/>
      <c r="Z349" s="304"/>
      <c r="AA349" s="304"/>
      <c r="AB349" s="304"/>
      <c r="AC349" s="304"/>
      <c r="AD349" s="304"/>
      <c r="AE349" s="304"/>
      <c r="AF349" s="304"/>
      <c r="AG349" s="304"/>
    </row>
    <row r="350">
      <c r="A350" s="304"/>
      <c r="B350" s="304"/>
      <c r="C350" s="304"/>
      <c r="D350" s="304"/>
      <c r="E350" s="300"/>
      <c r="F350" s="300"/>
      <c r="G350" s="313"/>
      <c r="H350" s="302"/>
      <c r="I350" s="303"/>
      <c r="J350" s="303"/>
      <c r="K350" s="303"/>
      <c r="L350" s="303"/>
      <c r="M350" s="303"/>
      <c r="N350" s="303"/>
      <c r="O350" s="303"/>
      <c r="P350" s="303"/>
      <c r="Q350" s="304"/>
      <c r="R350" s="304"/>
      <c r="S350" s="304"/>
      <c r="T350" s="304"/>
      <c r="U350" s="304"/>
      <c r="V350" s="304"/>
      <c r="W350" s="304"/>
      <c r="X350" s="304"/>
      <c r="Y350" s="304"/>
      <c r="Z350" s="304"/>
      <c r="AA350" s="304"/>
      <c r="AB350" s="304"/>
      <c r="AC350" s="304"/>
      <c r="AD350" s="304"/>
      <c r="AE350" s="304"/>
      <c r="AF350" s="304"/>
      <c r="AG350" s="304"/>
    </row>
    <row r="351">
      <c r="A351" s="304"/>
      <c r="B351" s="304"/>
      <c r="C351" s="304"/>
      <c r="D351" s="304"/>
      <c r="E351" s="300"/>
      <c r="F351" s="300"/>
      <c r="G351" s="313"/>
      <c r="H351" s="302"/>
      <c r="I351" s="303"/>
      <c r="J351" s="303"/>
      <c r="K351" s="303"/>
      <c r="L351" s="303"/>
      <c r="M351" s="303"/>
      <c r="N351" s="303"/>
      <c r="O351" s="303"/>
      <c r="P351" s="303"/>
      <c r="Q351" s="304"/>
      <c r="R351" s="304"/>
      <c r="S351" s="304"/>
      <c r="T351" s="304"/>
      <c r="U351" s="304"/>
      <c r="V351" s="304"/>
      <c r="W351" s="304"/>
      <c r="X351" s="304"/>
      <c r="Y351" s="304"/>
      <c r="Z351" s="304"/>
      <c r="AA351" s="304"/>
      <c r="AB351" s="304"/>
      <c r="AC351" s="304"/>
      <c r="AD351" s="304"/>
      <c r="AE351" s="304"/>
      <c r="AF351" s="304"/>
      <c r="AG351" s="304"/>
    </row>
    <row r="352">
      <c r="A352" s="304"/>
      <c r="B352" s="304"/>
      <c r="C352" s="304"/>
      <c r="D352" s="304"/>
      <c r="E352" s="300"/>
      <c r="F352" s="300"/>
      <c r="G352" s="313"/>
      <c r="H352" s="302"/>
      <c r="I352" s="303"/>
      <c r="J352" s="303"/>
      <c r="K352" s="303"/>
      <c r="L352" s="303"/>
      <c r="M352" s="303"/>
      <c r="N352" s="303"/>
      <c r="O352" s="303"/>
      <c r="P352" s="303"/>
      <c r="Q352" s="304"/>
      <c r="R352" s="304"/>
      <c r="S352" s="304"/>
      <c r="T352" s="304"/>
      <c r="U352" s="304"/>
      <c r="V352" s="304"/>
      <c r="W352" s="304"/>
      <c r="X352" s="304"/>
      <c r="Y352" s="304"/>
      <c r="Z352" s="304"/>
      <c r="AA352" s="304"/>
      <c r="AB352" s="304"/>
      <c r="AC352" s="304"/>
      <c r="AD352" s="304"/>
      <c r="AE352" s="304"/>
      <c r="AF352" s="304"/>
      <c r="AG352" s="304"/>
    </row>
    <row r="353">
      <c r="A353" s="304"/>
      <c r="B353" s="304"/>
      <c r="C353" s="304"/>
      <c r="D353" s="304"/>
      <c r="E353" s="300"/>
      <c r="F353" s="300"/>
      <c r="G353" s="313"/>
      <c r="H353" s="302"/>
      <c r="I353" s="303"/>
      <c r="J353" s="303"/>
      <c r="K353" s="303"/>
      <c r="L353" s="303"/>
      <c r="M353" s="303"/>
      <c r="N353" s="303"/>
      <c r="O353" s="303"/>
      <c r="P353" s="303"/>
      <c r="Q353" s="304"/>
      <c r="R353" s="304"/>
      <c r="S353" s="304"/>
      <c r="T353" s="304"/>
      <c r="U353" s="304"/>
      <c r="V353" s="304"/>
      <c r="W353" s="304"/>
      <c r="X353" s="304"/>
      <c r="Y353" s="304"/>
      <c r="Z353" s="304"/>
      <c r="AA353" s="304"/>
      <c r="AB353" s="304"/>
      <c r="AC353" s="304"/>
      <c r="AD353" s="304"/>
      <c r="AE353" s="304"/>
      <c r="AF353" s="304"/>
      <c r="AG353" s="304"/>
    </row>
    <row r="354">
      <c r="A354" s="304"/>
      <c r="B354" s="304"/>
      <c r="C354" s="304"/>
      <c r="D354" s="304"/>
      <c r="E354" s="300"/>
      <c r="F354" s="300"/>
      <c r="G354" s="313"/>
      <c r="H354" s="302"/>
      <c r="I354" s="303"/>
      <c r="J354" s="303"/>
      <c r="K354" s="303"/>
      <c r="L354" s="303"/>
      <c r="M354" s="303"/>
      <c r="N354" s="303"/>
      <c r="O354" s="303"/>
      <c r="P354" s="303"/>
      <c r="Q354" s="304"/>
      <c r="R354" s="304"/>
      <c r="S354" s="304"/>
      <c r="T354" s="304"/>
      <c r="U354" s="304"/>
      <c r="V354" s="304"/>
      <c r="W354" s="304"/>
      <c r="X354" s="304"/>
      <c r="Y354" s="304"/>
      <c r="Z354" s="304"/>
      <c r="AA354" s="304"/>
      <c r="AB354" s="304"/>
      <c r="AC354" s="304"/>
      <c r="AD354" s="304"/>
      <c r="AE354" s="304"/>
      <c r="AF354" s="304"/>
      <c r="AG354" s="304"/>
    </row>
    <row r="355">
      <c r="A355" s="304"/>
      <c r="B355" s="304"/>
      <c r="C355" s="304"/>
      <c r="D355" s="304"/>
      <c r="E355" s="300"/>
      <c r="F355" s="300"/>
      <c r="G355" s="313"/>
      <c r="H355" s="302"/>
      <c r="I355" s="303"/>
      <c r="J355" s="303"/>
      <c r="K355" s="303"/>
      <c r="L355" s="303"/>
      <c r="M355" s="303"/>
      <c r="N355" s="303"/>
      <c r="O355" s="303"/>
      <c r="P355" s="303"/>
      <c r="Q355" s="304"/>
      <c r="R355" s="304"/>
      <c r="S355" s="304"/>
      <c r="T355" s="304"/>
      <c r="U355" s="304"/>
      <c r="V355" s="304"/>
      <c r="W355" s="304"/>
      <c r="X355" s="304"/>
      <c r="Y355" s="304"/>
      <c r="Z355" s="304"/>
      <c r="AA355" s="304"/>
      <c r="AB355" s="304"/>
      <c r="AC355" s="304"/>
      <c r="AD355" s="304"/>
      <c r="AE355" s="304"/>
      <c r="AF355" s="304"/>
      <c r="AG355" s="304"/>
    </row>
    <row r="356">
      <c r="A356" s="304"/>
      <c r="B356" s="304"/>
      <c r="C356" s="304"/>
      <c r="D356" s="304"/>
      <c r="E356" s="300"/>
      <c r="F356" s="300"/>
      <c r="G356" s="313"/>
      <c r="H356" s="302"/>
      <c r="I356" s="303"/>
      <c r="J356" s="303"/>
      <c r="K356" s="303"/>
      <c r="L356" s="303"/>
      <c r="M356" s="303"/>
      <c r="N356" s="303"/>
      <c r="O356" s="303"/>
      <c r="P356" s="303"/>
      <c r="Q356" s="304"/>
      <c r="R356" s="304"/>
      <c r="S356" s="304"/>
      <c r="T356" s="304"/>
      <c r="U356" s="304"/>
      <c r="V356" s="304"/>
      <c r="W356" s="304"/>
      <c r="X356" s="304"/>
      <c r="Y356" s="304"/>
      <c r="Z356" s="304"/>
      <c r="AA356" s="304"/>
      <c r="AB356" s="304"/>
      <c r="AC356" s="304"/>
      <c r="AD356" s="304"/>
      <c r="AE356" s="304"/>
      <c r="AF356" s="304"/>
      <c r="AG356" s="304"/>
    </row>
    <row r="357">
      <c r="A357" s="304"/>
      <c r="B357" s="304"/>
      <c r="C357" s="304"/>
      <c r="D357" s="304"/>
      <c r="E357" s="300"/>
      <c r="F357" s="300"/>
      <c r="G357" s="313"/>
      <c r="H357" s="302"/>
      <c r="I357" s="303"/>
      <c r="J357" s="303"/>
      <c r="K357" s="303"/>
      <c r="L357" s="303"/>
      <c r="M357" s="303"/>
      <c r="N357" s="303"/>
      <c r="O357" s="303"/>
      <c r="P357" s="303"/>
      <c r="Q357" s="304"/>
      <c r="R357" s="304"/>
      <c r="S357" s="304"/>
      <c r="T357" s="304"/>
      <c r="U357" s="304"/>
      <c r="V357" s="304"/>
      <c r="W357" s="304"/>
      <c r="X357" s="304"/>
      <c r="Y357" s="304"/>
      <c r="Z357" s="304"/>
      <c r="AA357" s="304"/>
      <c r="AB357" s="304"/>
      <c r="AC357" s="304"/>
      <c r="AD357" s="304"/>
      <c r="AE357" s="304"/>
      <c r="AF357" s="304"/>
      <c r="AG357" s="304"/>
    </row>
    <row r="358">
      <c r="A358" s="304"/>
      <c r="B358" s="304"/>
      <c r="C358" s="304"/>
      <c r="D358" s="304"/>
      <c r="E358" s="300"/>
      <c r="F358" s="300"/>
      <c r="G358" s="313"/>
      <c r="H358" s="302"/>
      <c r="I358" s="303"/>
      <c r="J358" s="303"/>
      <c r="K358" s="303"/>
      <c r="L358" s="303"/>
      <c r="M358" s="303"/>
      <c r="N358" s="303"/>
      <c r="O358" s="303"/>
      <c r="P358" s="303"/>
      <c r="Q358" s="304"/>
      <c r="R358" s="304"/>
      <c r="S358" s="304"/>
      <c r="T358" s="304"/>
      <c r="U358" s="304"/>
      <c r="V358" s="304"/>
      <c r="W358" s="304"/>
      <c r="X358" s="304"/>
      <c r="Y358" s="304"/>
      <c r="Z358" s="304"/>
      <c r="AA358" s="304"/>
      <c r="AB358" s="304"/>
      <c r="AC358" s="304"/>
      <c r="AD358" s="304"/>
      <c r="AE358" s="304"/>
      <c r="AF358" s="304"/>
      <c r="AG358" s="304"/>
    </row>
    <row r="359">
      <c r="A359" s="304"/>
      <c r="B359" s="304"/>
      <c r="C359" s="304"/>
      <c r="D359" s="304"/>
      <c r="E359" s="300"/>
      <c r="F359" s="300"/>
      <c r="G359" s="313"/>
      <c r="H359" s="302"/>
      <c r="I359" s="303"/>
      <c r="J359" s="303"/>
      <c r="K359" s="303"/>
      <c r="L359" s="303"/>
      <c r="M359" s="303"/>
      <c r="N359" s="303"/>
      <c r="O359" s="303"/>
      <c r="P359" s="303"/>
      <c r="Q359" s="304"/>
      <c r="R359" s="304"/>
      <c r="S359" s="304"/>
      <c r="T359" s="304"/>
      <c r="U359" s="304"/>
      <c r="V359" s="304"/>
      <c r="W359" s="304"/>
      <c r="X359" s="304"/>
      <c r="Y359" s="304"/>
      <c r="Z359" s="304"/>
      <c r="AA359" s="304"/>
      <c r="AB359" s="304"/>
      <c r="AC359" s="304"/>
      <c r="AD359" s="304"/>
      <c r="AE359" s="304"/>
      <c r="AF359" s="304"/>
      <c r="AG359" s="304"/>
    </row>
    <row r="360">
      <c r="A360" s="304"/>
      <c r="B360" s="304"/>
      <c r="C360" s="304"/>
      <c r="D360" s="304"/>
      <c r="E360" s="300"/>
      <c r="F360" s="300"/>
      <c r="G360" s="313"/>
      <c r="H360" s="302"/>
      <c r="I360" s="303"/>
      <c r="J360" s="303"/>
      <c r="K360" s="303"/>
      <c r="L360" s="303"/>
      <c r="M360" s="303"/>
      <c r="N360" s="303"/>
      <c r="O360" s="303"/>
      <c r="P360" s="303"/>
      <c r="Q360" s="304"/>
      <c r="R360" s="304"/>
      <c r="S360" s="304"/>
      <c r="T360" s="304"/>
      <c r="U360" s="304"/>
      <c r="V360" s="304"/>
      <c r="W360" s="304"/>
      <c r="X360" s="304"/>
      <c r="Y360" s="304"/>
      <c r="Z360" s="304"/>
      <c r="AA360" s="304"/>
      <c r="AB360" s="304"/>
      <c r="AC360" s="304"/>
      <c r="AD360" s="304"/>
      <c r="AE360" s="304"/>
      <c r="AF360" s="304"/>
      <c r="AG360" s="304"/>
    </row>
    <row r="361">
      <c r="A361" s="304"/>
      <c r="B361" s="304"/>
      <c r="C361" s="304"/>
      <c r="D361" s="304"/>
      <c r="E361" s="300"/>
      <c r="F361" s="300"/>
      <c r="G361" s="313"/>
      <c r="H361" s="302"/>
      <c r="I361" s="303"/>
      <c r="J361" s="303"/>
      <c r="K361" s="303"/>
      <c r="L361" s="303"/>
      <c r="M361" s="303"/>
      <c r="N361" s="303"/>
      <c r="O361" s="303"/>
      <c r="P361" s="303"/>
      <c r="Q361" s="304"/>
      <c r="R361" s="304"/>
      <c r="S361" s="304"/>
      <c r="T361" s="304"/>
      <c r="U361" s="304"/>
      <c r="V361" s="304"/>
      <c r="W361" s="304"/>
      <c r="X361" s="304"/>
      <c r="Y361" s="304"/>
      <c r="Z361" s="304"/>
      <c r="AA361" s="304"/>
      <c r="AB361" s="304"/>
      <c r="AC361" s="304"/>
      <c r="AD361" s="304"/>
      <c r="AE361" s="304"/>
      <c r="AF361" s="304"/>
      <c r="AG361" s="304"/>
    </row>
    <row r="362">
      <c r="A362" s="304"/>
      <c r="B362" s="304"/>
      <c r="C362" s="304"/>
      <c r="D362" s="304"/>
      <c r="E362" s="300"/>
      <c r="F362" s="300"/>
      <c r="G362" s="313"/>
      <c r="H362" s="302"/>
      <c r="I362" s="303"/>
      <c r="J362" s="303"/>
      <c r="K362" s="303"/>
      <c r="L362" s="303"/>
      <c r="M362" s="303"/>
      <c r="N362" s="303"/>
      <c r="O362" s="303"/>
      <c r="P362" s="303"/>
      <c r="Q362" s="304"/>
      <c r="R362" s="304"/>
      <c r="S362" s="304"/>
      <c r="T362" s="304"/>
      <c r="U362" s="304"/>
      <c r="V362" s="304"/>
      <c r="W362" s="304"/>
      <c r="X362" s="304"/>
      <c r="Y362" s="304"/>
      <c r="Z362" s="304"/>
      <c r="AA362" s="304"/>
      <c r="AB362" s="304"/>
      <c r="AC362" s="304"/>
      <c r="AD362" s="304"/>
      <c r="AE362" s="304"/>
      <c r="AF362" s="304"/>
      <c r="AG362" s="304"/>
    </row>
    <row r="363">
      <c r="A363" s="304"/>
      <c r="B363" s="304"/>
      <c r="C363" s="304"/>
      <c r="D363" s="304"/>
      <c r="E363" s="300"/>
      <c r="F363" s="300"/>
      <c r="G363" s="313"/>
      <c r="H363" s="302"/>
      <c r="I363" s="303"/>
      <c r="J363" s="303"/>
      <c r="K363" s="303"/>
      <c r="L363" s="303"/>
      <c r="M363" s="303"/>
      <c r="N363" s="303"/>
      <c r="O363" s="303"/>
      <c r="P363" s="303"/>
      <c r="Q363" s="304"/>
      <c r="R363" s="304"/>
      <c r="S363" s="304"/>
      <c r="T363" s="304"/>
      <c r="U363" s="304"/>
      <c r="V363" s="304"/>
      <c r="W363" s="304"/>
      <c r="X363" s="304"/>
      <c r="Y363" s="304"/>
      <c r="Z363" s="304"/>
      <c r="AA363" s="304"/>
      <c r="AB363" s="304"/>
      <c r="AC363" s="304"/>
      <c r="AD363" s="304"/>
      <c r="AE363" s="304"/>
      <c r="AF363" s="304"/>
      <c r="AG363" s="304"/>
    </row>
    <row r="364">
      <c r="A364" s="304"/>
      <c r="B364" s="304"/>
      <c r="C364" s="304"/>
      <c r="D364" s="304"/>
      <c r="E364" s="300"/>
      <c r="F364" s="300"/>
      <c r="G364" s="313"/>
      <c r="H364" s="302"/>
      <c r="I364" s="303"/>
      <c r="J364" s="303"/>
      <c r="K364" s="303"/>
      <c r="L364" s="303"/>
      <c r="M364" s="303"/>
      <c r="N364" s="303"/>
      <c r="O364" s="303"/>
      <c r="P364" s="303"/>
      <c r="Q364" s="304"/>
      <c r="R364" s="304"/>
      <c r="S364" s="304"/>
      <c r="T364" s="304"/>
      <c r="U364" s="304"/>
      <c r="V364" s="304"/>
      <c r="W364" s="304"/>
      <c r="X364" s="304"/>
      <c r="Y364" s="304"/>
      <c r="Z364" s="304"/>
      <c r="AA364" s="304"/>
      <c r="AB364" s="304"/>
      <c r="AC364" s="304"/>
      <c r="AD364" s="304"/>
      <c r="AE364" s="304"/>
      <c r="AF364" s="304"/>
      <c r="AG364" s="304"/>
    </row>
    <row r="365">
      <c r="A365" s="304"/>
      <c r="B365" s="304"/>
      <c r="C365" s="304"/>
      <c r="D365" s="304"/>
      <c r="E365" s="300"/>
      <c r="F365" s="300"/>
      <c r="G365" s="313"/>
      <c r="H365" s="302"/>
      <c r="I365" s="303"/>
      <c r="J365" s="303"/>
      <c r="K365" s="303"/>
      <c r="L365" s="303"/>
      <c r="M365" s="303"/>
      <c r="N365" s="303"/>
      <c r="O365" s="303"/>
      <c r="P365" s="303"/>
      <c r="Q365" s="304"/>
      <c r="R365" s="304"/>
      <c r="S365" s="304"/>
      <c r="T365" s="304"/>
      <c r="U365" s="304"/>
      <c r="V365" s="304"/>
      <c r="W365" s="304"/>
      <c r="X365" s="304"/>
      <c r="Y365" s="304"/>
      <c r="Z365" s="304"/>
      <c r="AA365" s="304"/>
      <c r="AB365" s="304"/>
      <c r="AC365" s="304"/>
      <c r="AD365" s="304"/>
      <c r="AE365" s="304"/>
      <c r="AF365" s="304"/>
      <c r="AG365" s="304"/>
    </row>
    <row r="366">
      <c r="A366" s="304"/>
      <c r="B366" s="304"/>
      <c r="C366" s="304"/>
      <c r="D366" s="304"/>
      <c r="E366" s="300"/>
      <c r="F366" s="300"/>
      <c r="G366" s="313"/>
      <c r="H366" s="302"/>
      <c r="I366" s="303"/>
      <c r="J366" s="303"/>
      <c r="K366" s="303"/>
      <c r="L366" s="303"/>
      <c r="M366" s="303"/>
      <c r="N366" s="303"/>
      <c r="O366" s="303"/>
      <c r="P366" s="303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  <c r="AA366" s="304"/>
      <c r="AB366" s="304"/>
      <c r="AC366" s="304"/>
      <c r="AD366" s="304"/>
      <c r="AE366" s="304"/>
      <c r="AF366" s="304"/>
      <c r="AG366" s="304"/>
    </row>
    <row r="367">
      <c r="A367" s="304"/>
      <c r="B367" s="304"/>
      <c r="C367" s="304"/>
      <c r="D367" s="304"/>
      <c r="E367" s="300"/>
      <c r="F367" s="300"/>
      <c r="G367" s="313"/>
      <c r="H367" s="302"/>
      <c r="I367" s="303"/>
      <c r="J367" s="303"/>
      <c r="K367" s="303"/>
      <c r="L367" s="303"/>
      <c r="M367" s="303"/>
      <c r="N367" s="303"/>
      <c r="O367" s="303"/>
      <c r="P367" s="303"/>
      <c r="Q367" s="304"/>
      <c r="R367" s="304"/>
      <c r="S367" s="304"/>
      <c r="T367" s="304"/>
      <c r="U367" s="304"/>
      <c r="V367" s="304"/>
      <c r="W367" s="304"/>
      <c r="X367" s="304"/>
      <c r="Y367" s="304"/>
      <c r="Z367" s="304"/>
      <c r="AA367" s="304"/>
      <c r="AB367" s="304"/>
      <c r="AC367" s="304"/>
      <c r="AD367" s="304"/>
      <c r="AE367" s="304"/>
      <c r="AF367" s="304"/>
      <c r="AG367" s="304"/>
    </row>
    <row r="368">
      <c r="A368" s="304"/>
      <c r="B368" s="304"/>
      <c r="C368" s="304"/>
      <c r="D368" s="304"/>
      <c r="E368" s="300"/>
      <c r="F368" s="300"/>
      <c r="G368" s="313"/>
      <c r="H368" s="302"/>
      <c r="I368" s="303"/>
      <c r="J368" s="303"/>
      <c r="K368" s="303"/>
      <c r="L368" s="303"/>
      <c r="M368" s="303"/>
      <c r="N368" s="303"/>
      <c r="O368" s="303"/>
      <c r="P368" s="303"/>
      <c r="Q368" s="304"/>
      <c r="R368" s="304"/>
      <c r="S368" s="304"/>
      <c r="T368" s="304"/>
      <c r="U368" s="304"/>
      <c r="V368" s="304"/>
      <c r="W368" s="304"/>
      <c r="X368" s="304"/>
      <c r="Y368" s="304"/>
      <c r="Z368" s="304"/>
      <c r="AA368" s="304"/>
      <c r="AB368" s="304"/>
      <c r="AC368" s="304"/>
      <c r="AD368" s="304"/>
      <c r="AE368" s="304"/>
      <c r="AF368" s="304"/>
      <c r="AG368" s="304"/>
    </row>
    <row r="369">
      <c r="A369" s="304"/>
      <c r="B369" s="304"/>
      <c r="C369" s="304"/>
      <c r="D369" s="304"/>
      <c r="E369" s="300"/>
      <c r="F369" s="300"/>
      <c r="G369" s="313"/>
      <c r="H369" s="302"/>
      <c r="I369" s="303"/>
      <c r="J369" s="303"/>
      <c r="K369" s="303"/>
      <c r="L369" s="303"/>
      <c r="M369" s="303"/>
      <c r="N369" s="303"/>
      <c r="O369" s="303"/>
      <c r="P369" s="303"/>
      <c r="Q369" s="304"/>
      <c r="R369" s="304"/>
      <c r="S369" s="304"/>
      <c r="T369" s="304"/>
      <c r="U369" s="304"/>
      <c r="V369" s="304"/>
      <c r="W369" s="304"/>
      <c r="X369" s="304"/>
      <c r="Y369" s="304"/>
      <c r="Z369" s="304"/>
      <c r="AA369" s="304"/>
      <c r="AB369" s="304"/>
      <c r="AC369" s="304"/>
      <c r="AD369" s="304"/>
      <c r="AE369" s="304"/>
      <c r="AF369" s="304"/>
      <c r="AG369" s="304"/>
    </row>
    <row r="370">
      <c r="A370" s="304"/>
      <c r="B370" s="304"/>
      <c r="C370" s="304"/>
      <c r="D370" s="304"/>
      <c r="E370" s="300"/>
      <c r="F370" s="300"/>
      <c r="G370" s="313"/>
      <c r="H370" s="302"/>
      <c r="I370" s="303"/>
      <c r="J370" s="303"/>
      <c r="K370" s="303"/>
      <c r="L370" s="303"/>
      <c r="M370" s="303"/>
      <c r="N370" s="303"/>
      <c r="O370" s="303"/>
      <c r="P370" s="303"/>
      <c r="Q370" s="304"/>
      <c r="R370" s="304"/>
      <c r="S370" s="304"/>
      <c r="T370" s="304"/>
      <c r="U370" s="304"/>
      <c r="V370" s="304"/>
      <c r="W370" s="304"/>
      <c r="X370" s="304"/>
      <c r="Y370" s="304"/>
      <c r="Z370" s="304"/>
      <c r="AA370" s="304"/>
      <c r="AB370" s="304"/>
      <c r="AC370" s="304"/>
      <c r="AD370" s="304"/>
      <c r="AE370" s="304"/>
      <c r="AF370" s="304"/>
      <c r="AG370" s="304"/>
    </row>
    <row r="371">
      <c r="A371" s="304"/>
      <c r="B371" s="304"/>
      <c r="C371" s="304"/>
      <c r="D371" s="304"/>
      <c r="E371" s="300"/>
      <c r="F371" s="300"/>
      <c r="G371" s="313"/>
      <c r="H371" s="302"/>
      <c r="I371" s="303"/>
      <c r="J371" s="303"/>
      <c r="K371" s="303"/>
      <c r="L371" s="303"/>
      <c r="M371" s="303"/>
      <c r="N371" s="303"/>
      <c r="O371" s="303"/>
      <c r="P371" s="303"/>
      <c r="Q371" s="304"/>
      <c r="R371" s="304"/>
      <c r="S371" s="304"/>
      <c r="T371" s="304"/>
      <c r="U371" s="304"/>
      <c r="V371" s="304"/>
      <c r="W371" s="304"/>
      <c r="X371" s="304"/>
      <c r="Y371" s="304"/>
      <c r="Z371" s="304"/>
      <c r="AA371" s="304"/>
      <c r="AB371" s="304"/>
      <c r="AC371" s="304"/>
      <c r="AD371" s="304"/>
      <c r="AE371" s="304"/>
      <c r="AF371" s="304"/>
      <c r="AG371" s="304"/>
    </row>
    <row r="372">
      <c r="A372" s="304"/>
      <c r="B372" s="304"/>
      <c r="C372" s="304"/>
      <c r="D372" s="304"/>
      <c r="E372" s="300"/>
      <c r="F372" s="300"/>
      <c r="G372" s="313"/>
      <c r="H372" s="302"/>
      <c r="I372" s="303"/>
      <c r="J372" s="303"/>
      <c r="K372" s="303"/>
      <c r="L372" s="303"/>
      <c r="M372" s="303"/>
      <c r="N372" s="303"/>
      <c r="O372" s="303"/>
      <c r="P372" s="303"/>
      <c r="Q372" s="304"/>
      <c r="R372" s="304"/>
      <c r="S372" s="304"/>
      <c r="T372" s="304"/>
      <c r="U372" s="304"/>
      <c r="V372" s="304"/>
      <c r="W372" s="304"/>
      <c r="X372" s="304"/>
      <c r="Y372" s="304"/>
      <c r="Z372" s="304"/>
      <c r="AA372" s="304"/>
      <c r="AB372" s="304"/>
      <c r="AC372" s="304"/>
      <c r="AD372" s="304"/>
      <c r="AE372" s="304"/>
      <c r="AF372" s="304"/>
      <c r="AG372" s="304"/>
    </row>
    <row r="373">
      <c r="A373" s="304"/>
      <c r="B373" s="304"/>
      <c r="C373" s="304"/>
      <c r="D373" s="304"/>
      <c r="E373" s="300"/>
      <c r="F373" s="300"/>
      <c r="G373" s="313"/>
      <c r="H373" s="302"/>
      <c r="I373" s="303"/>
      <c r="J373" s="303"/>
      <c r="K373" s="303"/>
      <c r="L373" s="303"/>
      <c r="M373" s="303"/>
      <c r="N373" s="303"/>
      <c r="O373" s="303"/>
      <c r="P373" s="303"/>
      <c r="Q373" s="304"/>
      <c r="R373" s="304"/>
      <c r="S373" s="304"/>
      <c r="T373" s="304"/>
      <c r="U373" s="304"/>
      <c r="V373" s="304"/>
      <c r="W373" s="304"/>
      <c r="X373" s="304"/>
      <c r="Y373" s="304"/>
      <c r="Z373" s="304"/>
      <c r="AA373" s="304"/>
      <c r="AB373" s="304"/>
      <c r="AC373" s="304"/>
      <c r="AD373" s="304"/>
      <c r="AE373" s="304"/>
      <c r="AF373" s="304"/>
      <c r="AG373" s="304"/>
    </row>
    <row r="374">
      <c r="A374" s="304"/>
      <c r="B374" s="304"/>
      <c r="C374" s="304"/>
      <c r="D374" s="304"/>
      <c r="E374" s="300"/>
      <c r="F374" s="300"/>
      <c r="G374" s="313"/>
      <c r="H374" s="302"/>
      <c r="I374" s="303"/>
      <c r="J374" s="303"/>
      <c r="K374" s="303"/>
      <c r="L374" s="303"/>
      <c r="M374" s="303"/>
      <c r="N374" s="303"/>
      <c r="O374" s="303"/>
      <c r="P374" s="303"/>
      <c r="Q374" s="304"/>
      <c r="R374" s="304"/>
      <c r="S374" s="304"/>
      <c r="T374" s="304"/>
      <c r="U374" s="304"/>
      <c r="V374" s="304"/>
      <c r="W374" s="304"/>
      <c r="X374" s="304"/>
      <c r="Y374" s="304"/>
      <c r="Z374" s="304"/>
      <c r="AA374" s="304"/>
      <c r="AB374" s="304"/>
      <c r="AC374" s="304"/>
      <c r="AD374" s="304"/>
      <c r="AE374" s="304"/>
      <c r="AF374" s="304"/>
      <c r="AG374" s="304"/>
    </row>
    <row r="375">
      <c r="A375" s="304"/>
      <c r="B375" s="304"/>
      <c r="C375" s="304"/>
      <c r="D375" s="304"/>
      <c r="E375" s="300"/>
      <c r="F375" s="300"/>
      <c r="G375" s="313"/>
      <c r="H375" s="302"/>
      <c r="I375" s="303"/>
      <c r="J375" s="303"/>
      <c r="K375" s="303"/>
      <c r="L375" s="303"/>
      <c r="M375" s="303"/>
      <c r="N375" s="303"/>
      <c r="O375" s="303"/>
      <c r="P375" s="303"/>
      <c r="Q375" s="304"/>
      <c r="R375" s="304"/>
      <c r="S375" s="304"/>
      <c r="T375" s="304"/>
      <c r="U375" s="304"/>
      <c r="V375" s="304"/>
      <c r="W375" s="304"/>
      <c r="X375" s="304"/>
      <c r="Y375" s="304"/>
      <c r="Z375" s="304"/>
      <c r="AA375" s="304"/>
      <c r="AB375" s="304"/>
      <c r="AC375" s="304"/>
      <c r="AD375" s="304"/>
      <c r="AE375" s="304"/>
      <c r="AF375" s="304"/>
      <c r="AG375" s="304"/>
    </row>
    <row r="376">
      <c r="A376" s="304"/>
      <c r="B376" s="304"/>
      <c r="C376" s="304"/>
      <c r="D376" s="304"/>
      <c r="E376" s="300"/>
      <c r="F376" s="300"/>
      <c r="G376" s="313"/>
      <c r="H376" s="302"/>
      <c r="I376" s="303"/>
      <c r="J376" s="303"/>
      <c r="K376" s="303"/>
      <c r="L376" s="303"/>
      <c r="M376" s="303"/>
      <c r="N376" s="303"/>
      <c r="O376" s="303"/>
      <c r="P376" s="303"/>
      <c r="Q376" s="304"/>
      <c r="R376" s="304"/>
      <c r="S376" s="304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/>
      <c r="AF376" s="304"/>
      <c r="AG376" s="304"/>
    </row>
    <row r="377">
      <c r="A377" s="304"/>
      <c r="B377" s="304"/>
      <c r="C377" s="304"/>
      <c r="D377" s="304"/>
      <c r="E377" s="300"/>
      <c r="F377" s="300"/>
      <c r="G377" s="313"/>
      <c r="H377" s="302"/>
      <c r="I377" s="303"/>
      <c r="J377" s="303"/>
      <c r="K377" s="303"/>
      <c r="L377" s="303"/>
      <c r="M377" s="303"/>
      <c r="N377" s="303"/>
      <c r="O377" s="303"/>
      <c r="P377" s="303"/>
      <c r="Q377" s="304"/>
      <c r="R377" s="304"/>
      <c r="S377" s="304"/>
      <c r="T377" s="304"/>
      <c r="U377" s="304"/>
      <c r="V377" s="304"/>
      <c r="W377" s="304"/>
      <c r="X377" s="304"/>
      <c r="Y377" s="304"/>
      <c r="Z377" s="304"/>
      <c r="AA377" s="304"/>
      <c r="AB377" s="304"/>
      <c r="AC377" s="304"/>
      <c r="AD377" s="304"/>
      <c r="AE377" s="304"/>
      <c r="AF377" s="304"/>
      <c r="AG377" s="304"/>
    </row>
    <row r="378">
      <c r="A378" s="304"/>
      <c r="B378" s="304"/>
      <c r="C378" s="304"/>
      <c r="D378" s="304"/>
      <c r="E378" s="300"/>
      <c r="F378" s="300"/>
      <c r="G378" s="313"/>
      <c r="H378" s="302"/>
      <c r="I378" s="303"/>
      <c r="J378" s="303"/>
      <c r="K378" s="303"/>
      <c r="L378" s="303"/>
      <c r="M378" s="303"/>
      <c r="N378" s="303"/>
      <c r="O378" s="303"/>
      <c r="P378" s="303"/>
      <c r="Q378" s="304"/>
      <c r="R378" s="304"/>
      <c r="S378" s="304"/>
      <c r="T378" s="304"/>
      <c r="U378" s="304"/>
      <c r="V378" s="304"/>
      <c r="W378" s="304"/>
      <c r="X378" s="304"/>
      <c r="Y378" s="304"/>
      <c r="Z378" s="304"/>
      <c r="AA378" s="304"/>
      <c r="AB378" s="304"/>
      <c r="AC378" s="304"/>
      <c r="AD378" s="304"/>
      <c r="AE378" s="304"/>
      <c r="AF378" s="304"/>
      <c r="AG378" s="304"/>
    </row>
    <row r="379">
      <c r="A379" s="304"/>
      <c r="B379" s="304"/>
      <c r="C379" s="304"/>
      <c r="D379" s="304"/>
      <c r="E379" s="300"/>
      <c r="F379" s="300"/>
      <c r="G379" s="313"/>
      <c r="H379" s="302"/>
      <c r="I379" s="303"/>
      <c r="J379" s="303"/>
      <c r="K379" s="303"/>
      <c r="L379" s="303"/>
      <c r="M379" s="303"/>
      <c r="N379" s="303"/>
      <c r="O379" s="303"/>
      <c r="P379" s="303"/>
      <c r="Q379" s="304"/>
      <c r="R379" s="304"/>
      <c r="S379" s="304"/>
      <c r="T379" s="304"/>
      <c r="U379" s="304"/>
      <c r="V379" s="304"/>
      <c r="W379" s="304"/>
      <c r="X379" s="304"/>
      <c r="Y379" s="304"/>
      <c r="Z379" s="304"/>
      <c r="AA379" s="304"/>
      <c r="AB379" s="304"/>
      <c r="AC379" s="304"/>
      <c r="AD379" s="304"/>
      <c r="AE379" s="304"/>
      <c r="AF379" s="304"/>
      <c r="AG379" s="304"/>
    </row>
    <row r="380">
      <c r="A380" s="304"/>
      <c r="B380" s="304"/>
      <c r="C380" s="304"/>
      <c r="D380" s="304"/>
      <c r="E380" s="300"/>
      <c r="F380" s="300"/>
      <c r="G380" s="313"/>
      <c r="H380" s="302"/>
      <c r="I380" s="303"/>
      <c r="J380" s="303"/>
      <c r="K380" s="303"/>
      <c r="L380" s="303"/>
      <c r="M380" s="303"/>
      <c r="N380" s="303"/>
      <c r="O380" s="303"/>
      <c r="P380" s="303"/>
      <c r="Q380" s="304"/>
      <c r="R380" s="304"/>
      <c r="S380" s="304"/>
      <c r="T380" s="304"/>
      <c r="U380" s="304"/>
      <c r="V380" s="304"/>
      <c r="W380" s="304"/>
      <c r="X380" s="304"/>
      <c r="Y380" s="304"/>
      <c r="Z380" s="304"/>
      <c r="AA380" s="304"/>
      <c r="AB380" s="304"/>
      <c r="AC380" s="304"/>
      <c r="AD380" s="304"/>
      <c r="AE380" s="304"/>
      <c r="AF380" s="304"/>
      <c r="AG380" s="304"/>
    </row>
    <row r="381">
      <c r="A381" s="304"/>
      <c r="B381" s="304"/>
      <c r="C381" s="304"/>
      <c r="D381" s="304"/>
      <c r="E381" s="300"/>
      <c r="F381" s="300"/>
      <c r="G381" s="313"/>
      <c r="H381" s="302"/>
      <c r="I381" s="303"/>
      <c r="J381" s="303"/>
      <c r="K381" s="303"/>
      <c r="L381" s="303"/>
      <c r="M381" s="303"/>
      <c r="N381" s="303"/>
      <c r="O381" s="303"/>
      <c r="P381" s="303"/>
      <c r="Q381" s="304"/>
      <c r="R381" s="304"/>
      <c r="S381" s="304"/>
      <c r="T381" s="304"/>
      <c r="U381" s="304"/>
      <c r="V381" s="304"/>
      <c r="W381" s="304"/>
      <c r="X381" s="304"/>
      <c r="Y381" s="304"/>
      <c r="Z381" s="304"/>
      <c r="AA381" s="304"/>
      <c r="AB381" s="304"/>
      <c r="AC381" s="304"/>
      <c r="AD381" s="304"/>
      <c r="AE381" s="304"/>
      <c r="AF381" s="304"/>
      <c r="AG381" s="304"/>
    </row>
    <row r="382">
      <c r="A382" s="304"/>
      <c r="B382" s="304"/>
      <c r="C382" s="304"/>
      <c r="D382" s="304"/>
      <c r="E382" s="300"/>
      <c r="F382" s="300"/>
      <c r="G382" s="313"/>
      <c r="H382" s="302"/>
      <c r="I382" s="303"/>
      <c r="J382" s="303"/>
      <c r="K382" s="303"/>
      <c r="L382" s="303"/>
      <c r="M382" s="303"/>
      <c r="N382" s="303"/>
      <c r="O382" s="303"/>
      <c r="P382" s="303"/>
      <c r="Q382" s="304"/>
      <c r="R382" s="304"/>
      <c r="S382" s="304"/>
      <c r="T382" s="304"/>
      <c r="U382" s="304"/>
      <c r="V382" s="304"/>
      <c r="W382" s="304"/>
      <c r="X382" s="304"/>
      <c r="Y382" s="304"/>
      <c r="Z382" s="304"/>
      <c r="AA382" s="304"/>
      <c r="AB382" s="304"/>
      <c r="AC382" s="304"/>
      <c r="AD382" s="304"/>
      <c r="AE382" s="304"/>
      <c r="AF382" s="304"/>
      <c r="AG382" s="304"/>
    </row>
    <row r="383">
      <c r="A383" s="304"/>
      <c r="B383" s="304"/>
      <c r="C383" s="304"/>
      <c r="D383" s="304"/>
      <c r="E383" s="300"/>
      <c r="F383" s="300"/>
      <c r="G383" s="313"/>
      <c r="H383" s="302"/>
      <c r="I383" s="303"/>
      <c r="J383" s="303"/>
      <c r="K383" s="303"/>
      <c r="L383" s="303"/>
      <c r="M383" s="303"/>
      <c r="N383" s="303"/>
      <c r="O383" s="303"/>
      <c r="P383" s="303"/>
      <c r="Q383" s="304"/>
      <c r="R383" s="304"/>
      <c r="S383" s="304"/>
      <c r="T383" s="304"/>
      <c r="U383" s="304"/>
      <c r="V383" s="304"/>
      <c r="W383" s="304"/>
      <c r="X383" s="304"/>
      <c r="Y383" s="304"/>
      <c r="Z383" s="304"/>
      <c r="AA383" s="304"/>
      <c r="AB383" s="304"/>
      <c r="AC383" s="304"/>
      <c r="AD383" s="304"/>
      <c r="AE383" s="304"/>
      <c r="AF383" s="304"/>
      <c r="AG383" s="304"/>
    </row>
    <row r="384">
      <c r="A384" s="304"/>
      <c r="B384" s="304"/>
      <c r="C384" s="304"/>
      <c r="D384" s="304"/>
      <c r="E384" s="300"/>
      <c r="F384" s="300"/>
      <c r="G384" s="313"/>
      <c r="H384" s="302"/>
      <c r="I384" s="303"/>
      <c r="J384" s="303"/>
      <c r="K384" s="303"/>
      <c r="L384" s="303"/>
      <c r="M384" s="303"/>
      <c r="N384" s="303"/>
      <c r="O384" s="303"/>
      <c r="P384" s="303"/>
      <c r="Q384" s="304"/>
      <c r="R384" s="304"/>
      <c r="S384" s="304"/>
      <c r="T384" s="304"/>
      <c r="U384" s="304"/>
      <c r="V384" s="304"/>
      <c r="W384" s="304"/>
      <c r="X384" s="304"/>
      <c r="Y384" s="304"/>
      <c r="Z384" s="304"/>
      <c r="AA384" s="304"/>
      <c r="AB384" s="304"/>
      <c r="AC384" s="304"/>
      <c r="AD384" s="304"/>
      <c r="AE384" s="304"/>
      <c r="AF384" s="304"/>
      <c r="AG384" s="304"/>
    </row>
    <row r="385">
      <c r="A385" s="304"/>
      <c r="B385" s="304"/>
      <c r="C385" s="304"/>
      <c r="D385" s="304"/>
      <c r="E385" s="300"/>
      <c r="F385" s="300"/>
      <c r="G385" s="313"/>
      <c r="H385" s="302"/>
      <c r="I385" s="303"/>
      <c r="J385" s="303"/>
      <c r="K385" s="303"/>
      <c r="L385" s="303"/>
      <c r="M385" s="303"/>
      <c r="N385" s="303"/>
      <c r="O385" s="303"/>
      <c r="P385" s="303"/>
      <c r="Q385" s="304"/>
      <c r="R385" s="304"/>
      <c r="S385" s="304"/>
      <c r="T385" s="304"/>
      <c r="U385" s="304"/>
      <c r="V385" s="304"/>
      <c r="W385" s="304"/>
      <c r="X385" s="304"/>
      <c r="Y385" s="304"/>
      <c r="Z385" s="304"/>
      <c r="AA385" s="304"/>
      <c r="AB385" s="304"/>
      <c r="AC385" s="304"/>
      <c r="AD385" s="304"/>
      <c r="AE385" s="304"/>
      <c r="AF385" s="304"/>
      <c r="AG385" s="304"/>
    </row>
    <row r="386">
      <c r="A386" s="304"/>
      <c r="B386" s="304"/>
      <c r="C386" s="304"/>
      <c r="D386" s="304"/>
      <c r="E386" s="300"/>
      <c r="F386" s="300"/>
      <c r="G386" s="313"/>
      <c r="H386" s="302"/>
      <c r="I386" s="303"/>
      <c r="J386" s="303"/>
      <c r="K386" s="303"/>
      <c r="L386" s="303"/>
      <c r="M386" s="303"/>
      <c r="N386" s="303"/>
      <c r="O386" s="303"/>
      <c r="P386" s="303"/>
      <c r="Q386" s="304"/>
      <c r="R386" s="304"/>
      <c r="S386" s="304"/>
      <c r="T386" s="304"/>
      <c r="U386" s="304"/>
      <c r="V386" s="304"/>
      <c r="W386" s="304"/>
      <c r="X386" s="304"/>
      <c r="Y386" s="304"/>
      <c r="Z386" s="304"/>
      <c r="AA386" s="304"/>
      <c r="AB386" s="304"/>
      <c r="AC386" s="304"/>
      <c r="AD386" s="304"/>
      <c r="AE386" s="304"/>
      <c r="AF386" s="304"/>
      <c r="AG386" s="304"/>
    </row>
    <row r="387">
      <c r="A387" s="304"/>
      <c r="B387" s="304"/>
      <c r="C387" s="304"/>
      <c r="D387" s="304"/>
      <c r="E387" s="300"/>
      <c r="F387" s="300"/>
      <c r="G387" s="313"/>
      <c r="H387" s="302"/>
      <c r="I387" s="303"/>
      <c r="J387" s="303"/>
      <c r="K387" s="303"/>
      <c r="L387" s="303"/>
      <c r="M387" s="303"/>
      <c r="N387" s="303"/>
      <c r="O387" s="303"/>
      <c r="P387" s="303"/>
      <c r="Q387" s="304"/>
      <c r="R387" s="304"/>
      <c r="S387" s="304"/>
      <c r="T387" s="304"/>
      <c r="U387" s="304"/>
      <c r="V387" s="304"/>
      <c r="W387" s="304"/>
      <c r="X387" s="304"/>
      <c r="Y387" s="304"/>
      <c r="Z387" s="304"/>
      <c r="AA387" s="304"/>
      <c r="AB387" s="304"/>
      <c r="AC387" s="304"/>
      <c r="AD387" s="304"/>
      <c r="AE387" s="304"/>
      <c r="AF387" s="304"/>
      <c r="AG387" s="304"/>
    </row>
    <row r="388">
      <c r="A388" s="304"/>
      <c r="B388" s="304"/>
      <c r="C388" s="304"/>
      <c r="D388" s="304"/>
      <c r="E388" s="300"/>
      <c r="F388" s="300"/>
      <c r="G388" s="313"/>
      <c r="H388" s="302"/>
      <c r="I388" s="303"/>
      <c r="J388" s="303"/>
      <c r="K388" s="303"/>
      <c r="L388" s="303"/>
      <c r="M388" s="303"/>
      <c r="N388" s="303"/>
      <c r="O388" s="303"/>
      <c r="P388" s="303"/>
      <c r="Q388" s="304"/>
      <c r="R388" s="304"/>
      <c r="S388" s="304"/>
      <c r="T388" s="304"/>
      <c r="U388" s="304"/>
      <c r="V388" s="304"/>
      <c r="W388" s="304"/>
      <c r="X388" s="304"/>
      <c r="Y388" s="304"/>
      <c r="Z388" s="304"/>
      <c r="AA388" s="304"/>
      <c r="AB388" s="304"/>
      <c r="AC388" s="304"/>
      <c r="AD388" s="304"/>
      <c r="AE388" s="304"/>
      <c r="AF388" s="304"/>
      <c r="AG388" s="304"/>
    </row>
    <row r="389">
      <c r="A389" s="304"/>
      <c r="B389" s="304"/>
      <c r="C389" s="304"/>
      <c r="D389" s="304"/>
      <c r="E389" s="300"/>
      <c r="F389" s="300"/>
      <c r="G389" s="313"/>
      <c r="H389" s="302"/>
      <c r="I389" s="303"/>
      <c r="J389" s="303"/>
      <c r="K389" s="303"/>
      <c r="L389" s="303"/>
      <c r="M389" s="303"/>
      <c r="N389" s="303"/>
      <c r="O389" s="303"/>
      <c r="P389" s="303"/>
      <c r="Q389" s="304"/>
      <c r="R389" s="304"/>
      <c r="S389" s="304"/>
      <c r="T389" s="304"/>
      <c r="U389" s="304"/>
      <c r="V389" s="304"/>
      <c r="W389" s="304"/>
      <c r="X389" s="304"/>
      <c r="Y389" s="304"/>
      <c r="Z389" s="304"/>
      <c r="AA389" s="304"/>
      <c r="AB389" s="304"/>
      <c r="AC389" s="304"/>
      <c r="AD389" s="304"/>
      <c r="AE389" s="304"/>
      <c r="AF389" s="304"/>
      <c r="AG389" s="304"/>
    </row>
    <row r="390">
      <c r="A390" s="304"/>
      <c r="B390" s="304"/>
      <c r="C390" s="304"/>
      <c r="D390" s="304"/>
      <c r="E390" s="300"/>
      <c r="F390" s="300"/>
      <c r="G390" s="313"/>
      <c r="H390" s="302"/>
      <c r="I390" s="303"/>
      <c r="J390" s="303"/>
      <c r="K390" s="303"/>
      <c r="L390" s="303"/>
      <c r="M390" s="303"/>
      <c r="N390" s="303"/>
      <c r="O390" s="303"/>
      <c r="P390" s="303"/>
      <c r="Q390" s="304"/>
      <c r="R390" s="304"/>
      <c r="S390" s="304"/>
      <c r="T390" s="304"/>
      <c r="U390" s="304"/>
      <c r="V390" s="304"/>
      <c r="W390" s="304"/>
      <c r="X390" s="304"/>
      <c r="Y390" s="304"/>
      <c r="Z390" s="304"/>
      <c r="AA390" s="304"/>
      <c r="AB390" s="304"/>
      <c r="AC390" s="304"/>
      <c r="AD390" s="304"/>
      <c r="AE390" s="304"/>
      <c r="AF390" s="304"/>
      <c r="AG390" s="304"/>
    </row>
    <row r="391">
      <c r="A391" s="304"/>
      <c r="B391" s="304"/>
      <c r="C391" s="304"/>
      <c r="D391" s="304"/>
      <c r="E391" s="300"/>
      <c r="F391" s="300"/>
      <c r="G391" s="313"/>
      <c r="H391" s="302"/>
      <c r="I391" s="303"/>
      <c r="J391" s="303"/>
      <c r="K391" s="303"/>
      <c r="L391" s="303"/>
      <c r="M391" s="303"/>
      <c r="N391" s="303"/>
      <c r="O391" s="303"/>
      <c r="P391" s="303"/>
      <c r="Q391" s="304"/>
      <c r="R391" s="304"/>
      <c r="S391" s="304"/>
      <c r="T391" s="304"/>
      <c r="U391" s="304"/>
      <c r="V391" s="304"/>
      <c r="W391" s="304"/>
      <c r="X391" s="304"/>
      <c r="Y391" s="304"/>
      <c r="Z391" s="304"/>
      <c r="AA391" s="304"/>
      <c r="AB391" s="304"/>
      <c r="AC391" s="304"/>
      <c r="AD391" s="304"/>
      <c r="AE391" s="304"/>
      <c r="AF391" s="304"/>
      <c r="AG391" s="304"/>
    </row>
    <row r="392">
      <c r="A392" s="304"/>
      <c r="B392" s="304"/>
      <c r="C392" s="304"/>
      <c r="D392" s="304"/>
      <c r="E392" s="300"/>
      <c r="F392" s="300"/>
      <c r="G392" s="313"/>
      <c r="H392" s="302"/>
      <c r="I392" s="303"/>
      <c r="J392" s="303"/>
      <c r="K392" s="303"/>
      <c r="L392" s="303"/>
      <c r="M392" s="303"/>
      <c r="N392" s="303"/>
      <c r="O392" s="303"/>
      <c r="P392" s="303"/>
      <c r="Q392" s="304"/>
      <c r="R392" s="304"/>
      <c r="S392" s="304"/>
      <c r="T392" s="304"/>
      <c r="U392" s="304"/>
      <c r="V392" s="304"/>
      <c r="W392" s="304"/>
      <c r="X392" s="304"/>
      <c r="Y392" s="304"/>
      <c r="Z392" s="304"/>
      <c r="AA392" s="304"/>
      <c r="AB392" s="304"/>
      <c r="AC392" s="304"/>
      <c r="AD392" s="304"/>
      <c r="AE392" s="304"/>
      <c r="AF392" s="304"/>
      <c r="AG392" s="304"/>
    </row>
    <row r="393">
      <c r="A393" s="304"/>
      <c r="B393" s="304"/>
      <c r="C393" s="304"/>
      <c r="D393" s="304"/>
      <c r="E393" s="300"/>
      <c r="F393" s="300"/>
      <c r="G393" s="313"/>
      <c r="H393" s="302"/>
      <c r="I393" s="303"/>
      <c r="J393" s="303"/>
      <c r="K393" s="303"/>
      <c r="L393" s="303"/>
      <c r="M393" s="303"/>
      <c r="N393" s="303"/>
      <c r="O393" s="303"/>
      <c r="P393" s="303"/>
      <c r="Q393" s="304"/>
      <c r="R393" s="304"/>
      <c r="S393" s="304"/>
      <c r="T393" s="304"/>
      <c r="U393" s="304"/>
      <c r="V393" s="304"/>
      <c r="W393" s="304"/>
      <c r="X393" s="304"/>
      <c r="Y393" s="304"/>
      <c r="Z393" s="304"/>
      <c r="AA393" s="304"/>
      <c r="AB393" s="304"/>
      <c r="AC393" s="304"/>
      <c r="AD393" s="304"/>
      <c r="AE393" s="304"/>
      <c r="AF393" s="304"/>
      <c r="AG393" s="304"/>
    </row>
    <row r="394">
      <c r="A394" s="304"/>
      <c r="B394" s="304"/>
      <c r="C394" s="304"/>
      <c r="D394" s="304"/>
      <c r="E394" s="300"/>
      <c r="F394" s="300"/>
      <c r="G394" s="313"/>
      <c r="H394" s="302"/>
      <c r="I394" s="303"/>
      <c r="J394" s="303"/>
      <c r="K394" s="303"/>
      <c r="L394" s="303"/>
      <c r="M394" s="303"/>
      <c r="N394" s="303"/>
      <c r="O394" s="303"/>
      <c r="P394" s="303"/>
      <c r="Q394" s="304"/>
      <c r="R394" s="304"/>
      <c r="S394" s="304"/>
      <c r="T394" s="304"/>
      <c r="U394" s="304"/>
      <c r="V394" s="304"/>
      <c r="W394" s="304"/>
      <c r="X394" s="304"/>
      <c r="Y394" s="304"/>
      <c r="Z394" s="304"/>
      <c r="AA394" s="304"/>
      <c r="AB394" s="304"/>
      <c r="AC394" s="304"/>
      <c r="AD394" s="304"/>
      <c r="AE394" s="304"/>
      <c r="AF394" s="304"/>
      <c r="AG394" s="304"/>
    </row>
    <row r="395">
      <c r="A395" s="304"/>
      <c r="B395" s="304"/>
      <c r="C395" s="304"/>
      <c r="D395" s="304"/>
      <c r="E395" s="300"/>
      <c r="F395" s="300"/>
      <c r="G395" s="313"/>
      <c r="H395" s="302"/>
      <c r="I395" s="303"/>
      <c r="J395" s="303"/>
      <c r="K395" s="303"/>
      <c r="L395" s="303"/>
      <c r="M395" s="303"/>
      <c r="N395" s="303"/>
      <c r="O395" s="303"/>
      <c r="P395" s="303"/>
      <c r="Q395" s="304"/>
      <c r="R395" s="304"/>
      <c r="S395" s="304"/>
      <c r="T395" s="304"/>
      <c r="U395" s="304"/>
      <c r="V395" s="304"/>
      <c r="W395" s="304"/>
      <c r="X395" s="304"/>
      <c r="Y395" s="304"/>
      <c r="Z395" s="304"/>
      <c r="AA395" s="304"/>
      <c r="AB395" s="304"/>
      <c r="AC395" s="304"/>
      <c r="AD395" s="304"/>
      <c r="AE395" s="304"/>
      <c r="AF395" s="304"/>
      <c r="AG395" s="304"/>
    </row>
    <row r="396">
      <c r="A396" s="304"/>
      <c r="B396" s="304"/>
      <c r="C396" s="304"/>
      <c r="D396" s="304"/>
      <c r="E396" s="300"/>
      <c r="F396" s="300"/>
      <c r="G396" s="313"/>
      <c r="H396" s="302"/>
      <c r="I396" s="303"/>
      <c r="J396" s="303"/>
      <c r="K396" s="303"/>
      <c r="L396" s="303"/>
      <c r="M396" s="303"/>
      <c r="N396" s="303"/>
      <c r="O396" s="303"/>
      <c r="P396" s="303"/>
      <c r="Q396" s="304"/>
      <c r="R396" s="304"/>
      <c r="S396" s="304"/>
      <c r="T396" s="304"/>
      <c r="U396" s="304"/>
      <c r="V396" s="304"/>
      <c r="W396" s="304"/>
      <c r="X396" s="304"/>
      <c r="Y396" s="304"/>
      <c r="Z396" s="304"/>
      <c r="AA396" s="304"/>
      <c r="AB396" s="304"/>
      <c r="AC396" s="304"/>
      <c r="AD396" s="304"/>
      <c r="AE396" s="304"/>
      <c r="AF396" s="304"/>
      <c r="AG396" s="304"/>
    </row>
    <row r="397">
      <c r="A397" s="304"/>
      <c r="B397" s="304"/>
      <c r="C397" s="304"/>
      <c r="D397" s="304"/>
      <c r="E397" s="300"/>
      <c r="F397" s="300"/>
      <c r="G397" s="313"/>
      <c r="H397" s="302"/>
      <c r="I397" s="303"/>
      <c r="J397" s="303"/>
      <c r="K397" s="303"/>
      <c r="L397" s="303"/>
      <c r="M397" s="303"/>
      <c r="N397" s="303"/>
      <c r="O397" s="303"/>
      <c r="P397" s="303"/>
      <c r="Q397" s="304"/>
      <c r="R397" s="304"/>
      <c r="S397" s="304"/>
      <c r="T397" s="304"/>
      <c r="U397" s="304"/>
      <c r="V397" s="304"/>
      <c r="W397" s="304"/>
      <c r="X397" s="304"/>
      <c r="Y397" s="304"/>
      <c r="Z397" s="304"/>
      <c r="AA397" s="304"/>
      <c r="AB397" s="304"/>
      <c r="AC397" s="304"/>
      <c r="AD397" s="304"/>
      <c r="AE397" s="304"/>
      <c r="AF397" s="304"/>
      <c r="AG397" s="304"/>
    </row>
    <row r="398">
      <c r="A398" s="304"/>
      <c r="B398" s="304"/>
      <c r="C398" s="304"/>
      <c r="D398" s="304"/>
      <c r="E398" s="300"/>
      <c r="F398" s="300"/>
      <c r="G398" s="313"/>
      <c r="H398" s="302"/>
      <c r="I398" s="303"/>
      <c r="J398" s="303"/>
      <c r="K398" s="303"/>
      <c r="L398" s="303"/>
      <c r="M398" s="303"/>
      <c r="N398" s="303"/>
      <c r="O398" s="303"/>
      <c r="P398" s="303"/>
      <c r="Q398" s="304"/>
      <c r="R398" s="304"/>
      <c r="S398" s="304"/>
      <c r="T398" s="304"/>
      <c r="U398" s="304"/>
      <c r="V398" s="304"/>
      <c r="W398" s="304"/>
      <c r="X398" s="304"/>
      <c r="Y398" s="304"/>
      <c r="Z398" s="304"/>
      <c r="AA398" s="304"/>
      <c r="AB398" s="304"/>
      <c r="AC398" s="304"/>
      <c r="AD398" s="304"/>
      <c r="AE398" s="304"/>
      <c r="AF398" s="304"/>
      <c r="AG398" s="304"/>
    </row>
    <row r="399">
      <c r="A399" s="304"/>
      <c r="B399" s="304"/>
      <c r="C399" s="304"/>
      <c r="D399" s="304"/>
      <c r="E399" s="300"/>
      <c r="F399" s="300"/>
      <c r="G399" s="313"/>
      <c r="H399" s="302"/>
      <c r="I399" s="303"/>
      <c r="J399" s="303"/>
      <c r="K399" s="303"/>
      <c r="L399" s="303"/>
      <c r="M399" s="303"/>
      <c r="N399" s="303"/>
      <c r="O399" s="303"/>
      <c r="P399" s="303"/>
      <c r="Q399" s="304"/>
      <c r="R399" s="304"/>
      <c r="S399" s="304"/>
      <c r="T399" s="304"/>
      <c r="U399" s="304"/>
      <c r="V399" s="304"/>
      <c r="W399" s="304"/>
      <c r="X399" s="304"/>
      <c r="Y399" s="304"/>
      <c r="Z399" s="304"/>
      <c r="AA399" s="304"/>
      <c r="AB399" s="304"/>
      <c r="AC399" s="304"/>
      <c r="AD399" s="304"/>
      <c r="AE399" s="304"/>
      <c r="AF399" s="304"/>
      <c r="AG399" s="304"/>
    </row>
    <row r="400">
      <c r="A400" s="304"/>
      <c r="B400" s="304"/>
      <c r="C400" s="304"/>
      <c r="D400" s="304"/>
      <c r="E400" s="300"/>
      <c r="F400" s="300"/>
      <c r="G400" s="313"/>
      <c r="H400" s="302"/>
      <c r="I400" s="303"/>
      <c r="J400" s="303"/>
      <c r="K400" s="303"/>
      <c r="L400" s="303"/>
      <c r="M400" s="303"/>
      <c r="N400" s="303"/>
      <c r="O400" s="303"/>
      <c r="P400" s="303"/>
      <c r="Q400" s="304"/>
      <c r="R400" s="304"/>
      <c r="S400" s="304"/>
      <c r="T400" s="304"/>
      <c r="U400" s="304"/>
      <c r="V400" s="304"/>
      <c r="W400" s="304"/>
      <c r="X400" s="304"/>
      <c r="Y400" s="304"/>
      <c r="Z400" s="304"/>
      <c r="AA400" s="304"/>
      <c r="AB400" s="304"/>
      <c r="AC400" s="304"/>
      <c r="AD400" s="304"/>
      <c r="AE400" s="304"/>
      <c r="AF400" s="304"/>
      <c r="AG400" s="304"/>
    </row>
    <row r="401">
      <c r="A401" s="304"/>
      <c r="B401" s="304"/>
      <c r="C401" s="304"/>
      <c r="D401" s="304"/>
      <c r="E401" s="300"/>
      <c r="F401" s="300"/>
      <c r="G401" s="313"/>
      <c r="H401" s="302"/>
      <c r="I401" s="303"/>
      <c r="J401" s="303"/>
      <c r="K401" s="303"/>
      <c r="L401" s="303"/>
      <c r="M401" s="303"/>
      <c r="N401" s="303"/>
      <c r="O401" s="303"/>
      <c r="P401" s="303"/>
      <c r="Q401" s="304"/>
      <c r="R401" s="304"/>
      <c r="S401" s="304"/>
      <c r="T401" s="304"/>
      <c r="U401" s="304"/>
      <c r="V401" s="304"/>
      <c r="W401" s="304"/>
      <c r="X401" s="304"/>
      <c r="Y401" s="304"/>
      <c r="Z401" s="304"/>
      <c r="AA401" s="304"/>
      <c r="AB401" s="304"/>
      <c r="AC401" s="304"/>
      <c r="AD401" s="304"/>
      <c r="AE401" s="304"/>
      <c r="AF401" s="304"/>
      <c r="AG401" s="304"/>
    </row>
    <row r="402">
      <c r="A402" s="304"/>
      <c r="B402" s="304"/>
      <c r="C402" s="304"/>
      <c r="D402" s="304"/>
      <c r="E402" s="300"/>
      <c r="F402" s="300"/>
      <c r="G402" s="313"/>
      <c r="H402" s="302"/>
      <c r="I402" s="303"/>
      <c r="J402" s="303"/>
      <c r="K402" s="303"/>
      <c r="L402" s="303"/>
      <c r="M402" s="303"/>
      <c r="N402" s="303"/>
      <c r="O402" s="303"/>
      <c r="P402" s="303"/>
      <c r="Q402" s="304"/>
      <c r="R402" s="304"/>
      <c r="S402" s="304"/>
      <c r="T402" s="304"/>
      <c r="U402" s="304"/>
      <c r="V402" s="304"/>
      <c r="W402" s="304"/>
      <c r="X402" s="304"/>
      <c r="Y402" s="304"/>
      <c r="Z402" s="304"/>
      <c r="AA402" s="304"/>
      <c r="AB402" s="304"/>
      <c r="AC402" s="304"/>
      <c r="AD402" s="304"/>
      <c r="AE402" s="304"/>
      <c r="AF402" s="304"/>
      <c r="AG402" s="304"/>
    </row>
    <row r="403">
      <c r="A403" s="304"/>
      <c r="B403" s="304"/>
      <c r="C403" s="304"/>
      <c r="D403" s="304"/>
      <c r="E403" s="300"/>
      <c r="F403" s="300"/>
      <c r="G403" s="313"/>
      <c r="H403" s="302"/>
      <c r="I403" s="303"/>
      <c r="J403" s="303"/>
      <c r="K403" s="303"/>
      <c r="L403" s="303"/>
      <c r="M403" s="303"/>
      <c r="N403" s="303"/>
      <c r="O403" s="303"/>
      <c r="P403" s="303"/>
      <c r="Q403" s="304"/>
      <c r="R403" s="304"/>
      <c r="S403" s="304"/>
      <c r="T403" s="304"/>
      <c r="U403" s="304"/>
      <c r="V403" s="304"/>
      <c r="W403" s="304"/>
      <c r="X403" s="304"/>
      <c r="Y403" s="304"/>
      <c r="Z403" s="304"/>
      <c r="AA403" s="304"/>
      <c r="AB403" s="304"/>
      <c r="AC403" s="304"/>
      <c r="AD403" s="304"/>
      <c r="AE403" s="304"/>
      <c r="AF403" s="304"/>
      <c r="AG403" s="304"/>
    </row>
    <row r="404">
      <c r="A404" s="304"/>
      <c r="B404" s="304"/>
      <c r="C404" s="304"/>
      <c r="D404" s="304"/>
      <c r="E404" s="300"/>
      <c r="F404" s="300"/>
      <c r="G404" s="313"/>
      <c r="H404" s="302"/>
      <c r="I404" s="303"/>
      <c r="J404" s="303"/>
      <c r="K404" s="303"/>
      <c r="L404" s="303"/>
      <c r="M404" s="303"/>
      <c r="N404" s="303"/>
      <c r="O404" s="303"/>
      <c r="P404" s="303"/>
      <c r="Q404" s="304"/>
      <c r="R404" s="304"/>
      <c r="S404" s="304"/>
      <c r="T404" s="304"/>
      <c r="U404" s="304"/>
      <c r="V404" s="304"/>
      <c r="W404" s="304"/>
      <c r="X404" s="304"/>
      <c r="Y404" s="304"/>
      <c r="Z404" s="304"/>
      <c r="AA404" s="304"/>
      <c r="AB404" s="304"/>
      <c r="AC404" s="304"/>
      <c r="AD404" s="304"/>
      <c r="AE404" s="304"/>
      <c r="AF404" s="304"/>
      <c r="AG404" s="304"/>
    </row>
    <row r="405">
      <c r="A405" s="304"/>
      <c r="B405" s="304"/>
      <c r="C405" s="304"/>
      <c r="D405" s="304"/>
      <c r="E405" s="300"/>
      <c r="F405" s="300"/>
      <c r="G405" s="313"/>
      <c r="H405" s="302"/>
      <c r="I405" s="303"/>
      <c r="J405" s="303"/>
      <c r="K405" s="303"/>
      <c r="L405" s="303"/>
      <c r="M405" s="303"/>
      <c r="N405" s="303"/>
      <c r="O405" s="303"/>
      <c r="P405" s="303"/>
      <c r="Q405" s="304"/>
      <c r="R405" s="304"/>
      <c r="S405" s="304"/>
      <c r="T405" s="304"/>
      <c r="U405" s="304"/>
      <c r="V405" s="304"/>
      <c r="W405" s="304"/>
      <c r="X405" s="304"/>
      <c r="Y405" s="304"/>
      <c r="Z405" s="304"/>
      <c r="AA405" s="304"/>
      <c r="AB405" s="304"/>
      <c r="AC405" s="304"/>
      <c r="AD405" s="304"/>
      <c r="AE405" s="304"/>
      <c r="AF405" s="304"/>
      <c r="AG405" s="304"/>
    </row>
    <row r="406">
      <c r="A406" s="304"/>
      <c r="B406" s="304"/>
      <c r="C406" s="304"/>
      <c r="D406" s="304"/>
      <c r="E406" s="300"/>
      <c r="F406" s="300"/>
      <c r="G406" s="313"/>
      <c r="H406" s="302"/>
      <c r="I406" s="303"/>
      <c r="J406" s="303"/>
      <c r="K406" s="303"/>
      <c r="L406" s="303"/>
      <c r="M406" s="303"/>
      <c r="N406" s="303"/>
      <c r="O406" s="303"/>
      <c r="P406" s="303"/>
      <c r="Q406" s="304"/>
      <c r="R406" s="304"/>
      <c r="S406" s="304"/>
      <c r="T406" s="304"/>
      <c r="U406" s="304"/>
      <c r="V406" s="304"/>
      <c r="W406" s="304"/>
      <c r="X406" s="304"/>
      <c r="Y406" s="304"/>
      <c r="Z406" s="304"/>
      <c r="AA406" s="304"/>
      <c r="AB406" s="304"/>
      <c r="AC406" s="304"/>
      <c r="AD406" s="304"/>
      <c r="AE406" s="304"/>
      <c r="AF406" s="304"/>
      <c r="AG406" s="304"/>
    </row>
    <row r="407">
      <c r="A407" s="304"/>
      <c r="B407" s="304"/>
      <c r="C407" s="304"/>
      <c r="D407" s="304"/>
      <c r="E407" s="300"/>
      <c r="F407" s="300"/>
      <c r="G407" s="313"/>
      <c r="H407" s="302"/>
      <c r="I407" s="303"/>
      <c r="J407" s="303"/>
      <c r="K407" s="303"/>
      <c r="L407" s="303"/>
      <c r="M407" s="303"/>
      <c r="N407" s="303"/>
      <c r="O407" s="303"/>
      <c r="P407" s="303"/>
      <c r="Q407" s="304"/>
      <c r="R407" s="304"/>
      <c r="S407" s="304"/>
      <c r="T407" s="304"/>
      <c r="U407" s="304"/>
      <c r="V407" s="304"/>
      <c r="W407" s="304"/>
      <c r="X407" s="304"/>
      <c r="Y407" s="304"/>
      <c r="Z407" s="304"/>
      <c r="AA407" s="304"/>
      <c r="AB407" s="304"/>
      <c r="AC407" s="304"/>
      <c r="AD407" s="304"/>
      <c r="AE407" s="304"/>
      <c r="AF407" s="304"/>
      <c r="AG407" s="304"/>
    </row>
    <row r="408">
      <c r="A408" s="304"/>
      <c r="B408" s="304"/>
      <c r="C408" s="304"/>
      <c r="D408" s="304"/>
      <c r="E408" s="300"/>
      <c r="F408" s="300"/>
      <c r="G408" s="313"/>
      <c r="H408" s="302"/>
      <c r="I408" s="303"/>
      <c r="J408" s="303"/>
      <c r="K408" s="303"/>
      <c r="L408" s="303"/>
      <c r="M408" s="303"/>
      <c r="N408" s="303"/>
      <c r="O408" s="303"/>
      <c r="P408" s="303"/>
      <c r="Q408" s="304"/>
      <c r="R408" s="304"/>
      <c r="S408" s="304"/>
      <c r="T408" s="304"/>
      <c r="U408" s="304"/>
      <c r="V408" s="304"/>
      <c r="W408" s="304"/>
      <c r="X408" s="304"/>
      <c r="Y408" s="304"/>
      <c r="Z408" s="304"/>
      <c r="AA408" s="304"/>
      <c r="AB408" s="304"/>
      <c r="AC408" s="304"/>
      <c r="AD408" s="304"/>
      <c r="AE408" s="304"/>
      <c r="AF408" s="304"/>
      <c r="AG408" s="304"/>
    </row>
    <row r="409">
      <c r="A409" s="304"/>
      <c r="B409" s="304"/>
      <c r="C409" s="304"/>
      <c r="D409" s="304"/>
      <c r="E409" s="300"/>
      <c r="F409" s="300"/>
      <c r="G409" s="313"/>
      <c r="H409" s="302"/>
      <c r="I409" s="303"/>
      <c r="J409" s="303"/>
      <c r="K409" s="303"/>
      <c r="L409" s="303"/>
      <c r="M409" s="303"/>
      <c r="N409" s="303"/>
      <c r="O409" s="303"/>
      <c r="P409" s="303"/>
      <c r="Q409" s="304"/>
      <c r="R409" s="304"/>
      <c r="S409" s="304"/>
      <c r="T409" s="304"/>
      <c r="U409" s="304"/>
      <c r="V409" s="304"/>
      <c r="W409" s="304"/>
      <c r="X409" s="304"/>
      <c r="Y409" s="304"/>
      <c r="Z409" s="304"/>
      <c r="AA409" s="304"/>
      <c r="AB409" s="304"/>
      <c r="AC409" s="304"/>
      <c r="AD409" s="304"/>
      <c r="AE409" s="304"/>
      <c r="AF409" s="304"/>
      <c r="AG409" s="304"/>
    </row>
    <row r="410">
      <c r="A410" s="304"/>
      <c r="B410" s="304"/>
      <c r="C410" s="304"/>
      <c r="D410" s="304"/>
      <c r="E410" s="300"/>
      <c r="F410" s="300"/>
      <c r="G410" s="313"/>
      <c r="H410" s="302"/>
      <c r="I410" s="303"/>
      <c r="J410" s="303"/>
      <c r="K410" s="303"/>
      <c r="L410" s="303"/>
      <c r="M410" s="303"/>
      <c r="N410" s="303"/>
      <c r="O410" s="303"/>
      <c r="P410" s="303"/>
      <c r="Q410" s="304"/>
      <c r="R410" s="304"/>
      <c r="S410" s="304"/>
      <c r="T410" s="304"/>
      <c r="U410" s="304"/>
      <c r="V410" s="304"/>
      <c r="W410" s="304"/>
      <c r="X410" s="304"/>
      <c r="Y410" s="304"/>
      <c r="Z410" s="304"/>
      <c r="AA410" s="304"/>
      <c r="AB410" s="304"/>
      <c r="AC410" s="304"/>
      <c r="AD410" s="304"/>
      <c r="AE410" s="304"/>
      <c r="AF410" s="304"/>
      <c r="AG410" s="304"/>
    </row>
    <row r="411">
      <c r="A411" s="304"/>
      <c r="B411" s="304"/>
      <c r="C411" s="304"/>
      <c r="D411" s="304"/>
      <c r="E411" s="300"/>
      <c r="F411" s="300"/>
      <c r="G411" s="313"/>
      <c r="H411" s="302"/>
      <c r="I411" s="303"/>
      <c r="J411" s="303"/>
      <c r="K411" s="303"/>
      <c r="L411" s="303"/>
      <c r="M411" s="303"/>
      <c r="N411" s="303"/>
      <c r="O411" s="303"/>
      <c r="P411" s="303"/>
      <c r="Q411" s="304"/>
      <c r="R411" s="304"/>
      <c r="S411" s="304"/>
      <c r="T411" s="304"/>
      <c r="U411" s="304"/>
      <c r="V411" s="304"/>
      <c r="W411" s="304"/>
      <c r="X411" s="304"/>
      <c r="Y411" s="304"/>
      <c r="Z411" s="304"/>
      <c r="AA411" s="304"/>
      <c r="AB411" s="304"/>
      <c r="AC411" s="304"/>
      <c r="AD411" s="304"/>
      <c r="AE411" s="304"/>
      <c r="AF411" s="304"/>
      <c r="AG411" s="304"/>
    </row>
    <row r="412">
      <c r="A412" s="304"/>
      <c r="B412" s="304"/>
      <c r="C412" s="304"/>
      <c r="D412" s="304"/>
      <c r="E412" s="300"/>
      <c r="F412" s="300"/>
      <c r="G412" s="313"/>
      <c r="H412" s="302"/>
      <c r="I412" s="303"/>
      <c r="J412" s="303"/>
      <c r="K412" s="303"/>
      <c r="L412" s="303"/>
      <c r="M412" s="303"/>
      <c r="N412" s="303"/>
      <c r="O412" s="303"/>
      <c r="P412" s="303"/>
      <c r="Q412" s="304"/>
      <c r="R412" s="304"/>
      <c r="S412" s="304"/>
      <c r="T412" s="304"/>
      <c r="U412" s="304"/>
      <c r="V412" s="304"/>
      <c r="W412" s="304"/>
      <c r="X412" s="304"/>
      <c r="Y412" s="304"/>
      <c r="Z412" s="304"/>
      <c r="AA412" s="304"/>
      <c r="AB412" s="304"/>
      <c r="AC412" s="304"/>
      <c r="AD412" s="304"/>
      <c r="AE412" s="304"/>
      <c r="AF412" s="304"/>
      <c r="AG412" s="304"/>
    </row>
    <row r="413">
      <c r="A413" s="304"/>
      <c r="B413" s="304"/>
      <c r="C413" s="304"/>
      <c r="D413" s="304"/>
      <c r="E413" s="300"/>
      <c r="F413" s="300"/>
      <c r="G413" s="313"/>
      <c r="H413" s="302"/>
      <c r="I413" s="303"/>
      <c r="J413" s="303"/>
      <c r="K413" s="303"/>
      <c r="L413" s="303"/>
      <c r="M413" s="303"/>
      <c r="N413" s="303"/>
      <c r="O413" s="303"/>
      <c r="P413" s="303"/>
      <c r="Q413" s="304"/>
      <c r="R413" s="304"/>
      <c r="S413" s="304"/>
      <c r="T413" s="304"/>
      <c r="U413" s="304"/>
      <c r="V413" s="304"/>
      <c r="W413" s="304"/>
      <c r="X413" s="304"/>
      <c r="Y413" s="304"/>
      <c r="Z413" s="304"/>
      <c r="AA413" s="304"/>
      <c r="AB413" s="304"/>
      <c r="AC413" s="304"/>
      <c r="AD413" s="304"/>
      <c r="AE413" s="304"/>
      <c r="AF413" s="304"/>
      <c r="AG413" s="304"/>
    </row>
    <row r="414">
      <c r="A414" s="304"/>
      <c r="B414" s="304"/>
      <c r="C414" s="304"/>
      <c r="D414" s="304"/>
      <c r="E414" s="300"/>
      <c r="F414" s="300"/>
      <c r="G414" s="313"/>
      <c r="H414" s="302"/>
      <c r="I414" s="303"/>
      <c r="J414" s="303"/>
      <c r="K414" s="303"/>
      <c r="L414" s="303"/>
      <c r="M414" s="303"/>
      <c r="N414" s="303"/>
      <c r="O414" s="303"/>
      <c r="P414" s="303"/>
      <c r="Q414" s="304"/>
      <c r="R414" s="304"/>
      <c r="S414" s="304"/>
      <c r="T414" s="304"/>
      <c r="U414" s="304"/>
      <c r="V414" s="304"/>
      <c r="W414" s="304"/>
      <c r="X414" s="304"/>
      <c r="Y414" s="304"/>
      <c r="Z414" s="304"/>
      <c r="AA414" s="304"/>
      <c r="AB414" s="304"/>
      <c r="AC414" s="304"/>
      <c r="AD414" s="304"/>
      <c r="AE414" s="304"/>
      <c r="AF414" s="304"/>
      <c r="AG414" s="304"/>
    </row>
    <row r="415">
      <c r="A415" s="304"/>
      <c r="B415" s="304"/>
      <c r="C415" s="304"/>
      <c r="D415" s="304"/>
      <c r="E415" s="300"/>
      <c r="F415" s="300"/>
      <c r="G415" s="313"/>
      <c r="H415" s="302"/>
      <c r="I415" s="303"/>
      <c r="J415" s="303"/>
      <c r="K415" s="303"/>
      <c r="L415" s="303"/>
      <c r="M415" s="303"/>
      <c r="N415" s="303"/>
      <c r="O415" s="303"/>
      <c r="P415" s="303"/>
      <c r="Q415" s="304"/>
      <c r="R415" s="304"/>
      <c r="S415" s="304"/>
      <c r="T415" s="304"/>
      <c r="U415" s="304"/>
      <c r="V415" s="304"/>
      <c r="W415" s="304"/>
      <c r="X415" s="304"/>
      <c r="Y415" s="304"/>
      <c r="Z415" s="304"/>
      <c r="AA415" s="304"/>
      <c r="AB415" s="304"/>
      <c r="AC415" s="304"/>
      <c r="AD415" s="304"/>
      <c r="AE415" s="304"/>
      <c r="AF415" s="304"/>
      <c r="AG415" s="304"/>
    </row>
    <row r="416">
      <c r="A416" s="304"/>
      <c r="B416" s="304"/>
      <c r="C416" s="304"/>
      <c r="D416" s="304"/>
      <c r="E416" s="300"/>
      <c r="F416" s="300"/>
      <c r="G416" s="313"/>
      <c r="H416" s="302"/>
      <c r="I416" s="303"/>
      <c r="J416" s="303"/>
      <c r="K416" s="303"/>
      <c r="L416" s="303"/>
      <c r="M416" s="303"/>
      <c r="N416" s="303"/>
      <c r="O416" s="303"/>
      <c r="P416" s="303"/>
      <c r="Q416" s="304"/>
      <c r="R416" s="304"/>
      <c r="S416" s="304"/>
      <c r="T416" s="304"/>
      <c r="U416" s="304"/>
      <c r="V416" s="304"/>
      <c r="W416" s="304"/>
      <c r="X416" s="304"/>
      <c r="Y416" s="304"/>
      <c r="Z416" s="304"/>
      <c r="AA416" s="304"/>
      <c r="AB416" s="304"/>
      <c r="AC416" s="304"/>
      <c r="AD416" s="304"/>
      <c r="AE416" s="304"/>
      <c r="AF416" s="304"/>
      <c r="AG416" s="304"/>
    </row>
    <row r="417">
      <c r="A417" s="304"/>
      <c r="B417" s="304"/>
      <c r="C417" s="304"/>
      <c r="D417" s="304"/>
      <c r="E417" s="300"/>
      <c r="F417" s="300"/>
      <c r="G417" s="313"/>
      <c r="H417" s="302"/>
      <c r="I417" s="303"/>
      <c r="J417" s="303"/>
      <c r="K417" s="303"/>
      <c r="L417" s="303"/>
      <c r="M417" s="303"/>
      <c r="N417" s="303"/>
      <c r="O417" s="303"/>
      <c r="P417" s="303"/>
      <c r="Q417" s="304"/>
      <c r="R417" s="304"/>
      <c r="S417" s="304"/>
      <c r="T417" s="304"/>
      <c r="U417" s="304"/>
      <c r="V417" s="304"/>
      <c r="W417" s="304"/>
      <c r="X417" s="304"/>
      <c r="Y417" s="304"/>
      <c r="Z417" s="304"/>
      <c r="AA417" s="304"/>
      <c r="AB417" s="304"/>
      <c r="AC417" s="304"/>
      <c r="AD417" s="304"/>
      <c r="AE417" s="304"/>
      <c r="AF417" s="304"/>
      <c r="AG417" s="304"/>
    </row>
    <row r="418">
      <c r="A418" s="304"/>
      <c r="B418" s="304"/>
      <c r="C418" s="304"/>
      <c r="D418" s="304"/>
      <c r="E418" s="300"/>
      <c r="F418" s="300"/>
      <c r="G418" s="313"/>
      <c r="H418" s="302"/>
      <c r="I418" s="303"/>
      <c r="J418" s="303"/>
      <c r="K418" s="303"/>
      <c r="L418" s="303"/>
      <c r="M418" s="303"/>
      <c r="N418" s="303"/>
      <c r="O418" s="303"/>
      <c r="P418" s="303"/>
      <c r="Q418" s="304"/>
      <c r="R418" s="304"/>
      <c r="S418" s="304"/>
      <c r="T418" s="304"/>
      <c r="U418" s="304"/>
      <c r="V418" s="304"/>
      <c r="W418" s="304"/>
      <c r="X418" s="304"/>
      <c r="Y418" s="304"/>
      <c r="Z418" s="304"/>
      <c r="AA418" s="304"/>
      <c r="AB418" s="304"/>
      <c r="AC418" s="304"/>
      <c r="AD418" s="304"/>
      <c r="AE418" s="304"/>
      <c r="AF418" s="304"/>
      <c r="AG418" s="304"/>
    </row>
    <row r="419">
      <c r="A419" s="304"/>
      <c r="B419" s="304"/>
      <c r="C419" s="304"/>
      <c r="D419" s="304"/>
      <c r="E419" s="300"/>
      <c r="F419" s="300"/>
      <c r="G419" s="313"/>
      <c r="H419" s="302"/>
      <c r="I419" s="303"/>
      <c r="J419" s="303"/>
      <c r="K419" s="303"/>
      <c r="L419" s="303"/>
      <c r="M419" s="303"/>
      <c r="N419" s="303"/>
      <c r="O419" s="303"/>
      <c r="P419" s="303"/>
      <c r="Q419" s="304"/>
      <c r="R419" s="304"/>
      <c r="S419" s="304"/>
      <c r="T419" s="304"/>
      <c r="U419" s="304"/>
      <c r="V419" s="304"/>
      <c r="W419" s="304"/>
      <c r="X419" s="304"/>
      <c r="Y419" s="304"/>
      <c r="Z419" s="304"/>
      <c r="AA419" s="304"/>
      <c r="AB419" s="304"/>
      <c r="AC419" s="304"/>
      <c r="AD419" s="304"/>
      <c r="AE419" s="304"/>
      <c r="AF419" s="304"/>
      <c r="AG419" s="304"/>
    </row>
    <row r="420">
      <c r="A420" s="304"/>
      <c r="B420" s="304"/>
      <c r="C420" s="304"/>
      <c r="D420" s="304"/>
      <c r="E420" s="300"/>
      <c r="F420" s="300"/>
      <c r="G420" s="313"/>
      <c r="H420" s="302"/>
      <c r="I420" s="303"/>
      <c r="J420" s="303"/>
      <c r="K420" s="303"/>
      <c r="L420" s="303"/>
      <c r="M420" s="303"/>
      <c r="N420" s="303"/>
      <c r="O420" s="303"/>
      <c r="P420" s="303"/>
      <c r="Q420" s="304"/>
      <c r="R420" s="304"/>
      <c r="S420" s="304"/>
      <c r="T420" s="304"/>
      <c r="U420" s="304"/>
      <c r="V420" s="304"/>
      <c r="W420" s="304"/>
      <c r="X420" s="304"/>
      <c r="Y420" s="304"/>
      <c r="Z420" s="304"/>
      <c r="AA420" s="304"/>
      <c r="AB420" s="304"/>
      <c r="AC420" s="304"/>
      <c r="AD420" s="304"/>
      <c r="AE420" s="304"/>
      <c r="AF420" s="304"/>
      <c r="AG420" s="304"/>
    </row>
    <row r="421">
      <c r="A421" s="304"/>
      <c r="B421" s="304"/>
      <c r="C421" s="304"/>
      <c r="D421" s="304"/>
      <c r="E421" s="300"/>
      <c r="F421" s="300"/>
      <c r="G421" s="313"/>
      <c r="H421" s="302"/>
      <c r="I421" s="303"/>
      <c r="J421" s="303"/>
      <c r="K421" s="303"/>
      <c r="L421" s="303"/>
      <c r="M421" s="303"/>
      <c r="N421" s="303"/>
      <c r="O421" s="303"/>
      <c r="P421" s="303"/>
      <c r="Q421" s="304"/>
      <c r="R421" s="304"/>
      <c r="S421" s="304"/>
      <c r="T421" s="304"/>
      <c r="U421" s="304"/>
      <c r="V421" s="304"/>
      <c r="W421" s="304"/>
      <c r="X421" s="304"/>
      <c r="Y421" s="304"/>
      <c r="Z421" s="304"/>
      <c r="AA421" s="304"/>
      <c r="AB421" s="304"/>
      <c r="AC421" s="304"/>
      <c r="AD421" s="304"/>
      <c r="AE421" s="304"/>
      <c r="AF421" s="304"/>
      <c r="AG421" s="304"/>
    </row>
    <row r="422">
      <c r="A422" s="304"/>
      <c r="B422" s="304"/>
      <c r="C422" s="304"/>
      <c r="D422" s="304"/>
      <c r="E422" s="300"/>
      <c r="F422" s="300"/>
      <c r="G422" s="313"/>
      <c r="H422" s="302"/>
      <c r="I422" s="303"/>
      <c r="J422" s="303"/>
      <c r="K422" s="303"/>
      <c r="L422" s="303"/>
      <c r="M422" s="303"/>
      <c r="N422" s="303"/>
      <c r="O422" s="303"/>
      <c r="P422" s="303"/>
      <c r="Q422" s="304"/>
      <c r="R422" s="304"/>
      <c r="S422" s="304"/>
      <c r="T422" s="304"/>
      <c r="U422" s="304"/>
      <c r="V422" s="304"/>
      <c r="W422" s="304"/>
      <c r="X422" s="304"/>
      <c r="Y422" s="304"/>
      <c r="Z422" s="304"/>
      <c r="AA422" s="304"/>
      <c r="AB422" s="304"/>
      <c r="AC422" s="304"/>
      <c r="AD422" s="304"/>
      <c r="AE422" s="304"/>
      <c r="AF422" s="304"/>
      <c r="AG422" s="304"/>
    </row>
    <row r="423">
      <c r="A423" s="304"/>
      <c r="B423" s="304"/>
      <c r="C423" s="304"/>
      <c r="D423" s="304"/>
      <c r="E423" s="300"/>
      <c r="F423" s="300"/>
      <c r="G423" s="313"/>
      <c r="H423" s="302"/>
      <c r="I423" s="303"/>
      <c r="J423" s="303"/>
      <c r="K423" s="303"/>
      <c r="L423" s="303"/>
      <c r="M423" s="303"/>
      <c r="N423" s="303"/>
      <c r="O423" s="303"/>
      <c r="P423" s="303"/>
      <c r="Q423" s="304"/>
      <c r="R423" s="304"/>
      <c r="S423" s="304"/>
      <c r="T423" s="304"/>
      <c r="U423" s="304"/>
      <c r="V423" s="304"/>
      <c r="W423" s="304"/>
      <c r="X423" s="304"/>
      <c r="Y423" s="304"/>
      <c r="Z423" s="304"/>
      <c r="AA423" s="304"/>
      <c r="AB423" s="304"/>
      <c r="AC423" s="304"/>
      <c r="AD423" s="304"/>
      <c r="AE423" s="304"/>
      <c r="AF423" s="304"/>
      <c r="AG423" s="304"/>
    </row>
    <row r="424">
      <c r="A424" s="304"/>
      <c r="B424" s="304"/>
      <c r="C424" s="304"/>
      <c r="D424" s="304"/>
      <c r="E424" s="300"/>
      <c r="F424" s="300"/>
      <c r="G424" s="313"/>
      <c r="H424" s="302"/>
      <c r="I424" s="303"/>
      <c r="J424" s="303"/>
      <c r="K424" s="303"/>
      <c r="L424" s="303"/>
      <c r="M424" s="303"/>
      <c r="N424" s="303"/>
      <c r="O424" s="303"/>
      <c r="P424" s="303"/>
      <c r="Q424" s="304"/>
      <c r="R424" s="304"/>
      <c r="S424" s="304"/>
      <c r="T424" s="304"/>
      <c r="U424" s="304"/>
      <c r="V424" s="304"/>
      <c r="W424" s="304"/>
      <c r="X424" s="304"/>
      <c r="Y424" s="304"/>
      <c r="Z424" s="304"/>
      <c r="AA424" s="304"/>
      <c r="AB424" s="304"/>
      <c r="AC424" s="304"/>
      <c r="AD424" s="304"/>
      <c r="AE424" s="304"/>
      <c r="AF424" s="304"/>
      <c r="AG424" s="304"/>
    </row>
    <row r="425">
      <c r="A425" s="304"/>
      <c r="B425" s="304"/>
      <c r="C425" s="304"/>
      <c r="D425" s="304"/>
      <c r="E425" s="300"/>
      <c r="F425" s="300"/>
      <c r="G425" s="313"/>
      <c r="H425" s="302"/>
      <c r="I425" s="303"/>
      <c r="J425" s="303"/>
      <c r="K425" s="303"/>
      <c r="L425" s="303"/>
      <c r="M425" s="303"/>
      <c r="N425" s="303"/>
      <c r="O425" s="303"/>
      <c r="P425" s="303"/>
      <c r="Q425" s="304"/>
      <c r="R425" s="304"/>
      <c r="S425" s="304"/>
      <c r="T425" s="304"/>
      <c r="U425" s="304"/>
      <c r="V425" s="304"/>
      <c r="W425" s="304"/>
      <c r="X425" s="304"/>
      <c r="Y425" s="304"/>
      <c r="Z425" s="304"/>
      <c r="AA425" s="304"/>
      <c r="AB425" s="304"/>
      <c r="AC425" s="304"/>
      <c r="AD425" s="304"/>
      <c r="AE425" s="304"/>
      <c r="AF425" s="304"/>
      <c r="AG425" s="304"/>
    </row>
    <row r="426">
      <c r="A426" s="304"/>
      <c r="B426" s="304"/>
      <c r="C426" s="304"/>
      <c r="D426" s="304"/>
      <c r="E426" s="300"/>
      <c r="F426" s="300"/>
      <c r="G426" s="313"/>
      <c r="H426" s="302"/>
      <c r="I426" s="303"/>
      <c r="J426" s="303"/>
      <c r="K426" s="303"/>
      <c r="L426" s="303"/>
      <c r="M426" s="303"/>
      <c r="N426" s="303"/>
      <c r="O426" s="303"/>
      <c r="P426" s="303"/>
      <c r="Q426" s="304"/>
      <c r="R426" s="304"/>
      <c r="S426" s="304"/>
      <c r="T426" s="304"/>
      <c r="U426" s="304"/>
      <c r="V426" s="304"/>
      <c r="W426" s="304"/>
      <c r="X426" s="304"/>
      <c r="Y426" s="304"/>
      <c r="Z426" s="304"/>
      <c r="AA426" s="304"/>
      <c r="AB426" s="304"/>
      <c r="AC426" s="304"/>
      <c r="AD426" s="304"/>
      <c r="AE426" s="304"/>
      <c r="AF426" s="304"/>
      <c r="AG426" s="304"/>
    </row>
    <row r="427">
      <c r="A427" s="304"/>
      <c r="B427" s="304"/>
      <c r="C427" s="304"/>
      <c r="D427" s="304"/>
      <c r="E427" s="300"/>
      <c r="F427" s="300"/>
      <c r="G427" s="313"/>
      <c r="H427" s="302"/>
      <c r="I427" s="303"/>
      <c r="J427" s="303"/>
      <c r="K427" s="303"/>
      <c r="L427" s="303"/>
      <c r="M427" s="303"/>
      <c r="N427" s="303"/>
      <c r="O427" s="303"/>
      <c r="P427" s="303"/>
      <c r="Q427" s="304"/>
      <c r="R427" s="304"/>
      <c r="S427" s="304"/>
      <c r="T427" s="304"/>
      <c r="U427" s="304"/>
      <c r="V427" s="304"/>
      <c r="W427" s="304"/>
      <c r="X427" s="304"/>
      <c r="Y427" s="304"/>
      <c r="Z427" s="304"/>
      <c r="AA427" s="304"/>
      <c r="AB427" s="304"/>
      <c r="AC427" s="304"/>
      <c r="AD427" s="304"/>
      <c r="AE427" s="304"/>
      <c r="AF427" s="304"/>
      <c r="AG427" s="304"/>
    </row>
    <row r="428">
      <c r="A428" s="304"/>
      <c r="B428" s="304"/>
      <c r="C428" s="304"/>
      <c r="D428" s="304"/>
      <c r="E428" s="300"/>
      <c r="F428" s="300"/>
      <c r="G428" s="313"/>
      <c r="H428" s="302"/>
      <c r="I428" s="303"/>
      <c r="J428" s="303"/>
      <c r="K428" s="303"/>
      <c r="L428" s="303"/>
      <c r="M428" s="303"/>
      <c r="N428" s="303"/>
      <c r="O428" s="303"/>
      <c r="P428" s="303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</row>
    <row r="429">
      <c r="A429" s="304"/>
      <c r="B429" s="304"/>
      <c r="C429" s="304"/>
      <c r="D429" s="304"/>
      <c r="E429" s="300"/>
      <c r="F429" s="300"/>
      <c r="G429" s="313"/>
      <c r="H429" s="302"/>
      <c r="I429" s="303"/>
      <c r="J429" s="303"/>
      <c r="K429" s="303"/>
      <c r="L429" s="303"/>
      <c r="M429" s="303"/>
      <c r="N429" s="303"/>
      <c r="O429" s="303"/>
      <c r="P429" s="303"/>
      <c r="Q429" s="304"/>
      <c r="R429" s="304"/>
      <c r="S429" s="304"/>
      <c r="T429" s="304"/>
      <c r="U429" s="304"/>
      <c r="V429" s="304"/>
      <c r="W429" s="304"/>
      <c r="X429" s="304"/>
      <c r="Y429" s="304"/>
      <c r="Z429" s="304"/>
      <c r="AA429" s="304"/>
      <c r="AB429" s="304"/>
      <c r="AC429" s="304"/>
      <c r="AD429" s="304"/>
      <c r="AE429" s="304"/>
      <c r="AF429" s="304"/>
      <c r="AG429" s="304"/>
    </row>
    <row r="430">
      <c r="A430" s="304"/>
      <c r="B430" s="304"/>
      <c r="C430" s="304"/>
      <c r="D430" s="304"/>
      <c r="E430" s="300"/>
      <c r="F430" s="300"/>
      <c r="G430" s="313"/>
      <c r="H430" s="302"/>
      <c r="I430" s="303"/>
      <c r="J430" s="303"/>
      <c r="K430" s="303"/>
      <c r="L430" s="303"/>
      <c r="M430" s="303"/>
      <c r="N430" s="303"/>
      <c r="O430" s="303"/>
      <c r="P430" s="303"/>
      <c r="Q430" s="304"/>
      <c r="R430" s="304"/>
      <c r="S430" s="304"/>
      <c r="T430" s="304"/>
      <c r="U430" s="304"/>
      <c r="V430" s="304"/>
      <c r="W430" s="304"/>
      <c r="X430" s="304"/>
      <c r="Y430" s="304"/>
      <c r="Z430" s="304"/>
      <c r="AA430" s="304"/>
      <c r="AB430" s="304"/>
      <c r="AC430" s="304"/>
      <c r="AD430" s="304"/>
      <c r="AE430" s="304"/>
      <c r="AF430" s="304"/>
      <c r="AG430" s="304"/>
    </row>
    <row r="431">
      <c r="A431" s="304"/>
      <c r="B431" s="304"/>
      <c r="C431" s="304"/>
      <c r="D431" s="304"/>
      <c r="E431" s="300"/>
      <c r="F431" s="300"/>
      <c r="G431" s="313"/>
      <c r="H431" s="302"/>
      <c r="I431" s="303"/>
      <c r="J431" s="303"/>
      <c r="K431" s="303"/>
      <c r="L431" s="303"/>
      <c r="M431" s="303"/>
      <c r="N431" s="303"/>
      <c r="O431" s="303"/>
      <c r="P431" s="303"/>
      <c r="Q431" s="304"/>
      <c r="R431" s="304"/>
      <c r="S431" s="304"/>
      <c r="T431" s="304"/>
      <c r="U431" s="304"/>
      <c r="V431" s="304"/>
      <c r="W431" s="304"/>
      <c r="X431" s="304"/>
      <c r="Y431" s="304"/>
      <c r="Z431" s="304"/>
      <c r="AA431" s="304"/>
      <c r="AB431" s="304"/>
      <c r="AC431" s="304"/>
      <c r="AD431" s="304"/>
      <c r="AE431" s="304"/>
      <c r="AF431" s="304"/>
      <c r="AG431" s="304"/>
    </row>
    <row r="432">
      <c r="A432" s="304"/>
      <c r="B432" s="304"/>
      <c r="C432" s="304"/>
      <c r="D432" s="304"/>
      <c r="E432" s="300"/>
      <c r="F432" s="300"/>
      <c r="G432" s="313"/>
      <c r="H432" s="302"/>
      <c r="I432" s="303"/>
      <c r="J432" s="303"/>
      <c r="K432" s="303"/>
      <c r="L432" s="303"/>
      <c r="M432" s="303"/>
      <c r="N432" s="303"/>
      <c r="O432" s="303"/>
      <c r="P432" s="303"/>
      <c r="Q432" s="304"/>
      <c r="R432" s="304"/>
      <c r="S432" s="304"/>
      <c r="T432" s="304"/>
      <c r="U432" s="304"/>
      <c r="V432" s="304"/>
      <c r="W432" s="304"/>
      <c r="X432" s="304"/>
      <c r="Y432" s="304"/>
      <c r="Z432" s="304"/>
      <c r="AA432" s="304"/>
      <c r="AB432" s="304"/>
      <c r="AC432" s="304"/>
      <c r="AD432" s="304"/>
      <c r="AE432" s="304"/>
      <c r="AF432" s="304"/>
      <c r="AG432" s="304"/>
    </row>
    <row r="433">
      <c r="A433" s="304"/>
      <c r="B433" s="304"/>
      <c r="C433" s="304"/>
      <c r="D433" s="304"/>
      <c r="E433" s="300"/>
      <c r="F433" s="300"/>
      <c r="G433" s="313"/>
      <c r="H433" s="302"/>
      <c r="I433" s="303"/>
      <c r="J433" s="303"/>
      <c r="K433" s="303"/>
      <c r="L433" s="303"/>
      <c r="M433" s="303"/>
      <c r="N433" s="303"/>
      <c r="O433" s="303"/>
      <c r="P433" s="303"/>
      <c r="Q433" s="304"/>
      <c r="R433" s="304"/>
      <c r="S433" s="304"/>
      <c r="T433" s="304"/>
      <c r="U433" s="304"/>
      <c r="V433" s="304"/>
      <c r="W433" s="304"/>
      <c r="X433" s="304"/>
      <c r="Y433" s="304"/>
      <c r="Z433" s="304"/>
      <c r="AA433" s="304"/>
      <c r="AB433" s="304"/>
      <c r="AC433" s="304"/>
      <c r="AD433" s="304"/>
      <c r="AE433" s="304"/>
      <c r="AF433" s="304"/>
      <c r="AG433" s="304"/>
    </row>
    <row r="434">
      <c r="A434" s="304"/>
      <c r="B434" s="304"/>
      <c r="C434" s="304"/>
      <c r="D434" s="304"/>
      <c r="E434" s="300"/>
      <c r="F434" s="300"/>
      <c r="G434" s="313"/>
      <c r="H434" s="302"/>
      <c r="I434" s="303"/>
      <c r="J434" s="303"/>
      <c r="K434" s="303"/>
      <c r="L434" s="303"/>
      <c r="M434" s="303"/>
      <c r="N434" s="303"/>
      <c r="O434" s="303"/>
      <c r="P434" s="303"/>
      <c r="Q434" s="304"/>
      <c r="R434" s="304"/>
      <c r="S434" s="304"/>
      <c r="T434" s="304"/>
      <c r="U434" s="304"/>
      <c r="V434" s="304"/>
      <c r="W434" s="304"/>
      <c r="X434" s="304"/>
      <c r="Y434" s="304"/>
      <c r="Z434" s="304"/>
      <c r="AA434" s="304"/>
      <c r="AB434" s="304"/>
      <c r="AC434" s="304"/>
      <c r="AD434" s="304"/>
      <c r="AE434" s="304"/>
      <c r="AF434" s="304"/>
      <c r="AG434" s="304"/>
    </row>
    <row r="435">
      <c r="A435" s="304"/>
      <c r="B435" s="304"/>
      <c r="C435" s="304"/>
      <c r="D435" s="304"/>
      <c r="E435" s="300"/>
      <c r="F435" s="300"/>
      <c r="G435" s="313"/>
      <c r="H435" s="302"/>
      <c r="I435" s="303"/>
      <c r="J435" s="303"/>
      <c r="K435" s="303"/>
      <c r="L435" s="303"/>
      <c r="M435" s="303"/>
      <c r="N435" s="303"/>
      <c r="O435" s="303"/>
      <c r="P435" s="303"/>
      <c r="Q435" s="304"/>
      <c r="R435" s="304"/>
      <c r="S435" s="304"/>
      <c r="T435" s="304"/>
      <c r="U435" s="304"/>
      <c r="V435" s="304"/>
      <c r="W435" s="304"/>
      <c r="X435" s="304"/>
      <c r="Y435" s="304"/>
      <c r="Z435" s="304"/>
      <c r="AA435" s="304"/>
      <c r="AB435" s="304"/>
      <c r="AC435" s="304"/>
      <c r="AD435" s="304"/>
      <c r="AE435" s="304"/>
      <c r="AF435" s="304"/>
      <c r="AG435" s="304"/>
    </row>
    <row r="436">
      <c r="A436" s="304"/>
      <c r="B436" s="304"/>
      <c r="C436" s="304"/>
      <c r="D436" s="304"/>
      <c r="E436" s="300"/>
      <c r="F436" s="300"/>
      <c r="G436" s="313"/>
      <c r="H436" s="302"/>
      <c r="I436" s="303"/>
      <c r="J436" s="303"/>
      <c r="K436" s="303"/>
      <c r="L436" s="303"/>
      <c r="M436" s="303"/>
      <c r="N436" s="303"/>
      <c r="O436" s="303"/>
      <c r="P436" s="303"/>
      <c r="Q436" s="304"/>
      <c r="R436" s="304"/>
      <c r="S436" s="304"/>
      <c r="T436" s="304"/>
      <c r="U436" s="304"/>
      <c r="V436" s="304"/>
      <c r="W436" s="304"/>
      <c r="X436" s="304"/>
      <c r="Y436" s="304"/>
      <c r="Z436" s="304"/>
      <c r="AA436" s="304"/>
      <c r="AB436" s="304"/>
      <c r="AC436" s="304"/>
      <c r="AD436" s="304"/>
      <c r="AE436" s="304"/>
      <c r="AF436" s="304"/>
      <c r="AG436" s="304"/>
    </row>
    <row r="437">
      <c r="A437" s="304"/>
      <c r="B437" s="304"/>
      <c r="C437" s="304"/>
      <c r="D437" s="304"/>
      <c r="E437" s="300"/>
      <c r="F437" s="300"/>
      <c r="G437" s="313"/>
      <c r="H437" s="302"/>
      <c r="I437" s="303"/>
      <c r="J437" s="303"/>
      <c r="K437" s="303"/>
      <c r="L437" s="303"/>
      <c r="M437" s="303"/>
      <c r="N437" s="303"/>
      <c r="O437" s="303"/>
      <c r="P437" s="303"/>
      <c r="Q437" s="304"/>
      <c r="R437" s="304"/>
      <c r="S437" s="304"/>
      <c r="T437" s="304"/>
      <c r="U437" s="304"/>
      <c r="V437" s="304"/>
      <c r="W437" s="304"/>
      <c r="X437" s="304"/>
      <c r="Y437" s="304"/>
      <c r="Z437" s="304"/>
      <c r="AA437" s="304"/>
      <c r="AB437" s="304"/>
      <c r="AC437" s="304"/>
      <c r="AD437" s="304"/>
      <c r="AE437" s="304"/>
      <c r="AF437" s="304"/>
      <c r="AG437" s="304"/>
    </row>
    <row r="438">
      <c r="A438" s="304"/>
      <c r="B438" s="304"/>
      <c r="C438" s="304"/>
      <c r="D438" s="304"/>
      <c r="E438" s="300"/>
      <c r="F438" s="300"/>
      <c r="G438" s="313"/>
      <c r="H438" s="302"/>
      <c r="I438" s="303"/>
      <c r="J438" s="303"/>
      <c r="K438" s="303"/>
      <c r="L438" s="303"/>
      <c r="M438" s="303"/>
      <c r="N438" s="303"/>
      <c r="O438" s="303"/>
      <c r="P438" s="303"/>
      <c r="Q438" s="304"/>
      <c r="R438" s="304"/>
      <c r="S438" s="304"/>
      <c r="T438" s="304"/>
      <c r="U438" s="304"/>
      <c r="V438" s="304"/>
      <c r="W438" s="304"/>
      <c r="X438" s="304"/>
      <c r="Y438" s="304"/>
      <c r="Z438" s="304"/>
      <c r="AA438" s="304"/>
      <c r="AB438" s="304"/>
      <c r="AC438" s="304"/>
      <c r="AD438" s="304"/>
      <c r="AE438" s="304"/>
      <c r="AF438" s="304"/>
      <c r="AG438" s="304"/>
    </row>
    <row r="439">
      <c r="A439" s="304"/>
      <c r="B439" s="304"/>
      <c r="C439" s="304"/>
      <c r="D439" s="304"/>
      <c r="E439" s="300"/>
      <c r="F439" s="300"/>
      <c r="G439" s="313"/>
      <c r="H439" s="302"/>
      <c r="I439" s="303"/>
      <c r="J439" s="303"/>
      <c r="K439" s="303"/>
      <c r="L439" s="303"/>
      <c r="M439" s="303"/>
      <c r="N439" s="303"/>
      <c r="O439" s="303"/>
      <c r="P439" s="303"/>
      <c r="Q439" s="304"/>
      <c r="R439" s="304"/>
      <c r="S439" s="304"/>
      <c r="T439" s="304"/>
      <c r="U439" s="304"/>
      <c r="V439" s="304"/>
      <c r="W439" s="304"/>
      <c r="X439" s="304"/>
      <c r="Y439" s="304"/>
      <c r="Z439" s="304"/>
      <c r="AA439" s="304"/>
      <c r="AB439" s="304"/>
      <c r="AC439" s="304"/>
      <c r="AD439" s="304"/>
      <c r="AE439" s="304"/>
      <c r="AF439" s="304"/>
      <c r="AG439" s="304"/>
    </row>
    <row r="440">
      <c r="A440" s="304"/>
      <c r="B440" s="304"/>
      <c r="C440" s="304"/>
      <c r="D440" s="304"/>
      <c r="E440" s="300"/>
      <c r="F440" s="300"/>
      <c r="G440" s="313"/>
      <c r="H440" s="302"/>
      <c r="I440" s="303"/>
      <c r="J440" s="303"/>
      <c r="K440" s="303"/>
      <c r="L440" s="303"/>
      <c r="M440" s="303"/>
      <c r="N440" s="303"/>
      <c r="O440" s="303"/>
      <c r="P440" s="303"/>
      <c r="Q440" s="304"/>
      <c r="R440" s="304"/>
      <c r="S440" s="304"/>
      <c r="T440" s="304"/>
      <c r="U440" s="304"/>
      <c r="V440" s="304"/>
      <c r="W440" s="304"/>
      <c r="X440" s="304"/>
      <c r="Y440" s="304"/>
      <c r="Z440" s="304"/>
      <c r="AA440" s="304"/>
      <c r="AB440" s="304"/>
      <c r="AC440" s="304"/>
      <c r="AD440" s="304"/>
      <c r="AE440" s="304"/>
      <c r="AF440" s="304"/>
      <c r="AG440" s="304"/>
    </row>
    <row r="441">
      <c r="A441" s="304"/>
      <c r="B441" s="304"/>
      <c r="C441" s="304"/>
      <c r="D441" s="304"/>
      <c r="E441" s="300"/>
      <c r="F441" s="300"/>
      <c r="G441" s="313"/>
      <c r="H441" s="302"/>
      <c r="I441" s="303"/>
      <c r="J441" s="303"/>
      <c r="K441" s="303"/>
      <c r="L441" s="303"/>
      <c r="M441" s="303"/>
      <c r="N441" s="303"/>
      <c r="O441" s="303"/>
      <c r="P441" s="303"/>
      <c r="Q441" s="304"/>
      <c r="R441" s="304"/>
      <c r="S441" s="304"/>
      <c r="T441" s="304"/>
      <c r="U441" s="304"/>
      <c r="V441" s="304"/>
      <c r="W441" s="304"/>
      <c r="X441" s="304"/>
      <c r="Y441" s="304"/>
      <c r="Z441" s="304"/>
      <c r="AA441" s="304"/>
      <c r="AB441" s="304"/>
      <c r="AC441" s="304"/>
      <c r="AD441" s="304"/>
      <c r="AE441" s="304"/>
      <c r="AF441" s="304"/>
      <c r="AG441" s="304"/>
    </row>
    <row r="442">
      <c r="A442" s="304"/>
      <c r="B442" s="304"/>
      <c r="C442" s="304"/>
      <c r="D442" s="304"/>
      <c r="E442" s="300"/>
      <c r="F442" s="300"/>
      <c r="G442" s="313"/>
      <c r="H442" s="302"/>
      <c r="I442" s="303"/>
      <c r="J442" s="303"/>
      <c r="K442" s="303"/>
      <c r="L442" s="303"/>
      <c r="M442" s="303"/>
      <c r="N442" s="303"/>
      <c r="O442" s="303"/>
      <c r="P442" s="303"/>
      <c r="Q442" s="304"/>
      <c r="R442" s="304"/>
      <c r="S442" s="304"/>
      <c r="T442" s="304"/>
      <c r="U442" s="304"/>
      <c r="V442" s="304"/>
      <c r="W442" s="304"/>
      <c r="X442" s="304"/>
      <c r="Y442" s="304"/>
      <c r="Z442" s="304"/>
      <c r="AA442" s="304"/>
      <c r="AB442" s="304"/>
      <c r="AC442" s="304"/>
      <c r="AD442" s="304"/>
      <c r="AE442" s="304"/>
      <c r="AF442" s="304"/>
      <c r="AG442" s="304"/>
    </row>
    <row r="443">
      <c r="A443" s="304"/>
      <c r="B443" s="304"/>
      <c r="C443" s="304"/>
      <c r="D443" s="304"/>
      <c r="E443" s="300"/>
      <c r="F443" s="300"/>
      <c r="G443" s="313"/>
      <c r="H443" s="302"/>
      <c r="I443" s="303"/>
      <c r="J443" s="303"/>
      <c r="K443" s="303"/>
      <c r="L443" s="303"/>
      <c r="M443" s="303"/>
      <c r="N443" s="303"/>
      <c r="O443" s="303"/>
      <c r="P443" s="303"/>
      <c r="Q443" s="304"/>
      <c r="R443" s="304"/>
      <c r="S443" s="304"/>
      <c r="T443" s="304"/>
      <c r="U443" s="304"/>
      <c r="V443" s="304"/>
      <c r="W443" s="304"/>
      <c r="X443" s="304"/>
      <c r="Y443" s="304"/>
      <c r="Z443" s="304"/>
      <c r="AA443" s="304"/>
      <c r="AB443" s="304"/>
      <c r="AC443" s="304"/>
      <c r="AD443" s="304"/>
      <c r="AE443" s="304"/>
      <c r="AF443" s="304"/>
      <c r="AG443" s="304"/>
    </row>
    <row r="444">
      <c r="A444" s="304"/>
      <c r="B444" s="304"/>
      <c r="C444" s="304"/>
      <c r="D444" s="304"/>
      <c r="E444" s="300"/>
      <c r="F444" s="300"/>
      <c r="G444" s="313"/>
      <c r="H444" s="302"/>
      <c r="I444" s="303"/>
      <c r="J444" s="303"/>
      <c r="K444" s="303"/>
      <c r="L444" s="303"/>
      <c r="M444" s="303"/>
      <c r="N444" s="303"/>
      <c r="O444" s="303"/>
      <c r="P444" s="303"/>
      <c r="Q444" s="304"/>
      <c r="R444" s="304"/>
      <c r="S444" s="304"/>
      <c r="T444" s="304"/>
      <c r="U444" s="304"/>
      <c r="V444" s="304"/>
      <c r="W444" s="304"/>
      <c r="X444" s="304"/>
      <c r="Y444" s="304"/>
      <c r="Z444" s="304"/>
      <c r="AA444" s="304"/>
      <c r="AB444" s="304"/>
      <c r="AC444" s="304"/>
      <c r="AD444" s="304"/>
      <c r="AE444" s="304"/>
      <c r="AF444" s="304"/>
      <c r="AG444" s="304"/>
    </row>
    <row r="445">
      <c r="A445" s="304"/>
      <c r="B445" s="304"/>
      <c r="C445" s="304"/>
      <c r="D445" s="304"/>
      <c r="E445" s="300"/>
      <c r="F445" s="300"/>
      <c r="G445" s="313"/>
      <c r="H445" s="302"/>
      <c r="I445" s="303"/>
      <c r="J445" s="303"/>
      <c r="K445" s="303"/>
      <c r="L445" s="303"/>
      <c r="M445" s="303"/>
      <c r="N445" s="303"/>
      <c r="O445" s="303"/>
      <c r="P445" s="303"/>
      <c r="Q445" s="304"/>
      <c r="R445" s="304"/>
      <c r="S445" s="304"/>
      <c r="T445" s="304"/>
      <c r="U445" s="304"/>
      <c r="V445" s="304"/>
      <c r="W445" s="304"/>
      <c r="X445" s="304"/>
      <c r="Y445" s="304"/>
      <c r="Z445" s="304"/>
      <c r="AA445" s="304"/>
      <c r="AB445" s="304"/>
      <c r="AC445" s="304"/>
      <c r="AD445" s="304"/>
      <c r="AE445" s="304"/>
      <c r="AF445" s="304"/>
      <c r="AG445" s="304"/>
    </row>
    <row r="446">
      <c r="A446" s="304"/>
      <c r="B446" s="304"/>
      <c r="C446" s="304"/>
      <c r="D446" s="304"/>
      <c r="E446" s="300"/>
      <c r="F446" s="300"/>
      <c r="G446" s="313"/>
      <c r="H446" s="302"/>
      <c r="I446" s="303"/>
      <c r="J446" s="303"/>
      <c r="K446" s="303"/>
      <c r="L446" s="303"/>
      <c r="M446" s="303"/>
      <c r="N446" s="303"/>
      <c r="O446" s="303"/>
      <c r="P446" s="303"/>
      <c r="Q446" s="304"/>
      <c r="R446" s="304"/>
      <c r="S446" s="304"/>
      <c r="T446" s="304"/>
      <c r="U446" s="304"/>
      <c r="V446" s="304"/>
      <c r="W446" s="304"/>
      <c r="X446" s="304"/>
      <c r="Y446" s="304"/>
      <c r="Z446" s="304"/>
      <c r="AA446" s="304"/>
      <c r="AB446" s="304"/>
      <c r="AC446" s="304"/>
      <c r="AD446" s="304"/>
      <c r="AE446" s="304"/>
      <c r="AF446" s="304"/>
      <c r="AG446" s="304"/>
    </row>
    <row r="447">
      <c r="A447" s="304"/>
      <c r="B447" s="304"/>
      <c r="C447" s="304"/>
      <c r="D447" s="304"/>
      <c r="E447" s="300"/>
      <c r="F447" s="300"/>
      <c r="G447" s="313"/>
      <c r="H447" s="302"/>
      <c r="I447" s="303"/>
      <c r="J447" s="303"/>
      <c r="K447" s="303"/>
      <c r="L447" s="303"/>
      <c r="M447" s="303"/>
      <c r="N447" s="303"/>
      <c r="O447" s="303"/>
      <c r="P447" s="303"/>
      <c r="Q447" s="304"/>
      <c r="R447" s="304"/>
      <c r="S447" s="304"/>
      <c r="T447" s="304"/>
      <c r="U447" s="304"/>
      <c r="V447" s="304"/>
      <c r="W447" s="304"/>
      <c r="X447" s="304"/>
      <c r="Y447" s="304"/>
      <c r="Z447" s="304"/>
      <c r="AA447" s="304"/>
      <c r="AB447" s="304"/>
      <c r="AC447" s="304"/>
      <c r="AD447" s="304"/>
      <c r="AE447" s="304"/>
      <c r="AF447" s="304"/>
      <c r="AG447" s="304"/>
    </row>
    <row r="448">
      <c r="A448" s="304"/>
      <c r="B448" s="304"/>
      <c r="C448" s="304"/>
      <c r="D448" s="304"/>
      <c r="E448" s="300"/>
      <c r="F448" s="300"/>
      <c r="G448" s="313"/>
      <c r="H448" s="302"/>
      <c r="I448" s="303"/>
      <c r="J448" s="303"/>
      <c r="K448" s="303"/>
      <c r="L448" s="303"/>
      <c r="M448" s="303"/>
      <c r="N448" s="303"/>
      <c r="O448" s="303"/>
      <c r="P448" s="303"/>
      <c r="Q448" s="304"/>
      <c r="R448" s="304"/>
      <c r="S448" s="304"/>
      <c r="T448" s="304"/>
      <c r="U448" s="304"/>
      <c r="V448" s="304"/>
      <c r="W448" s="304"/>
      <c r="X448" s="304"/>
      <c r="Y448" s="304"/>
      <c r="Z448" s="304"/>
      <c r="AA448" s="304"/>
      <c r="AB448" s="304"/>
      <c r="AC448" s="304"/>
      <c r="AD448" s="304"/>
      <c r="AE448" s="304"/>
      <c r="AF448" s="304"/>
      <c r="AG448" s="304"/>
    </row>
    <row r="449">
      <c r="A449" s="304"/>
      <c r="B449" s="304"/>
      <c r="C449" s="304"/>
      <c r="D449" s="304"/>
      <c r="E449" s="300"/>
      <c r="F449" s="300"/>
      <c r="G449" s="313"/>
      <c r="H449" s="302"/>
      <c r="I449" s="303"/>
      <c r="J449" s="303"/>
      <c r="K449" s="303"/>
      <c r="L449" s="303"/>
      <c r="M449" s="303"/>
      <c r="N449" s="303"/>
      <c r="O449" s="303"/>
      <c r="P449" s="303"/>
      <c r="Q449" s="304"/>
      <c r="R449" s="304"/>
      <c r="S449" s="304"/>
      <c r="T449" s="304"/>
      <c r="U449" s="304"/>
      <c r="V449" s="304"/>
      <c r="W449" s="304"/>
      <c r="X449" s="304"/>
      <c r="Y449" s="304"/>
      <c r="Z449" s="304"/>
      <c r="AA449" s="304"/>
      <c r="AB449" s="304"/>
      <c r="AC449" s="304"/>
      <c r="AD449" s="304"/>
      <c r="AE449" s="304"/>
      <c r="AF449" s="304"/>
      <c r="AG449" s="304"/>
    </row>
    <row r="450">
      <c r="A450" s="304"/>
      <c r="B450" s="304"/>
      <c r="C450" s="304"/>
      <c r="D450" s="304"/>
      <c r="E450" s="300"/>
      <c r="F450" s="300"/>
      <c r="G450" s="313"/>
      <c r="H450" s="302"/>
      <c r="I450" s="303"/>
      <c r="J450" s="303"/>
      <c r="K450" s="303"/>
      <c r="L450" s="303"/>
      <c r="M450" s="303"/>
      <c r="N450" s="303"/>
      <c r="O450" s="303"/>
      <c r="P450" s="303"/>
      <c r="Q450" s="304"/>
      <c r="R450" s="304"/>
      <c r="S450" s="304"/>
      <c r="T450" s="304"/>
      <c r="U450" s="304"/>
      <c r="V450" s="304"/>
      <c r="W450" s="304"/>
      <c r="X450" s="304"/>
      <c r="Y450" s="304"/>
      <c r="Z450" s="304"/>
      <c r="AA450" s="304"/>
      <c r="AB450" s="304"/>
      <c r="AC450" s="304"/>
      <c r="AD450" s="304"/>
      <c r="AE450" s="304"/>
      <c r="AF450" s="304"/>
      <c r="AG450" s="304"/>
    </row>
    <row r="451">
      <c r="A451" s="304"/>
      <c r="B451" s="304"/>
      <c r="C451" s="304"/>
      <c r="D451" s="304"/>
      <c r="E451" s="300"/>
      <c r="F451" s="300"/>
      <c r="G451" s="313"/>
      <c r="H451" s="302"/>
      <c r="I451" s="303"/>
      <c r="J451" s="303"/>
      <c r="K451" s="303"/>
      <c r="L451" s="303"/>
      <c r="M451" s="303"/>
      <c r="N451" s="303"/>
      <c r="O451" s="303"/>
      <c r="P451" s="303"/>
      <c r="Q451" s="304"/>
      <c r="R451" s="304"/>
      <c r="S451" s="304"/>
      <c r="T451" s="304"/>
      <c r="U451" s="304"/>
      <c r="V451" s="304"/>
      <c r="W451" s="304"/>
      <c r="X451" s="304"/>
      <c r="Y451" s="304"/>
      <c r="Z451" s="304"/>
      <c r="AA451" s="304"/>
      <c r="AB451" s="304"/>
      <c r="AC451" s="304"/>
      <c r="AD451" s="304"/>
      <c r="AE451" s="304"/>
      <c r="AF451" s="304"/>
      <c r="AG451" s="304"/>
    </row>
    <row r="452">
      <c r="A452" s="304"/>
      <c r="B452" s="304"/>
      <c r="C452" s="304"/>
      <c r="D452" s="304"/>
      <c r="E452" s="300"/>
      <c r="F452" s="300"/>
      <c r="G452" s="313"/>
      <c r="H452" s="302"/>
      <c r="I452" s="303"/>
      <c r="J452" s="303"/>
      <c r="K452" s="303"/>
      <c r="L452" s="303"/>
      <c r="M452" s="303"/>
      <c r="N452" s="303"/>
      <c r="O452" s="303"/>
      <c r="P452" s="303"/>
      <c r="Q452" s="304"/>
      <c r="R452" s="304"/>
      <c r="S452" s="304"/>
      <c r="T452" s="304"/>
      <c r="U452" s="304"/>
      <c r="V452" s="304"/>
      <c r="W452" s="304"/>
      <c r="X452" s="304"/>
      <c r="Y452" s="304"/>
      <c r="Z452" s="304"/>
      <c r="AA452" s="304"/>
      <c r="AB452" s="304"/>
      <c r="AC452" s="304"/>
      <c r="AD452" s="304"/>
      <c r="AE452" s="304"/>
      <c r="AF452" s="304"/>
      <c r="AG452" s="304"/>
    </row>
    <row r="453">
      <c r="A453" s="304"/>
      <c r="B453" s="304"/>
      <c r="C453" s="304"/>
      <c r="D453" s="304"/>
      <c r="E453" s="300"/>
      <c r="F453" s="300"/>
      <c r="G453" s="313"/>
      <c r="H453" s="302"/>
      <c r="I453" s="303"/>
      <c r="J453" s="303"/>
      <c r="K453" s="303"/>
      <c r="L453" s="303"/>
      <c r="M453" s="303"/>
      <c r="N453" s="303"/>
      <c r="O453" s="303"/>
      <c r="P453" s="303"/>
      <c r="Q453" s="304"/>
      <c r="R453" s="304"/>
      <c r="S453" s="304"/>
      <c r="T453" s="304"/>
      <c r="U453" s="304"/>
      <c r="V453" s="304"/>
      <c r="W453" s="304"/>
      <c r="X453" s="304"/>
      <c r="Y453" s="304"/>
      <c r="Z453" s="304"/>
      <c r="AA453" s="304"/>
      <c r="AB453" s="304"/>
      <c r="AC453" s="304"/>
      <c r="AD453" s="304"/>
      <c r="AE453" s="304"/>
      <c r="AF453" s="304"/>
      <c r="AG453" s="304"/>
    </row>
    <row r="454">
      <c r="A454" s="304"/>
      <c r="B454" s="304"/>
      <c r="C454" s="304"/>
      <c r="D454" s="304"/>
      <c r="E454" s="300"/>
      <c r="F454" s="300"/>
      <c r="G454" s="313"/>
      <c r="H454" s="302"/>
      <c r="I454" s="303"/>
      <c r="J454" s="303"/>
      <c r="K454" s="303"/>
      <c r="L454" s="303"/>
      <c r="M454" s="303"/>
      <c r="N454" s="303"/>
      <c r="O454" s="303"/>
      <c r="P454" s="303"/>
      <c r="Q454" s="304"/>
      <c r="R454" s="304"/>
      <c r="S454" s="304"/>
      <c r="T454" s="304"/>
      <c r="U454" s="304"/>
      <c r="V454" s="304"/>
      <c r="W454" s="304"/>
      <c r="X454" s="304"/>
      <c r="Y454" s="304"/>
      <c r="Z454" s="304"/>
      <c r="AA454" s="304"/>
      <c r="AB454" s="304"/>
      <c r="AC454" s="304"/>
      <c r="AD454" s="304"/>
      <c r="AE454" s="304"/>
      <c r="AF454" s="304"/>
      <c r="AG454" s="304"/>
    </row>
    <row r="455">
      <c r="A455" s="304"/>
      <c r="B455" s="304"/>
      <c r="C455" s="304"/>
      <c r="D455" s="304"/>
      <c r="E455" s="300"/>
      <c r="F455" s="300"/>
      <c r="G455" s="313"/>
      <c r="H455" s="302"/>
      <c r="I455" s="303"/>
      <c r="J455" s="303"/>
      <c r="K455" s="303"/>
      <c r="L455" s="303"/>
      <c r="M455" s="303"/>
      <c r="N455" s="303"/>
      <c r="O455" s="303"/>
      <c r="P455" s="303"/>
      <c r="Q455" s="304"/>
      <c r="R455" s="304"/>
      <c r="S455" s="304"/>
      <c r="T455" s="304"/>
      <c r="U455" s="304"/>
      <c r="V455" s="304"/>
      <c r="W455" s="304"/>
      <c r="X455" s="304"/>
      <c r="Y455" s="304"/>
      <c r="Z455" s="304"/>
      <c r="AA455" s="304"/>
      <c r="AB455" s="304"/>
      <c r="AC455" s="304"/>
      <c r="AD455" s="304"/>
      <c r="AE455" s="304"/>
      <c r="AF455" s="304"/>
      <c r="AG455" s="304"/>
    </row>
    <row r="456">
      <c r="A456" s="304"/>
      <c r="B456" s="304"/>
      <c r="C456" s="304"/>
      <c r="D456" s="304"/>
      <c r="E456" s="300"/>
      <c r="F456" s="300"/>
      <c r="G456" s="313"/>
      <c r="H456" s="302"/>
      <c r="I456" s="303"/>
      <c r="J456" s="303"/>
      <c r="K456" s="303"/>
      <c r="L456" s="303"/>
      <c r="M456" s="303"/>
      <c r="N456" s="303"/>
      <c r="O456" s="303"/>
      <c r="P456" s="303"/>
      <c r="Q456" s="304"/>
      <c r="R456" s="304"/>
      <c r="S456" s="304"/>
      <c r="T456" s="304"/>
      <c r="U456" s="304"/>
      <c r="V456" s="304"/>
      <c r="W456" s="304"/>
      <c r="X456" s="304"/>
      <c r="Y456" s="304"/>
      <c r="Z456" s="304"/>
      <c r="AA456" s="304"/>
      <c r="AB456" s="304"/>
      <c r="AC456" s="304"/>
      <c r="AD456" s="304"/>
      <c r="AE456" s="304"/>
      <c r="AF456" s="304"/>
      <c r="AG456" s="304"/>
    </row>
    <row r="457">
      <c r="A457" s="304"/>
      <c r="B457" s="304"/>
      <c r="C457" s="304"/>
      <c r="D457" s="304"/>
      <c r="E457" s="300"/>
      <c r="F457" s="300"/>
      <c r="G457" s="313"/>
      <c r="H457" s="302"/>
      <c r="I457" s="303"/>
      <c r="J457" s="303"/>
      <c r="K457" s="303"/>
      <c r="L457" s="303"/>
      <c r="M457" s="303"/>
      <c r="N457" s="303"/>
      <c r="O457" s="303"/>
      <c r="P457" s="303"/>
      <c r="Q457" s="304"/>
      <c r="R457" s="304"/>
      <c r="S457" s="304"/>
      <c r="T457" s="304"/>
      <c r="U457" s="304"/>
      <c r="V457" s="304"/>
      <c r="W457" s="304"/>
      <c r="X457" s="304"/>
      <c r="Y457" s="304"/>
      <c r="Z457" s="304"/>
      <c r="AA457" s="304"/>
      <c r="AB457" s="304"/>
      <c r="AC457" s="304"/>
      <c r="AD457" s="304"/>
      <c r="AE457" s="304"/>
      <c r="AF457" s="304"/>
      <c r="AG457" s="304"/>
    </row>
    <row r="458">
      <c r="A458" s="304"/>
      <c r="B458" s="304"/>
      <c r="C458" s="304"/>
      <c r="D458" s="304"/>
      <c r="E458" s="300"/>
      <c r="F458" s="300"/>
      <c r="G458" s="313"/>
      <c r="H458" s="302"/>
      <c r="I458" s="303"/>
      <c r="J458" s="303"/>
      <c r="K458" s="303"/>
      <c r="L458" s="303"/>
      <c r="M458" s="303"/>
      <c r="N458" s="303"/>
      <c r="O458" s="303"/>
      <c r="P458" s="303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</row>
    <row r="459">
      <c r="A459" s="304"/>
      <c r="B459" s="304"/>
      <c r="C459" s="304"/>
      <c r="D459" s="304"/>
      <c r="E459" s="300"/>
      <c r="F459" s="300"/>
      <c r="G459" s="313"/>
      <c r="H459" s="302"/>
      <c r="I459" s="303"/>
      <c r="J459" s="303"/>
      <c r="K459" s="303"/>
      <c r="L459" s="303"/>
      <c r="M459" s="303"/>
      <c r="N459" s="303"/>
      <c r="O459" s="303"/>
      <c r="P459" s="303"/>
      <c r="Q459" s="304"/>
      <c r="R459" s="304"/>
      <c r="S459" s="304"/>
      <c r="T459" s="304"/>
      <c r="U459" s="304"/>
      <c r="V459" s="304"/>
      <c r="W459" s="304"/>
      <c r="X459" s="304"/>
      <c r="Y459" s="304"/>
      <c r="Z459" s="304"/>
      <c r="AA459" s="304"/>
      <c r="AB459" s="304"/>
      <c r="AC459" s="304"/>
      <c r="AD459" s="304"/>
      <c r="AE459" s="304"/>
      <c r="AF459" s="304"/>
      <c r="AG459" s="304"/>
    </row>
    <row r="460">
      <c r="A460" s="304"/>
      <c r="B460" s="304"/>
      <c r="C460" s="304"/>
      <c r="D460" s="304"/>
      <c r="E460" s="300"/>
      <c r="F460" s="300"/>
      <c r="G460" s="313"/>
      <c r="H460" s="302"/>
      <c r="I460" s="303"/>
      <c r="J460" s="303"/>
      <c r="K460" s="303"/>
      <c r="L460" s="303"/>
      <c r="M460" s="303"/>
      <c r="N460" s="303"/>
      <c r="O460" s="303"/>
      <c r="P460" s="303"/>
      <c r="Q460" s="304"/>
      <c r="R460" s="304"/>
      <c r="S460" s="304"/>
      <c r="T460" s="304"/>
      <c r="U460" s="304"/>
      <c r="V460" s="304"/>
      <c r="W460" s="304"/>
      <c r="X460" s="304"/>
      <c r="Y460" s="304"/>
      <c r="Z460" s="304"/>
      <c r="AA460" s="304"/>
      <c r="AB460" s="304"/>
      <c r="AC460" s="304"/>
      <c r="AD460" s="304"/>
      <c r="AE460" s="304"/>
      <c r="AF460" s="304"/>
      <c r="AG460" s="304"/>
    </row>
    <row r="461">
      <c r="A461" s="304"/>
      <c r="B461" s="304"/>
      <c r="C461" s="304"/>
      <c r="D461" s="304"/>
      <c r="E461" s="300"/>
      <c r="F461" s="300"/>
      <c r="G461" s="313"/>
      <c r="H461" s="302"/>
      <c r="I461" s="303"/>
      <c r="J461" s="303"/>
      <c r="K461" s="303"/>
      <c r="L461" s="303"/>
      <c r="M461" s="303"/>
      <c r="N461" s="303"/>
      <c r="O461" s="303"/>
      <c r="P461" s="303"/>
      <c r="Q461" s="304"/>
      <c r="R461" s="304"/>
      <c r="S461" s="304"/>
      <c r="T461" s="304"/>
      <c r="U461" s="304"/>
      <c r="V461" s="304"/>
      <c r="W461" s="304"/>
      <c r="X461" s="304"/>
      <c r="Y461" s="304"/>
      <c r="Z461" s="304"/>
      <c r="AA461" s="304"/>
      <c r="AB461" s="304"/>
      <c r="AC461" s="304"/>
      <c r="AD461" s="304"/>
      <c r="AE461" s="304"/>
      <c r="AF461" s="304"/>
      <c r="AG461" s="304"/>
    </row>
    <row r="462">
      <c r="A462" s="304"/>
      <c r="B462" s="304"/>
      <c r="C462" s="304"/>
      <c r="D462" s="304"/>
      <c r="E462" s="300"/>
      <c r="F462" s="300"/>
      <c r="G462" s="313"/>
      <c r="H462" s="302"/>
      <c r="I462" s="303"/>
      <c r="J462" s="303"/>
      <c r="K462" s="303"/>
      <c r="L462" s="303"/>
      <c r="M462" s="303"/>
      <c r="N462" s="303"/>
      <c r="O462" s="303"/>
      <c r="P462" s="303"/>
      <c r="Q462" s="304"/>
      <c r="R462" s="304"/>
      <c r="S462" s="304"/>
      <c r="T462" s="304"/>
      <c r="U462" s="304"/>
      <c r="V462" s="304"/>
      <c r="W462" s="304"/>
      <c r="X462" s="304"/>
      <c r="Y462" s="304"/>
      <c r="Z462" s="304"/>
      <c r="AA462" s="304"/>
      <c r="AB462" s="304"/>
      <c r="AC462" s="304"/>
      <c r="AD462" s="304"/>
      <c r="AE462" s="304"/>
      <c r="AF462" s="304"/>
      <c r="AG462" s="304"/>
    </row>
    <row r="463">
      <c r="A463" s="304"/>
      <c r="B463" s="304"/>
      <c r="C463" s="304"/>
      <c r="D463" s="304"/>
      <c r="E463" s="300"/>
      <c r="F463" s="300"/>
      <c r="G463" s="313"/>
      <c r="H463" s="302"/>
      <c r="I463" s="303"/>
      <c r="J463" s="303"/>
      <c r="K463" s="303"/>
      <c r="L463" s="303"/>
      <c r="M463" s="303"/>
      <c r="N463" s="303"/>
      <c r="O463" s="303"/>
      <c r="P463" s="303"/>
      <c r="Q463" s="304"/>
      <c r="R463" s="304"/>
      <c r="S463" s="304"/>
      <c r="T463" s="304"/>
      <c r="U463" s="304"/>
      <c r="V463" s="304"/>
      <c r="W463" s="304"/>
      <c r="X463" s="304"/>
      <c r="Y463" s="304"/>
      <c r="Z463" s="304"/>
      <c r="AA463" s="304"/>
      <c r="AB463" s="304"/>
      <c r="AC463" s="304"/>
      <c r="AD463" s="304"/>
      <c r="AE463" s="304"/>
      <c r="AF463" s="304"/>
      <c r="AG463" s="304"/>
    </row>
    <row r="464">
      <c r="A464" s="304"/>
      <c r="B464" s="304"/>
      <c r="C464" s="304"/>
      <c r="D464" s="304"/>
      <c r="E464" s="300"/>
      <c r="F464" s="300"/>
      <c r="G464" s="313"/>
      <c r="H464" s="302"/>
      <c r="I464" s="303"/>
      <c r="J464" s="303"/>
      <c r="K464" s="303"/>
      <c r="L464" s="303"/>
      <c r="M464" s="303"/>
      <c r="N464" s="303"/>
      <c r="O464" s="303"/>
      <c r="P464" s="303"/>
      <c r="Q464" s="304"/>
      <c r="R464" s="304"/>
      <c r="S464" s="304"/>
      <c r="T464" s="304"/>
      <c r="U464" s="304"/>
      <c r="V464" s="304"/>
      <c r="W464" s="304"/>
      <c r="X464" s="304"/>
      <c r="Y464" s="304"/>
      <c r="Z464" s="304"/>
      <c r="AA464" s="304"/>
      <c r="AB464" s="304"/>
      <c r="AC464" s="304"/>
      <c r="AD464" s="304"/>
      <c r="AE464" s="304"/>
      <c r="AF464" s="304"/>
      <c r="AG464" s="304"/>
    </row>
    <row r="465">
      <c r="A465" s="304"/>
      <c r="B465" s="304"/>
      <c r="C465" s="304"/>
      <c r="D465" s="304"/>
      <c r="E465" s="300"/>
      <c r="F465" s="300"/>
      <c r="G465" s="313"/>
      <c r="H465" s="302"/>
      <c r="I465" s="303"/>
      <c r="J465" s="303"/>
      <c r="K465" s="303"/>
      <c r="L465" s="303"/>
      <c r="M465" s="303"/>
      <c r="N465" s="303"/>
      <c r="O465" s="303"/>
      <c r="P465" s="303"/>
      <c r="Q465" s="304"/>
      <c r="R465" s="304"/>
      <c r="S465" s="304"/>
      <c r="T465" s="304"/>
      <c r="U465" s="304"/>
      <c r="V465" s="304"/>
      <c r="W465" s="304"/>
      <c r="X465" s="304"/>
      <c r="Y465" s="304"/>
      <c r="Z465" s="304"/>
      <c r="AA465" s="304"/>
      <c r="AB465" s="304"/>
      <c r="AC465" s="304"/>
      <c r="AD465" s="304"/>
      <c r="AE465" s="304"/>
      <c r="AF465" s="304"/>
      <c r="AG465" s="304"/>
    </row>
    <row r="466">
      <c r="A466" s="304"/>
      <c r="B466" s="304"/>
      <c r="C466" s="304"/>
      <c r="D466" s="304"/>
      <c r="E466" s="300"/>
      <c r="F466" s="300"/>
      <c r="G466" s="313"/>
      <c r="H466" s="302"/>
      <c r="I466" s="303"/>
      <c r="J466" s="303"/>
      <c r="K466" s="303"/>
      <c r="L466" s="303"/>
      <c r="M466" s="303"/>
      <c r="N466" s="303"/>
      <c r="O466" s="303"/>
      <c r="P466" s="303"/>
      <c r="Q466" s="304"/>
      <c r="R466" s="304"/>
      <c r="S466" s="304"/>
      <c r="T466" s="304"/>
      <c r="U466" s="304"/>
      <c r="V466" s="304"/>
      <c r="W466" s="304"/>
      <c r="X466" s="304"/>
      <c r="Y466" s="304"/>
      <c r="Z466" s="304"/>
      <c r="AA466" s="304"/>
      <c r="AB466" s="304"/>
      <c r="AC466" s="304"/>
      <c r="AD466" s="304"/>
      <c r="AE466" s="304"/>
      <c r="AF466" s="304"/>
      <c r="AG466" s="304"/>
    </row>
    <row r="467">
      <c r="A467" s="304"/>
      <c r="B467" s="304"/>
      <c r="C467" s="304"/>
      <c r="D467" s="304"/>
      <c r="E467" s="300"/>
      <c r="F467" s="300"/>
      <c r="G467" s="313"/>
      <c r="H467" s="302"/>
      <c r="I467" s="303"/>
      <c r="J467" s="303"/>
      <c r="K467" s="303"/>
      <c r="L467" s="303"/>
      <c r="M467" s="303"/>
      <c r="N467" s="303"/>
      <c r="O467" s="303"/>
      <c r="P467" s="303"/>
      <c r="Q467" s="304"/>
      <c r="R467" s="304"/>
      <c r="S467" s="304"/>
      <c r="T467" s="304"/>
      <c r="U467" s="304"/>
      <c r="V467" s="304"/>
      <c r="W467" s="304"/>
      <c r="X467" s="304"/>
      <c r="Y467" s="304"/>
      <c r="Z467" s="304"/>
      <c r="AA467" s="304"/>
      <c r="AB467" s="304"/>
      <c r="AC467" s="304"/>
      <c r="AD467" s="304"/>
      <c r="AE467" s="304"/>
      <c r="AF467" s="304"/>
      <c r="AG467" s="304"/>
    </row>
    <row r="468">
      <c r="A468" s="304"/>
      <c r="B468" s="304"/>
      <c r="C468" s="304"/>
      <c r="D468" s="304"/>
      <c r="E468" s="300"/>
      <c r="F468" s="300"/>
      <c r="G468" s="313"/>
      <c r="H468" s="302"/>
      <c r="I468" s="303"/>
      <c r="J468" s="303"/>
      <c r="K468" s="303"/>
      <c r="L468" s="303"/>
      <c r="M468" s="303"/>
      <c r="N468" s="303"/>
      <c r="O468" s="303"/>
      <c r="P468" s="303"/>
      <c r="Q468" s="304"/>
      <c r="R468" s="304"/>
      <c r="S468" s="304"/>
      <c r="T468" s="304"/>
      <c r="U468" s="304"/>
      <c r="V468" s="304"/>
      <c r="W468" s="304"/>
      <c r="X468" s="304"/>
      <c r="Y468" s="304"/>
      <c r="Z468" s="304"/>
      <c r="AA468" s="304"/>
      <c r="AB468" s="304"/>
      <c r="AC468" s="304"/>
      <c r="AD468" s="304"/>
      <c r="AE468" s="304"/>
      <c r="AF468" s="304"/>
      <c r="AG468" s="304"/>
    </row>
    <row r="469">
      <c r="A469" s="304"/>
      <c r="B469" s="304"/>
      <c r="C469" s="304"/>
      <c r="D469" s="304"/>
      <c r="E469" s="300"/>
      <c r="F469" s="300"/>
      <c r="G469" s="313"/>
      <c r="H469" s="302"/>
      <c r="I469" s="303"/>
      <c r="J469" s="303"/>
      <c r="K469" s="303"/>
      <c r="L469" s="303"/>
      <c r="M469" s="303"/>
      <c r="N469" s="303"/>
      <c r="O469" s="303"/>
      <c r="P469" s="303"/>
      <c r="Q469" s="304"/>
      <c r="R469" s="304"/>
      <c r="S469" s="304"/>
      <c r="T469" s="304"/>
      <c r="U469" s="304"/>
      <c r="V469" s="304"/>
      <c r="W469" s="304"/>
      <c r="X469" s="304"/>
      <c r="Y469" s="304"/>
      <c r="Z469" s="304"/>
      <c r="AA469" s="304"/>
      <c r="AB469" s="304"/>
      <c r="AC469" s="304"/>
      <c r="AD469" s="304"/>
      <c r="AE469" s="304"/>
      <c r="AF469" s="304"/>
      <c r="AG469" s="304"/>
    </row>
    <row r="470">
      <c r="A470" s="304"/>
      <c r="B470" s="304"/>
      <c r="C470" s="304"/>
      <c r="D470" s="304"/>
      <c r="E470" s="300"/>
      <c r="F470" s="300"/>
      <c r="G470" s="313"/>
      <c r="H470" s="302"/>
      <c r="I470" s="303"/>
      <c r="J470" s="303"/>
      <c r="K470" s="303"/>
      <c r="L470" s="303"/>
      <c r="M470" s="303"/>
      <c r="N470" s="303"/>
      <c r="O470" s="303"/>
      <c r="P470" s="303"/>
      <c r="Q470" s="304"/>
      <c r="R470" s="304"/>
      <c r="S470" s="304"/>
      <c r="T470" s="304"/>
      <c r="U470" s="304"/>
      <c r="V470" s="304"/>
      <c r="W470" s="304"/>
      <c r="X470" s="304"/>
      <c r="Y470" s="304"/>
      <c r="Z470" s="304"/>
      <c r="AA470" s="304"/>
      <c r="AB470" s="304"/>
      <c r="AC470" s="304"/>
      <c r="AD470" s="304"/>
      <c r="AE470" s="304"/>
      <c r="AF470" s="304"/>
      <c r="AG470" s="304"/>
    </row>
    <row r="471">
      <c r="A471" s="304"/>
      <c r="B471" s="304"/>
      <c r="C471" s="304"/>
      <c r="D471" s="304"/>
      <c r="E471" s="300"/>
      <c r="F471" s="300"/>
      <c r="G471" s="313"/>
      <c r="H471" s="302"/>
      <c r="I471" s="303"/>
      <c r="J471" s="303"/>
      <c r="K471" s="303"/>
      <c r="L471" s="303"/>
      <c r="M471" s="303"/>
      <c r="N471" s="303"/>
      <c r="O471" s="303"/>
      <c r="P471" s="303"/>
      <c r="Q471" s="304"/>
      <c r="R471" s="304"/>
      <c r="S471" s="304"/>
      <c r="T471" s="304"/>
      <c r="U471" s="304"/>
      <c r="V471" s="304"/>
      <c r="W471" s="304"/>
      <c r="X471" s="304"/>
      <c r="Y471" s="304"/>
      <c r="Z471" s="304"/>
      <c r="AA471" s="304"/>
      <c r="AB471" s="304"/>
      <c r="AC471" s="304"/>
      <c r="AD471" s="304"/>
      <c r="AE471" s="304"/>
      <c r="AF471" s="304"/>
      <c r="AG471" s="304"/>
    </row>
    <row r="472">
      <c r="A472" s="304"/>
      <c r="B472" s="304"/>
      <c r="C472" s="304"/>
      <c r="D472" s="304"/>
      <c r="E472" s="300"/>
      <c r="F472" s="300"/>
      <c r="G472" s="313"/>
      <c r="H472" s="302"/>
      <c r="I472" s="303"/>
      <c r="J472" s="303"/>
      <c r="K472" s="303"/>
      <c r="L472" s="303"/>
      <c r="M472" s="303"/>
      <c r="N472" s="303"/>
      <c r="O472" s="303"/>
      <c r="P472" s="303"/>
      <c r="Q472" s="304"/>
      <c r="R472" s="304"/>
      <c r="S472" s="304"/>
      <c r="T472" s="304"/>
      <c r="U472" s="304"/>
      <c r="V472" s="304"/>
      <c r="W472" s="304"/>
      <c r="X472" s="304"/>
      <c r="Y472" s="304"/>
      <c r="Z472" s="304"/>
      <c r="AA472" s="304"/>
      <c r="AB472" s="304"/>
      <c r="AC472" s="304"/>
      <c r="AD472" s="304"/>
      <c r="AE472" s="304"/>
      <c r="AF472" s="304"/>
      <c r="AG472" s="304"/>
    </row>
    <row r="473">
      <c r="A473" s="304"/>
      <c r="B473" s="304"/>
      <c r="C473" s="304"/>
      <c r="D473" s="304"/>
      <c r="E473" s="300"/>
      <c r="F473" s="300"/>
      <c r="G473" s="313"/>
      <c r="H473" s="302"/>
      <c r="I473" s="303"/>
      <c r="J473" s="303"/>
      <c r="K473" s="303"/>
      <c r="L473" s="303"/>
      <c r="M473" s="303"/>
      <c r="N473" s="303"/>
      <c r="O473" s="303"/>
      <c r="P473" s="303"/>
      <c r="Q473" s="304"/>
      <c r="R473" s="304"/>
      <c r="S473" s="304"/>
      <c r="T473" s="304"/>
      <c r="U473" s="304"/>
      <c r="V473" s="304"/>
      <c r="W473" s="304"/>
      <c r="X473" s="304"/>
      <c r="Y473" s="304"/>
      <c r="Z473" s="304"/>
      <c r="AA473" s="304"/>
      <c r="AB473" s="304"/>
      <c r="AC473" s="304"/>
      <c r="AD473" s="304"/>
      <c r="AE473" s="304"/>
      <c r="AF473" s="304"/>
      <c r="AG473" s="304"/>
    </row>
    <row r="474">
      <c r="A474" s="304"/>
      <c r="B474" s="304"/>
      <c r="C474" s="304"/>
      <c r="D474" s="304"/>
      <c r="E474" s="300"/>
      <c r="F474" s="300"/>
      <c r="G474" s="313"/>
      <c r="H474" s="302"/>
      <c r="I474" s="303"/>
      <c r="J474" s="303"/>
      <c r="K474" s="303"/>
      <c r="L474" s="303"/>
      <c r="M474" s="303"/>
      <c r="N474" s="303"/>
      <c r="O474" s="303"/>
      <c r="P474" s="303"/>
      <c r="Q474" s="304"/>
      <c r="R474" s="304"/>
      <c r="S474" s="304"/>
      <c r="T474" s="304"/>
      <c r="U474" s="304"/>
      <c r="V474" s="304"/>
      <c r="W474" s="304"/>
      <c r="X474" s="304"/>
      <c r="Y474" s="304"/>
      <c r="Z474" s="304"/>
      <c r="AA474" s="304"/>
      <c r="AB474" s="304"/>
      <c r="AC474" s="304"/>
      <c r="AD474" s="304"/>
      <c r="AE474" s="304"/>
      <c r="AF474" s="304"/>
      <c r="AG474" s="304"/>
    </row>
    <row r="475">
      <c r="A475" s="304"/>
      <c r="B475" s="304"/>
      <c r="C475" s="304"/>
      <c r="D475" s="304"/>
      <c r="E475" s="300"/>
      <c r="F475" s="300"/>
      <c r="G475" s="313"/>
      <c r="H475" s="302"/>
      <c r="I475" s="303"/>
      <c r="J475" s="303"/>
      <c r="K475" s="303"/>
      <c r="L475" s="303"/>
      <c r="M475" s="303"/>
      <c r="N475" s="303"/>
      <c r="O475" s="303"/>
      <c r="P475" s="303"/>
      <c r="Q475" s="304"/>
      <c r="R475" s="304"/>
      <c r="S475" s="304"/>
      <c r="T475" s="304"/>
      <c r="U475" s="304"/>
      <c r="V475" s="304"/>
      <c r="W475" s="304"/>
      <c r="X475" s="304"/>
      <c r="Y475" s="304"/>
      <c r="Z475" s="304"/>
      <c r="AA475" s="304"/>
      <c r="AB475" s="304"/>
      <c r="AC475" s="304"/>
      <c r="AD475" s="304"/>
      <c r="AE475" s="304"/>
      <c r="AF475" s="304"/>
      <c r="AG475" s="304"/>
    </row>
    <row r="476">
      <c r="A476" s="304"/>
      <c r="B476" s="304"/>
      <c r="C476" s="304"/>
      <c r="D476" s="304"/>
      <c r="E476" s="300"/>
      <c r="F476" s="300"/>
      <c r="G476" s="313"/>
      <c r="H476" s="302"/>
      <c r="I476" s="303"/>
      <c r="J476" s="303"/>
      <c r="K476" s="303"/>
      <c r="L476" s="303"/>
      <c r="M476" s="303"/>
      <c r="N476" s="303"/>
      <c r="O476" s="303"/>
      <c r="P476" s="303"/>
      <c r="Q476" s="304"/>
      <c r="R476" s="304"/>
      <c r="S476" s="304"/>
      <c r="T476" s="304"/>
      <c r="U476" s="304"/>
      <c r="V476" s="304"/>
      <c r="W476" s="304"/>
      <c r="X476" s="304"/>
      <c r="Y476" s="304"/>
      <c r="Z476" s="304"/>
      <c r="AA476" s="304"/>
      <c r="AB476" s="304"/>
      <c r="AC476" s="304"/>
      <c r="AD476" s="304"/>
      <c r="AE476" s="304"/>
      <c r="AF476" s="304"/>
      <c r="AG476" s="304"/>
    </row>
    <row r="477">
      <c r="A477" s="304"/>
      <c r="B477" s="304"/>
      <c r="C477" s="304"/>
      <c r="D477" s="304"/>
      <c r="E477" s="300"/>
      <c r="F477" s="300"/>
      <c r="G477" s="313"/>
      <c r="H477" s="302"/>
      <c r="I477" s="303"/>
      <c r="J477" s="303"/>
      <c r="K477" s="303"/>
      <c r="L477" s="303"/>
      <c r="M477" s="303"/>
      <c r="N477" s="303"/>
      <c r="O477" s="303"/>
      <c r="P477" s="303"/>
      <c r="Q477" s="304"/>
      <c r="R477" s="304"/>
      <c r="S477" s="304"/>
      <c r="T477" s="304"/>
      <c r="U477" s="304"/>
      <c r="V477" s="304"/>
      <c r="W477" s="304"/>
      <c r="X477" s="304"/>
      <c r="Y477" s="304"/>
      <c r="Z477" s="304"/>
      <c r="AA477" s="304"/>
      <c r="AB477" s="304"/>
      <c r="AC477" s="304"/>
      <c r="AD477" s="304"/>
      <c r="AE477" s="304"/>
      <c r="AF477" s="304"/>
      <c r="AG477" s="304"/>
    </row>
    <row r="478">
      <c r="A478" s="304"/>
      <c r="B478" s="304"/>
      <c r="C478" s="304"/>
      <c r="D478" s="304"/>
      <c r="E478" s="300"/>
      <c r="F478" s="300"/>
      <c r="G478" s="313"/>
      <c r="H478" s="302"/>
      <c r="I478" s="303"/>
      <c r="J478" s="303"/>
      <c r="K478" s="303"/>
      <c r="L478" s="303"/>
      <c r="M478" s="303"/>
      <c r="N478" s="303"/>
      <c r="O478" s="303"/>
      <c r="P478" s="303"/>
      <c r="Q478" s="304"/>
      <c r="R478" s="304"/>
      <c r="S478" s="304"/>
      <c r="T478" s="304"/>
      <c r="U478" s="304"/>
      <c r="V478" s="304"/>
      <c r="W478" s="304"/>
      <c r="X478" s="304"/>
      <c r="Y478" s="304"/>
      <c r="Z478" s="304"/>
      <c r="AA478" s="304"/>
      <c r="AB478" s="304"/>
      <c r="AC478" s="304"/>
      <c r="AD478" s="304"/>
      <c r="AE478" s="304"/>
      <c r="AF478" s="304"/>
      <c r="AG478" s="304"/>
    </row>
    <row r="479">
      <c r="A479" s="304"/>
      <c r="B479" s="304"/>
      <c r="C479" s="304"/>
      <c r="D479" s="304"/>
      <c r="E479" s="300"/>
      <c r="F479" s="300"/>
      <c r="G479" s="313"/>
      <c r="H479" s="302"/>
      <c r="I479" s="303"/>
      <c r="J479" s="303"/>
      <c r="K479" s="303"/>
      <c r="L479" s="303"/>
      <c r="M479" s="303"/>
      <c r="N479" s="303"/>
      <c r="O479" s="303"/>
      <c r="P479" s="303"/>
      <c r="Q479" s="304"/>
      <c r="R479" s="304"/>
      <c r="S479" s="304"/>
      <c r="T479" s="304"/>
      <c r="U479" s="304"/>
      <c r="V479" s="304"/>
      <c r="W479" s="304"/>
      <c r="X479" s="304"/>
      <c r="Y479" s="304"/>
      <c r="Z479" s="304"/>
      <c r="AA479" s="304"/>
      <c r="AB479" s="304"/>
      <c r="AC479" s="304"/>
      <c r="AD479" s="304"/>
      <c r="AE479" s="304"/>
      <c r="AF479" s="304"/>
      <c r="AG479" s="304"/>
    </row>
    <row r="480">
      <c r="A480" s="304"/>
      <c r="B480" s="304"/>
      <c r="C480" s="304"/>
      <c r="D480" s="304"/>
      <c r="E480" s="300"/>
      <c r="F480" s="300"/>
      <c r="G480" s="313"/>
      <c r="H480" s="302"/>
      <c r="I480" s="303"/>
      <c r="J480" s="303"/>
      <c r="K480" s="303"/>
      <c r="L480" s="303"/>
      <c r="M480" s="303"/>
      <c r="N480" s="303"/>
      <c r="O480" s="303"/>
      <c r="P480" s="303"/>
      <c r="Q480" s="304"/>
      <c r="R480" s="304"/>
      <c r="S480" s="304"/>
      <c r="T480" s="304"/>
      <c r="U480" s="304"/>
      <c r="V480" s="304"/>
      <c r="W480" s="304"/>
      <c r="X480" s="304"/>
      <c r="Y480" s="304"/>
      <c r="Z480" s="304"/>
      <c r="AA480" s="304"/>
      <c r="AB480" s="304"/>
      <c r="AC480" s="304"/>
      <c r="AD480" s="304"/>
      <c r="AE480" s="304"/>
      <c r="AF480" s="304"/>
      <c r="AG480" s="304"/>
    </row>
    <row r="481">
      <c r="A481" s="304"/>
      <c r="B481" s="304"/>
      <c r="C481" s="304"/>
      <c r="D481" s="304"/>
      <c r="E481" s="300"/>
      <c r="F481" s="300"/>
      <c r="G481" s="313"/>
      <c r="H481" s="302"/>
      <c r="I481" s="303"/>
      <c r="J481" s="303"/>
      <c r="K481" s="303"/>
      <c r="L481" s="303"/>
      <c r="M481" s="303"/>
      <c r="N481" s="303"/>
      <c r="O481" s="303"/>
      <c r="P481" s="303"/>
      <c r="Q481" s="304"/>
      <c r="R481" s="304"/>
      <c r="S481" s="304"/>
      <c r="T481" s="304"/>
      <c r="U481" s="304"/>
      <c r="V481" s="304"/>
      <c r="W481" s="304"/>
      <c r="X481" s="304"/>
      <c r="Y481" s="304"/>
      <c r="Z481" s="304"/>
      <c r="AA481" s="304"/>
      <c r="AB481" s="304"/>
      <c r="AC481" s="304"/>
      <c r="AD481" s="304"/>
      <c r="AE481" s="304"/>
      <c r="AF481" s="304"/>
      <c r="AG481" s="304"/>
    </row>
    <row r="482">
      <c r="A482" s="304"/>
      <c r="B482" s="304"/>
      <c r="C482" s="304"/>
      <c r="D482" s="304"/>
      <c r="E482" s="300"/>
      <c r="F482" s="300"/>
      <c r="G482" s="313"/>
      <c r="H482" s="302"/>
      <c r="I482" s="303"/>
      <c r="J482" s="303"/>
      <c r="K482" s="303"/>
      <c r="L482" s="303"/>
      <c r="M482" s="303"/>
      <c r="N482" s="303"/>
      <c r="O482" s="303"/>
      <c r="P482" s="303"/>
      <c r="Q482" s="304"/>
      <c r="R482" s="304"/>
      <c r="S482" s="304"/>
      <c r="T482" s="304"/>
      <c r="U482" s="304"/>
      <c r="V482" s="304"/>
      <c r="W482" s="304"/>
      <c r="X482" s="304"/>
      <c r="Y482" s="304"/>
      <c r="Z482" s="304"/>
      <c r="AA482" s="304"/>
      <c r="AB482" s="304"/>
      <c r="AC482" s="304"/>
      <c r="AD482" s="304"/>
      <c r="AE482" s="304"/>
      <c r="AF482" s="304"/>
      <c r="AG482" s="304"/>
    </row>
    <row r="483">
      <c r="A483" s="304"/>
      <c r="B483" s="304"/>
      <c r="C483" s="304"/>
      <c r="D483" s="304"/>
      <c r="E483" s="300"/>
      <c r="F483" s="300"/>
      <c r="G483" s="313"/>
      <c r="H483" s="302"/>
      <c r="I483" s="303"/>
      <c r="J483" s="303"/>
      <c r="K483" s="303"/>
      <c r="L483" s="303"/>
      <c r="M483" s="303"/>
      <c r="N483" s="303"/>
      <c r="O483" s="303"/>
      <c r="P483" s="303"/>
      <c r="Q483" s="304"/>
      <c r="R483" s="304"/>
      <c r="S483" s="304"/>
      <c r="T483" s="304"/>
      <c r="U483" s="304"/>
      <c r="V483" s="304"/>
      <c r="W483" s="304"/>
      <c r="X483" s="304"/>
      <c r="Y483" s="304"/>
      <c r="Z483" s="304"/>
      <c r="AA483" s="304"/>
      <c r="AB483" s="304"/>
      <c r="AC483" s="304"/>
      <c r="AD483" s="304"/>
      <c r="AE483" s="304"/>
      <c r="AF483" s="304"/>
      <c r="AG483" s="304"/>
    </row>
    <row r="484">
      <c r="A484" s="304"/>
      <c r="B484" s="304"/>
      <c r="C484" s="304"/>
      <c r="D484" s="304"/>
      <c r="E484" s="300"/>
      <c r="F484" s="300"/>
      <c r="G484" s="313"/>
      <c r="H484" s="302"/>
      <c r="I484" s="303"/>
      <c r="J484" s="303"/>
      <c r="K484" s="303"/>
      <c r="L484" s="303"/>
      <c r="M484" s="303"/>
      <c r="N484" s="303"/>
      <c r="O484" s="303"/>
      <c r="P484" s="303"/>
      <c r="Q484" s="304"/>
      <c r="R484" s="304"/>
      <c r="S484" s="304"/>
      <c r="T484" s="304"/>
      <c r="U484" s="304"/>
      <c r="V484" s="304"/>
      <c r="W484" s="304"/>
      <c r="X484" s="304"/>
      <c r="Y484" s="304"/>
      <c r="Z484" s="304"/>
      <c r="AA484" s="304"/>
      <c r="AB484" s="304"/>
      <c r="AC484" s="304"/>
      <c r="AD484" s="304"/>
      <c r="AE484" s="304"/>
      <c r="AF484" s="304"/>
      <c r="AG484" s="304"/>
    </row>
    <row r="485">
      <c r="A485" s="304"/>
      <c r="B485" s="304"/>
      <c r="C485" s="304"/>
      <c r="D485" s="304"/>
      <c r="E485" s="300"/>
      <c r="F485" s="300"/>
      <c r="G485" s="313"/>
      <c r="H485" s="302"/>
      <c r="I485" s="303"/>
      <c r="J485" s="303"/>
      <c r="K485" s="303"/>
      <c r="L485" s="303"/>
      <c r="M485" s="303"/>
      <c r="N485" s="303"/>
      <c r="O485" s="303"/>
      <c r="P485" s="303"/>
      <c r="Q485" s="304"/>
      <c r="R485" s="304"/>
      <c r="S485" s="304"/>
      <c r="T485" s="304"/>
      <c r="U485" s="304"/>
      <c r="V485" s="304"/>
      <c r="W485" s="304"/>
      <c r="X485" s="304"/>
      <c r="Y485" s="304"/>
      <c r="Z485" s="304"/>
      <c r="AA485" s="304"/>
      <c r="AB485" s="304"/>
      <c r="AC485" s="304"/>
      <c r="AD485" s="304"/>
      <c r="AE485" s="304"/>
      <c r="AF485" s="304"/>
      <c r="AG485" s="304"/>
    </row>
    <row r="486">
      <c r="A486" s="304"/>
      <c r="B486" s="304"/>
      <c r="C486" s="304"/>
      <c r="D486" s="304"/>
      <c r="E486" s="300"/>
      <c r="F486" s="300"/>
      <c r="G486" s="313"/>
      <c r="H486" s="302"/>
      <c r="I486" s="303"/>
      <c r="J486" s="303"/>
      <c r="K486" s="303"/>
      <c r="L486" s="303"/>
      <c r="M486" s="303"/>
      <c r="N486" s="303"/>
      <c r="O486" s="303"/>
      <c r="P486" s="303"/>
      <c r="Q486" s="304"/>
      <c r="R486" s="304"/>
      <c r="S486" s="304"/>
      <c r="T486" s="304"/>
      <c r="U486" s="304"/>
      <c r="V486" s="304"/>
      <c r="W486" s="304"/>
      <c r="X486" s="304"/>
      <c r="Y486" s="304"/>
      <c r="Z486" s="304"/>
      <c r="AA486" s="304"/>
      <c r="AB486" s="304"/>
      <c r="AC486" s="304"/>
      <c r="AD486" s="304"/>
      <c r="AE486" s="304"/>
      <c r="AF486" s="304"/>
      <c r="AG486" s="304"/>
    </row>
    <row r="487">
      <c r="A487" s="304"/>
      <c r="B487" s="304"/>
      <c r="C487" s="304"/>
      <c r="D487" s="304"/>
      <c r="E487" s="300"/>
      <c r="F487" s="300"/>
      <c r="G487" s="313"/>
      <c r="H487" s="302"/>
      <c r="I487" s="303"/>
      <c r="J487" s="303"/>
      <c r="K487" s="303"/>
      <c r="L487" s="303"/>
      <c r="M487" s="303"/>
      <c r="N487" s="303"/>
      <c r="O487" s="303"/>
      <c r="P487" s="303"/>
      <c r="Q487" s="304"/>
      <c r="R487" s="304"/>
      <c r="S487" s="304"/>
      <c r="T487" s="304"/>
      <c r="U487" s="304"/>
      <c r="V487" s="304"/>
      <c r="W487" s="304"/>
      <c r="X487" s="304"/>
      <c r="Y487" s="304"/>
      <c r="Z487" s="304"/>
      <c r="AA487" s="304"/>
      <c r="AB487" s="304"/>
      <c r="AC487" s="304"/>
      <c r="AD487" s="304"/>
      <c r="AE487" s="304"/>
      <c r="AF487" s="304"/>
      <c r="AG487" s="304"/>
    </row>
    <row r="488">
      <c r="A488" s="304"/>
      <c r="B488" s="304"/>
      <c r="C488" s="304"/>
      <c r="D488" s="304"/>
      <c r="E488" s="300"/>
      <c r="F488" s="300"/>
      <c r="G488" s="313"/>
      <c r="H488" s="302"/>
      <c r="I488" s="303"/>
      <c r="J488" s="303"/>
      <c r="K488" s="303"/>
      <c r="L488" s="303"/>
      <c r="M488" s="303"/>
      <c r="N488" s="303"/>
      <c r="O488" s="303"/>
      <c r="P488" s="303"/>
      <c r="Q488" s="304"/>
      <c r="R488" s="304"/>
      <c r="S488" s="304"/>
      <c r="T488" s="304"/>
      <c r="U488" s="304"/>
      <c r="V488" s="304"/>
      <c r="W488" s="304"/>
      <c r="X488" s="304"/>
      <c r="Y488" s="304"/>
      <c r="Z488" s="304"/>
      <c r="AA488" s="304"/>
      <c r="AB488" s="304"/>
      <c r="AC488" s="304"/>
      <c r="AD488" s="304"/>
      <c r="AE488" s="304"/>
      <c r="AF488" s="304"/>
      <c r="AG488" s="304"/>
    </row>
    <row r="489">
      <c r="A489" s="304"/>
      <c r="B489" s="304"/>
      <c r="C489" s="304"/>
      <c r="D489" s="304"/>
      <c r="E489" s="300"/>
      <c r="F489" s="300"/>
      <c r="G489" s="313"/>
      <c r="H489" s="302"/>
      <c r="I489" s="303"/>
      <c r="J489" s="303"/>
      <c r="K489" s="303"/>
      <c r="L489" s="303"/>
      <c r="M489" s="303"/>
      <c r="N489" s="303"/>
      <c r="O489" s="303"/>
      <c r="P489" s="303"/>
      <c r="Q489" s="304"/>
      <c r="R489" s="304"/>
      <c r="S489" s="304"/>
      <c r="T489" s="304"/>
      <c r="U489" s="304"/>
      <c r="V489" s="304"/>
      <c r="W489" s="304"/>
      <c r="X489" s="304"/>
      <c r="Y489" s="304"/>
      <c r="Z489" s="304"/>
      <c r="AA489" s="304"/>
      <c r="AB489" s="304"/>
      <c r="AC489" s="304"/>
      <c r="AD489" s="304"/>
      <c r="AE489" s="304"/>
      <c r="AF489" s="304"/>
      <c r="AG489" s="304"/>
    </row>
    <row r="490">
      <c r="A490" s="304"/>
      <c r="B490" s="304"/>
      <c r="C490" s="304"/>
      <c r="D490" s="304"/>
      <c r="E490" s="300"/>
      <c r="F490" s="300"/>
      <c r="G490" s="313"/>
      <c r="H490" s="302"/>
      <c r="I490" s="303"/>
      <c r="J490" s="303"/>
      <c r="K490" s="303"/>
      <c r="L490" s="303"/>
      <c r="M490" s="303"/>
      <c r="N490" s="303"/>
      <c r="O490" s="303"/>
      <c r="P490" s="303"/>
      <c r="Q490" s="304"/>
      <c r="R490" s="304"/>
      <c r="S490" s="304"/>
      <c r="T490" s="304"/>
      <c r="U490" s="304"/>
      <c r="V490" s="304"/>
      <c r="W490" s="304"/>
      <c r="X490" s="304"/>
      <c r="Y490" s="304"/>
      <c r="Z490" s="304"/>
      <c r="AA490" s="304"/>
      <c r="AB490" s="304"/>
      <c r="AC490" s="304"/>
      <c r="AD490" s="304"/>
      <c r="AE490" s="304"/>
      <c r="AF490" s="304"/>
      <c r="AG490" s="304"/>
    </row>
    <row r="491">
      <c r="A491" s="304"/>
      <c r="B491" s="304"/>
      <c r="C491" s="304"/>
      <c r="D491" s="304"/>
      <c r="E491" s="300"/>
      <c r="F491" s="300"/>
      <c r="G491" s="313"/>
      <c r="H491" s="302"/>
      <c r="I491" s="303"/>
      <c r="J491" s="303"/>
      <c r="K491" s="303"/>
      <c r="L491" s="303"/>
      <c r="M491" s="303"/>
      <c r="N491" s="303"/>
      <c r="O491" s="303"/>
      <c r="P491" s="303"/>
      <c r="Q491" s="304"/>
      <c r="R491" s="304"/>
      <c r="S491" s="304"/>
      <c r="T491" s="304"/>
      <c r="U491" s="304"/>
      <c r="V491" s="304"/>
      <c r="W491" s="304"/>
      <c r="X491" s="304"/>
      <c r="Y491" s="304"/>
      <c r="Z491" s="304"/>
      <c r="AA491" s="304"/>
      <c r="AB491" s="304"/>
      <c r="AC491" s="304"/>
      <c r="AD491" s="304"/>
      <c r="AE491" s="304"/>
      <c r="AF491" s="304"/>
      <c r="AG491" s="304"/>
    </row>
    <row r="492">
      <c r="A492" s="304"/>
      <c r="B492" s="304"/>
      <c r="C492" s="304"/>
      <c r="D492" s="304"/>
      <c r="E492" s="300"/>
      <c r="F492" s="300"/>
      <c r="G492" s="313"/>
      <c r="H492" s="302"/>
      <c r="I492" s="303"/>
      <c r="J492" s="303"/>
      <c r="K492" s="303"/>
      <c r="L492" s="303"/>
      <c r="M492" s="303"/>
      <c r="N492" s="303"/>
      <c r="O492" s="303"/>
      <c r="P492" s="303"/>
      <c r="Q492" s="304"/>
      <c r="R492" s="304"/>
      <c r="S492" s="304"/>
      <c r="T492" s="304"/>
      <c r="U492" s="304"/>
      <c r="V492" s="304"/>
      <c r="W492" s="304"/>
      <c r="X492" s="304"/>
      <c r="Y492" s="304"/>
      <c r="Z492" s="304"/>
      <c r="AA492" s="304"/>
      <c r="AB492" s="304"/>
      <c r="AC492" s="304"/>
      <c r="AD492" s="304"/>
      <c r="AE492" s="304"/>
      <c r="AF492" s="304"/>
      <c r="AG492" s="304"/>
    </row>
    <row r="493">
      <c r="A493" s="304"/>
      <c r="B493" s="304"/>
      <c r="C493" s="304"/>
      <c r="D493" s="304"/>
      <c r="E493" s="300"/>
      <c r="F493" s="300"/>
      <c r="G493" s="313"/>
      <c r="H493" s="302"/>
      <c r="I493" s="303"/>
      <c r="J493" s="303"/>
      <c r="K493" s="303"/>
      <c r="L493" s="303"/>
      <c r="M493" s="303"/>
      <c r="N493" s="303"/>
      <c r="O493" s="303"/>
      <c r="P493" s="303"/>
      <c r="Q493" s="304"/>
      <c r="R493" s="304"/>
      <c r="S493" s="304"/>
      <c r="T493" s="304"/>
      <c r="U493" s="304"/>
      <c r="V493" s="304"/>
      <c r="W493" s="304"/>
      <c r="X493" s="304"/>
      <c r="Y493" s="304"/>
      <c r="Z493" s="304"/>
      <c r="AA493" s="304"/>
      <c r="AB493" s="304"/>
      <c r="AC493" s="304"/>
      <c r="AD493" s="304"/>
      <c r="AE493" s="304"/>
      <c r="AF493" s="304"/>
      <c r="AG493" s="304"/>
    </row>
    <row r="494">
      <c r="A494" s="304"/>
      <c r="B494" s="304"/>
      <c r="C494" s="304"/>
      <c r="D494" s="304"/>
      <c r="E494" s="300"/>
      <c r="F494" s="300"/>
      <c r="G494" s="313"/>
      <c r="H494" s="302"/>
      <c r="I494" s="303"/>
      <c r="J494" s="303"/>
      <c r="K494" s="303"/>
      <c r="L494" s="303"/>
      <c r="M494" s="303"/>
      <c r="N494" s="303"/>
      <c r="O494" s="303"/>
      <c r="P494" s="303"/>
      <c r="Q494" s="304"/>
      <c r="R494" s="304"/>
      <c r="S494" s="304"/>
      <c r="T494" s="304"/>
      <c r="U494" s="304"/>
      <c r="V494" s="304"/>
      <c r="W494" s="304"/>
      <c r="X494" s="304"/>
      <c r="Y494" s="304"/>
      <c r="Z494" s="304"/>
      <c r="AA494" s="304"/>
      <c r="AB494" s="304"/>
      <c r="AC494" s="304"/>
      <c r="AD494" s="304"/>
      <c r="AE494" s="304"/>
      <c r="AF494" s="304"/>
      <c r="AG494" s="304"/>
    </row>
    <row r="495">
      <c r="A495" s="304"/>
      <c r="B495" s="304"/>
      <c r="C495" s="304"/>
      <c r="D495" s="304"/>
      <c r="E495" s="300"/>
      <c r="F495" s="300"/>
      <c r="G495" s="313"/>
      <c r="H495" s="302"/>
      <c r="I495" s="303"/>
      <c r="J495" s="303"/>
      <c r="K495" s="303"/>
      <c r="L495" s="303"/>
      <c r="M495" s="303"/>
      <c r="N495" s="303"/>
      <c r="O495" s="303"/>
      <c r="P495" s="303"/>
      <c r="Q495" s="304"/>
      <c r="R495" s="304"/>
      <c r="S495" s="304"/>
      <c r="T495" s="304"/>
      <c r="U495" s="304"/>
      <c r="V495" s="304"/>
      <c r="W495" s="304"/>
      <c r="X495" s="304"/>
      <c r="Y495" s="304"/>
      <c r="Z495" s="304"/>
      <c r="AA495" s="304"/>
      <c r="AB495" s="304"/>
      <c r="AC495" s="304"/>
      <c r="AD495" s="304"/>
      <c r="AE495" s="304"/>
      <c r="AF495" s="304"/>
      <c r="AG495" s="304"/>
    </row>
    <row r="496">
      <c r="A496" s="304"/>
      <c r="B496" s="304"/>
      <c r="C496" s="304"/>
      <c r="D496" s="304"/>
      <c r="E496" s="300"/>
      <c r="F496" s="300"/>
      <c r="G496" s="313"/>
      <c r="H496" s="302"/>
      <c r="I496" s="303"/>
      <c r="J496" s="303"/>
      <c r="K496" s="303"/>
      <c r="L496" s="303"/>
      <c r="M496" s="303"/>
      <c r="N496" s="303"/>
      <c r="O496" s="303"/>
      <c r="P496" s="303"/>
      <c r="Q496" s="304"/>
      <c r="R496" s="304"/>
      <c r="S496" s="304"/>
      <c r="T496" s="304"/>
      <c r="U496" s="304"/>
      <c r="V496" s="304"/>
      <c r="W496" s="304"/>
      <c r="X496" s="304"/>
      <c r="Y496" s="304"/>
      <c r="Z496" s="304"/>
      <c r="AA496" s="304"/>
      <c r="AB496" s="304"/>
      <c r="AC496" s="304"/>
      <c r="AD496" s="304"/>
      <c r="AE496" s="304"/>
      <c r="AF496" s="304"/>
      <c r="AG496" s="304"/>
    </row>
    <row r="497">
      <c r="A497" s="304"/>
      <c r="B497" s="304"/>
      <c r="C497" s="304"/>
      <c r="D497" s="304"/>
      <c r="E497" s="300"/>
      <c r="F497" s="300"/>
      <c r="G497" s="313"/>
      <c r="H497" s="302"/>
      <c r="I497" s="303"/>
      <c r="J497" s="303"/>
      <c r="K497" s="303"/>
      <c r="L497" s="303"/>
      <c r="M497" s="303"/>
      <c r="N497" s="303"/>
      <c r="O497" s="303"/>
      <c r="P497" s="303"/>
      <c r="Q497" s="304"/>
      <c r="R497" s="304"/>
      <c r="S497" s="304"/>
      <c r="T497" s="304"/>
      <c r="U497" s="304"/>
      <c r="V497" s="304"/>
      <c r="W497" s="304"/>
      <c r="X497" s="304"/>
      <c r="Y497" s="304"/>
      <c r="Z497" s="304"/>
      <c r="AA497" s="304"/>
      <c r="AB497" s="304"/>
      <c r="AC497" s="304"/>
      <c r="AD497" s="304"/>
      <c r="AE497" s="304"/>
      <c r="AF497" s="304"/>
      <c r="AG497" s="304"/>
    </row>
    <row r="498">
      <c r="A498" s="304"/>
      <c r="B498" s="304"/>
      <c r="C498" s="304"/>
      <c r="D498" s="304"/>
      <c r="E498" s="300"/>
      <c r="F498" s="300"/>
      <c r="G498" s="313"/>
      <c r="H498" s="302"/>
      <c r="I498" s="303"/>
      <c r="J498" s="303"/>
      <c r="K498" s="303"/>
      <c r="L498" s="303"/>
      <c r="M498" s="303"/>
      <c r="N498" s="303"/>
      <c r="O498" s="303"/>
      <c r="P498" s="303"/>
      <c r="Q498" s="304"/>
      <c r="R498" s="304"/>
      <c r="S498" s="304"/>
      <c r="T498" s="304"/>
      <c r="U498" s="304"/>
      <c r="V498" s="304"/>
      <c r="W498" s="304"/>
      <c r="X498" s="304"/>
      <c r="Y498" s="304"/>
      <c r="Z498" s="304"/>
      <c r="AA498" s="304"/>
      <c r="AB498" s="304"/>
      <c r="AC498" s="304"/>
      <c r="AD498" s="304"/>
      <c r="AE498" s="304"/>
      <c r="AF498" s="304"/>
      <c r="AG498" s="304"/>
    </row>
    <row r="499">
      <c r="A499" s="304"/>
      <c r="B499" s="304"/>
      <c r="C499" s="304"/>
      <c r="D499" s="304"/>
      <c r="E499" s="300"/>
      <c r="F499" s="300"/>
      <c r="G499" s="313"/>
      <c r="H499" s="302"/>
      <c r="I499" s="303"/>
      <c r="J499" s="303"/>
      <c r="K499" s="303"/>
      <c r="L499" s="303"/>
      <c r="M499" s="303"/>
      <c r="N499" s="303"/>
      <c r="O499" s="303"/>
      <c r="P499" s="303"/>
      <c r="Q499" s="304"/>
      <c r="R499" s="304"/>
      <c r="S499" s="304"/>
      <c r="T499" s="304"/>
      <c r="U499" s="304"/>
      <c r="V499" s="304"/>
      <c r="W499" s="304"/>
      <c r="X499" s="304"/>
      <c r="Y499" s="304"/>
      <c r="Z499" s="304"/>
      <c r="AA499" s="304"/>
      <c r="AB499" s="304"/>
      <c r="AC499" s="304"/>
      <c r="AD499" s="304"/>
      <c r="AE499" s="304"/>
      <c r="AF499" s="304"/>
      <c r="AG499" s="304"/>
    </row>
    <row r="500">
      <c r="A500" s="304"/>
      <c r="B500" s="304"/>
      <c r="C500" s="304"/>
      <c r="D500" s="304"/>
      <c r="E500" s="300"/>
      <c r="F500" s="300"/>
      <c r="G500" s="313"/>
      <c r="H500" s="302"/>
      <c r="I500" s="303"/>
      <c r="J500" s="303"/>
      <c r="K500" s="303"/>
      <c r="L500" s="303"/>
      <c r="M500" s="303"/>
      <c r="N500" s="303"/>
      <c r="O500" s="303"/>
      <c r="P500" s="303"/>
      <c r="Q500" s="304"/>
      <c r="R500" s="304"/>
      <c r="S500" s="304"/>
      <c r="T500" s="304"/>
      <c r="U500" s="304"/>
      <c r="V500" s="304"/>
      <c r="W500" s="304"/>
      <c r="X500" s="304"/>
      <c r="Y500" s="304"/>
      <c r="Z500" s="304"/>
      <c r="AA500" s="304"/>
      <c r="AB500" s="304"/>
      <c r="AC500" s="304"/>
      <c r="AD500" s="304"/>
      <c r="AE500" s="304"/>
      <c r="AF500" s="304"/>
      <c r="AG500" s="304"/>
    </row>
    <row r="501">
      <c r="A501" s="304"/>
      <c r="B501" s="304"/>
      <c r="C501" s="304"/>
      <c r="D501" s="304"/>
      <c r="E501" s="300"/>
      <c r="F501" s="300"/>
      <c r="G501" s="313"/>
      <c r="H501" s="302"/>
      <c r="I501" s="303"/>
      <c r="J501" s="303"/>
      <c r="K501" s="303"/>
      <c r="L501" s="303"/>
      <c r="M501" s="303"/>
      <c r="N501" s="303"/>
      <c r="O501" s="303"/>
      <c r="P501" s="303"/>
      <c r="Q501" s="304"/>
      <c r="R501" s="304"/>
      <c r="S501" s="304"/>
      <c r="T501" s="304"/>
      <c r="U501" s="304"/>
      <c r="V501" s="304"/>
      <c r="W501" s="304"/>
      <c r="X501" s="304"/>
      <c r="Y501" s="304"/>
      <c r="Z501" s="304"/>
      <c r="AA501" s="304"/>
      <c r="AB501" s="304"/>
      <c r="AC501" s="304"/>
      <c r="AD501" s="304"/>
      <c r="AE501" s="304"/>
      <c r="AF501" s="304"/>
      <c r="AG501" s="304"/>
    </row>
    <row r="502">
      <c r="A502" s="304"/>
      <c r="B502" s="304"/>
      <c r="C502" s="304"/>
      <c r="D502" s="304"/>
      <c r="E502" s="300"/>
      <c r="F502" s="300"/>
      <c r="G502" s="313"/>
      <c r="H502" s="302"/>
      <c r="I502" s="303"/>
      <c r="J502" s="303"/>
      <c r="K502" s="303"/>
      <c r="L502" s="303"/>
      <c r="M502" s="303"/>
      <c r="N502" s="303"/>
      <c r="O502" s="303"/>
      <c r="P502" s="303"/>
      <c r="Q502" s="304"/>
      <c r="R502" s="304"/>
      <c r="S502" s="304"/>
      <c r="T502" s="304"/>
      <c r="U502" s="304"/>
      <c r="V502" s="304"/>
      <c r="W502" s="304"/>
      <c r="X502" s="304"/>
      <c r="Y502" s="304"/>
      <c r="Z502" s="304"/>
      <c r="AA502" s="304"/>
      <c r="AB502" s="304"/>
      <c r="AC502" s="304"/>
      <c r="AD502" s="304"/>
      <c r="AE502" s="304"/>
      <c r="AF502" s="304"/>
      <c r="AG502" s="304"/>
    </row>
    <row r="503">
      <c r="A503" s="304"/>
      <c r="B503" s="304"/>
      <c r="C503" s="304"/>
      <c r="D503" s="304"/>
      <c r="E503" s="300"/>
      <c r="F503" s="300"/>
      <c r="G503" s="313"/>
      <c r="H503" s="302"/>
      <c r="I503" s="303"/>
      <c r="J503" s="303"/>
      <c r="K503" s="303"/>
      <c r="L503" s="303"/>
      <c r="M503" s="303"/>
      <c r="N503" s="303"/>
      <c r="O503" s="303"/>
      <c r="P503" s="303"/>
      <c r="Q503" s="304"/>
      <c r="R503" s="304"/>
      <c r="S503" s="304"/>
      <c r="T503" s="304"/>
      <c r="U503" s="304"/>
      <c r="V503" s="304"/>
      <c r="W503" s="304"/>
      <c r="X503" s="304"/>
      <c r="Y503" s="304"/>
      <c r="Z503" s="304"/>
      <c r="AA503" s="304"/>
      <c r="AB503" s="304"/>
      <c r="AC503" s="304"/>
      <c r="AD503" s="304"/>
      <c r="AE503" s="304"/>
      <c r="AF503" s="304"/>
      <c r="AG503" s="304"/>
    </row>
    <row r="504">
      <c r="A504" s="304"/>
      <c r="B504" s="304"/>
      <c r="C504" s="304"/>
      <c r="D504" s="304"/>
      <c r="E504" s="300"/>
      <c r="F504" s="300"/>
      <c r="G504" s="313"/>
      <c r="H504" s="302"/>
      <c r="I504" s="303"/>
      <c r="J504" s="303"/>
      <c r="K504" s="303"/>
      <c r="L504" s="303"/>
      <c r="M504" s="303"/>
      <c r="N504" s="303"/>
      <c r="O504" s="303"/>
      <c r="P504" s="303"/>
      <c r="Q504" s="304"/>
      <c r="R504" s="304"/>
      <c r="S504" s="304"/>
      <c r="T504" s="304"/>
      <c r="U504" s="304"/>
      <c r="V504" s="304"/>
      <c r="W504" s="304"/>
      <c r="X504" s="304"/>
      <c r="Y504" s="304"/>
      <c r="Z504" s="304"/>
      <c r="AA504" s="304"/>
      <c r="AB504" s="304"/>
      <c r="AC504" s="304"/>
      <c r="AD504" s="304"/>
      <c r="AE504" s="304"/>
      <c r="AF504" s="304"/>
      <c r="AG504" s="304"/>
    </row>
    <row r="505">
      <c r="A505" s="304"/>
      <c r="B505" s="304"/>
      <c r="C505" s="304"/>
      <c r="D505" s="304"/>
      <c r="E505" s="300"/>
      <c r="F505" s="300"/>
      <c r="G505" s="313"/>
      <c r="H505" s="302"/>
      <c r="I505" s="303"/>
      <c r="J505" s="303"/>
      <c r="K505" s="303"/>
      <c r="L505" s="303"/>
      <c r="M505" s="303"/>
      <c r="N505" s="303"/>
      <c r="O505" s="303"/>
      <c r="P505" s="303"/>
      <c r="Q505" s="304"/>
      <c r="R505" s="304"/>
      <c r="S505" s="304"/>
      <c r="T505" s="304"/>
      <c r="U505" s="304"/>
      <c r="V505" s="304"/>
      <c r="W505" s="304"/>
      <c r="X505" s="304"/>
      <c r="Y505" s="304"/>
      <c r="Z505" s="304"/>
      <c r="AA505" s="304"/>
      <c r="AB505" s="304"/>
      <c r="AC505" s="304"/>
      <c r="AD505" s="304"/>
      <c r="AE505" s="304"/>
      <c r="AF505" s="304"/>
      <c r="AG505" s="304"/>
    </row>
    <row r="506">
      <c r="A506" s="304"/>
      <c r="B506" s="304"/>
      <c r="C506" s="304"/>
      <c r="D506" s="304"/>
      <c r="E506" s="300"/>
      <c r="F506" s="300"/>
      <c r="G506" s="313"/>
      <c r="H506" s="302"/>
      <c r="I506" s="303"/>
      <c r="J506" s="303"/>
      <c r="K506" s="303"/>
      <c r="L506" s="303"/>
      <c r="M506" s="303"/>
      <c r="N506" s="303"/>
      <c r="O506" s="303"/>
      <c r="P506" s="303"/>
      <c r="Q506" s="304"/>
      <c r="R506" s="304"/>
      <c r="S506" s="304"/>
      <c r="T506" s="304"/>
      <c r="U506" s="304"/>
      <c r="V506" s="304"/>
      <c r="W506" s="304"/>
      <c r="X506" s="304"/>
      <c r="Y506" s="304"/>
      <c r="Z506" s="304"/>
      <c r="AA506" s="304"/>
      <c r="AB506" s="304"/>
      <c r="AC506" s="304"/>
      <c r="AD506" s="304"/>
      <c r="AE506" s="304"/>
      <c r="AF506" s="304"/>
      <c r="AG506" s="304"/>
    </row>
    <row r="507">
      <c r="A507" s="304"/>
      <c r="B507" s="304"/>
      <c r="C507" s="304"/>
      <c r="D507" s="304"/>
      <c r="E507" s="300"/>
      <c r="F507" s="300"/>
      <c r="G507" s="313"/>
      <c r="H507" s="302"/>
      <c r="I507" s="303"/>
      <c r="J507" s="303"/>
      <c r="K507" s="303"/>
      <c r="L507" s="303"/>
      <c r="M507" s="303"/>
      <c r="N507" s="303"/>
      <c r="O507" s="303"/>
      <c r="P507" s="303"/>
      <c r="Q507" s="304"/>
      <c r="R507" s="304"/>
      <c r="S507" s="304"/>
      <c r="T507" s="304"/>
      <c r="U507" s="304"/>
      <c r="V507" s="304"/>
      <c r="W507" s="304"/>
      <c r="X507" s="304"/>
      <c r="Y507" s="304"/>
      <c r="Z507" s="304"/>
      <c r="AA507" s="304"/>
      <c r="AB507" s="304"/>
      <c r="AC507" s="304"/>
      <c r="AD507" s="304"/>
      <c r="AE507" s="304"/>
      <c r="AF507" s="304"/>
      <c r="AG507" s="304"/>
    </row>
    <row r="508">
      <c r="A508" s="304"/>
      <c r="B508" s="304"/>
      <c r="C508" s="304"/>
      <c r="D508" s="304"/>
      <c r="E508" s="300"/>
      <c r="F508" s="300"/>
      <c r="G508" s="313"/>
      <c r="H508" s="302"/>
      <c r="I508" s="303"/>
      <c r="J508" s="303"/>
      <c r="K508" s="303"/>
      <c r="L508" s="303"/>
      <c r="M508" s="303"/>
      <c r="N508" s="303"/>
      <c r="O508" s="303"/>
      <c r="P508" s="303"/>
      <c r="Q508" s="304"/>
      <c r="R508" s="304"/>
      <c r="S508" s="304"/>
      <c r="T508" s="304"/>
      <c r="U508" s="304"/>
      <c r="V508" s="304"/>
      <c r="W508" s="304"/>
      <c r="X508" s="304"/>
      <c r="Y508" s="304"/>
      <c r="Z508" s="304"/>
      <c r="AA508" s="304"/>
      <c r="AB508" s="304"/>
      <c r="AC508" s="304"/>
      <c r="AD508" s="304"/>
      <c r="AE508" s="304"/>
      <c r="AF508" s="304"/>
      <c r="AG508" s="304"/>
    </row>
    <row r="509">
      <c r="A509" s="304"/>
      <c r="B509" s="304"/>
      <c r="C509" s="304"/>
      <c r="D509" s="304"/>
      <c r="E509" s="300"/>
      <c r="F509" s="300"/>
      <c r="G509" s="313"/>
      <c r="H509" s="302"/>
      <c r="I509" s="303"/>
      <c r="J509" s="303"/>
      <c r="K509" s="303"/>
      <c r="L509" s="303"/>
      <c r="M509" s="303"/>
      <c r="N509" s="303"/>
      <c r="O509" s="303"/>
      <c r="P509" s="303"/>
      <c r="Q509" s="304"/>
      <c r="R509" s="304"/>
      <c r="S509" s="304"/>
      <c r="T509" s="304"/>
      <c r="U509" s="304"/>
      <c r="V509" s="304"/>
      <c r="W509" s="304"/>
      <c r="X509" s="304"/>
      <c r="Y509" s="304"/>
      <c r="Z509" s="304"/>
      <c r="AA509" s="304"/>
      <c r="AB509" s="304"/>
      <c r="AC509" s="304"/>
      <c r="AD509" s="304"/>
      <c r="AE509" s="304"/>
      <c r="AF509" s="304"/>
      <c r="AG509" s="304"/>
    </row>
    <row r="510">
      <c r="A510" s="304"/>
      <c r="B510" s="304"/>
      <c r="C510" s="304"/>
      <c r="D510" s="304"/>
      <c r="E510" s="300"/>
      <c r="F510" s="300"/>
      <c r="G510" s="313"/>
      <c r="H510" s="302"/>
      <c r="I510" s="303"/>
      <c r="J510" s="303"/>
      <c r="K510" s="303"/>
      <c r="L510" s="303"/>
      <c r="M510" s="303"/>
      <c r="N510" s="303"/>
      <c r="O510" s="303"/>
      <c r="P510" s="303"/>
      <c r="Q510" s="304"/>
      <c r="R510" s="304"/>
      <c r="S510" s="304"/>
      <c r="T510" s="304"/>
      <c r="U510" s="304"/>
      <c r="V510" s="304"/>
      <c r="W510" s="304"/>
      <c r="X510" s="304"/>
      <c r="Y510" s="304"/>
      <c r="Z510" s="304"/>
      <c r="AA510" s="304"/>
      <c r="AB510" s="304"/>
      <c r="AC510" s="304"/>
      <c r="AD510" s="304"/>
      <c r="AE510" s="304"/>
      <c r="AF510" s="304"/>
      <c r="AG510" s="304"/>
    </row>
    <row r="511">
      <c r="A511" s="304"/>
      <c r="B511" s="304"/>
      <c r="C511" s="304"/>
      <c r="D511" s="304"/>
      <c r="E511" s="300"/>
      <c r="F511" s="300"/>
      <c r="G511" s="313"/>
      <c r="H511" s="302"/>
      <c r="I511" s="303"/>
      <c r="J511" s="303"/>
      <c r="K511" s="303"/>
      <c r="L511" s="303"/>
      <c r="M511" s="303"/>
      <c r="N511" s="303"/>
      <c r="O511" s="303"/>
      <c r="P511" s="303"/>
      <c r="Q511" s="304"/>
      <c r="R511" s="304"/>
      <c r="S511" s="304"/>
      <c r="T511" s="304"/>
      <c r="U511" s="304"/>
      <c r="V511" s="304"/>
      <c r="W511" s="304"/>
      <c r="X511" s="304"/>
      <c r="Y511" s="304"/>
      <c r="Z511" s="304"/>
      <c r="AA511" s="304"/>
      <c r="AB511" s="304"/>
      <c r="AC511" s="304"/>
      <c r="AD511" s="304"/>
      <c r="AE511" s="304"/>
      <c r="AF511" s="304"/>
      <c r="AG511" s="304"/>
    </row>
    <row r="512">
      <c r="A512" s="304"/>
      <c r="B512" s="304"/>
      <c r="C512" s="304"/>
      <c r="D512" s="304"/>
      <c r="E512" s="300"/>
      <c r="F512" s="300"/>
      <c r="G512" s="313"/>
      <c r="H512" s="302"/>
      <c r="I512" s="303"/>
      <c r="J512" s="303"/>
      <c r="K512" s="303"/>
      <c r="L512" s="303"/>
      <c r="M512" s="303"/>
      <c r="N512" s="303"/>
      <c r="O512" s="303"/>
      <c r="P512" s="303"/>
      <c r="Q512" s="304"/>
      <c r="R512" s="304"/>
      <c r="S512" s="304"/>
      <c r="T512" s="304"/>
      <c r="U512" s="304"/>
      <c r="V512" s="304"/>
      <c r="W512" s="304"/>
      <c r="X512" s="304"/>
      <c r="Y512" s="304"/>
      <c r="Z512" s="304"/>
      <c r="AA512" s="304"/>
      <c r="AB512" s="304"/>
      <c r="AC512" s="304"/>
      <c r="AD512" s="304"/>
      <c r="AE512" s="304"/>
      <c r="AF512" s="304"/>
      <c r="AG512" s="304"/>
    </row>
    <row r="513">
      <c r="A513" s="304"/>
      <c r="B513" s="304"/>
      <c r="C513" s="304"/>
      <c r="D513" s="304"/>
      <c r="E513" s="300"/>
      <c r="F513" s="300"/>
      <c r="G513" s="313"/>
      <c r="H513" s="302"/>
      <c r="I513" s="303"/>
      <c r="J513" s="303"/>
      <c r="K513" s="303"/>
      <c r="L513" s="303"/>
      <c r="M513" s="303"/>
      <c r="N513" s="303"/>
      <c r="O513" s="303"/>
      <c r="P513" s="303"/>
      <c r="Q513" s="304"/>
      <c r="R513" s="304"/>
      <c r="S513" s="304"/>
      <c r="T513" s="304"/>
      <c r="U513" s="304"/>
      <c r="V513" s="304"/>
      <c r="W513" s="304"/>
      <c r="X513" s="304"/>
      <c r="Y513" s="304"/>
      <c r="Z513" s="304"/>
      <c r="AA513" s="304"/>
      <c r="AB513" s="304"/>
      <c r="AC513" s="304"/>
      <c r="AD513" s="304"/>
      <c r="AE513" s="304"/>
      <c r="AF513" s="304"/>
      <c r="AG513" s="304"/>
    </row>
    <row r="514">
      <c r="A514" s="304"/>
      <c r="B514" s="304"/>
      <c r="C514" s="304"/>
      <c r="D514" s="304"/>
      <c r="E514" s="300"/>
      <c r="F514" s="300"/>
      <c r="G514" s="313"/>
      <c r="H514" s="302"/>
      <c r="I514" s="303"/>
      <c r="J514" s="303"/>
      <c r="K514" s="303"/>
      <c r="L514" s="303"/>
      <c r="M514" s="303"/>
      <c r="N514" s="303"/>
      <c r="O514" s="303"/>
      <c r="P514" s="303"/>
      <c r="Q514" s="304"/>
      <c r="R514" s="304"/>
      <c r="S514" s="304"/>
      <c r="T514" s="304"/>
      <c r="U514" s="304"/>
      <c r="V514" s="304"/>
      <c r="W514" s="304"/>
      <c r="X514" s="304"/>
      <c r="Y514" s="304"/>
      <c r="Z514" s="304"/>
      <c r="AA514" s="304"/>
      <c r="AB514" s="304"/>
      <c r="AC514" s="304"/>
      <c r="AD514" s="304"/>
      <c r="AE514" s="304"/>
      <c r="AF514" s="304"/>
      <c r="AG514" s="304"/>
    </row>
    <row r="515">
      <c r="A515" s="304"/>
      <c r="B515" s="304"/>
      <c r="C515" s="304"/>
      <c r="D515" s="304"/>
      <c r="E515" s="300"/>
      <c r="F515" s="300"/>
      <c r="G515" s="313"/>
      <c r="H515" s="302"/>
      <c r="I515" s="303"/>
      <c r="J515" s="303"/>
      <c r="K515" s="303"/>
      <c r="L515" s="303"/>
      <c r="M515" s="303"/>
      <c r="N515" s="303"/>
      <c r="O515" s="303"/>
      <c r="P515" s="303"/>
      <c r="Q515" s="304"/>
      <c r="R515" s="304"/>
      <c r="S515" s="304"/>
      <c r="T515" s="304"/>
      <c r="U515" s="304"/>
      <c r="V515" s="304"/>
      <c r="W515" s="304"/>
      <c r="X515" s="304"/>
      <c r="Y515" s="304"/>
      <c r="Z515" s="304"/>
      <c r="AA515" s="304"/>
      <c r="AB515" s="304"/>
      <c r="AC515" s="304"/>
      <c r="AD515" s="304"/>
      <c r="AE515" s="304"/>
      <c r="AF515" s="304"/>
      <c r="AG515" s="304"/>
    </row>
    <row r="516">
      <c r="A516" s="304"/>
      <c r="B516" s="304"/>
      <c r="C516" s="304"/>
      <c r="D516" s="304"/>
      <c r="E516" s="300"/>
      <c r="F516" s="300"/>
      <c r="G516" s="313"/>
      <c r="H516" s="302"/>
      <c r="I516" s="303"/>
      <c r="J516" s="303"/>
      <c r="K516" s="303"/>
      <c r="L516" s="303"/>
      <c r="M516" s="303"/>
      <c r="N516" s="303"/>
      <c r="O516" s="303"/>
      <c r="P516" s="303"/>
      <c r="Q516" s="304"/>
      <c r="R516" s="304"/>
      <c r="S516" s="304"/>
      <c r="T516" s="304"/>
      <c r="U516" s="304"/>
      <c r="V516" s="304"/>
      <c r="W516" s="304"/>
      <c r="X516" s="304"/>
      <c r="Y516" s="304"/>
      <c r="Z516" s="304"/>
      <c r="AA516" s="304"/>
      <c r="AB516" s="304"/>
      <c r="AC516" s="304"/>
      <c r="AD516" s="304"/>
      <c r="AE516" s="304"/>
      <c r="AF516" s="304"/>
      <c r="AG516" s="304"/>
    </row>
    <row r="517">
      <c r="A517" s="304"/>
      <c r="B517" s="304"/>
      <c r="C517" s="304"/>
      <c r="D517" s="304"/>
      <c r="E517" s="300"/>
      <c r="F517" s="300"/>
      <c r="G517" s="313"/>
      <c r="H517" s="302"/>
      <c r="I517" s="303"/>
      <c r="J517" s="303"/>
      <c r="K517" s="303"/>
      <c r="L517" s="303"/>
      <c r="M517" s="303"/>
      <c r="N517" s="303"/>
      <c r="O517" s="303"/>
      <c r="P517" s="303"/>
      <c r="Q517" s="304"/>
      <c r="R517" s="304"/>
      <c r="S517" s="304"/>
      <c r="T517" s="304"/>
      <c r="U517" s="304"/>
      <c r="V517" s="304"/>
      <c r="W517" s="304"/>
      <c r="X517" s="304"/>
      <c r="Y517" s="304"/>
      <c r="Z517" s="304"/>
      <c r="AA517" s="304"/>
      <c r="AB517" s="304"/>
      <c r="AC517" s="304"/>
      <c r="AD517" s="304"/>
      <c r="AE517" s="304"/>
      <c r="AF517" s="304"/>
      <c r="AG517" s="304"/>
    </row>
    <row r="518">
      <c r="A518" s="304"/>
      <c r="B518" s="304"/>
      <c r="C518" s="304"/>
      <c r="D518" s="304"/>
      <c r="E518" s="300"/>
      <c r="F518" s="300"/>
      <c r="G518" s="313"/>
      <c r="H518" s="302"/>
      <c r="I518" s="303"/>
      <c r="J518" s="303"/>
      <c r="K518" s="303"/>
      <c r="L518" s="303"/>
      <c r="M518" s="303"/>
      <c r="N518" s="303"/>
      <c r="O518" s="303"/>
      <c r="P518" s="303"/>
      <c r="Q518" s="304"/>
      <c r="R518" s="304"/>
      <c r="S518" s="304"/>
      <c r="T518" s="304"/>
      <c r="U518" s="304"/>
      <c r="V518" s="304"/>
      <c r="W518" s="304"/>
      <c r="X518" s="304"/>
      <c r="Y518" s="304"/>
      <c r="Z518" s="304"/>
      <c r="AA518" s="304"/>
      <c r="AB518" s="304"/>
      <c r="AC518" s="304"/>
      <c r="AD518" s="304"/>
      <c r="AE518" s="304"/>
      <c r="AF518" s="304"/>
      <c r="AG518" s="304"/>
    </row>
    <row r="519">
      <c r="A519" s="304"/>
      <c r="B519" s="304"/>
      <c r="C519" s="304"/>
      <c r="D519" s="304"/>
      <c r="E519" s="300"/>
      <c r="F519" s="300"/>
      <c r="G519" s="313"/>
      <c r="H519" s="302"/>
      <c r="I519" s="303"/>
      <c r="J519" s="303"/>
      <c r="K519" s="303"/>
      <c r="L519" s="303"/>
      <c r="M519" s="303"/>
      <c r="N519" s="303"/>
      <c r="O519" s="303"/>
      <c r="P519" s="303"/>
      <c r="Q519" s="304"/>
      <c r="R519" s="304"/>
      <c r="S519" s="304"/>
      <c r="T519" s="304"/>
      <c r="U519" s="304"/>
      <c r="V519" s="304"/>
      <c r="W519" s="304"/>
      <c r="X519" s="304"/>
      <c r="Y519" s="304"/>
      <c r="Z519" s="304"/>
      <c r="AA519" s="304"/>
      <c r="AB519" s="304"/>
      <c r="AC519" s="304"/>
      <c r="AD519" s="304"/>
      <c r="AE519" s="304"/>
      <c r="AF519" s="304"/>
      <c r="AG519" s="304"/>
    </row>
    <row r="520">
      <c r="A520" s="304"/>
      <c r="B520" s="304"/>
      <c r="C520" s="304"/>
      <c r="D520" s="304"/>
      <c r="E520" s="300"/>
      <c r="F520" s="300"/>
      <c r="G520" s="313"/>
      <c r="H520" s="302"/>
      <c r="I520" s="303"/>
      <c r="J520" s="303"/>
      <c r="K520" s="303"/>
      <c r="L520" s="303"/>
      <c r="M520" s="303"/>
      <c r="N520" s="303"/>
      <c r="O520" s="303"/>
      <c r="P520" s="303"/>
      <c r="Q520" s="304"/>
      <c r="R520" s="304"/>
      <c r="S520" s="304"/>
      <c r="T520" s="304"/>
      <c r="U520" s="304"/>
      <c r="V520" s="304"/>
      <c r="W520" s="304"/>
      <c r="X520" s="304"/>
      <c r="Y520" s="304"/>
      <c r="Z520" s="304"/>
      <c r="AA520" s="304"/>
      <c r="AB520" s="304"/>
      <c r="AC520" s="304"/>
      <c r="AD520" s="304"/>
      <c r="AE520" s="304"/>
      <c r="AF520" s="304"/>
      <c r="AG520" s="304"/>
    </row>
    <row r="521">
      <c r="A521" s="304"/>
      <c r="B521" s="304"/>
      <c r="C521" s="304"/>
      <c r="D521" s="304"/>
      <c r="E521" s="300"/>
      <c r="F521" s="300"/>
      <c r="G521" s="313"/>
      <c r="H521" s="302"/>
      <c r="I521" s="303"/>
      <c r="J521" s="303"/>
      <c r="K521" s="303"/>
      <c r="L521" s="303"/>
      <c r="M521" s="303"/>
      <c r="N521" s="303"/>
      <c r="O521" s="303"/>
      <c r="P521" s="303"/>
      <c r="Q521" s="304"/>
      <c r="R521" s="304"/>
      <c r="S521" s="304"/>
      <c r="T521" s="304"/>
      <c r="U521" s="304"/>
      <c r="V521" s="304"/>
      <c r="W521" s="304"/>
      <c r="X521" s="304"/>
      <c r="Y521" s="304"/>
      <c r="Z521" s="304"/>
      <c r="AA521" s="304"/>
      <c r="AB521" s="304"/>
      <c r="AC521" s="304"/>
      <c r="AD521" s="304"/>
      <c r="AE521" s="304"/>
      <c r="AF521" s="304"/>
      <c r="AG521" s="304"/>
    </row>
    <row r="522">
      <c r="A522" s="304"/>
      <c r="B522" s="304"/>
      <c r="C522" s="304"/>
      <c r="D522" s="304"/>
      <c r="E522" s="300"/>
      <c r="F522" s="300"/>
      <c r="G522" s="313"/>
      <c r="H522" s="302"/>
      <c r="I522" s="303"/>
      <c r="J522" s="303"/>
      <c r="K522" s="303"/>
      <c r="L522" s="303"/>
      <c r="M522" s="303"/>
      <c r="N522" s="303"/>
      <c r="O522" s="303"/>
      <c r="P522" s="303"/>
      <c r="Q522" s="304"/>
      <c r="R522" s="304"/>
      <c r="S522" s="304"/>
      <c r="T522" s="304"/>
      <c r="U522" s="304"/>
      <c r="V522" s="304"/>
      <c r="W522" s="304"/>
      <c r="X522" s="304"/>
      <c r="Y522" s="304"/>
      <c r="Z522" s="304"/>
      <c r="AA522" s="304"/>
      <c r="AB522" s="304"/>
      <c r="AC522" s="304"/>
      <c r="AD522" s="304"/>
      <c r="AE522" s="304"/>
      <c r="AF522" s="304"/>
      <c r="AG522" s="304"/>
    </row>
    <row r="523">
      <c r="A523" s="304"/>
      <c r="B523" s="304"/>
      <c r="C523" s="304"/>
      <c r="D523" s="304"/>
      <c r="E523" s="300"/>
      <c r="F523" s="300"/>
      <c r="G523" s="313"/>
      <c r="H523" s="302"/>
      <c r="I523" s="303"/>
      <c r="J523" s="303"/>
      <c r="K523" s="303"/>
      <c r="L523" s="303"/>
      <c r="M523" s="303"/>
      <c r="N523" s="303"/>
      <c r="O523" s="303"/>
      <c r="P523" s="303"/>
      <c r="Q523" s="304"/>
      <c r="R523" s="304"/>
      <c r="S523" s="304"/>
      <c r="T523" s="304"/>
      <c r="U523" s="304"/>
      <c r="V523" s="304"/>
      <c r="W523" s="304"/>
      <c r="X523" s="304"/>
      <c r="Y523" s="304"/>
      <c r="Z523" s="304"/>
      <c r="AA523" s="304"/>
      <c r="AB523" s="304"/>
      <c r="AC523" s="304"/>
      <c r="AD523" s="304"/>
      <c r="AE523" s="304"/>
      <c r="AF523" s="304"/>
      <c r="AG523" s="304"/>
    </row>
    <row r="524">
      <c r="A524" s="304"/>
      <c r="B524" s="304"/>
      <c r="C524" s="304"/>
      <c r="D524" s="304"/>
      <c r="E524" s="300"/>
      <c r="F524" s="300"/>
      <c r="G524" s="313"/>
      <c r="H524" s="302"/>
      <c r="I524" s="303"/>
      <c r="J524" s="303"/>
      <c r="K524" s="303"/>
      <c r="L524" s="303"/>
      <c r="M524" s="303"/>
      <c r="N524" s="303"/>
      <c r="O524" s="303"/>
      <c r="P524" s="303"/>
      <c r="Q524" s="304"/>
      <c r="R524" s="304"/>
      <c r="S524" s="304"/>
      <c r="T524" s="304"/>
      <c r="U524" s="304"/>
      <c r="V524" s="304"/>
      <c r="W524" s="304"/>
      <c r="X524" s="304"/>
      <c r="Y524" s="304"/>
      <c r="Z524" s="304"/>
      <c r="AA524" s="304"/>
      <c r="AB524" s="304"/>
      <c r="AC524" s="304"/>
      <c r="AD524" s="304"/>
      <c r="AE524" s="304"/>
      <c r="AF524" s="304"/>
      <c r="AG524" s="304"/>
    </row>
    <row r="525">
      <c r="A525" s="304"/>
      <c r="B525" s="304"/>
      <c r="C525" s="304"/>
      <c r="D525" s="304"/>
      <c r="E525" s="300"/>
      <c r="F525" s="300"/>
      <c r="G525" s="313"/>
      <c r="H525" s="302"/>
      <c r="I525" s="303"/>
      <c r="J525" s="303"/>
      <c r="K525" s="303"/>
      <c r="L525" s="303"/>
      <c r="M525" s="303"/>
      <c r="N525" s="303"/>
      <c r="O525" s="303"/>
      <c r="P525" s="303"/>
      <c r="Q525" s="304"/>
      <c r="R525" s="304"/>
      <c r="S525" s="304"/>
      <c r="T525" s="304"/>
      <c r="U525" s="304"/>
      <c r="V525" s="304"/>
      <c r="W525" s="304"/>
      <c r="X525" s="304"/>
      <c r="Y525" s="304"/>
      <c r="Z525" s="304"/>
      <c r="AA525" s="304"/>
      <c r="AB525" s="304"/>
      <c r="AC525" s="304"/>
      <c r="AD525" s="304"/>
      <c r="AE525" s="304"/>
      <c r="AF525" s="304"/>
      <c r="AG525" s="304"/>
    </row>
    <row r="526">
      <c r="A526" s="304"/>
      <c r="B526" s="304"/>
      <c r="C526" s="304"/>
      <c r="D526" s="304"/>
      <c r="E526" s="300"/>
      <c r="F526" s="300"/>
      <c r="G526" s="313"/>
      <c r="H526" s="302"/>
      <c r="I526" s="303"/>
      <c r="J526" s="303"/>
      <c r="K526" s="303"/>
      <c r="L526" s="303"/>
      <c r="M526" s="303"/>
      <c r="N526" s="303"/>
      <c r="O526" s="303"/>
      <c r="P526" s="303"/>
      <c r="Q526" s="304"/>
      <c r="R526" s="304"/>
      <c r="S526" s="304"/>
      <c r="T526" s="304"/>
      <c r="U526" s="304"/>
      <c r="V526" s="304"/>
      <c r="W526" s="304"/>
      <c r="X526" s="304"/>
      <c r="Y526" s="304"/>
      <c r="Z526" s="304"/>
      <c r="AA526" s="304"/>
      <c r="AB526" s="304"/>
      <c r="AC526" s="304"/>
      <c r="AD526" s="304"/>
      <c r="AE526" s="304"/>
      <c r="AF526" s="304"/>
      <c r="AG526" s="304"/>
    </row>
    <row r="527">
      <c r="A527" s="304"/>
      <c r="B527" s="304"/>
      <c r="C527" s="304"/>
      <c r="D527" s="304"/>
      <c r="E527" s="300"/>
      <c r="F527" s="300"/>
      <c r="G527" s="313"/>
      <c r="H527" s="302"/>
      <c r="I527" s="303"/>
      <c r="J527" s="303"/>
      <c r="K527" s="303"/>
      <c r="L527" s="303"/>
      <c r="M527" s="303"/>
      <c r="N527" s="303"/>
      <c r="O527" s="303"/>
      <c r="P527" s="303"/>
      <c r="Q527" s="304"/>
      <c r="R527" s="304"/>
      <c r="S527" s="304"/>
      <c r="T527" s="304"/>
      <c r="U527" s="304"/>
      <c r="V527" s="304"/>
      <c r="W527" s="304"/>
      <c r="X527" s="304"/>
      <c r="Y527" s="304"/>
      <c r="Z527" s="304"/>
      <c r="AA527" s="304"/>
      <c r="AB527" s="304"/>
      <c r="AC527" s="304"/>
      <c r="AD527" s="304"/>
      <c r="AE527" s="304"/>
      <c r="AF527" s="304"/>
      <c r="AG527" s="304"/>
    </row>
    <row r="528">
      <c r="A528" s="304"/>
      <c r="B528" s="304"/>
      <c r="C528" s="304"/>
      <c r="D528" s="304"/>
      <c r="E528" s="300"/>
      <c r="F528" s="300"/>
      <c r="G528" s="313"/>
      <c r="H528" s="302"/>
      <c r="I528" s="303"/>
      <c r="J528" s="303"/>
      <c r="K528" s="303"/>
      <c r="L528" s="303"/>
      <c r="M528" s="303"/>
      <c r="N528" s="303"/>
      <c r="O528" s="303"/>
      <c r="P528" s="303"/>
      <c r="Q528" s="304"/>
      <c r="R528" s="304"/>
      <c r="S528" s="304"/>
      <c r="T528" s="304"/>
      <c r="U528" s="304"/>
      <c r="V528" s="304"/>
      <c r="W528" s="304"/>
      <c r="X528" s="304"/>
      <c r="Y528" s="304"/>
      <c r="Z528" s="304"/>
      <c r="AA528" s="304"/>
      <c r="AB528" s="304"/>
      <c r="AC528" s="304"/>
      <c r="AD528" s="304"/>
      <c r="AE528" s="304"/>
      <c r="AF528" s="304"/>
      <c r="AG528" s="304"/>
    </row>
    <row r="529">
      <c r="A529" s="304"/>
      <c r="B529" s="304"/>
      <c r="C529" s="304"/>
      <c r="D529" s="304"/>
      <c r="E529" s="300"/>
      <c r="F529" s="300"/>
      <c r="G529" s="313"/>
      <c r="H529" s="302"/>
      <c r="I529" s="303"/>
      <c r="J529" s="303"/>
      <c r="K529" s="303"/>
      <c r="L529" s="303"/>
      <c r="M529" s="303"/>
      <c r="N529" s="303"/>
      <c r="O529" s="303"/>
      <c r="P529" s="303"/>
      <c r="Q529" s="304"/>
      <c r="R529" s="304"/>
      <c r="S529" s="304"/>
      <c r="T529" s="304"/>
      <c r="U529" s="304"/>
      <c r="V529" s="304"/>
      <c r="W529" s="304"/>
      <c r="X529" s="304"/>
      <c r="Y529" s="304"/>
      <c r="Z529" s="304"/>
      <c r="AA529" s="304"/>
      <c r="AB529" s="304"/>
      <c r="AC529" s="304"/>
      <c r="AD529" s="304"/>
      <c r="AE529" s="304"/>
      <c r="AF529" s="304"/>
      <c r="AG529" s="304"/>
    </row>
    <row r="530">
      <c r="A530" s="304"/>
      <c r="B530" s="304"/>
      <c r="C530" s="304"/>
      <c r="D530" s="304"/>
      <c r="E530" s="300"/>
      <c r="F530" s="300"/>
      <c r="G530" s="313"/>
      <c r="H530" s="302"/>
      <c r="I530" s="303"/>
      <c r="J530" s="303"/>
      <c r="K530" s="303"/>
      <c r="L530" s="303"/>
      <c r="M530" s="303"/>
      <c r="N530" s="303"/>
      <c r="O530" s="303"/>
      <c r="P530" s="303"/>
      <c r="Q530" s="304"/>
      <c r="R530" s="304"/>
      <c r="S530" s="304"/>
      <c r="T530" s="304"/>
      <c r="U530" s="304"/>
      <c r="V530" s="304"/>
      <c r="W530" s="304"/>
      <c r="X530" s="304"/>
      <c r="Y530" s="304"/>
      <c r="Z530" s="304"/>
      <c r="AA530" s="304"/>
      <c r="AB530" s="304"/>
      <c r="AC530" s="304"/>
      <c r="AD530" s="304"/>
      <c r="AE530" s="304"/>
      <c r="AF530" s="304"/>
      <c r="AG530" s="304"/>
    </row>
    <row r="531">
      <c r="A531" s="304"/>
      <c r="B531" s="304"/>
      <c r="C531" s="304"/>
      <c r="D531" s="304"/>
      <c r="E531" s="300"/>
      <c r="F531" s="300"/>
      <c r="G531" s="313"/>
      <c r="H531" s="302"/>
      <c r="I531" s="303"/>
      <c r="J531" s="303"/>
      <c r="K531" s="303"/>
      <c r="L531" s="303"/>
      <c r="M531" s="303"/>
      <c r="N531" s="303"/>
      <c r="O531" s="303"/>
      <c r="P531" s="303"/>
      <c r="Q531" s="304"/>
      <c r="R531" s="304"/>
      <c r="S531" s="304"/>
      <c r="T531" s="304"/>
      <c r="U531" s="304"/>
      <c r="V531" s="304"/>
      <c r="W531" s="304"/>
      <c r="X531" s="304"/>
      <c r="Y531" s="304"/>
      <c r="Z531" s="304"/>
      <c r="AA531" s="304"/>
      <c r="AB531" s="304"/>
      <c r="AC531" s="304"/>
      <c r="AD531" s="304"/>
      <c r="AE531" s="304"/>
      <c r="AF531" s="304"/>
      <c r="AG531" s="304"/>
    </row>
    <row r="532">
      <c r="A532" s="304"/>
      <c r="B532" s="304"/>
      <c r="C532" s="304"/>
      <c r="D532" s="304"/>
      <c r="E532" s="300"/>
      <c r="F532" s="300"/>
      <c r="G532" s="313"/>
      <c r="H532" s="302"/>
      <c r="I532" s="303"/>
      <c r="J532" s="303"/>
      <c r="K532" s="303"/>
      <c r="L532" s="303"/>
      <c r="M532" s="303"/>
      <c r="N532" s="303"/>
      <c r="O532" s="303"/>
      <c r="P532" s="303"/>
      <c r="Q532" s="304"/>
      <c r="R532" s="304"/>
      <c r="S532" s="304"/>
      <c r="T532" s="304"/>
      <c r="U532" s="304"/>
      <c r="V532" s="304"/>
      <c r="W532" s="304"/>
      <c r="X532" s="304"/>
      <c r="Y532" s="304"/>
      <c r="Z532" s="304"/>
      <c r="AA532" s="304"/>
      <c r="AB532" s="304"/>
      <c r="AC532" s="304"/>
      <c r="AD532" s="304"/>
      <c r="AE532" s="304"/>
      <c r="AF532" s="304"/>
      <c r="AG532" s="304"/>
    </row>
    <row r="533">
      <c r="A533" s="304"/>
      <c r="B533" s="304"/>
      <c r="C533" s="304"/>
      <c r="D533" s="304"/>
      <c r="E533" s="300"/>
      <c r="F533" s="300"/>
      <c r="G533" s="313"/>
      <c r="H533" s="302"/>
      <c r="I533" s="303"/>
      <c r="J533" s="303"/>
      <c r="K533" s="303"/>
      <c r="L533" s="303"/>
      <c r="M533" s="303"/>
      <c r="N533" s="303"/>
      <c r="O533" s="303"/>
      <c r="P533" s="303"/>
      <c r="Q533" s="304"/>
      <c r="R533" s="304"/>
      <c r="S533" s="304"/>
      <c r="T533" s="304"/>
      <c r="U533" s="304"/>
      <c r="V533" s="304"/>
      <c r="W533" s="304"/>
      <c r="X533" s="304"/>
      <c r="Y533" s="304"/>
      <c r="Z533" s="304"/>
      <c r="AA533" s="304"/>
      <c r="AB533" s="304"/>
      <c r="AC533" s="304"/>
      <c r="AD533" s="304"/>
      <c r="AE533" s="304"/>
      <c r="AF533" s="304"/>
      <c r="AG533" s="304"/>
    </row>
    <row r="534">
      <c r="A534" s="304"/>
      <c r="B534" s="304"/>
      <c r="C534" s="304"/>
      <c r="D534" s="304"/>
      <c r="E534" s="300"/>
      <c r="F534" s="300"/>
      <c r="G534" s="313"/>
      <c r="H534" s="302"/>
      <c r="I534" s="303"/>
      <c r="J534" s="303"/>
      <c r="K534" s="303"/>
      <c r="L534" s="303"/>
      <c r="M534" s="303"/>
      <c r="N534" s="303"/>
      <c r="O534" s="303"/>
      <c r="P534" s="303"/>
      <c r="Q534" s="304"/>
      <c r="R534" s="304"/>
      <c r="S534" s="304"/>
      <c r="T534" s="304"/>
      <c r="U534" s="304"/>
      <c r="V534" s="304"/>
      <c r="W534" s="304"/>
      <c r="X534" s="304"/>
      <c r="Y534" s="304"/>
      <c r="Z534" s="304"/>
      <c r="AA534" s="304"/>
      <c r="AB534" s="304"/>
      <c r="AC534" s="304"/>
      <c r="AD534" s="304"/>
      <c r="AE534" s="304"/>
      <c r="AF534" s="304"/>
      <c r="AG534" s="304"/>
    </row>
    <row r="535">
      <c r="A535" s="304"/>
      <c r="B535" s="304"/>
      <c r="C535" s="304"/>
      <c r="D535" s="304"/>
      <c r="E535" s="300"/>
      <c r="F535" s="300"/>
      <c r="G535" s="313"/>
      <c r="H535" s="302"/>
      <c r="I535" s="303"/>
      <c r="J535" s="303"/>
      <c r="K535" s="303"/>
      <c r="L535" s="303"/>
      <c r="M535" s="303"/>
      <c r="N535" s="303"/>
      <c r="O535" s="303"/>
      <c r="P535" s="303"/>
      <c r="Q535" s="304"/>
      <c r="R535" s="304"/>
      <c r="S535" s="304"/>
      <c r="T535" s="304"/>
      <c r="U535" s="304"/>
      <c r="V535" s="304"/>
      <c r="W535" s="304"/>
      <c r="X535" s="304"/>
      <c r="Y535" s="304"/>
      <c r="Z535" s="304"/>
      <c r="AA535" s="304"/>
      <c r="AB535" s="304"/>
      <c r="AC535" s="304"/>
      <c r="AD535" s="304"/>
      <c r="AE535" s="304"/>
      <c r="AF535" s="304"/>
      <c r="AG535" s="304"/>
    </row>
    <row r="536">
      <c r="A536" s="304"/>
      <c r="B536" s="304"/>
      <c r="C536" s="304"/>
      <c r="D536" s="304"/>
      <c r="E536" s="300"/>
      <c r="F536" s="300"/>
      <c r="G536" s="313"/>
      <c r="H536" s="302"/>
      <c r="I536" s="303"/>
      <c r="J536" s="303"/>
      <c r="K536" s="303"/>
      <c r="L536" s="303"/>
      <c r="M536" s="303"/>
      <c r="N536" s="303"/>
      <c r="O536" s="303"/>
      <c r="P536" s="303"/>
      <c r="Q536" s="304"/>
      <c r="R536" s="304"/>
      <c r="S536" s="304"/>
      <c r="T536" s="304"/>
      <c r="U536" s="304"/>
      <c r="V536" s="304"/>
      <c r="W536" s="304"/>
      <c r="X536" s="304"/>
      <c r="Y536" s="304"/>
      <c r="Z536" s="304"/>
      <c r="AA536" s="304"/>
      <c r="AB536" s="304"/>
      <c r="AC536" s="304"/>
      <c r="AD536" s="304"/>
      <c r="AE536" s="304"/>
      <c r="AF536" s="304"/>
      <c r="AG536" s="304"/>
    </row>
    <row r="537">
      <c r="A537" s="304"/>
      <c r="B537" s="304"/>
      <c r="C537" s="304"/>
      <c r="D537" s="304"/>
      <c r="E537" s="300"/>
      <c r="F537" s="300"/>
      <c r="G537" s="313"/>
      <c r="H537" s="302"/>
      <c r="I537" s="303"/>
      <c r="J537" s="303"/>
      <c r="K537" s="303"/>
      <c r="L537" s="303"/>
      <c r="M537" s="303"/>
      <c r="N537" s="303"/>
      <c r="O537" s="303"/>
      <c r="P537" s="303"/>
      <c r="Q537" s="304"/>
      <c r="R537" s="304"/>
      <c r="S537" s="304"/>
      <c r="T537" s="304"/>
      <c r="U537" s="304"/>
      <c r="V537" s="304"/>
      <c r="W537" s="304"/>
      <c r="X537" s="304"/>
      <c r="Y537" s="304"/>
      <c r="Z537" s="304"/>
      <c r="AA537" s="304"/>
      <c r="AB537" s="304"/>
      <c r="AC537" s="304"/>
      <c r="AD537" s="304"/>
      <c r="AE537" s="304"/>
      <c r="AF537" s="304"/>
      <c r="AG537" s="304"/>
    </row>
    <row r="538">
      <c r="A538" s="304"/>
      <c r="B538" s="304"/>
      <c r="C538" s="304"/>
      <c r="D538" s="304"/>
      <c r="E538" s="300"/>
      <c r="F538" s="300"/>
      <c r="G538" s="313"/>
      <c r="H538" s="302"/>
      <c r="I538" s="303"/>
      <c r="J538" s="303"/>
      <c r="K538" s="303"/>
      <c r="L538" s="303"/>
      <c r="M538" s="303"/>
      <c r="N538" s="303"/>
      <c r="O538" s="303"/>
      <c r="P538" s="303"/>
      <c r="Q538" s="304"/>
      <c r="R538" s="304"/>
      <c r="S538" s="304"/>
      <c r="T538" s="304"/>
      <c r="U538" s="304"/>
      <c r="V538" s="304"/>
      <c r="W538" s="304"/>
      <c r="X538" s="304"/>
      <c r="Y538" s="304"/>
      <c r="Z538" s="304"/>
      <c r="AA538" s="304"/>
      <c r="AB538" s="304"/>
      <c r="AC538" s="304"/>
      <c r="AD538" s="304"/>
      <c r="AE538" s="304"/>
      <c r="AF538" s="304"/>
      <c r="AG538" s="304"/>
    </row>
    <row r="539">
      <c r="A539" s="304"/>
      <c r="B539" s="304"/>
      <c r="C539" s="304"/>
      <c r="D539" s="304"/>
      <c r="E539" s="300"/>
      <c r="F539" s="300"/>
      <c r="G539" s="313"/>
      <c r="H539" s="302"/>
      <c r="I539" s="303"/>
      <c r="J539" s="303"/>
      <c r="K539" s="303"/>
      <c r="L539" s="303"/>
      <c r="M539" s="303"/>
      <c r="N539" s="303"/>
      <c r="O539" s="303"/>
      <c r="P539" s="303"/>
      <c r="Q539" s="304"/>
      <c r="R539" s="304"/>
      <c r="S539" s="304"/>
      <c r="T539" s="304"/>
      <c r="U539" s="304"/>
      <c r="V539" s="304"/>
      <c r="W539" s="304"/>
      <c r="X539" s="304"/>
      <c r="Y539" s="304"/>
      <c r="Z539" s="304"/>
      <c r="AA539" s="304"/>
      <c r="AB539" s="304"/>
      <c r="AC539" s="304"/>
      <c r="AD539" s="304"/>
      <c r="AE539" s="304"/>
      <c r="AF539" s="304"/>
      <c r="AG539" s="304"/>
    </row>
    <row r="540">
      <c r="A540" s="304"/>
      <c r="B540" s="304"/>
      <c r="C540" s="304"/>
      <c r="D540" s="304"/>
      <c r="E540" s="300"/>
      <c r="F540" s="300"/>
      <c r="G540" s="313"/>
      <c r="H540" s="302"/>
      <c r="I540" s="303"/>
      <c r="J540" s="303"/>
      <c r="K540" s="303"/>
      <c r="L540" s="303"/>
      <c r="M540" s="303"/>
      <c r="N540" s="303"/>
      <c r="O540" s="303"/>
      <c r="P540" s="303"/>
      <c r="Q540" s="304"/>
      <c r="R540" s="304"/>
      <c r="S540" s="304"/>
      <c r="T540" s="304"/>
      <c r="U540" s="304"/>
      <c r="V540" s="304"/>
      <c r="W540" s="304"/>
      <c r="X540" s="304"/>
      <c r="Y540" s="304"/>
      <c r="Z540" s="304"/>
      <c r="AA540" s="304"/>
      <c r="AB540" s="304"/>
      <c r="AC540" s="304"/>
      <c r="AD540" s="304"/>
      <c r="AE540" s="304"/>
      <c r="AF540" s="304"/>
      <c r="AG540" s="304"/>
    </row>
    <row r="541">
      <c r="A541" s="304"/>
      <c r="B541" s="304"/>
      <c r="C541" s="304"/>
      <c r="D541" s="304"/>
      <c r="E541" s="300"/>
      <c r="F541" s="300"/>
      <c r="G541" s="313"/>
      <c r="H541" s="302"/>
      <c r="I541" s="303"/>
      <c r="J541" s="303"/>
      <c r="K541" s="303"/>
      <c r="L541" s="303"/>
      <c r="M541" s="303"/>
      <c r="N541" s="303"/>
      <c r="O541" s="303"/>
      <c r="P541" s="303"/>
      <c r="Q541" s="304"/>
      <c r="R541" s="304"/>
      <c r="S541" s="304"/>
      <c r="T541" s="304"/>
      <c r="U541" s="304"/>
      <c r="V541" s="304"/>
      <c r="W541" s="304"/>
      <c r="X541" s="304"/>
      <c r="Y541" s="304"/>
      <c r="Z541" s="304"/>
      <c r="AA541" s="304"/>
      <c r="AB541" s="304"/>
      <c r="AC541" s="304"/>
      <c r="AD541" s="304"/>
      <c r="AE541" s="304"/>
      <c r="AF541" s="304"/>
      <c r="AG541" s="304"/>
    </row>
    <row r="542">
      <c r="A542" s="304"/>
      <c r="B542" s="304"/>
      <c r="C542" s="304"/>
      <c r="D542" s="304"/>
      <c r="E542" s="300"/>
      <c r="F542" s="300"/>
      <c r="G542" s="313"/>
      <c r="H542" s="302"/>
      <c r="I542" s="303"/>
      <c r="J542" s="303"/>
      <c r="K542" s="303"/>
      <c r="L542" s="303"/>
      <c r="M542" s="303"/>
      <c r="N542" s="303"/>
      <c r="O542" s="303"/>
      <c r="P542" s="303"/>
      <c r="Q542" s="304"/>
      <c r="R542" s="304"/>
      <c r="S542" s="304"/>
      <c r="T542" s="304"/>
      <c r="U542" s="304"/>
      <c r="V542" s="304"/>
      <c r="W542" s="304"/>
      <c r="X542" s="304"/>
      <c r="Y542" s="304"/>
      <c r="Z542" s="304"/>
      <c r="AA542" s="304"/>
      <c r="AB542" s="304"/>
      <c r="AC542" s="304"/>
      <c r="AD542" s="304"/>
      <c r="AE542" s="304"/>
      <c r="AF542" s="304"/>
      <c r="AG542" s="304"/>
    </row>
    <row r="543">
      <c r="A543" s="304"/>
      <c r="B543" s="304"/>
      <c r="C543" s="304"/>
      <c r="D543" s="304"/>
      <c r="E543" s="300"/>
      <c r="F543" s="300"/>
      <c r="G543" s="313"/>
      <c r="H543" s="302"/>
      <c r="I543" s="303"/>
      <c r="J543" s="303"/>
      <c r="K543" s="303"/>
      <c r="L543" s="303"/>
      <c r="M543" s="303"/>
      <c r="N543" s="303"/>
      <c r="O543" s="303"/>
      <c r="P543" s="303"/>
      <c r="Q543" s="304"/>
      <c r="R543" s="304"/>
      <c r="S543" s="304"/>
      <c r="T543" s="304"/>
      <c r="U543" s="304"/>
      <c r="V543" s="304"/>
      <c r="W543" s="304"/>
      <c r="X543" s="304"/>
      <c r="Y543" s="304"/>
      <c r="Z543" s="304"/>
      <c r="AA543" s="304"/>
      <c r="AB543" s="304"/>
      <c r="AC543" s="304"/>
      <c r="AD543" s="304"/>
      <c r="AE543" s="304"/>
      <c r="AF543" s="304"/>
      <c r="AG543" s="304"/>
    </row>
    <row r="544">
      <c r="A544" s="304"/>
      <c r="B544" s="304"/>
      <c r="C544" s="304"/>
      <c r="D544" s="304"/>
      <c r="E544" s="300"/>
      <c r="F544" s="300"/>
      <c r="G544" s="313"/>
      <c r="H544" s="302"/>
      <c r="I544" s="303"/>
      <c r="J544" s="303"/>
      <c r="K544" s="303"/>
      <c r="L544" s="303"/>
      <c r="M544" s="303"/>
      <c r="N544" s="303"/>
      <c r="O544" s="303"/>
      <c r="P544" s="303"/>
      <c r="Q544" s="304"/>
      <c r="R544" s="304"/>
      <c r="S544" s="304"/>
      <c r="T544" s="304"/>
      <c r="U544" s="304"/>
      <c r="V544" s="304"/>
      <c r="W544" s="304"/>
      <c r="X544" s="304"/>
      <c r="Y544" s="304"/>
      <c r="Z544" s="304"/>
      <c r="AA544" s="304"/>
      <c r="AB544" s="304"/>
      <c r="AC544" s="304"/>
      <c r="AD544" s="304"/>
      <c r="AE544" s="304"/>
      <c r="AF544" s="304"/>
      <c r="AG544" s="304"/>
    </row>
    <row r="545">
      <c r="A545" s="304"/>
      <c r="B545" s="304"/>
      <c r="C545" s="304"/>
      <c r="D545" s="304"/>
      <c r="E545" s="300"/>
      <c r="F545" s="300"/>
      <c r="G545" s="313"/>
      <c r="H545" s="302"/>
      <c r="I545" s="303"/>
      <c r="J545" s="303"/>
      <c r="K545" s="303"/>
      <c r="L545" s="303"/>
      <c r="M545" s="303"/>
      <c r="N545" s="303"/>
      <c r="O545" s="303"/>
      <c r="P545" s="303"/>
      <c r="Q545" s="304"/>
      <c r="R545" s="304"/>
      <c r="S545" s="304"/>
      <c r="T545" s="304"/>
      <c r="U545" s="304"/>
      <c r="V545" s="304"/>
      <c r="W545" s="304"/>
      <c r="X545" s="304"/>
      <c r="Y545" s="304"/>
      <c r="Z545" s="304"/>
      <c r="AA545" s="304"/>
      <c r="AB545" s="304"/>
      <c r="AC545" s="304"/>
      <c r="AD545" s="304"/>
      <c r="AE545" s="304"/>
      <c r="AF545" s="304"/>
      <c r="AG545" s="304"/>
    </row>
    <row r="546">
      <c r="A546" s="304"/>
      <c r="B546" s="304"/>
      <c r="C546" s="304"/>
      <c r="D546" s="304"/>
      <c r="E546" s="300"/>
      <c r="F546" s="300"/>
      <c r="G546" s="313"/>
      <c r="H546" s="302"/>
      <c r="I546" s="303"/>
      <c r="J546" s="303"/>
      <c r="K546" s="303"/>
      <c r="L546" s="303"/>
      <c r="M546" s="303"/>
      <c r="N546" s="303"/>
      <c r="O546" s="303"/>
      <c r="P546" s="303"/>
      <c r="Q546" s="304"/>
      <c r="R546" s="304"/>
      <c r="S546" s="304"/>
      <c r="T546" s="304"/>
      <c r="U546" s="304"/>
      <c r="V546" s="304"/>
      <c r="W546" s="304"/>
      <c r="X546" s="304"/>
      <c r="Y546" s="304"/>
      <c r="Z546" s="304"/>
      <c r="AA546" s="304"/>
      <c r="AB546" s="304"/>
      <c r="AC546" s="304"/>
      <c r="AD546" s="304"/>
      <c r="AE546" s="304"/>
      <c r="AF546" s="304"/>
      <c r="AG546" s="304"/>
    </row>
    <row r="547">
      <c r="A547" s="304"/>
      <c r="B547" s="304"/>
      <c r="C547" s="304"/>
      <c r="D547" s="304"/>
      <c r="E547" s="300"/>
      <c r="F547" s="300"/>
      <c r="G547" s="313"/>
      <c r="H547" s="302"/>
      <c r="I547" s="303"/>
      <c r="J547" s="303"/>
      <c r="K547" s="303"/>
      <c r="L547" s="303"/>
      <c r="M547" s="303"/>
      <c r="N547" s="303"/>
      <c r="O547" s="303"/>
      <c r="P547" s="303"/>
      <c r="Q547" s="304"/>
      <c r="R547" s="304"/>
      <c r="S547" s="304"/>
      <c r="T547" s="304"/>
      <c r="U547" s="304"/>
      <c r="V547" s="304"/>
      <c r="W547" s="304"/>
      <c r="X547" s="304"/>
      <c r="Y547" s="304"/>
      <c r="Z547" s="304"/>
      <c r="AA547" s="304"/>
      <c r="AB547" s="304"/>
      <c r="AC547" s="304"/>
      <c r="AD547" s="304"/>
      <c r="AE547" s="304"/>
      <c r="AF547" s="304"/>
      <c r="AG547" s="304"/>
    </row>
    <row r="548">
      <c r="A548" s="304"/>
      <c r="B548" s="304"/>
      <c r="C548" s="304"/>
      <c r="D548" s="304"/>
      <c r="E548" s="300"/>
      <c r="F548" s="300"/>
      <c r="G548" s="313"/>
      <c r="H548" s="302"/>
      <c r="I548" s="303"/>
      <c r="J548" s="303"/>
      <c r="K548" s="303"/>
      <c r="L548" s="303"/>
      <c r="M548" s="303"/>
      <c r="N548" s="303"/>
      <c r="O548" s="303"/>
      <c r="P548" s="303"/>
      <c r="Q548" s="304"/>
      <c r="R548" s="304"/>
      <c r="S548" s="304"/>
      <c r="T548" s="304"/>
      <c r="U548" s="304"/>
      <c r="V548" s="304"/>
      <c r="W548" s="304"/>
      <c r="X548" s="304"/>
      <c r="Y548" s="304"/>
      <c r="Z548" s="304"/>
      <c r="AA548" s="304"/>
      <c r="AB548" s="304"/>
      <c r="AC548" s="304"/>
      <c r="AD548" s="304"/>
      <c r="AE548" s="304"/>
      <c r="AF548" s="304"/>
      <c r="AG548" s="304"/>
    </row>
    <row r="549">
      <c r="A549" s="304"/>
      <c r="B549" s="304"/>
      <c r="C549" s="304"/>
      <c r="D549" s="304"/>
      <c r="E549" s="300"/>
      <c r="F549" s="300"/>
      <c r="G549" s="313"/>
      <c r="H549" s="302"/>
      <c r="I549" s="303"/>
      <c r="J549" s="303"/>
      <c r="K549" s="303"/>
      <c r="L549" s="303"/>
      <c r="M549" s="303"/>
      <c r="N549" s="303"/>
      <c r="O549" s="303"/>
      <c r="P549" s="303"/>
      <c r="Q549" s="304"/>
      <c r="R549" s="304"/>
      <c r="S549" s="304"/>
      <c r="T549" s="304"/>
      <c r="U549" s="304"/>
      <c r="V549" s="304"/>
      <c r="W549" s="304"/>
      <c r="X549" s="304"/>
      <c r="Y549" s="304"/>
      <c r="Z549" s="304"/>
      <c r="AA549" s="304"/>
      <c r="AB549" s="304"/>
      <c r="AC549" s="304"/>
      <c r="AD549" s="304"/>
      <c r="AE549" s="304"/>
      <c r="AF549" s="304"/>
      <c r="AG549" s="304"/>
    </row>
    <row r="550">
      <c r="A550" s="304"/>
      <c r="B550" s="304"/>
      <c r="C550" s="304"/>
      <c r="D550" s="304"/>
      <c r="E550" s="300"/>
      <c r="F550" s="300"/>
      <c r="G550" s="313"/>
      <c r="H550" s="302"/>
      <c r="I550" s="303"/>
      <c r="J550" s="303"/>
      <c r="K550" s="303"/>
      <c r="L550" s="303"/>
      <c r="M550" s="303"/>
      <c r="N550" s="303"/>
      <c r="O550" s="303"/>
      <c r="P550" s="303"/>
      <c r="Q550" s="304"/>
      <c r="R550" s="304"/>
      <c r="S550" s="304"/>
      <c r="T550" s="304"/>
      <c r="U550" s="304"/>
      <c r="V550" s="304"/>
      <c r="W550" s="304"/>
      <c r="X550" s="304"/>
      <c r="Y550" s="304"/>
      <c r="Z550" s="304"/>
      <c r="AA550" s="304"/>
      <c r="AB550" s="304"/>
      <c r="AC550" s="304"/>
      <c r="AD550" s="304"/>
      <c r="AE550" s="304"/>
      <c r="AF550" s="304"/>
      <c r="AG550" s="304"/>
    </row>
    <row r="551">
      <c r="A551" s="304"/>
      <c r="B551" s="304"/>
      <c r="C551" s="304"/>
      <c r="D551" s="304"/>
      <c r="E551" s="300"/>
      <c r="F551" s="300"/>
      <c r="G551" s="313"/>
      <c r="H551" s="302"/>
      <c r="I551" s="303"/>
      <c r="J551" s="303"/>
      <c r="K551" s="303"/>
      <c r="L551" s="303"/>
      <c r="M551" s="303"/>
      <c r="N551" s="303"/>
      <c r="O551" s="303"/>
      <c r="P551" s="303"/>
      <c r="Q551" s="304"/>
      <c r="R551" s="304"/>
      <c r="S551" s="304"/>
      <c r="T551" s="304"/>
      <c r="U551" s="304"/>
      <c r="V551" s="304"/>
      <c r="W551" s="304"/>
      <c r="X551" s="304"/>
      <c r="Y551" s="304"/>
      <c r="Z551" s="304"/>
      <c r="AA551" s="304"/>
      <c r="AB551" s="304"/>
      <c r="AC551" s="304"/>
      <c r="AD551" s="304"/>
      <c r="AE551" s="304"/>
      <c r="AF551" s="304"/>
      <c r="AG551" s="304"/>
    </row>
    <row r="552">
      <c r="A552" s="304"/>
      <c r="B552" s="304"/>
      <c r="C552" s="304"/>
      <c r="D552" s="304"/>
      <c r="E552" s="300"/>
      <c r="F552" s="300"/>
      <c r="G552" s="313"/>
      <c r="H552" s="302"/>
      <c r="I552" s="303"/>
      <c r="J552" s="303"/>
      <c r="K552" s="303"/>
      <c r="L552" s="303"/>
      <c r="M552" s="303"/>
      <c r="N552" s="303"/>
      <c r="O552" s="303"/>
      <c r="P552" s="303"/>
      <c r="Q552" s="304"/>
      <c r="R552" s="304"/>
      <c r="S552" s="304"/>
      <c r="T552" s="304"/>
      <c r="U552" s="304"/>
      <c r="V552" s="304"/>
      <c r="W552" s="304"/>
      <c r="X552" s="304"/>
      <c r="Y552" s="304"/>
      <c r="Z552" s="304"/>
      <c r="AA552" s="304"/>
      <c r="AB552" s="304"/>
      <c r="AC552" s="304"/>
      <c r="AD552" s="304"/>
      <c r="AE552" s="304"/>
      <c r="AF552" s="304"/>
      <c r="AG552" s="304"/>
    </row>
    <row r="553">
      <c r="A553" s="304"/>
      <c r="B553" s="304"/>
      <c r="C553" s="304"/>
      <c r="D553" s="304"/>
      <c r="E553" s="300"/>
      <c r="F553" s="300"/>
      <c r="G553" s="313"/>
      <c r="H553" s="302"/>
      <c r="I553" s="303"/>
      <c r="J553" s="303"/>
      <c r="K553" s="303"/>
      <c r="L553" s="303"/>
      <c r="M553" s="303"/>
      <c r="N553" s="303"/>
      <c r="O553" s="303"/>
      <c r="P553" s="303"/>
      <c r="Q553" s="304"/>
      <c r="R553" s="304"/>
      <c r="S553" s="304"/>
      <c r="T553" s="304"/>
      <c r="U553" s="304"/>
      <c r="V553" s="304"/>
      <c r="W553" s="304"/>
      <c r="X553" s="304"/>
      <c r="Y553" s="304"/>
      <c r="Z553" s="304"/>
      <c r="AA553" s="304"/>
      <c r="AB553" s="304"/>
      <c r="AC553" s="304"/>
      <c r="AD553" s="304"/>
      <c r="AE553" s="304"/>
      <c r="AF553" s="304"/>
      <c r="AG553" s="304"/>
    </row>
    <row r="554">
      <c r="A554" s="304"/>
      <c r="B554" s="304"/>
      <c r="C554" s="304"/>
      <c r="D554" s="304"/>
      <c r="E554" s="300"/>
      <c r="F554" s="300"/>
      <c r="G554" s="313"/>
      <c r="H554" s="302"/>
      <c r="I554" s="303"/>
      <c r="J554" s="303"/>
      <c r="K554" s="303"/>
      <c r="L554" s="303"/>
      <c r="M554" s="303"/>
      <c r="N554" s="303"/>
      <c r="O554" s="303"/>
      <c r="P554" s="303"/>
      <c r="Q554" s="304"/>
      <c r="R554" s="304"/>
      <c r="S554" s="304"/>
      <c r="T554" s="304"/>
      <c r="U554" s="304"/>
      <c r="V554" s="304"/>
      <c r="W554" s="304"/>
      <c r="X554" s="304"/>
      <c r="Y554" s="304"/>
      <c r="Z554" s="304"/>
      <c r="AA554" s="304"/>
      <c r="AB554" s="304"/>
      <c r="AC554" s="304"/>
      <c r="AD554" s="304"/>
      <c r="AE554" s="304"/>
      <c r="AF554" s="304"/>
      <c r="AG554" s="304"/>
    </row>
    <row r="555">
      <c r="A555" s="304"/>
      <c r="B555" s="304"/>
      <c r="C555" s="304"/>
      <c r="D555" s="304"/>
      <c r="E555" s="300"/>
      <c r="F555" s="300"/>
      <c r="G555" s="313"/>
      <c r="H555" s="302"/>
      <c r="I555" s="303"/>
      <c r="J555" s="303"/>
      <c r="K555" s="303"/>
      <c r="L555" s="303"/>
      <c r="M555" s="303"/>
      <c r="N555" s="303"/>
      <c r="O555" s="303"/>
      <c r="P555" s="303"/>
      <c r="Q555" s="304"/>
      <c r="R555" s="304"/>
      <c r="S555" s="304"/>
      <c r="T555" s="304"/>
      <c r="U555" s="304"/>
      <c r="V555" s="304"/>
      <c r="W555" s="304"/>
      <c r="X555" s="304"/>
      <c r="Y555" s="304"/>
      <c r="Z555" s="304"/>
      <c r="AA555" s="304"/>
      <c r="AB555" s="304"/>
      <c r="AC555" s="304"/>
      <c r="AD555" s="304"/>
      <c r="AE555" s="304"/>
      <c r="AF555" s="304"/>
      <c r="AG555" s="304"/>
    </row>
    <row r="556">
      <c r="A556" s="304"/>
      <c r="B556" s="304"/>
      <c r="C556" s="304"/>
      <c r="D556" s="304"/>
      <c r="E556" s="300"/>
      <c r="F556" s="300"/>
      <c r="G556" s="313"/>
      <c r="H556" s="302"/>
      <c r="I556" s="303"/>
      <c r="J556" s="303"/>
      <c r="K556" s="303"/>
      <c r="L556" s="303"/>
      <c r="M556" s="303"/>
      <c r="N556" s="303"/>
      <c r="O556" s="303"/>
      <c r="P556" s="303"/>
      <c r="Q556" s="304"/>
      <c r="R556" s="304"/>
      <c r="S556" s="304"/>
      <c r="T556" s="304"/>
      <c r="U556" s="304"/>
      <c r="V556" s="304"/>
      <c r="W556" s="304"/>
      <c r="X556" s="304"/>
      <c r="Y556" s="304"/>
      <c r="Z556" s="304"/>
      <c r="AA556" s="304"/>
      <c r="AB556" s="304"/>
      <c r="AC556" s="304"/>
      <c r="AD556" s="304"/>
      <c r="AE556" s="304"/>
      <c r="AF556" s="304"/>
      <c r="AG556" s="304"/>
    </row>
    <row r="557">
      <c r="A557" s="304"/>
      <c r="B557" s="304"/>
      <c r="C557" s="304"/>
      <c r="D557" s="304"/>
      <c r="E557" s="300"/>
      <c r="F557" s="300"/>
      <c r="G557" s="313"/>
      <c r="H557" s="302"/>
      <c r="I557" s="303"/>
      <c r="J557" s="303"/>
      <c r="K557" s="303"/>
      <c r="L557" s="303"/>
      <c r="M557" s="303"/>
      <c r="N557" s="303"/>
      <c r="O557" s="303"/>
      <c r="P557" s="303"/>
      <c r="Q557" s="304"/>
      <c r="R557" s="304"/>
      <c r="S557" s="304"/>
      <c r="T557" s="304"/>
      <c r="U557" s="304"/>
      <c r="V557" s="304"/>
      <c r="W557" s="304"/>
      <c r="X557" s="304"/>
      <c r="Y557" s="304"/>
      <c r="Z557" s="304"/>
      <c r="AA557" s="304"/>
      <c r="AB557" s="304"/>
      <c r="AC557" s="304"/>
      <c r="AD557" s="304"/>
      <c r="AE557" s="304"/>
      <c r="AF557" s="304"/>
      <c r="AG557" s="304"/>
    </row>
    <row r="558">
      <c r="A558" s="304"/>
      <c r="B558" s="304"/>
      <c r="C558" s="304"/>
      <c r="D558" s="304"/>
      <c r="E558" s="300"/>
      <c r="F558" s="300"/>
      <c r="G558" s="313"/>
      <c r="H558" s="302"/>
      <c r="I558" s="303"/>
      <c r="J558" s="303"/>
      <c r="K558" s="303"/>
      <c r="L558" s="303"/>
      <c r="M558" s="303"/>
      <c r="N558" s="303"/>
      <c r="O558" s="303"/>
      <c r="P558" s="303"/>
      <c r="Q558" s="304"/>
      <c r="R558" s="304"/>
      <c r="S558" s="304"/>
      <c r="T558" s="304"/>
      <c r="U558" s="304"/>
      <c r="V558" s="304"/>
      <c r="W558" s="304"/>
      <c r="X558" s="304"/>
      <c r="Y558" s="304"/>
      <c r="Z558" s="304"/>
      <c r="AA558" s="304"/>
      <c r="AB558" s="304"/>
      <c r="AC558" s="304"/>
      <c r="AD558" s="304"/>
      <c r="AE558" s="304"/>
      <c r="AF558" s="304"/>
      <c r="AG558" s="304"/>
    </row>
    <row r="559">
      <c r="A559" s="304"/>
      <c r="B559" s="304"/>
      <c r="C559" s="304"/>
      <c r="D559" s="304"/>
      <c r="E559" s="300"/>
      <c r="F559" s="300"/>
      <c r="G559" s="313"/>
      <c r="H559" s="302"/>
      <c r="I559" s="303"/>
      <c r="J559" s="303"/>
      <c r="K559" s="303"/>
      <c r="L559" s="303"/>
      <c r="M559" s="303"/>
      <c r="N559" s="303"/>
      <c r="O559" s="303"/>
      <c r="P559" s="303"/>
      <c r="Q559" s="304"/>
      <c r="R559" s="304"/>
      <c r="S559" s="304"/>
      <c r="T559" s="304"/>
      <c r="U559" s="304"/>
      <c r="V559" s="304"/>
      <c r="W559" s="304"/>
      <c r="X559" s="304"/>
      <c r="Y559" s="304"/>
      <c r="Z559" s="304"/>
      <c r="AA559" s="304"/>
      <c r="AB559" s="304"/>
      <c r="AC559" s="304"/>
      <c r="AD559" s="304"/>
      <c r="AE559" s="304"/>
      <c r="AF559" s="304"/>
      <c r="AG559" s="304"/>
    </row>
    <row r="560">
      <c r="A560" s="304"/>
      <c r="B560" s="304"/>
      <c r="C560" s="304"/>
      <c r="D560" s="304"/>
      <c r="E560" s="300"/>
      <c r="F560" s="300"/>
      <c r="G560" s="313"/>
      <c r="H560" s="302"/>
      <c r="I560" s="303"/>
      <c r="J560" s="303"/>
      <c r="K560" s="303"/>
      <c r="L560" s="303"/>
      <c r="M560" s="303"/>
      <c r="N560" s="303"/>
      <c r="O560" s="303"/>
      <c r="P560" s="303"/>
      <c r="Q560" s="304"/>
      <c r="R560" s="304"/>
      <c r="S560" s="304"/>
      <c r="T560" s="304"/>
      <c r="U560" s="304"/>
      <c r="V560" s="304"/>
      <c r="W560" s="304"/>
      <c r="X560" s="304"/>
      <c r="Y560" s="304"/>
      <c r="Z560" s="304"/>
      <c r="AA560" s="304"/>
      <c r="AB560" s="304"/>
      <c r="AC560" s="304"/>
      <c r="AD560" s="304"/>
      <c r="AE560" s="304"/>
      <c r="AF560" s="304"/>
      <c r="AG560" s="304"/>
    </row>
    <row r="561">
      <c r="A561" s="304"/>
      <c r="B561" s="304"/>
      <c r="C561" s="304"/>
      <c r="D561" s="304"/>
      <c r="E561" s="300"/>
      <c r="F561" s="300"/>
      <c r="G561" s="313"/>
      <c r="H561" s="302"/>
      <c r="I561" s="303"/>
      <c r="J561" s="303"/>
      <c r="K561" s="303"/>
      <c r="L561" s="303"/>
      <c r="M561" s="303"/>
      <c r="N561" s="303"/>
      <c r="O561" s="303"/>
      <c r="P561" s="303"/>
      <c r="Q561" s="304"/>
      <c r="R561" s="304"/>
      <c r="S561" s="304"/>
      <c r="T561" s="304"/>
      <c r="U561" s="304"/>
      <c r="V561" s="304"/>
      <c r="W561" s="304"/>
      <c r="X561" s="304"/>
      <c r="Y561" s="304"/>
      <c r="Z561" s="304"/>
      <c r="AA561" s="304"/>
      <c r="AB561" s="304"/>
      <c r="AC561" s="304"/>
      <c r="AD561" s="304"/>
      <c r="AE561" s="304"/>
      <c r="AF561" s="304"/>
      <c r="AG561" s="304"/>
    </row>
    <row r="562">
      <c r="A562" s="304"/>
      <c r="B562" s="304"/>
      <c r="C562" s="304"/>
      <c r="D562" s="304"/>
      <c r="E562" s="300"/>
      <c r="F562" s="300"/>
      <c r="G562" s="313"/>
      <c r="H562" s="302"/>
      <c r="I562" s="303"/>
      <c r="J562" s="303"/>
      <c r="K562" s="303"/>
      <c r="L562" s="303"/>
      <c r="M562" s="303"/>
      <c r="N562" s="303"/>
      <c r="O562" s="303"/>
      <c r="P562" s="303"/>
      <c r="Q562" s="304"/>
      <c r="R562" s="304"/>
      <c r="S562" s="304"/>
      <c r="T562" s="304"/>
      <c r="U562" s="304"/>
      <c r="V562" s="304"/>
      <c r="W562" s="304"/>
      <c r="X562" s="304"/>
      <c r="Y562" s="304"/>
      <c r="Z562" s="304"/>
      <c r="AA562" s="304"/>
      <c r="AB562" s="304"/>
      <c r="AC562" s="304"/>
      <c r="AD562" s="304"/>
      <c r="AE562" s="304"/>
      <c r="AF562" s="304"/>
      <c r="AG562" s="304"/>
    </row>
    <row r="563">
      <c r="A563" s="304"/>
      <c r="B563" s="304"/>
      <c r="C563" s="304"/>
      <c r="D563" s="304"/>
      <c r="E563" s="300"/>
      <c r="F563" s="300"/>
      <c r="G563" s="313"/>
      <c r="H563" s="302"/>
      <c r="I563" s="303"/>
      <c r="J563" s="303"/>
      <c r="K563" s="303"/>
      <c r="L563" s="303"/>
      <c r="M563" s="303"/>
      <c r="N563" s="303"/>
      <c r="O563" s="303"/>
      <c r="P563" s="303"/>
      <c r="Q563" s="304"/>
      <c r="R563" s="304"/>
      <c r="S563" s="304"/>
      <c r="T563" s="304"/>
      <c r="U563" s="304"/>
      <c r="V563" s="304"/>
      <c r="W563" s="304"/>
      <c r="X563" s="304"/>
      <c r="Y563" s="304"/>
      <c r="Z563" s="304"/>
      <c r="AA563" s="304"/>
      <c r="AB563" s="304"/>
      <c r="AC563" s="304"/>
      <c r="AD563" s="304"/>
      <c r="AE563" s="304"/>
      <c r="AF563" s="304"/>
      <c r="AG563" s="304"/>
    </row>
    <row r="564">
      <c r="A564" s="304"/>
      <c r="B564" s="304"/>
      <c r="C564" s="304"/>
      <c r="D564" s="304"/>
      <c r="E564" s="300"/>
      <c r="F564" s="300"/>
      <c r="G564" s="313"/>
      <c r="H564" s="302"/>
      <c r="I564" s="303"/>
      <c r="J564" s="303"/>
      <c r="K564" s="303"/>
      <c r="L564" s="303"/>
      <c r="M564" s="303"/>
      <c r="N564" s="303"/>
      <c r="O564" s="303"/>
      <c r="P564" s="303"/>
      <c r="Q564" s="304"/>
      <c r="R564" s="304"/>
      <c r="S564" s="304"/>
      <c r="T564" s="304"/>
      <c r="U564" s="304"/>
      <c r="V564" s="304"/>
      <c r="W564" s="304"/>
      <c r="X564" s="304"/>
      <c r="Y564" s="304"/>
      <c r="Z564" s="304"/>
      <c r="AA564" s="304"/>
      <c r="AB564" s="304"/>
      <c r="AC564" s="304"/>
      <c r="AD564" s="304"/>
      <c r="AE564" s="304"/>
      <c r="AF564" s="304"/>
      <c r="AG564" s="304"/>
    </row>
    <row r="565">
      <c r="A565" s="304"/>
      <c r="B565" s="304"/>
      <c r="C565" s="304"/>
      <c r="D565" s="304"/>
      <c r="E565" s="300"/>
      <c r="F565" s="300"/>
      <c r="G565" s="313"/>
      <c r="H565" s="302"/>
      <c r="I565" s="303"/>
      <c r="J565" s="303"/>
      <c r="K565" s="303"/>
      <c r="L565" s="303"/>
      <c r="M565" s="303"/>
      <c r="N565" s="303"/>
      <c r="O565" s="303"/>
      <c r="P565" s="303"/>
      <c r="Q565" s="304"/>
      <c r="R565" s="304"/>
      <c r="S565" s="304"/>
      <c r="T565" s="304"/>
      <c r="U565" s="304"/>
      <c r="V565" s="304"/>
      <c r="W565" s="304"/>
      <c r="X565" s="304"/>
      <c r="Y565" s="304"/>
      <c r="Z565" s="304"/>
      <c r="AA565" s="304"/>
      <c r="AB565" s="304"/>
      <c r="AC565" s="304"/>
      <c r="AD565" s="304"/>
      <c r="AE565" s="304"/>
      <c r="AF565" s="304"/>
      <c r="AG565" s="304"/>
    </row>
    <row r="566">
      <c r="A566" s="304"/>
      <c r="B566" s="304"/>
      <c r="C566" s="304"/>
      <c r="D566" s="304"/>
      <c r="E566" s="300"/>
      <c r="F566" s="300"/>
      <c r="G566" s="313"/>
      <c r="H566" s="302"/>
      <c r="I566" s="303"/>
      <c r="J566" s="303"/>
      <c r="K566" s="303"/>
      <c r="L566" s="303"/>
      <c r="M566" s="303"/>
      <c r="N566" s="303"/>
      <c r="O566" s="303"/>
      <c r="P566" s="303"/>
      <c r="Q566" s="304"/>
      <c r="R566" s="304"/>
      <c r="S566" s="304"/>
      <c r="T566" s="304"/>
      <c r="U566" s="304"/>
      <c r="V566" s="304"/>
      <c r="W566" s="304"/>
      <c r="X566" s="304"/>
      <c r="Y566" s="304"/>
      <c r="Z566" s="304"/>
      <c r="AA566" s="304"/>
      <c r="AB566" s="304"/>
      <c r="AC566" s="304"/>
      <c r="AD566" s="304"/>
      <c r="AE566" s="304"/>
      <c r="AF566" s="304"/>
      <c r="AG566" s="304"/>
    </row>
    <row r="567">
      <c r="A567" s="304"/>
      <c r="B567" s="304"/>
      <c r="C567" s="304"/>
      <c r="D567" s="304"/>
      <c r="E567" s="300"/>
      <c r="F567" s="300"/>
      <c r="G567" s="313"/>
      <c r="H567" s="302"/>
      <c r="I567" s="303"/>
      <c r="J567" s="303"/>
      <c r="K567" s="303"/>
      <c r="L567" s="303"/>
      <c r="M567" s="303"/>
      <c r="N567" s="303"/>
      <c r="O567" s="303"/>
      <c r="P567" s="303"/>
      <c r="Q567" s="304"/>
      <c r="R567" s="304"/>
      <c r="S567" s="304"/>
      <c r="T567" s="304"/>
      <c r="U567" s="304"/>
      <c r="V567" s="304"/>
      <c r="W567" s="304"/>
      <c r="X567" s="304"/>
      <c r="Y567" s="304"/>
      <c r="Z567" s="304"/>
      <c r="AA567" s="304"/>
      <c r="AB567" s="304"/>
      <c r="AC567" s="304"/>
      <c r="AD567" s="304"/>
      <c r="AE567" s="304"/>
      <c r="AF567" s="304"/>
      <c r="AG567" s="304"/>
    </row>
    <row r="568">
      <c r="A568" s="304"/>
      <c r="B568" s="304"/>
      <c r="C568" s="304"/>
      <c r="D568" s="304"/>
      <c r="E568" s="300"/>
      <c r="F568" s="300"/>
      <c r="G568" s="313"/>
      <c r="H568" s="302"/>
      <c r="I568" s="303"/>
      <c r="J568" s="303"/>
      <c r="K568" s="303"/>
      <c r="L568" s="303"/>
      <c r="M568" s="303"/>
      <c r="N568" s="303"/>
      <c r="O568" s="303"/>
      <c r="P568" s="303"/>
      <c r="Q568" s="304"/>
      <c r="R568" s="304"/>
      <c r="S568" s="304"/>
      <c r="T568" s="304"/>
      <c r="U568" s="304"/>
      <c r="V568" s="304"/>
      <c r="W568" s="304"/>
      <c r="X568" s="304"/>
      <c r="Y568" s="304"/>
      <c r="Z568" s="304"/>
      <c r="AA568" s="304"/>
      <c r="AB568" s="304"/>
      <c r="AC568" s="304"/>
      <c r="AD568" s="304"/>
      <c r="AE568" s="304"/>
      <c r="AF568" s="304"/>
      <c r="AG568" s="304"/>
    </row>
    <row r="569">
      <c r="A569" s="304"/>
      <c r="B569" s="304"/>
      <c r="C569" s="304"/>
      <c r="D569" s="304"/>
      <c r="E569" s="300"/>
      <c r="F569" s="300"/>
      <c r="G569" s="313"/>
      <c r="H569" s="302"/>
      <c r="I569" s="303"/>
      <c r="J569" s="303"/>
      <c r="K569" s="303"/>
      <c r="L569" s="303"/>
      <c r="M569" s="303"/>
      <c r="N569" s="303"/>
      <c r="O569" s="303"/>
      <c r="P569" s="303"/>
      <c r="Q569" s="304"/>
      <c r="R569" s="304"/>
      <c r="S569" s="304"/>
      <c r="T569" s="304"/>
      <c r="U569" s="304"/>
      <c r="V569" s="304"/>
      <c r="W569" s="304"/>
      <c r="X569" s="304"/>
      <c r="Y569" s="304"/>
      <c r="Z569" s="304"/>
      <c r="AA569" s="304"/>
      <c r="AB569" s="304"/>
      <c r="AC569" s="304"/>
      <c r="AD569" s="304"/>
      <c r="AE569" s="304"/>
      <c r="AF569" s="304"/>
      <c r="AG569" s="304"/>
    </row>
    <row r="570">
      <c r="A570" s="304"/>
      <c r="B570" s="304"/>
      <c r="C570" s="304"/>
      <c r="D570" s="304"/>
      <c r="E570" s="300"/>
      <c r="F570" s="300"/>
      <c r="G570" s="313"/>
      <c r="H570" s="302"/>
      <c r="I570" s="303"/>
      <c r="J570" s="303"/>
      <c r="K570" s="303"/>
      <c r="L570" s="303"/>
      <c r="M570" s="303"/>
      <c r="N570" s="303"/>
      <c r="O570" s="303"/>
      <c r="P570" s="303"/>
      <c r="Q570" s="304"/>
      <c r="R570" s="304"/>
      <c r="S570" s="304"/>
      <c r="T570" s="304"/>
      <c r="U570" s="304"/>
      <c r="V570" s="304"/>
      <c r="W570" s="304"/>
      <c r="X570" s="304"/>
      <c r="Y570" s="304"/>
      <c r="Z570" s="304"/>
      <c r="AA570" s="304"/>
      <c r="AB570" s="304"/>
      <c r="AC570" s="304"/>
      <c r="AD570" s="304"/>
      <c r="AE570" s="304"/>
      <c r="AF570" s="304"/>
      <c r="AG570" s="304"/>
    </row>
    <row r="571">
      <c r="A571" s="304"/>
      <c r="B571" s="304"/>
      <c r="C571" s="304"/>
      <c r="D571" s="304"/>
      <c r="E571" s="300"/>
      <c r="F571" s="300"/>
      <c r="G571" s="313"/>
      <c r="H571" s="302"/>
      <c r="I571" s="303"/>
      <c r="J571" s="303"/>
      <c r="K571" s="303"/>
      <c r="L571" s="303"/>
      <c r="M571" s="303"/>
      <c r="N571" s="303"/>
      <c r="O571" s="303"/>
      <c r="P571" s="303"/>
      <c r="Q571" s="304"/>
      <c r="R571" s="304"/>
      <c r="S571" s="304"/>
      <c r="T571" s="304"/>
      <c r="U571" s="304"/>
      <c r="V571" s="304"/>
      <c r="W571" s="304"/>
      <c r="X571" s="304"/>
      <c r="Y571" s="304"/>
      <c r="Z571" s="304"/>
      <c r="AA571" s="304"/>
      <c r="AB571" s="304"/>
      <c r="AC571" s="304"/>
      <c r="AD571" s="304"/>
      <c r="AE571" s="304"/>
      <c r="AF571" s="304"/>
      <c r="AG571" s="304"/>
    </row>
    <row r="572">
      <c r="A572" s="304"/>
      <c r="B572" s="304"/>
      <c r="C572" s="304"/>
      <c r="D572" s="304"/>
      <c r="E572" s="300"/>
      <c r="F572" s="300"/>
      <c r="G572" s="313"/>
      <c r="H572" s="302"/>
      <c r="I572" s="303"/>
      <c r="J572" s="303"/>
      <c r="K572" s="303"/>
      <c r="L572" s="303"/>
      <c r="M572" s="303"/>
      <c r="N572" s="303"/>
      <c r="O572" s="303"/>
      <c r="P572" s="303"/>
      <c r="Q572" s="304"/>
      <c r="R572" s="304"/>
      <c r="S572" s="304"/>
      <c r="T572" s="304"/>
      <c r="U572" s="304"/>
      <c r="V572" s="304"/>
      <c r="W572" s="304"/>
      <c r="X572" s="304"/>
      <c r="Y572" s="304"/>
      <c r="Z572" s="304"/>
      <c r="AA572" s="304"/>
      <c r="AB572" s="304"/>
      <c r="AC572" s="304"/>
      <c r="AD572" s="304"/>
      <c r="AE572" s="304"/>
      <c r="AF572" s="304"/>
      <c r="AG572" s="304"/>
    </row>
    <row r="573">
      <c r="A573" s="304"/>
      <c r="B573" s="304"/>
      <c r="C573" s="304"/>
      <c r="D573" s="304"/>
      <c r="E573" s="300"/>
      <c r="F573" s="300"/>
      <c r="G573" s="313"/>
      <c r="H573" s="302"/>
      <c r="I573" s="303"/>
      <c r="J573" s="303"/>
      <c r="K573" s="303"/>
      <c r="L573" s="303"/>
      <c r="M573" s="303"/>
      <c r="N573" s="303"/>
      <c r="O573" s="303"/>
      <c r="P573" s="303"/>
      <c r="Q573" s="304"/>
      <c r="R573" s="304"/>
      <c r="S573" s="304"/>
      <c r="T573" s="304"/>
      <c r="U573" s="304"/>
      <c r="V573" s="304"/>
      <c r="W573" s="304"/>
      <c r="X573" s="304"/>
      <c r="Y573" s="304"/>
      <c r="Z573" s="304"/>
      <c r="AA573" s="304"/>
      <c r="AB573" s="304"/>
      <c r="AC573" s="304"/>
      <c r="AD573" s="304"/>
      <c r="AE573" s="304"/>
      <c r="AF573" s="304"/>
      <c r="AG573" s="304"/>
    </row>
    <row r="574">
      <c r="A574" s="304"/>
      <c r="B574" s="304"/>
      <c r="C574" s="304"/>
      <c r="D574" s="304"/>
      <c r="E574" s="300"/>
      <c r="F574" s="300"/>
      <c r="G574" s="313"/>
      <c r="H574" s="302"/>
      <c r="I574" s="303"/>
      <c r="J574" s="303"/>
      <c r="K574" s="303"/>
      <c r="L574" s="303"/>
      <c r="M574" s="303"/>
      <c r="N574" s="303"/>
      <c r="O574" s="303"/>
      <c r="P574" s="303"/>
      <c r="Q574" s="304"/>
      <c r="R574" s="304"/>
      <c r="S574" s="304"/>
      <c r="T574" s="304"/>
      <c r="U574" s="304"/>
      <c r="V574" s="304"/>
      <c r="W574" s="304"/>
      <c r="X574" s="304"/>
      <c r="Y574" s="304"/>
      <c r="Z574" s="304"/>
      <c r="AA574" s="304"/>
      <c r="AB574" s="304"/>
      <c r="AC574" s="304"/>
      <c r="AD574" s="304"/>
      <c r="AE574" s="304"/>
      <c r="AF574" s="304"/>
      <c r="AG574" s="304"/>
    </row>
    <row r="575">
      <c r="A575" s="304"/>
      <c r="B575" s="304"/>
      <c r="C575" s="304"/>
      <c r="D575" s="304"/>
      <c r="E575" s="300"/>
      <c r="F575" s="300"/>
      <c r="G575" s="313"/>
      <c r="H575" s="302"/>
      <c r="I575" s="303"/>
      <c r="J575" s="303"/>
      <c r="K575" s="303"/>
      <c r="L575" s="303"/>
      <c r="M575" s="303"/>
      <c r="N575" s="303"/>
      <c r="O575" s="303"/>
      <c r="P575" s="303"/>
      <c r="Q575" s="304"/>
      <c r="R575" s="304"/>
      <c r="S575" s="304"/>
      <c r="T575" s="304"/>
      <c r="U575" s="304"/>
      <c r="V575" s="304"/>
      <c r="W575" s="304"/>
      <c r="X575" s="304"/>
      <c r="Y575" s="304"/>
      <c r="Z575" s="304"/>
      <c r="AA575" s="304"/>
      <c r="AB575" s="304"/>
      <c r="AC575" s="304"/>
      <c r="AD575" s="304"/>
      <c r="AE575" s="304"/>
      <c r="AF575" s="304"/>
      <c r="AG575" s="304"/>
    </row>
    <row r="576">
      <c r="A576" s="304"/>
      <c r="B576" s="304"/>
      <c r="C576" s="304"/>
      <c r="D576" s="304"/>
      <c r="E576" s="300"/>
      <c r="F576" s="300"/>
      <c r="G576" s="313"/>
      <c r="H576" s="302"/>
      <c r="I576" s="303"/>
      <c r="J576" s="303"/>
      <c r="K576" s="303"/>
      <c r="L576" s="303"/>
      <c r="M576" s="303"/>
      <c r="N576" s="303"/>
      <c r="O576" s="303"/>
      <c r="P576" s="303"/>
      <c r="Q576" s="304"/>
      <c r="R576" s="304"/>
      <c r="S576" s="304"/>
      <c r="T576" s="304"/>
      <c r="U576" s="304"/>
      <c r="V576" s="304"/>
      <c r="W576" s="304"/>
      <c r="X576" s="304"/>
      <c r="Y576" s="304"/>
      <c r="Z576" s="304"/>
      <c r="AA576" s="304"/>
      <c r="AB576" s="304"/>
      <c r="AC576" s="304"/>
      <c r="AD576" s="304"/>
      <c r="AE576" s="304"/>
      <c r="AF576" s="304"/>
      <c r="AG576" s="304"/>
    </row>
    <row r="577">
      <c r="A577" s="304"/>
      <c r="B577" s="304"/>
      <c r="C577" s="304"/>
      <c r="D577" s="304"/>
      <c r="E577" s="300"/>
      <c r="F577" s="300"/>
      <c r="G577" s="313"/>
      <c r="H577" s="302"/>
      <c r="I577" s="303"/>
      <c r="J577" s="303"/>
      <c r="K577" s="303"/>
      <c r="L577" s="303"/>
      <c r="M577" s="303"/>
      <c r="N577" s="303"/>
      <c r="O577" s="303"/>
      <c r="P577" s="303"/>
      <c r="Q577" s="304"/>
      <c r="R577" s="304"/>
      <c r="S577" s="304"/>
      <c r="T577" s="304"/>
      <c r="U577" s="304"/>
      <c r="V577" s="304"/>
      <c r="W577" s="304"/>
      <c r="X577" s="304"/>
      <c r="Y577" s="304"/>
      <c r="Z577" s="304"/>
      <c r="AA577" s="304"/>
      <c r="AB577" s="304"/>
      <c r="AC577" s="304"/>
      <c r="AD577" s="304"/>
      <c r="AE577" s="304"/>
      <c r="AF577" s="304"/>
      <c r="AG577" s="304"/>
    </row>
    <row r="578">
      <c r="A578" s="304"/>
      <c r="B578" s="304"/>
      <c r="C578" s="304"/>
      <c r="D578" s="304"/>
      <c r="E578" s="300"/>
      <c r="F578" s="300"/>
      <c r="G578" s="313"/>
      <c r="H578" s="302"/>
      <c r="I578" s="303"/>
      <c r="J578" s="303"/>
      <c r="K578" s="303"/>
      <c r="L578" s="303"/>
      <c r="M578" s="303"/>
      <c r="N578" s="303"/>
      <c r="O578" s="303"/>
      <c r="P578" s="303"/>
      <c r="Q578" s="304"/>
      <c r="R578" s="304"/>
      <c r="S578" s="304"/>
      <c r="T578" s="304"/>
      <c r="U578" s="304"/>
      <c r="V578" s="304"/>
      <c r="W578" s="304"/>
      <c r="X578" s="304"/>
      <c r="Y578" s="304"/>
      <c r="Z578" s="304"/>
      <c r="AA578" s="304"/>
      <c r="AB578" s="304"/>
      <c r="AC578" s="304"/>
      <c r="AD578" s="304"/>
      <c r="AE578" s="304"/>
      <c r="AF578" s="304"/>
      <c r="AG578" s="304"/>
    </row>
    <row r="579">
      <c r="A579" s="304"/>
      <c r="B579" s="304"/>
      <c r="C579" s="304"/>
      <c r="D579" s="304"/>
      <c r="E579" s="300"/>
      <c r="F579" s="300"/>
      <c r="G579" s="313"/>
      <c r="H579" s="302"/>
      <c r="I579" s="303"/>
      <c r="J579" s="303"/>
      <c r="K579" s="303"/>
      <c r="L579" s="303"/>
      <c r="M579" s="303"/>
      <c r="N579" s="303"/>
      <c r="O579" s="303"/>
      <c r="P579" s="303"/>
      <c r="Q579" s="304"/>
      <c r="R579" s="304"/>
      <c r="S579" s="304"/>
      <c r="T579" s="304"/>
      <c r="U579" s="304"/>
      <c r="V579" s="304"/>
      <c r="W579" s="304"/>
      <c r="X579" s="304"/>
      <c r="Y579" s="304"/>
      <c r="Z579" s="304"/>
      <c r="AA579" s="304"/>
      <c r="AB579" s="304"/>
      <c r="AC579" s="304"/>
      <c r="AD579" s="304"/>
      <c r="AE579" s="304"/>
      <c r="AF579" s="304"/>
      <c r="AG579" s="304"/>
    </row>
    <row r="580">
      <c r="A580" s="304"/>
      <c r="B580" s="304"/>
      <c r="C580" s="304"/>
      <c r="D580" s="304"/>
      <c r="E580" s="300"/>
      <c r="F580" s="300"/>
      <c r="G580" s="313"/>
      <c r="H580" s="302"/>
      <c r="I580" s="303"/>
      <c r="J580" s="303"/>
      <c r="K580" s="303"/>
      <c r="L580" s="303"/>
      <c r="M580" s="303"/>
      <c r="N580" s="303"/>
      <c r="O580" s="303"/>
      <c r="P580" s="303"/>
      <c r="Q580" s="304"/>
      <c r="R580" s="304"/>
      <c r="S580" s="304"/>
      <c r="T580" s="304"/>
      <c r="U580" s="304"/>
      <c r="V580" s="304"/>
      <c r="W580" s="304"/>
      <c r="X580" s="304"/>
      <c r="Y580" s="304"/>
      <c r="Z580" s="304"/>
      <c r="AA580" s="304"/>
      <c r="AB580" s="304"/>
      <c r="AC580" s="304"/>
      <c r="AD580" s="304"/>
      <c r="AE580" s="304"/>
      <c r="AF580" s="304"/>
      <c r="AG580" s="304"/>
    </row>
    <row r="581">
      <c r="A581" s="304"/>
      <c r="B581" s="304"/>
      <c r="C581" s="304"/>
      <c r="D581" s="304"/>
      <c r="E581" s="300"/>
      <c r="F581" s="300"/>
      <c r="G581" s="313"/>
      <c r="H581" s="302"/>
      <c r="I581" s="303"/>
      <c r="J581" s="303"/>
      <c r="K581" s="303"/>
      <c r="L581" s="303"/>
      <c r="M581" s="303"/>
      <c r="N581" s="303"/>
      <c r="O581" s="303"/>
      <c r="P581" s="303"/>
      <c r="Q581" s="304"/>
      <c r="R581" s="304"/>
      <c r="S581" s="304"/>
      <c r="T581" s="304"/>
      <c r="U581" s="304"/>
      <c r="V581" s="304"/>
      <c r="W581" s="304"/>
      <c r="X581" s="304"/>
      <c r="Y581" s="304"/>
      <c r="Z581" s="304"/>
      <c r="AA581" s="304"/>
      <c r="AB581" s="304"/>
      <c r="AC581" s="304"/>
      <c r="AD581" s="304"/>
      <c r="AE581" s="304"/>
      <c r="AF581" s="304"/>
      <c r="AG581" s="304"/>
    </row>
    <row r="582">
      <c r="A582" s="304"/>
      <c r="B582" s="304"/>
      <c r="C582" s="304"/>
      <c r="D582" s="304"/>
      <c r="E582" s="300"/>
      <c r="F582" s="300"/>
      <c r="G582" s="313"/>
      <c r="H582" s="302"/>
      <c r="I582" s="303"/>
      <c r="J582" s="303"/>
      <c r="K582" s="303"/>
      <c r="L582" s="303"/>
      <c r="M582" s="303"/>
      <c r="N582" s="303"/>
      <c r="O582" s="303"/>
      <c r="P582" s="303"/>
      <c r="Q582" s="304"/>
      <c r="R582" s="304"/>
      <c r="S582" s="304"/>
      <c r="T582" s="304"/>
      <c r="U582" s="304"/>
      <c r="V582" s="304"/>
      <c r="W582" s="304"/>
      <c r="X582" s="304"/>
      <c r="Y582" s="304"/>
      <c r="Z582" s="304"/>
      <c r="AA582" s="304"/>
      <c r="AB582" s="304"/>
      <c r="AC582" s="304"/>
      <c r="AD582" s="304"/>
      <c r="AE582" s="304"/>
      <c r="AF582" s="304"/>
      <c r="AG582" s="304"/>
    </row>
    <row r="583">
      <c r="A583" s="304"/>
      <c r="B583" s="304"/>
      <c r="C583" s="304"/>
      <c r="D583" s="304"/>
      <c r="E583" s="300"/>
      <c r="F583" s="300"/>
      <c r="G583" s="313"/>
      <c r="H583" s="302"/>
      <c r="I583" s="303"/>
      <c r="J583" s="303"/>
      <c r="K583" s="303"/>
      <c r="L583" s="303"/>
      <c r="M583" s="303"/>
      <c r="N583" s="303"/>
      <c r="O583" s="303"/>
      <c r="P583" s="303"/>
      <c r="Q583" s="304"/>
      <c r="R583" s="304"/>
      <c r="S583" s="304"/>
      <c r="T583" s="304"/>
      <c r="U583" s="304"/>
      <c r="V583" s="304"/>
      <c r="W583" s="304"/>
      <c r="X583" s="304"/>
      <c r="Y583" s="304"/>
      <c r="Z583" s="304"/>
      <c r="AA583" s="304"/>
      <c r="AB583" s="304"/>
      <c r="AC583" s="304"/>
      <c r="AD583" s="304"/>
      <c r="AE583" s="304"/>
      <c r="AF583" s="304"/>
      <c r="AG583" s="304"/>
    </row>
    <row r="584">
      <c r="A584" s="304"/>
      <c r="B584" s="304"/>
      <c r="C584" s="304"/>
      <c r="D584" s="304"/>
      <c r="E584" s="300"/>
      <c r="F584" s="300"/>
      <c r="G584" s="313"/>
      <c r="H584" s="302"/>
      <c r="I584" s="303"/>
      <c r="J584" s="303"/>
      <c r="K584" s="303"/>
      <c r="L584" s="303"/>
      <c r="M584" s="303"/>
      <c r="N584" s="303"/>
      <c r="O584" s="303"/>
      <c r="P584" s="303"/>
      <c r="Q584" s="304"/>
      <c r="R584" s="304"/>
      <c r="S584" s="304"/>
      <c r="T584" s="304"/>
      <c r="U584" s="304"/>
      <c r="V584" s="304"/>
      <c r="W584" s="304"/>
      <c r="X584" s="304"/>
      <c r="Y584" s="304"/>
      <c r="Z584" s="304"/>
      <c r="AA584" s="304"/>
      <c r="AB584" s="304"/>
      <c r="AC584" s="304"/>
      <c r="AD584" s="304"/>
      <c r="AE584" s="304"/>
      <c r="AF584" s="304"/>
      <c r="AG584" s="304"/>
    </row>
    <row r="585">
      <c r="A585" s="304"/>
      <c r="B585" s="304"/>
      <c r="C585" s="304"/>
      <c r="D585" s="304"/>
      <c r="E585" s="300"/>
      <c r="F585" s="300"/>
      <c r="G585" s="313"/>
      <c r="H585" s="302"/>
      <c r="I585" s="303"/>
      <c r="J585" s="303"/>
      <c r="K585" s="303"/>
      <c r="L585" s="303"/>
      <c r="M585" s="303"/>
      <c r="N585" s="303"/>
      <c r="O585" s="303"/>
      <c r="P585" s="303"/>
      <c r="Q585" s="304"/>
      <c r="R585" s="304"/>
      <c r="S585" s="304"/>
      <c r="T585" s="304"/>
      <c r="U585" s="304"/>
      <c r="V585" s="304"/>
      <c r="W585" s="304"/>
      <c r="X585" s="304"/>
      <c r="Y585" s="304"/>
      <c r="Z585" s="304"/>
      <c r="AA585" s="304"/>
      <c r="AB585" s="304"/>
      <c r="AC585" s="304"/>
      <c r="AD585" s="304"/>
      <c r="AE585" s="304"/>
      <c r="AF585" s="304"/>
      <c r="AG585" s="304"/>
    </row>
    <row r="586">
      <c r="A586" s="304"/>
      <c r="B586" s="304"/>
      <c r="C586" s="304"/>
      <c r="D586" s="304"/>
      <c r="E586" s="300"/>
      <c r="F586" s="300"/>
      <c r="G586" s="313"/>
      <c r="H586" s="302"/>
      <c r="I586" s="303"/>
      <c r="J586" s="303"/>
      <c r="K586" s="303"/>
      <c r="L586" s="303"/>
      <c r="M586" s="303"/>
      <c r="N586" s="303"/>
      <c r="O586" s="303"/>
      <c r="P586" s="303"/>
      <c r="Q586" s="304"/>
      <c r="R586" s="304"/>
      <c r="S586" s="304"/>
      <c r="T586" s="304"/>
      <c r="U586" s="304"/>
      <c r="V586" s="304"/>
      <c r="W586" s="304"/>
      <c r="X586" s="304"/>
      <c r="Y586" s="304"/>
      <c r="Z586" s="304"/>
      <c r="AA586" s="304"/>
      <c r="AB586" s="304"/>
      <c r="AC586" s="304"/>
      <c r="AD586" s="304"/>
      <c r="AE586" s="304"/>
      <c r="AF586" s="304"/>
      <c r="AG586" s="304"/>
    </row>
    <row r="587">
      <c r="A587" s="304"/>
      <c r="B587" s="304"/>
      <c r="C587" s="304"/>
      <c r="D587" s="304"/>
      <c r="E587" s="300"/>
      <c r="F587" s="300"/>
      <c r="G587" s="313"/>
      <c r="H587" s="302"/>
      <c r="I587" s="303"/>
      <c r="J587" s="303"/>
      <c r="K587" s="303"/>
      <c r="L587" s="303"/>
      <c r="M587" s="303"/>
      <c r="N587" s="303"/>
      <c r="O587" s="303"/>
      <c r="P587" s="303"/>
      <c r="Q587" s="304"/>
      <c r="R587" s="304"/>
      <c r="S587" s="304"/>
      <c r="T587" s="304"/>
      <c r="U587" s="304"/>
      <c r="V587" s="304"/>
      <c r="W587" s="304"/>
      <c r="X587" s="304"/>
      <c r="Y587" s="304"/>
      <c r="Z587" s="304"/>
      <c r="AA587" s="304"/>
      <c r="AB587" s="304"/>
      <c r="AC587" s="304"/>
      <c r="AD587" s="304"/>
      <c r="AE587" s="304"/>
      <c r="AF587" s="304"/>
      <c r="AG587" s="304"/>
    </row>
    <row r="588">
      <c r="A588" s="304"/>
      <c r="B588" s="304"/>
      <c r="C588" s="304"/>
      <c r="D588" s="304"/>
      <c r="E588" s="300"/>
      <c r="F588" s="300"/>
      <c r="G588" s="313"/>
      <c r="H588" s="302"/>
      <c r="I588" s="303"/>
      <c r="J588" s="303"/>
      <c r="K588" s="303"/>
      <c r="L588" s="303"/>
      <c r="M588" s="303"/>
      <c r="N588" s="303"/>
      <c r="O588" s="303"/>
      <c r="P588" s="303"/>
      <c r="Q588" s="304"/>
      <c r="R588" s="304"/>
      <c r="S588" s="304"/>
      <c r="T588" s="304"/>
      <c r="U588" s="304"/>
      <c r="V588" s="304"/>
      <c r="W588" s="304"/>
      <c r="X588" s="304"/>
      <c r="Y588" s="304"/>
      <c r="Z588" s="304"/>
      <c r="AA588" s="304"/>
      <c r="AB588" s="304"/>
      <c r="AC588" s="304"/>
      <c r="AD588" s="304"/>
      <c r="AE588" s="304"/>
      <c r="AF588" s="304"/>
      <c r="AG588" s="304"/>
    </row>
    <row r="589">
      <c r="A589" s="304"/>
      <c r="B589" s="304"/>
      <c r="C589" s="304"/>
      <c r="D589" s="304"/>
      <c r="E589" s="300"/>
      <c r="F589" s="300"/>
      <c r="G589" s="313"/>
      <c r="H589" s="302"/>
      <c r="I589" s="303"/>
      <c r="J589" s="303"/>
      <c r="K589" s="303"/>
      <c r="L589" s="303"/>
      <c r="M589" s="303"/>
      <c r="N589" s="303"/>
      <c r="O589" s="303"/>
      <c r="P589" s="303"/>
      <c r="Q589" s="304"/>
      <c r="R589" s="304"/>
      <c r="S589" s="304"/>
      <c r="T589" s="304"/>
      <c r="U589" s="304"/>
      <c r="V589" s="304"/>
      <c r="W589" s="304"/>
      <c r="X589" s="304"/>
      <c r="Y589" s="304"/>
      <c r="Z589" s="304"/>
      <c r="AA589" s="304"/>
      <c r="AB589" s="304"/>
      <c r="AC589" s="304"/>
      <c r="AD589" s="304"/>
      <c r="AE589" s="304"/>
      <c r="AF589" s="304"/>
      <c r="AG589" s="304"/>
    </row>
    <row r="590">
      <c r="A590" s="304"/>
      <c r="B590" s="304"/>
      <c r="C590" s="304"/>
      <c r="D590" s="304"/>
      <c r="E590" s="300"/>
      <c r="F590" s="300"/>
      <c r="G590" s="313"/>
      <c r="H590" s="302"/>
      <c r="I590" s="303"/>
      <c r="J590" s="303"/>
      <c r="K590" s="303"/>
      <c r="L590" s="303"/>
      <c r="M590" s="303"/>
      <c r="N590" s="303"/>
      <c r="O590" s="303"/>
      <c r="P590" s="303"/>
      <c r="Q590" s="304"/>
      <c r="R590" s="304"/>
      <c r="S590" s="304"/>
      <c r="T590" s="304"/>
      <c r="U590" s="304"/>
      <c r="V590" s="304"/>
      <c r="W590" s="304"/>
      <c r="X590" s="304"/>
      <c r="Y590" s="304"/>
      <c r="Z590" s="304"/>
      <c r="AA590" s="304"/>
      <c r="AB590" s="304"/>
      <c r="AC590" s="304"/>
      <c r="AD590" s="304"/>
      <c r="AE590" s="304"/>
      <c r="AF590" s="304"/>
      <c r="AG590" s="304"/>
    </row>
    <row r="591">
      <c r="A591" s="304"/>
      <c r="B591" s="304"/>
      <c r="C591" s="304"/>
      <c r="D591" s="304"/>
      <c r="E591" s="300"/>
      <c r="F591" s="300"/>
      <c r="G591" s="313"/>
      <c r="H591" s="302"/>
      <c r="I591" s="303"/>
      <c r="J591" s="303"/>
      <c r="K591" s="303"/>
      <c r="L591" s="303"/>
      <c r="M591" s="303"/>
      <c r="N591" s="303"/>
      <c r="O591" s="303"/>
      <c r="P591" s="303"/>
      <c r="Q591" s="304"/>
      <c r="R591" s="304"/>
      <c r="S591" s="304"/>
      <c r="T591" s="304"/>
      <c r="U591" s="304"/>
      <c r="V591" s="304"/>
      <c r="W591" s="304"/>
      <c r="X591" s="304"/>
      <c r="Y591" s="304"/>
      <c r="Z591" s="304"/>
      <c r="AA591" s="304"/>
      <c r="AB591" s="304"/>
      <c r="AC591" s="304"/>
      <c r="AD591" s="304"/>
      <c r="AE591" s="304"/>
      <c r="AF591" s="304"/>
      <c r="AG591" s="304"/>
    </row>
    <row r="592">
      <c r="A592" s="304"/>
      <c r="B592" s="304"/>
      <c r="C592" s="304"/>
      <c r="D592" s="304"/>
      <c r="E592" s="300"/>
      <c r="F592" s="300"/>
      <c r="G592" s="313"/>
      <c r="H592" s="302"/>
      <c r="I592" s="303"/>
      <c r="J592" s="303"/>
      <c r="K592" s="303"/>
      <c r="L592" s="303"/>
      <c r="M592" s="303"/>
      <c r="N592" s="303"/>
      <c r="O592" s="303"/>
      <c r="P592" s="303"/>
      <c r="Q592" s="304"/>
      <c r="R592" s="304"/>
      <c r="S592" s="304"/>
      <c r="T592" s="304"/>
      <c r="U592" s="304"/>
      <c r="V592" s="304"/>
      <c r="W592" s="304"/>
      <c r="X592" s="304"/>
      <c r="Y592" s="304"/>
      <c r="Z592" s="304"/>
      <c r="AA592" s="304"/>
      <c r="AB592" s="304"/>
      <c r="AC592" s="304"/>
      <c r="AD592" s="304"/>
      <c r="AE592" s="304"/>
      <c r="AF592" s="304"/>
      <c r="AG592" s="304"/>
    </row>
    <row r="593">
      <c r="A593" s="304"/>
      <c r="B593" s="304"/>
      <c r="C593" s="304"/>
      <c r="D593" s="304"/>
      <c r="E593" s="300"/>
      <c r="F593" s="300"/>
      <c r="G593" s="313"/>
      <c r="H593" s="302"/>
      <c r="I593" s="303"/>
      <c r="J593" s="303"/>
      <c r="K593" s="303"/>
      <c r="L593" s="303"/>
      <c r="M593" s="303"/>
      <c r="N593" s="303"/>
      <c r="O593" s="303"/>
      <c r="P593" s="303"/>
      <c r="Q593" s="304"/>
      <c r="R593" s="304"/>
      <c r="S593" s="304"/>
      <c r="T593" s="304"/>
      <c r="U593" s="304"/>
      <c r="V593" s="304"/>
      <c r="W593" s="304"/>
      <c r="X593" s="304"/>
      <c r="Y593" s="304"/>
      <c r="Z593" s="304"/>
      <c r="AA593" s="304"/>
      <c r="AB593" s="304"/>
      <c r="AC593" s="304"/>
      <c r="AD593" s="304"/>
      <c r="AE593" s="304"/>
      <c r="AF593" s="304"/>
      <c r="AG593" s="304"/>
    </row>
    <row r="594">
      <c r="A594" s="304"/>
      <c r="B594" s="304"/>
      <c r="C594" s="304"/>
      <c r="D594" s="304"/>
      <c r="E594" s="300"/>
      <c r="F594" s="300"/>
      <c r="G594" s="313"/>
      <c r="H594" s="302"/>
      <c r="I594" s="303"/>
      <c r="J594" s="303"/>
      <c r="K594" s="303"/>
      <c r="L594" s="303"/>
      <c r="M594" s="303"/>
      <c r="N594" s="303"/>
      <c r="O594" s="303"/>
      <c r="P594" s="303"/>
      <c r="Q594" s="304"/>
      <c r="R594" s="304"/>
      <c r="S594" s="304"/>
      <c r="T594" s="304"/>
      <c r="U594" s="304"/>
      <c r="V594" s="304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304"/>
    </row>
    <row r="595">
      <c r="A595" s="304"/>
      <c r="B595" s="304"/>
      <c r="C595" s="304"/>
      <c r="D595" s="304"/>
      <c r="E595" s="300"/>
      <c r="F595" s="300"/>
      <c r="G595" s="313"/>
      <c r="H595" s="302"/>
      <c r="I595" s="303"/>
      <c r="J595" s="303"/>
      <c r="K595" s="303"/>
      <c r="L595" s="303"/>
      <c r="M595" s="303"/>
      <c r="N595" s="303"/>
      <c r="O595" s="303"/>
      <c r="P595" s="303"/>
      <c r="Q595" s="304"/>
      <c r="R595" s="304"/>
      <c r="S595" s="304"/>
      <c r="T595" s="304"/>
      <c r="U595" s="304"/>
      <c r="V595" s="304"/>
      <c r="W595" s="304"/>
      <c r="X595" s="304"/>
      <c r="Y595" s="304"/>
      <c r="Z595" s="304"/>
      <c r="AA595" s="304"/>
      <c r="AB595" s="304"/>
      <c r="AC595" s="304"/>
      <c r="AD595" s="304"/>
      <c r="AE595" s="304"/>
      <c r="AF595" s="304"/>
      <c r="AG595" s="304"/>
    </row>
    <row r="596">
      <c r="A596" s="304"/>
      <c r="B596" s="304"/>
      <c r="C596" s="304"/>
      <c r="D596" s="304"/>
      <c r="E596" s="300"/>
      <c r="F596" s="300"/>
      <c r="G596" s="313"/>
      <c r="H596" s="302"/>
      <c r="I596" s="303"/>
      <c r="J596" s="303"/>
      <c r="K596" s="303"/>
      <c r="L596" s="303"/>
      <c r="M596" s="303"/>
      <c r="N596" s="303"/>
      <c r="O596" s="303"/>
      <c r="P596" s="303"/>
      <c r="Q596" s="304"/>
      <c r="R596" s="304"/>
      <c r="S596" s="304"/>
      <c r="T596" s="304"/>
      <c r="U596" s="304"/>
      <c r="V596" s="304"/>
      <c r="W596" s="304"/>
      <c r="X596" s="304"/>
      <c r="Y596" s="304"/>
      <c r="Z596" s="304"/>
      <c r="AA596" s="304"/>
      <c r="AB596" s="304"/>
      <c r="AC596" s="304"/>
      <c r="AD596" s="304"/>
      <c r="AE596" s="304"/>
      <c r="AF596" s="304"/>
      <c r="AG596" s="304"/>
    </row>
    <row r="597">
      <c r="A597" s="304"/>
      <c r="B597" s="304"/>
      <c r="C597" s="304"/>
      <c r="D597" s="304"/>
      <c r="E597" s="300"/>
      <c r="F597" s="300"/>
      <c r="G597" s="313"/>
      <c r="H597" s="302"/>
      <c r="I597" s="303"/>
      <c r="J597" s="303"/>
      <c r="K597" s="303"/>
      <c r="L597" s="303"/>
      <c r="M597" s="303"/>
      <c r="N597" s="303"/>
      <c r="O597" s="303"/>
      <c r="P597" s="303"/>
      <c r="Q597" s="304"/>
      <c r="R597" s="304"/>
      <c r="S597" s="304"/>
      <c r="T597" s="304"/>
      <c r="U597" s="304"/>
      <c r="V597" s="304"/>
      <c r="W597" s="304"/>
      <c r="X597" s="304"/>
      <c r="Y597" s="304"/>
      <c r="Z597" s="304"/>
      <c r="AA597" s="304"/>
      <c r="AB597" s="304"/>
      <c r="AC597" s="304"/>
      <c r="AD597" s="304"/>
      <c r="AE597" s="304"/>
      <c r="AF597" s="304"/>
      <c r="AG597" s="304"/>
    </row>
    <row r="598">
      <c r="A598" s="304"/>
      <c r="B598" s="304"/>
      <c r="C598" s="304"/>
      <c r="D598" s="304"/>
      <c r="E598" s="300"/>
      <c r="F598" s="300"/>
      <c r="G598" s="313"/>
      <c r="H598" s="302"/>
      <c r="I598" s="303"/>
      <c r="J598" s="303"/>
      <c r="K598" s="303"/>
      <c r="L598" s="303"/>
      <c r="M598" s="303"/>
      <c r="N598" s="303"/>
      <c r="O598" s="303"/>
      <c r="P598" s="303"/>
      <c r="Q598" s="304"/>
      <c r="R598" s="304"/>
      <c r="S598" s="304"/>
      <c r="T598" s="304"/>
      <c r="U598" s="304"/>
      <c r="V598" s="304"/>
      <c r="W598" s="304"/>
      <c r="X598" s="304"/>
      <c r="Y598" s="304"/>
      <c r="Z598" s="304"/>
      <c r="AA598" s="304"/>
      <c r="AB598" s="304"/>
      <c r="AC598" s="304"/>
      <c r="AD598" s="304"/>
      <c r="AE598" s="304"/>
      <c r="AF598" s="304"/>
      <c r="AG598" s="304"/>
    </row>
    <row r="599">
      <c r="A599" s="304"/>
      <c r="B599" s="304"/>
      <c r="C599" s="304"/>
      <c r="D599" s="304"/>
      <c r="E599" s="300"/>
      <c r="F599" s="300"/>
      <c r="G599" s="313"/>
      <c r="H599" s="302"/>
      <c r="I599" s="303"/>
      <c r="J599" s="303"/>
      <c r="K599" s="303"/>
      <c r="L599" s="303"/>
      <c r="M599" s="303"/>
      <c r="N599" s="303"/>
      <c r="O599" s="303"/>
      <c r="P599" s="303"/>
      <c r="Q599" s="304"/>
      <c r="R599" s="304"/>
      <c r="S599" s="304"/>
      <c r="T599" s="304"/>
      <c r="U599" s="304"/>
      <c r="V599" s="304"/>
      <c r="W599" s="304"/>
      <c r="X599" s="304"/>
      <c r="Y599" s="304"/>
      <c r="Z599" s="304"/>
      <c r="AA599" s="304"/>
      <c r="AB599" s="304"/>
      <c r="AC599" s="304"/>
      <c r="AD599" s="304"/>
      <c r="AE599" s="304"/>
      <c r="AF599" s="304"/>
      <c r="AG599" s="304"/>
    </row>
    <row r="600">
      <c r="A600" s="304"/>
      <c r="B600" s="304"/>
      <c r="C600" s="304"/>
      <c r="D600" s="304"/>
      <c r="E600" s="300"/>
      <c r="F600" s="300"/>
      <c r="G600" s="313"/>
      <c r="H600" s="302"/>
      <c r="I600" s="303"/>
      <c r="J600" s="303"/>
      <c r="K600" s="303"/>
      <c r="L600" s="303"/>
      <c r="M600" s="303"/>
      <c r="N600" s="303"/>
      <c r="O600" s="303"/>
      <c r="P600" s="303"/>
      <c r="Q600" s="304"/>
      <c r="R600" s="304"/>
      <c r="S600" s="304"/>
      <c r="T600" s="304"/>
      <c r="U600" s="304"/>
      <c r="V600" s="304"/>
      <c r="W600" s="304"/>
      <c r="X600" s="304"/>
      <c r="Y600" s="304"/>
      <c r="Z600" s="304"/>
      <c r="AA600" s="304"/>
      <c r="AB600" s="304"/>
      <c r="AC600" s="304"/>
      <c r="AD600" s="304"/>
      <c r="AE600" s="304"/>
      <c r="AF600" s="304"/>
      <c r="AG600" s="304"/>
    </row>
    <row r="601">
      <c r="A601" s="304"/>
      <c r="B601" s="304"/>
      <c r="C601" s="304"/>
      <c r="D601" s="304"/>
      <c r="E601" s="300"/>
      <c r="F601" s="300"/>
      <c r="G601" s="313"/>
      <c r="H601" s="302"/>
      <c r="I601" s="303"/>
      <c r="J601" s="303"/>
      <c r="K601" s="303"/>
      <c r="L601" s="303"/>
      <c r="M601" s="303"/>
      <c r="N601" s="303"/>
      <c r="O601" s="303"/>
      <c r="P601" s="303"/>
      <c r="Q601" s="304"/>
      <c r="R601" s="304"/>
      <c r="S601" s="304"/>
      <c r="T601" s="304"/>
      <c r="U601" s="304"/>
      <c r="V601" s="304"/>
      <c r="W601" s="304"/>
      <c r="X601" s="304"/>
      <c r="Y601" s="304"/>
      <c r="Z601" s="304"/>
      <c r="AA601" s="304"/>
      <c r="AB601" s="304"/>
      <c r="AC601" s="304"/>
      <c r="AD601" s="304"/>
      <c r="AE601" s="304"/>
      <c r="AF601" s="304"/>
      <c r="AG601" s="304"/>
    </row>
    <row r="602">
      <c r="A602" s="304"/>
      <c r="B602" s="304"/>
      <c r="C602" s="304"/>
      <c r="D602" s="304"/>
      <c r="E602" s="300"/>
      <c r="F602" s="300"/>
      <c r="G602" s="313"/>
      <c r="H602" s="302"/>
      <c r="I602" s="303"/>
      <c r="J602" s="303"/>
      <c r="K602" s="303"/>
      <c r="L602" s="303"/>
      <c r="M602" s="303"/>
      <c r="N602" s="303"/>
      <c r="O602" s="303"/>
      <c r="P602" s="303"/>
      <c r="Q602" s="304"/>
      <c r="R602" s="304"/>
      <c r="S602" s="304"/>
      <c r="T602" s="304"/>
      <c r="U602" s="304"/>
      <c r="V602" s="304"/>
      <c r="W602" s="304"/>
      <c r="X602" s="304"/>
      <c r="Y602" s="304"/>
      <c r="Z602" s="304"/>
      <c r="AA602" s="304"/>
      <c r="AB602" s="304"/>
      <c r="AC602" s="304"/>
      <c r="AD602" s="304"/>
      <c r="AE602" s="304"/>
      <c r="AF602" s="304"/>
      <c r="AG602" s="304"/>
    </row>
    <row r="603">
      <c r="A603" s="304"/>
      <c r="B603" s="304"/>
      <c r="C603" s="304"/>
      <c r="D603" s="304"/>
      <c r="E603" s="300"/>
      <c r="F603" s="300"/>
      <c r="G603" s="313"/>
      <c r="H603" s="302"/>
      <c r="I603" s="303"/>
      <c r="J603" s="303"/>
      <c r="K603" s="303"/>
      <c r="L603" s="303"/>
      <c r="M603" s="303"/>
      <c r="N603" s="303"/>
      <c r="O603" s="303"/>
      <c r="P603" s="303"/>
      <c r="Q603" s="304"/>
      <c r="R603" s="304"/>
      <c r="S603" s="304"/>
      <c r="T603" s="304"/>
      <c r="U603" s="304"/>
      <c r="V603" s="304"/>
      <c r="W603" s="304"/>
      <c r="X603" s="304"/>
      <c r="Y603" s="304"/>
      <c r="Z603" s="304"/>
      <c r="AA603" s="304"/>
      <c r="AB603" s="304"/>
      <c r="AC603" s="304"/>
      <c r="AD603" s="304"/>
      <c r="AE603" s="304"/>
      <c r="AF603" s="304"/>
      <c r="AG603" s="304"/>
    </row>
    <row r="604">
      <c r="A604" s="304"/>
      <c r="B604" s="304"/>
      <c r="C604" s="304"/>
      <c r="D604" s="304"/>
      <c r="E604" s="300"/>
      <c r="F604" s="300"/>
      <c r="G604" s="313"/>
      <c r="H604" s="302"/>
      <c r="I604" s="303"/>
      <c r="J604" s="303"/>
      <c r="K604" s="303"/>
      <c r="L604" s="303"/>
      <c r="M604" s="303"/>
      <c r="N604" s="303"/>
      <c r="O604" s="303"/>
      <c r="P604" s="303"/>
      <c r="Q604" s="304"/>
      <c r="R604" s="304"/>
      <c r="S604" s="304"/>
      <c r="T604" s="304"/>
      <c r="U604" s="304"/>
      <c r="V604" s="304"/>
      <c r="W604" s="304"/>
      <c r="X604" s="304"/>
      <c r="Y604" s="304"/>
      <c r="Z604" s="304"/>
      <c r="AA604" s="304"/>
      <c r="AB604" s="304"/>
      <c r="AC604" s="304"/>
      <c r="AD604" s="304"/>
      <c r="AE604" s="304"/>
      <c r="AF604" s="304"/>
      <c r="AG604" s="304"/>
    </row>
    <row r="605">
      <c r="A605" s="304"/>
      <c r="B605" s="304"/>
      <c r="C605" s="304"/>
      <c r="D605" s="304"/>
      <c r="E605" s="300"/>
      <c r="F605" s="300"/>
      <c r="G605" s="313"/>
      <c r="H605" s="302"/>
      <c r="I605" s="303"/>
      <c r="J605" s="303"/>
      <c r="K605" s="303"/>
      <c r="L605" s="303"/>
      <c r="M605" s="303"/>
      <c r="N605" s="303"/>
      <c r="O605" s="303"/>
      <c r="P605" s="303"/>
      <c r="Q605" s="304"/>
      <c r="R605" s="304"/>
      <c r="S605" s="304"/>
      <c r="T605" s="304"/>
      <c r="U605" s="304"/>
      <c r="V605" s="304"/>
      <c r="W605" s="304"/>
      <c r="X605" s="304"/>
      <c r="Y605" s="304"/>
      <c r="Z605" s="304"/>
      <c r="AA605" s="304"/>
      <c r="AB605" s="304"/>
      <c r="AC605" s="304"/>
      <c r="AD605" s="304"/>
      <c r="AE605" s="304"/>
      <c r="AF605" s="304"/>
      <c r="AG605" s="304"/>
    </row>
    <row r="606">
      <c r="A606" s="304"/>
      <c r="B606" s="304"/>
      <c r="C606" s="304"/>
      <c r="D606" s="304"/>
      <c r="E606" s="300"/>
      <c r="F606" s="300"/>
      <c r="G606" s="313"/>
      <c r="H606" s="302"/>
      <c r="I606" s="303"/>
      <c r="J606" s="303"/>
      <c r="K606" s="303"/>
      <c r="L606" s="303"/>
      <c r="M606" s="303"/>
      <c r="N606" s="303"/>
      <c r="O606" s="303"/>
      <c r="P606" s="303"/>
      <c r="Q606" s="304"/>
      <c r="R606" s="304"/>
      <c r="S606" s="304"/>
      <c r="T606" s="304"/>
      <c r="U606" s="304"/>
      <c r="V606" s="304"/>
      <c r="W606" s="304"/>
      <c r="X606" s="304"/>
      <c r="Y606" s="304"/>
      <c r="Z606" s="304"/>
      <c r="AA606" s="304"/>
      <c r="AB606" s="304"/>
      <c r="AC606" s="304"/>
      <c r="AD606" s="304"/>
      <c r="AE606" s="304"/>
      <c r="AF606" s="304"/>
      <c r="AG606" s="304"/>
    </row>
    <row r="607">
      <c r="A607" s="304"/>
      <c r="B607" s="304"/>
      <c r="C607" s="304"/>
      <c r="D607" s="304"/>
      <c r="E607" s="300"/>
      <c r="F607" s="300"/>
      <c r="G607" s="313"/>
      <c r="H607" s="302"/>
      <c r="I607" s="303"/>
      <c r="J607" s="303"/>
      <c r="K607" s="303"/>
      <c r="L607" s="303"/>
      <c r="M607" s="303"/>
      <c r="N607" s="303"/>
      <c r="O607" s="303"/>
      <c r="P607" s="303"/>
      <c r="Q607" s="304"/>
      <c r="R607" s="304"/>
      <c r="S607" s="304"/>
      <c r="T607" s="304"/>
      <c r="U607" s="304"/>
      <c r="V607" s="304"/>
      <c r="W607" s="304"/>
      <c r="X607" s="304"/>
      <c r="Y607" s="304"/>
      <c r="Z607" s="304"/>
      <c r="AA607" s="304"/>
      <c r="AB607" s="304"/>
      <c r="AC607" s="304"/>
      <c r="AD607" s="304"/>
      <c r="AE607" s="304"/>
      <c r="AF607" s="304"/>
      <c r="AG607" s="304"/>
    </row>
    <row r="608">
      <c r="A608" s="304"/>
      <c r="B608" s="304"/>
      <c r="C608" s="304"/>
      <c r="D608" s="304"/>
      <c r="E608" s="300"/>
      <c r="F608" s="300"/>
      <c r="G608" s="313"/>
      <c r="H608" s="302"/>
      <c r="I608" s="303"/>
      <c r="J608" s="303"/>
      <c r="K608" s="303"/>
      <c r="L608" s="303"/>
      <c r="M608" s="303"/>
      <c r="N608" s="303"/>
      <c r="O608" s="303"/>
      <c r="P608" s="303"/>
      <c r="Q608" s="304"/>
      <c r="R608" s="304"/>
      <c r="S608" s="304"/>
      <c r="T608" s="304"/>
      <c r="U608" s="304"/>
      <c r="V608" s="304"/>
      <c r="W608" s="304"/>
      <c r="X608" s="304"/>
      <c r="Y608" s="304"/>
      <c r="Z608" s="304"/>
      <c r="AA608" s="304"/>
      <c r="AB608" s="304"/>
      <c r="AC608" s="304"/>
      <c r="AD608" s="304"/>
      <c r="AE608" s="304"/>
      <c r="AF608" s="304"/>
      <c r="AG608" s="304"/>
    </row>
    <row r="609">
      <c r="A609" s="304"/>
      <c r="B609" s="304"/>
      <c r="C609" s="304"/>
      <c r="D609" s="304"/>
      <c r="E609" s="300"/>
      <c r="F609" s="300"/>
      <c r="G609" s="313"/>
      <c r="H609" s="302"/>
      <c r="I609" s="303"/>
      <c r="J609" s="303"/>
      <c r="K609" s="303"/>
      <c r="L609" s="303"/>
      <c r="M609" s="303"/>
      <c r="N609" s="303"/>
      <c r="O609" s="303"/>
      <c r="P609" s="303"/>
      <c r="Q609" s="304"/>
      <c r="R609" s="304"/>
      <c r="S609" s="304"/>
      <c r="T609" s="304"/>
      <c r="U609" s="304"/>
      <c r="V609" s="304"/>
      <c r="W609" s="304"/>
      <c r="X609" s="304"/>
      <c r="Y609" s="304"/>
      <c r="Z609" s="304"/>
      <c r="AA609" s="304"/>
      <c r="AB609" s="304"/>
      <c r="AC609" s="304"/>
      <c r="AD609" s="304"/>
      <c r="AE609" s="304"/>
      <c r="AF609" s="304"/>
      <c r="AG609" s="304"/>
    </row>
    <row r="610">
      <c r="A610" s="304"/>
      <c r="B610" s="304"/>
      <c r="C610" s="304"/>
      <c r="D610" s="304"/>
      <c r="E610" s="300"/>
      <c r="F610" s="300"/>
      <c r="G610" s="313"/>
      <c r="H610" s="302"/>
      <c r="I610" s="303"/>
      <c r="J610" s="303"/>
      <c r="K610" s="303"/>
      <c r="L610" s="303"/>
      <c r="M610" s="303"/>
      <c r="N610" s="303"/>
      <c r="O610" s="303"/>
      <c r="P610" s="303"/>
      <c r="Q610" s="304"/>
      <c r="R610" s="304"/>
      <c r="S610" s="304"/>
      <c r="T610" s="304"/>
      <c r="U610" s="304"/>
      <c r="V610" s="304"/>
      <c r="W610" s="304"/>
      <c r="X610" s="304"/>
      <c r="Y610" s="304"/>
      <c r="Z610" s="304"/>
      <c r="AA610" s="304"/>
      <c r="AB610" s="304"/>
      <c r="AC610" s="304"/>
      <c r="AD610" s="304"/>
      <c r="AE610" s="304"/>
      <c r="AF610" s="304"/>
      <c r="AG610" s="304"/>
    </row>
    <row r="611">
      <c r="A611" s="304"/>
      <c r="B611" s="304"/>
      <c r="C611" s="304"/>
      <c r="D611" s="304"/>
      <c r="E611" s="300"/>
      <c r="F611" s="300"/>
      <c r="G611" s="313"/>
      <c r="H611" s="302"/>
      <c r="I611" s="303"/>
      <c r="J611" s="303"/>
      <c r="K611" s="303"/>
      <c r="L611" s="303"/>
      <c r="M611" s="303"/>
      <c r="N611" s="303"/>
      <c r="O611" s="303"/>
      <c r="P611" s="303"/>
      <c r="Q611" s="304"/>
      <c r="R611" s="304"/>
      <c r="S611" s="304"/>
      <c r="T611" s="304"/>
      <c r="U611" s="304"/>
      <c r="V611" s="304"/>
      <c r="W611" s="304"/>
      <c r="X611" s="304"/>
      <c r="Y611" s="304"/>
      <c r="Z611" s="304"/>
      <c r="AA611" s="304"/>
      <c r="AB611" s="304"/>
      <c r="AC611" s="304"/>
      <c r="AD611" s="304"/>
      <c r="AE611" s="304"/>
      <c r="AF611" s="304"/>
      <c r="AG611" s="304"/>
    </row>
    <row r="612">
      <c r="A612" s="304"/>
      <c r="B612" s="304"/>
      <c r="C612" s="304"/>
      <c r="D612" s="304"/>
      <c r="E612" s="300"/>
      <c r="F612" s="300"/>
      <c r="G612" s="313"/>
      <c r="H612" s="302"/>
      <c r="I612" s="303"/>
      <c r="J612" s="303"/>
      <c r="K612" s="303"/>
      <c r="L612" s="303"/>
      <c r="M612" s="303"/>
      <c r="N612" s="303"/>
      <c r="O612" s="303"/>
      <c r="P612" s="303"/>
      <c r="Q612" s="304"/>
      <c r="R612" s="304"/>
      <c r="S612" s="304"/>
      <c r="T612" s="304"/>
      <c r="U612" s="304"/>
      <c r="V612" s="304"/>
      <c r="W612" s="304"/>
      <c r="X612" s="304"/>
      <c r="Y612" s="304"/>
      <c r="Z612" s="304"/>
      <c r="AA612" s="304"/>
      <c r="AB612" s="304"/>
      <c r="AC612" s="304"/>
      <c r="AD612" s="304"/>
      <c r="AE612" s="304"/>
      <c r="AF612" s="304"/>
      <c r="AG612" s="304"/>
    </row>
    <row r="613">
      <c r="A613" s="304"/>
      <c r="B613" s="304"/>
      <c r="C613" s="304"/>
      <c r="D613" s="304"/>
      <c r="E613" s="300"/>
      <c r="F613" s="300"/>
      <c r="G613" s="313"/>
      <c r="H613" s="302"/>
      <c r="I613" s="303"/>
      <c r="J613" s="303"/>
      <c r="K613" s="303"/>
      <c r="L613" s="303"/>
      <c r="M613" s="303"/>
      <c r="N613" s="303"/>
      <c r="O613" s="303"/>
      <c r="P613" s="303"/>
      <c r="Q613" s="304"/>
      <c r="R613" s="304"/>
      <c r="S613" s="304"/>
      <c r="T613" s="304"/>
      <c r="U613" s="304"/>
      <c r="V613" s="304"/>
      <c r="W613" s="304"/>
      <c r="X613" s="304"/>
      <c r="Y613" s="304"/>
      <c r="Z613" s="304"/>
      <c r="AA613" s="304"/>
      <c r="AB613" s="304"/>
      <c r="AC613" s="304"/>
      <c r="AD613" s="304"/>
      <c r="AE613" s="304"/>
      <c r="AF613" s="304"/>
      <c r="AG613" s="304"/>
    </row>
    <row r="614">
      <c r="A614" s="304"/>
      <c r="B614" s="304"/>
      <c r="C614" s="304"/>
      <c r="D614" s="304"/>
      <c r="E614" s="300"/>
      <c r="F614" s="300"/>
      <c r="G614" s="313"/>
      <c r="H614" s="302"/>
      <c r="I614" s="303"/>
      <c r="J614" s="303"/>
      <c r="K614" s="303"/>
      <c r="L614" s="303"/>
      <c r="M614" s="303"/>
      <c r="N614" s="303"/>
      <c r="O614" s="303"/>
      <c r="P614" s="303"/>
      <c r="Q614" s="304"/>
      <c r="R614" s="304"/>
      <c r="S614" s="304"/>
      <c r="T614" s="304"/>
      <c r="U614" s="304"/>
      <c r="V614" s="304"/>
      <c r="W614" s="304"/>
      <c r="X614" s="304"/>
      <c r="Y614" s="304"/>
      <c r="Z614" s="304"/>
      <c r="AA614" s="304"/>
      <c r="AB614" s="304"/>
      <c r="AC614" s="304"/>
      <c r="AD614" s="304"/>
      <c r="AE614" s="304"/>
      <c r="AF614" s="304"/>
      <c r="AG614" s="304"/>
    </row>
    <row r="615">
      <c r="A615" s="304"/>
      <c r="B615" s="304"/>
      <c r="C615" s="304"/>
      <c r="D615" s="304"/>
      <c r="E615" s="300"/>
      <c r="F615" s="300"/>
      <c r="G615" s="313"/>
      <c r="H615" s="302"/>
      <c r="I615" s="303"/>
      <c r="J615" s="303"/>
      <c r="K615" s="303"/>
      <c r="L615" s="303"/>
      <c r="M615" s="303"/>
      <c r="N615" s="303"/>
      <c r="O615" s="303"/>
      <c r="P615" s="303"/>
      <c r="Q615" s="304"/>
      <c r="R615" s="304"/>
      <c r="S615" s="304"/>
      <c r="T615" s="304"/>
      <c r="U615" s="304"/>
      <c r="V615" s="304"/>
      <c r="W615" s="304"/>
      <c r="X615" s="304"/>
      <c r="Y615" s="304"/>
      <c r="Z615" s="304"/>
      <c r="AA615" s="304"/>
      <c r="AB615" s="304"/>
      <c r="AC615" s="304"/>
      <c r="AD615" s="304"/>
      <c r="AE615" s="304"/>
      <c r="AF615" s="304"/>
      <c r="AG615" s="304"/>
    </row>
    <row r="616">
      <c r="A616" s="304"/>
      <c r="B616" s="304"/>
      <c r="C616" s="304"/>
      <c r="D616" s="304"/>
      <c r="E616" s="300"/>
      <c r="F616" s="300"/>
      <c r="G616" s="313"/>
      <c r="H616" s="302"/>
      <c r="I616" s="303"/>
      <c r="J616" s="303"/>
      <c r="K616" s="303"/>
      <c r="L616" s="303"/>
      <c r="M616" s="303"/>
      <c r="N616" s="303"/>
      <c r="O616" s="303"/>
      <c r="P616" s="303"/>
      <c r="Q616" s="304"/>
      <c r="R616" s="304"/>
      <c r="S616" s="304"/>
      <c r="T616" s="304"/>
      <c r="U616" s="304"/>
      <c r="V616" s="304"/>
      <c r="W616" s="304"/>
      <c r="X616" s="304"/>
      <c r="Y616" s="304"/>
      <c r="Z616" s="304"/>
      <c r="AA616" s="304"/>
      <c r="AB616" s="304"/>
      <c r="AC616" s="304"/>
      <c r="AD616" s="304"/>
      <c r="AE616" s="304"/>
      <c r="AF616" s="304"/>
      <c r="AG616" s="304"/>
    </row>
    <row r="617">
      <c r="A617" s="304"/>
      <c r="B617" s="304"/>
      <c r="C617" s="304"/>
      <c r="D617" s="304"/>
      <c r="E617" s="300"/>
      <c r="F617" s="300"/>
      <c r="G617" s="313"/>
      <c r="H617" s="302"/>
      <c r="I617" s="303"/>
      <c r="J617" s="303"/>
      <c r="K617" s="303"/>
      <c r="L617" s="303"/>
      <c r="M617" s="303"/>
      <c r="N617" s="303"/>
      <c r="O617" s="303"/>
      <c r="P617" s="303"/>
      <c r="Q617" s="304"/>
      <c r="R617" s="304"/>
      <c r="S617" s="304"/>
      <c r="T617" s="304"/>
      <c r="U617" s="304"/>
      <c r="V617" s="304"/>
      <c r="W617" s="304"/>
      <c r="X617" s="304"/>
      <c r="Y617" s="304"/>
      <c r="Z617" s="304"/>
      <c r="AA617" s="304"/>
      <c r="AB617" s="304"/>
      <c r="AC617" s="304"/>
      <c r="AD617" s="304"/>
      <c r="AE617" s="304"/>
      <c r="AF617" s="304"/>
      <c r="AG617" s="304"/>
    </row>
    <row r="618">
      <c r="A618" s="304"/>
      <c r="B618" s="304"/>
      <c r="C618" s="304"/>
      <c r="D618" s="304"/>
      <c r="E618" s="300"/>
      <c r="F618" s="300"/>
      <c r="G618" s="313"/>
      <c r="H618" s="302"/>
      <c r="I618" s="303"/>
      <c r="J618" s="303"/>
      <c r="K618" s="303"/>
      <c r="L618" s="303"/>
      <c r="M618" s="303"/>
      <c r="N618" s="303"/>
      <c r="O618" s="303"/>
      <c r="P618" s="303"/>
      <c r="Q618" s="304"/>
      <c r="R618" s="304"/>
      <c r="S618" s="304"/>
      <c r="T618" s="304"/>
      <c r="U618" s="304"/>
      <c r="V618" s="304"/>
      <c r="W618" s="304"/>
      <c r="X618" s="304"/>
      <c r="Y618" s="304"/>
      <c r="Z618" s="304"/>
      <c r="AA618" s="304"/>
      <c r="AB618" s="304"/>
      <c r="AC618" s="304"/>
      <c r="AD618" s="304"/>
      <c r="AE618" s="304"/>
      <c r="AF618" s="304"/>
      <c r="AG618" s="304"/>
    </row>
    <row r="619">
      <c r="A619" s="304"/>
      <c r="B619" s="304"/>
      <c r="C619" s="304"/>
      <c r="D619" s="304"/>
      <c r="E619" s="300"/>
      <c r="F619" s="300"/>
      <c r="G619" s="313"/>
      <c r="H619" s="302"/>
      <c r="I619" s="303"/>
      <c r="J619" s="303"/>
      <c r="K619" s="303"/>
      <c r="L619" s="303"/>
      <c r="M619" s="303"/>
      <c r="N619" s="303"/>
      <c r="O619" s="303"/>
      <c r="P619" s="303"/>
      <c r="Q619" s="304"/>
      <c r="R619" s="304"/>
      <c r="S619" s="304"/>
      <c r="T619" s="304"/>
      <c r="U619" s="304"/>
      <c r="V619" s="304"/>
      <c r="W619" s="304"/>
      <c r="X619" s="304"/>
      <c r="Y619" s="304"/>
      <c r="Z619" s="304"/>
      <c r="AA619" s="304"/>
      <c r="AB619" s="304"/>
      <c r="AC619" s="304"/>
      <c r="AD619" s="304"/>
      <c r="AE619" s="304"/>
      <c r="AF619" s="304"/>
      <c r="AG619" s="304"/>
    </row>
    <row r="620">
      <c r="A620" s="304"/>
      <c r="B620" s="304"/>
      <c r="C620" s="304"/>
      <c r="D620" s="304"/>
      <c r="E620" s="300"/>
      <c r="F620" s="300"/>
      <c r="G620" s="313"/>
      <c r="H620" s="302"/>
      <c r="I620" s="303"/>
      <c r="J620" s="303"/>
      <c r="K620" s="303"/>
      <c r="L620" s="303"/>
      <c r="M620" s="303"/>
      <c r="N620" s="303"/>
      <c r="O620" s="303"/>
      <c r="P620" s="303"/>
      <c r="Q620" s="304"/>
      <c r="R620" s="304"/>
      <c r="S620" s="304"/>
      <c r="T620" s="304"/>
      <c r="U620" s="304"/>
      <c r="V620" s="304"/>
      <c r="W620" s="304"/>
      <c r="X620" s="304"/>
      <c r="Y620" s="304"/>
      <c r="Z620" s="304"/>
      <c r="AA620" s="304"/>
      <c r="AB620" s="304"/>
      <c r="AC620" s="304"/>
      <c r="AD620" s="304"/>
      <c r="AE620" s="304"/>
      <c r="AF620" s="304"/>
      <c r="AG620" s="304"/>
    </row>
    <row r="621">
      <c r="A621" s="304"/>
      <c r="B621" s="304"/>
      <c r="C621" s="304"/>
      <c r="D621" s="304"/>
      <c r="E621" s="300"/>
      <c r="F621" s="300"/>
      <c r="G621" s="313"/>
      <c r="H621" s="302"/>
      <c r="I621" s="303"/>
      <c r="J621" s="303"/>
      <c r="K621" s="303"/>
      <c r="L621" s="303"/>
      <c r="M621" s="303"/>
      <c r="N621" s="303"/>
      <c r="O621" s="303"/>
      <c r="P621" s="303"/>
      <c r="Q621" s="304"/>
      <c r="R621" s="304"/>
      <c r="S621" s="304"/>
      <c r="T621" s="304"/>
      <c r="U621" s="304"/>
      <c r="V621" s="304"/>
      <c r="W621" s="304"/>
      <c r="X621" s="304"/>
      <c r="Y621" s="304"/>
      <c r="Z621" s="304"/>
      <c r="AA621" s="304"/>
      <c r="AB621" s="304"/>
      <c r="AC621" s="304"/>
      <c r="AD621" s="304"/>
      <c r="AE621" s="304"/>
      <c r="AF621" s="304"/>
      <c r="AG621" s="304"/>
    </row>
    <row r="622">
      <c r="A622" s="304"/>
      <c r="B622" s="304"/>
      <c r="C622" s="304"/>
      <c r="D622" s="304"/>
      <c r="E622" s="300"/>
      <c r="F622" s="300"/>
      <c r="G622" s="313"/>
      <c r="H622" s="302"/>
      <c r="I622" s="303"/>
      <c r="J622" s="303"/>
      <c r="K622" s="303"/>
      <c r="L622" s="303"/>
      <c r="M622" s="303"/>
      <c r="N622" s="303"/>
      <c r="O622" s="303"/>
      <c r="P622" s="303"/>
      <c r="Q622" s="304"/>
      <c r="R622" s="304"/>
      <c r="S622" s="304"/>
      <c r="T622" s="304"/>
      <c r="U622" s="304"/>
      <c r="V622" s="304"/>
      <c r="W622" s="304"/>
      <c r="X622" s="304"/>
      <c r="Y622" s="304"/>
      <c r="Z622" s="304"/>
      <c r="AA622" s="304"/>
      <c r="AB622" s="304"/>
      <c r="AC622" s="304"/>
      <c r="AD622" s="304"/>
      <c r="AE622" s="304"/>
      <c r="AF622" s="304"/>
      <c r="AG622" s="304"/>
    </row>
    <row r="623">
      <c r="A623" s="304"/>
      <c r="B623" s="304"/>
      <c r="C623" s="304"/>
      <c r="D623" s="304"/>
      <c r="E623" s="300"/>
      <c r="F623" s="300"/>
      <c r="G623" s="313"/>
      <c r="H623" s="302"/>
      <c r="I623" s="303"/>
      <c r="J623" s="303"/>
      <c r="K623" s="303"/>
      <c r="L623" s="303"/>
      <c r="M623" s="303"/>
      <c r="N623" s="303"/>
      <c r="O623" s="303"/>
      <c r="P623" s="303"/>
      <c r="Q623" s="304"/>
      <c r="R623" s="304"/>
      <c r="S623" s="304"/>
      <c r="T623" s="304"/>
      <c r="U623" s="304"/>
      <c r="V623" s="304"/>
      <c r="W623" s="304"/>
      <c r="X623" s="304"/>
      <c r="Y623" s="304"/>
      <c r="Z623" s="304"/>
      <c r="AA623" s="304"/>
      <c r="AB623" s="304"/>
      <c r="AC623" s="304"/>
      <c r="AD623" s="304"/>
      <c r="AE623" s="304"/>
      <c r="AF623" s="304"/>
      <c r="AG623" s="304"/>
    </row>
    <row r="624">
      <c r="A624" s="304"/>
      <c r="B624" s="304"/>
      <c r="C624" s="304"/>
      <c r="D624" s="304"/>
      <c r="E624" s="300"/>
      <c r="F624" s="300"/>
      <c r="G624" s="313"/>
      <c r="H624" s="302"/>
      <c r="I624" s="303"/>
      <c r="J624" s="303"/>
      <c r="K624" s="303"/>
      <c r="L624" s="303"/>
      <c r="M624" s="303"/>
      <c r="N624" s="303"/>
      <c r="O624" s="303"/>
      <c r="P624" s="303"/>
      <c r="Q624" s="304"/>
      <c r="R624" s="304"/>
      <c r="S624" s="304"/>
      <c r="T624" s="304"/>
      <c r="U624" s="304"/>
      <c r="V624" s="304"/>
      <c r="W624" s="304"/>
      <c r="X624" s="304"/>
      <c r="Y624" s="304"/>
      <c r="Z624" s="304"/>
      <c r="AA624" s="304"/>
      <c r="AB624" s="304"/>
      <c r="AC624" s="304"/>
      <c r="AD624" s="304"/>
      <c r="AE624" s="304"/>
      <c r="AF624" s="304"/>
      <c r="AG624" s="304"/>
    </row>
    <row r="625">
      <c r="A625" s="304"/>
      <c r="B625" s="304"/>
      <c r="C625" s="304"/>
      <c r="D625" s="304"/>
      <c r="E625" s="300"/>
      <c r="F625" s="300"/>
      <c r="G625" s="313"/>
      <c r="H625" s="302"/>
      <c r="I625" s="303"/>
      <c r="J625" s="303"/>
      <c r="K625" s="303"/>
      <c r="L625" s="303"/>
      <c r="M625" s="303"/>
      <c r="N625" s="303"/>
      <c r="O625" s="303"/>
      <c r="P625" s="303"/>
      <c r="Q625" s="304"/>
      <c r="R625" s="304"/>
      <c r="S625" s="304"/>
      <c r="T625" s="304"/>
      <c r="U625" s="304"/>
      <c r="V625" s="304"/>
      <c r="W625" s="304"/>
      <c r="X625" s="304"/>
      <c r="Y625" s="304"/>
      <c r="Z625" s="304"/>
      <c r="AA625" s="304"/>
      <c r="AB625" s="304"/>
      <c r="AC625" s="304"/>
      <c r="AD625" s="304"/>
      <c r="AE625" s="304"/>
      <c r="AF625" s="304"/>
      <c r="AG625" s="304"/>
    </row>
    <row r="626">
      <c r="A626" s="304"/>
      <c r="B626" s="304"/>
      <c r="C626" s="304"/>
      <c r="D626" s="304"/>
      <c r="E626" s="300"/>
      <c r="F626" s="300"/>
      <c r="G626" s="313"/>
      <c r="H626" s="302"/>
      <c r="I626" s="303"/>
      <c r="J626" s="303"/>
      <c r="K626" s="303"/>
      <c r="L626" s="303"/>
      <c r="M626" s="303"/>
      <c r="N626" s="303"/>
      <c r="O626" s="303"/>
      <c r="P626" s="303"/>
      <c r="Q626" s="304"/>
      <c r="R626" s="304"/>
      <c r="S626" s="304"/>
      <c r="T626" s="304"/>
      <c r="U626" s="304"/>
      <c r="V626" s="304"/>
      <c r="W626" s="304"/>
      <c r="X626" s="304"/>
      <c r="Y626" s="304"/>
      <c r="Z626" s="304"/>
      <c r="AA626" s="304"/>
      <c r="AB626" s="304"/>
      <c r="AC626" s="304"/>
      <c r="AD626" s="304"/>
      <c r="AE626" s="304"/>
      <c r="AF626" s="304"/>
      <c r="AG626" s="304"/>
    </row>
    <row r="627">
      <c r="A627" s="304"/>
      <c r="B627" s="304"/>
      <c r="C627" s="304"/>
      <c r="D627" s="304"/>
      <c r="E627" s="300"/>
      <c r="F627" s="300"/>
      <c r="G627" s="313"/>
      <c r="H627" s="302"/>
      <c r="I627" s="303"/>
      <c r="J627" s="303"/>
      <c r="K627" s="303"/>
      <c r="L627" s="303"/>
      <c r="M627" s="303"/>
      <c r="N627" s="303"/>
      <c r="O627" s="303"/>
      <c r="P627" s="303"/>
      <c r="Q627" s="304"/>
      <c r="R627" s="304"/>
      <c r="S627" s="304"/>
      <c r="T627" s="304"/>
      <c r="U627" s="304"/>
      <c r="V627" s="304"/>
      <c r="W627" s="304"/>
      <c r="X627" s="304"/>
      <c r="Y627" s="304"/>
      <c r="Z627" s="304"/>
      <c r="AA627" s="304"/>
      <c r="AB627" s="304"/>
      <c r="AC627" s="304"/>
      <c r="AD627" s="304"/>
      <c r="AE627" s="304"/>
      <c r="AF627" s="304"/>
      <c r="AG627" s="304"/>
    </row>
    <row r="628">
      <c r="A628" s="304"/>
      <c r="B628" s="304"/>
      <c r="C628" s="304"/>
      <c r="D628" s="304"/>
      <c r="E628" s="300"/>
      <c r="F628" s="300"/>
      <c r="G628" s="313"/>
      <c r="H628" s="302"/>
      <c r="I628" s="303"/>
      <c r="J628" s="303"/>
      <c r="K628" s="303"/>
      <c r="L628" s="303"/>
      <c r="M628" s="303"/>
      <c r="N628" s="303"/>
      <c r="O628" s="303"/>
      <c r="P628" s="303"/>
      <c r="Q628" s="304"/>
      <c r="R628" s="304"/>
      <c r="S628" s="304"/>
      <c r="T628" s="304"/>
      <c r="U628" s="304"/>
      <c r="V628" s="304"/>
      <c r="W628" s="304"/>
      <c r="X628" s="304"/>
      <c r="Y628" s="304"/>
      <c r="Z628" s="304"/>
      <c r="AA628" s="304"/>
      <c r="AB628" s="304"/>
      <c r="AC628" s="304"/>
      <c r="AD628" s="304"/>
      <c r="AE628" s="304"/>
      <c r="AF628" s="304"/>
      <c r="AG628" s="304"/>
    </row>
    <row r="629">
      <c r="A629" s="304"/>
      <c r="B629" s="304"/>
      <c r="C629" s="304"/>
      <c r="D629" s="304"/>
      <c r="E629" s="300"/>
      <c r="F629" s="300"/>
      <c r="G629" s="313"/>
      <c r="H629" s="302"/>
      <c r="I629" s="303"/>
      <c r="J629" s="303"/>
      <c r="K629" s="303"/>
      <c r="L629" s="303"/>
      <c r="M629" s="303"/>
      <c r="N629" s="303"/>
      <c r="O629" s="303"/>
      <c r="P629" s="303"/>
      <c r="Q629" s="304"/>
      <c r="R629" s="304"/>
      <c r="S629" s="304"/>
      <c r="T629" s="304"/>
      <c r="U629" s="304"/>
      <c r="V629" s="304"/>
      <c r="W629" s="304"/>
      <c r="X629" s="304"/>
      <c r="Y629" s="304"/>
      <c r="Z629" s="304"/>
      <c r="AA629" s="304"/>
      <c r="AB629" s="304"/>
      <c r="AC629" s="304"/>
      <c r="AD629" s="304"/>
      <c r="AE629" s="304"/>
      <c r="AF629" s="304"/>
      <c r="AG629" s="304"/>
    </row>
    <row r="630">
      <c r="A630" s="304"/>
      <c r="B630" s="304"/>
      <c r="C630" s="304"/>
      <c r="D630" s="304"/>
      <c r="E630" s="300"/>
      <c r="F630" s="300"/>
      <c r="G630" s="313"/>
      <c r="H630" s="302"/>
      <c r="I630" s="303"/>
      <c r="J630" s="303"/>
      <c r="K630" s="303"/>
      <c r="L630" s="303"/>
      <c r="M630" s="303"/>
      <c r="N630" s="303"/>
      <c r="O630" s="303"/>
      <c r="P630" s="303"/>
      <c r="Q630" s="304"/>
      <c r="R630" s="304"/>
      <c r="S630" s="304"/>
      <c r="T630" s="304"/>
      <c r="U630" s="304"/>
      <c r="V630" s="304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304"/>
    </row>
    <row r="631">
      <c r="A631" s="304"/>
      <c r="B631" s="304"/>
      <c r="C631" s="304"/>
      <c r="D631" s="304"/>
      <c r="E631" s="300"/>
      <c r="F631" s="300"/>
      <c r="G631" s="313"/>
      <c r="H631" s="302"/>
      <c r="I631" s="303"/>
      <c r="J631" s="303"/>
      <c r="K631" s="303"/>
      <c r="L631" s="303"/>
      <c r="M631" s="303"/>
      <c r="N631" s="303"/>
      <c r="O631" s="303"/>
      <c r="P631" s="303"/>
      <c r="Q631" s="304"/>
      <c r="R631" s="304"/>
      <c r="S631" s="304"/>
      <c r="T631" s="304"/>
      <c r="U631" s="304"/>
      <c r="V631" s="304"/>
      <c r="W631" s="304"/>
      <c r="X631" s="304"/>
      <c r="Y631" s="304"/>
      <c r="Z631" s="304"/>
      <c r="AA631" s="304"/>
      <c r="AB631" s="304"/>
      <c r="AC631" s="304"/>
      <c r="AD631" s="304"/>
      <c r="AE631" s="304"/>
      <c r="AF631" s="304"/>
      <c r="AG631" s="304"/>
    </row>
    <row r="632">
      <c r="A632" s="304"/>
      <c r="B632" s="304"/>
      <c r="C632" s="304"/>
      <c r="D632" s="304"/>
      <c r="E632" s="300"/>
      <c r="F632" s="300"/>
      <c r="G632" s="313"/>
      <c r="H632" s="302"/>
      <c r="I632" s="303"/>
      <c r="J632" s="303"/>
      <c r="K632" s="303"/>
      <c r="L632" s="303"/>
      <c r="M632" s="303"/>
      <c r="N632" s="303"/>
      <c r="O632" s="303"/>
      <c r="P632" s="303"/>
      <c r="Q632" s="304"/>
      <c r="R632" s="304"/>
      <c r="S632" s="304"/>
      <c r="T632" s="304"/>
      <c r="U632" s="304"/>
      <c r="V632" s="304"/>
      <c r="W632" s="304"/>
      <c r="X632" s="304"/>
      <c r="Y632" s="304"/>
      <c r="Z632" s="304"/>
      <c r="AA632" s="304"/>
      <c r="AB632" s="304"/>
      <c r="AC632" s="304"/>
      <c r="AD632" s="304"/>
      <c r="AE632" s="304"/>
      <c r="AF632" s="304"/>
      <c r="AG632" s="304"/>
    </row>
    <row r="633">
      <c r="A633" s="304"/>
      <c r="B633" s="304"/>
      <c r="C633" s="304"/>
      <c r="D633" s="304"/>
      <c r="E633" s="300"/>
      <c r="F633" s="300"/>
      <c r="G633" s="313"/>
      <c r="H633" s="302"/>
      <c r="I633" s="303"/>
      <c r="J633" s="303"/>
      <c r="K633" s="303"/>
      <c r="L633" s="303"/>
      <c r="M633" s="303"/>
      <c r="N633" s="303"/>
      <c r="O633" s="303"/>
      <c r="P633" s="303"/>
      <c r="Q633" s="304"/>
      <c r="R633" s="304"/>
      <c r="S633" s="304"/>
      <c r="T633" s="304"/>
      <c r="U633" s="304"/>
      <c r="V633" s="304"/>
      <c r="W633" s="304"/>
      <c r="X633" s="304"/>
      <c r="Y633" s="304"/>
      <c r="Z633" s="304"/>
      <c r="AA633" s="304"/>
      <c r="AB633" s="304"/>
      <c r="AC633" s="304"/>
      <c r="AD633" s="304"/>
      <c r="AE633" s="304"/>
      <c r="AF633" s="304"/>
      <c r="AG633" s="304"/>
    </row>
    <row r="634">
      <c r="A634" s="304"/>
      <c r="B634" s="304"/>
      <c r="C634" s="304"/>
      <c r="D634" s="304"/>
      <c r="E634" s="300"/>
      <c r="F634" s="300"/>
      <c r="G634" s="313"/>
      <c r="H634" s="302"/>
      <c r="I634" s="303"/>
      <c r="J634" s="303"/>
      <c r="K634" s="303"/>
      <c r="L634" s="303"/>
      <c r="M634" s="303"/>
      <c r="N634" s="303"/>
      <c r="O634" s="303"/>
      <c r="P634" s="303"/>
      <c r="Q634" s="304"/>
      <c r="R634" s="304"/>
      <c r="S634" s="304"/>
      <c r="T634" s="304"/>
      <c r="U634" s="304"/>
      <c r="V634" s="304"/>
      <c r="W634" s="304"/>
      <c r="X634" s="304"/>
      <c r="Y634" s="304"/>
      <c r="Z634" s="304"/>
      <c r="AA634" s="304"/>
      <c r="AB634" s="304"/>
      <c r="AC634" s="304"/>
      <c r="AD634" s="304"/>
      <c r="AE634" s="304"/>
      <c r="AF634" s="304"/>
      <c r="AG634" s="304"/>
    </row>
    <row r="635">
      <c r="A635" s="304"/>
      <c r="B635" s="304"/>
      <c r="C635" s="304"/>
      <c r="D635" s="304"/>
      <c r="E635" s="300"/>
      <c r="F635" s="300"/>
      <c r="G635" s="313"/>
      <c r="H635" s="302"/>
      <c r="I635" s="303"/>
      <c r="J635" s="303"/>
      <c r="K635" s="303"/>
      <c r="L635" s="303"/>
      <c r="M635" s="303"/>
      <c r="N635" s="303"/>
      <c r="O635" s="303"/>
      <c r="P635" s="303"/>
      <c r="Q635" s="304"/>
      <c r="R635" s="304"/>
      <c r="S635" s="304"/>
      <c r="T635" s="304"/>
      <c r="U635" s="304"/>
      <c r="V635" s="304"/>
      <c r="W635" s="304"/>
      <c r="X635" s="304"/>
      <c r="Y635" s="304"/>
      <c r="Z635" s="304"/>
      <c r="AA635" s="304"/>
      <c r="AB635" s="304"/>
      <c r="AC635" s="304"/>
      <c r="AD635" s="304"/>
      <c r="AE635" s="304"/>
      <c r="AF635" s="304"/>
      <c r="AG635" s="304"/>
    </row>
    <row r="636">
      <c r="A636" s="304"/>
      <c r="B636" s="304"/>
      <c r="C636" s="304"/>
      <c r="D636" s="304"/>
      <c r="E636" s="300"/>
      <c r="F636" s="300"/>
      <c r="G636" s="313"/>
      <c r="H636" s="302"/>
      <c r="I636" s="303"/>
      <c r="J636" s="303"/>
      <c r="K636" s="303"/>
      <c r="L636" s="303"/>
      <c r="M636" s="303"/>
      <c r="N636" s="303"/>
      <c r="O636" s="303"/>
      <c r="P636" s="303"/>
      <c r="Q636" s="304"/>
      <c r="R636" s="304"/>
      <c r="S636" s="304"/>
      <c r="T636" s="304"/>
      <c r="U636" s="304"/>
      <c r="V636" s="304"/>
      <c r="W636" s="304"/>
      <c r="X636" s="304"/>
      <c r="Y636" s="304"/>
      <c r="Z636" s="304"/>
      <c r="AA636" s="304"/>
      <c r="AB636" s="304"/>
      <c r="AC636" s="304"/>
      <c r="AD636" s="304"/>
      <c r="AE636" s="304"/>
      <c r="AF636" s="304"/>
      <c r="AG636" s="304"/>
    </row>
    <row r="637">
      <c r="A637" s="304"/>
      <c r="B637" s="304"/>
      <c r="C637" s="304"/>
      <c r="D637" s="304"/>
      <c r="E637" s="300"/>
      <c r="F637" s="300"/>
      <c r="G637" s="313"/>
      <c r="H637" s="302"/>
      <c r="I637" s="303"/>
      <c r="J637" s="303"/>
      <c r="K637" s="303"/>
      <c r="L637" s="303"/>
      <c r="M637" s="303"/>
      <c r="N637" s="303"/>
      <c r="O637" s="303"/>
      <c r="P637" s="303"/>
      <c r="Q637" s="304"/>
      <c r="R637" s="304"/>
      <c r="S637" s="304"/>
      <c r="T637" s="304"/>
      <c r="U637" s="304"/>
      <c r="V637" s="304"/>
      <c r="W637" s="304"/>
      <c r="X637" s="304"/>
      <c r="Y637" s="304"/>
      <c r="Z637" s="304"/>
      <c r="AA637" s="304"/>
      <c r="AB637" s="304"/>
      <c r="AC637" s="304"/>
      <c r="AD637" s="304"/>
      <c r="AE637" s="304"/>
      <c r="AF637" s="304"/>
      <c r="AG637" s="304"/>
    </row>
    <row r="638">
      <c r="A638" s="304"/>
      <c r="B638" s="304"/>
      <c r="C638" s="304"/>
      <c r="D638" s="304"/>
      <c r="E638" s="300"/>
      <c r="F638" s="300"/>
      <c r="G638" s="313"/>
      <c r="H638" s="302"/>
      <c r="I638" s="303"/>
      <c r="J638" s="303"/>
      <c r="K638" s="303"/>
      <c r="L638" s="303"/>
      <c r="M638" s="303"/>
      <c r="N638" s="303"/>
      <c r="O638" s="303"/>
      <c r="P638" s="303"/>
      <c r="Q638" s="304"/>
      <c r="R638" s="304"/>
      <c r="S638" s="304"/>
      <c r="T638" s="304"/>
      <c r="U638" s="304"/>
      <c r="V638" s="304"/>
      <c r="W638" s="304"/>
      <c r="X638" s="304"/>
      <c r="Y638" s="304"/>
      <c r="Z638" s="304"/>
      <c r="AA638" s="304"/>
      <c r="AB638" s="304"/>
      <c r="AC638" s="304"/>
      <c r="AD638" s="304"/>
      <c r="AE638" s="304"/>
      <c r="AF638" s="304"/>
      <c r="AG638" s="304"/>
    </row>
    <row r="639">
      <c r="A639" s="304"/>
      <c r="B639" s="304"/>
      <c r="C639" s="304"/>
      <c r="D639" s="304"/>
      <c r="E639" s="300"/>
      <c r="F639" s="300"/>
      <c r="G639" s="313"/>
      <c r="H639" s="302"/>
      <c r="I639" s="303"/>
      <c r="J639" s="303"/>
      <c r="K639" s="303"/>
      <c r="L639" s="303"/>
      <c r="M639" s="303"/>
      <c r="N639" s="303"/>
      <c r="O639" s="303"/>
      <c r="P639" s="303"/>
      <c r="Q639" s="304"/>
      <c r="R639" s="304"/>
      <c r="S639" s="304"/>
      <c r="T639" s="304"/>
      <c r="U639" s="304"/>
      <c r="V639" s="304"/>
      <c r="W639" s="304"/>
      <c r="X639" s="304"/>
      <c r="Y639" s="304"/>
      <c r="Z639" s="304"/>
      <c r="AA639" s="304"/>
      <c r="AB639" s="304"/>
      <c r="AC639" s="304"/>
      <c r="AD639" s="304"/>
      <c r="AE639" s="304"/>
      <c r="AF639" s="304"/>
      <c r="AG639" s="304"/>
    </row>
    <row r="640">
      <c r="A640" s="304"/>
      <c r="B640" s="304"/>
      <c r="C640" s="304"/>
      <c r="D640" s="304"/>
      <c r="E640" s="300"/>
      <c r="F640" s="300"/>
      <c r="G640" s="313"/>
      <c r="H640" s="302"/>
      <c r="I640" s="303"/>
      <c r="J640" s="303"/>
      <c r="K640" s="303"/>
      <c r="L640" s="303"/>
      <c r="M640" s="303"/>
      <c r="N640" s="303"/>
      <c r="O640" s="303"/>
      <c r="P640" s="303"/>
      <c r="Q640" s="304"/>
      <c r="R640" s="304"/>
      <c r="S640" s="304"/>
      <c r="T640" s="304"/>
      <c r="U640" s="304"/>
      <c r="V640" s="304"/>
      <c r="W640" s="304"/>
      <c r="X640" s="304"/>
      <c r="Y640" s="304"/>
      <c r="Z640" s="304"/>
      <c r="AA640" s="304"/>
      <c r="AB640" s="304"/>
      <c r="AC640" s="304"/>
      <c r="AD640" s="304"/>
      <c r="AE640" s="304"/>
      <c r="AF640" s="304"/>
      <c r="AG640" s="304"/>
    </row>
    <row r="641">
      <c r="A641" s="304"/>
      <c r="B641" s="304"/>
      <c r="C641" s="304"/>
      <c r="D641" s="304"/>
      <c r="E641" s="300"/>
      <c r="F641" s="300"/>
      <c r="G641" s="313"/>
      <c r="H641" s="302"/>
      <c r="I641" s="303"/>
      <c r="J641" s="303"/>
      <c r="K641" s="303"/>
      <c r="L641" s="303"/>
      <c r="M641" s="303"/>
      <c r="N641" s="303"/>
      <c r="O641" s="303"/>
      <c r="P641" s="303"/>
      <c r="Q641" s="304"/>
      <c r="R641" s="304"/>
      <c r="S641" s="304"/>
      <c r="T641" s="304"/>
      <c r="U641" s="304"/>
      <c r="V641" s="304"/>
      <c r="W641" s="304"/>
      <c r="X641" s="304"/>
      <c r="Y641" s="304"/>
      <c r="Z641" s="304"/>
      <c r="AA641" s="304"/>
      <c r="AB641" s="304"/>
      <c r="AC641" s="304"/>
      <c r="AD641" s="304"/>
      <c r="AE641" s="304"/>
      <c r="AF641" s="304"/>
      <c r="AG641" s="304"/>
    </row>
    <row r="642">
      <c r="A642" s="304"/>
      <c r="B642" s="304"/>
      <c r="C642" s="304"/>
      <c r="D642" s="304"/>
      <c r="E642" s="300"/>
      <c r="F642" s="300"/>
      <c r="G642" s="313"/>
      <c r="H642" s="302"/>
      <c r="I642" s="303"/>
      <c r="J642" s="303"/>
      <c r="K642" s="303"/>
      <c r="L642" s="303"/>
      <c r="M642" s="303"/>
      <c r="N642" s="303"/>
      <c r="O642" s="303"/>
      <c r="P642" s="303"/>
      <c r="Q642" s="304"/>
      <c r="R642" s="304"/>
      <c r="S642" s="304"/>
      <c r="T642" s="304"/>
      <c r="U642" s="304"/>
      <c r="V642" s="304"/>
      <c r="W642" s="304"/>
      <c r="X642" s="304"/>
      <c r="Y642" s="304"/>
      <c r="Z642" s="304"/>
      <c r="AA642" s="304"/>
      <c r="AB642" s="304"/>
      <c r="AC642" s="304"/>
      <c r="AD642" s="304"/>
      <c r="AE642" s="304"/>
      <c r="AF642" s="304"/>
      <c r="AG642" s="304"/>
    </row>
    <row r="643">
      <c r="A643" s="304"/>
      <c r="B643" s="304"/>
      <c r="C643" s="304"/>
      <c r="D643" s="304"/>
      <c r="E643" s="300"/>
      <c r="F643" s="300"/>
      <c r="G643" s="313"/>
      <c r="H643" s="302"/>
      <c r="I643" s="303"/>
      <c r="J643" s="303"/>
      <c r="K643" s="303"/>
      <c r="L643" s="303"/>
      <c r="M643" s="303"/>
      <c r="N643" s="303"/>
      <c r="O643" s="303"/>
      <c r="P643" s="303"/>
      <c r="Q643" s="304"/>
      <c r="R643" s="304"/>
      <c r="S643" s="304"/>
      <c r="T643" s="304"/>
      <c r="U643" s="304"/>
      <c r="V643" s="304"/>
      <c r="W643" s="304"/>
      <c r="X643" s="304"/>
      <c r="Y643" s="304"/>
      <c r="Z643" s="304"/>
      <c r="AA643" s="304"/>
      <c r="AB643" s="304"/>
      <c r="AC643" s="304"/>
      <c r="AD643" s="304"/>
      <c r="AE643" s="304"/>
      <c r="AF643" s="304"/>
      <c r="AG643" s="304"/>
    </row>
    <row r="644">
      <c r="A644" s="304"/>
      <c r="B644" s="304"/>
      <c r="C644" s="304"/>
      <c r="D644" s="304"/>
      <c r="E644" s="300"/>
      <c r="F644" s="300"/>
      <c r="G644" s="313"/>
      <c r="H644" s="302"/>
      <c r="I644" s="303"/>
      <c r="J644" s="303"/>
      <c r="K644" s="303"/>
      <c r="L644" s="303"/>
      <c r="M644" s="303"/>
      <c r="N644" s="303"/>
      <c r="O644" s="303"/>
      <c r="P644" s="303"/>
      <c r="Q644" s="304"/>
      <c r="R644" s="304"/>
      <c r="S644" s="304"/>
      <c r="T644" s="304"/>
      <c r="U644" s="304"/>
      <c r="V644" s="304"/>
      <c r="W644" s="304"/>
      <c r="X644" s="304"/>
      <c r="Y644" s="304"/>
      <c r="Z644" s="304"/>
      <c r="AA644" s="304"/>
      <c r="AB644" s="304"/>
      <c r="AC644" s="304"/>
      <c r="AD644" s="304"/>
      <c r="AE644" s="304"/>
      <c r="AF644" s="304"/>
      <c r="AG644" s="304"/>
    </row>
    <row r="645">
      <c r="A645" s="304"/>
      <c r="B645" s="304"/>
      <c r="C645" s="304"/>
      <c r="D645" s="304"/>
      <c r="E645" s="300"/>
      <c r="F645" s="300"/>
      <c r="G645" s="313"/>
      <c r="H645" s="302"/>
      <c r="I645" s="303"/>
      <c r="J645" s="303"/>
      <c r="K645" s="303"/>
      <c r="L645" s="303"/>
      <c r="M645" s="303"/>
      <c r="N645" s="303"/>
      <c r="O645" s="303"/>
      <c r="P645" s="303"/>
      <c r="Q645" s="304"/>
      <c r="R645" s="304"/>
      <c r="S645" s="304"/>
      <c r="T645" s="304"/>
      <c r="U645" s="304"/>
      <c r="V645" s="304"/>
      <c r="W645" s="304"/>
      <c r="X645" s="304"/>
      <c r="Y645" s="304"/>
      <c r="Z645" s="304"/>
      <c r="AA645" s="304"/>
      <c r="AB645" s="304"/>
      <c r="AC645" s="304"/>
      <c r="AD645" s="304"/>
      <c r="AE645" s="304"/>
      <c r="AF645" s="304"/>
      <c r="AG645" s="304"/>
    </row>
    <row r="646">
      <c r="A646" s="304"/>
      <c r="B646" s="304"/>
      <c r="C646" s="304"/>
      <c r="D646" s="304"/>
      <c r="E646" s="300"/>
      <c r="F646" s="300"/>
      <c r="G646" s="313"/>
      <c r="H646" s="302"/>
      <c r="I646" s="303"/>
      <c r="J646" s="303"/>
      <c r="K646" s="303"/>
      <c r="L646" s="303"/>
      <c r="M646" s="303"/>
      <c r="N646" s="303"/>
      <c r="O646" s="303"/>
      <c r="P646" s="303"/>
      <c r="Q646" s="304"/>
      <c r="R646" s="304"/>
      <c r="S646" s="304"/>
      <c r="T646" s="304"/>
      <c r="U646" s="304"/>
      <c r="V646" s="304"/>
      <c r="W646" s="304"/>
      <c r="X646" s="304"/>
      <c r="Y646" s="304"/>
      <c r="Z646" s="304"/>
      <c r="AA646" s="304"/>
      <c r="AB646" s="304"/>
      <c r="AC646" s="304"/>
      <c r="AD646" s="304"/>
      <c r="AE646" s="304"/>
      <c r="AF646" s="304"/>
      <c r="AG646" s="304"/>
    </row>
    <row r="647">
      <c r="A647" s="304"/>
      <c r="B647" s="304"/>
      <c r="C647" s="304"/>
      <c r="D647" s="304"/>
      <c r="E647" s="300"/>
      <c r="F647" s="300"/>
      <c r="G647" s="313"/>
      <c r="H647" s="302"/>
      <c r="I647" s="303"/>
      <c r="J647" s="303"/>
      <c r="K647" s="303"/>
      <c r="L647" s="303"/>
      <c r="M647" s="303"/>
      <c r="N647" s="303"/>
      <c r="O647" s="303"/>
      <c r="P647" s="303"/>
      <c r="Q647" s="304"/>
      <c r="R647" s="304"/>
      <c r="S647" s="304"/>
      <c r="T647" s="304"/>
      <c r="U647" s="304"/>
      <c r="V647" s="304"/>
      <c r="W647" s="304"/>
      <c r="X647" s="304"/>
      <c r="Y647" s="304"/>
      <c r="Z647" s="304"/>
      <c r="AA647" s="304"/>
      <c r="AB647" s="304"/>
      <c r="AC647" s="304"/>
      <c r="AD647" s="304"/>
      <c r="AE647" s="304"/>
      <c r="AF647" s="304"/>
      <c r="AG647" s="304"/>
    </row>
    <row r="648">
      <c r="A648" s="304"/>
      <c r="B648" s="304"/>
      <c r="C648" s="304"/>
      <c r="D648" s="304"/>
      <c r="E648" s="300"/>
      <c r="F648" s="300"/>
      <c r="G648" s="313"/>
      <c r="H648" s="302"/>
      <c r="I648" s="303"/>
      <c r="J648" s="303"/>
      <c r="K648" s="303"/>
      <c r="L648" s="303"/>
      <c r="M648" s="303"/>
      <c r="N648" s="303"/>
      <c r="O648" s="303"/>
      <c r="P648" s="303"/>
      <c r="Q648" s="304"/>
      <c r="R648" s="304"/>
      <c r="S648" s="304"/>
      <c r="T648" s="304"/>
      <c r="U648" s="304"/>
      <c r="V648" s="304"/>
      <c r="W648" s="304"/>
      <c r="X648" s="304"/>
      <c r="Y648" s="304"/>
      <c r="Z648" s="304"/>
      <c r="AA648" s="304"/>
      <c r="AB648" s="304"/>
      <c r="AC648" s="304"/>
      <c r="AD648" s="304"/>
      <c r="AE648" s="304"/>
      <c r="AF648" s="304"/>
      <c r="AG648" s="304"/>
    </row>
    <row r="649">
      <c r="A649" s="304"/>
      <c r="B649" s="304"/>
      <c r="C649" s="304"/>
      <c r="D649" s="304"/>
      <c r="E649" s="300"/>
      <c r="F649" s="300"/>
      <c r="G649" s="313"/>
      <c r="H649" s="302"/>
      <c r="I649" s="303"/>
      <c r="J649" s="303"/>
      <c r="K649" s="303"/>
      <c r="L649" s="303"/>
      <c r="M649" s="303"/>
      <c r="N649" s="303"/>
      <c r="O649" s="303"/>
      <c r="P649" s="303"/>
      <c r="Q649" s="304"/>
      <c r="R649" s="304"/>
      <c r="S649" s="304"/>
      <c r="T649" s="304"/>
      <c r="U649" s="304"/>
      <c r="V649" s="304"/>
      <c r="W649" s="304"/>
      <c r="X649" s="304"/>
      <c r="Y649" s="304"/>
      <c r="Z649" s="304"/>
      <c r="AA649" s="304"/>
      <c r="AB649" s="304"/>
      <c r="AC649" s="304"/>
      <c r="AD649" s="304"/>
      <c r="AE649" s="304"/>
      <c r="AF649" s="304"/>
      <c r="AG649" s="304"/>
    </row>
    <row r="650">
      <c r="A650" s="304"/>
      <c r="B650" s="304"/>
      <c r="C650" s="304"/>
      <c r="D650" s="304"/>
      <c r="E650" s="300"/>
      <c r="F650" s="300"/>
      <c r="G650" s="313"/>
      <c r="H650" s="302"/>
      <c r="I650" s="303"/>
      <c r="J650" s="303"/>
      <c r="K650" s="303"/>
      <c r="L650" s="303"/>
      <c r="M650" s="303"/>
      <c r="N650" s="303"/>
      <c r="O650" s="303"/>
      <c r="P650" s="303"/>
      <c r="Q650" s="304"/>
      <c r="R650" s="304"/>
      <c r="S650" s="304"/>
      <c r="T650" s="304"/>
      <c r="U650" s="304"/>
      <c r="V650" s="304"/>
      <c r="W650" s="304"/>
      <c r="X650" s="304"/>
      <c r="Y650" s="304"/>
      <c r="Z650" s="304"/>
      <c r="AA650" s="304"/>
      <c r="AB650" s="304"/>
      <c r="AC650" s="304"/>
      <c r="AD650" s="304"/>
      <c r="AE650" s="304"/>
      <c r="AF650" s="304"/>
      <c r="AG650" s="304"/>
    </row>
    <row r="651">
      <c r="A651" s="304"/>
      <c r="B651" s="304"/>
      <c r="C651" s="304"/>
      <c r="D651" s="304"/>
      <c r="E651" s="300"/>
      <c r="F651" s="300"/>
      <c r="G651" s="313"/>
      <c r="H651" s="302"/>
      <c r="I651" s="303"/>
      <c r="J651" s="303"/>
      <c r="K651" s="303"/>
      <c r="L651" s="303"/>
      <c r="M651" s="303"/>
      <c r="N651" s="303"/>
      <c r="O651" s="303"/>
      <c r="P651" s="303"/>
      <c r="Q651" s="304"/>
      <c r="R651" s="304"/>
      <c r="S651" s="304"/>
      <c r="T651" s="304"/>
      <c r="U651" s="304"/>
      <c r="V651" s="304"/>
      <c r="W651" s="304"/>
      <c r="X651" s="304"/>
      <c r="Y651" s="304"/>
      <c r="Z651" s="304"/>
      <c r="AA651" s="304"/>
      <c r="AB651" s="304"/>
      <c r="AC651" s="304"/>
      <c r="AD651" s="304"/>
      <c r="AE651" s="304"/>
      <c r="AF651" s="304"/>
      <c r="AG651" s="304"/>
    </row>
    <row r="652">
      <c r="A652" s="304"/>
      <c r="B652" s="304"/>
      <c r="C652" s="304"/>
      <c r="D652" s="304"/>
      <c r="E652" s="300"/>
      <c r="F652" s="300"/>
      <c r="G652" s="313"/>
      <c r="H652" s="302"/>
      <c r="I652" s="303"/>
      <c r="J652" s="303"/>
      <c r="K652" s="303"/>
      <c r="L652" s="303"/>
      <c r="M652" s="303"/>
      <c r="N652" s="303"/>
      <c r="O652" s="303"/>
      <c r="P652" s="303"/>
      <c r="Q652" s="304"/>
      <c r="R652" s="304"/>
      <c r="S652" s="304"/>
      <c r="T652" s="304"/>
      <c r="U652" s="304"/>
      <c r="V652" s="304"/>
      <c r="W652" s="304"/>
      <c r="X652" s="304"/>
      <c r="Y652" s="304"/>
      <c r="Z652" s="304"/>
      <c r="AA652" s="304"/>
      <c r="AB652" s="304"/>
      <c r="AC652" s="304"/>
      <c r="AD652" s="304"/>
      <c r="AE652" s="304"/>
      <c r="AF652" s="304"/>
      <c r="AG652" s="304"/>
    </row>
    <row r="653">
      <c r="A653" s="304"/>
      <c r="B653" s="304"/>
      <c r="C653" s="304"/>
      <c r="D653" s="304"/>
      <c r="E653" s="300"/>
      <c r="F653" s="300"/>
      <c r="G653" s="313"/>
      <c r="H653" s="302"/>
      <c r="I653" s="303"/>
      <c r="J653" s="303"/>
      <c r="K653" s="303"/>
      <c r="L653" s="303"/>
      <c r="M653" s="303"/>
      <c r="N653" s="303"/>
      <c r="O653" s="303"/>
      <c r="P653" s="303"/>
      <c r="Q653" s="304"/>
      <c r="R653" s="304"/>
      <c r="S653" s="304"/>
      <c r="T653" s="304"/>
      <c r="U653" s="304"/>
      <c r="V653" s="304"/>
      <c r="W653" s="304"/>
      <c r="X653" s="304"/>
      <c r="Y653" s="304"/>
      <c r="Z653" s="304"/>
      <c r="AA653" s="304"/>
      <c r="AB653" s="304"/>
      <c r="AC653" s="304"/>
      <c r="AD653" s="304"/>
      <c r="AE653" s="304"/>
      <c r="AF653" s="304"/>
      <c r="AG653" s="304"/>
    </row>
    <row r="654">
      <c r="A654" s="304"/>
      <c r="B654" s="304"/>
      <c r="C654" s="304"/>
      <c r="D654" s="304"/>
      <c r="E654" s="300"/>
      <c r="F654" s="300"/>
      <c r="G654" s="313"/>
      <c r="H654" s="302"/>
      <c r="I654" s="303"/>
      <c r="J654" s="303"/>
      <c r="K654" s="303"/>
      <c r="L654" s="303"/>
      <c r="M654" s="303"/>
      <c r="N654" s="303"/>
      <c r="O654" s="303"/>
      <c r="P654" s="303"/>
      <c r="Q654" s="304"/>
      <c r="R654" s="304"/>
      <c r="S654" s="304"/>
      <c r="T654" s="304"/>
      <c r="U654" s="304"/>
      <c r="V654" s="304"/>
      <c r="W654" s="304"/>
      <c r="X654" s="304"/>
      <c r="Y654" s="304"/>
      <c r="Z654" s="304"/>
      <c r="AA654" s="304"/>
      <c r="AB654" s="304"/>
      <c r="AC654" s="304"/>
      <c r="AD654" s="304"/>
      <c r="AE654" s="304"/>
      <c r="AF654" s="304"/>
      <c r="AG654" s="304"/>
    </row>
    <row r="655">
      <c r="A655" s="304"/>
      <c r="B655" s="304"/>
      <c r="C655" s="304"/>
      <c r="D655" s="304"/>
      <c r="E655" s="300"/>
      <c r="F655" s="300"/>
      <c r="G655" s="313"/>
      <c r="H655" s="302"/>
      <c r="I655" s="303"/>
      <c r="J655" s="303"/>
      <c r="K655" s="303"/>
      <c r="L655" s="303"/>
      <c r="M655" s="303"/>
      <c r="N655" s="303"/>
      <c r="O655" s="303"/>
      <c r="P655" s="303"/>
      <c r="Q655" s="304"/>
      <c r="R655" s="304"/>
      <c r="S655" s="304"/>
      <c r="T655" s="304"/>
      <c r="U655" s="304"/>
      <c r="V655" s="304"/>
      <c r="W655" s="304"/>
      <c r="X655" s="304"/>
      <c r="Y655" s="304"/>
      <c r="Z655" s="304"/>
      <c r="AA655" s="304"/>
      <c r="AB655" s="304"/>
      <c r="AC655" s="304"/>
      <c r="AD655" s="304"/>
      <c r="AE655" s="304"/>
      <c r="AF655" s="304"/>
      <c r="AG655" s="304"/>
    </row>
    <row r="656">
      <c r="A656" s="304"/>
      <c r="B656" s="304"/>
      <c r="C656" s="304"/>
      <c r="D656" s="304"/>
      <c r="E656" s="300"/>
      <c r="F656" s="300"/>
      <c r="G656" s="313"/>
      <c r="H656" s="302"/>
      <c r="I656" s="303"/>
      <c r="J656" s="303"/>
      <c r="K656" s="303"/>
      <c r="L656" s="303"/>
      <c r="M656" s="303"/>
      <c r="N656" s="303"/>
      <c r="O656" s="303"/>
      <c r="P656" s="303"/>
      <c r="Q656" s="304"/>
      <c r="R656" s="304"/>
      <c r="S656" s="304"/>
      <c r="T656" s="304"/>
      <c r="U656" s="304"/>
      <c r="V656" s="304"/>
      <c r="W656" s="304"/>
      <c r="X656" s="304"/>
      <c r="Y656" s="304"/>
      <c r="Z656" s="304"/>
      <c r="AA656" s="304"/>
      <c r="AB656" s="304"/>
      <c r="AC656" s="304"/>
      <c r="AD656" s="304"/>
      <c r="AE656" s="304"/>
      <c r="AF656" s="304"/>
      <c r="AG656" s="304"/>
    </row>
    <row r="657">
      <c r="A657" s="304"/>
      <c r="B657" s="304"/>
      <c r="C657" s="304"/>
      <c r="D657" s="304"/>
      <c r="E657" s="300"/>
      <c r="F657" s="300"/>
      <c r="G657" s="313"/>
      <c r="H657" s="302"/>
      <c r="I657" s="303"/>
      <c r="J657" s="303"/>
      <c r="K657" s="303"/>
      <c r="L657" s="303"/>
      <c r="M657" s="303"/>
      <c r="N657" s="303"/>
      <c r="O657" s="303"/>
      <c r="P657" s="303"/>
      <c r="Q657" s="304"/>
      <c r="R657" s="304"/>
      <c r="S657" s="304"/>
      <c r="T657" s="304"/>
      <c r="U657" s="304"/>
      <c r="V657" s="304"/>
      <c r="W657" s="304"/>
      <c r="X657" s="304"/>
      <c r="Y657" s="304"/>
      <c r="Z657" s="304"/>
      <c r="AA657" s="304"/>
      <c r="AB657" s="304"/>
      <c r="AC657" s="304"/>
      <c r="AD657" s="304"/>
      <c r="AE657" s="304"/>
      <c r="AF657" s="304"/>
      <c r="AG657" s="304"/>
    </row>
    <row r="658">
      <c r="A658" s="304"/>
      <c r="B658" s="304"/>
      <c r="C658" s="304"/>
      <c r="D658" s="304"/>
      <c r="E658" s="300"/>
      <c r="F658" s="300"/>
      <c r="G658" s="313"/>
      <c r="H658" s="302"/>
      <c r="I658" s="303"/>
      <c r="J658" s="303"/>
      <c r="K658" s="303"/>
      <c r="L658" s="303"/>
      <c r="M658" s="303"/>
      <c r="N658" s="303"/>
      <c r="O658" s="303"/>
      <c r="P658" s="303"/>
      <c r="Q658" s="304"/>
      <c r="R658" s="304"/>
      <c r="S658" s="304"/>
      <c r="T658" s="304"/>
      <c r="U658" s="304"/>
      <c r="V658" s="304"/>
      <c r="W658" s="304"/>
      <c r="X658" s="304"/>
      <c r="Y658" s="304"/>
      <c r="Z658" s="304"/>
      <c r="AA658" s="304"/>
      <c r="AB658" s="304"/>
      <c r="AC658" s="304"/>
      <c r="AD658" s="304"/>
      <c r="AE658" s="304"/>
      <c r="AF658" s="304"/>
      <c r="AG658" s="304"/>
    </row>
    <row r="659">
      <c r="A659" s="304"/>
      <c r="B659" s="304"/>
      <c r="C659" s="304"/>
      <c r="D659" s="304"/>
      <c r="E659" s="300"/>
      <c r="F659" s="300"/>
      <c r="G659" s="313"/>
      <c r="H659" s="302"/>
      <c r="I659" s="303"/>
      <c r="J659" s="303"/>
      <c r="K659" s="303"/>
      <c r="L659" s="303"/>
      <c r="M659" s="303"/>
      <c r="N659" s="303"/>
      <c r="O659" s="303"/>
      <c r="P659" s="303"/>
      <c r="Q659" s="304"/>
      <c r="R659" s="304"/>
      <c r="S659" s="304"/>
      <c r="T659" s="304"/>
      <c r="U659" s="304"/>
      <c r="V659" s="304"/>
      <c r="W659" s="304"/>
      <c r="X659" s="304"/>
      <c r="Y659" s="304"/>
      <c r="Z659" s="304"/>
      <c r="AA659" s="304"/>
      <c r="AB659" s="304"/>
      <c r="AC659" s="304"/>
      <c r="AD659" s="304"/>
      <c r="AE659" s="304"/>
      <c r="AF659" s="304"/>
      <c r="AG659" s="304"/>
    </row>
    <row r="660">
      <c r="A660" s="304"/>
      <c r="B660" s="304"/>
      <c r="C660" s="304"/>
      <c r="D660" s="304"/>
      <c r="E660" s="300"/>
      <c r="F660" s="300"/>
      <c r="G660" s="313"/>
      <c r="H660" s="302"/>
      <c r="I660" s="303"/>
      <c r="J660" s="303"/>
      <c r="K660" s="303"/>
      <c r="L660" s="303"/>
      <c r="M660" s="303"/>
      <c r="N660" s="303"/>
      <c r="O660" s="303"/>
      <c r="P660" s="303"/>
      <c r="Q660" s="304"/>
      <c r="R660" s="304"/>
      <c r="S660" s="304"/>
      <c r="T660" s="304"/>
      <c r="U660" s="304"/>
      <c r="V660" s="304"/>
      <c r="W660" s="304"/>
      <c r="X660" s="304"/>
      <c r="Y660" s="304"/>
      <c r="Z660" s="304"/>
      <c r="AA660" s="304"/>
      <c r="AB660" s="304"/>
      <c r="AC660" s="304"/>
      <c r="AD660" s="304"/>
      <c r="AE660" s="304"/>
      <c r="AF660" s="304"/>
      <c r="AG660" s="304"/>
    </row>
    <row r="661">
      <c r="A661" s="304"/>
      <c r="B661" s="304"/>
      <c r="C661" s="304"/>
      <c r="D661" s="304"/>
      <c r="E661" s="300"/>
      <c r="F661" s="300"/>
      <c r="G661" s="313"/>
      <c r="H661" s="302"/>
      <c r="I661" s="303"/>
      <c r="J661" s="303"/>
      <c r="K661" s="303"/>
      <c r="L661" s="303"/>
      <c r="M661" s="303"/>
      <c r="N661" s="303"/>
      <c r="O661" s="303"/>
      <c r="P661" s="303"/>
      <c r="Q661" s="304"/>
      <c r="R661" s="304"/>
      <c r="S661" s="304"/>
      <c r="T661" s="304"/>
      <c r="U661" s="304"/>
      <c r="V661" s="304"/>
      <c r="W661" s="304"/>
      <c r="X661" s="304"/>
      <c r="Y661" s="304"/>
      <c r="Z661" s="304"/>
      <c r="AA661" s="304"/>
      <c r="AB661" s="304"/>
      <c r="AC661" s="304"/>
      <c r="AD661" s="304"/>
      <c r="AE661" s="304"/>
      <c r="AF661" s="304"/>
      <c r="AG661" s="304"/>
    </row>
    <row r="662">
      <c r="A662" s="304"/>
      <c r="B662" s="304"/>
      <c r="C662" s="304"/>
      <c r="D662" s="304"/>
      <c r="E662" s="300"/>
      <c r="F662" s="300"/>
      <c r="G662" s="313"/>
      <c r="H662" s="302"/>
      <c r="I662" s="303"/>
      <c r="J662" s="303"/>
      <c r="K662" s="303"/>
      <c r="L662" s="303"/>
      <c r="M662" s="303"/>
      <c r="N662" s="303"/>
      <c r="O662" s="303"/>
      <c r="P662" s="303"/>
      <c r="Q662" s="304"/>
      <c r="R662" s="304"/>
      <c r="S662" s="304"/>
      <c r="T662" s="304"/>
      <c r="U662" s="304"/>
      <c r="V662" s="304"/>
      <c r="W662" s="304"/>
      <c r="X662" s="304"/>
      <c r="Y662" s="304"/>
      <c r="Z662" s="304"/>
      <c r="AA662" s="304"/>
      <c r="AB662" s="304"/>
      <c r="AC662" s="304"/>
      <c r="AD662" s="304"/>
      <c r="AE662" s="304"/>
      <c r="AF662" s="304"/>
      <c r="AG662" s="304"/>
    </row>
    <row r="663">
      <c r="A663" s="304"/>
      <c r="B663" s="304"/>
      <c r="C663" s="304"/>
      <c r="D663" s="304"/>
      <c r="E663" s="300"/>
      <c r="F663" s="300"/>
      <c r="G663" s="313"/>
      <c r="H663" s="302"/>
      <c r="I663" s="303"/>
      <c r="J663" s="303"/>
      <c r="K663" s="303"/>
      <c r="L663" s="303"/>
      <c r="M663" s="303"/>
      <c r="N663" s="303"/>
      <c r="O663" s="303"/>
      <c r="P663" s="303"/>
      <c r="Q663" s="304"/>
      <c r="R663" s="304"/>
      <c r="S663" s="304"/>
      <c r="T663" s="304"/>
      <c r="U663" s="304"/>
      <c r="V663" s="304"/>
      <c r="W663" s="304"/>
      <c r="X663" s="304"/>
      <c r="Y663" s="304"/>
      <c r="Z663" s="304"/>
      <c r="AA663" s="304"/>
      <c r="AB663" s="304"/>
      <c r="AC663" s="304"/>
      <c r="AD663" s="304"/>
      <c r="AE663" s="304"/>
      <c r="AF663" s="304"/>
      <c r="AG663" s="304"/>
    </row>
    <row r="664">
      <c r="A664" s="304"/>
      <c r="B664" s="304"/>
      <c r="C664" s="304"/>
      <c r="D664" s="304"/>
      <c r="E664" s="300"/>
      <c r="F664" s="300"/>
      <c r="G664" s="313"/>
      <c r="H664" s="302"/>
      <c r="I664" s="303"/>
      <c r="J664" s="303"/>
      <c r="K664" s="303"/>
      <c r="L664" s="303"/>
      <c r="M664" s="303"/>
      <c r="N664" s="303"/>
      <c r="O664" s="303"/>
      <c r="P664" s="303"/>
      <c r="Q664" s="304"/>
      <c r="R664" s="304"/>
      <c r="S664" s="304"/>
      <c r="T664" s="304"/>
      <c r="U664" s="304"/>
      <c r="V664" s="304"/>
      <c r="W664" s="304"/>
      <c r="X664" s="304"/>
      <c r="Y664" s="304"/>
      <c r="Z664" s="304"/>
      <c r="AA664" s="304"/>
      <c r="AB664" s="304"/>
      <c r="AC664" s="304"/>
      <c r="AD664" s="304"/>
      <c r="AE664" s="304"/>
      <c r="AF664" s="304"/>
      <c r="AG664" s="304"/>
    </row>
    <row r="665">
      <c r="A665" s="304"/>
      <c r="B665" s="304"/>
      <c r="C665" s="304"/>
      <c r="D665" s="304"/>
      <c r="E665" s="300"/>
      <c r="F665" s="300"/>
      <c r="G665" s="313"/>
      <c r="H665" s="302"/>
      <c r="I665" s="303"/>
      <c r="J665" s="303"/>
      <c r="K665" s="303"/>
      <c r="L665" s="303"/>
      <c r="M665" s="303"/>
      <c r="N665" s="303"/>
      <c r="O665" s="303"/>
      <c r="P665" s="303"/>
      <c r="Q665" s="304"/>
      <c r="R665" s="304"/>
      <c r="S665" s="304"/>
      <c r="T665" s="304"/>
      <c r="U665" s="304"/>
      <c r="V665" s="304"/>
      <c r="W665" s="304"/>
      <c r="X665" s="304"/>
      <c r="Y665" s="304"/>
      <c r="Z665" s="304"/>
      <c r="AA665" s="304"/>
      <c r="AB665" s="304"/>
      <c r="AC665" s="304"/>
      <c r="AD665" s="304"/>
      <c r="AE665" s="304"/>
      <c r="AF665" s="304"/>
      <c r="AG665" s="304"/>
    </row>
    <row r="666">
      <c r="A666" s="304"/>
      <c r="B666" s="304"/>
      <c r="C666" s="304"/>
      <c r="D666" s="304"/>
      <c r="E666" s="300"/>
      <c r="F666" s="300"/>
      <c r="G666" s="313"/>
      <c r="H666" s="302"/>
      <c r="I666" s="303"/>
      <c r="J666" s="303"/>
      <c r="K666" s="303"/>
      <c r="L666" s="303"/>
      <c r="M666" s="303"/>
      <c r="N666" s="303"/>
      <c r="O666" s="303"/>
      <c r="P666" s="303"/>
      <c r="Q666" s="304"/>
      <c r="R666" s="304"/>
      <c r="S666" s="304"/>
      <c r="T666" s="304"/>
      <c r="U666" s="304"/>
      <c r="V666" s="304"/>
      <c r="W666" s="304"/>
      <c r="X666" s="304"/>
      <c r="Y666" s="304"/>
      <c r="Z666" s="304"/>
      <c r="AA666" s="304"/>
      <c r="AB666" s="304"/>
      <c r="AC666" s="304"/>
      <c r="AD666" s="304"/>
      <c r="AE666" s="304"/>
      <c r="AF666" s="304"/>
      <c r="AG666" s="304"/>
    </row>
    <row r="667">
      <c r="A667" s="304"/>
      <c r="B667" s="304"/>
      <c r="C667" s="304"/>
      <c r="D667" s="304"/>
      <c r="E667" s="300"/>
      <c r="F667" s="300"/>
      <c r="G667" s="313"/>
      <c r="H667" s="302"/>
      <c r="I667" s="303"/>
      <c r="J667" s="303"/>
      <c r="K667" s="303"/>
      <c r="L667" s="303"/>
      <c r="M667" s="303"/>
      <c r="N667" s="303"/>
      <c r="O667" s="303"/>
      <c r="P667" s="303"/>
      <c r="Q667" s="304"/>
      <c r="R667" s="304"/>
      <c r="S667" s="304"/>
      <c r="T667" s="304"/>
      <c r="U667" s="304"/>
      <c r="V667" s="304"/>
      <c r="W667" s="304"/>
      <c r="X667" s="304"/>
      <c r="Y667" s="304"/>
      <c r="Z667" s="304"/>
      <c r="AA667" s="304"/>
      <c r="AB667" s="304"/>
      <c r="AC667" s="304"/>
      <c r="AD667" s="304"/>
      <c r="AE667" s="304"/>
      <c r="AF667" s="304"/>
      <c r="AG667" s="304"/>
    </row>
    <row r="668">
      <c r="A668" s="304"/>
      <c r="B668" s="304"/>
      <c r="C668" s="304"/>
      <c r="D668" s="304"/>
      <c r="E668" s="300"/>
      <c r="F668" s="300"/>
      <c r="G668" s="313"/>
      <c r="H668" s="302"/>
      <c r="I668" s="303"/>
      <c r="J668" s="303"/>
      <c r="K668" s="303"/>
      <c r="L668" s="303"/>
      <c r="M668" s="303"/>
      <c r="N668" s="303"/>
      <c r="O668" s="303"/>
      <c r="P668" s="303"/>
      <c r="Q668" s="304"/>
      <c r="R668" s="304"/>
      <c r="S668" s="304"/>
      <c r="T668" s="304"/>
      <c r="U668" s="304"/>
      <c r="V668" s="304"/>
      <c r="W668" s="304"/>
      <c r="X668" s="304"/>
      <c r="Y668" s="304"/>
      <c r="Z668" s="304"/>
      <c r="AA668" s="304"/>
      <c r="AB668" s="304"/>
      <c r="AC668" s="304"/>
      <c r="AD668" s="304"/>
      <c r="AE668" s="304"/>
      <c r="AF668" s="304"/>
      <c r="AG668" s="304"/>
    </row>
    <row r="669">
      <c r="A669" s="304"/>
      <c r="B669" s="304"/>
      <c r="C669" s="304"/>
      <c r="D669" s="304"/>
      <c r="E669" s="300"/>
      <c r="F669" s="300"/>
      <c r="G669" s="313"/>
      <c r="H669" s="302"/>
      <c r="I669" s="303"/>
      <c r="J669" s="303"/>
      <c r="K669" s="303"/>
      <c r="L669" s="303"/>
      <c r="M669" s="303"/>
      <c r="N669" s="303"/>
      <c r="O669" s="303"/>
      <c r="P669" s="303"/>
      <c r="Q669" s="304"/>
      <c r="R669" s="304"/>
      <c r="S669" s="304"/>
      <c r="T669" s="304"/>
      <c r="U669" s="304"/>
      <c r="V669" s="304"/>
      <c r="W669" s="304"/>
      <c r="X669" s="304"/>
      <c r="Y669" s="304"/>
      <c r="Z669" s="304"/>
      <c r="AA669" s="304"/>
      <c r="AB669" s="304"/>
      <c r="AC669" s="304"/>
      <c r="AD669" s="304"/>
      <c r="AE669" s="304"/>
      <c r="AF669" s="304"/>
      <c r="AG669" s="304"/>
    </row>
    <row r="670">
      <c r="A670" s="304"/>
      <c r="B670" s="304"/>
      <c r="C670" s="304"/>
      <c r="D670" s="304"/>
      <c r="E670" s="300"/>
      <c r="F670" s="300"/>
      <c r="G670" s="313"/>
      <c r="H670" s="302"/>
      <c r="I670" s="303"/>
      <c r="J670" s="303"/>
      <c r="K670" s="303"/>
      <c r="L670" s="303"/>
      <c r="M670" s="303"/>
      <c r="N670" s="303"/>
      <c r="O670" s="303"/>
      <c r="P670" s="303"/>
      <c r="Q670" s="304"/>
      <c r="R670" s="304"/>
      <c r="S670" s="304"/>
      <c r="T670" s="304"/>
      <c r="U670" s="304"/>
      <c r="V670" s="304"/>
      <c r="W670" s="304"/>
      <c r="X670" s="304"/>
      <c r="Y670" s="304"/>
      <c r="Z670" s="304"/>
      <c r="AA670" s="304"/>
      <c r="AB670" s="304"/>
      <c r="AC670" s="304"/>
      <c r="AD670" s="304"/>
      <c r="AE670" s="304"/>
      <c r="AF670" s="304"/>
      <c r="AG670" s="304"/>
    </row>
    <row r="671">
      <c r="A671" s="304"/>
      <c r="B671" s="304"/>
      <c r="C671" s="304"/>
      <c r="D671" s="304"/>
      <c r="E671" s="300"/>
      <c r="F671" s="300"/>
      <c r="G671" s="313"/>
      <c r="H671" s="302"/>
      <c r="I671" s="303"/>
      <c r="J671" s="303"/>
      <c r="K671" s="303"/>
      <c r="L671" s="303"/>
      <c r="M671" s="303"/>
      <c r="N671" s="303"/>
      <c r="O671" s="303"/>
      <c r="P671" s="303"/>
      <c r="Q671" s="304"/>
      <c r="R671" s="304"/>
      <c r="S671" s="304"/>
      <c r="T671" s="304"/>
      <c r="U671" s="304"/>
      <c r="V671" s="304"/>
      <c r="W671" s="304"/>
      <c r="X671" s="304"/>
      <c r="Y671" s="304"/>
      <c r="Z671" s="304"/>
      <c r="AA671" s="304"/>
      <c r="AB671" s="304"/>
      <c r="AC671" s="304"/>
      <c r="AD671" s="304"/>
      <c r="AE671" s="304"/>
      <c r="AF671" s="304"/>
      <c r="AG671" s="304"/>
    </row>
    <row r="672">
      <c r="A672" s="304"/>
      <c r="B672" s="304"/>
      <c r="C672" s="304"/>
      <c r="D672" s="304"/>
      <c r="E672" s="300"/>
      <c r="F672" s="300"/>
      <c r="G672" s="313"/>
      <c r="H672" s="302"/>
      <c r="I672" s="303"/>
      <c r="J672" s="303"/>
      <c r="K672" s="303"/>
      <c r="L672" s="303"/>
      <c r="M672" s="303"/>
      <c r="N672" s="303"/>
      <c r="O672" s="303"/>
      <c r="P672" s="303"/>
      <c r="Q672" s="304"/>
      <c r="R672" s="304"/>
      <c r="S672" s="304"/>
      <c r="T672" s="304"/>
      <c r="U672" s="304"/>
      <c r="V672" s="304"/>
      <c r="W672" s="304"/>
      <c r="X672" s="304"/>
      <c r="Y672" s="304"/>
      <c r="Z672" s="304"/>
      <c r="AA672" s="304"/>
      <c r="AB672" s="304"/>
      <c r="AC672" s="304"/>
      <c r="AD672" s="304"/>
      <c r="AE672" s="304"/>
      <c r="AF672" s="304"/>
      <c r="AG672" s="304"/>
    </row>
    <row r="673">
      <c r="A673" s="304"/>
      <c r="B673" s="304"/>
      <c r="C673" s="304"/>
      <c r="D673" s="304"/>
      <c r="E673" s="300"/>
      <c r="F673" s="300"/>
      <c r="G673" s="313"/>
      <c r="H673" s="302"/>
      <c r="I673" s="303"/>
      <c r="J673" s="303"/>
      <c r="K673" s="303"/>
      <c r="L673" s="303"/>
      <c r="M673" s="303"/>
      <c r="N673" s="303"/>
      <c r="O673" s="303"/>
      <c r="P673" s="303"/>
      <c r="Q673" s="304"/>
      <c r="R673" s="304"/>
      <c r="S673" s="304"/>
      <c r="T673" s="304"/>
      <c r="U673" s="304"/>
      <c r="V673" s="304"/>
      <c r="W673" s="304"/>
      <c r="X673" s="304"/>
      <c r="Y673" s="304"/>
      <c r="Z673" s="304"/>
      <c r="AA673" s="304"/>
      <c r="AB673" s="304"/>
      <c r="AC673" s="304"/>
      <c r="AD673" s="304"/>
      <c r="AE673" s="304"/>
      <c r="AF673" s="304"/>
      <c r="AG673" s="304"/>
    </row>
    <row r="674">
      <c r="A674" s="304"/>
      <c r="B674" s="304"/>
      <c r="C674" s="304"/>
      <c r="D674" s="304"/>
      <c r="E674" s="300"/>
      <c r="F674" s="300"/>
      <c r="G674" s="313"/>
      <c r="H674" s="302"/>
      <c r="I674" s="303"/>
      <c r="J674" s="303"/>
      <c r="K674" s="303"/>
      <c r="L674" s="303"/>
      <c r="M674" s="303"/>
      <c r="N674" s="303"/>
      <c r="O674" s="303"/>
      <c r="P674" s="303"/>
      <c r="Q674" s="304"/>
      <c r="R674" s="304"/>
      <c r="S674" s="304"/>
      <c r="T674" s="304"/>
      <c r="U674" s="304"/>
      <c r="V674" s="304"/>
      <c r="W674" s="304"/>
      <c r="X674" s="304"/>
      <c r="Y674" s="304"/>
      <c r="Z674" s="304"/>
      <c r="AA674" s="304"/>
      <c r="AB674" s="304"/>
      <c r="AC674" s="304"/>
      <c r="AD674" s="304"/>
      <c r="AE674" s="304"/>
      <c r="AF674" s="304"/>
      <c r="AG674" s="304"/>
    </row>
    <row r="675">
      <c r="A675" s="304"/>
      <c r="B675" s="304"/>
      <c r="C675" s="304"/>
      <c r="D675" s="304"/>
      <c r="E675" s="300"/>
      <c r="F675" s="300"/>
      <c r="G675" s="313"/>
      <c r="H675" s="302"/>
      <c r="I675" s="303"/>
      <c r="J675" s="303"/>
      <c r="K675" s="303"/>
      <c r="L675" s="303"/>
      <c r="M675" s="303"/>
      <c r="N675" s="303"/>
      <c r="O675" s="303"/>
      <c r="P675" s="303"/>
      <c r="Q675" s="304"/>
      <c r="R675" s="304"/>
      <c r="S675" s="304"/>
      <c r="T675" s="304"/>
      <c r="U675" s="304"/>
      <c r="V675" s="304"/>
      <c r="W675" s="304"/>
      <c r="X675" s="304"/>
      <c r="Y675" s="304"/>
      <c r="Z675" s="304"/>
      <c r="AA675" s="304"/>
      <c r="AB675" s="304"/>
      <c r="AC675" s="304"/>
      <c r="AD675" s="304"/>
      <c r="AE675" s="304"/>
      <c r="AF675" s="304"/>
      <c r="AG675" s="304"/>
    </row>
    <row r="676">
      <c r="A676" s="304"/>
      <c r="B676" s="304"/>
      <c r="C676" s="304"/>
      <c r="D676" s="304"/>
      <c r="E676" s="300"/>
      <c r="F676" s="300"/>
      <c r="G676" s="313"/>
      <c r="H676" s="302"/>
      <c r="I676" s="303"/>
      <c r="J676" s="303"/>
      <c r="K676" s="303"/>
      <c r="L676" s="303"/>
      <c r="M676" s="303"/>
      <c r="N676" s="303"/>
      <c r="O676" s="303"/>
      <c r="P676" s="303"/>
      <c r="Q676" s="304"/>
      <c r="R676" s="304"/>
      <c r="S676" s="304"/>
      <c r="T676" s="304"/>
      <c r="U676" s="304"/>
      <c r="V676" s="304"/>
      <c r="W676" s="304"/>
      <c r="X676" s="304"/>
      <c r="Y676" s="304"/>
      <c r="Z676" s="304"/>
      <c r="AA676" s="304"/>
      <c r="AB676" s="304"/>
      <c r="AC676" s="304"/>
      <c r="AD676" s="304"/>
      <c r="AE676" s="304"/>
      <c r="AF676" s="304"/>
      <c r="AG676" s="304"/>
    </row>
    <row r="677">
      <c r="A677" s="304"/>
      <c r="B677" s="304"/>
      <c r="C677" s="304"/>
      <c r="D677" s="304"/>
      <c r="E677" s="300"/>
      <c r="F677" s="300"/>
      <c r="G677" s="313"/>
      <c r="H677" s="302"/>
      <c r="I677" s="303"/>
      <c r="J677" s="303"/>
      <c r="K677" s="303"/>
      <c r="L677" s="303"/>
      <c r="M677" s="303"/>
      <c r="N677" s="303"/>
      <c r="O677" s="303"/>
      <c r="P677" s="303"/>
      <c r="Q677" s="304"/>
      <c r="R677" s="304"/>
      <c r="S677" s="304"/>
      <c r="T677" s="304"/>
      <c r="U677" s="304"/>
      <c r="V677" s="304"/>
      <c r="W677" s="304"/>
      <c r="X677" s="304"/>
      <c r="Y677" s="304"/>
      <c r="Z677" s="304"/>
      <c r="AA677" s="304"/>
      <c r="AB677" s="304"/>
      <c r="AC677" s="304"/>
      <c r="AD677" s="304"/>
      <c r="AE677" s="304"/>
      <c r="AF677" s="304"/>
      <c r="AG677" s="304"/>
    </row>
    <row r="678">
      <c r="A678" s="304"/>
      <c r="B678" s="304"/>
      <c r="C678" s="304"/>
      <c r="D678" s="304"/>
      <c r="E678" s="300"/>
      <c r="F678" s="300"/>
      <c r="G678" s="313"/>
      <c r="H678" s="302"/>
      <c r="I678" s="303"/>
      <c r="J678" s="303"/>
      <c r="K678" s="303"/>
      <c r="L678" s="303"/>
      <c r="M678" s="303"/>
      <c r="N678" s="303"/>
      <c r="O678" s="303"/>
      <c r="P678" s="303"/>
      <c r="Q678" s="304"/>
      <c r="R678" s="304"/>
      <c r="S678" s="304"/>
      <c r="T678" s="304"/>
      <c r="U678" s="304"/>
      <c r="V678" s="304"/>
      <c r="W678" s="304"/>
      <c r="X678" s="304"/>
      <c r="Y678" s="304"/>
      <c r="Z678" s="304"/>
      <c r="AA678" s="304"/>
      <c r="AB678" s="304"/>
      <c r="AC678" s="304"/>
      <c r="AD678" s="304"/>
      <c r="AE678" s="304"/>
      <c r="AF678" s="304"/>
      <c r="AG678" s="304"/>
    </row>
    <row r="679">
      <c r="A679" s="304"/>
      <c r="B679" s="304"/>
      <c r="C679" s="304"/>
      <c r="D679" s="304"/>
      <c r="E679" s="300"/>
      <c r="F679" s="300"/>
      <c r="G679" s="313"/>
      <c r="H679" s="302"/>
      <c r="I679" s="303"/>
      <c r="J679" s="303"/>
      <c r="K679" s="303"/>
      <c r="L679" s="303"/>
      <c r="M679" s="303"/>
      <c r="N679" s="303"/>
      <c r="O679" s="303"/>
      <c r="P679" s="303"/>
      <c r="Q679" s="304"/>
      <c r="R679" s="304"/>
      <c r="S679" s="304"/>
      <c r="T679" s="304"/>
      <c r="U679" s="304"/>
      <c r="V679" s="304"/>
      <c r="W679" s="304"/>
      <c r="X679" s="304"/>
      <c r="Y679" s="304"/>
      <c r="Z679" s="304"/>
      <c r="AA679" s="304"/>
      <c r="AB679" s="304"/>
      <c r="AC679" s="304"/>
      <c r="AD679" s="304"/>
      <c r="AE679" s="304"/>
      <c r="AF679" s="304"/>
      <c r="AG679" s="304"/>
    </row>
    <row r="680">
      <c r="A680" s="304"/>
      <c r="B680" s="304"/>
      <c r="C680" s="304"/>
      <c r="D680" s="304"/>
      <c r="E680" s="300"/>
      <c r="F680" s="300"/>
      <c r="G680" s="313"/>
      <c r="H680" s="302"/>
      <c r="I680" s="303"/>
      <c r="J680" s="303"/>
      <c r="K680" s="303"/>
      <c r="L680" s="303"/>
      <c r="M680" s="303"/>
      <c r="N680" s="303"/>
      <c r="O680" s="303"/>
      <c r="P680" s="303"/>
      <c r="Q680" s="304"/>
      <c r="R680" s="304"/>
      <c r="S680" s="304"/>
      <c r="T680" s="304"/>
      <c r="U680" s="304"/>
      <c r="V680" s="304"/>
      <c r="W680" s="304"/>
      <c r="X680" s="304"/>
      <c r="Y680" s="304"/>
      <c r="Z680" s="304"/>
      <c r="AA680" s="304"/>
      <c r="AB680" s="304"/>
      <c r="AC680" s="304"/>
      <c r="AD680" s="304"/>
      <c r="AE680" s="304"/>
      <c r="AF680" s="304"/>
      <c r="AG680" s="304"/>
    </row>
    <row r="681">
      <c r="A681" s="304"/>
      <c r="B681" s="304"/>
      <c r="C681" s="304"/>
      <c r="D681" s="304"/>
      <c r="E681" s="303"/>
      <c r="F681" s="300"/>
      <c r="G681" s="313"/>
      <c r="H681" s="303"/>
      <c r="I681" s="303"/>
      <c r="J681" s="303"/>
      <c r="K681" s="303"/>
      <c r="L681" s="303"/>
      <c r="M681" s="303"/>
      <c r="N681" s="303"/>
      <c r="O681" s="303"/>
      <c r="P681" s="303"/>
      <c r="Q681" s="304"/>
      <c r="R681" s="304"/>
      <c r="S681" s="304"/>
      <c r="T681" s="304"/>
      <c r="U681" s="304"/>
      <c r="V681" s="304"/>
      <c r="W681" s="304"/>
      <c r="X681" s="304"/>
      <c r="Y681" s="304"/>
      <c r="Z681" s="304"/>
      <c r="AA681" s="304"/>
      <c r="AB681" s="304"/>
      <c r="AC681" s="304"/>
      <c r="AD681" s="304"/>
      <c r="AE681" s="304"/>
      <c r="AF681" s="304"/>
      <c r="AG681" s="304"/>
    </row>
    <row r="682">
      <c r="A682" s="304"/>
      <c r="B682" s="304"/>
      <c r="C682" s="304"/>
      <c r="D682" s="304"/>
      <c r="E682" s="303"/>
      <c r="F682" s="300"/>
      <c r="G682" s="313"/>
      <c r="H682" s="303"/>
      <c r="I682" s="303"/>
      <c r="J682" s="303"/>
      <c r="K682" s="303"/>
      <c r="L682" s="303"/>
      <c r="M682" s="303"/>
      <c r="N682" s="303"/>
      <c r="O682" s="303"/>
      <c r="P682" s="303"/>
      <c r="Q682" s="304"/>
      <c r="R682" s="304"/>
      <c r="S682" s="304"/>
      <c r="T682" s="304"/>
      <c r="U682" s="304"/>
      <c r="V682" s="304"/>
      <c r="W682" s="304"/>
      <c r="X682" s="304"/>
      <c r="Y682" s="304"/>
      <c r="Z682" s="304"/>
      <c r="AA682" s="304"/>
      <c r="AB682" s="304"/>
      <c r="AC682" s="304"/>
      <c r="AD682" s="304"/>
      <c r="AE682" s="304"/>
      <c r="AF682" s="304"/>
      <c r="AG682" s="304"/>
    </row>
    <row r="683">
      <c r="A683" s="304"/>
      <c r="B683" s="304"/>
      <c r="C683" s="304"/>
      <c r="D683" s="304"/>
      <c r="E683" s="303"/>
      <c r="F683" s="300"/>
      <c r="G683" s="313"/>
      <c r="H683" s="303"/>
      <c r="I683" s="303"/>
      <c r="J683" s="303"/>
      <c r="K683" s="303"/>
      <c r="L683" s="303"/>
      <c r="M683" s="303"/>
      <c r="N683" s="303"/>
      <c r="O683" s="303"/>
      <c r="P683" s="303"/>
      <c r="Q683" s="304"/>
      <c r="R683" s="304"/>
      <c r="S683" s="304"/>
      <c r="T683" s="304"/>
      <c r="U683" s="304"/>
      <c r="V683" s="304"/>
      <c r="W683" s="304"/>
      <c r="X683" s="304"/>
      <c r="Y683" s="304"/>
      <c r="Z683" s="304"/>
      <c r="AA683" s="304"/>
      <c r="AB683" s="304"/>
      <c r="AC683" s="304"/>
      <c r="AD683" s="304"/>
      <c r="AE683" s="304"/>
      <c r="AF683" s="304"/>
      <c r="AG683" s="304"/>
    </row>
    <row r="684">
      <c r="A684" s="304"/>
      <c r="B684" s="304"/>
      <c r="C684" s="304"/>
      <c r="D684" s="304"/>
      <c r="E684" s="303"/>
      <c r="F684" s="300"/>
      <c r="G684" s="313"/>
      <c r="H684" s="303"/>
      <c r="I684" s="303"/>
      <c r="J684" s="303"/>
      <c r="K684" s="303"/>
      <c r="L684" s="303"/>
      <c r="M684" s="303"/>
      <c r="N684" s="303"/>
      <c r="O684" s="303"/>
      <c r="P684" s="303"/>
      <c r="Q684" s="304"/>
      <c r="R684" s="304"/>
      <c r="S684" s="304"/>
      <c r="T684" s="304"/>
      <c r="U684" s="304"/>
      <c r="V684" s="304"/>
      <c r="W684" s="304"/>
      <c r="X684" s="304"/>
      <c r="Y684" s="304"/>
      <c r="Z684" s="304"/>
      <c r="AA684" s="304"/>
      <c r="AB684" s="304"/>
      <c r="AC684" s="304"/>
      <c r="AD684" s="304"/>
      <c r="AE684" s="304"/>
      <c r="AF684" s="304"/>
      <c r="AG684" s="304"/>
    </row>
    <row r="685">
      <c r="A685" s="304"/>
      <c r="B685" s="304"/>
      <c r="C685" s="304"/>
      <c r="D685" s="304"/>
      <c r="E685" s="303"/>
      <c r="F685" s="300"/>
      <c r="G685" s="313"/>
      <c r="H685" s="303"/>
      <c r="I685" s="303"/>
      <c r="J685" s="303"/>
      <c r="K685" s="303"/>
      <c r="L685" s="303"/>
      <c r="M685" s="303"/>
      <c r="N685" s="303"/>
      <c r="O685" s="303"/>
      <c r="P685" s="303"/>
      <c r="Q685" s="304"/>
      <c r="R685" s="304"/>
      <c r="S685" s="304"/>
      <c r="T685" s="304"/>
      <c r="U685" s="304"/>
      <c r="V685" s="304"/>
      <c r="W685" s="304"/>
      <c r="X685" s="304"/>
      <c r="Y685" s="304"/>
      <c r="Z685" s="304"/>
      <c r="AA685" s="304"/>
      <c r="AB685" s="304"/>
      <c r="AC685" s="304"/>
      <c r="AD685" s="304"/>
      <c r="AE685" s="304"/>
      <c r="AF685" s="304"/>
      <c r="AG685" s="304"/>
    </row>
    <row r="686">
      <c r="A686" s="304"/>
      <c r="B686" s="304"/>
      <c r="C686" s="304"/>
      <c r="D686" s="304"/>
      <c r="E686" s="303"/>
      <c r="F686" s="300"/>
      <c r="G686" s="313"/>
      <c r="H686" s="303"/>
      <c r="I686" s="303"/>
      <c r="J686" s="303"/>
      <c r="K686" s="303"/>
      <c r="L686" s="303"/>
      <c r="M686" s="303"/>
      <c r="N686" s="303"/>
      <c r="O686" s="303"/>
      <c r="P686" s="303"/>
      <c r="Q686" s="304"/>
      <c r="R686" s="304"/>
      <c r="S686" s="304"/>
      <c r="T686" s="304"/>
      <c r="U686" s="304"/>
      <c r="V686" s="304"/>
      <c r="W686" s="304"/>
      <c r="X686" s="304"/>
      <c r="Y686" s="304"/>
      <c r="Z686" s="304"/>
      <c r="AA686" s="304"/>
      <c r="AB686" s="304"/>
      <c r="AC686" s="304"/>
      <c r="AD686" s="304"/>
      <c r="AE686" s="304"/>
      <c r="AF686" s="304"/>
      <c r="AG686" s="304"/>
    </row>
    <row r="687">
      <c r="A687" s="304"/>
      <c r="B687" s="304"/>
      <c r="C687" s="304"/>
      <c r="D687" s="304"/>
      <c r="E687" s="303"/>
      <c r="F687" s="300"/>
      <c r="G687" s="313"/>
      <c r="H687" s="303"/>
      <c r="I687" s="303"/>
      <c r="J687" s="303"/>
      <c r="K687" s="303"/>
      <c r="L687" s="303"/>
      <c r="M687" s="303"/>
      <c r="N687" s="303"/>
      <c r="O687" s="303"/>
      <c r="P687" s="303"/>
      <c r="Q687" s="304"/>
      <c r="R687" s="304"/>
      <c r="S687" s="304"/>
      <c r="T687" s="304"/>
      <c r="U687" s="304"/>
      <c r="V687" s="304"/>
      <c r="W687" s="304"/>
      <c r="X687" s="304"/>
      <c r="Y687" s="304"/>
      <c r="Z687" s="304"/>
      <c r="AA687" s="304"/>
      <c r="AB687" s="304"/>
      <c r="AC687" s="304"/>
      <c r="AD687" s="304"/>
      <c r="AE687" s="304"/>
      <c r="AF687" s="304"/>
      <c r="AG687" s="304"/>
    </row>
    <row r="688">
      <c r="A688" s="304"/>
      <c r="B688" s="304"/>
      <c r="C688" s="304"/>
      <c r="D688" s="304"/>
      <c r="E688" s="303"/>
      <c r="F688" s="300"/>
      <c r="G688" s="313"/>
      <c r="H688" s="303"/>
      <c r="I688" s="303"/>
      <c r="J688" s="303"/>
      <c r="K688" s="303"/>
      <c r="L688" s="303"/>
      <c r="M688" s="303"/>
      <c r="N688" s="303"/>
      <c r="O688" s="303"/>
      <c r="P688" s="303"/>
      <c r="Q688" s="304"/>
      <c r="R688" s="304"/>
      <c r="S688" s="304"/>
      <c r="T688" s="304"/>
      <c r="U688" s="304"/>
      <c r="V688" s="304"/>
      <c r="W688" s="304"/>
      <c r="X688" s="304"/>
      <c r="Y688" s="304"/>
      <c r="Z688" s="304"/>
      <c r="AA688" s="304"/>
      <c r="AB688" s="304"/>
      <c r="AC688" s="304"/>
      <c r="AD688" s="304"/>
      <c r="AE688" s="304"/>
      <c r="AF688" s="304"/>
      <c r="AG688" s="304"/>
    </row>
    <row r="689">
      <c r="A689" s="304"/>
      <c r="B689" s="304"/>
      <c r="C689" s="304"/>
      <c r="D689" s="304"/>
      <c r="E689" s="303"/>
      <c r="F689" s="300"/>
      <c r="G689" s="313"/>
      <c r="H689" s="303"/>
      <c r="I689" s="303"/>
      <c r="J689" s="303"/>
      <c r="K689" s="303"/>
      <c r="L689" s="303"/>
      <c r="M689" s="303"/>
      <c r="N689" s="303"/>
      <c r="O689" s="303"/>
      <c r="P689" s="303"/>
      <c r="Q689" s="304"/>
      <c r="R689" s="304"/>
      <c r="S689" s="304"/>
      <c r="T689" s="304"/>
      <c r="U689" s="304"/>
      <c r="V689" s="304"/>
      <c r="W689" s="304"/>
      <c r="X689" s="304"/>
      <c r="Y689" s="304"/>
      <c r="Z689" s="304"/>
      <c r="AA689" s="304"/>
      <c r="AB689" s="304"/>
      <c r="AC689" s="304"/>
      <c r="AD689" s="304"/>
      <c r="AE689" s="304"/>
      <c r="AF689" s="304"/>
      <c r="AG689" s="304"/>
    </row>
    <row r="690">
      <c r="A690" s="304"/>
      <c r="B690" s="304"/>
      <c r="C690" s="304"/>
      <c r="D690" s="304"/>
      <c r="E690" s="303"/>
      <c r="F690" s="300"/>
      <c r="G690" s="313"/>
      <c r="H690" s="303"/>
      <c r="I690" s="303"/>
      <c r="J690" s="303"/>
      <c r="K690" s="303"/>
      <c r="L690" s="303"/>
      <c r="M690" s="303"/>
      <c r="N690" s="303"/>
      <c r="O690" s="303"/>
      <c r="P690" s="303"/>
      <c r="Q690" s="304"/>
      <c r="R690" s="304"/>
      <c r="S690" s="304"/>
      <c r="T690" s="304"/>
      <c r="U690" s="304"/>
      <c r="V690" s="304"/>
      <c r="W690" s="304"/>
      <c r="X690" s="304"/>
      <c r="Y690" s="304"/>
      <c r="Z690" s="304"/>
      <c r="AA690" s="304"/>
      <c r="AB690" s="304"/>
      <c r="AC690" s="304"/>
      <c r="AD690" s="304"/>
      <c r="AE690" s="304"/>
      <c r="AF690" s="304"/>
      <c r="AG690" s="304"/>
    </row>
    <row r="691">
      <c r="A691" s="304"/>
      <c r="B691" s="304"/>
      <c r="C691" s="304"/>
      <c r="D691" s="304"/>
      <c r="E691" s="303"/>
      <c r="F691" s="300"/>
      <c r="G691" s="313"/>
      <c r="H691" s="303"/>
      <c r="I691" s="303"/>
      <c r="J691" s="303"/>
      <c r="K691" s="303"/>
      <c r="L691" s="303"/>
      <c r="M691" s="303"/>
      <c r="N691" s="303"/>
      <c r="O691" s="303"/>
      <c r="P691" s="303"/>
      <c r="Q691" s="304"/>
      <c r="R691" s="304"/>
      <c r="S691" s="304"/>
      <c r="T691" s="304"/>
      <c r="U691" s="304"/>
      <c r="V691" s="304"/>
      <c r="W691" s="304"/>
      <c r="X691" s="304"/>
      <c r="Y691" s="304"/>
      <c r="Z691" s="304"/>
      <c r="AA691" s="304"/>
      <c r="AB691" s="304"/>
      <c r="AC691" s="304"/>
      <c r="AD691" s="304"/>
      <c r="AE691" s="304"/>
      <c r="AF691" s="304"/>
      <c r="AG691" s="304"/>
    </row>
    <row r="692">
      <c r="A692" s="304"/>
      <c r="B692" s="304"/>
      <c r="C692" s="304"/>
      <c r="D692" s="304"/>
      <c r="E692" s="303"/>
      <c r="F692" s="300"/>
      <c r="G692" s="313"/>
      <c r="H692" s="303"/>
      <c r="I692" s="303"/>
      <c r="J692" s="303"/>
      <c r="K692" s="303"/>
      <c r="L692" s="303"/>
      <c r="M692" s="303"/>
      <c r="N692" s="303"/>
      <c r="O692" s="303"/>
      <c r="P692" s="303"/>
      <c r="Q692" s="304"/>
      <c r="R692" s="304"/>
      <c r="S692" s="304"/>
      <c r="T692" s="304"/>
      <c r="U692" s="304"/>
      <c r="V692" s="304"/>
      <c r="W692" s="304"/>
      <c r="X692" s="304"/>
      <c r="Y692" s="304"/>
      <c r="Z692" s="304"/>
      <c r="AA692" s="304"/>
      <c r="AB692" s="304"/>
      <c r="AC692" s="304"/>
      <c r="AD692" s="304"/>
      <c r="AE692" s="304"/>
      <c r="AF692" s="304"/>
      <c r="AG692" s="304"/>
    </row>
    <row r="693">
      <c r="A693" s="304"/>
      <c r="B693" s="304"/>
      <c r="C693" s="304"/>
      <c r="D693" s="304"/>
      <c r="E693" s="303"/>
      <c r="F693" s="300"/>
      <c r="G693" s="313"/>
      <c r="H693" s="303"/>
      <c r="I693" s="303"/>
      <c r="J693" s="303"/>
      <c r="K693" s="303"/>
      <c r="L693" s="303"/>
      <c r="M693" s="303"/>
      <c r="N693" s="303"/>
      <c r="O693" s="303"/>
      <c r="P693" s="303"/>
      <c r="Q693" s="304"/>
      <c r="R693" s="304"/>
      <c r="S693" s="304"/>
      <c r="T693" s="304"/>
      <c r="U693" s="304"/>
      <c r="V693" s="304"/>
      <c r="W693" s="304"/>
      <c r="X693" s="304"/>
      <c r="Y693" s="304"/>
      <c r="Z693" s="304"/>
      <c r="AA693" s="304"/>
      <c r="AB693" s="304"/>
      <c r="AC693" s="304"/>
      <c r="AD693" s="304"/>
      <c r="AE693" s="304"/>
      <c r="AF693" s="304"/>
      <c r="AG693" s="304"/>
    </row>
    <row r="694">
      <c r="A694" s="304"/>
      <c r="B694" s="304"/>
      <c r="C694" s="304"/>
      <c r="D694" s="304"/>
      <c r="E694" s="303"/>
      <c r="F694" s="300"/>
      <c r="G694" s="313"/>
      <c r="H694" s="303"/>
      <c r="I694" s="303"/>
      <c r="J694" s="303"/>
      <c r="K694" s="303"/>
      <c r="L694" s="303"/>
      <c r="M694" s="303"/>
      <c r="N694" s="303"/>
      <c r="O694" s="303"/>
      <c r="P694" s="303"/>
      <c r="Q694" s="304"/>
      <c r="R694" s="304"/>
      <c r="S694" s="304"/>
      <c r="T694" s="304"/>
      <c r="U694" s="304"/>
      <c r="V694" s="304"/>
      <c r="W694" s="304"/>
      <c r="X694" s="304"/>
      <c r="Y694" s="304"/>
      <c r="Z694" s="304"/>
      <c r="AA694" s="304"/>
      <c r="AB694" s="304"/>
      <c r="AC694" s="304"/>
      <c r="AD694" s="304"/>
      <c r="AE694" s="304"/>
      <c r="AF694" s="304"/>
      <c r="AG694" s="304"/>
    </row>
    <row r="695">
      <c r="A695" s="304"/>
      <c r="B695" s="304"/>
      <c r="C695" s="304"/>
      <c r="D695" s="304"/>
      <c r="E695" s="303"/>
      <c r="F695" s="300"/>
      <c r="G695" s="313"/>
      <c r="H695" s="303"/>
      <c r="I695" s="303"/>
      <c r="J695" s="303"/>
      <c r="K695" s="303"/>
      <c r="L695" s="303"/>
      <c r="M695" s="303"/>
      <c r="N695" s="303"/>
      <c r="O695" s="303"/>
      <c r="P695" s="303"/>
      <c r="Q695" s="304"/>
      <c r="R695" s="304"/>
      <c r="S695" s="304"/>
      <c r="T695" s="304"/>
      <c r="U695" s="304"/>
      <c r="V695" s="304"/>
      <c r="W695" s="304"/>
      <c r="X695" s="304"/>
      <c r="Y695" s="304"/>
      <c r="Z695" s="304"/>
      <c r="AA695" s="304"/>
      <c r="AB695" s="304"/>
      <c r="AC695" s="304"/>
      <c r="AD695" s="304"/>
      <c r="AE695" s="304"/>
      <c r="AF695" s="304"/>
      <c r="AG695" s="304"/>
    </row>
    <row r="696">
      <c r="A696" s="304"/>
      <c r="B696" s="304"/>
      <c r="C696" s="304"/>
      <c r="D696" s="304"/>
      <c r="E696" s="303"/>
      <c r="F696" s="300"/>
      <c r="G696" s="313"/>
      <c r="H696" s="303"/>
      <c r="I696" s="303"/>
      <c r="J696" s="303"/>
      <c r="K696" s="303"/>
      <c r="L696" s="303"/>
      <c r="M696" s="303"/>
      <c r="N696" s="303"/>
      <c r="O696" s="303"/>
      <c r="P696" s="303"/>
      <c r="Q696" s="304"/>
      <c r="R696" s="304"/>
      <c r="S696" s="304"/>
      <c r="T696" s="304"/>
      <c r="U696" s="304"/>
      <c r="V696" s="304"/>
      <c r="W696" s="304"/>
      <c r="X696" s="304"/>
      <c r="Y696" s="304"/>
      <c r="Z696" s="304"/>
      <c r="AA696" s="304"/>
      <c r="AB696" s="304"/>
      <c r="AC696" s="304"/>
      <c r="AD696" s="304"/>
      <c r="AE696" s="304"/>
      <c r="AF696" s="304"/>
      <c r="AG696" s="304"/>
    </row>
    <row r="697">
      <c r="A697" s="304"/>
      <c r="B697" s="304"/>
      <c r="C697" s="304"/>
      <c r="D697" s="304"/>
      <c r="E697" s="303"/>
      <c r="F697" s="300"/>
      <c r="G697" s="313"/>
      <c r="H697" s="303"/>
      <c r="I697" s="303"/>
      <c r="J697" s="303"/>
      <c r="K697" s="303"/>
      <c r="L697" s="303"/>
      <c r="M697" s="303"/>
      <c r="N697" s="303"/>
      <c r="O697" s="303"/>
      <c r="P697" s="303"/>
      <c r="Q697" s="304"/>
      <c r="R697" s="304"/>
      <c r="S697" s="304"/>
      <c r="T697" s="304"/>
      <c r="U697" s="304"/>
      <c r="V697" s="304"/>
      <c r="W697" s="304"/>
      <c r="X697" s="304"/>
      <c r="Y697" s="304"/>
      <c r="Z697" s="304"/>
      <c r="AA697" s="304"/>
      <c r="AB697" s="304"/>
      <c r="AC697" s="304"/>
      <c r="AD697" s="304"/>
      <c r="AE697" s="304"/>
      <c r="AF697" s="304"/>
      <c r="AG697" s="304"/>
    </row>
    <row r="698">
      <c r="A698" s="304"/>
      <c r="B698" s="304"/>
      <c r="C698" s="304"/>
      <c r="D698" s="304"/>
      <c r="E698" s="303"/>
      <c r="F698" s="300"/>
      <c r="G698" s="313"/>
      <c r="H698" s="303"/>
      <c r="I698" s="303"/>
      <c r="J698" s="303"/>
      <c r="K698" s="303"/>
      <c r="L698" s="303"/>
      <c r="M698" s="303"/>
      <c r="N698" s="303"/>
      <c r="O698" s="303"/>
      <c r="P698" s="303"/>
      <c r="Q698" s="304"/>
      <c r="R698" s="304"/>
      <c r="S698" s="304"/>
      <c r="T698" s="304"/>
      <c r="U698" s="304"/>
      <c r="V698" s="304"/>
      <c r="W698" s="304"/>
      <c r="X698" s="304"/>
      <c r="Y698" s="304"/>
      <c r="Z698" s="304"/>
      <c r="AA698" s="304"/>
      <c r="AB698" s="304"/>
      <c r="AC698" s="304"/>
      <c r="AD698" s="304"/>
      <c r="AE698" s="304"/>
      <c r="AF698" s="304"/>
      <c r="AG698" s="304"/>
    </row>
    <row r="699">
      <c r="A699" s="304"/>
      <c r="B699" s="304"/>
      <c r="C699" s="304"/>
      <c r="D699" s="304"/>
      <c r="E699" s="303"/>
      <c r="F699" s="300"/>
      <c r="G699" s="313"/>
      <c r="H699" s="303"/>
      <c r="I699" s="303"/>
      <c r="J699" s="303"/>
      <c r="K699" s="303"/>
      <c r="L699" s="303"/>
      <c r="M699" s="303"/>
      <c r="N699" s="303"/>
      <c r="O699" s="303"/>
      <c r="P699" s="303"/>
      <c r="Q699" s="304"/>
      <c r="R699" s="304"/>
      <c r="S699" s="304"/>
      <c r="T699" s="304"/>
      <c r="U699" s="304"/>
      <c r="V699" s="304"/>
      <c r="W699" s="304"/>
      <c r="X699" s="304"/>
      <c r="Y699" s="304"/>
      <c r="Z699" s="304"/>
      <c r="AA699" s="304"/>
      <c r="AB699" s="304"/>
      <c r="AC699" s="304"/>
      <c r="AD699" s="304"/>
      <c r="AE699" s="304"/>
      <c r="AF699" s="304"/>
      <c r="AG699" s="304"/>
    </row>
    <row r="700">
      <c r="A700" s="304"/>
      <c r="B700" s="304"/>
      <c r="C700" s="304"/>
      <c r="D700" s="304"/>
      <c r="E700" s="303"/>
      <c r="F700" s="300"/>
      <c r="G700" s="313"/>
      <c r="H700" s="303"/>
      <c r="I700" s="303"/>
      <c r="J700" s="303"/>
      <c r="K700" s="303"/>
      <c r="L700" s="303"/>
      <c r="M700" s="303"/>
      <c r="N700" s="303"/>
      <c r="O700" s="303"/>
      <c r="P700" s="303"/>
      <c r="Q700" s="304"/>
      <c r="R700" s="304"/>
      <c r="S700" s="304"/>
      <c r="T700" s="304"/>
      <c r="U700" s="304"/>
      <c r="V700" s="304"/>
      <c r="W700" s="304"/>
      <c r="X700" s="304"/>
      <c r="Y700" s="304"/>
      <c r="Z700" s="304"/>
      <c r="AA700" s="304"/>
      <c r="AB700" s="304"/>
      <c r="AC700" s="304"/>
      <c r="AD700" s="304"/>
      <c r="AE700" s="304"/>
      <c r="AF700" s="304"/>
      <c r="AG700" s="304"/>
    </row>
    <row r="701">
      <c r="A701" s="304"/>
      <c r="B701" s="304"/>
      <c r="C701" s="304"/>
      <c r="D701" s="304"/>
      <c r="E701" s="303"/>
      <c r="F701" s="300"/>
      <c r="G701" s="313"/>
      <c r="H701" s="303"/>
      <c r="I701" s="303"/>
      <c r="J701" s="303"/>
      <c r="K701" s="303"/>
      <c r="L701" s="303"/>
      <c r="M701" s="303"/>
      <c r="N701" s="303"/>
      <c r="O701" s="303"/>
      <c r="P701" s="303"/>
      <c r="Q701" s="304"/>
      <c r="R701" s="304"/>
      <c r="S701" s="304"/>
      <c r="T701" s="304"/>
      <c r="U701" s="304"/>
      <c r="V701" s="304"/>
      <c r="W701" s="304"/>
      <c r="X701" s="304"/>
      <c r="Y701" s="304"/>
      <c r="Z701" s="304"/>
      <c r="AA701" s="304"/>
      <c r="AB701" s="304"/>
      <c r="AC701" s="304"/>
      <c r="AD701" s="304"/>
      <c r="AE701" s="304"/>
      <c r="AF701" s="304"/>
      <c r="AG701" s="304"/>
    </row>
    <row r="702">
      <c r="A702" s="304"/>
      <c r="B702" s="304"/>
      <c r="C702" s="304"/>
      <c r="D702" s="304"/>
      <c r="E702" s="303"/>
      <c r="F702" s="300"/>
      <c r="G702" s="313"/>
      <c r="H702" s="303"/>
      <c r="I702" s="303"/>
      <c r="J702" s="303"/>
      <c r="K702" s="303"/>
      <c r="L702" s="303"/>
      <c r="M702" s="303"/>
      <c r="N702" s="303"/>
      <c r="O702" s="303"/>
      <c r="P702" s="303"/>
      <c r="Q702" s="304"/>
      <c r="R702" s="304"/>
      <c r="S702" s="304"/>
      <c r="T702" s="304"/>
      <c r="U702" s="304"/>
      <c r="V702" s="304"/>
      <c r="W702" s="304"/>
      <c r="X702" s="304"/>
      <c r="Y702" s="304"/>
      <c r="Z702" s="304"/>
      <c r="AA702" s="304"/>
      <c r="AB702" s="304"/>
      <c r="AC702" s="304"/>
      <c r="AD702" s="304"/>
      <c r="AE702" s="304"/>
      <c r="AF702" s="304"/>
      <c r="AG702" s="304"/>
    </row>
    <row r="703">
      <c r="A703" s="304"/>
      <c r="B703" s="304"/>
      <c r="C703" s="304"/>
      <c r="D703" s="304"/>
      <c r="E703" s="303"/>
      <c r="F703" s="300"/>
      <c r="G703" s="313"/>
      <c r="H703" s="303"/>
      <c r="I703" s="303"/>
      <c r="J703" s="303"/>
      <c r="K703" s="303"/>
      <c r="L703" s="303"/>
      <c r="M703" s="303"/>
      <c r="N703" s="303"/>
      <c r="O703" s="303"/>
      <c r="P703" s="303"/>
      <c r="Q703" s="304"/>
      <c r="R703" s="304"/>
      <c r="S703" s="304"/>
      <c r="T703" s="304"/>
      <c r="U703" s="304"/>
      <c r="V703" s="304"/>
      <c r="W703" s="304"/>
      <c r="X703" s="304"/>
      <c r="Y703" s="304"/>
      <c r="Z703" s="304"/>
      <c r="AA703" s="304"/>
      <c r="AB703" s="304"/>
      <c r="AC703" s="304"/>
      <c r="AD703" s="304"/>
      <c r="AE703" s="304"/>
      <c r="AF703" s="304"/>
      <c r="AG703" s="304"/>
    </row>
    <row r="704">
      <c r="A704" s="304"/>
      <c r="B704" s="304"/>
      <c r="C704" s="304"/>
      <c r="D704" s="304"/>
      <c r="E704" s="303"/>
      <c r="F704" s="300"/>
      <c r="G704" s="313"/>
      <c r="H704" s="303"/>
      <c r="I704" s="303"/>
      <c r="J704" s="303"/>
      <c r="K704" s="303"/>
      <c r="L704" s="303"/>
      <c r="M704" s="303"/>
      <c r="N704" s="303"/>
      <c r="O704" s="303"/>
      <c r="P704" s="303"/>
      <c r="Q704" s="304"/>
      <c r="R704" s="304"/>
      <c r="S704" s="304"/>
      <c r="T704" s="304"/>
      <c r="U704" s="304"/>
      <c r="V704" s="304"/>
      <c r="W704" s="304"/>
      <c r="X704" s="304"/>
      <c r="Y704" s="304"/>
      <c r="Z704" s="304"/>
      <c r="AA704" s="304"/>
      <c r="AB704" s="304"/>
      <c r="AC704" s="304"/>
      <c r="AD704" s="304"/>
      <c r="AE704" s="304"/>
      <c r="AF704" s="304"/>
      <c r="AG704" s="304"/>
    </row>
    <row r="705">
      <c r="A705" s="304"/>
      <c r="B705" s="304"/>
      <c r="C705" s="304"/>
      <c r="D705" s="304"/>
      <c r="E705" s="303"/>
      <c r="F705" s="300"/>
      <c r="G705" s="313"/>
      <c r="H705" s="303"/>
      <c r="I705" s="303"/>
      <c r="J705" s="303"/>
      <c r="K705" s="303"/>
      <c r="L705" s="303"/>
      <c r="M705" s="303"/>
      <c r="N705" s="303"/>
      <c r="O705" s="303"/>
      <c r="P705" s="303"/>
      <c r="Q705" s="304"/>
      <c r="R705" s="304"/>
      <c r="S705" s="304"/>
      <c r="T705" s="304"/>
      <c r="U705" s="304"/>
      <c r="V705" s="304"/>
      <c r="W705" s="304"/>
      <c r="X705" s="304"/>
      <c r="Y705" s="304"/>
      <c r="Z705" s="304"/>
      <c r="AA705" s="304"/>
      <c r="AB705" s="304"/>
      <c r="AC705" s="304"/>
      <c r="AD705" s="304"/>
      <c r="AE705" s="304"/>
      <c r="AF705" s="304"/>
      <c r="AG705" s="304"/>
    </row>
    <row r="706">
      <c r="A706" s="304"/>
      <c r="B706" s="304"/>
      <c r="C706" s="304"/>
      <c r="D706" s="304"/>
      <c r="E706" s="303"/>
      <c r="F706" s="300"/>
      <c r="G706" s="313"/>
      <c r="H706" s="303"/>
      <c r="I706" s="303"/>
      <c r="J706" s="303"/>
      <c r="K706" s="303"/>
      <c r="L706" s="303"/>
      <c r="M706" s="303"/>
      <c r="N706" s="303"/>
      <c r="O706" s="303"/>
      <c r="P706" s="303"/>
      <c r="Q706" s="304"/>
      <c r="R706" s="304"/>
      <c r="S706" s="304"/>
      <c r="T706" s="304"/>
      <c r="U706" s="304"/>
      <c r="V706" s="304"/>
      <c r="W706" s="304"/>
      <c r="X706" s="304"/>
      <c r="Y706" s="304"/>
      <c r="Z706" s="304"/>
      <c r="AA706" s="304"/>
      <c r="AB706" s="304"/>
      <c r="AC706" s="304"/>
      <c r="AD706" s="304"/>
      <c r="AE706" s="304"/>
      <c r="AF706" s="304"/>
      <c r="AG706" s="304"/>
    </row>
    <row r="707">
      <c r="A707" s="304"/>
      <c r="B707" s="304"/>
      <c r="C707" s="304"/>
      <c r="D707" s="304"/>
      <c r="E707" s="303"/>
      <c r="F707" s="300"/>
      <c r="G707" s="313"/>
      <c r="H707" s="303"/>
      <c r="I707" s="303"/>
      <c r="J707" s="303"/>
      <c r="K707" s="303"/>
      <c r="L707" s="303"/>
      <c r="M707" s="303"/>
      <c r="N707" s="303"/>
      <c r="O707" s="303"/>
      <c r="P707" s="303"/>
      <c r="Q707" s="304"/>
      <c r="R707" s="304"/>
      <c r="S707" s="304"/>
      <c r="T707" s="304"/>
      <c r="U707" s="304"/>
      <c r="V707" s="304"/>
      <c r="W707" s="304"/>
      <c r="X707" s="304"/>
      <c r="Y707" s="304"/>
      <c r="Z707" s="304"/>
      <c r="AA707" s="304"/>
      <c r="AB707" s="304"/>
      <c r="AC707" s="304"/>
      <c r="AD707" s="304"/>
      <c r="AE707" s="304"/>
      <c r="AF707" s="304"/>
      <c r="AG707" s="304"/>
    </row>
    <row r="708">
      <c r="A708" s="304"/>
      <c r="B708" s="304"/>
      <c r="C708" s="304"/>
      <c r="D708" s="304"/>
      <c r="E708" s="303"/>
      <c r="F708" s="300"/>
      <c r="G708" s="313"/>
      <c r="H708" s="303"/>
      <c r="I708" s="303"/>
      <c r="J708" s="303"/>
      <c r="K708" s="303"/>
      <c r="L708" s="303"/>
      <c r="M708" s="303"/>
      <c r="N708" s="303"/>
      <c r="O708" s="303"/>
      <c r="P708" s="303"/>
      <c r="Q708" s="304"/>
      <c r="R708" s="304"/>
      <c r="S708" s="304"/>
      <c r="T708" s="304"/>
      <c r="U708" s="304"/>
      <c r="V708" s="304"/>
      <c r="W708" s="304"/>
      <c r="X708" s="304"/>
      <c r="Y708" s="304"/>
      <c r="Z708" s="304"/>
      <c r="AA708" s="304"/>
      <c r="AB708" s="304"/>
      <c r="AC708" s="304"/>
      <c r="AD708" s="304"/>
      <c r="AE708" s="304"/>
      <c r="AF708" s="304"/>
      <c r="AG708" s="304"/>
    </row>
    <row r="709">
      <c r="A709" s="304"/>
      <c r="B709" s="304"/>
      <c r="C709" s="304"/>
      <c r="D709" s="304"/>
      <c r="E709" s="303"/>
      <c r="F709" s="300"/>
      <c r="G709" s="313"/>
      <c r="H709" s="303"/>
      <c r="I709" s="303"/>
      <c r="J709" s="303"/>
      <c r="K709" s="303"/>
      <c r="L709" s="303"/>
      <c r="M709" s="303"/>
      <c r="N709" s="303"/>
      <c r="O709" s="303"/>
      <c r="P709" s="303"/>
      <c r="Q709" s="304"/>
      <c r="R709" s="304"/>
      <c r="S709" s="304"/>
      <c r="T709" s="304"/>
      <c r="U709" s="304"/>
      <c r="V709" s="304"/>
      <c r="W709" s="304"/>
      <c r="X709" s="304"/>
      <c r="Y709" s="304"/>
      <c r="Z709" s="304"/>
      <c r="AA709" s="304"/>
      <c r="AB709" s="304"/>
      <c r="AC709" s="304"/>
      <c r="AD709" s="304"/>
      <c r="AE709" s="304"/>
      <c r="AF709" s="304"/>
      <c r="AG709" s="304"/>
    </row>
    <row r="710">
      <c r="A710" s="304"/>
      <c r="B710" s="304"/>
      <c r="C710" s="304"/>
      <c r="D710" s="304"/>
      <c r="E710" s="303"/>
      <c r="F710" s="300"/>
      <c r="G710" s="313"/>
      <c r="H710" s="303"/>
      <c r="I710" s="303"/>
      <c r="J710" s="303"/>
      <c r="K710" s="303"/>
      <c r="L710" s="303"/>
      <c r="M710" s="303"/>
      <c r="N710" s="303"/>
      <c r="O710" s="303"/>
      <c r="P710" s="303"/>
      <c r="Q710" s="304"/>
      <c r="R710" s="304"/>
      <c r="S710" s="304"/>
      <c r="T710" s="304"/>
      <c r="U710" s="304"/>
      <c r="V710" s="304"/>
      <c r="W710" s="304"/>
      <c r="X710" s="304"/>
      <c r="Y710" s="304"/>
      <c r="Z710" s="304"/>
      <c r="AA710" s="304"/>
      <c r="AB710" s="304"/>
      <c r="AC710" s="304"/>
      <c r="AD710" s="304"/>
      <c r="AE710" s="304"/>
      <c r="AF710" s="304"/>
      <c r="AG710" s="304"/>
    </row>
    <row r="711">
      <c r="A711" s="304"/>
      <c r="B711" s="304"/>
      <c r="C711" s="304"/>
      <c r="D711" s="304"/>
      <c r="E711" s="303"/>
      <c r="F711" s="300"/>
      <c r="G711" s="313"/>
      <c r="H711" s="303"/>
      <c r="I711" s="303"/>
      <c r="J711" s="303"/>
      <c r="K711" s="303"/>
      <c r="L711" s="303"/>
      <c r="M711" s="303"/>
      <c r="N711" s="303"/>
      <c r="O711" s="303"/>
      <c r="P711" s="303"/>
      <c r="Q711" s="304"/>
      <c r="R711" s="304"/>
      <c r="S711" s="304"/>
      <c r="T711" s="304"/>
      <c r="U711" s="304"/>
      <c r="V711" s="304"/>
      <c r="W711" s="304"/>
      <c r="X711" s="304"/>
      <c r="Y711" s="304"/>
      <c r="Z711" s="304"/>
      <c r="AA711" s="304"/>
      <c r="AB711" s="304"/>
      <c r="AC711" s="304"/>
      <c r="AD711" s="304"/>
      <c r="AE711" s="304"/>
      <c r="AF711" s="304"/>
      <c r="AG711" s="304"/>
    </row>
    <row r="712">
      <c r="A712" s="304"/>
      <c r="B712" s="304"/>
      <c r="C712" s="304"/>
      <c r="D712" s="304"/>
      <c r="E712" s="303"/>
      <c r="F712" s="300"/>
      <c r="G712" s="313"/>
      <c r="H712" s="303"/>
      <c r="I712" s="303"/>
      <c r="J712" s="303"/>
      <c r="K712" s="303"/>
      <c r="L712" s="303"/>
      <c r="M712" s="303"/>
      <c r="N712" s="303"/>
      <c r="O712" s="303"/>
      <c r="P712" s="303"/>
      <c r="Q712" s="304"/>
      <c r="R712" s="304"/>
      <c r="S712" s="304"/>
      <c r="T712" s="304"/>
      <c r="U712" s="304"/>
      <c r="V712" s="304"/>
      <c r="W712" s="304"/>
      <c r="X712" s="304"/>
      <c r="Y712" s="304"/>
      <c r="Z712" s="304"/>
      <c r="AA712" s="304"/>
      <c r="AB712" s="304"/>
      <c r="AC712" s="304"/>
      <c r="AD712" s="304"/>
      <c r="AE712" s="304"/>
      <c r="AF712" s="304"/>
      <c r="AG712" s="304"/>
    </row>
    <row r="713">
      <c r="A713" s="304"/>
      <c r="B713" s="304"/>
      <c r="C713" s="304"/>
      <c r="D713" s="304"/>
      <c r="E713" s="303"/>
      <c r="F713" s="300"/>
      <c r="G713" s="313"/>
      <c r="H713" s="303"/>
      <c r="I713" s="303"/>
      <c r="J713" s="303"/>
      <c r="K713" s="303"/>
      <c r="L713" s="303"/>
      <c r="M713" s="303"/>
      <c r="N713" s="303"/>
      <c r="O713" s="303"/>
      <c r="P713" s="303"/>
      <c r="Q713" s="304"/>
      <c r="R713" s="304"/>
      <c r="S713" s="304"/>
      <c r="T713" s="304"/>
      <c r="U713" s="304"/>
      <c r="V713" s="304"/>
      <c r="W713" s="304"/>
      <c r="X713" s="304"/>
      <c r="Y713" s="304"/>
      <c r="Z713" s="304"/>
      <c r="AA713" s="304"/>
      <c r="AB713" s="304"/>
      <c r="AC713" s="304"/>
      <c r="AD713" s="304"/>
      <c r="AE713" s="304"/>
      <c r="AF713" s="304"/>
      <c r="AG713" s="304"/>
    </row>
    <row r="714">
      <c r="A714" s="304"/>
      <c r="B714" s="304"/>
      <c r="C714" s="304"/>
      <c r="D714" s="304"/>
      <c r="E714" s="303"/>
      <c r="F714" s="300"/>
      <c r="G714" s="313"/>
      <c r="H714" s="303"/>
      <c r="I714" s="303"/>
      <c r="J714" s="303"/>
      <c r="K714" s="303"/>
      <c r="L714" s="303"/>
      <c r="M714" s="303"/>
      <c r="N714" s="303"/>
      <c r="O714" s="303"/>
      <c r="P714" s="303"/>
      <c r="Q714" s="304"/>
      <c r="R714" s="304"/>
      <c r="S714" s="304"/>
      <c r="T714" s="304"/>
      <c r="U714" s="304"/>
      <c r="V714" s="304"/>
      <c r="W714" s="304"/>
      <c r="X714" s="304"/>
      <c r="Y714" s="304"/>
      <c r="Z714" s="304"/>
      <c r="AA714" s="304"/>
      <c r="AB714" s="304"/>
      <c r="AC714" s="304"/>
      <c r="AD714" s="304"/>
      <c r="AE714" s="304"/>
      <c r="AF714" s="304"/>
      <c r="AG714" s="304"/>
    </row>
    <row r="715">
      <c r="A715" s="304"/>
      <c r="B715" s="304"/>
      <c r="C715" s="304"/>
      <c r="D715" s="304"/>
      <c r="E715" s="303"/>
      <c r="F715" s="300"/>
      <c r="G715" s="313"/>
      <c r="H715" s="303"/>
      <c r="I715" s="303"/>
      <c r="J715" s="303"/>
      <c r="K715" s="303"/>
      <c r="L715" s="303"/>
      <c r="M715" s="303"/>
      <c r="N715" s="303"/>
      <c r="O715" s="303"/>
      <c r="P715" s="303"/>
      <c r="Q715" s="304"/>
      <c r="R715" s="304"/>
      <c r="S715" s="304"/>
      <c r="T715" s="304"/>
      <c r="U715" s="304"/>
      <c r="V715" s="304"/>
      <c r="W715" s="304"/>
      <c r="X715" s="304"/>
      <c r="Y715" s="304"/>
      <c r="Z715" s="304"/>
      <c r="AA715" s="304"/>
      <c r="AB715" s="304"/>
      <c r="AC715" s="304"/>
      <c r="AD715" s="304"/>
      <c r="AE715" s="304"/>
      <c r="AF715" s="304"/>
      <c r="AG715" s="304"/>
    </row>
    <row r="716">
      <c r="A716" s="304"/>
      <c r="B716" s="304"/>
      <c r="C716" s="304"/>
      <c r="D716" s="304"/>
      <c r="E716" s="303"/>
      <c r="F716" s="300"/>
      <c r="G716" s="313"/>
      <c r="H716" s="303"/>
      <c r="I716" s="303"/>
      <c r="J716" s="303"/>
      <c r="K716" s="303"/>
      <c r="L716" s="303"/>
      <c r="M716" s="303"/>
      <c r="N716" s="303"/>
      <c r="O716" s="303"/>
      <c r="P716" s="303"/>
      <c r="Q716" s="304"/>
      <c r="R716" s="304"/>
      <c r="S716" s="304"/>
      <c r="T716" s="304"/>
      <c r="U716" s="304"/>
      <c r="V716" s="304"/>
      <c r="W716" s="304"/>
      <c r="X716" s="304"/>
      <c r="Y716" s="304"/>
      <c r="Z716" s="304"/>
      <c r="AA716" s="304"/>
      <c r="AB716" s="304"/>
      <c r="AC716" s="304"/>
      <c r="AD716" s="304"/>
      <c r="AE716" s="304"/>
      <c r="AF716" s="304"/>
      <c r="AG716" s="304"/>
    </row>
    <row r="717">
      <c r="A717" s="304"/>
      <c r="B717" s="304"/>
      <c r="C717" s="304"/>
      <c r="D717" s="304"/>
      <c r="E717" s="303"/>
      <c r="F717" s="300"/>
      <c r="G717" s="313"/>
      <c r="H717" s="303"/>
      <c r="I717" s="303"/>
      <c r="J717" s="303"/>
      <c r="K717" s="303"/>
      <c r="L717" s="303"/>
      <c r="M717" s="303"/>
      <c r="N717" s="303"/>
      <c r="O717" s="303"/>
      <c r="P717" s="303"/>
      <c r="Q717" s="304"/>
      <c r="R717" s="304"/>
      <c r="S717" s="304"/>
      <c r="T717" s="304"/>
      <c r="U717" s="304"/>
      <c r="V717" s="304"/>
      <c r="W717" s="304"/>
      <c r="X717" s="304"/>
      <c r="Y717" s="304"/>
      <c r="Z717" s="304"/>
      <c r="AA717" s="304"/>
      <c r="AB717" s="304"/>
      <c r="AC717" s="304"/>
      <c r="AD717" s="304"/>
      <c r="AE717" s="304"/>
      <c r="AF717" s="304"/>
      <c r="AG717" s="304"/>
    </row>
    <row r="718">
      <c r="A718" s="304"/>
      <c r="B718" s="304"/>
      <c r="C718" s="304"/>
      <c r="D718" s="304"/>
      <c r="E718" s="303"/>
      <c r="F718" s="300"/>
      <c r="G718" s="313"/>
      <c r="H718" s="303"/>
      <c r="I718" s="303"/>
      <c r="J718" s="303"/>
      <c r="K718" s="303"/>
      <c r="L718" s="303"/>
      <c r="M718" s="303"/>
      <c r="N718" s="303"/>
      <c r="O718" s="303"/>
      <c r="P718" s="303"/>
      <c r="Q718" s="304"/>
      <c r="R718" s="304"/>
      <c r="S718" s="304"/>
      <c r="T718" s="304"/>
      <c r="U718" s="304"/>
      <c r="V718" s="304"/>
      <c r="W718" s="304"/>
      <c r="X718" s="304"/>
      <c r="Y718" s="304"/>
      <c r="Z718" s="304"/>
      <c r="AA718" s="304"/>
      <c r="AB718" s="304"/>
      <c r="AC718" s="304"/>
      <c r="AD718" s="304"/>
      <c r="AE718" s="304"/>
      <c r="AF718" s="304"/>
      <c r="AG718" s="304"/>
    </row>
    <row r="719">
      <c r="A719" s="304"/>
      <c r="B719" s="304"/>
      <c r="C719" s="304"/>
      <c r="D719" s="304"/>
      <c r="E719" s="303"/>
      <c r="F719" s="300"/>
      <c r="G719" s="313"/>
      <c r="H719" s="303"/>
      <c r="I719" s="303"/>
      <c r="J719" s="303"/>
      <c r="K719" s="303"/>
      <c r="L719" s="303"/>
      <c r="M719" s="303"/>
      <c r="N719" s="303"/>
      <c r="O719" s="303"/>
      <c r="P719" s="303"/>
      <c r="Q719" s="304"/>
      <c r="R719" s="304"/>
      <c r="S719" s="304"/>
      <c r="T719" s="304"/>
      <c r="U719" s="304"/>
      <c r="V719" s="304"/>
      <c r="W719" s="304"/>
      <c r="X719" s="304"/>
      <c r="Y719" s="304"/>
      <c r="Z719" s="304"/>
      <c r="AA719" s="304"/>
      <c r="AB719" s="304"/>
      <c r="AC719" s="304"/>
      <c r="AD719" s="304"/>
      <c r="AE719" s="304"/>
      <c r="AF719" s="304"/>
      <c r="AG719" s="304"/>
    </row>
    <row r="720">
      <c r="A720" s="304"/>
      <c r="B720" s="304"/>
      <c r="C720" s="304"/>
      <c r="D720" s="304"/>
      <c r="E720" s="303"/>
      <c r="F720" s="300"/>
      <c r="G720" s="313"/>
      <c r="H720" s="303"/>
      <c r="I720" s="303"/>
      <c r="J720" s="303"/>
      <c r="K720" s="303"/>
      <c r="L720" s="303"/>
      <c r="M720" s="303"/>
      <c r="N720" s="303"/>
      <c r="O720" s="303"/>
      <c r="P720" s="303"/>
      <c r="Q720" s="304"/>
      <c r="R720" s="304"/>
      <c r="S720" s="304"/>
      <c r="T720" s="304"/>
      <c r="U720" s="304"/>
      <c r="V720" s="304"/>
      <c r="W720" s="304"/>
      <c r="X720" s="304"/>
      <c r="Y720" s="304"/>
      <c r="Z720" s="304"/>
      <c r="AA720" s="304"/>
      <c r="AB720" s="304"/>
      <c r="AC720" s="304"/>
      <c r="AD720" s="304"/>
      <c r="AE720" s="304"/>
      <c r="AF720" s="304"/>
      <c r="AG720" s="304"/>
    </row>
    <row r="721">
      <c r="A721" s="304"/>
      <c r="B721" s="304"/>
      <c r="C721" s="304"/>
      <c r="D721" s="304"/>
      <c r="E721" s="303"/>
      <c r="F721" s="300"/>
      <c r="G721" s="313"/>
      <c r="H721" s="303"/>
      <c r="I721" s="303"/>
      <c r="J721" s="303"/>
      <c r="K721" s="303"/>
      <c r="L721" s="303"/>
      <c r="M721" s="303"/>
      <c r="N721" s="303"/>
      <c r="O721" s="303"/>
      <c r="P721" s="303"/>
      <c r="Q721" s="304"/>
      <c r="R721" s="304"/>
      <c r="S721" s="304"/>
      <c r="T721" s="304"/>
      <c r="U721" s="304"/>
      <c r="V721" s="304"/>
      <c r="W721" s="304"/>
      <c r="X721" s="304"/>
      <c r="Y721" s="304"/>
      <c r="Z721" s="304"/>
      <c r="AA721" s="304"/>
      <c r="AB721" s="304"/>
      <c r="AC721" s="304"/>
      <c r="AD721" s="304"/>
      <c r="AE721" s="304"/>
      <c r="AF721" s="304"/>
      <c r="AG721" s="304"/>
    </row>
    <row r="722">
      <c r="A722" s="304"/>
      <c r="B722" s="304"/>
      <c r="C722" s="304"/>
      <c r="D722" s="304"/>
      <c r="E722" s="303"/>
      <c r="F722" s="300"/>
      <c r="G722" s="313"/>
      <c r="H722" s="303"/>
      <c r="I722" s="303"/>
      <c r="J722" s="303"/>
      <c r="K722" s="303"/>
      <c r="L722" s="303"/>
      <c r="M722" s="303"/>
      <c r="N722" s="303"/>
      <c r="O722" s="303"/>
      <c r="P722" s="303"/>
      <c r="Q722" s="304"/>
      <c r="R722" s="304"/>
      <c r="S722" s="304"/>
      <c r="T722" s="304"/>
      <c r="U722" s="304"/>
      <c r="V722" s="304"/>
      <c r="W722" s="304"/>
      <c r="X722" s="304"/>
      <c r="Y722" s="304"/>
      <c r="Z722" s="304"/>
      <c r="AA722" s="304"/>
      <c r="AB722" s="304"/>
      <c r="AC722" s="304"/>
      <c r="AD722" s="304"/>
      <c r="AE722" s="304"/>
      <c r="AF722" s="304"/>
      <c r="AG722" s="304"/>
    </row>
    <row r="723">
      <c r="A723" s="304"/>
      <c r="B723" s="304"/>
      <c r="C723" s="304"/>
      <c r="D723" s="304"/>
      <c r="E723" s="303"/>
      <c r="F723" s="300"/>
      <c r="G723" s="313"/>
      <c r="H723" s="303"/>
      <c r="I723" s="303"/>
      <c r="J723" s="303"/>
      <c r="K723" s="303"/>
      <c r="L723" s="303"/>
      <c r="M723" s="303"/>
      <c r="N723" s="303"/>
      <c r="O723" s="303"/>
      <c r="P723" s="303"/>
      <c r="Q723" s="304"/>
      <c r="R723" s="304"/>
      <c r="S723" s="304"/>
      <c r="T723" s="304"/>
      <c r="U723" s="304"/>
      <c r="V723" s="304"/>
      <c r="W723" s="304"/>
      <c r="X723" s="304"/>
      <c r="Y723" s="304"/>
      <c r="Z723" s="304"/>
      <c r="AA723" s="304"/>
      <c r="AB723" s="304"/>
      <c r="AC723" s="304"/>
      <c r="AD723" s="304"/>
      <c r="AE723" s="304"/>
      <c r="AF723" s="304"/>
      <c r="AG723" s="304"/>
    </row>
    <row r="724">
      <c r="A724" s="304"/>
      <c r="B724" s="304"/>
      <c r="C724" s="304"/>
      <c r="D724" s="304"/>
      <c r="E724" s="303"/>
      <c r="F724" s="300"/>
      <c r="G724" s="313"/>
      <c r="H724" s="303"/>
      <c r="I724" s="303"/>
      <c r="J724" s="303"/>
      <c r="K724" s="303"/>
      <c r="L724" s="303"/>
      <c r="M724" s="303"/>
      <c r="N724" s="303"/>
      <c r="O724" s="303"/>
      <c r="P724" s="303"/>
      <c r="Q724" s="304"/>
      <c r="R724" s="304"/>
      <c r="S724" s="304"/>
      <c r="T724" s="304"/>
      <c r="U724" s="304"/>
      <c r="V724" s="304"/>
      <c r="W724" s="304"/>
      <c r="X724" s="304"/>
      <c r="Y724" s="304"/>
      <c r="Z724" s="304"/>
      <c r="AA724" s="304"/>
      <c r="AB724" s="304"/>
      <c r="AC724" s="304"/>
      <c r="AD724" s="304"/>
      <c r="AE724" s="304"/>
      <c r="AF724" s="304"/>
      <c r="AG724" s="304"/>
    </row>
    <row r="725">
      <c r="A725" s="304"/>
      <c r="B725" s="304"/>
      <c r="C725" s="304"/>
      <c r="D725" s="304"/>
      <c r="E725" s="303"/>
      <c r="F725" s="300"/>
      <c r="G725" s="313"/>
      <c r="H725" s="303"/>
      <c r="I725" s="303"/>
      <c r="J725" s="303"/>
      <c r="K725" s="303"/>
      <c r="L725" s="303"/>
      <c r="M725" s="303"/>
      <c r="N725" s="303"/>
      <c r="O725" s="303"/>
      <c r="P725" s="303"/>
      <c r="Q725" s="304"/>
      <c r="R725" s="304"/>
      <c r="S725" s="304"/>
      <c r="T725" s="304"/>
      <c r="U725" s="304"/>
      <c r="V725" s="304"/>
      <c r="W725" s="304"/>
      <c r="X725" s="304"/>
      <c r="Y725" s="304"/>
      <c r="Z725" s="304"/>
      <c r="AA725" s="304"/>
      <c r="AB725" s="304"/>
      <c r="AC725" s="304"/>
      <c r="AD725" s="304"/>
      <c r="AE725" s="304"/>
      <c r="AF725" s="304"/>
      <c r="AG725" s="304"/>
    </row>
    <row r="726">
      <c r="A726" s="304"/>
      <c r="B726" s="304"/>
      <c r="C726" s="304"/>
      <c r="D726" s="304"/>
      <c r="E726" s="303"/>
      <c r="F726" s="300"/>
      <c r="G726" s="313"/>
      <c r="H726" s="303"/>
      <c r="I726" s="303"/>
      <c r="J726" s="303"/>
      <c r="K726" s="303"/>
      <c r="L726" s="303"/>
      <c r="M726" s="303"/>
      <c r="N726" s="303"/>
      <c r="O726" s="303"/>
      <c r="P726" s="303"/>
      <c r="Q726" s="304"/>
      <c r="R726" s="304"/>
      <c r="S726" s="304"/>
      <c r="T726" s="304"/>
      <c r="U726" s="304"/>
      <c r="V726" s="304"/>
      <c r="W726" s="304"/>
      <c r="X726" s="304"/>
      <c r="Y726" s="304"/>
      <c r="Z726" s="304"/>
      <c r="AA726" s="304"/>
      <c r="AB726" s="304"/>
      <c r="AC726" s="304"/>
      <c r="AD726" s="304"/>
      <c r="AE726" s="304"/>
      <c r="AF726" s="304"/>
      <c r="AG726" s="304"/>
    </row>
    <row r="727">
      <c r="A727" s="304"/>
      <c r="B727" s="304"/>
      <c r="C727" s="304"/>
      <c r="D727" s="304"/>
      <c r="E727" s="303"/>
      <c r="F727" s="300"/>
      <c r="G727" s="313"/>
      <c r="H727" s="303"/>
      <c r="I727" s="303"/>
      <c r="J727" s="303"/>
      <c r="K727" s="303"/>
      <c r="L727" s="303"/>
      <c r="M727" s="303"/>
      <c r="N727" s="303"/>
      <c r="O727" s="303"/>
      <c r="P727" s="303"/>
      <c r="Q727" s="304"/>
      <c r="R727" s="304"/>
      <c r="S727" s="304"/>
      <c r="T727" s="304"/>
      <c r="U727" s="304"/>
      <c r="V727" s="304"/>
      <c r="W727" s="304"/>
      <c r="X727" s="304"/>
      <c r="Y727" s="304"/>
      <c r="Z727" s="304"/>
      <c r="AA727" s="304"/>
      <c r="AB727" s="304"/>
      <c r="AC727" s="304"/>
      <c r="AD727" s="304"/>
      <c r="AE727" s="304"/>
      <c r="AF727" s="304"/>
      <c r="AG727" s="304"/>
    </row>
    <row r="728">
      <c r="A728" s="304"/>
      <c r="B728" s="304"/>
      <c r="C728" s="304"/>
      <c r="D728" s="304"/>
      <c r="E728" s="303"/>
      <c r="F728" s="300"/>
      <c r="G728" s="313"/>
      <c r="H728" s="303"/>
      <c r="I728" s="303"/>
      <c r="J728" s="303"/>
      <c r="K728" s="303"/>
      <c r="L728" s="303"/>
      <c r="M728" s="303"/>
      <c r="N728" s="303"/>
      <c r="O728" s="303"/>
      <c r="P728" s="303"/>
      <c r="Q728" s="304"/>
      <c r="R728" s="304"/>
      <c r="S728" s="304"/>
      <c r="T728" s="304"/>
      <c r="U728" s="304"/>
      <c r="V728" s="304"/>
      <c r="W728" s="304"/>
      <c r="X728" s="304"/>
      <c r="Y728" s="304"/>
      <c r="Z728" s="304"/>
      <c r="AA728" s="304"/>
      <c r="AB728" s="304"/>
      <c r="AC728" s="304"/>
      <c r="AD728" s="304"/>
      <c r="AE728" s="304"/>
      <c r="AF728" s="304"/>
      <c r="AG728" s="304"/>
    </row>
    <row r="729">
      <c r="A729" s="304"/>
      <c r="B729" s="304"/>
      <c r="C729" s="304"/>
      <c r="D729" s="304"/>
      <c r="E729" s="303"/>
      <c r="F729" s="300"/>
      <c r="G729" s="313"/>
      <c r="H729" s="303"/>
      <c r="I729" s="303"/>
      <c r="J729" s="303"/>
      <c r="K729" s="303"/>
      <c r="L729" s="303"/>
      <c r="M729" s="303"/>
      <c r="N729" s="303"/>
      <c r="O729" s="303"/>
      <c r="P729" s="303"/>
      <c r="Q729" s="304"/>
      <c r="R729" s="304"/>
      <c r="S729" s="304"/>
      <c r="T729" s="304"/>
      <c r="U729" s="304"/>
      <c r="V729" s="304"/>
      <c r="W729" s="304"/>
      <c r="X729" s="304"/>
      <c r="Y729" s="304"/>
      <c r="Z729" s="304"/>
      <c r="AA729" s="304"/>
      <c r="AB729" s="304"/>
      <c r="AC729" s="304"/>
      <c r="AD729" s="304"/>
      <c r="AE729" s="304"/>
      <c r="AF729" s="304"/>
      <c r="AG729" s="304"/>
    </row>
    <row r="730">
      <c r="A730" s="304"/>
      <c r="B730" s="304"/>
      <c r="C730" s="304"/>
      <c r="D730" s="304"/>
      <c r="E730" s="303"/>
      <c r="F730" s="300"/>
      <c r="G730" s="313"/>
      <c r="H730" s="303"/>
      <c r="I730" s="303"/>
      <c r="J730" s="303"/>
      <c r="K730" s="303"/>
      <c r="L730" s="303"/>
      <c r="M730" s="303"/>
      <c r="N730" s="303"/>
      <c r="O730" s="303"/>
      <c r="P730" s="303"/>
      <c r="Q730" s="304"/>
      <c r="R730" s="304"/>
      <c r="S730" s="304"/>
      <c r="T730" s="304"/>
      <c r="U730" s="304"/>
      <c r="V730" s="304"/>
      <c r="W730" s="304"/>
      <c r="X730" s="304"/>
      <c r="Y730" s="304"/>
      <c r="Z730" s="304"/>
      <c r="AA730" s="304"/>
      <c r="AB730" s="304"/>
      <c r="AC730" s="304"/>
      <c r="AD730" s="304"/>
      <c r="AE730" s="304"/>
      <c r="AF730" s="304"/>
      <c r="AG730" s="304"/>
    </row>
    <row r="731">
      <c r="A731" s="304"/>
      <c r="B731" s="304"/>
      <c r="C731" s="304"/>
      <c r="D731" s="304"/>
      <c r="E731" s="303"/>
      <c r="F731" s="300"/>
      <c r="G731" s="313"/>
      <c r="H731" s="303"/>
      <c r="I731" s="303"/>
      <c r="J731" s="303"/>
      <c r="K731" s="303"/>
      <c r="L731" s="303"/>
      <c r="M731" s="303"/>
      <c r="N731" s="303"/>
      <c r="O731" s="303"/>
      <c r="P731" s="303"/>
      <c r="Q731" s="304"/>
      <c r="R731" s="304"/>
      <c r="S731" s="304"/>
      <c r="T731" s="304"/>
      <c r="U731" s="304"/>
      <c r="V731" s="304"/>
      <c r="W731" s="304"/>
      <c r="X731" s="304"/>
      <c r="Y731" s="304"/>
      <c r="Z731" s="304"/>
      <c r="AA731" s="304"/>
      <c r="AB731" s="304"/>
      <c r="AC731" s="304"/>
      <c r="AD731" s="304"/>
      <c r="AE731" s="304"/>
      <c r="AF731" s="304"/>
      <c r="AG731" s="304"/>
    </row>
    <row r="732">
      <c r="A732" s="304"/>
      <c r="B732" s="304"/>
      <c r="C732" s="304"/>
      <c r="D732" s="304"/>
      <c r="E732" s="303"/>
      <c r="F732" s="300"/>
      <c r="G732" s="313"/>
      <c r="H732" s="303"/>
      <c r="I732" s="303"/>
      <c r="J732" s="303"/>
      <c r="K732" s="303"/>
      <c r="L732" s="303"/>
      <c r="M732" s="303"/>
      <c r="N732" s="303"/>
      <c r="O732" s="303"/>
      <c r="P732" s="303"/>
      <c r="Q732" s="304"/>
      <c r="R732" s="304"/>
      <c r="S732" s="304"/>
      <c r="T732" s="304"/>
      <c r="U732" s="304"/>
      <c r="V732" s="304"/>
      <c r="W732" s="304"/>
      <c r="X732" s="304"/>
      <c r="Y732" s="304"/>
      <c r="Z732" s="304"/>
      <c r="AA732" s="304"/>
      <c r="AB732" s="304"/>
      <c r="AC732" s="304"/>
      <c r="AD732" s="304"/>
      <c r="AE732" s="304"/>
      <c r="AF732" s="304"/>
      <c r="AG732" s="304"/>
    </row>
    <row r="733">
      <c r="A733" s="304"/>
      <c r="B733" s="304"/>
      <c r="C733" s="304"/>
      <c r="D733" s="304"/>
      <c r="E733" s="303"/>
      <c r="F733" s="300"/>
      <c r="G733" s="313"/>
      <c r="H733" s="303"/>
      <c r="I733" s="303"/>
      <c r="J733" s="303"/>
      <c r="K733" s="303"/>
      <c r="L733" s="303"/>
      <c r="M733" s="303"/>
      <c r="N733" s="303"/>
      <c r="O733" s="303"/>
      <c r="P733" s="303"/>
      <c r="Q733" s="304"/>
      <c r="R733" s="304"/>
      <c r="S733" s="304"/>
      <c r="T733" s="304"/>
      <c r="U733" s="304"/>
      <c r="V733" s="304"/>
      <c r="W733" s="304"/>
      <c r="X733" s="304"/>
      <c r="Y733" s="304"/>
      <c r="Z733" s="304"/>
      <c r="AA733" s="304"/>
      <c r="AB733" s="304"/>
      <c r="AC733" s="304"/>
      <c r="AD733" s="304"/>
      <c r="AE733" s="304"/>
      <c r="AF733" s="304"/>
      <c r="AG733" s="304"/>
    </row>
    <row r="734">
      <c r="A734" s="304"/>
      <c r="B734" s="304"/>
      <c r="C734" s="304"/>
      <c r="D734" s="304"/>
      <c r="E734" s="303"/>
      <c r="F734" s="300"/>
      <c r="G734" s="313"/>
      <c r="H734" s="303"/>
      <c r="I734" s="303"/>
      <c r="J734" s="303"/>
      <c r="K734" s="303"/>
      <c r="L734" s="303"/>
      <c r="M734" s="303"/>
      <c r="N734" s="303"/>
      <c r="O734" s="303"/>
      <c r="P734" s="303"/>
      <c r="Q734" s="304"/>
      <c r="R734" s="304"/>
      <c r="S734" s="304"/>
      <c r="T734" s="304"/>
      <c r="U734" s="304"/>
      <c r="V734" s="304"/>
      <c r="W734" s="304"/>
      <c r="X734" s="304"/>
      <c r="Y734" s="304"/>
      <c r="Z734" s="304"/>
      <c r="AA734" s="304"/>
      <c r="AB734" s="304"/>
      <c r="AC734" s="304"/>
      <c r="AD734" s="304"/>
      <c r="AE734" s="304"/>
      <c r="AF734" s="304"/>
      <c r="AG734" s="304"/>
    </row>
    <row r="735">
      <c r="A735" s="304"/>
      <c r="B735" s="304"/>
      <c r="C735" s="304"/>
      <c r="D735" s="304"/>
      <c r="E735" s="303"/>
      <c r="F735" s="300"/>
      <c r="G735" s="313"/>
      <c r="H735" s="303"/>
      <c r="I735" s="303"/>
      <c r="J735" s="303"/>
      <c r="K735" s="303"/>
      <c r="L735" s="303"/>
      <c r="M735" s="303"/>
      <c r="N735" s="303"/>
      <c r="O735" s="303"/>
      <c r="P735" s="303"/>
      <c r="Q735" s="304"/>
      <c r="R735" s="304"/>
      <c r="S735" s="304"/>
      <c r="T735" s="304"/>
      <c r="U735" s="304"/>
      <c r="V735" s="304"/>
      <c r="W735" s="304"/>
      <c r="X735" s="304"/>
      <c r="Y735" s="304"/>
      <c r="Z735" s="304"/>
      <c r="AA735" s="304"/>
      <c r="AB735" s="304"/>
      <c r="AC735" s="304"/>
      <c r="AD735" s="304"/>
      <c r="AE735" s="304"/>
      <c r="AF735" s="304"/>
      <c r="AG735" s="304"/>
    </row>
    <row r="736">
      <c r="A736" s="304"/>
      <c r="B736" s="304"/>
      <c r="C736" s="304"/>
      <c r="D736" s="304"/>
      <c r="E736" s="303"/>
      <c r="F736" s="300"/>
      <c r="G736" s="313"/>
      <c r="H736" s="303"/>
      <c r="I736" s="303"/>
      <c r="J736" s="303"/>
      <c r="K736" s="303"/>
      <c r="L736" s="303"/>
      <c r="M736" s="303"/>
      <c r="N736" s="303"/>
      <c r="O736" s="303"/>
      <c r="P736" s="303"/>
      <c r="Q736" s="304"/>
      <c r="R736" s="304"/>
      <c r="S736" s="304"/>
      <c r="T736" s="304"/>
      <c r="U736" s="304"/>
      <c r="V736" s="304"/>
      <c r="W736" s="304"/>
      <c r="X736" s="304"/>
      <c r="Y736" s="304"/>
      <c r="Z736" s="304"/>
      <c r="AA736" s="304"/>
      <c r="AB736" s="304"/>
      <c r="AC736" s="304"/>
      <c r="AD736" s="304"/>
      <c r="AE736" s="304"/>
      <c r="AF736" s="304"/>
      <c r="AG736" s="304"/>
    </row>
    <row r="737">
      <c r="A737" s="304"/>
      <c r="B737" s="304"/>
      <c r="C737" s="304"/>
      <c r="D737" s="304"/>
      <c r="E737" s="303"/>
      <c r="F737" s="300"/>
      <c r="G737" s="313"/>
      <c r="H737" s="303"/>
      <c r="I737" s="303"/>
      <c r="J737" s="303"/>
      <c r="K737" s="303"/>
      <c r="L737" s="303"/>
      <c r="M737" s="303"/>
      <c r="N737" s="303"/>
      <c r="O737" s="303"/>
      <c r="P737" s="303"/>
      <c r="Q737" s="304"/>
      <c r="R737" s="304"/>
      <c r="S737" s="304"/>
      <c r="T737" s="304"/>
      <c r="U737" s="304"/>
      <c r="V737" s="304"/>
      <c r="W737" s="304"/>
      <c r="X737" s="304"/>
      <c r="Y737" s="304"/>
      <c r="Z737" s="304"/>
      <c r="AA737" s="304"/>
      <c r="AB737" s="304"/>
      <c r="AC737" s="304"/>
      <c r="AD737" s="304"/>
      <c r="AE737" s="304"/>
      <c r="AF737" s="304"/>
      <c r="AG737" s="304"/>
    </row>
    <row r="738">
      <c r="A738" s="304"/>
      <c r="B738" s="304"/>
      <c r="C738" s="304"/>
      <c r="D738" s="304"/>
      <c r="E738" s="303"/>
      <c r="F738" s="300"/>
      <c r="G738" s="313"/>
      <c r="H738" s="303"/>
      <c r="I738" s="303"/>
      <c r="J738" s="303"/>
      <c r="K738" s="303"/>
      <c r="L738" s="303"/>
      <c r="M738" s="303"/>
      <c r="N738" s="303"/>
      <c r="O738" s="303"/>
      <c r="P738" s="303"/>
      <c r="Q738" s="304"/>
      <c r="R738" s="304"/>
      <c r="S738" s="304"/>
      <c r="T738" s="304"/>
      <c r="U738" s="304"/>
      <c r="V738" s="304"/>
      <c r="W738" s="304"/>
      <c r="X738" s="304"/>
      <c r="Y738" s="304"/>
      <c r="Z738" s="304"/>
      <c r="AA738" s="304"/>
      <c r="AB738" s="304"/>
      <c r="AC738" s="304"/>
      <c r="AD738" s="304"/>
      <c r="AE738" s="304"/>
      <c r="AF738" s="304"/>
      <c r="AG738" s="304"/>
    </row>
    <row r="739">
      <c r="A739" s="304"/>
      <c r="B739" s="304"/>
      <c r="C739" s="304"/>
      <c r="D739" s="304"/>
      <c r="E739" s="303"/>
      <c r="F739" s="300"/>
      <c r="G739" s="313"/>
      <c r="H739" s="303"/>
      <c r="I739" s="303"/>
      <c r="J739" s="303"/>
      <c r="K739" s="303"/>
      <c r="L739" s="303"/>
      <c r="M739" s="303"/>
      <c r="N739" s="303"/>
      <c r="O739" s="303"/>
      <c r="P739" s="303"/>
      <c r="Q739" s="304"/>
      <c r="R739" s="304"/>
      <c r="S739" s="304"/>
      <c r="T739" s="304"/>
      <c r="U739" s="304"/>
      <c r="V739" s="304"/>
      <c r="W739" s="304"/>
      <c r="X739" s="304"/>
      <c r="Y739" s="304"/>
      <c r="Z739" s="304"/>
      <c r="AA739" s="304"/>
      <c r="AB739" s="304"/>
      <c r="AC739" s="304"/>
      <c r="AD739" s="304"/>
      <c r="AE739" s="304"/>
      <c r="AF739" s="304"/>
      <c r="AG739" s="304"/>
    </row>
    <row r="740">
      <c r="A740" s="304"/>
      <c r="B740" s="304"/>
      <c r="C740" s="304"/>
      <c r="D740" s="304"/>
      <c r="E740" s="303"/>
      <c r="F740" s="300"/>
      <c r="G740" s="313"/>
      <c r="H740" s="303"/>
      <c r="I740" s="303"/>
      <c r="J740" s="303"/>
      <c r="K740" s="303"/>
      <c r="L740" s="303"/>
      <c r="M740" s="303"/>
      <c r="N740" s="303"/>
      <c r="O740" s="303"/>
      <c r="P740" s="303"/>
      <c r="Q740" s="304"/>
      <c r="R740" s="304"/>
      <c r="S740" s="304"/>
      <c r="T740" s="304"/>
      <c r="U740" s="304"/>
      <c r="V740" s="304"/>
      <c r="W740" s="304"/>
      <c r="X740" s="304"/>
      <c r="Y740" s="304"/>
      <c r="Z740" s="304"/>
      <c r="AA740" s="304"/>
      <c r="AB740" s="304"/>
      <c r="AC740" s="304"/>
      <c r="AD740" s="304"/>
      <c r="AE740" s="304"/>
      <c r="AF740" s="304"/>
      <c r="AG740" s="304"/>
    </row>
    <row r="741">
      <c r="A741" s="304"/>
      <c r="B741" s="304"/>
      <c r="C741" s="304"/>
      <c r="D741" s="304"/>
      <c r="E741" s="303"/>
      <c r="F741" s="300"/>
      <c r="G741" s="313"/>
      <c r="H741" s="303"/>
      <c r="I741" s="303"/>
      <c r="J741" s="303"/>
      <c r="K741" s="303"/>
      <c r="L741" s="303"/>
      <c r="M741" s="303"/>
      <c r="N741" s="303"/>
      <c r="O741" s="303"/>
      <c r="P741" s="303"/>
      <c r="Q741" s="304"/>
      <c r="R741" s="304"/>
      <c r="S741" s="304"/>
      <c r="T741" s="304"/>
      <c r="U741" s="304"/>
      <c r="V741" s="304"/>
      <c r="W741" s="304"/>
      <c r="X741" s="304"/>
      <c r="Y741" s="304"/>
      <c r="Z741" s="304"/>
      <c r="AA741" s="304"/>
      <c r="AB741" s="304"/>
      <c r="AC741" s="304"/>
      <c r="AD741" s="304"/>
      <c r="AE741" s="304"/>
      <c r="AF741" s="304"/>
      <c r="AG741" s="304"/>
    </row>
    <row r="742">
      <c r="A742" s="304"/>
      <c r="B742" s="304"/>
      <c r="C742" s="304"/>
      <c r="D742" s="304"/>
      <c r="E742" s="303"/>
      <c r="F742" s="300"/>
      <c r="G742" s="313"/>
      <c r="H742" s="303"/>
      <c r="I742" s="303"/>
      <c r="J742" s="303"/>
      <c r="K742" s="303"/>
      <c r="L742" s="303"/>
      <c r="M742" s="303"/>
      <c r="N742" s="303"/>
      <c r="O742" s="303"/>
      <c r="P742" s="303"/>
      <c r="Q742" s="304"/>
      <c r="R742" s="304"/>
      <c r="S742" s="304"/>
      <c r="T742" s="304"/>
      <c r="U742" s="304"/>
      <c r="V742" s="304"/>
      <c r="W742" s="304"/>
      <c r="X742" s="304"/>
      <c r="Y742" s="304"/>
      <c r="Z742" s="304"/>
      <c r="AA742" s="304"/>
      <c r="AB742" s="304"/>
      <c r="AC742" s="304"/>
      <c r="AD742" s="304"/>
      <c r="AE742" s="304"/>
      <c r="AF742" s="304"/>
      <c r="AG742" s="304"/>
    </row>
    <row r="743">
      <c r="A743" s="304"/>
      <c r="B743" s="304"/>
      <c r="C743" s="304"/>
      <c r="D743" s="304"/>
      <c r="E743" s="303"/>
      <c r="F743" s="300"/>
      <c r="G743" s="313"/>
      <c r="H743" s="303"/>
      <c r="I743" s="303"/>
      <c r="J743" s="303"/>
      <c r="K743" s="303"/>
      <c r="L743" s="303"/>
      <c r="M743" s="303"/>
      <c r="N743" s="303"/>
      <c r="O743" s="303"/>
      <c r="P743" s="303"/>
      <c r="Q743" s="304"/>
      <c r="R743" s="304"/>
      <c r="S743" s="304"/>
      <c r="T743" s="304"/>
      <c r="U743" s="304"/>
      <c r="V743" s="304"/>
      <c r="W743" s="304"/>
      <c r="X743" s="304"/>
      <c r="Y743" s="304"/>
      <c r="Z743" s="304"/>
      <c r="AA743" s="304"/>
      <c r="AB743" s="304"/>
      <c r="AC743" s="304"/>
      <c r="AD743" s="304"/>
      <c r="AE743" s="304"/>
      <c r="AF743" s="304"/>
      <c r="AG743" s="304"/>
    </row>
    <row r="744">
      <c r="A744" s="304"/>
      <c r="B744" s="304"/>
      <c r="C744" s="304"/>
      <c r="D744" s="304"/>
      <c r="E744" s="303"/>
      <c r="F744" s="300"/>
      <c r="G744" s="313"/>
      <c r="H744" s="303"/>
      <c r="I744" s="303"/>
      <c r="J744" s="303"/>
      <c r="K744" s="303"/>
      <c r="L744" s="303"/>
      <c r="M744" s="303"/>
      <c r="N744" s="303"/>
      <c r="O744" s="303"/>
      <c r="P744" s="303"/>
      <c r="Q744" s="304"/>
      <c r="R744" s="304"/>
      <c r="S744" s="304"/>
      <c r="T744" s="304"/>
      <c r="U744" s="304"/>
      <c r="V744" s="304"/>
      <c r="W744" s="304"/>
      <c r="X744" s="304"/>
      <c r="Y744" s="304"/>
      <c r="Z744" s="304"/>
      <c r="AA744" s="304"/>
      <c r="AB744" s="304"/>
      <c r="AC744" s="304"/>
      <c r="AD744" s="304"/>
      <c r="AE744" s="304"/>
      <c r="AF744" s="304"/>
      <c r="AG744" s="304"/>
    </row>
    <row r="745">
      <c r="A745" s="304"/>
      <c r="B745" s="304"/>
      <c r="C745" s="304"/>
      <c r="D745" s="304"/>
      <c r="E745" s="303"/>
      <c r="F745" s="300"/>
      <c r="G745" s="313"/>
      <c r="H745" s="303"/>
      <c r="I745" s="303"/>
      <c r="J745" s="303"/>
      <c r="K745" s="303"/>
      <c r="L745" s="303"/>
      <c r="M745" s="303"/>
      <c r="N745" s="303"/>
      <c r="O745" s="303"/>
      <c r="P745" s="303"/>
      <c r="Q745" s="304"/>
      <c r="R745" s="304"/>
      <c r="S745" s="304"/>
      <c r="T745" s="304"/>
      <c r="U745" s="304"/>
      <c r="V745" s="304"/>
      <c r="W745" s="304"/>
      <c r="X745" s="304"/>
      <c r="Y745" s="304"/>
      <c r="Z745" s="304"/>
      <c r="AA745" s="304"/>
      <c r="AB745" s="304"/>
      <c r="AC745" s="304"/>
      <c r="AD745" s="304"/>
      <c r="AE745" s="304"/>
      <c r="AF745" s="304"/>
      <c r="AG745" s="304"/>
    </row>
    <row r="746">
      <c r="A746" s="304"/>
      <c r="B746" s="304"/>
      <c r="C746" s="304"/>
      <c r="D746" s="304"/>
      <c r="E746" s="303"/>
      <c r="F746" s="300"/>
      <c r="G746" s="313"/>
      <c r="H746" s="303"/>
      <c r="I746" s="303"/>
      <c r="J746" s="303"/>
      <c r="K746" s="303"/>
      <c r="L746" s="303"/>
      <c r="M746" s="303"/>
      <c r="N746" s="303"/>
      <c r="O746" s="303"/>
      <c r="P746" s="303"/>
      <c r="Q746" s="304"/>
      <c r="R746" s="304"/>
      <c r="S746" s="304"/>
      <c r="T746" s="304"/>
      <c r="U746" s="304"/>
      <c r="V746" s="304"/>
      <c r="W746" s="304"/>
      <c r="X746" s="304"/>
      <c r="Y746" s="304"/>
      <c r="Z746" s="304"/>
      <c r="AA746" s="304"/>
      <c r="AB746" s="304"/>
      <c r="AC746" s="304"/>
      <c r="AD746" s="304"/>
      <c r="AE746" s="304"/>
      <c r="AF746" s="304"/>
      <c r="AG746" s="304"/>
    </row>
    <row r="747">
      <c r="A747" s="304"/>
      <c r="B747" s="304"/>
      <c r="C747" s="304"/>
      <c r="D747" s="304"/>
      <c r="E747" s="303"/>
      <c r="F747" s="300"/>
      <c r="G747" s="313"/>
      <c r="H747" s="303"/>
      <c r="I747" s="303"/>
      <c r="J747" s="303"/>
      <c r="K747" s="303"/>
      <c r="L747" s="303"/>
      <c r="M747" s="303"/>
      <c r="N747" s="303"/>
      <c r="O747" s="303"/>
      <c r="P747" s="303"/>
      <c r="Q747" s="304"/>
      <c r="R747" s="304"/>
      <c r="S747" s="304"/>
      <c r="T747" s="304"/>
      <c r="U747" s="304"/>
      <c r="V747" s="304"/>
      <c r="W747" s="304"/>
      <c r="X747" s="304"/>
      <c r="Y747" s="304"/>
      <c r="Z747" s="304"/>
      <c r="AA747" s="304"/>
      <c r="AB747" s="304"/>
      <c r="AC747" s="304"/>
      <c r="AD747" s="304"/>
      <c r="AE747" s="304"/>
      <c r="AF747" s="304"/>
      <c r="AG747" s="304"/>
    </row>
    <row r="748">
      <c r="A748" s="304"/>
      <c r="B748" s="304"/>
      <c r="C748" s="304"/>
      <c r="D748" s="304"/>
      <c r="E748" s="303"/>
      <c r="F748" s="300"/>
      <c r="G748" s="313"/>
      <c r="H748" s="303"/>
      <c r="I748" s="303"/>
      <c r="J748" s="303"/>
      <c r="K748" s="303"/>
      <c r="L748" s="303"/>
      <c r="M748" s="303"/>
      <c r="N748" s="303"/>
      <c r="O748" s="303"/>
      <c r="P748" s="303"/>
      <c r="Q748" s="304"/>
      <c r="R748" s="304"/>
      <c r="S748" s="304"/>
      <c r="T748" s="304"/>
      <c r="U748" s="304"/>
      <c r="V748" s="304"/>
      <c r="W748" s="304"/>
      <c r="X748" s="304"/>
      <c r="Y748" s="304"/>
      <c r="Z748" s="304"/>
      <c r="AA748" s="304"/>
      <c r="AB748" s="304"/>
      <c r="AC748" s="304"/>
      <c r="AD748" s="304"/>
      <c r="AE748" s="304"/>
      <c r="AF748" s="304"/>
      <c r="AG748" s="304"/>
    </row>
    <row r="749">
      <c r="A749" s="304"/>
      <c r="B749" s="304"/>
      <c r="C749" s="304"/>
      <c r="D749" s="304"/>
      <c r="E749" s="303"/>
      <c r="F749" s="300"/>
      <c r="G749" s="313"/>
      <c r="H749" s="303"/>
      <c r="I749" s="303"/>
      <c r="J749" s="303"/>
      <c r="K749" s="303"/>
      <c r="L749" s="303"/>
      <c r="M749" s="303"/>
      <c r="N749" s="303"/>
      <c r="O749" s="303"/>
      <c r="P749" s="303"/>
      <c r="Q749" s="304"/>
      <c r="R749" s="304"/>
      <c r="S749" s="304"/>
      <c r="T749" s="304"/>
      <c r="U749" s="304"/>
      <c r="V749" s="304"/>
      <c r="W749" s="304"/>
      <c r="X749" s="304"/>
      <c r="Y749" s="304"/>
      <c r="Z749" s="304"/>
      <c r="AA749" s="304"/>
      <c r="AB749" s="304"/>
      <c r="AC749" s="304"/>
      <c r="AD749" s="304"/>
      <c r="AE749" s="304"/>
      <c r="AF749" s="304"/>
      <c r="AG749" s="304"/>
    </row>
    <row r="750">
      <c r="A750" s="304"/>
      <c r="B750" s="304"/>
      <c r="C750" s="304"/>
      <c r="D750" s="304"/>
      <c r="E750" s="303"/>
      <c r="F750" s="300"/>
      <c r="G750" s="313"/>
      <c r="H750" s="303"/>
      <c r="I750" s="303"/>
      <c r="J750" s="303"/>
      <c r="K750" s="303"/>
      <c r="L750" s="303"/>
      <c r="M750" s="303"/>
      <c r="N750" s="303"/>
      <c r="O750" s="303"/>
      <c r="P750" s="303"/>
      <c r="Q750" s="304"/>
      <c r="R750" s="304"/>
      <c r="S750" s="304"/>
      <c r="T750" s="304"/>
      <c r="U750" s="304"/>
      <c r="V750" s="304"/>
      <c r="W750" s="304"/>
      <c r="X750" s="304"/>
      <c r="Y750" s="304"/>
      <c r="Z750" s="304"/>
      <c r="AA750" s="304"/>
      <c r="AB750" s="304"/>
      <c r="AC750" s="304"/>
      <c r="AD750" s="304"/>
      <c r="AE750" s="304"/>
      <c r="AF750" s="304"/>
      <c r="AG750" s="304"/>
    </row>
    <row r="751">
      <c r="A751" s="304"/>
      <c r="B751" s="304"/>
      <c r="C751" s="304"/>
      <c r="D751" s="304"/>
      <c r="E751" s="303"/>
      <c r="F751" s="300"/>
      <c r="G751" s="313"/>
      <c r="H751" s="303"/>
      <c r="I751" s="303"/>
      <c r="J751" s="303"/>
      <c r="K751" s="303"/>
      <c r="L751" s="303"/>
      <c r="M751" s="303"/>
      <c r="N751" s="303"/>
      <c r="O751" s="303"/>
      <c r="P751" s="303"/>
      <c r="Q751" s="304"/>
      <c r="R751" s="304"/>
      <c r="S751" s="304"/>
      <c r="T751" s="304"/>
      <c r="U751" s="304"/>
      <c r="V751" s="304"/>
      <c r="W751" s="304"/>
      <c r="X751" s="304"/>
      <c r="Y751" s="304"/>
      <c r="Z751" s="304"/>
      <c r="AA751" s="304"/>
      <c r="AB751" s="304"/>
      <c r="AC751" s="304"/>
      <c r="AD751" s="304"/>
      <c r="AE751" s="304"/>
      <c r="AF751" s="304"/>
      <c r="AG751" s="304"/>
    </row>
    <row r="752">
      <c r="A752" s="304"/>
      <c r="B752" s="304"/>
      <c r="C752" s="304"/>
      <c r="D752" s="304"/>
      <c r="E752" s="303"/>
      <c r="F752" s="300"/>
      <c r="G752" s="313"/>
      <c r="H752" s="303"/>
      <c r="I752" s="303"/>
      <c r="J752" s="303"/>
      <c r="K752" s="303"/>
      <c r="L752" s="303"/>
      <c r="M752" s="303"/>
      <c r="N752" s="303"/>
      <c r="O752" s="303"/>
      <c r="P752" s="303"/>
      <c r="Q752" s="304"/>
      <c r="R752" s="304"/>
      <c r="S752" s="304"/>
      <c r="T752" s="304"/>
      <c r="U752" s="304"/>
      <c r="V752" s="304"/>
      <c r="W752" s="304"/>
      <c r="X752" s="304"/>
      <c r="Y752" s="304"/>
      <c r="Z752" s="304"/>
      <c r="AA752" s="304"/>
      <c r="AB752" s="304"/>
      <c r="AC752" s="304"/>
      <c r="AD752" s="304"/>
      <c r="AE752" s="304"/>
      <c r="AF752" s="304"/>
      <c r="AG752" s="304"/>
    </row>
    <row r="753">
      <c r="A753" s="304"/>
      <c r="B753" s="304"/>
      <c r="C753" s="304"/>
      <c r="D753" s="304"/>
      <c r="E753" s="303"/>
      <c r="F753" s="300"/>
      <c r="G753" s="313"/>
      <c r="H753" s="303"/>
      <c r="I753" s="303"/>
      <c r="J753" s="303"/>
      <c r="K753" s="303"/>
      <c r="L753" s="303"/>
      <c r="M753" s="303"/>
      <c r="N753" s="303"/>
      <c r="O753" s="303"/>
      <c r="P753" s="303"/>
      <c r="Q753" s="304"/>
      <c r="R753" s="304"/>
      <c r="S753" s="304"/>
      <c r="T753" s="304"/>
      <c r="U753" s="304"/>
      <c r="V753" s="304"/>
      <c r="W753" s="304"/>
      <c r="X753" s="304"/>
      <c r="Y753" s="304"/>
      <c r="Z753" s="304"/>
      <c r="AA753" s="304"/>
      <c r="AB753" s="304"/>
      <c r="AC753" s="304"/>
      <c r="AD753" s="304"/>
      <c r="AE753" s="304"/>
      <c r="AF753" s="304"/>
      <c r="AG753" s="304"/>
    </row>
    <row r="754">
      <c r="A754" s="304"/>
      <c r="B754" s="304"/>
      <c r="C754" s="304"/>
      <c r="D754" s="304"/>
      <c r="E754" s="303"/>
      <c r="F754" s="300"/>
      <c r="G754" s="313"/>
      <c r="H754" s="303"/>
      <c r="I754" s="303"/>
      <c r="J754" s="303"/>
      <c r="K754" s="303"/>
      <c r="L754" s="303"/>
      <c r="M754" s="303"/>
      <c r="N754" s="303"/>
      <c r="O754" s="303"/>
      <c r="P754" s="303"/>
      <c r="Q754" s="304"/>
      <c r="R754" s="304"/>
      <c r="S754" s="304"/>
      <c r="T754" s="304"/>
      <c r="U754" s="304"/>
      <c r="V754" s="304"/>
      <c r="W754" s="304"/>
      <c r="X754" s="304"/>
      <c r="Y754" s="304"/>
      <c r="Z754" s="304"/>
      <c r="AA754" s="304"/>
      <c r="AB754" s="304"/>
      <c r="AC754" s="304"/>
      <c r="AD754" s="304"/>
      <c r="AE754" s="304"/>
      <c r="AF754" s="304"/>
      <c r="AG754" s="304"/>
    </row>
    <row r="755">
      <c r="A755" s="304"/>
      <c r="B755" s="304"/>
      <c r="C755" s="304"/>
      <c r="D755" s="304"/>
      <c r="E755" s="303"/>
      <c r="F755" s="300"/>
      <c r="G755" s="313"/>
      <c r="H755" s="303"/>
      <c r="I755" s="303"/>
      <c r="J755" s="303"/>
      <c r="K755" s="303"/>
      <c r="L755" s="303"/>
      <c r="M755" s="303"/>
      <c r="N755" s="303"/>
      <c r="O755" s="303"/>
      <c r="P755" s="303"/>
      <c r="Q755" s="304"/>
      <c r="R755" s="304"/>
      <c r="S755" s="304"/>
      <c r="T755" s="304"/>
      <c r="U755" s="304"/>
      <c r="V755" s="304"/>
      <c r="W755" s="304"/>
      <c r="X755" s="304"/>
      <c r="Y755" s="304"/>
      <c r="Z755" s="304"/>
      <c r="AA755" s="304"/>
      <c r="AB755" s="304"/>
      <c r="AC755" s="304"/>
      <c r="AD755" s="304"/>
      <c r="AE755" s="304"/>
      <c r="AF755" s="304"/>
      <c r="AG755" s="304"/>
    </row>
    <row r="756">
      <c r="A756" s="304"/>
      <c r="B756" s="304"/>
      <c r="C756" s="304"/>
      <c r="D756" s="304"/>
      <c r="E756" s="303"/>
      <c r="F756" s="300"/>
      <c r="G756" s="313"/>
      <c r="H756" s="303"/>
      <c r="I756" s="303"/>
      <c r="J756" s="303"/>
      <c r="K756" s="303"/>
      <c r="L756" s="303"/>
      <c r="M756" s="303"/>
      <c r="N756" s="303"/>
      <c r="O756" s="303"/>
      <c r="P756" s="303"/>
      <c r="Q756" s="304"/>
      <c r="R756" s="304"/>
      <c r="S756" s="304"/>
      <c r="T756" s="304"/>
      <c r="U756" s="304"/>
      <c r="V756" s="304"/>
      <c r="W756" s="304"/>
      <c r="X756" s="304"/>
      <c r="Y756" s="304"/>
      <c r="Z756" s="304"/>
      <c r="AA756" s="304"/>
      <c r="AB756" s="304"/>
      <c r="AC756" s="304"/>
      <c r="AD756" s="304"/>
      <c r="AE756" s="304"/>
      <c r="AF756" s="304"/>
      <c r="AG756" s="304"/>
    </row>
    <row r="757">
      <c r="A757" s="304"/>
      <c r="B757" s="304"/>
      <c r="C757" s="304"/>
      <c r="D757" s="304"/>
      <c r="E757" s="303"/>
      <c r="F757" s="300"/>
      <c r="G757" s="313"/>
      <c r="H757" s="303"/>
      <c r="I757" s="303"/>
      <c r="J757" s="303"/>
      <c r="K757" s="303"/>
      <c r="L757" s="303"/>
      <c r="M757" s="303"/>
      <c r="N757" s="303"/>
      <c r="O757" s="303"/>
      <c r="P757" s="303"/>
      <c r="Q757" s="304"/>
      <c r="R757" s="304"/>
      <c r="S757" s="304"/>
      <c r="T757" s="304"/>
      <c r="U757" s="304"/>
      <c r="V757" s="304"/>
      <c r="W757" s="304"/>
      <c r="X757" s="304"/>
      <c r="Y757" s="304"/>
      <c r="Z757" s="304"/>
      <c r="AA757" s="304"/>
      <c r="AB757" s="304"/>
      <c r="AC757" s="304"/>
      <c r="AD757" s="304"/>
      <c r="AE757" s="304"/>
      <c r="AF757" s="304"/>
      <c r="AG757" s="304"/>
    </row>
    <row r="758">
      <c r="A758" s="304"/>
      <c r="B758" s="304"/>
      <c r="C758" s="304"/>
      <c r="D758" s="304"/>
      <c r="E758" s="303"/>
      <c r="F758" s="300"/>
      <c r="G758" s="313"/>
      <c r="H758" s="303"/>
      <c r="I758" s="303"/>
      <c r="J758" s="303"/>
      <c r="K758" s="303"/>
      <c r="L758" s="303"/>
      <c r="M758" s="303"/>
      <c r="N758" s="303"/>
      <c r="O758" s="303"/>
      <c r="P758" s="303"/>
      <c r="Q758" s="304"/>
      <c r="R758" s="304"/>
      <c r="S758" s="304"/>
      <c r="T758" s="304"/>
      <c r="U758" s="304"/>
      <c r="V758" s="304"/>
      <c r="W758" s="304"/>
      <c r="X758" s="304"/>
      <c r="Y758" s="304"/>
      <c r="Z758" s="304"/>
      <c r="AA758" s="304"/>
      <c r="AB758" s="304"/>
      <c r="AC758" s="304"/>
      <c r="AD758" s="304"/>
      <c r="AE758" s="304"/>
      <c r="AF758" s="304"/>
      <c r="AG758" s="304"/>
    </row>
    <row r="759">
      <c r="A759" s="304"/>
      <c r="B759" s="304"/>
      <c r="C759" s="304"/>
      <c r="D759" s="304"/>
      <c r="E759" s="303"/>
      <c r="F759" s="300"/>
      <c r="G759" s="313"/>
      <c r="H759" s="303"/>
      <c r="I759" s="303"/>
      <c r="J759" s="303"/>
      <c r="K759" s="303"/>
      <c r="L759" s="303"/>
      <c r="M759" s="303"/>
      <c r="N759" s="303"/>
      <c r="O759" s="303"/>
      <c r="P759" s="303"/>
      <c r="Q759" s="304"/>
      <c r="R759" s="304"/>
      <c r="S759" s="304"/>
      <c r="T759" s="304"/>
      <c r="U759" s="304"/>
      <c r="V759" s="304"/>
      <c r="W759" s="304"/>
      <c r="X759" s="304"/>
      <c r="Y759" s="304"/>
      <c r="Z759" s="304"/>
      <c r="AA759" s="304"/>
      <c r="AB759" s="304"/>
      <c r="AC759" s="304"/>
      <c r="AD759" s="304"/>
      <c r="AE759" s="304"/>
      <c r="AF759" s="304"/>
      <c r="AG759" s="304"/>
    </row>
    <row r="760">
      <c r="A760" s="304"/>
      <c r="B760" s="304"/>
      <c r="C760" s="304"/>
      <c r="D760" s="304"/>
      <c r="E760" s="303"/>
      <c r="F760" s="300"/>
      <c r="G760" s="313"/>
      <c r="H760" s="303"/>
      <c r="I760" s="303"/>
      <c r="J760" s="303"/>
      <c r="K760" s="303"/>
      <c r="L760" s="303"/>
      <c r="M760" s="303"/>
      <c r="N760" s="303"/>
      <c r="O760" s="303"/>
      <c r="P760" s="303"/>
      <c r="Q760" s="304"/>
      <c r="R760" s="304"/>
      <c r="S760" s="304"/>
      <c r="T760" s="304"/>
      <c r="U760" s="304"/>
      <c r="V760" s="304"/>
      <c r="W760" s="304"/>
      <c r="X760" s="304"/>
      <c r="Y760" s="304"/>
      <c r="Z760" s="304"/>
      <c r="AA760" s="304"/>
      <c r="AB760" s="304"/>
      <c r="AC760" s="304"/>
      <c r="AD760" s="304"/>
      <c r="AE760" s="304"/>
      <c r="AF760" s="304"/>
      <c r="AG760" s="304"/>
    </row>
    <row r="761">
      <c r="A761" s="304"/>
      <c r="B761" s="304"/>
      <c r="C761" s="304"/>
      <c r="D761" s="304"/>
      <c r="E761" s="303"/>
      <c r="F761" s="300"/>
      <c r="G761" s="313"/>
      <c r="H761" s="303"/>
      <c r="I761" s="303"/>
      <c r="J761" s="303"/>
      <c r="K761" s="303"/>
      <c r="L761" s="303"/>
      <c r="M761" s="303"/>
      <c r="N761" s="303"/>
      <c r="O761" s="303"/>
      <c r="P761" s="303"/>
      <c r="Q761" s="304"/>
      <c r="R761" s="304"/>
      <c r="S761" s="304"/>
      <c r="T761" s="304"/>
      <c r="U761" s="304"/>
      <c r="V761" s="304"/>
      <c r="W761" s="304"/>
      <c r="X761" s="304"/>
      <c r="Y761" s="304"/>
      <c r="Z761" s="304"/>
      <c r="AA761" s="304"/>
      <c r="AB761" s="304"/>
      <c r="AC761" s="304"/>
      <c r="AD761" s="304"/>
      <c r="AE761" s="304"/>
      <c r="AF761" s="304"/>
      <c r="AG761" s="304"/>
    </row>
    <row r="762">
      <c r="A762" s="304"/>
      <c r="B762" s="304"/>
      <c r="C762" s="304"/>
      <c r="D762" s="304"/>
      <c r="E762" s="303"/>
      <c r="F762" s="300"/>
      <c r="G762" s="313"/>
      <c r="H762" s="303"/>
      <c r="I762" s="303"/>
      <c r="J762" s="303"/>
      <c r="K762" s="303"/>
      <c r="L762" s="303"/>
      <c r="M762" s="303"/>
      <c r="N762" s="303"/>
      <c r="O762" s="303"/>
      <c r="P762" s="303"/>
      <c r="Q762" s="304"/>
      <c r="R762" s="304"/>
      <c r="S762" s="304"/>
      <c r="T762" s="304"/>
      <c r="U762" s="304"/>
      <c r="V762" s="304"/>
      <c r="W762" s="304"/>
      <c r="X762" s="304"/>
      <c r="Y762" s="304"/>
      <c r="Z762" s="304"/>
      <c r="AA762" s="304"/>
      <c r="AB762" s="304"/>
      <c r="AC762" s="304"/>
      <c r="AD762" s="304"/>
      <c r="AE762" s="304"/>
      <c r="AF762" s="304"/>
      <c r="AG762" s="304"/>
    </row>
    <row r="763">
      <c r="A763" s="304"/>
      <c r="B763" s="304"/>
      <c r="C763" s="304"/>
      <c r="D763" s="304"/>
      <c r="E763" s="303"/>
      <c r="F763" s="300"/>
      <c r="G763" s="313"/>
      <c r="H763" s="303"/>
      <c r="I763" s="303"/>
      <c r="J763" s="303"/>
      <c r="K763" s="303"/>
      <c r="L763" s="303"/>
      <c r="M763" s="303"/>
      <c r="N763" s="303"/>
      <c r="O763" s="303"/>
      <c r="P763" s="303"/>
      <c r="Q763" s="304"/>
      <c r="R763" s="304"/>
      <c r="S763" s="304"/>
      <c r="T763" s="304"/>
      <c r="U763" s="304"/>
      <c r="V763" s="304"/>
      <c r="W763" s="304"/>
      <c r="X763" s="304"/>
      <c r="Y763" s="304"/>
      <c r="Z763" s="304"/>
      <c r="AA763" s="304"/>
      <c r="AB763" s="304"/>
      <c r="AC763" s="304"/>
      <c r="AD763" s="304"/>
      <c r="AE763" s="304"/>
      <c r="AF763" s="304"/>
      <c r="AG763" s="304"/>
    </row>
    <row r="764">
      <c r="A764" s="304"/>
      <c r="B764" s="304"/>
      <c r="C764" s="304"/>
      <c r="D764" s="304"/>
      <c r="E764" s="303"/>
      <c r="F764" s="300"/>
      <c r="G764" s="313"/>
      <c r="H764" s="303"/>
      <c r="I764" s="303"/>
      <c r="J764" s="303"/>
      <c r="K764" s="303"/>
      <c r="L764" s="303"/>
      <c r="M764" s="303"/>
      <c r="N764" s="303"/>
      <c r="O764" s="303"/>
      <c r="P764" s="303"/>
      <c r="Q764" s="304"/>
      <c r="R764" s="304"/>
      <c r="S764" s="304"/>
      <c r="T764" s="304"/>
      <c r="U764" s="304"/>
      <c r="V764" s="304"/>
      <c r="W764" s="304"/>
      <c r="X764" s="304"/>
      <c r="Y764" s="304"/>
      <c r="Z764" s="304"/>
      <c r="AA764" s="304"/>
      <c r="AB764" s="304"/>
      <c r="AC764" s="304"/>
      <c r="AD764" s="304"/>
      <c r="AE764" s="304"/>
      <c r="AF764" s="304"/>
      <c r="AG764" s="304"/>
    </row>
    <row r="765">
      <c r="A765" s="304"/>
      <c r="B765" s="304"/>
      <c r="C765" s="304"/>
      <c r="D765" s="304"/>
      <c r="E765" s="303"/>
      <c r="F765" s="300"/>
      <c r="G765" s="313"/>
      <c r="H765" s="303"/>
      <c r="I765" s="303"/>
      <c r="J765" s="303"/>
      <c r="K765" s="303"/>
      <c r="L765" s="303"/>
      <c r="M765" s="303"/>
      <c r="N765" s="303"/>
      <c r="O765" s="303"/>
      <c r="P765" s="303"/>
      <c r="Q765" s="304"/>
      <c r="R765" s="304"/>
      <c r="S765" s="304"/>
      <c r="T765" s="304"/>
      <c r="U765" s="304"/>
      <c r="V765" s="304"/>
      <c r="W765" s="304"/>
      <c r="X765" s="304"/>
      <c r="Y765" s="304"/>
      <c r="Z765" s="304"/>
      <c r="AA765" s="304"/>
      <c r="AB765" s="304"/>
      <c r="AC765" s="304"/>
      <c r="AD765" s="304"/>
      <c r="AE765" s="304"/>
      <c r="AF765" s="304"/>
      <c r="AG765" s="304"/>
    </row>
    <row r="766">
      <c r="A766" s="304"/>
      <c r="B766" s="304"/>
      <c r="C766" s="304"/>
      <c r="D766" s="304"/>
      <c r="E766" s="303"/>
      <c r="F766" s="300"/>
      <c r="G766" s="313"/>
      <c r="H766" s="303"/>
      <c r="I766" s="303"/>
      <c r="J766" s="303"/>
      <c r="K766" s="303"/>
      <c r="L766" s="303"/>
      <c r="M766" s="303"/>
      <c r="N766" s="303"/>
      <c r="O766" s="303"/>
      <c r="P766" s="303"/>
      <c r="Q766" s="304"/>
      <c r="R766" s="304"/>
      <c r="S766" s="304"/>
      <c r="T766" s="304"/>
      <c r="U766" s="304"/>
      <c r="V766" s="304"/>
      <c r="W766" s="304"/>
      <c r="X766" s="304"/>
      <c r="Y766" s="304"/>
      <c r="Z766" s="304"/>
      <c r="AA766" s="304"/>
      <c r="AB766" s="304"/>
      <c r="AC766" s="304"/>
      <c r="AD766" s="304"/>
      <c r="AE766" s="304"/>
      <c r="AF766" s="304"/>
      <c r="AG766" s="304"/>
    </row>
    <row r="767">
      <c r="A767" s="304"/>
      <c r="B767" s="304"/>
      <c r="C767" s="304"/>
      <c r="D767" s="304"/>
      <c r="E767" s="303"/>
      <c r="F767" s="300"/>
      <c r="G767" s="313"/>
      <c r="H767" s="303"/>
      <c r="I767" s="303"/>
      <c r="J767" s="303"/>
      <c r="K767" s="303"/>
      <c r="L767" s="303"/>
      <c r="M767" s="303"/>
      <c r="N767" s="303"/>
      <c r="O767" s="303"/>
      <c r="P767" s="303"/>
      <c r="Q767" s="304"/>
      <c r="R767" s="304"/>
      <c r="S767" s="304"/>
      <c r="T767" s="304"/>
      <c r="U767" s="304"/>
      <c r="V767" s="304"/>
      <c r="W767" s="304"/>
      <c r="X767" s="304"/>
      <c r="Y767" s="304"/>
      <c r="Z767" s="304"/>
      <c r="AA767" s="304"/>
      <c r="AB767" s="304"/>
      <c r="AC767" s="304"/>
      <c r="AD767" s="304"/>
      <c r="AE767" s="304"/>
      <c r="AF767" s="304"/>
      <c r="AG767" s="304"/>
    </row>
    <row r="768">
      <c r="A768" s="304"/>
      <c r="B768" s="304"/>
      <c r="C768" s="304"/>
      <c r="D768" s="304"/>
      <c r="E768" s="303"/>
      <c r="F768" s="300"/>
      <c r="G768" s="313"/>
      <c r="H768" s="303"/>
      <c r="I768" s="303"/>
      <c r="J768" s="303"/>
      <c r="K768" s="303"/>
      <c r="L768" s="303"/>
      <c r="M768" s="303"/>
      <c r="N768" s="303"/>
      <c r="O768" s="303"/>
      <c r="P768" s="303"/>
      <c r="Q768" s="304"/>
      <c r="R768" s="304"/>
      <c r="S768" s="304"/>
      <c r="T768" s="304"/>
      <c r="U768" s="304"/>
      <c r="V768" s="304"/>
      <c r="W768" s="304"/>
      <c r="X768" s="304"/>
      <c r="Y768" s="304"/>
      <c r="Z768" s="304"/>
      <c r="AA768" s="304"/>
      <c r="AB768" s="304"/>
      <c r="AC768" s="304"/>
      <c r="AD768" s="304"/>
      <c r="AE768" s="304"/>
      <c r="AF768" s="304"/>
      <c r="AG768" s="304"/>
    </row>
    <row r="769">
      <c r="A769" s="304"/>
      <c r="B769" s="304"/>
      <c r="C769" s="304"/>
      <c r="D769" s="304"/>
      <c r="E769" s="303"/>
      <c r="F769" s="300"/>
      <c r="G769" s="313"/>
      <c r="H769" s="303"/>
      <c r="I769" s="303"/>
      <c r="J769" s="303"/>
      <c r="K769" s="303"/>
      <c r="L769" s="303"/>
      <c r="M769" s="303"/>
      <c r="N769" s="303"/>
      <c r="O769" s="303"/>
      <c r="P769" s="303"/>
      <c r="Q769" s="304"/>
      <c r="R769" s="304"/>
      <c r="S769" s="304"/>
      <c r="T769" s="304"/>
      <c r="U769" s="304"/>
      <c r="V769" s="304"/>
      <c r="W769" s="304"/>
      <c r="X769" s="304"/>
      <c r="Y769" s="304"/>
      <c r="Z769" s="304"/>
      <c r="AA769" s="304"/>
      <c r="AB769" s="304"/>
      <c r="AC769" s="304"/>
      <c r="AD769" s="304"/>
      <c r="AE769" s="304"/>
      <c r="AF769" s="304"/>
      <c r="AG769" s="304"/>
    </row>
    <row r="770">
      <c r="A770" s="304"/>
      <c r="B770" s="304"/>
      <c r="C770" s="304"/>
      <c r="D770" s="304"/>
      <c r="E770" s="303"/>
      <c r="F770" s="300"/>
      <c r="G770" s="313"/>
      <c r="H770" s="303"/>
      <c r="I770" s="303"/>
      <c r="J770" s="303"/>
      <c r="K770" s="303"/>
      <c r="L770" s="303"/>
      <c r="M770" s="303"/>
      <c r="N770" s="303"/>
      <c r="O770" s="303"/>
      <c r="P770" s="303"/>
      <c r="Q770" s="304"/>
      <c r="R770" s="304"/>
      <c r="S770" s="304"/>
      <c r="T770" s="304"/>
      <c r="U770" s="304"/>
      <c r="V770" s="304"/>
      <c r="W770" s="304"/>
      <c r="X770" s="304"/>
      <c r="Y770" s="304"/>
      <c r="Z770" s="304"/>
      <c r="AA770" s="304"/>
      <c r="AB770" s="304"/>
      <c r="AC770" s="304"/>
      <c r="AD770" s="304"/>
      <c r="AE770" s="304"/>
      <c r="AF770" s="304"/>
      <c r="AG770" s="304"/>
    </row>
    <row r="771">
      <c r="A771" s="304"/>
      <c r="B771" s="304"/>
      <c r="C771" s="304"/>
      <c r="D771" s="304"/>
      <c r="E771" s="303"/>
      <c r="F771" s="300"/>
      <c r="G771" s="313"/>
      <c r="H771" s="303"/>
      <c r="I771" s="303"/>
      <c r="J771" s="303"/>
      <c r="K771" s="303"/>
      <c r="L771" s="303"/>
      <c r="M771" s="303"/>
      <c r="N771" s="303"/>
      <c r="O771" s="303"/>
      <c r="P771" s="303"/>
      <c r="Q771" s="304"/>
      <c r="R771" s="304"/>
      <c r="S771" s="304"/>
      <c r="T771" s="304"/>
      <c r="U771" s="304"/>
      <c r="V771" s="304"/>
      <c r="W771" s="304"/>
      <c r="X771" s="304"/>
      <c r="Y771" s="304"/>
      <c r="Z771" s="304"/>
      <c r="AA771" s="304"/>
      <c r="AB771" s="304"/>
      <c r="AC771" s="304"/>
      <c r="AD771" s="304"/>
      <c r="AE771" s="304"/>
      <c r="AF771" s="304"/>
      <c r="AG771" s="304"/>
    </row>
    <row r="772">
      <c r="A772" s="304"/>
      <c r="B772" s="304"/>
      <c r="C772" s="304"/>
      <c r="D772" s="304"/>
      <c r="E772" s="303"/>
      <c r="F772" s="300"/>
      <c r="G772" s="313"/>
      <c r="H772" s="303"/>
      <c r="I772" s="303"/>
      <c r="J772" s="303"/>
      <c r="K772" s="303"/>
      <c r="L772" s="303"/>
      <c r="M772" s="303"/>
      <c r="N772" s="303"/>
      <c r="O772" s="303"/>
      <c r="P772" s="303"/>
      <c r="Q772" s="304"/>
      <c r="R772" s="304"/>
      <c r="S772" s="304"/>
      <c r="T772" s="304"/>
      <c r="U772" s="304"/>
      <c r="V772" s="304"/>
      <c r="W772" s="304"/>
      <c r="X772" s="304"/>
      <c r="Y772" s="304"/>
      <c r="Z772" s="304"/>
      <c r="AA772" s="304"/>
      <c r="AB772" s="304"/>
      <c r="AC772" s="304"/>
      <c r="AD772" s="304"/>
      <c r="AE772" s="304"/>
      <c r="AF772" s="304"/>
      <c r="AG772" s="304"/>
    </row>
    <row r="773">
      <c r="A773" s="304"/>
      <c r="B773" s="304"/>
      <c r="C773" s="304"/>
      <c r="D773" s="304"/>
      <c r="E773" s="303"/>
      <c r="F773" s="300"/>
      <c r="G773" s="313"/>
      <c r="H773" s="303"/>
      <c r="I773" s="303"/>
      <c r="J773" s="303"/>
      <c r="K773" s="303"/>
      <c r="L773" s="303"/>
      <c r="M773" s="303"/>
      <c r="N773" s="303"/>
      <c r="O773" s="303"/>
      <c r="P773" s="303"/>
      <c r="Q773" s="304"/>
      <c r="R773" s="304"/>
      <c r="S773" s="304"/>
      <c r="T773" s="304"/>
      <c r="U773" s="304"/>
      <c r="V773" s="304"/>
      <c r="W773" s="304"/>
      <c r="X773" s="304"/>
      <c r="Y773" s="304"/>
      <c r="Z773" s="304"/>
      <c r="AA773" s="304"/>
      <c r="AB773" s="304"/>
      <c r="AC773" s="304"/>
      <c r="AD773" s="304"/>
      <c r="AE773" s="304"/>
      <c r="AF773" s="304"/>
      <c r="AG773" s="304"/>
    </row>
    <row r="774">
      <c r="A774" s="304"/>
      <c r="B774" s="304"/>
      <c r="C774" s="304"/>
      <c r="D774" s="304"/>
      <c r="E774" s="303"/>
      <c r="F774" s="300"/>
      <c r="G774" s="313"/>
      <c r="H774" s="303"/>
      <c r="I774" s="303"/>
      <c r="J774" s="303"/>
      <c r="K774" s="303"/>
      <c r="L774" s="303"/>
      <c r="M774" s="303"/>
      <c r="N774" s="303"/>
      <c r="O774" s="303"/>
      <c r="P774" s="303"/>
      <c r="Q774" s="304"/>
      <c r="R774" s="304"/>
      <c r="S774" s="304"/>
      <c r="T774" s="304"/>
      <c r="U774" s="304"/>
      <c r="V774" s="304"/>
      <c r="W774" s="304"/>
      <c r="X774" s="304"/>
      <c r="Y774" s="304"/>
      <c r="Z774" s="304"/>
      <c r="AA774" s="304"/>
      <c r="AB774" s="304"/>
      <c r="AC774" s="304"/>
      <c r="AD774" s="304"/>
      <c r="AE774" s="304"/>
      <c r="AF774" s="304"/>
      <c r="AG774" s="304"/>
    </row>
    <row r="775">
      <c r="A775" s="304"/>
      <c r="B775" s="304"/>
      <c r="C775" s="304"/>
      <c r="D775" s="304"/>
      <c r="E775" s="303"/>
      <c r="F775" s="300"/>
      <c r="G775" s="31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4"/>
      <c r="R775" s="304"/>
      <c r="S775" s="304"/>
      <c r="T775" s="304"/>
      <c r="U775" s="304"/>
      <c r="V775" s="304"/>
      <c r="W775" s="304"/>
      <c r="X775" s="304"/>
      <c r="Y775" s="304"/>
      <c r="Z775" s="304"/>
      <c r="AA775" s="304"/>
      <c r="AB775" s="304"/>
      <c r="AC775" s="304"/>
      <c r="AD775" s="304"/>
      <c r="AE775" s="304"/>
      <c r="AF775" s="304"/>
      <c r="AG775" s="304"/>
    </row>
    <row r="776">
      <c r="A776" s="304"/>
      <c r="B776" s="304"/>
      <c r="C776" s="304"/>
      <c r="D776" s="304"/>
      <c r="E776" s="303"/>
      <c r="F776" s="300"/>
      <c r="G776" s="31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4"/>
      <c r="R776" s="304"/>
      <c r="S776" s="304"/>
      <c r="T776" s="304"/>
      <c r="U776" s="304"/>
      <c r="V776" s="304"/>
      <c r="W776" s="304"/>
      <c r="X776" s="304"/>
      <c r="Y776" s="304"/>
      <c r="Z776" s="304"/>
      <c r="AA776" s="304"/>
      <c r="AB776" s="304"/>
      <c r="AC776" s="304"/>
      <c r="AD776" s="304"/>
      <c r="AE776" s="304"/>
      <c r="AF776" s="304"/>
      <c r="AG776" s="304"/>
    </row>
    <row r="777">
      <c r="A777" s="304"/>
      <c r="B777" s="304"/>
      <c r="C777" s="304"/>
      <c r="D777" s="304"/>
      <c r="E777" s="303"/>
      <c r="F777" s="300"/>
      <c r="G777" s="31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4"/>
      <c r="R777" s="304"/>
      <c r="S777" s="304"/>
      <c r="T777" s="304"/>
      <c r="U777" s="304"/>
      <c r="V777" s="304"/>
      <c r="W777" s="304"/>
      <c r="X777" s="304"/>
      <c r="Y777" s="304"/>
      <c r="Z777" s="304"/>
      <c r="AA777" s="304"/>
      <c r="AB777" s="304"/>
      <c r="AC777" s="304"/>
      <c r="AD777" s="304"/>
      <c r="AE777" s="304"/>
      <c r="AF777" s="304"/>
      <c r="AG777" s="304"/>
    </row>
    <row r="778">
      <c r="A778" s="304"/>
      <c r="B778" s="304"/>
      <c r="C778" s="304"/>
      <c r="D778" s="304"/>
      <c r="E778" s="303"/>
      <c r="F778" s="300"/>
      <c r="G778" s="31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4"/>
      <c r="R778" s="304"/>
      <c r="S778" s="304"/>
      <c r="T778" s="304"/>
      <c r="U778" s="304"/>
      <c r="V778" s="304"/>
      <c r="W778" s="304"/>
      <c r="X778" s="304"/>
      <c r="Y778" s="304"/>
      <c r="Z778" s="304"/>
      <c r="AA778" s="304"/>
      <c r="AB778" s="304"/>
      <c r="AC778" s="304"/>
      <c r="AD778" s="304"/>
      <c r="AE778" s="304"/>
      <c r="AF778" s="304"/>
      <c r="AG778" s="304"/>
    </row>
    <row r="779">
      <c r="A779" s="304"/>
      <c r="B779" s="304"/>
      <c r="C779" s="304"/>
      <c r="D779" s="304"/>
      <c r="E779" s="303"/>
      <c r="F779" s="300"/>
      <c r="G779" s="31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4"/>
      <c r="R779" s="304"/>
      <c r="S779" s="304"/>
      <c r="T779" s="304"/>
      <c r="U779" s="304"/>
      <c r="V779" s="304"/>
      <c r="W779" s="304"/>
      <c r="X779" s="304"/>
      <c r="Y779" s="304"/>
      <c r="Z779" s="304"/>
      <c r="AA779" s="304"/>
      <c r="AB779" s="304"/>
      <c r="AC779" s="304"/>
      <c r="AD779" s="304"/>
      <c r="AE779" s="304"/>
      <c r="AF779" s="304"/>
      <c r="AG779" s="304"/>
    </row>
    <row r="780">
      <c r="A780" s="304"/>
      <c r="B780" s="304"/>
      <c r="C780" s="304"/>
      <c r="D780" s="304"/>
      <c r="E780" s="303"/>
      <c r="F780" s="300"/>
      <c r="G780" s="31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4"/>
      <c r="R780" s="304"/>
      <c r="S780" s="304"/>
      <c r="T780" s="304"/>
      <c r="U780" s="304"/>
      <c r="V780" s="304"/>
      <c r="W780" s="304"/>
      <c r="X780" s="304"/>
      <c r="Y780" s="304"/>
      <c r="Z780" s="304"/>
      <c r="AA780" s="304"/>
      <c r="AB780" s="304"/>
      <c r="AC780" s="304"/>
      <c r="AD780" s="304"/>
      <c r="AE780" s="304"/>
      <c r="AF780" s="304"/>
      <c r="AG780" s="304"/>
    </row>
    <row r="781">
      <c r="A781" s="304"/>
      <c r="B781" s="304"/>
      <c r="C781" s="304"/>
      <c r="D781" s="304"/>
      <c r="E781" s="303"/>
      <c r="F781" s="300"/>
      <c r="G781" s="31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4"/>
      <c r="R781" s="304"/>
      <c r="S781" s="304"/>
      <c r="T781" s="304"/>
      <c r="U781" s="304"/>
      <c r="V781" s="304"/>
      <c r="W781" s="304"/>
      <c r="X781" s="304"/>
      <c r="Y781" s="304"/>
      <c r="Z781" s="304"/>
      <c r="AA781" s="304"/>
      <c r="AB781" s="304"/>
      <c r="AC781" s="304"/>
      <c r="AD781" s="304"/>
      <c r="AE781" s="304"/>
      <c r="AF781" s="304"/>
      <c r="AG781" s="304"/>
    </row>
    <row r="782">
      <c r="A782" s="304"/>
      <c r="B782" s="304"/>
      <c r="C782" s="304"/>
      <c r="D782" s="304"/>
      <c r="E782" s="303"/>
      <c r="F782" s="300"/>
      <c r="G782" s="31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4"/>
      <c r="R782" s="304"/>
      <c r="S782" s="304"/>
      <c r="T782" s="304"/>
      <c r="U782" s="304"/>
      <c r="V782" s="304"/>
      <c r="W782" s="304"/>
      <c r="X782" s="304"/>
      <c r="Y782" s="304"/>
      <c r="Z782" s="304"/>
      <c r="AA782" s="304"/>
      <c r="AB782" s="304"/>
      <c r="AC782" s="304"/>
      <c r="AD782" s="304"/>
      <c r="AE782" s="304"/>
      <c r="AF782" s="304"/>
      <c r="AG782" s="304"/>
    </row>
    <row r="783">
      <c r="A783" s="304"/>
      <c r="B783" s="304"/>
      <c r="C783" s="304"/>
      <c r="D783" s="304"/>
      <c r="E783" s="303"/>
      <c r="F783" s="300"/>
      <c r="G783" s="31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4"/>
      <c r="R783" s="304"/>
      <c r="S783" s="304"/>
      <c r="T783" s="304"/>
      <c r="U783" s="304"/>
      <c r="V783" s="304"/>
      <c r="W783" s="304"/>
      <c r="X783" s="304"/>
      <c r="Y783" s="304"/>
      <c r="Z783" s="304"/>
      <c r="AA783" s="304"/>
      <c r="AB783" s="304"/>
      <c r="AC783" s="304"/>
      <c r="AD783" s="304"/>
      <c r="AE783" s="304"/>
      <c r="AF783" s="304"/>
      <c r="AG783" s="304"/>
    </row>
    <row r="784">
      <c r="A784" s="304"/>
      <c r="B784" s="304"/>
      <c r="C784" s="304"/>
      <c r="D784" s="304"/>
      <c r="E784" s="303"/>
      <c r="F784" s="300"/>
      <c r="G784" s="313"/>
      <c r="H784" s="303"/>
      <c r="I784" s="303"/>
      <c r="J784" s="303"/>
      <c r="K784" s="303"/>
      <c r="L784" s="303"/>
      <c r="M784" s="303"/>
      <c r="N784" s="303"/>
      <c r="O784" s="303"/>
      <c r="P784" s="303"/>
      <c r="Q784" s="304"/>
      <c r="R784" s="304"/>
      <c r="S784" s="304"/>
      <c r="T784" s="304"/>
      <c r="U784" s="304"/>
      <c r="V784" s="304"/>
      <c r="W784" s="304"/>
      <c r="X784" s="304"/>
      <c r="Y784" s="304"/>
      <c r="Z784" s="304"/>
      <c r="AA784" s="304"/>
      <c r="AB784" s="304"/>
      <c r="AC784" s="304"/>
      <c r="AD784" s="304"/>
      <c r="AE784" s="304"/>
      <c r="AF784" s="304"/>
      <c r="AG784" s="304"/>
    </row>
    <row r="785">
      <c r="A785" s="304"/>
      <c r="B785" s="304"/>
      <c r="C785" s="304"/>
      <c r="D785" s="304"/>
      <c r="E785" s="303"/>
      <c r="F785" s="300"/>
      <c r="G785" s="313"/>
      <c r="H785" s="303"/>
      <c r="I785" s="303"/>
      <c r="J785" s="303"/>
      <c r="K785" s="303"/>
      <c r="L785" s="303"/>
      <c r="M785" s="303"/>
      <c r="N785" s="303"/>
      <c r="O785" s="303"/>
      <c r="P785" s="303"/>
      <c r="Q785" s="304"/>
      <c r="R785" s="304"/>
      <c r="S785" s="304"/>
      <c r="T785" s="304"/>
      <c r="U785" s="304"/>
      <c r="V785" s="304"/>
      <c r="W785" s="304"/>
      <c r="X785" s="304"/>
      <c r="Y785" s="304"/>
      <c r="Z785" s="304"/>
      <c r="AA785" s="304"/>
      <c r="AB785" s="304"/>
      <c r="AC785" s="304"/>
      <c r="AD785" s="304"/>
      <c r="AE785" s="304"/>
      <c r="AF785" s="304"/>
      <c r="AG785" s="304"/>
    </row>
    <row r="786">
      <c r="A786" s="304"/>
      <c r="B786" s="304"/>
      <c r="C786" s="304"/>
      <c r="D786" s="304"/>
      <c r="E786" s="303"/>
      <c r="F786" s="300"/>
      <c r="G786" s="313"/>
      <c r="H786" s="303"/>
      <c r="I786" s="303"/>
      <c r="J786" s="303"/>
      <c r="K786" s="303"/>
      <c r="L786" s="303"/>
      <c r="M786" s="303"/>
      <c r="N786" s="303"/>
      <c r="O786" s="303"/>
      <c r="P786" s="303"/>
      <c r="Q786" s="304"/>
      <c r="R786" s="304"/>
      <c r="S786" s="304"/>
      <c r="T786" s="304"/>
      <c r="U786" s="304"/>
      <c r="V786" s="304"/>
      <c r="W786" s="304"/>
      <c r="X786" s="304"/>
      <c r="Y786" s="304"/>
      <c r="Z786" s="304"/>
      <c r="AA786" s="304"/>
      <c r="AB786" s="304"/>
      <c r="AC786" s="304"/>
      <c r="AD786" s="304"/>
      <c r="AE786" s="304"/>
      <c r="AF786" s="304"/>
      <c r="AG786" s="304"/>
    </row>
    <row r="787">
      <c r="A787" s="304"/>
      <c r="B787" s="304"/>
      <c r="C787" s="304"/>
      <c r="D787" s="304"/>
      <c r="E787" s="303"/>
      <c r="F787" s="300"/>
      <c r="G787" s="313"/>
      <c r="H787" s="303"/>
      <c r="I787" s="303"/>
      <c r="J787" s="303"/>
      <c r="K787" s="303"/>
      <c r="L787" s="303"/>
      <c r="M787" s="303"/>
      <c r="N787" s="303"/>
      <c r="O787" s="303"/>
      <c r="P787" s="303"/>
      <c r="Q787" s="304"/>
      <c r="R787" s="304"/>
      <c r="S787" s="304"/>
      <c r="T787" s="304"/>
      <c r="U787" s="304"/>
      <c r="V787" s="304"/>
      <c r="W787" s="304"/>
      <c r="X787" s="304"/>
      <c r="Y787" s="304"/>
      <c r="Z787" s="304"/>
      <c r="AA787" s="304"/>
      <c r="AB787" s="304"/>
      <c r="AC787" s="304"/>
      <c r="AD787" s="304"/>
      <c r="AE787" s="304"/>
      <c r="AF787" s="304"/>
      <c r="AG787" s="304"/>
    </row>
    <row r="788">
      <c r="A788" s="304"/>
      <c r="B788" s="304"/>
      <c r="C788" s="304"/>
      <c r="D788" s="304"/>
      <c r="E788" s="303"/>
      <c r="F788" s="300"/>
      <c r="G788" s="313"/>
      <c r="H788" s="303"/>
      <c r="I788" s="303"/>
      <c r="J788" s="303"/>
      <c r="K788" s="303"/>
      <c r="L788" s="303"/>
      <c r="M788" s="303"/>
      <c r="N788" s="303"/>
      <c r="O788" s="303"/>
      <c r="P788" s="303"/>
      <c r="Q788" s="304"/>
      <c r="R788" s="304"/>
      <c r="S788" s="304"/>
      <c r="T788" s="304"/>
      <c r="U788" s="304"/>
      <c r="V788" s="304"/>
      <c r="W788" s="304"/>
      <c r="X788" s="304"/>
      <c r="Y788" s="304"/>
      <c r="Z788" s="304"/>
      <c r="AA788" s="304"/>
      <c r="AB788" s="304"/>
      <c r="AC788" s="304"/>
      <c r="AD788" s="304"/>
      <c r="AE788" s="304"/>
      <c r="AF788" s="304"/>
      <c r="AG788" s="304"/>
    </row>
    <row r="789">
      <c r="A789" s="304"/>
      <c r="B789" s="304"/>
      <c r="C789" s="304"/>
      <c r="D789" s="304"/>
      <c r="E789" s="303"/>
      <c r="F789" s="300"/>
      <c r="G789" s="313"/>
      <c r="H789" s="303"/>
      <c r="I789" s="303"/>
      <c r="J789" s="303"/>
      <c r="K789" s="303"/>
      <c r="L789" s="303"/>
      <c r="M789" s="303"/>
      <c r="N789" s="303"/>
      <c r="O789" s="303"/>
      <c r="P789" s="303"/>
      <c r="Q789" s="304"/>
      <c r="R789" s="304"/>
      <c r="S789" s="304"/>
      <c r="T789" s="304"/>
      <c r="U789" s="304"/>
      <c r="V789" s="304"/>
      <c r="W789" s="304"/>
      <c r="X789" s="304"/>
      <c r="Y789" s="304"/>
      <c r="Z789" s="304"/>
      <c r="AA789" s="304"/>
      <c r="AB789" s="304"/>
      <c r="AC789" s="304"/>
      <c r="AD789" s="304"/>
      <c r="AE789" s="304"/>
      <c r="AF789" s="304"/>
      <c r="AG789" s="304"/>
    </row>
    <row r="790">
      <c r="A790" s="304"/>
      <c r="B790" s="304"/>
      <c r="C790" s="304"/>
      <c r="D790" s="304"/>
      <c r="E790" s="303"/>
      <c r="F790" s="300"/>
      <c r="G790" s="313"/>
      <c r="H790" s="303"/>
      <c r="I790" s="303"/>
      <c r="J790" s="303"/>
      <c r="K790" s="303"/>
      <c r="L790" s="303"/>
      <c r="M790" s="303"/>
      <c r="N790" s="303"/>
      <c r="O790" s="303"/>
      <c r="P790" s="303"/>
      <c r="Q790" s="304"/>
      <c r="R790" s="304"/>
      <c r="S790" s="304"/>
      <c r="T790" s="304"/>
      <c r="U790" s="304"/>
      <c r="V790" s="304"/>
      <c r="W790" s="304"/>
      <c r="X790" s="304"/>
      <c r="Y790" s="304"/>
      <c r="Z790" s="304"/>
      <c r="AA790" s="304"/>
      <c r="AB790" s="304"/>
      <c r="AC790" s="304"/>
      <c r="AD790" s="304"/>
      <c r="AE790" s="304"/>
      <c r="AF790" s="304"/>
      <c r="AG790" s="304"/>
    </row>
    <row r="791">
      <c r="A791" s="304"/>
      <c r="B791" s="304"/>
      <c r="C791" s="304"/>
      <c r="D791" s="304"/>
      <c r="E791" s="303"/>
      <c r="F791" s="300"/>
      <c r="G791" s="313"/>
      <c r="H791" s="303"/>
      <c r="I791" s="303"/>
      <c r="J791" s="303"/>
      <c r="K791" s="303"/>
      <c r="L791" s="303"/>
      <c r="M791" s="303"/>
      <c r="N791" s="303"/>
      <c r="O791" s="303"/>
      <c r="P791" s="303"/>
      <c r="Q791" s="304"/>
      <c r="R791" s="304"/>
      <c r="S791" s="304"/>
      <c r="T791" s="304"/>
      <c r="U791" s="304"/>
      <c r="V791" s="304"/>
      <c r="W791" s="304"/>
      <c r="X791" s="304"/>
      <c r="Y791" s="304"/>
      <c r="Z791" s="304"/>
      <c r="AA791" s="304"/>
      <c r="AB791" s="304"/>
      <c r="AC791" s="304"/>
      <c r="AD791" s="304"/>
      <c r="AE791" s="304"/>
      <c r="AF791" s="304"/>
      <c r="AG791" s="304"/>
    </row>
    <row r="792">
      <c r="A792" s="304"/>
      <c r="B792" s="304"/>
      <c r="C792" s="304"/>
      <c r="D792" s="304"/>
      <c r="E792" s="303"/>
      <c r="F792" s="300"/>
      <c r="G792" s="313"/>
      <c r="H792" s="303"/>
      <c r="I792" s="303"/>
      <c r="J792" s="303"/>
      <c r="K792" s="303"/>
      <c r="L792" s="303"/>
      <c r="M792" s="303"/>
      <c r="N792" s="303"/>
      <c r="O792" s="303"/>
      <c r="P792" s="303"/>
      <c r="Q792" s="304"/>
      <c r="R792" s="304"/>
      <c r="S792" s="304"/>
      <c r="T792" s="304"/>
      <c r="U792" s="304"/>
      <c r="V792" s="304"/>
      <c r="W792" s="304"/>
      <c r="X792" s="304"/>
      <c r="Y792" s="304"/>
      <c r="Z792" s="304"/>
      <c r="AA792" s="304"/>
      <c r="AB792" s="304"/>
      <c r="AC792" s="304"/>
      <c r="AD792" s="304"/>
      <c r="AE792" s="304"/>
      <c r="AF792" s="304"/>
      <c r="AG792" s="304"/>
    </row>
    <row r="793">
      <c r="A793" s="304"/>
      <c r="B793" s="304"/>
      <c r="C793" s="304"/>
      <c r="D793" s="304"/>
      <c r="E793" s="303"/>
      <c r="F793" s="300"/>
      <c r="G793" s="313"/>
      <c r="H793" s="303"/>
      <c r="I793" s="303"/>
      <c r="J793" s="303"/>
      <c r="K793" s="303"/>
      <c r="L793" s="303"/>
      <c r="M793" s="303"/>
      <c r="N793" s="303"/>
      <c r="O793" s="303"/>
      <c r="P793" s="303"/>
      <c r="Q793" s="304"/>
      <c r="R793" s="304"/>
      <c r="S793" s="304"/>
      <c r="T793" s="304"/>
      <c r="U793" s="304"/>
      <c r="V793" s="304"/>
      <c r="W793" s="304"/>
      <c r="X793" s="304"/>
      <c r="Y793" s="304"/>
      <c r="Z793" s="304"/>
      <c r="AA793" s="304"/>
      <c r="AB793" s="304"/>
      <c r="AC793" s="304"/>
      <c r="AD793" s="304"/>
      <c r="AE793" s="304"/>
      <c r="AF793" s="304"/>
      <c r="AG793" s="304"/>
    </row>
    <row r="794">
      <c r="A794" s="304"/>
      <c r="B794" s="304"/>
      <c r="C794" s="304"/>
      <c r="D794" s="304"/>
      <c r="E794" s="303"/>
      <c r="F794" s="300"/>
      <c r="G794" s="313"/>
      <c r="H794" s="303"/>
      <c r="I794" s="303"/>
      <c r="J794" s="303"/>
      <c r="K794" s="303"/>
      <c r="L794" s="303"/>
      <c r="M794" s="303"/>
      <c r="N794" s="303"/>
      <c r="O794" s="303"/>
      <c r="P794" s="303"/>
      <c r="Q794" s="304"/>
      <c r="R794" s="304"/>
      <c r="S794" s="304"/>
      <c r="T794" s="304"/>
      <c r="U794" s="304"/>
      <c r="V794" s="304"/>
      <c r="W794" s="304"/>
      <c r="X794" s="304"/>
      <c r="Y794" s="304"/>
      <c r="Z794" s="304"/>
      <c r="AA794" s="304"/>
      <c r="AB794" s="304"/>
      <c r="AC794" s="304"/>
      <c r="AD794" s="304"/>
      <c r="AE794" s="304"/>
      <c r="AF794" s="304"/>
      <c r="AG794" s="304"/>
    </row>
    <row r="795">
      <c r="A795" s="304"/>
      <c r="B795" s="304"/>
      <c r="C795" s="304"/>
      <c r="D795" s="304"/>
      <c r="E795" s="303"/>
      <c r="F795" s="300"/>
      <c r="G795" s="313"/>
      <c r="H795" s="303"/>
      <c r="I795" s="303"/>
      <c r="J795" s="303"/>
      <c r="K795" s="303"/>
      <c r="L795" s="303"/>
      <c r="M795" s="303"/>
      <c r="N795" s="303"/>
      <c r="O795" s="303"/>
      <c r="P795" s="303"/>
      <c r="Q795" s="304"/>
      <c r="R795" s="304"/>
      <c r="S795" s="304"/>
      <c r="T795" s="304"/>
      <c r="U795" s="304"/>
      <c r="V795" s="304"/>
      <c r="W795" s="304"/>
      <c r="X795" s="304"/>
      <c r="Y795" s="304"/>
      <c r="Z795" s="304"/>
      <c r="AA795" s="304"/>
      <c r="AB795" s="304"/>
      <c r="AC795" s="304"/>
      <c r="AD795" s="304"/>
      <c r="AE795" s="304"/>
      <c r="AF795" s="304"/>
      <c r="AG795" s="304"/>
    </row>
    <row r="796">
      <c r="A796" s="304"/>
      <c r="B796" s="304"/>
      <c r="C796" s="304"/>
      <c r="D796" s="304"/>
      <c r="E796" s="303"/>
      <c r="F796" s="300"/>
      <c r="G796" s="313"/>
      <c r="H796" s="303"/>
      <c r="I796" s="303"/>
      <c r="J796" s="303"/>
      <c r="K796" s="303"/>
      <c r="L796" s="303"/>
      <c r="M796" s="303"/>
      <c r="N796" s="303"/>
      <c r="O796" s="303"/>
      <c r="P796" s="303"/>
      <c r="Q796" s="304"/>
      <c r="R796" s="304"/>
      <c r="S796" s="304"/>
      <c r="T796" s="304"/>
      <c r="U796" s="304"/>
      <c r="V796" s="304"/>
      <c r="W796" s="304"/>
      <c r="X796" s="304"/>
      <c r="Y796" s="304"/>
      <c r="Z796" s="304"/>
      <c r="AA796" s="304"/>
      <c r="AB796" s="304"/>
      <c r="AC796" s="304"/>
      <c r="AD796" s="304"/>
      <c r="AE796" s="304"/>
      <c r="AF796" s="304"/>
      <c r="AG796" s="304"/>
    </row>
    <row r="797">
      <c r="A797" s="304"/>
      <c r="B797" s="304"/>
      <c r="C797" s="304"/>
      <c r="D797" s="304"/>
      <c r="E797" s="303"/>
      <c r="F797" s="300"/>
      <c r="G797" s="313"/>
      <c r="H797" s="303"/>
      <c r="I797" s="303"/>
      <c r="J797" s="303"/>
      <c r="K797" s="303"/>
      <c r="L797" s="303"/>
      <c r="M797" s="303"/>
      <c r="N797" s="303"/>
      <c r="O797" s="303"/>
      <c r="P797" s="303"/>
      <c r="Q797" s="304"/>
      <c r="R797" s="304"/>
      <c r="S797" s="304"/>
      <c r="T797" s="304"/>
      <c r="U797" s="304"/>
      <c r="V797" s="304"/>
      <c r="W797" s="304"/>
      <c r="X797" s="304"/>
      <c r="Y797" s="304"/>
      <c r="Z797" s="304"/>
      <c r="AA797" s="304"/>
      <c r="AB797" s="304"/>
      <c r="AC797" s="304"/>
      <c r="AD797" s="304"/>
      <c r="AE797" s="304"/>
      <c r="AF797" s="304"/>
      <c r="AG797" s="304"/>
    </row>
    <row r="798">
      <c r="A798" s="304"/>
      <c r="B798" s="304"/>
      <c r="C798" s="304"/>
      <c r="D798" s="304"/>
      <c r="E798" s="303"/>
      <c r="F798" s="300"/>
      <c r="G798" s="313"/>
      <c r="H798" s="303"/>
      <c r="I798" s="303"/>
      <c r="J798" s="303"/>
      <c r="K798" s="303"/>
      <c r="L798" s="303"/>
      <c r="M798" s="303"/>
      <c r="N798" s="303"/>
      <c r="O798" s="303"/>
      <c r="P798" s="303"/>
      <c r="Q798" s="304"/>
      <c r="R798" s="304"/>
      <c r="S798" s="304"/>
      <c r="T798" s="304"/>
      <c r="U798" s="304"/>
      <c r="V798" s="304"/>
      <c r="W798" s="304"/>
      <c r="X798" s="304"/>
      <c r="Y798" s="304"/>
      <c r="Z798" s="304"/>
      <c r="AA798" s="304"/>
      <c r="AB798" s="304"/>
      <c r="AC798" s="304"/>
      <c r="AD798" s="304"/>
      <c r="AE798" s="304"/>
      <c r="AF798" s="304"/>
      <c r="AG798" s="304"/>
    </row>
    <row r="799">
      <c r="A799" s="304"/>
      <c r="B799" s="304"/>
      <c r="C799" s="304"/>
      <c r="D799" s="304"/>
      <c r="E799" s="303"/>
      <c r="F799" s="300"/>
      <c r="G799" s="313"/>
      <c r="H799" s="303"/>
      <c r="I799" s="303"/>
      <c r="J799" s="303"/>
      <c r="K799" s="303"/>
      <c r="L799" s="303"/>
      <c r="M799" s="303"/>
      <c r="N799" s="303"/>
      <c r="O799" s="303"/>
      <c r="P799" s="303"/>
      <c r="Q799" s="304"/>
      <c r="R799" s="304"/>
      <c r="S799" s="304"/>
      <c r="T799" s="304"/>
      <c r="U799" s="304"/>
      <c r="V799" s="304"/>
      <c r="W799" s="304"/>
      <c r="X799" s="304"/>
      <c r="Y799" s="304"/>
      <c r="Z799" s="304"/>
      <c r="AA799" s="304"/>
      <c r="AB799" s="304"/>
      <c r="AC799" s="304"/>
      <c r="AD799" s="304"/>
      <c r="AE799" s="304"/>
      <c r="AF799" s="304"/>
      <c r="AG799" s="304"/>
    </row>
    <row r="800">
      <c r="A800" s="304"/>
      <c r="B800" s="304"/>
      <c r="C800" s="304"/>
      <c r="D800" s="304"/>
      <c r="E800" s="303"/>
      <c r="F800" s="300"/>
      <c r="G800" s="313"/>
      <c r="H800" s="303"/>
      <c r="I800" s="303"/>
      <c r="J800" s="303"/>
      <c r="K800" s="303"/>
      <c r="L800" s="303"/>
      <c r="M800" s="303"/>
      <c r="N800" s="303"/>
      <c r="O800" s="303"/>
      <c r="P800" s="303"/>
      <c r="Q800" s="304"/>
      <c r="R800" s="304"/>
      <c r="S800" s="304"/>
      <c r="T800" s="304"/>
      <c r="U800" s="304"/>
      <c r="V800" s="304"/>
      <c r="W800" s="304"/>
      <c r="X800" s="304"/>
      <c r="Y800" s="304"/>
      <c r="Z800" s="304"/>
      <c r="AA800" s="304"/>
      <c r="AB800" s="304"/>
      <c r="AC800" s="304"/>
      <c r="AD800" s="304"/>
      <c r="AE800" s="304"/>
      <c r="AF800" s="304"/>
      <c r="AG800" s="304"/>
    </row>
    <row r="801">
      <c r="A801" s="304"/>
      <c r="B801" s="304"/>
      <c r="C801" s="304"/>
      <c r="D801" s="304"/>
      <c r="E801" s="303"/>
      <c r="F801" s="300"/>
      <c r="G801" s="313"/>
      <c r="H801" s="303"/>
      <c r="I801" s="303"/>
      <c r="J801" s="303"/>
      <c r="K801" s="303"/>
      <c r="L801" s="303"/>
      <c r="M801" s="303"/>
      <c r="N801" s="303"/>
      <c r="O801" s="303"/>
      <c r="P801" s="303"/>
      <c r="Q801" s="304"/>
      <c r="R801" s="304"/>
      <c r="S801" s="304"/>
      <c r="T801" s="304"/>
      <c r="U801" s="304"/>
      <c r="V801" s="304"/>
      <c r="W801" s="304"/>
      <c r="X801" s="304"/>
      <c r="Y801" s="304"/>
      <c r="Z801" s="304"/>
      <c r="AA801" s="304"/>
      <c r="AB801" s="304"/>
      <c r="AC801" s="304"/>
      <c r="AD801" s="304"/>
      <c r="AE801" s="304"/>
      <c r="AF801" s="304"/>
      <c r="AG801" s="304"/>
    </row>
    <row r="802">
      <c r="A802" s="304"/>
      <c r="B802" s="304"/>
      <c r="C802" s="304"/>
      <c r="D802" s="304"/>
      <c r="E802" s="303"/>
      <c r="F802" s="300"/>
      <c r="G802" s="313"/>
      <c r="H802" s="303"/>
      <c r="I802" s="303"/>
      <c r="J802" s="303"/>
      <c r="K802" s="303"/>
      <c r="L802" s="303"/>
      <c r="M802" s="303"/>
      <c r="N802" s="303"/>
      <c r="O802" s="303"/>
      <c r="P802" s="303"/>
      <c r="Q802" s="304"/>
      <c r="R802" s="304"/>
      <c r="S802" s="304"/>
      <c r="T802" s="304"/>
      <c r="U802" s="304"/>
      <c r="V802" s="304"/>
      <c r="W802" s="304"/>
      <c r="X802" s="304"/>
      <c r="Y802" s="304"/>
      <c r="Z802" s="304"/>
      <c r="AA802" s="304"/>
      <c r="AB802" s="304"/>
      <c r="AC802" s="304"/>
      <c r="AD802" s="304"/>
      <c r="AE802" s="304"/>
      <c r="AF802" s="304"/>
      <c r="AG802" s="304"/>
    </row>
    <row r="803">
      <c r="A803" s="304"/>
      <c r="B803" s="304"/>
      <c r="C803" s="304"/>
      <c r="D803" s="304"/>
      <c r="E803" s="303"/>
      <c r="F803" s="300"/>
      <c r="G803" s="313"/>
      <c r="H803" s="303"/>
      <c r="I803" s="303"/>
      <c r="J803" s="303"/>
      <c r="K803" s="303"/>
      <c r="L803" s="303"/>
      <c r="M803" s="303"/>
      <c r="N803" s="303"/>
      <c r="O803" s="303"/>
      <c r="P803" s="303"/>
      <c r="Q803" s="304"/>
      <c r="R803" s="304"/>
      <c r="S803" s="304"/>
      <c r="T803" s="304"/>
      <c r="U803" s="304"/>
      <c r="V803" s="304"/>
      <c r="W803" s="304"/>
      <c r="X803" s="304"/>
      <c r="Y803" s="304"/>
      <c r="Z803" s="304"/>
      <c r="AA803" s="304"/>
      <c r="AB803" s="304"/>
      <c r="AC803" s="304"/>
      <c r="AD803" s="304"/>
      <c r="AE803" s="304"/>
      <c r="AF803" s="304"/>
      <c r="AG803" s="304"/>
    </row>
    <row r="804">
      <c r="A804" s="304"/>
      <c r="B804" s="304"/>
      <c r="C804" s="304"/>
      <c r="D804" s="304"/>
      <c r="E804" s="303"/>
      <c r="F804" s="300"/>
      <c r="G804" s="313"/>
      <c r="H804" s="303"/>
      <c r="I804" s="303"/>
      <c r="J804" s="303"/>
      <c r="K804" s="303"/>
      <c r="L804" s="303"/>
      <c r="M804" s="303"/>
      <c r="N804" s="303"/>
      <c r="O804" s="303"/>
      <c r="P804" s="303"/>
      <c r="Q804" s="304"/>
      <c r="R804" s="304"/>
      <c r="S804" s="304"/>
      <c r="T804" s="304"/>
      <c r="U804" s="304"/>
      <c r="V804" s="304"/>
      <c r="W804" s="304"/>
      <c r="X804" s="304"/>
      <c r="Y804" s="304"/>
      <c r="Z804" s="304"/>
      <c r="AA804" s="304"/>
      <c r="AB804" s="304"/>
      <c r="AC804" s="304"/>
      <c r="AD804" s="304"/>
      <c r="AE804" s="304"/>
      <c r="AF804" s="304"/>
      <c r="AG804" s="304"/>
    </row>
    <row r="805">
      <c r="A805" s="304"/>
      <c r="B805" s="304"/>
      <c r="C805" s="304"/>
      <c r="D805" s="304"/>
      <c r="E805" s="303"/>
      <c r="F805" s="300"/>
      <c r="G805" s="313"/>
      <c r="H805" s="303"/>
      <c r="I805" s="303"/>
      <c r="J805" s="303"/>
      <c r="K805" s="303"/>
      <c r="L805" s="303"/>
      <c r="M805" s="303"/>
      <c r="N805" s="303"/>
      <c r="O805" s="303"/>
      <c r="P805" s="303"/>
      <c r="Q805" s="304"/>
      <c r="R805" s="304"/>
      <c r="S805" s="304"/>
      <c r="T805" s="304"/>
      <c r="U805" s="304"/>
      <c r="V805" s="304"/>
      <c r="W805" s="304"/>
      <c r="X805" s="304"/>
      <c r="Y805" s="304"/>
      <c r="Z805" s="304"/>
      <c r="AA805" s="304"/>
      <c r="AB805" s="304"/>
      <c r="AC805" s="304"/>
      <c r="AD805" s="304"/>
      <c r="AE805" s="304"/>
      <c r="AF805" s="304"/>
      <c r="AG805" s="304"/>
    </row>
    <row r="806">
      <c r="A806" s="304"/>
      <c r="B806" s="304"/>
      <c r="C806" s="304"/>
      <c r="D806" s="304"/>
      <c r="E806" s="303"/>
      <c r="F806" s="300"/>
      <c r="G806" s="313"/>
      <c r="H806" s="303"/>
      <c r="I806" s="303"/>
      <c r="J806" s="303"/>
      <c r="K806" s="303"/>
      <c r="L806" s="303"/>
      <c r="M806" s="303"/>
      <c r="N806" s="303"/>
      <c r="O806" s="303"/>
      <c r="P806" s="303"/>
      <c r="Q806" s="304"/>
      <c r="R806" s="304"/>
      <c r="S806" s="304"/>
      <c r="T806" s="304"/>
      <c r="U806" s="304"/>
      <c r="V806" s="304"/>
      <c r="W806" s="304"/>
      <c r="X806" s="304"/>
      <c r="Y806" s="304"/>
      <c r="Z806" s="304"/>
      <c r="AA806" s="304"/>
      <c r="AB806" s="304"/>
      <c r="AC806" s="304"/>
      <c r="AD806" s="304"/>
      <c r="AE806" s="304"/>
      <c r="AF806" s="304"/>
      <c r="AG806" s="304"/>
    </row>
    <row r="807">
      <c r="A807" s="304"/>
      <c r="B807" s="304"/>
      <c r="C807" s="304"/>
      <c r="D807" s="304"/>
      <c r="E807" s="303"/>
      <c r="F807" s="300"/>
      <c r="G807" s="313"/>
      <c r="H807" s="303"/>
      <c r="I807" s="303"/>
      <c r="J807" s="303"/>
      <c r="K807" s="303"/>
      <c r="L807" s="303"/>
      <c r="M807" s="303"/>
      <c r="N807" s="303"/>
      <c r="O807" s="303"/>
      <c r="P807" s="303"/>
      <c r="Q807" s="304"/>
      <c r="R807" s="304"/>
      <c r="S807" s="304"/>
      <c r="T807" s="304"/>
      <c r="U807" s="304"/>
      <c r="V807" s="304"/>
      <c r="W807" s="304"/>
      <c r="X807" s="304"/>
      <c r="Y807" s="304"/>
      <c r="Z807" s="304"/>
      <c r="AA807" s="304"/>
      <c r="AB807" s="304"/>
      <c r="AC807" s="304"/>
      <c r="AD807" s="304"/>
      <c r="AE807" s="304"/>
      <c r="AF807" s="304"/>
      <c r="AG807" s="304"/>
    </row>
    <row r="808">
      <c r="A808" s="304"/>
      <c r="B808" s="304"/>
      <c r="C808" s="304"/>
      <c r="D808" s="304"/>
      <c r="E808" s="303"/>
      <c r="F808" s="300"/>
      <c r="G808" s="313"/>
      <c r="H808" s="303"/>
      <c r="I808" s="303"/>
      <c r="J808" s="303"/>
      <c r="K808" s="303"/>
      <c r="L808" s="303"/>
      <c r="M808" s="303"/>
      <c r="N808" s="303"/>
      <c r="O808" s="303"/>
      <c r="P808" s="303"/>
      <c r="Q808" s="304"/>
      <c r="R808" s="304"/>
      <c r="S808" s="304"/>
      <c r="T808" s="304"/>
      <c r="U808" s="304"/>
      <c r="V808" s="304"/>
      <c r="W808" s="304"/>
      <c r="X808" s="304"/>
      <c r="Y808" s="304"/>
      <c r="Z808" s="304"/>
      <c r="AA808" s="304"/>
      <c r="AB808" s="304"/>
      <c r="AC808" s="304"/>
      <c r="AD808" s="304"/>
      <c r="AE808" s="304"/>
      <c r="AF808" s="304"/>
      <c r="AG808" s="304"/>
    </row>
    <row r="809">
      <c r="A809" s="304"/>
      <c r="B809" s="304"/>
      <c r="C809" s="304"/>
      <c r="D809" s="304"/>
      <c r="E809" s="303"/>
      <c r="F809" s="300"/>
      <c r="G809" s="313"/>
      <c r="H809" s="303"/>
      <c r="I809" s="303"/>
      <c r="J809" s="303"/>
      <c r="K809" s="303"/>
      <c r="L809" s="303"/>
      <c r="M809" s="303"/>
      <c r="N809" s="303"/>
      <c r="O809" s="303"/>
      <c r="P809" s="303"/>
      <c r="Q809" s="304"/>
      <c r="R809" s="304"/>
      <c r="S809" s="304"/>
      <c r="T809" s="304"/>
      <c r="U809" s="304"/>
      <c r="V809" s="304"/>
      <c r="W809" s="304"/>
      <c r="X809" s="304"/>
      <c r="Y809" s="304"/>
      <c r="Z809" s="304"/>
      <c r="AA809" s="304"/>
      <c r="AB809" s="304"/>
      <c r="AC809" s="304"/>
      <c r="AD809" s="304"/>
      <c r="AE809" s="304"/>
      <c r="AF809" s="304"/>
      <c r="AG809" s="304"/>
    </row>
    <row r="810">
      <c r="A810" s="304"/>
      <c r="B810" s="304"/>
      <c r="C810" s="304"/>
      <c r="D810" s="304"/>
      <c r="E810" s="303"/>
      <c r="F810" s="300"/>
      <c r="G810" s="313"/>
      <c r="H810" s="303"/>
      <c r="I810" s="303"/>
      <c r="J810" s="303"/>
      <c r="K810" s="303"/>
      <c r="L810" s="303"/>
      <c r="M810" s="303"/>
      <c r="N810" s="303"/>
      <c r="O810" s="303"/>
      <c r="P810" s="303"/>
      <c r="Q810" s="304"/>
      <c r="R810" s="304"/>
      <c r="S810" s="304"/>
      <c r="T810" s="304"/>
      <c r="U810" s="304"/>
      <c r="V810" s="304"/>
      <c r="W810" s="304"/>
      <c r="X810" s="304"/>
      <c r="Y810" s="304"/>
      <c r="Z810" s="304"/>
      <c r="AA810" s="304"/>
      <c r="AB810" s="304"/>
      <c r="AC810" s="304"/>
      <c r="AD810" s="304"/>
      <c r="AE810" s="304"/>
      <c r="AF810" s="304"/>
      <c r="AG810" s="304"/>
    </row>
    <row r="811">
      <c r="A811" s="304"/>
      <c r="B811" s="304"/>
      <c r="C811" s="304"/>
      <c r="D811" s="304"/>
      <c r="E811" s="303"/>
      <c r="F811" s="300"/>
      <c r="G811" s="313"/>
      <c r="H811" s="303"/>
      <c r="I811" s="303"/>
      <c r="J811" s="303"/>
      <c r="K811" s="303"/>
      <c r="L811" s="303"/>
      <c r="M811" s="303"/>
      <c r="N811" s="303"/>
      <c r="O811" s="303"/>
      <c r="P811" s="303"/>
      <c r="Q811" s="304"/>
      <c r="R811" s="304"/>
      <c r="S811" s="304"/>
      <c r="T811" s="304"/>
      <c r="U811" s="304"/>
      <c r="V811" s="304"/>
      <c r="W811" s="304"/>
      <c r="X811" s="304"/>
      <c r="Y811" s="304"/>
      <c r="Z811" s="304"/>
      <c r="AA811" s="304"/>
      <c r="AB811" s="304"/>
      <c r="AC811" s="304"/>
      <c r="AD811" s="304"/>
      <c r="AE811" s="304"/>
      <c r="AF811" s="304"/>
      <c r="AG811" s="304"/>
    </row>
    <row r="812">
      <c r="A812" s="304"/>
      <c r="B812" s="304"/>
      <c r="C812" s="304"/>
      <c r="D812" s="304"/>
      <c r="E812" s="303"/>
      <c r="F812" s="300"/>
      <c r="G812" s="313"/>
      <c r="H812" s="303"/>
      <c r="I812" s="303"/>
      <c r="J812" s="303"/>
      <c r="K812" s="303"/>
      <c r="L812" s="303"/>
      <c r="M812" s="303"/>
      <c r="N812" s="303"/>
      <c r="O812" s="303"/>
      <c r="P812" s="303"/>
      <c r="Q812" s="304"/>
      <c r="R812" s="304"/>
      <c r="S812" s="304"/>
      <c r="T812" s="304"/>
      <c r="U812" s="304"/>
      <c r="V812" s="304"/>
      <c r="W812" s="304"/>
      <c r="X812" s="304"/>
      <c r="Y812" s="304"/>
      <c r="Z812" s="304"/>
      <c r="AA812" s="304"/>
      <c r="AB812" s="304"/>
      <c r="AC812" s="304"/>
      <c r="AD812" s="304"/>
      <c r="AE812" s="304"/>
      <c r="AF812" s="304"/>
      <c r="AG812" s="304"/>
    </row>
    <row r="813">
      <c r="A813" s="304"/>
      <c r="B813" s="304"/>
      <c r="C813" s="304"/>
      <c r="D813" s="304"/>
      <c r="E813" s="303"/>
      <c r="F813" s="300"/>
      <c r="G813" s="313"/>
      <c r="H813" s="303"/>
      <c r="I813" s="303"/>
      <c r="J813" s="303"/>
      <c r="K813" s="303"/>
      <c r="L813" s="303"/>
      <c r="M813" s="303"/>
      <c r="N813" s="303"/>
      <c r="O813" s="303"/>
      <c r="P813" s="303"/>
      <c r="Q813" s="304"/>
      <c r="R813" s="304"/>
      <c r="S813" s="304"/>
      <c r="T813" s="304"/>
      <c r="U813" s="304"/>
      <c r="V813" s="304"/>
      <c r="W813" s="304"/>
      <c r="X813" s="304"/>
      <c r="Y813" s="304"/>
      <c r="Z813" s="304"/>
      <c r="AA813" s="304"/>
      <c r="AB813" s="304"/>
      <c r="AC813" s="304"/>
      <c r="AD813" s="304"/>
      <c r="AE813" s="304"/>
      <c r="AF813" s="304"/>
      <c r="AG813" s="304"/>
    </row>
    <row r="814">
      <c r="A814" s="304"/>
      <c r="B814" s="304"/>
      <c r="C814" s="304"/>
      <c r="D814" s="304"/>
      <c r="E814" s="303"/>
      <c r="F814" s="300"/>
      <c r="G814" s="313"/>
      <c r="H814" s="303"/>
      <c r="I814" s="303"/>
      <c r="J814" s="303"/>
      <c r="K814" s="303"/>
      <c r="L814" s="303"/>
      <c r="M814" s="303"/>
      <c r="N814" s="303"/>
      <c r="O814" s="303"/>
      <c r="P814" s="303"/>
      <c r="Q814" s="304"/>
      <c r="R814" s="304"/>
      <c r="S814" s="304"/>
      <c r="T814" s="304"/>
      <c r="U814" s="304"/>
      <c r="V814" s="304"/>
      <c r="W814" s="304"/>
      <c r="X814" s="304"/>
      <c r="Y814" s="304"/>
      <c r="Z814" s="304"/>
      <c r="AA814" s="304"/>
      <c r="AB814" s="304"/>
      <c r="AC814" s="304"/>
      <c r="AD814" s="304"/>
      <c r="AE814" s="304"/>
      <c r="AF814" s="304"/>
      <c r="AG814" s="304"/>
    </row>
    <row r="815">
      <c r="A815" s="304"/>
      <c r="B815" s="304"/>
      <c r="C815" s="304"/>
      <c r="D815" s="304"/>
      <c r="E815" s="303"/>
      <c r="F815" s="300"/>
      <c r="G815" s="313"/>
      <c r="H815" s="303"/>
      <c r="I815" s="303"/>
      <c r="J815" s="303"/>
      <c r="K815" s="303"/>
      <c r="L815" s="303"/>
      <c r="M815" s="303"/>
      <c r="N815" s="303"/>
      <c r="O815" s="303"/>
      <c r="P815" s="303"/>
      <c r="Q815" s="304"/>
      <c r="R815" s="304"/>
      <c r="S815" s="304"/>
      <c r="T815" s="304"/>
      <c r="U815" s="304"/>
      <c r="V815" s="304"/>
      <c r="W815" s="304"/>
      <c r="X815" s="304"/>
      <c r="Y815" s="304"/>
      <c r="Z815" s="304"/>
      <c r="AA815" s="304"/>
      <c r="AB815" s="304"/>
      <c r="AC815" s="304"/>
      <c r="AD815" s="304"/>
      <c r="AE815" s="304"/>
      <c r="AF815" s="304"/>
      <c r="AG815" s="304"/>
    </row>
    <row r="816">
      <c r="A816" s="304"/>
      <c r="B816" s="304"/>
      <c r="C816" s="304"/>
      <c r="D816" s="304"/>
      <c r="E816" s="303"/>
      <c r="F816" s="300"/>
      <c r="G816" s="313"/>
      <c r="H816" s="303"/>
      <c r="I816" s="303"/>
      <c r="J816" s="303"/>
      <c r="K816" s="303"/>
      <c r="L816" s="303"/>
      <c r="M816" s="303"/>
      <c r="N816" s="303"/>
      <c r="O816" s="303"/>
      <c r="P816" s="303"/>
      <c r="Q816" s="304"/>
      <c r="R816" s="304"/>
      <c r="S816" s="304"/>
      <c r="T816" s="304"/>
      <c r="U816" s="304"/>
      <c r="V816" s="304"/>
      <c r="W816" s="304"/>
      <c r="X816" s="304"/>
      <c r="Y816" s="304"/>
      <c r="Z816" s="304"/>
      <c r="AA816" s="304"/>
      <c r="AB816" s="304"/>
      <c r="AC816" s="304"/>
      <c r="AD816" s="304"/>
      <c r="AE816" s="304"/>
      <c r="AF816" s="304"/>
      <c r="AG816" s="304"/>
    </row>
    <row r="817">
      <c r="A817" s="304"/>
      <c r="B817" s="304"/>
      <c r="C817" s="304"/>
      <c r="D817" s="304"/>
      <c r="E817" s="303"/>
      <c r="F817" s="300"/>
      <c r="G817" s="313"/>
      <c r="H817" s="303"/>
      <c r="I817" s="303"/>
      <c r="J817" s="303"/>
      <c r="K817" s="303"/>
      <c r="L817" s="303"/>
      <c r="M817" s="303"/>
      <c r="N817" s="303"/>
      <c r="O817" s="303"/>
      <c r="P817" s="303"/>
      <c r="Q817" s="304"/>
      <c r="R817" s="304"/>
      <c r="S817" s="304"/>
      <c r="T817" s="304"/>
      <c r="U817" s="304"/>
      <c r="V817" s="304"/>
      <c r="W817" s="304"/>
      <c r="X817" s="304"/>
      <c r="Y817" s="304"/>
      <c r="Z817" s="304"/>
      <c r="AA817" s="304"/>
      <c r="AB817" s="304"/>
      <c r="AC817" s="304"/>
      <c r="AD817" s="304"/>
      <c r="AE817" s="304"/>
      <c r="AF817" s="304"/>
      <c r="AG817" s="304"/>
    </row>
    <row r="818">
      <c r="A818" s="304"/>
      <c r="B818" s="304"/>
      <c r="C818" s="304"/>
      <c r="D818" s="304"/>
      <c r="E818" s="303"/>
      <c r="F818" s="300"/>
      <c r="G818" s="313"/>
      <c r="H818" s="303"/>
      <c r="I818" s="303"/>
      <c r="J818" s="303"/>
      <c r="K818" s="303"/>
      <c r="L818" s="303"/>
      <c r="M818" s="303"/>
      <c r="N818" s="303"/>
      <c r="O818" s="303"/>
      <c r="P818" s="303"/>
      <c r="Q818" s="304"/>
      <c r="R818" s="304"/>
      <c r="S818" s="304"/>
      <c r="T818" s="304"/>
      <c r="U818" s="304"/>
      <c r="V818" s="304"/>
      <c r="W818" s="304"/>
      <c r="X818" s="304"/>
      <c r="Y818" s="304"/>
      <c r="Z818" s="304"/>
      <c r="AA818" s="304"/>
      <c r="AB818" s="304"/>
      <c r="AC818" s="304"/>
      <c r="AD818" s="304"/>
      <c r="AE818" s="304"/>
      <c r="AF818" s="304"/>
      <c r="AG818" s="304"/>
    </row>
    <row r="819">
      <c r="A819" s="304"/>
      <c r="B819" s="304"/>
      <c r="C819" s="304"/>
      <c r="D819" s="304"/>
      <c r="E819" s="303"/>
      <c r="F819" s="300"/>
      <c r="G819" s="313"/>
      <c r="H819" s="303"/>
      <c r="I819" s="303"/>
      <c r="J819" s="303"/>
      <c r="K819" s="303"/>
      <c r="L819" s="303"/>
      <c r="M819" s="303"/>
      <c r="N819" s="303"/>
      <c r="O819" s="303"/>
      <c r="P819" s="303"/>
      <c r="Q819" s="304"/>
      <c r="R819" s="304"/>
      <c r="S819" s="304"/>
      <c r="T819" s="304"/>
      <c r="U819" s="304"/>
      <c r="V819" s="304"/>
      <c r="W819" s="304"/>
      <c r="X819" s="304"/>
      <c r="Y819" s="304"/>
      <c r="Z819" s="304"/>
      <c r="AA819" s="304"/>
      <c r="AB819" s="304"/>
      <c r="AC819" s="304"/>
      <c r="AD819" s="304"/>
      <c r="AE819" s="304"/>
      <c r="AF819" s="304"/>
      <c r="AG819" s="304"/>
    </row>
    <row r="820">
      <c r="A820" s="304"/>
      <c r="B820" s="304"/>
      <c r="C820" s="304"/>
      <c r="D820" s="304"/>
      <c r="E820" s="303"/>
      <c r="F820" s="300"/>
      <c r="G820" s="313"/>
      <c r="H820" s="303"/>
      <c r="I820" s="303"/>
      <c r="J820" s="303"/>
      <c r="K820" s="303"/>
      <c r="L820" s="303"/>
      <c r="M820" s="303"/>
      <c r="N820" s="303"/>
      <c r="O820" s="303"/>
      <c r="P820" s="303"/>
      <c r="Q820" s="304"/>
      <c r="R820" s="304"/>
      <c r="S820" s="304"/>
      <c r="T820" s="304"/>
      <c r="U820" s="304"/>
      <c r="V820" s="304"/>
      <c r="W820" s="304"/>
      <c r="X820" s="304"/>
      <c r="Y820" s="304"/>
      <c r="Z820" s="304"/>
      <c r="AA820" s="304"/>
      <c r="AB820" s="304"/>
      <c r="AC820" s="304"/>
      <c r="AD820" s="304"/>
      <c r="AE820" s="304"/>
      <c r="AF820" s="304"/>
      <c r="AG820" s="304"/>
    </row>
    <row r="821">
      <c r="A821" s="304"/>
      <c r="B821" s="304"/>
      <c r="C821" s="304"/>
      <c r="D821" s="304"/>
      <c r="E821" s="303"/>
      <c r="F821" s="300"/>
      <c r="G821" s="313"/>
      <c r="H821" s="303"/>
      <c r="I821" s="303"/>
      <c r="J821" s="303"/>
      <c r="K821" s="303"/>
      <c r="L821" s="303"/>
      <c r="M821" s="303"/>
      <c r="N821" s="303"/>
      <c r="O821" s="303"/>
      <c r="P821" s="303"/>
      <c r="Q821" s="304"/>
      <c r="R821" s="304"/>
      <c r="S821" s="304"/>
      <c r="T821" s="304"/>
      <c r="U821" s="304"/>
      <c r="V821" s="304"/>
      <c r="W821" s="304"/>
      <c r="X821" s="304"/>
      <c r="Y821" s="304"/>
      <c r="Z821" s="304"/>
      <c r="AA821" s="304"/>
      <c r="AB821" s="304"/>
      <c r="AC821" s="304"/>
      <c r="AD821" s="304"/>
      <c r="AE821" s="304"/>
      <c r="AF821" s="304"/>
      <c r="AG821" s="304"/>
    </row>
    <row r="822">
      <c r="A822" s="304"/>
      <c r="B822" s="304"/>
      <c r="C822" s="304"/>
      <c r="D822" s="304"/>
      <c r="E822" s="303"/>
      <c r="F822" s="300"/>
      <c r="G822" s="313"/>
      <c r="H822" s="303"/>
      <c r="I822" s="303"/>
      <c r="J822" s="303"/>
      <c r="K822" s="303"/>
      <c r="L822" s="303"/>
      <c r="M822" s="303"/>
      <c r="N822" s="303"/>
      <c r="O822" s="303"/>
      <c r="P822" s="303"/>
      <c r="Q822" s="304"/>
      <c r="R822" s="304"/>
      <c r="S822" s="304"/>
      <c r="T822" s="304"/>
      <c r="U822" s="304"/>
      <c r="V822" s="304"/>
      <c r="W822" s="304"/>
      <c r="X822" s="304"/>
      <c r="Y822" s="304"/>
      <c r="Z822" s="304"/>
      <c r="AA822" s="304"/>
      <c r="AB822" s="304"/>
      <c r="AC822" s="304"/>
      <c r="AD822" s="304"/>
      <c r="AE822" s="304"/>
      <c r="AF822" s="304"/>
      <c r="AG822" s="304"/>
    </row>
    <row r="823">
      <c r="A823" s="304"/>
      <c r="B823" s="304"/>
      <c r="C823" s="304"/>
      <c r="D823" s="304"/>
      <c r="E823" s="303"/>
      <c r="F823" s="300"/>
      <c r="G823" s="313"/>
      <c r="H823" s="303"/>
      <c r="I823" s="303"/>
      <c r="J823" s="303"/>
      <c r="K823" s="303"/>
      <c r="L823" s="303"/>
      <c r="M823" s="303"/>
      <c r="N823" s="303"/>
      <c r="O823" s="303"/>
      <c r="P823" s="303"/>
      <c r="Q823" s="304"/>
      <c r="R823" s="304"/>
      <c r="S823" s="304"/>
      <c r="T823" s="304"/>
      <c r="U823" s="304"/>
      <c r="V823" s="304"/>
      <c r="W823" s="304"/>
      <c r="X823" s="304"/>
      <c r="Y823" s="304"/>
      <c r="Z823" s="304"/>
      <c r="AA823" s="304"/>
      <c r="AB823" s="304"/>
      <c r="AC823" s="304"/>
      <c r="AD823" s="304"/>
      <c r="AE823" s="304"/>
      <c r="AF823" s="304"/>
      <c r="AG823" s="304"/>
    </row>
    <row r="824">
      <c r="A824" s="304"/>
      <c r="B824" s="304"/>
      <c r="C824" s="304"/>
      <c r="D824" s="304"/>
      <c r="E824" s="303"/>
      <c r="F824" s="300"/>
      <c r="G824" s="313"/>
      <c r="H824" s="303"/>
      <c r="I824" s="303"/>
      <c r="J824" s="303"/>
      <c r="K824" s="303"/>
      <c r="L824" s="303"/>
      <c r="M824" s="303"/>
      <c r="N824" s="303"/>
      <c r="O824" s="303"/>
      <c r="P824" s="303"/>
      <c r="Q824" s="304"/>
      <c r="R824" s="304"/>
      <c r="S824" s="304"/>
      <c r="T824" s="304"/>
      <c r="U824" s="304"/>
      <c r="V824" s="304"/>
      <c r="W824" s="304"/>
      <c r="X824" s="304"/>
      <c r="Y824" s="304"/>
      <c r="Z824" s="304"/>
      <c r="AA824" s="304"/>
      <c r="AB824" s="304"/>
      <c r="AC824" s="304"/>
      <c r="AD824" s="304"/>
      <c r="AE824" s="304"/>
      <c r="AF824" s="304"/>
      <c r="AG824" s="304"/>
    </row>
    <row r="825">
      <c r="A825" s="304"/>
      <c r="B825" s="304"/>
      <c r="C825" s="304"/>
      <c r="D825" s="304"/>
      <c r="E825" s="303"/>
      <c r="F825" s="300"/>
      <c r="G825" s="313"/>
      <c r="H825" s="303"/>
      <c r="I825" s="303"/>
      <c r="J825" s="303"/>
      <c r="K825" s="303"/>
      <c r="L825" s="303"/>
      <c r="M825" s="303"/>
      <c r="N825" s="303"/>
      <c r="O825" s="303"/>
      <c r="P825" s="303"/>
      <c r="Q825" s="304"/>
      <c r="R825" s="304"/>
      <c r="S825" s="304"/>
      <c r="T825" s="304"/>
      <c r="U825" s="304"/>
      <c r="V825" s="304"/>
      <c r="W825" s="304"/>
      <c r="X825" s="304"/>
      <c r="Y825" s="304"/>
      <c r="Z825" s="304"/>
      <c r="AA825" s="304"/>
      <c r="AB825" s="304"/>
      <c r="AC825" s="304"/>
      <c r="AD825" s="304"/>
      <c r="AE825" s="304"/>
      <c r="AF825" s="304"/>
      <c r="AG825" s="304"/>
    </row>
    <row r="826">
      <c r="A826" s="304"/>
      <c r="B826" s="304"/>
      <c r="C826" s="304"/>
      <c r="D826" s="304"/>
      <c r="E826" s="303"/>
      <c r="F826" s="300"/>
      <c r="G826" s="313"/>
      <c r="H826" s="303"/>
      <c r="I826" s="303"/>
      <c r="J826" s="303"/>
      <c r="K826" s="303"/>
      <c r="L826" s="303"/>
      <c r="M826" s="303"/>
      <c r="N826" s="303"/>
      <c r="O826" s="303"/>
      <c r="P826" s="303"/>
      <c r="Q826" s="304"/>
      <c r="R826" s="304"/>
      <c r="S826" s="304"/>
      <c r="T826" s="304"/>
      <c r="U826" s="304"/>
      <c r="V826" s="304"/>
      <c r="W826" s="304"/>
      <c r="X826" s="304"/>
      <c r="Y826" s="304"/>
      <c r="Z826" s="304"/>
      <c r="AA826" s="304"/>
      <c r="AB826" s="304"/>
      <c r="AC826" s="304"/>
      <c r="AD826" s="304"/>
      <c r="AE826" s="304"/>
      <c r="AF826" s="304"/>
      <c r="AG826" s="304"/>
    </row>
    <row r="827">
      <c r="A827" s="304"/>
      <c r="B827" s="304"/>
      <c r="C827" s="304"/>
      <c r="D827" s="304"/>
      <c r="E827" s="303"/>
      <c r="F827" s="300"/>
      <c r="G827" s="313"/>
      <c r="H827" s="303"/>
      <c r="I827" s="303"/>
      <c r="J827" s="303"/>
      <c r="K827" s="303"/>
      <c r="L827" s="303"/>
      <c r="M827" s="303"/>
      <c r="N827" s="303"/>
      <c r="O827" s="303"/>
      <c r="P827" s="303"/>
      <c r="Q827" s="304"/>
      <c r="R827" s="304"/>
      <c r="S827" s="304"/>
      <c r="T827" s="304"/>
      <c r="U827" s="304"/>
      <c r="V827" s="304"/>
      <c r="W827" s="304"/>
      <c r="X827" s="304"/>
      <c r="Y827" s="304"/>
      <c r="Z827" s="304"/>
      <c r="AA827" s="304"/>
      <c r="AB827" s="304"/>
      <c r="AC827" s="304"/>
      <c r="AD827" s="304"/>
      <c r="AE827" s="304"/>
      <c r="AF827" s="304"/>
      <c r="AG827" s="304"/>
    </row>
    <row r="828">
      <c r="A828" s="304"/>
      <c r="B828" s="304"/>
      <c r="C828" s="304"/>
      <c r="D828" s="304"/>
      <c r="E828" s="303"/>
      <c r="F828" s="300"/>
      <c r="G828" s="313"/>
      <c r="H828" s="303"/>
      <c r="I828" s="303"/>
      <c r="J828" s="303"/>
      <c r="K828" s="303"/>
      <c r="L828" s="303"/>
      <c r="M828" s="303"/>
      <c r="N828" s="303"/>
      <c r="O828" s="303"/>
      <c r="P828" s="303"/>
      <c r="Q828" s="304"/>
      <c r="R828" s="304"/>
      <c r="S828" s="304"/>
      <c r="T828" s="304"/>
      <c r="U828" s="304"/>
      <c r="V828" s="304"/>
      <c r="W828" s="304"/>
      <c r="X828" s="304"/>
      <c r="Y828" s="304"/>
      <c r="Z828" s="304"/>
      <c r="AA828" s="304"/>
      <c r="AB828" s="304"/>
      <c r="AC828" s="304"/>
      <c r="AD828" s="304"/>
      <c r="AE828" s="304"/>
      <c r="AF828" s="304"/>
      <c r="AG828" s="304"/>
    </row>
    <row r="829">
      <c r="A829" s="304"/>
      <c r="B829" s="304"/>
      <c r="C829" s="304"/>
      <c r="D829" s="304"/>
      <c r="E829" s="303"/>
      <c r="F829" s="300"/>
      <c r="G829" s="313"/>
      <c r="H829" s="303"/>
      <c r="I829" s="303"/>
      <c r="J829" s="303"/>
      <c r="K829" s="303"/>
      <c r="L829" s="303"/>
      <c r="M829" s="303"/>
      <c r="N829" s="303"/>
      <c r="O829" s="303"/>
      <c r="P829" s="303"/>
      <c r="Q829" s="304"/>
      <c r="R829" s="304"/>
      <c r="S829" s="304"/>
      <c r="T829" s="304"/>
      <c r="U829" s="304"/>
      <c r="V829" s="304"/>
      <c r="W829" s="304"/>
      <c r="X829" s="304"/>
      <c r="Y829" s="304"/>
      <c r="Z829" s="304"/>
      <c r="AA829" s="304"/>
      <c r="AB829" s="304"/>
      <c r="AC829" s="304"/>
      <c r="AD829" s="304"/>
      <c r="AE829" s="304"/>
      <c r="AF829" s="304"/>
      <c r="AG829" s="304"/>
    </row>
    <row r="830">
      <c r="A830" s="304"/>
      <c r="B830" s="304"/>
      <c r="C830" s="304"/>
      <c r="D830" s="304"/>
      <c r="E830" s="303"/>
      <c r="F830" s="300"/>
      <c r="G830" s="313"/>
      <c r="H830" s="303"/>
      <c r="I830" s="303"/>
      <c r="J830" s="303"/>
      <c r="K830" s="303"/>
      <c r="L830" s="303"/>
      <c r="M830" s="303"/>
      <c r="N830" s="303"/>
      <c r="O830" s="303"/>
      <c r="P830" s="303"/>
      <c r="Q830" s="304"/>
      <c r="R830" s="304"/>
      <c r="S830" s="304"/>
      <c r="T830" s="304"/>
      <c r="U830" s="304"/>
      <c r="V830" s="304"/>
      <c r="W830" s="304"/>
      <c r="X830" s="304"/>
      <c r="Y830" s="304"/>
      <c r="Z830" s="304"/>
      <c r="AA830" s="304"/>
      <c r="AB830" s="304"/>
      <c r="AC830" s="304"/>
      <c r="AD830" s="304"/>
      <c r="AE830" s="304"/>
      <c r="AF830" s="304"/>
      <c r="AG830" s="304"/>
    </row>
    <row r="831">
      <c r="A831" s="304"/>
      <c r="B831" s="304"/>
      <c r="C831" s="304"/>
      <c r="D831" s="304"/>
      <c r="E831" s="303"/>
      <c r="F831" s="300"/>
      <c r="G831" s="313"/>
      <c r="H831" s="303"/>
      <c r="I831" s="303"/>
      <c r="J831" s="303"/>
      <c r="K831" s="303"/>
      <c r="L831" s="303"/>
      <c r="M831" s="303"/>
      <c r="N831" s="303"/>
      <c r="O831" s="303"/>
      <c r="P831" s="303"/>
      <c r="Q831" s="304"/>
      <c r="R831" s="304"/>
      <c r="S831" s="304"/>
      <c r="T831" s="304"/>
      <c r="U831" s="304"/>
      <c r="V831" s="304"/>
      <c r="W831" s="304"/>
      <c r="X831" s="304"/>
      <c r="Y831" s="304"/>
      <c r="Z831" s="304"/>
      <c r="AA831" s="304"/>
      <c r="AB831" s="304"/>
      <c r="AC831" s="304"/>
      <c r="AD831" s="304"/>
      <c r="AE831" s="304"/>
      <c r="AF831" s="304"/>
      <c r="AG831" s="304"/>
    </row>
    <row r="832">
      <c r="A832" s="304"/>
      <c r="B832" s="304"/>
      <c r="C832" s="304"/>
      <c r="D832" s="304"/>
      <c r="E832" s="303"/>
      <c r="F832" s="300"/>
      <c r="G832" s="313"/>
      <c r="H832" s="303"/>
      <c r="I832" s="303"/>
      <c r="J832" s="303"/>
      <c r="K832" s="303"/>
      <c r="L832" s="303"/>
      <c r="M832" s="303"/>
      <c r="N832" s="303"/>
      <c r="O832" s="303"/>
      <c r="P832" s="303"/>
      <c r="Q832" s="304"/>
      <c r="R832" s="304"/>
      <c r="S832" s="304"/>
      <c r="T832" s="304"/>
      <c r="U832" s="304"/>
      <c r="V832" s="304"/>
      <c r="W832" s="304"/>
      <c r="X832" s="304"/>
      <c r="Y832" s="304"/>
      <c r="Z832" s="304"/>
      <c r="AA832" s="304"/>
      <c r="AB832" s="304"/>
      <c r="AC832" s="304"/>
      <c r="AD832" s="304"/>
      <c r="AE832" s="304"/>
      <c r="AF832" s="304"/>
      <c r="AG832" s="304"/>
    </row>
    <row r="833">
      <c r="A833" s="304"/>
      <c r="B833" s="304"/>
      <c r="C833" s="304"/>
      <c r="D833" s="304"/>
      <c r="E833" s="303"/>
      <c r="F833" s="300"/>
      <c r="G833" s="313"/>
      <c r="H833" s="303"/>
      <c r="I833" s="303"/>
      <c r="J833" s="303"/>
      <c r="K833" s="303"/>
      <c r="L833" s="303"/>
      <c r="M833" s="303"/>
      <c r="N833" s="303"/>
      <c r="O833" s="303"/>
      <c r="P833" s="303"/>
      <c r="Q833" s="304"/>
      <c r="R833" s="304"/>
      <c r="S833" s="304"/>
      <c r="T833" s="304"/>
      <c r="U833" s="304"/>
      <c r="V833" s="304"/>
      <c r="W833" s="304"/>
      <c r="X833" s="304"/>
      <c r="Y833" s="304"/>
      <c r="Z833" s="304"/>
      <c r="AA833" s="304"/>
      <c r="AB833" s="304"/>
      <c r="AC833" s="304"/>
      <c r="AD833" s="304"/>
      <c r="AE833" s="304"/>
      <c r="AF833" s="304"/>
      <c r="AG833" s="304"/>
    </row>
    <row r="834">
      <c r="A834" s="304"/>
      <c r="B834" s="304"/>
      <c r="C834" s="304"/>
      <c r="D834" s="304"/>
      <c r="E834" s="303"/>
      <c r="F834" s="300"/>
      <c r="G834" s="313"/>
      <c r="H834" s="303"/>
      <c r="I834" s="303"/>
      <c r="J834" s="303"/>
      <c r="K834" s="303"/>
      <c r="L834" s="303"/>
      <c r="M834" s="303"/>
      <c r="N834" s="303"/>
      <c r="O834" s="303"/>
      <c r="P834" s="303"/>
      <c r="Q834" s="304"/>
      <c r="R834" s="304"/>
      <c r="S834" s="304"/>
      <c r="T834" s="304"/>
      <c r="U834" s="304"/>
      <c r="V834" s="304"/>
      <c r="W834" s="304"/>
      <c r="X834" s="304"/>
      <c r="Y834" s="304"/>
      <c r="Z834" s="304"/>
      <c r="AA834" s="304"/>
      <c r="AB834" s="304"/>
      <c r="AC834" s="304"/>
      <c r="AD834" s="304"/>
      <c r="AE834" s="304"/>
      <c r="AF834" s="304"/>
      <c r="AG834" s="304"/>
    </row>
    <row r="835">
      <c r="A835" s="304"/>
      <c r="B835" s="304"/>
      <c r="C835" s="304"/>
      <c r="D835" s="304"/>
      <c r="E835" s="303"/>
      <c r="F835" s="300"/>
      <c r="G835" s="313"/>
      <c r="H835" s="303"/>
      <c r="I835" s="303"/>
      <c r="J835" s="303"/>
      <c r="K835" s="303"/>
      <c r="L835" s="303"/>
      <c r="M835" s="303"/>
      <c r="N835" s="303"/>
      <c r="O835" s="303"/>
      <c r="P835" s="303"/>
      <c r="Q835" s="304"/>
      <c r="R835" s="304"/>
      <c r="S835" s="304"/>
      <c r="T835" s="304"/>
      <c r="U835" s="304"/>
      <c r="V835" s="304"/>
      <c r="W835" s="304"/>
      <c r="X835" s="304"/>
      <c r="Y835" s="304"/>
      <c r="Z835" s="304"/>
      <c r="AA835" s="304"/>
      <c r="AB835" s="304"/>
      <c r="AC835" s="304"/>
      <c r="AD835" s="304"/>
      <c r="AE835" s="304"/>
      <c r="AF835" s="304"/>
      <c r="AG835" s="304"/>
    </row>
    <row r="836">
      <c r="A836" s="304"/>
      <c r="B836" s="304"/>
      <c r="C836" s="304"/>
      <c r="D836" s="304"/>
      <c r="E836" s="303"/>
      <c r="F836" s="300"/>
      <c r="G836" s="313"/>
      <c r="H836" s="303"/>
      <c r="I836" s="303"/>
      <c r="J836" s="303"/>
      <c r="K836" s="303"/>
      <c r="L836" s="303"/>
      <c r="M836" s="303"/>
      <c r="N836" s="303"/>
      <c r="O836" s="303"/>
      <c r="P836" s="303"/>
      <c r="Q836" s="304"/>
      <c r="R836" s="304"/>
      <c r="S836" s="304"/>
      <c r="T836" s="304"/>
      <c r="U836" s="304"/>
      <c r="V836" s="304"/>
      <c r="W836" s="304"/>
      <c r="X836" s="304"/>
      <c r="Y836" s="304"/>
      <c r="Z836" s="304"/>
      <c r="AA836" s="304"/>
      <c r="AB836" s="304"/>
      <c r="AC836" s="304"/>
      <c r="AD836" s="304"/>
      <c r="AE836" s="304"/>
      <c r="AF836" s="304"/>
      <c r="AG836" s="304"/>
    </row>
    <row r="837">
      <c r="A837" s="304"/>
      <c r="B837" s="304"/>
      <c r="C837" s="304"/>
      <c r="D837" s="304"/>
      <c r="E837" s="303"/>
      <c r="F837" s="300"/>
      <c r="G837" s="313"/>
      <c r="H837" s="303"/>
      <c r="I837" s="303"/>
      <c r="J837" s="303"/>
      <c r="K837" s="303"/>
      <c r="L837" s="303"/>
      <c r="M837" s="303"/>
      <c r="N837" s="303"/>
      <c r="O837" s="303"/>
      <c r="P837" s="303"/>
      <c r="Q837" s="304"/>
      <c r="R837" s="304"/>
      <c r="S837" s="304"/>
      <c r="T837" s="304"/>
      <c r="U837" s="304"/>
      <c r="V837" s="304"/>
      <c r="W837" s="304"/>
      <c r="X837" s="304"/>
      <c r="Y837" s="304"/>
      <c r="Z837" s="304"/>
      <c r="AA837" s="304"/>
      <c r="AB837" s="304"/>
      <c r="AC837" s="304"/>
      <c r="AD837" s="304"/>
      <c r="AE837" s="304"/>
      <c r="AF837" s="304"/>
      <c r="AG837" s="304"/>
    </row>
    <row r="838">
      <c r="A838" s="304"/>
      <c r="B838" s="304"/>
      <c r="C838" s="304"/>
      <c r="D838" s="304"/>
      <c r="E838" s="303"/>
      <c r="F838" s="300"/>
      <c r="G838" s="313"/>
      <c r="H838" s="303"/>
      <c r="I838" s="303"/>
      <c r="J838" s="303"/>
      <c r="K838" s="303"/>
      <c r="L838" s="303"/>
      <c r="M838" s="303"/>
      <c r="N838" s="303"/>
      <c r="O838" s="303"/>
      <c r="P838" s="303"/>
      <c r="Q838" s="304"/>
      <c r="R838" s="304"/>
      <c r="S838" s="304"/>
      <c r="T838" s="304"/>
      <c r="U838" s="304"/>
      <c r="V838" s="304"/>
      <c r="W838" s="304"/>
      <c r="X838" s="304"/>
      <c r="Y838" s="304"/>
      <c r="Z838" s="304"/>
      <c r="AA838" s="304"/>
      <c r="AB838" s="304"/>
      <c r="AC838" s="304"/>
      <c r="AD838" s="304"/>
      <c r="AE838" s="304"/>
      <c r="AF838" s="304"/>
      <c r="AG838" s="304"/>
    </row>
    <row r="839">
      <c r="A839" s="304"/>
      <c r="B839" s="304"/>
      <c r="C839" s="304"/>
      <c r="D839" s="304"/>
      <c r="E839" s="303"/>
      <c r="F839" s="300"/>
      <c r="G839" s="313"/>
      <c r="H839" s="303"/>
      <c r="I839" s="303"/>
      <c r="J839" s="303"/>
      <c r="K839" s="303"/>
      <c r="L839" s="303"/>
      <c r="M839" s="303"/>
      <c r="N839" s="303"/>
      <c r="O839" s="303"/>
      <c r="P839" s="303"/>
      <c r="Q839" s="304"/>
      <c r="R839" s="304"/>
      <c r="S839" s="304"/>
      <c r="T839" s="304"/>
      <c r="U839" s="304"/>
      <c r="V839" s="304"/>
      <c r="W839" s="304"/>
      <c r="X839" s="304"/>
      <c r="Y839" s="304"/>
      <c r="Z839" s="304"/>
      <c r="AA839" s="304"/>
      <c r="AB839" s="304"/>
      <c r="AC839" s="304"/>
      <c r="AD839" s="304"/>
      <c r="AE839" s="304"/>
      <c r="AF839" s="304"/>
      <c r="AG839" s="304"/>
    </row>
    <row r="840">
      <c r="A840" s="304"/>
      <c r="B840" s="304"/>
      <c r="C840" s="304"/>
      <c r="D840" s="304"/>
      <c r="E840" s="303"/>
      <c r="F840" s="300"/>
      <c r="G840" s="313"/>
      <c r="H840" s="303"/>
      <c r="I840" s="303"/>
      <c r="J840" s="303"/>
      <c r="K840" s="303"/>
      <c r="L840" s="303"/>
      <c r="M840" s="303"/>
      <c r="N840" s="303"/>
      <c r="O840" s="303"/>
      <c r="P840" s="303"/>
      <c r="Q840" s="304"/>
      <c r="R840" s="304"/>
      <c r="S840" s="304"/>
      <c r="T840" s="304"/>
      <c r="U840" s="304"/>
      <c r="V840" s="304"/>
      <c r="W840" s="304"/>
      <c r="X840" s="304"/>
      <c r="Y840" s="304"/>
      <c r="Z840" s="304"/>
      <c r="AA840" s="304"/>
      <c r="AB840" s="304"/>
      <c r="AC840" s="304"/>
      <c r="AD840" s="304"/>
      <c r="AE840" s="304"/>
      <c r="AF840" s="304"/>
      <c r="AG840" s="304"/>
    </row>
    <row r="841">
      <c r="A841" s="304"/>
      <c r="B841" s="304"/>
      <c r="C841" s="304"/>
      <c r="D841" s="304"/>
      <c r="E841" s="303"/>
      <c r="F841" s="300"/>
      <c r="G841" s="313"/>
      <c r="H841" s="303"/>
      <c r="I841" s="303"/>
      <c r="J841" s="303"/>
      <c r="K841" s="303"/>
      <c r="L841" s="303"/>
      <c r="M841" s="303"/>
      <c r="N841" s="303"/>
      <c r="O841" s="303"/>
      <c r="P841" s="303"/>
      <c r="Q841" s="304"/>
      <c r="R841" s="304"/>
      <c r="S841" s="304"/>
      <c r="T841" s="304"/>
      <c r="U841" s="304"/>
      <c r="V841" s="304"/>
      <c r="W841" s="304"/>
      <c r="X841" s="304"/>
      <c r="Y841" s="304"/>
      <c r="Z841" s="304"/>
      <c r="AA841" s="304"/>
      <c r="AB841" s="304"/>
      <c r="AC841" s="304"/>
      <c r="AD841" s="304"/>
      <c r="AE841" s="304"/>
      <c r="AF841" s="304"/>
      <c r="AG841" s="304"/>
    </row>
    <row r="842">
      <c r="A842" s="304"/>
      <c r="B842" s="304"/>
      <c r="C842" s="304"/>
      <c r="D842" s="304"/>
      <c r="E842" s="303"/>
      <c r="F842" s="300"/>
      <c r="G842" s="313"/>
      <c r="H842" s="303"/>
      <c r="I842" s="303"/>
      <c r="J842" s="303"/>
      <c r="K842" s="303"/>
      <c r="L842" s="303"/>
      <c r="M842" s="303"/>
      <c r="N842" s="303"/>
      <c r="O842" s="303"/>
      <c r="P842" s="303"/>
      <c r="Q842" s="304"/>
      <c r="R842" s="304"/>
      <c r="S842" s="304"/>
      <c r="T842" s="304"/>
      <c r="U842" s="304"/>
      <c r="V842" s="304"/>
      <c r="W842" s="304"/>
      <c r="X842" s="304"/>
      <c r="Y842" s="304"/>
      <c r="Z842" s="304"/>
      <c r="AA842" s="304"/>
      <c r="AB842" s="304"/>
      <c r="AC842" s="304"/>
      <c r="AD842" s="304"/>
      <c r="AE842" s="304"/>
      <c r="AF842" s="304"/>
      <c r="AG842" s="304"/>
    </row>
    <row r="843">
      <c r="A843" s="304"/>
      <c r="B843" s="304"/>
      <c r="C843" s="304"/>
      <c r="D843" s="304"/>
      <c r="E843" s="303"/>
      <c r="F843" s="300"/>
      <c r="G843" s="313"/>
      <c r="H843" s="303"/>
      <c r="I843" s="303"/>
      <c r="J843" s="303"/>
      <c r="K843" s="303"/>
      <c r="L843" s="303"/>
      <c r="M843" s="303"/>
      <c r="N843" s="303"/>
      <c r="O843" s="303"/>
      <c r="P843" s="303"/>
      <c r="Q843" s="304"/>
      <c r="R843" s="304"/>
      <c r="S843" s="304"/>
      <c r="T843" s="304"/>
      <c r="U843" s="304"/>
      <c r="V843" s="304"/>
      <c r="W843" s="304"/>
      <c r="X843" s="304"/>
      <c r="Y843" s="304"/>
      <c r="Z843" s="304"/>
      <c r="AA843" s="304"/>
      <c r="AB843" s="304"/>
      <c r="AC843" s="304"/>
      <c r="AD843" s="304"/>
      <c r="AE843" s="304"/>
      <c r="AF843" s="304"/>
      <c r="AG843" s="304"/>
    </row>
    <row r="844">
      <c r="A844" s="304"/>
      <c r="B844" s="304"/>
      <c r="C844" s="304"/>
      <c r="D844" s="304"/>
      <c r="E844" s="303"/>
      <c r="F844" s="300"/>
      <c r="G844" s="313"/>
      <c r="H844" s="303"/>
      <c r="I844" s="303"/>
      <c r="J844" s="303"/>
      <c r="K844" s="303"/>
      <c r="L844" s="303"/>
      <c r="M844" s="303"/>
      <c r="N844" s="303"/>
      <c r="O844" s="303"/>
      <c r="P844" s="303"/>
      <c r="Q844" s="304"/>
      <c r="R844" s="304"/>
      <c r="S844" s="304"/>
      <c r="T844" s="304"/>
      <c r="U844" s="304"/>
      <c r="V844" s="304"/>
      <c r="W844" s="304"/>
      <c r="X844" s="304"/>
      <c r="Y844" s="304"/>
      <c r="Z844" s="304"/>
      <c r="AA844" s="304"/>
      <c r="AB844" s="304"/>
      <c r="AC844" s="304"/>
      <c r="AD844" s="304"/>
      <c r="AE844" s="304"/>
      <c r="AF844" s="304"/>
      <c r="AG844" s="304"/>
    </row>
    <row r="845">
      <c r="A845" s="304"/>
      <c r="B845" s="304"/>
      <c r="C845" s="304"/>
      <c r="D845" s="304"/>
      <c r="E845" s="303"/>
      <c r="F845" s="300"/>
      <c r="G845" s="313"/>
      <c r="H845" s="303"/>
      <c r="I845" s="303"/>
      <c r="J845" s="303"/>
      <c r="K845" s="303"/>
      <c r="L845" s="303"/>
      <c r="M845" s="303"/>
      <c r="N845" s="303"/>
      <c r="O845" s="303"/>
      <c r="P845" s="303"/>
      <c r="Q845" s="304"/>
      <c r="R845" s="304"/>
      <c r="S845" s="304"/>
      <c r="T845" s="304"/>
      <c r="U845" s="304"/>
      <c r="V845" s="304"/>
      <c r="W845" s="304"/>
      <c r="X845" s="304"/>
      <c r="Y845" s="304"/>
      <c r="Z845" s="304"/>
      <c r="AA845" s="304"/>
      <c r="AB845" s="304"/>
      <c r="AC845" s="304"/>
      <c r="AD845" s="304"/>
      <c r="AE845" s="304"/>
      <c r="AF845" s="304"/>
      <c r="AG845" s="304"/>
    </row>
    <row r="846">
      <c r="A846" s="304"/>
      <c r="B846" s="304"/>
      <c r="C846" s="304"/>
      <c r="D846" s="304"/>
      <c r="E846" s="303"/>
      <c r="F846" s="300"/>
      <c r="G846" s="313"/>
      <c r="H846" s="303"/>
      <c r="I846" s="303"/>
      <c r="J846" s="303"/>
      <c r="K846" s="303"/>
      <c r="L846" s="303"/>
      <c r="M846" s="303"/>
      <c r="N846" s="303"/>
      <c r="O846" s="303"/>
      <c r="P846" s="303"/>
      <c r="Q846" s="304"/>
      <c r="R846" s="304"/>
      <c r="S846" s="304"/>
      <c r="T846" s="304"/>
      <c r="U846" s="304"/>
      <c r="V846" s="304"/>
      <c r="W846" s="304"/>
      <c r="X846" s="304"/>
      <c r="Y846" s="304"/>
      <c r="Z846" s="304"/>
      <c r="AA846" s="304"/>
      <c r="AB846" s="304"/>
      <c r="AC846" s="304"/>
      <c r="AD846" s="304"/>
      <c r="AE846" s="304"/>
      <c r="AF846" s="304"/>
      <c r="AG846" s="304"/>
    </row>
    <row r="847">
      <c r="A847" s="304"/>
      <c r="B847" s="304"/>
      <c r="C847" s="304"/>
      <c r="D847" s="304"/>
      <c r="E847" s="303"/>
      <c r="F847" s="300"/>
      <c r="G847" s="313"/>
      <c r="H847" s="303"/>
      <c r="I847" s="303"/>
      <c r="J847" s="303"/>
      <c r="K847" s="303"/>
      <c r="L847" s="303"/>
      <c r="M847" s="303"/>
      <c r="N847" s="303"/>
      <c r="O847" s="303"/>
      <c r="P847" s="303"/>
      <c r="Q847" s="304"/>
      <c r="R847" s="304"/>
      <c r="S847" s="304"/>
      <c r="T847" s="304"/>
      <c r="U847" s="304"/>
      <c r="V847" s="304"/>
      <c r="W847" s="304"/>
      <c r="X847" s="304"/>
      <c r="Y847" s="304"/>
      <c r="Z847" s="304"/>
      <c r="AA847" s="304"/>
      <c r="AB847" s="304"/>
      <c r="AC847" s="304"/>
      <c r="AD847" s="304"/>
      <c r="AE847" s="304"/>
      <c r="AF847" s="304"/>
      <c r="AG847" s="304"/>
    </row>
    <row r="848">
      <c r="A848" s="304"/>
      <c r="B848" s="304"/>
      <c r="C848" s="304"/>
      <c r="D848" s="304"/>
      <c r="E848" s="303"/>
      <c r="F848" s="300"/>
      <c r="G848" s="313"/>
      <c r="H848" s="303"/>
      <c r="I848" s="303"/>
      <c r="J848" s="303"/>
      <c r="K848" s="303"/>
      <c r="L848" s="303"/>
      <c r="M848" s="303"/>
      <c r="N848" s="303"/>
      <c r="O848" s="303"/>
      <c r="P848" s="303"/>
      <c r="Q848" s="304"/>
      <c r="R848" s="304"/>
      <c r="S848" s="304"/>
      <c r="T848" s="304"/>
      <c r="U848" s="304"/>
      <c r="V848" s="304"/>
      <c r="W848" s="304"/>
      <c r="X848" s="304"/>
      <c r="Y848" s="304"/>
      <c r="Z848" s="304"/>
      <c r="AA848" s="304"/>
      <c r="AB848" s="304"/>
      <c r="AC848" s="304"/>
      <c r="AD848" s="304"/>
      <c r="AE848" s="304"/>
      <c r="AF848" s="304"/>
      <c r="AG848" s="304"/>
    </row>
    <row r="849">
      <c r="A849" s="304"/>
      <c r="B849" s="304"/>
      <c r="C849" s="304"/>
      <c r="D849" s="304"/>
      <c r="E849" s="303"/>
      <c r="F849" s="300"/>
      <c r="G849" s="313"/>
      <c r="H849" s="303"/>
      <c r="I849" s="303"/>
      <c r="J849" s="303"/>
      <c r="K849" s="303"/>
      <c r="L849" s="303"/>
      <c r="M849" s="303"/>
      <c r="N849" s="303"/>
      <c r="O849" s="303"/>
      <c r="P849" s="303"/>
      <c r="Q849" s="304"/>
      <c r="R849" s="304"/>
      <c r="S849" s="304"/>
      <c r="T849" s="304"/>
      <c r="U849" s="304"/>
      <c r="V849" s="304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304"/>
    </row>
    <row r="850">
      <c r="A850" s="304"/>
      <c r="B850" s="304"/>
      <c r="C850" s="304"/>
      <c r="D850" s="304"/>
      <c r="E850" s="303"/>
      <c r="F850" s="300"/>
      <c r="G850" s="313"/>
      <c r="H850" s="303"/>
      <c r="I850" s="303"/>
      <c r="J850" s="303"/>
      <c r="K850" s="303"/>
      <c r="L850" s="303"/>
      <c r="M850" s="303"/>
      <c r="N850" s="303"/>
      <c r="O850" s="303"/>
      <c r="P850" s="303"/>
      <c r="Q850" s="304"/>
      <c r="R850" s="304"/>
      <c r="S850" s="304"/>
      <c r="T850" s="304"/>
      <c r="U850" s="304"/>
      <c r="V850" s="304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304"/>
    </row>
    <row r="851">
      <c r="A851" s="304"/>
      <c r="B851" s="304"/>
      <c r="C851" s="304"/>
      <c r="D851" s="304"/>
      <c r="E851" s="303"/>
      <c r="F851" s="300"/>
      <c r="G851" s="313"/>
      <c r="H851" s="303"/>
      <c r="I851" s="303"/>
      <c r="J851" s="303"/>
      <c r="K851" s="303"/>
      <c r="L851" s="303"/>
      <c r="M851" s="303"/>
      <c r="N851" s="303"/>
      <c r="O851" s="303"/>
      <c r="P851" s="303"/>
      <c r="Q851" s="304"/>
      <c r="R851" s="304"/>
      <c r="S851" s="304"/>
      <c r="T851" s="304"/>
      <c r="U851" s="304"/>
      <c r="V851" s="304"/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304"/>
    </row>
    <row r="852">
      <c r="A852" s="304"/>
      <c r="B852" s="304"/>
      <c r="C852" s="304"/>
      <c r="D852" s="304"/>
      <c r="E852" s="303"/>
      <c r="F852" s="300"/>
      <c r="G852" s="313"/>
      <c r="H852" s="303"/>
      <c r="I852" s="303"/>
      <c r="J852" s="303"/>
      <c r="K852" s="303"/>
      <c r="L852" s="303"/>
      <c r="M852" s="303"/>
      <c r="N852" s="303"/>
      <c r="O852" s="303"/>
      <c r="P852" s="303"/>
      <c r="Q852" s="304"/>
      <c r="R852" s="304"/>
      <c r="S852" s="304"/>
      <c r="T852" s="304"/>
      <c r="U852" s="304"/>
      <c r="V852" s="304"/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304"/>
    </row>
    <row r="853">
      <c r="A853" s="304"/>
      <c r="B853" s="304"/>
      <c r="C853" s="304"/>
      <c r="D853" s="304"/>
      <c r="E853" s="303"/>
      <c r="F853" s="300"/>
      <c r="G853" s="313"/>
      <c r="H853" s="303"/>
      <c r="I853" s="303"/>
      <c r="J853" s="303"/>
      <c r="K853" s="303"/>
      <c r="L853" s="303"/>
      <c r="M853" s="303"/>
      <c r="N853" s="303"/>
      <c r="O853" s="303"/>
      <c r="P853" s="303"/>
      <c r="Q853" s="304"/>
      <c r="R853" s="304"/>
      <c r="S853" s="304"/>
      <c r="T853" s="304"/>
      <c r="U853" s="304"/>
      <c r="V853" s="304"/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304"/>
    </row>
    <row r="854">
      <c r="A854" s="304"/>
      <c r="B854" s="304"/>
      <c r="C854" s="304"/>
      <c r="D854" s="304"/>
      <c r="E854" s="303"/>
      <c r="F854" s="300"/>
      <c r="G854" s="313"/>
      <c r="H854" s="303"/>
      <c r="I854" s="303"/>
      <c r="J854" s="303"/>
      <c r="K854" s="303"/>
      <c r="L854" s="303"/>
      <c r="M854" s="303"/>
      <c r="N854" s="303"/>
      <c r="O854" s="303"/>
      <c r="P854" s="303"/>
      <c r="Q854" s="304"/>
      <c r="R854" s="304"/>
      <c r="S854" s="304"/>
      <c r="T854" s="304"/>
      <c r="U854" s="304"/>
      <c r="V854" s="304"/>
      <c r="W854" s="304"/>
      <c r="X854" s="304"/>
      <c r="Y854" s="304"/>
      <c r="Z854" s="304"/>
      <c r="AA854" s="304"/>
      <c r="AB854" s="304"/>
      <c r="AC854" s="304"/>
      <c r="AD854" s="304"/>
      <c r="AE854" s="304"/>
      <c r="AF854" s="304"/>
      <c r="AG854" s="304"/>
    </row>
    <row r="855">
      <c r="A855" s="304"/>
      <c r="B855" s="304"/>
      <c r="C855" s="304"/>
      <c r="D855" s="304"/>
      <c r="E855" s="303"/>
      <c r="F855" s="300"/>
      <c r="G855" s="313"/>
      <c r="H855" s="303"/>
      <c r="I855" s="303"/>
      <c r="J855" s="303"/>
      <c r="K855" s="303"/>
      <c r="L855" s="303"/>
      <c r="M855" s="303"/>
      <c r="N855" s="303"/>
      <c r="O855" s="303"/>
      <c r="P855" s="303"/>
      <c r="Q855" s="304"/>
      <c r="R855" s="304"/>
      <c r="S855" s="304"/>
      <c r="T855" s="304"/>
      <c r="U855" s="304"/>
      <c r="V855" s="304"/>
      <c r="W855" s="304"/>
      <c r="X855" s="304"/>
      <c r="Y855" s="304"/>
      <c r="Z855" s="304"/>
      <c r="AA855" s="304"/>
      <c r="AB855" s="304"/>
      <c r="AC855" s="304"/>
      <c r="AD855" s="304"/>
      <c r="AE855" s="304"/>
      <c r="AF855" s="304"/>
      <c r="AG855" s="304"/>
    </row>
    <row r="856">
      <c r="A856" s="304"/>
      <c r="B856" s="304"/>
      <c r="C856" s="304"/>
      <c r="D856" s="304"/>
      <c r="E856" s="303"/>
      <c r="F856" s="300"/>
      <c r="G856" s="313"/>
      <c r="H856" s="303"/>
      <c r="I856" s="303"/>
      <c r="J856" s="303"/>
      <c r="K856" s="303"/>
      <c r="L856" s="303"/>
      <c r="M856" s="303"/>
      <c r="N856" s="303"/>
      <c r="O856" s="303"/>
      <c r="P856" s="303"/>
      <c r="Q856" s="304"/>
      <c r="R856" s="304"/>
      <c r="S856" s="304"/>
      <c r="T856" s="304"/>
      <c r="U856" s="304"/>
      <c r="V856" s="304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304"/>
    </row>
    <row r="857">
      <c r="A857" s="304"/>
      <c r="B857" s="304"/>
      <c r="C857" s="304"/>
      <c r="D857" s="304"/>
      <c r="E857" s="303"/>
      <c r="F857" s="300"/>
      <c r="G857" s="313"/>
      <c r="H857" s="303"/>
      <c r="I857" s="303"/>
      <c r="J857" s="303"/>
      <c r="K857" s="303"/>
      <c r="L857" s="303"/>
      <c r="M857" s="303"/>
      <c r="N857" s="303"/>
      <c r="O857" s="303"/>
      <c r="P857" s="303"/>
      <c r="Q857" s="304"/>
      <c r="R857" s="304"/>
      <c r="S857" s="304"/>
      <c r="T857" s="304"/>
      <c r="U857" s="304"/>
      <c r="V857" s="304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304"/>
    </row>
    <row r="858">
      <c r="A858" s="304"/>
      <c r="B858" s="304"/>
      <c r="C858" s="304"/>
      <c r="D858" s="304"/>
      <c r="E858" s="303"/>
      <c r="F858" s="300"/>
      <c r="G858" s="313"/>
      <c r="H858" s="303"/>
      <c r="I858" s="303"/>
      <c r="J858" s="303"/>
      <c r="K858" s="303"/>
      <c r="L858" s="303"/>
      <c r="M858" s="303"/>
      <c r="N858" s="303"/>
      <c r="O858" s="303"/>
      <c r="P858" s="303"/>
      <c r="Q858" s="304"/>
      <c r="R858" s="304"/>
      <c r="S858" s="304"/>
      <c r="T858" s="304"/>
      <c r="U858" s="304"/>
      <c r="V858" s="304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304"/>
    </row>
    <row r="859">
      <c r="A859" s="304"/>
      <c r="B859" s="304"/>
      <c r="C859" s="304"/>
      <c r="D859" s="304"/>
      <c r="E859" s="303"/>
      <c r="F859" s="300"/>
      <c r="G859" s="313"/>
      <c r="H859" s="303"/>
      <c r="I859" s="303"/>
      <c r="J859" s="303"/>
      <c r="K859" s="303"/>
      <c r="L859" s="303"/>
      <c r="M859" s="303"/>
      <c r="N859" s="303"/>
      <c r="O859" s="303"/>
      <c r="P859" s="303"/>
      <c r="Q859" s="304"/>
      <c r="R859" s="304"/>
      <c r="S859" s="304"/>
      <c r="T859" s="304"/>
      <c r="U859" s="304"/>
      <c r="V859" s="304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304"/>
    </row>
    <row r="860">
      <c r="A860" s="304"/>
      <c r="B860" s="304"/>
      <c r="C860" s="304"/>
      <c r="D860" s="304"/>
      <c r="E860" s="303"/>
      <c r="F860" s="300"/>
      <c r="G860" s="313"/>
      <c r="H860" s="303"/>
      <c r="I860" s="303"/>
      <c r="J860" s="303"/>
      <c r="K860" s="303"/>
      <c r="L860" s="303"/>
      <c r="M860" s="303"/>
      <c r="N860" s="303"/>
      <c r="O860" s="303"/>
      <c r="P860" s="303"/>
      <c r="Q860" s="304"/>
      <c r="R860" s="304"/>
      <c r="S860" s="304"/>
      <c r="T860" s="304"/>
      <c r="U860" s="304"/>
      <c r="V860" s="304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304"/>
    </row>
    <row r="861">
      <c r="A861" s="304"/>
      <c r="B861" s="304"/>
      <c r="C861" s="304"/>
      <c r="D861" s="304"/>
      <c r="E861" s="303"/>
      <c r="F861" s="300"/>
      <c r="G861" s="313"/>
      <c r="H861" s="303"/>
      <c r="I861" s="303"/>
      <c r="J861" s="303"/>
      <c r="K861" s="303"/>
      <c r="L861" s="303"/>
      <c r="M861" s="303"/>
      <c r="N861" s="303"/>
      <c r="O861" s="303"/>
      <c r="P861" s="303"/>
      <c r="Q861" s="304"/>
      <c r="R861" s="304"/>
      <c r="S861" s="304"/>
      <c r="T861" s="304"/>
      <c r="U861" s="304"/>
      <c r="V861" s="304"/>
      <c r="W861" s="304"/>
      <c r="X861" s="304"/>
      <c r="Y861" s="304"/>
      <c r="Z861" s="304"/>
      <c r="AA861" s="304"/>
      <c r="AB861" s="304"/>
      <c r="AC861" s="304"/>
      <c r="AD861" s="304"/>
      <c r="AE861" s="304"/>
      <c r="AF861" s="304"/>
      <c r="AG861" s="304"/>
    </row>
    <row r="862">
      <c r="A862" s="304"/>
      <c r="B862" s="304"/>
      <c r="C862" s="304"/>
      <c r="D862" s="304"/>
      <c r="E862" s="303"/>
      <c r="F862" s="300"/>
      <c r="G862" s="313"/>
      <c r="H862" s="303"/>
      <c r="I862" s="303"/>
      <c r="J862" s="303"/>
      <c r="K862" s="303"/>
      <c r="L862" s="303"/>
      <c r="M862" s="303"/>
      <c r="N862" s="303"/>
      <c r="O862" s="303"/>
      <c r="P862" s="303"/>
      <c r="Q862" s="304"/>
      <c r="R862" s="304"/>
      <c r="S862" s="304"/>
      <c r="T862" s="304"/>
      <c r="U862" s="304"/>
      <c r="V862" s="304"/>
      <c r="W862" s="304"/>
      <c r="X862" s="304"/>
      <c r="Y862" s="304"/>
      <c r="Z862" s="304"/>
      <c r="AA862" s="304"/>
      <c r="AB862" s="304"/>
      <c r="AC862" s="304"/>
      <c r="AD862" s="304"/>
      <c r="AE862" s="304"/>
      <c r="AF862" s="304"/>
      <c r="AG862" s="304"/>
    </row>
    <row r="863">
      <c r="A863" s="304"/>
      <c r="B863" s="304"/>
      <c r="C863" s="304"/>
      <c r="D863" s="304"/>
      <c r="E863" s="303"/>
      <c r="F863" s="300"/>
      <c r="G863" s="313"/>
      <c r="H863" s="303"/>
      <c r="I863" s="303"/>
      <c r="J863" s="303"/>
      <c r="K863" s="303"/>
      <c r="L863" s="303"/>
      <c r="M863" s="303"/>
      <c r="N863" s="303"/>
      <c r="O863" s="303"/>
      <c r="P863" s="303"/>
      <c r="Q863" s="304"/>
      <c r="R863" s="304"/>
      <c r="S863" s="304"/>
      <c r="T863" s="304"/>
      <c r="U863" s="304"/>
      <c r="V863" s="304"/>
      <c r="W863" s="304"/>
      <c r="X863" s="304"/>
      <c r="Y863" s="304"/>
      <c r="Z863" s="304"/>
      <c r="AA863" s="304"/>
      <c r="AB863" s="304"/>
      <c r="AC863" s="304"/>
      <c r="AD863" s="304"/>
      <c r="AE863" s="304"/>
      <c r="AF863" s="304"/>
      <c r="AG863" s="304"/>
    </row>
    <row r="864">
      <c r="A864" s="304"/>
      <c r="B864" s="304"/>
      <c r="C864" s="304"/>
      <c r="D864" s="304"/>
      <c r="E864" s="303"/>
      <c r="F864" s="300"/>
      <c r="G864" s="313"/>
      <c r="H864" s="303"/>
      <c r="I864" s="303"/>
      <c r="J864" s="303"/>
      <c r="K864" s="303"/>
      <c r="L864" s="303"/>
      <c r="M864" s="303"/>
      <c r="N864" s="303"/>
      <c r="O864" s="303"/>
      <c r="P864" s="303"/>
      <c r="Q864" s="304"/>
      <c r="R864" s="304"/>
      <c r="S864" s="304"/>
      <c r="T864" s="304"/>
      <c r="U864" s="304"/>
      <c r="V864" s="304"/>
      <c r="W864" s="304"/>
      <c r="X864" s="304"/>
      <c r="Y864" s="304"/>
      <c r="Z864" s="304"/>
      <c r="AA864" s="304"/>
      <c r="AB864" s="304"/>
      <c r="AC864" s="304"/>
      <c r="AD864" s="304"/>
      <c r="AE864" s="304"/>
      <c r="AF864" s="304"/>
      <c r="AG864" s="304"/>
    </row>
    <row r="865">
      <c r="A865" s="304"/>
      <c r="B865" s="304"/>
      <c r="C865" s="304"/>
      <c r="D865" s="304"/>
      <c r="E865" s="303"/>
      <c r="F865" s="300"/>
      <c r="G865" s="313"/>
      <c r="H865" s="303"/>
      <c r="I865" s="303"/>
      <c r="J865" s="303"/>
      <c r="K865" s="303"/>
      <c r="L865" s="303"/>
      <c r="M865" s="303"/>
      <c r="N865" s="303"/>
      <c r="O865" s="303"/>
      <c r="P865" s="303"/>
      <c r="Q865" s="304"/>
      <c r="R865" s="304"/>
      <c r="S865" s="304"/>
      <c r="T865" s="304"/>
      <c r="U865" s="304"/>
      <c r="V865" s="304"/>
      <c r="W865" s="304"/>
      <c r="X865" s="304"/>
      <c r="Y865" s="304"/>
      <c r="Z865" s="304"/>
      <c r="AA865" s="304"/>
      <c r="AB865" s="304"/>
      <c r="AC865" s="304"/>
      <c r="AD865" s="304"/>
      <c r="AE865" s="304"/>
      <c r="AF865" s="304"/>
      <c r="AG865" s="304"/>
    </row>
    <row r="866">
      <c r="A866" s="304"/>
      <c r="B866" s="304"/>
      <c r="C866" s="304"/>
      <c r="D866" s="304"/>
      <c r="E866" s="303"/>
      <c r="F866" s="300"/>
      <c r="G866" s="313"/>
      <c r="H866" s="303"/>
      <c r="I866" s="303"/>
      <c r="J866" s="303"/>
      <c r="K866" s="303"/>
      <c r="L866" s="303"/>
      <c r="M866" s="303"/>
      <c r="N866" s="303"/>
      <c r="O866" s="303"/>
      <c r="P866" s="303"/>
      <c r="Q866" s="304"/>
      <c r="R866" s="304"/>
      <c r="S866" s="304"/>
      <c r="T866" s="304"/>
      <c r="U866" s="304"/>
      <c r="V866" s="304"/>
      <c r="W866" s="304"/>
      <c r="X866" s="304"/>
      <c r="Y866" s="304"/>
      <c r="Z866" s="304"/>
      <c r="AA866" s="304"/>
      <c r="AB866" s="304"/>
      <c r="AC866" s="304"/>
      <c r="AD866" s="304"/>
      <c r="AE866" s="304"/>
      <c r="AF866" s="304"/>
      <c r="AG866" s="304"/>
    </row>
    <row r="867">
      <c r="A867" s="304"/>
      <c r="B867" s="304"/>
      <c r="C867" s="304"/>
      <c r="D867" s="304"/>
      <c r="E867" s="303"/>
      <c r="F867" s="300"/>
      <c r="G867" s="313"/>
      <c r="H867" s="303"/>
      <c r="I867" s="303"/>
      <c r="J867" s="303"/>
      <c r="K867" s="303"/>
      <c r="L867" s="303"/>
      <c r="M867" s="303"/>
      <c r="N867" s="303"/>
      <c r="O867" s="303"/>
      <c r="P867" s="303"/>
      <c r="Q867" s="304"/>
      <c r="R867" s="304"/>
      <c r="S867" s="304"/>
      <c r="T867" s="304"/>
      <c r="U867" s="304"/>
      <c r="V867" s="304"/>
      <c r="W867" s="304"/>
      <c r="X867" s="304"/>
      <c r="Y867" s="304"/>
      <c r="Z867" s="304"/>
      <c r="AA867" s="304"/>
      <c r="AB867" s="304"/>
      <c r="AC867" s="304"/>
      <c r="AD867" s="304"/>
      <c r="AE867" s="304"/>
      <c r="AF867" s="304"/>
      <c r="AG867" s="304"/>
    </row>
    <row r="868">
      <c r="A868" s="304"/>
      <c r="B868" s="304"/>
      <c r="C868" s="304"/>
      <c r="D868" s="304"/>
      <c r="E868" s="303"/>
      <c r="F868" s="300"/>
      <c r="G868" s="313"/>
      <c r="H868" s="303"/>
      <c r="I868" s="303"/>
      <c r="J868" s="303"/>
      <c r="K868" s="303"/>
      <c r="L868" s="303"/>
      <c r="M868" s="303"/>
      <c r="N868" s="303"/>
      <c r="O868" s="303"/>
      <c r="P868" s="303"/>
      <c r="Q868" s="304"/>
      <c r="R868" s="304"/>
      <c r="S868" s="304"/>
      <c r="T868" s="304"/>
      <c r="U868" s="304"/>
      <c r="V868" s="304"/>
      <c r="W868" s="304"/>
      <c r="X868" s="304"/>
      <c r="Y868" s="304"/>
      <c r="Z868" s="304"/>
      <c r="AA868" s="304"/>
      <c r="AB868" s="304"/>
      <c r="AC868" s="304"/>
      <c r="AD868" s="304"/>
      <c r="AE868" s="304"/>
      <c r="AF868" s="304"/>
      <c r="AG868" s="304"/>
    </row>
    <row r="869">
      <c r="A869" s="304"/>
      <c r="B869" s="304"/>
      <c r="C869" s="304"/>
      <c r="D869" s="304"/>
      <c r="E869" s="303"/>
      <c r="F869" s="300"/>
      <c r="G869" s="313"/>
      <c r="H869" s="303"/>
      <c r="I869" s="303"/>
      <c r="J869" s="303"/>
      <c r="K869" s="303"/>
      <c r="L869" s="303"/>
      <c r="M869" s="303"/>
      <c r="N869" s="303"/>
      <c r="O869" s="303"/>
      <c r="P869" s="303"/>
      <c r="Q869" s="304"/>
      <c r="R869" s="304"/>
      <c r="S869" s="304"/>
      <c r="T869" s="304"/>
      <c r="U869" s="304"/>
      <c r="V869" s="304"/>
      <c r="W869" s="304"/>
      <c r="X869" s="304"/>
      <c r="Y869" s="304"/>
      <c r="Z869" s="304"/>
      <c r="AA869" s="304"/>
      <c r="AB869" s="304"/>
      <c r="AC869" s="304"/>
      <c r="AD869" s="304"/>
      <c r="AE869" s="304"/>
      <c r="AF869" s="304"/>
      <c r="AG869" s="304"/>
    </row>
    <row r="870">
      <c r="A870" s="304"/>
      <c r="B870" s="304"/>
      <c r="C870" s="304"/>
      <c r="D870" s="304"/>
      <c r="E870" s="303"/>
      <c r="F870" s="300"/>
      <c r="G870" s="313"/>
      <c r="H870" s="303"/>
      <c r="I870" s="303"/>
      <c r="J870" s="303"/>
      <c r="K870" s="303"/>
      <c r="L870" s="303"/>
      <c r="M870" s="303"/>
      <c r="N870" s="303"/>
      <c r="O870" s="303"/>
      <c r="P870" s="303"/>
      <c r="Q870" s="304"/>
      <c r="R870" s="304"/>
      <c r="S870" s="304"/>
      <c r="T870" s="304"/>
      <c r="U870" s="304"/>
      <c r="V870" s="304"/>
      <c r="W870" s="304"/>
      <c r="X870" s="304"/>
      <c r="Y870" s="304"/>
      <c r="Z870" s="304"/>
      <c r="AA870" s="304"/>
      <c r="AB870" s="304"/>
      <c r="AC870" s="304"/>
      <c r="AD870" s="304"/>
      <c r="AE870" s="304"/>
      <c r="AF870" s="304"/>
      <c r="AG870" s="304"/>
    </row>
    <row r="871">
      <c r="A871" s="304"/>
      <c r="B871" s="304"/>
      <c r="C871" s="304"/>
      <c r="D871" s="304"/>
      <c r="E871" s="303"/>
      <c r="F871" s="300"/>
      <c r="G871" s="313"/>
      <c r="H871" s="303"/>
      <c r="I871" s="303"/>
      <c r="J871" s="303"/>
      <c r="K871" s="303"/>
      <c r="L871" s="303"/>
      <c r="M871" s="303"/>
      <c r="N871" s="303"/>
      <c r="O871" s="303"/>
      <c r="P871" s="303"/>
      <c r="Q871" s="304"/>
      <c r="R871" s="304"/>
      <c r="S871" s="304"/>
      <c r="T871" s="304"/>
      <c r="U871" s="304"/>
      <c r="V871" s="304"/>
      <c r="W871" s="304"/>
      <c r="X871" s="304"/>
      <c r="Y871" s="304"/>
      <c r="Z871" s="304"/>
      <c r="AA871" s="304"/>
      <c r="AB871" s="304"/>
      <c r="AC871" s="304"/>
      <c r="AD871" s="304"/>
      <c r="AE871" s="304"/>
      <c r="AF871" s="304"/>
      <c r="AG871" s="304"/>
    </row>
    <row r="872">
      <c r="A872" s="304"/>
      <c r="B872" s="304"/>
      <c r="C872" s="304"/>
      <c r="D872" s="304"/>
      <c r="E872" s="303"/>
      <c r="F872" s="300"/>
      <c r="G872" s="313"/>
      <c r="H872" s="303"/>
      <c r="I872" s="303"/>
      <c r="J872" s="303"/>
      <c r="K872" s="303"/>
      <c r="L872" s="303"/>
      <c r="M872" s="303"/>
      <c r="N872" s="303"/>
      <c r="O872" s="303"/>
      <c r="P872" s="303"/>
      <c r="Q872" s="304"/>
      <c r="R872" s="304"/>
      <c r="S872" s="304"/>
      <c r="T872" s="304"/>
      <c r="U872" s="304"/>
      <c r="V872" s="304"/>
      <c r="W872" s="304"/>
      <c r="X872" s="304"/>
      <c r="Y872" s="304"/>
      <c r="Z872" s="304"/>
      <c r="AA872" s="304"/>
      <c r="AB872" s="304"/>
      <c r="AC872" s="304"/>
      <c r="AD872" s="304"/>
      <c r="AE872" s="304"/>
      <c r="AF872" s="304"/>
      <c r="AG872" s="304"/>
    </row>
    <row r="873">
      <c r="A873" s="304"/>
      <c r="B873" s="304"/>
      <c r="C873" s="304"/>
      <c r="D873" s="304"/>
      <c r="E873" s="303"/>
      <c r="F873" s="300"/>
      <c r="G873" s="313"/>
      <c r="H873" s="303"/>
      <c r="I873" s="303"/>
      <c r="J873" s="303"/>
      <c r="K873" s="303"/>
      <c r="L873" s="303"/>
      <c r="M873" s="303"/>
      <c r="N873" s="303"/>
      <c r="O873" s="303"/>
      <c r="P873" s="303"/>
      <c r="Q873" s="304"/>
      <c r="R873" s="304"/>
      <c r="S873" s="304"/>
      <c r="T873" s="304"/>
      <c r="U873" s="304"/>
      <c r="V873" s="304"/>
      <c r="W873" s="304"/>
      <c r="X873" s="304"/>
      <c r="Y873" s="304"/>
      <c r="Z873" s="304"/>
      <c r="AA873" s="304"/>
      <c r="AB873" s="304"/>
      <c r="AC873" s="304"/>
      <c r="AD873" s="304"/>
      <c r="AE873" s="304"/>
      <c r="AF873" s="304"/>
      <c r="AG873" s="304"/>
    </row>
    <row r="874">
      <c r="A874" s="304"/>
      <c r="B874" s="304"/>
      <c r="C874" s="304"/>
      <c r="D874" s="304"/>
      <c r="E874" s="303"/>
      <c r="F874" s="300"/>
      <c r="G874" s="313"/>
      <c r="H874" s="303"/>
      <c r="I874" s="303"/>
      <c r="J874" s="303"/>
      <c r="K874" s="303"/>
      <c r="L874" s="303"/>
      <c r="M874" s="303"/>
      <c r="N874" s="303"/>
      <c r="O874" s="303"/>
      <c r="P874" s="303"/>
      <c r="Q874" s="304"/>
      <c r="R874" s="304"/>
      <c r="S874" s="304"/>
      <c r="T874" s="304"/>
      <c r="U874" s="304"/>
      <c r="V874" s="304"/>
      <c r="W874" s="304"/>
      <c r="X874" s="304"/>
      <c r="Y874" s="304"/>
      <c r="Z874" s="304"/>
      <c r="AA874" s="304"/>
      <c r="AB874" s="304"/>
      <c r="AC874" s="304"/>
      <c r="AD874" s="304"/>
      <c r="AE874" s="304"/>
      <c r="AF874" s="304"/>
      <c r="AG874" s="304"/>
    </row>
    <row r="875">
      <c r="A875" s="304"/>
      <c r="B875" s="304"/>
      <c r="C875" s="304"/>
      <c r="D875" s="304"/>
      <c r="E875" s="303"/>
      <c r="F875" s="300"/>
      <c r="G875" s="313"/>
      <c r="H875" s="303"/>
      <c r="I875" s="303"/>
      <c r="J875" s="303"/>
      <c r="K875" s="303"/>
      <c r="L875" s="303"/>
      <c r="M875" s="303"/>
      <c r="N875" s="303"/>
      <c r="O875" s="303"/>
      <c r="P875" s="303"/>
      <c r="Q875" s="304"/>
      <c r="R875" s="304"/>
      <c r="S875" s="304"/>
      <c r="T875" s="304"/>
      <c r="U875" s="304"/>
      <c r="V875" s="304"/>
      <c r="W875" s="304"/>
      <c r="X875" s="304"/>
      <c r="Y875" s="304"/>
      <c r="Z875" s="304"/>
      <c r="AA875" s="304"/>
      <c r="AB875" s="304"/>
      <c r="AC875" s="304"/>
      <c r="AD875" s="304"/>
      <c r="AE875" s="304"/>
      <c r="AF875" s="304"/>
      <c r="AG875" s="304"/>
    </row>
    <row r="876">
      <c r="A876" s="304"/>
      <c r="B876" s="304"/>
      <c r="C876" s="304"/>
      <c r="D876" s="304"/>
      <c r="E876" s="303"/>
      <c r="F876" s="300"/>
      <c r="G876" s="313"/>
      <c r="H876" s="303"/>
      <c r="I876" s="303"/>
      <c r="J876" s="303"/>
      <c r="K876" s="303"/>
      <c r="L876" s="303"/>
      <c r="M876" s="303"/>
      <c r="N876" s="303"/>
      <c r="O876" s="303"/>
      <c r="P876" s="303"/>
      <c r="Q876" s="304"/>
      <c r="R876" s="304"/>
      <c r="S876" s="304"/>
      <c r="T876" s="304"/>
      <c r="U876" s="304"/>
      <c r="V876" s="304"/>
      <c r="W876" s="304"/>
      <c r="X876" s="304"/>
      <c r="Y876" s="304"/>
      <c r="Z876" s="304"/>
      <c r="AA876" s="304"/>
      <c r="AB876" s="304"/>
      <c r="AC876" s="304"/>
      <c r="AD876" s="304"/>
      <c r="AE876" s="304"/>
      <c r="AF876" s="304"/>
      <c r="AG876" s="304"/>
    </row>
    <row r="877">
      <c r="A877" s="304"/>
      <c r="B877" s="304"/>
      <c r="C877" s="304"/>
      <c r="D877" s="304"/>
      <c r="E877" s="303"/>
      <c r="F877" s="300"/>
      <c r="G877" s="313"/>
      <c r="H877" s="303"/>
      <c r="I877" s="303"/>
      <c r="J877" s="303"/>
      <c r="K877" s="303"/>
      <c r="L877" s="303"/>
      <c r="M877" s="303"/>
      <c r="N877" s="303"/>
      <c r="O877" s="303"/>
      <c r="P877" s="303"/>
      <c r="Q877" s="304"/>
      <c r="R877" s="304"/>
      <c r="S877" s="304"/>
      <c r="T877" s="304"/>
      <c r="U877" s="304"/>
      <c r="V877" s="304"/>
      <c r="W877" s="304"/>
      <c r="X877" s="304"/>
      <c r="Y877" s="304"/>
      <c r="Z877" s="304"/>
      <c r="AA877" s="304"/>
      <c r="AB877" s="304"/>
      <c r="AC877" s="304"/>
      <c r="AD877" s="304"/>
      <c r="AE877" s="304"/>
      <c r="AF877" s="304"/>
      <c r="AG877" s="304"/>
    </row>
    <row r="878">
      <c r="A878" s="304"/>
      <c r="B878" s="304"/>
      <c r="C878" s="304"/>
      <c r="D878" s="304"/>
      <c r="E878" s="303"/>
      <c r="F878" s="300"/>
      <c r="G878" s="313"/>
      <c r="H878" s="303"/>
      <c r="I878" s="303"/>
      <c r="J878" s="303"/>
      <c r="K878" s="303"/>
      <c r="L878" s="303"/>
      <c r="M878" s="303"/>
      <c r="N878" s="303"/>
      <c r="O878" s="303"/>
      <c r="P878" s="303"/>
      <c r="Q878" s="304"/>
      <c r="R878" s="304"/>
      <c r="S878" s="304"/>
      <c r="T878" s="304"/>
      <c r="U878" s="304"/>
      <c r="V878" s="304"/>
      <c r="W878" s="304"/>
      <c r="X878" s="304"/>
      <c r="Y878" s="304"/>
      <c r="Z878" s="304"/>
      <c r="AA878" s="304"/>
      <c r="AB878" s="304"/>
      <c r="AC878" s="304"/>
      <c r="AD878" s="304"/>
      <c r="AE878" s="304"/>
      <c r="AF878" s="304"/>
      <c r="AG878" s="304"/>
    </row>
    <row r="879">
      <c r="A879" s="304"/>
      <c r="B879" s="304"/>
      <c r="C879" s="304"/>
      <c r="D879" s="304"/>
      <c r="E879" s="303"/>
      <c r="F879" s="300"/>
      <c r="G879" s="313"/>
      <c r="H879" s="303"/>
      <c r="I879" s="303"/>
      <c r="J879" s="303"/>
      <c r="K879" s="303"/>
      <c r="L879" s="303"/>
      <c r="M879" s="303"/>
      <c r="N879" s="303"/>
      <c r="O879" s="303"/>
      <c r="P879" s="303"/>
      <c r="Q879" s="304"/>
      <c r="R879" s="304"/>
      <c r="S879" s="304"/>
      <c r="T879" s="304"/>
      <c r="U879" s="304"/>
      <c r="V879" s="304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304"/>
    </row>
    <row r="880">
      <c r="A880" s="304"/>
      <c r="B880" s="304"/>
      <c r="C880" s="304"/>
      <c r="D880" s="304"/>
      <c r="E880" s="303"/>
      <c r="F880" s="300"/>
      <c r="G880" s="313"/>
      <c r="H880" s="303"/>
      <c r="I880" s="303"/>
      <c r="J880" s="303"/>
      <c r="K880" s="303"/>
      <c r="L880" s="303"/>
      <c r="M880" s="303"/>
      <c r="N880" s="303"/>
      <c r="O880" s="303"/>
      <c r="P880" s="303"/>
      <c r="Q880" s="304"/>
      <c r="R880" s="304"/>
      <c r="S880" s="304"/>
      <c r="T880" s="304"/>
      <c r="U880" s="304"/>
      <c r="V880" s="304"/>
      <c r="W880" s="304"/>
      <c r="X880" s="304"/>
      <c r="Y880" s="304"/>
      <c r="Z880" s="304"/>
      <c r="AA880" s="304"/>
      <c r="AB880" s="304"/>
      <c r="AC880" s="304"/>
      <c r="AD880" s="304"/>
      <c r="AE880" s="304"/>
      <c r="AF880" s="304"/>
      <c r="AG880" s="304"/>
    </row>
    <row r="881">
      <c r="A881" s="304"/>
      <c r="B881" s="304"/>
      <c r="C881" s="304"/>
      <c r="D881" s="304"/>
      <c r="E881" s="303"/>
      <c r="F881" s="300"/>
      <c r="G881" s="313"/>
      <c r="H881" s="303"/>
      <c r="I881" s="303"/>
      <c r="J881" s="303"/>
      <c r="K881" s="303"/>
      <c r="L881" s="303"/>
      <c r="M881" s="303"/>
      <c r="N881" s="303"/>
      <c r="O881" s="303"/>
      <c r="P881" s="303"/>
      <c r="Q881" s="304"/>
      <c r="R881" s="304"/>
      <c r="S881" s="304"/>
      <c r="T881" s="304"/>
      <c r="U881" s="304"/>
      <c r="V881" s="304"/>
      <c r="W881" s="304"/>
      <c r="X881" s="304"/>
      <c r="Y881" s="304"/>
      <c r="Z881" s="304"/>
      <c r="AA881" s="304"/>
      <c r="AB881" s="304"/>
      <c r="AC881" s="304"/>
      <c r="AD881" s="304"/>
      <c r="AE881" s="304"/>
      <c r="AF881" s="304"/>
      <c r="AG881" s="304"/>
    </row>
    <row r="882">
      <c r="A882" s="304"/>
      <c r="B882" s="304"/>
      <c r="C882" s="304"/>
      <c r="D882" s="304"/>
      <c r="E882" s="303"/>
      <c r="F882" s="300"/>
      <c r="G882" s="313"/>
      <c r="H882" s="303"/>
      <c r="I882" s="303"/>
      <c r="J882" s="303"/>
      <c r="K882" s="303"/>
      <c r="L882" s="303"/>
      <c r="M882" s="303"/>
      <c r="N882" s="303"/>
      <c r="O882" s="303"/>
      <c r="P882" s="303"/>
      <c r="Q882" s="304"/>
      <c r="R882" s="304"/>
      <c r="S882" s="304"/>
      <c r="T882" s="304"/>
      <c r="U882" s="304"/>
      <c r="V882" s="304"/>
      <c r="W882" s="304"/>
      <c r="X882" s="304"/>
      <c r="Y882" s="304"/>
      <c r="Z882" s="304"/>
      <c r="AA882" s="304"/>
      <c r="AB882" s="304"/>
      <c r="AC882" s="304"/>
      <c r="AD882" s="304"/>
      <c r="AE882" s="304"/>
      <c r="AF882" s="304"/>
      <c r="AG882" s="304"/>
    </row>
    <row r="883">
      <c r="A883" s="304"/>
      <c r="B883" s="304"/>
      <c r="C883" s="304"/>
      <c r="D883" s="304"/>
      <c r="E883" s="303"/>
      <c r="F883" s="300"/>
      <c r="G883" s="313"/>
      <c r="H883" s="303"/>
      <c r="I883" s="303"/>
      <c r="J883" s="303"/>
      <c r="K883" s="303"/>
      <c r="L883" s="303"/>
      <c r="M883" s="303"/>
      <c r="N883" s="303"/>
      <c r="O883" s="303"/>
      <c r="P883" s="303"/>
      <c r="Q883" s="304"/>
      <c r="R883" s="304"/>
      <c r="S883" s="304"/>
      <c r="T883" s="304"/>
      <c r="U883" s="304"/>
      <c r="V883" s="304"/>
      <c r="W883" s="304"/>
      <c r="X883" s="304"/>
      <c r="Y883" s="304"/>
      <c r="Z883" s="304"/>
      <c r="AA883" s="304"/>
      <c r="AB883" s="304"/>
      <c r="AC883" s="304"/>
      <c r="AD883" s="304"/>
      <c r="AE883" s="304"/>
      <c r="AF883" s="304"/>
      <c r="AG883" s="304"/>
    </row>
    <row r="884">
      <c r="A884" s="304"/>
      <c r="B884" s="304"/>
      <c r="C884" s="304"/>
      <c r="D884" s="304"/>
      <c r="E884" s="303"/>
      <c r="F884" s="300"/>
      <c r="G884" s="313"/>
      <c r="H884" s="303"/>
      <c r="I884" s="303"/>
      <c r="J884" s="303"/>
      <c r="K884" s="303"/>
      <c r="L884" s="303"/>
      <c r="M884" s="303"/>
      <c r="N884" s="303"/>
      <c r="O884" s="303"/>
      <c r="P884" s="303"/>
      <c r="Q884" s="304"/>
      <c r="R884" s="304"/>
      <c r="S884" s="304"/>
      <c r="T884" s="304"/>
      <c r="U884" s="304"/>
      <c r="V884" s="304"/>
      <c r="W884" s="304"/>
      <c r="X884" s="304"/>
      <c r="Y884" s="304"/>
      <c r="Z884" s="304"/>
      <c r="AA884" s="304"/>
      <c r="AB884" s="304"/>
      <c r="AC884" s="304"/>
      <c r="AD884" s="304"/>
      <c r="AE884" s="304"/>
      <c r="AF884" s="304"/>
      <c r="AG884" s="304"/>
    </row>
    <row r="885">
      <c r="A885" s="304"/>
      <c r="B885" s="304"/>
      <c r="C885" s="304"/>
      <c r="D885" s="304"/>
      <c r="E885" s="303"/>
      <c r="F885" s="300"/>
      <c r="G885" s="313"/>
      <c r="H885" s="303"/>
      <c r="I885" s="303"/>
      <c r="J885" s="303"/>
      <c r="K885" s="303"/>
      <c r="L885" s="303"/>
      <c r="M885" s="303"/>
      <c r="N885" s="303"/>
      <c r="O885" s="303"/>
      <c r="P885" s="303"/>
      <c r="Q885" s="304"/>
      <c r="R885" s="304"/>
      <c r="S885" s="304"/>
      <c r="T885" s="304"/>
      <c r="U885" s="304"/>
      <c r="V885" s="304"/>
      <c r="W885" s="304"/>
      <c r="X885" s="304"/>
      <c r="Y885" s="304"/>
      <c r="Z885" s="304"/>
      <c r="AA885" s="304"/>
      <c r="AB885" s="304"/>
      <c r="AC885" s="304"/>
      <c r="AD885" s="304"/>
      <c r="AE885" s="304"/>
      <c r="AF885" s="304"/>
      <c r="AG885" s="304"/>
    </row>
    <row r="886">
      <c r="A886" s="304"/>
      <c r="B886" s="304"/>
      <c r="C886" s="304"/>
      <c r="D886" s="304"/>
      <c r="E886" s="303"/>
      <c r="F886" s="300"/>
      <c r="G886" s="313"/>
      <c r="H886" s="303"/>
      <c r="I886" s="303"/>
      <c r="J886" s="303"/>
      <c r="K886" s="303"/>
      <c r="L886" s="303"/>
      <c r="M886" s="303"/>
      <c r="N886" s="303"/>
      <c r="O886" s="303"/>
      <c r="P886" s="303"/>
      <c r="Q886" s="304"/>
      <c r="R886" s="304"/>
      <c r="S886" s="304"/>
      <c r="T886" s="304"/>
      <c r="U886" s="304"/>
      <c r="V886" s="304"/>
      <c r="W886" s="304"/>
      <c r="X886" s="304"/>
      <c r="Y886" s="304"/>
      <c r="Z886" s="304"/>
      <c r="AA886" s="304"/>
      <c r="AB886" s="304"/>
      <c r="AC886" s="304"/>
      <c r="AD886" s="304"/>
      <c r="AE886" s="304"/>
      <c r="AF886" s="304"/>
      <c r="AG886" s="304"/>
    </row>
    <row r="887">
      <c r="A887" s="304"/>
      <c r="B887" s="304"/>
      <c r="C887" s="304"/>
      <c r="D887" s="304"/>
      <c r="E887" s="303"/>
      <c r="F887" s="300"/>
      <c r="G887" s="313"/>
      <c r="H887" s="303"/>
      <c r="I887" s="303"/>
      <c r="J887" s="303"/>
      <c r="K887" s="303"/>
      <c r="L887" s="303"/>
      <c r="M887" s="303"/>
      <c r="N887" s="303"/>
      <c r="O887" s="303"/>
      <c r="P887" s="303"/>
      <c r="Q887" s="304"/>
      <c r="R887" s="304"/>
      <c r="S887" s="304"/>
      <c r="T887" s="304"/>
      <c r="U887" s="304"/>
      <c r="V887" s="304"/>
      <c r="W887" s="304"/>
      <c r="X887" s="304"/>
      <c r="Y887" s="304"/>
      <c r="Z887" s="304"/>
      <c r="AA887" s="304"/>
      <c r="AB887" s="304"/>
      <c r="AC887" s="304"/>
      <c r="AD887" s="304"/>
      <c r="AE887" s="304"/>
      <c r="AF887" s="304"/>
      <c r="AG887" s="304"/>
    </row>
    <row r="888">
      <c r="A888" s="304"/>
      <c r="B888" s="304"/>
      <c r="C888" s="304"/>
      <c r="D888" s="304"/>
      <c r="E888" s="303"/>
      <c r="F888" s="300"/>
      <c r="G888" s="313"/>
      <c r="H888" s="303"/>
      <c r="I888" s="303"/>
      <c r="J888" s="303"/>
      <c r="K888" s="303"/>
      <c r="L888" s="303"/>
      <c r="M888" s="303"/>
      <c r="N888" s="303"/>
      <c r="O888" s="303"/>
      <c r="P888" s="303"/>
      <c r="Q888" s="304"/>
      <c r="R888" s="304"/>
      <c r="S888" s="304"/>
      <c r="T888" s="304"/>
      <c r="U888" s="304"/>
      <c r="V888" s="304"/>
      <c r="W888" s="304"/>
      <c r="X888" s="304"/>
      <c r="Y888" s="304"/>
      <c r="Z888" s="304"/>
      <c r="AA888" s="304"/>
      <c r="AB888" s="304"/>
      <c r="AC888" s="304"/>
      <c r="AD888" s="304"/>
      <c r="AE888" s="304"/>
      <c r="AF888" s="304"/>
      <c r="AG888" s="304"/>
    </row>
    <row r="889">
      <c r="A889" s="304"/>
      <c r="B889" s="304"/>
      <c r="C889" s="304"/>
      <c r="D889" s="304"/>
      <c r="E889" s="303"/>
      <c r="F889" s="300"/>
      <c r="G889" s="313"/>
      <c r="H889" s="303"/>
      <c r="I889" s="303"/>
      <c r="J889" s="303"/>
      <c r="K889" s="303"/>
      <c r="L889" s="303"/>
      <c r="M889" s="303"/>
      <c r="N889" s="303"/>
      <c r="O889" s="303"/>
      <c r="P889" s="303"/>
      <c r="Q889" s="304"/>
      <c r="R889" s="304"/>
      <c r="S889" s="304"/>
      <c r="T889" s="304"/>
      <c r="U889" s="304"/>
      <c r="V889" s="304"/>
      <c r="W889" s="304"/>
      <c r="X889" s="304"/>
      <c r="Y889" s="304"/>
      <c r="Z889" s="304"/>
      <c r="AA889" s="304"/>
      <c r="AB889" s="304"/>
      <c r="AC889" s="304"/>
      <c r="AD889" s="304"/>
      <c r="AE889" s="304"/>
      <c r="AF889" s="304"/>
      <c r="AG889" s="304"/>
    </row>
    <row r="890">
      <c r="A890" s="304"/>
      <c r="B890" s="304"/>
      <c r="C890" s="304"/>
      <c r="D890" s="304"/>
      <c r="E890" s="303"/>
      <c r="F890" s="300"/>
      <c r="G890" s="313"/>
      <c r="H890" s="303"/>
      <c r="I890" s="303"/>
      <c r="J890" s="303"/>
      <c r="K890" s="303"/>
      <c r="L890" s="303"/>
      <c r="M890" s="303"/>
      <c r="N890" s="303"/>
      <c r="O890" s="303"/>
      <c r="P890" s="303"/>
      <c r="Q890" s="304"/>
      <c r="R890" s="304"/>
      <c r="S890" s="304"/>
      <c r="T890" s="304"/>
      <c r="U890" s="304"/>
      <c r="V890" s="304"/>
      <c r="W890" s="304"/>
      <c r="X890" s="304"/>
      <c r="Y890" s="304"/>
      <c r="Z890" s="304"/>
      <c r="AA890" s="304"/>
      <c r="AB890" s="304"/>
      <c r="AC890" s="304"/>
      <c r="AD890" s="304"/>
      <c r="AE890" s="304"/>
      <c r="AF890" s="304"/>
      <c r="AG890" s="304"/>
    </row>
    <row r="891">
      <c r="A891" s="304"/>
      <c r="B891" s="304"/>
      <c r="C891" s="304"/>
      <c r="D891" s="304"/>
      <c r="E891" s="303"/>
      <c r="F891" s="300"/>
      <c r="G891" s="313"/>
      <c r="H891" s="303"/>
      <c r="I891" s="303"/>
      <c r="J891" s="303"/>
      <c r="K891" s="303"/>
      <c r="L891" s="303"/>
      <c r="M891" s="303"/>
      <c r="N891" s="303"/>
      <c r="O891" s="303"/>
      <c r="P891" s="303"/>
      <c r="Q891" s="304"/>
      <c r="R891" s="304"/>
      <c r="S891" s="304"/>
      <c r="T891" s="304"/>
      <c r="U891" s="304"/>
      <c r="V891" s="304"/>
      <c r="W891" s="304"/>
      <c r="X891" s="304"/>
      <c r="Y891" s="304"/>
      <c r="Z891" s="304"/>
      <c r="AA891" s="304"/>
      <c r="AB891" s="304"/>
      <c r="AC891" s="304"/>
      <c r="AD891" s="304"/>
      <c r="AE891" s="304"/>
      <c r="AF891" s="304"/>
      <c r="AG891" s="304"/>
    </row>
    <row r="892">
      <c r="A892" s="304"/>
      <c r="B892" s="304"/>
      <c r="C892" s="304"/>
      <c r="D892" s="304"/>
      <c r="E892" s="303"/>
      <c r="F892" s="300"/>
      <c r="G892" s="313"/>
      <c r="H892" s="303"/>
      <c r="I892" s="303"/>
      <c r="J892" s="303"/>
      <c r="K892" s="303"/>
      <c r="L892" s="303"/>
      <c r="M892" s="303"/>
      <c r="N892" s="303"/>
      <c r="O892" s="303"/>
      <c r="P892" s="303"/>
      <c r="Q892" s="304"/>
      <c r="R892" s="304"/>
      <c r="S892" s="304"/>
      <c r="T892" s="304"/>
      <c r="U892" s="304"/>
      <c r="V892" s="304"/>
      <c r="W892" s="304"/>
      <c r="X892" s="304"/>
      <c r="Y892" s="304"/>
      <c r="Z892" s="304"/>
      <c r="AA892" s="304"/>
      <c r="AB892" s="304"/>
      <c r="AC892" s="304"/>
      <c r="AD892" s="304"/>
      <c r="AE892" s="304"/>
      <c r="AF892" s="304"/>
      <c r="AG892" s="304"/>
    </row>
    <row r="893">
      <c r="A893" s="304"/>
      <c r="B893" s="304"/>
      <c r="C893" s="304"/>
      <c r="D893" s="304"/>
      <c r="E893" s="303"/>
      <c r="F893" s="300"/>
      <c r="G893" s="313"/>
      <c r="H893" s="303"/>
      <c r="I893" s="303"/>
      <c r="J893" s="303"/>
      <c r="K893" s="303"/>
      <c r="L893" s="303"/>
      <c r="M893" s="303"/>
      <c r="N893" s="303"/>
      <c r="O893" s="303"/>
      <c r="P893" s="303"/>
      <c r="Q893" s="304"/>
      <c r="R893" s="304"/>
      <c r="S893" s="304"/>
      <c r="T893" s="304"/>
      <c r="U893" s="304"/>
      <c r="V893" s="304"/>
      <c r="W893" s="304"/>
      <c r="X893" s="304"/>
      <c r="Y893" s="304"/>
      <c r="Z893" s="304"/>
      <c r="AA893" s="304"/>
      <c r="AB893" s="304"/>
      <c r="AC893" s="304"/>
      <c r="AD893" s="304"/>
      <c r="AE893" s="304"/>
      <c r="AF893" s="304"/>
      <c r="AG893" s="304"/>
    </row>
    <row r="894">
      <c r="A894" s="304"/>
      <c r="B894" s="304"/>
      <c r="C894" s="304"/>
      <c r="D894" s="304"/>
      <c r="E894" s="303"/>
      <c r="F894" s="300"/>
      <c r="G894" s="313"/>
      <c r="H894" s="303"/>
      <c r="I894" s="303"/>
      <c r="J894" s="303"/>
      <c r="K894" s="303"/>
      <c r="L894" s="303"/>
      <c r="M894" s="303"/>
      <c r="N894" s="303"/>
      <c r="O894" s="303"/>
      <c r="P894" s="303"/>
      <c r="Q894" s="304"/>
      <c r="R894" s="304"/>
      <c r="S894" s="304"/>
      <c r="T894" s="304"/>
      <c r="U894" s="304"/>
      <c r="V894" s="304"/>
      <c r="W894" s="304"/>
      <c r="X894" s="304"/>
      <c r="Y894" s="304"/>
      <c r="Z894" s="304"/>
      <c r="AA894" s="304"/>
      <c r="AB894" s="304"/>
      <c r="AC894" s="304"/>
      <c r="AD894" s="304"/>
      <c r="AE894" s="304"/>
      <c r="AF894" s="304"/>
      <c r="AG894" s="304"/>
    </row>
    <row r="895">
      <c r="A895" s="304"/>
      <c r="B895" s="304"/>
      <c r="C895" s="304"/>
      <c r="D895" s="304"/>
      <c r="E895" s="303"/>
      <c r="F895" s="300"/>
      <c r="G895" s="313"/>
      <c r="H895" s="303"/>
      <c r="I895" s="303"/>
      <c r="J895" s="303"/>
      <c r="K895" s="303"/>
      <c r="L895" s="303"/>
      <c r="M895" s="303"/>
      <c r="N895" s="303"/>
      <c r="O895" s="303"/>
      <c r="P895" s="303"/>
      <c r="Q895" s="304"/>
      <c r="R895" s="304"/>
      <c r="S895" s="304"/>
      <c r="T895" s="304"/>
      <c r="U895" s="304"/>
      <c r="V895" s="304"/>
      <c r="W895" s="304"/>
      <c r="X895" s="304"/>
      <c r="Y895" s="304"/>
      <c r="Z895" s="304"/>
      <c r="AA895" s="304"/>
      <c r="AB895" s="304"/>
      <c r="AC895" s="304"/>
      <c r="AD895" s="304"/>
      <c r="AE895" s="304"/>
      <c r="AF895" s="304"/>
      <c r="AG895" s="304"/>
    </row>
    <row r="896">
      <c r="A896" s="304"/>
      <c r="B896" s="304"/>
      <c r="C896" s="304"/>
      <c r="D896" s="304"/>
      <c r="E896" s="303"/>
      <c r="F896" s="300"/>
      <c r="G896" s="313"/>
      <c r="H896" s="303"/>
      <c r="I896" s="303"/>
      <c r="J896" s="303"/>
      <c r="K896" s="303"/>
      <c r="L896" s="303"/>
      <c r="M896" s="303"/>
      <c r="N896" s="303"/>
      <c r="O896" s="303"/>
      <c r="P896" s="303"/>
      <c r="Q896" s="304"/>
      <c r="R896" s="304"/>
      <c r="S896" s="304"/>
      <c r="T896" s="304"/>
      <c r="U896" s="304"/>
      <c r="V896" s="304"/>
      <c r="W896" s="304"/>
      <c r="X896" s="304"/>
      <c r="Y896" s="304"/>
      <c r="Z896" s="304"/>
      <c r="AA896" s="304"/>
      <c r="AB896" s="304"/>
      <c r="AC896" s="304"/>
      <c r="AD896" s="304"/>
      <c r="AE896" s="304"/>
      <c r="AF896" s="304"/>
      <c r="AG896" s="304"/>
    </row>
    <row r="897">
      <c r="A897" s="304"/>
      <c r="B897" s="304"/>
      <c r="C897" s="304"/>
      <c r="D897" s="304"/>
      <c r="E897" s="303"/>
      <c r="F897" s="300"/>
      <c r="G897" s="313"/>
      <c r="H897" s="303"/>
      <c r="I897" s="303"/>
      <c r="J897" s="303"/>
      <c r="K897" s="303"/>
      <c r="L897" s="303"/>
      <c r="M897" s="303"/>
      <c r="N897" s="303"/>
      <c r="O897" s="303"/>
      <c r="P897" s="303"/>
      <c r="Q897" s="304"/>
      <c r="R897" s="304"/>
      <c r="S897" s="304"/>
      <c r="T897" s="304"/>
      <c r="U897" s="304"/>
      <c r="V897" s="304"/>
      <c r="W897" s="304"/>
      <c r="X897" s="304"/>
      <c r="Y897" s="304"/>
      <c r="Z897" s="304"/>
      <c r="AA897" s="304"/>
      <c r="AB897" s="304"/>
      <c r="AC897" s="304"/>
      <c r="AD897" s="304"/>
      <c r="AE897" s="304"/>
      <c r="AF897" s="304"/>
      <c r="AG897" s="304"/>
    </row>
    <row r="898">
      <c r="A898" s="304"/>
      <c r="B898" s="304"/>
      <c r="C898" s="304"/>
      <c r="D898" s="304"/>
      <c r="E898" s="303"/>
      <c r="F898" s="300"/>
      <c r="G898" s="313"/>
      <c r="H898" s="303"/>
      <c r="I898" s="303"/>
      <c r="J898" s="303"/>
      <c r="K898" s="303"/>
      <c r="L898" s="303"/>
      <c r="M898" s="303"/>
      <c r="N898" s="303"/>
      <c r="O898" s="303"/>
      <c r="P898" s="303"/>
      <c r="Q898" s="304"/>
      <c r="R898" s="304"/>
      <c r="S898" s="304"/>
      <c r="T898" s="304"/>
      <c r="U898" s="304"/>
      <c r="V898" s="304"/>
      <c r="W898" s="304"/>
      <c r="X898" s="304"/>
      <c r="Y898" s="304"/>
      <c r="Z898" s="304"/>
      <c r="AA898" s="304"/>
      <c r="AB898" s="304"/>
      <c r="AC898" s="304"/>
      <c r="AD898" s="304"/>
      <c r="AE898" s="304"/>
      <c r="AF898" s="304"/>
      <c r="AG898" s="304"/>
    </row>
    <row r="899">
      <c r="A899" s="304"/>
      <c r="B899" s="304"/>
      <c r="C899" s="304"/>
      <c r="D899" s="304"/>
      <c r="E899" s="303"/>
      <c r="F899" s="300"/>
      <c r="G899" s="313"/>
      <c r="H899" s="303"/>
      <c r="I899" s="303"/>
      <c r="J899" s="303"/>
      <c r="K899" s="303"/>
      <c r="L899" s="303"/>
      <c r="M899" s="303"/>
      <c r="N899" s="303"/>
      <c r="O899" s="303"/>
      <c r="P899" s="303"/>
      <c r="Q899" s="304"/>
      <c r="R899" s="304"/>
      <c r="S899" s="304"/>
      <c r="T899" s="304"/>
      <c r="U899" s="304"/>
      <c r="V899" s="304"/>
      <c r="W899" s="304"/>
      <c r="X899" s="304"/>
      <c r="Y899" s="304"/>
      <c r="Z899" s="304"/>
      <c r="AA899" s="304"/>
      <c r="AB899" s="304"/>
      <c r="AC899" s="304"/>
      <c r="AD899" s="304"/>
      <c r="AE899" s="304"/>
      <c r="AF899" s="304"/>
      <c r="AG899" s="304"/>
    </row>
    <row r="900">
      <c r="A900" s="304"/>
      <c r="B900" s="304"/>
      <c r="C900" s="304"/>
      <c r="D900" s="304"/>
      <c r="E900" s="303"/>
      <c r="F900" s="300"/>
      <c r="G900" s="313"/>
      <c r="H900" s="303"/>
      <c r="I900" s="303"/>
      <c r="J900" s="303"/>
      <c r="K900" s="303"/>
      <c r="L900" s="303"/>
      <c r="M900" s="303"/>
      <c r="N900" s="303"/>
      <c r="O900" s="303"/>
      <c r="P900" s="303"/>
      <c r="Q900" s="304"/>
      <c r="R900" s="304"/>
      <c r="S900" s="304"/>
      <c r="T900" s="304"/>
      <c r="U900" s="304"/>
      <c r="V900" s="304"/>
      <c r="W900" s="304"/>
      <c r="X900" s="304"/>
      <c r="Y900" s="304"/>
      <c r="Z900" s="304"/>
      <c r="AA900" s="304"/>
      <c r="AB900" s="304"/>
      <c r="AC900" s="304"/>
      <c r="AD900" s="304"/>
      <c r="AE900" s="304"/>
      <c r="AF900" s="304"/>
      <c r="AG900" s="304"/>
    </row>
    <row r="901">
      <c r="A901" s="304"/>
      <c r="B901" s="304"/>
      <c r="C901" s="304"/>
      <c r="D901" s="304"/>
      <c r="E901" s="303"/>
      <c r="F901" s="300"/>
      <c r="G901" s="313"/>
      <c r="H901" s="303"/>
      <c r="I901" s="303"/>
      <c r="J901" s="303"/>
      <c r="K901" s="303"/>
      <c r="L901" s="303"/>
      <c r="M901" s="303"/>
      <c r="N901" s="303"/>
      <c r="O901" s="303"/>
      <c r="P901" s="303"/>
      <c r="Q901" s="304"/>
      <c r="R901" s="304"/>
      <c r="S901" s="304"/>
      <c r="T901" s="304"/>
      <c r="U901" s="304"/>
      <c r="V901" s="304"/>
      <c r="W901" s="304"/>
      <c r="X901" s="304"/>
      <c r="Y901" s="304"/>
      <c r="Z901" s="304"/>
      <c r="AA901" s="304"/>
      <c r="AB901" s="304"/>
      <c r="AC901" s="304"/>
      <c r="AD901" s="304"/>
      <c r="AE901" s="304"/>
      <c r="AF901" s="304"/>
      <c r="AG901" s="304"/>
    </row>
    <row r="902">
      <c r="A902" s="304"/>
      <c r="B902" s="304"/>
      <c r="C902" s="304"/>
      <c r="D902" s="304"/>
      <c r="E902" s="303"/>
      <c r="F902" s="300"/>
      <c r="G902" s="313"/>
      <c r="H902" s="303"/>
      <c r="I902" s="303"/>
      <c r="J902" s="303"/>
      <c r="K902" s="303"/>
      <c r="L902" s="303"/>
      <c r="M902" s="303"/>
      <c r="N902" s="303"/>
      <c r="O902" s="303"/>
      <c r="P902" s="303"/>
      <c r="Q902" s="304"/>
      <c r="R902" s="304"/>
      <c r="S902" s="304"/>
      <c r="T902" s="304"/>
      <c r="U902" s="304"/>
      <c r="V902" s="304"/>
      <c r="W902" s="304"/>
      <c r="X902" s="304"/>
      <c r="Y902" s="304"/>
      <c r="Z902" s="304"/>
      <c r="AA902" s="304"/>
      <c r="AB902" s="304"/>
      <c r="AC902" s="304"/>
      <c r="AD902" s="304"/>
      <c r="AE902" s="304"/>
      <c r="AF902" s="304"/>
      <c r="AG902" s="304"/>
    </row>
    <row r="903">
      <c r="A903" s="304"/>
      <c r="B903" s="304"/>
      <c r="C903" s="304"/>
      <c r="D903" s="304"/>
      <c r="E903" s="303"/>
      <c r="F903" s="300"/>
      <c r="G903" s="313"/>
      <c r="H903" s="303"/>
      <c r="I903" s="303"/>
      <c r="J903" s="303"/>
      <c r="K903" s="303"/>
      <c r="L903" s="303"/>
      <c r="M903" s="303"/>
      <c r="N903" s="303"/>
      <c r="O903" s="303"/>
      <c r="P903" s="303"/>
      <c r="Q903" s="304"/>
      <c r="R903" s="304"/>
      <c r="S903" s="304"/>
      <c r="T903" s="304"/>
      <c r="U903" s="304"/>
      <c r="V903" s="304"/>
      <c r="W903" s="304"/>
      <c r="X903" s="304"/>
      <c r="Y903" s="304"/>
      <c r="Z903" s="304"/>
      <c r="AA903" s="304"/>
      <c r="AB903" s="304"/>
      <c r="AC903" s="304"/>
      <c r="AD903" s="304"/>
      <c r="AE903" s="304"/>
      <c r="AF903" s="304"/>
      <c r="AG903" s="304"/>
    </row>
    <row r="904">
      <c r="A904" s="304"/>
      <c r="B904" s="304"/>
      <c r="C904" s="304"/>
      <c r="D904" s="304"/>
      <c r="E904" s="303"/>
      <c r="F904" s="300"/>
      <c r="G904" s="313"/>
      <c r="H904" s="303"/>
      <c r="I904" s="303"/>
      <c r="J904" s="303"/>
      <c r="K904" s="303"/>
      <c r="L904" s="303"/>
      <c r="M904" s="303"/>
      <c r="N904" s="303"/>
      <c r="O904" s="303"/>
      <c r="P904" s="303"/>
      <c r="Q904" s="304"/>
      <c r="R904" s="304"/>
      <c r="S904" s="304"/>
      <c r="T904" s="304"/>
      <c r="U904" s="304"/>
      <c r="V904" s="304"/>
      <c r="W904" s="304"/>
      <c r="X904" s="304"/>
      <c r="Y904" s="304"/>
      <c r="Z904" s="304"/>
      <c r="AA904" s="304"/>
      <c r="AB904" s="304"/>
      <c r="AC904" s="304"/>
      <c r="AD904" s="304"/>
      <c r="AE904" s="304"/>
      <c r="AF904" s="304"/>
      <c r="AG904" s="304"/>
    </row>
    <row r="905">
      <c r="A905" s="304"/>
      <c r="B905" s="304"/>
      <c r="C905" s="304"/>
      <c r="D905" s="304"/>
      <c r="E905" s="303"/>
      <c r="F905" s="300"/>
      <c r="G905" s="313"/>
      <c r="H905" s="303"/>
      <c r="I905" s="303"/>
      <c r="J905" s="303"/>
      <c r="K905" s="303"/>
      <c r="L905" s="303"/>
      <c r="M905" s="303"/>
      <c r="N905" s="303"/>
      <c r="O905" s="303"/>
      <c r="P905" s="303"/>
      <c r="Q905" s="304"/>
      <c r="R905" s="304"/>
      <c r="S905" s="304"/>
      <c r="T905" s="304"/>
      <c r="U905" s="304"/>
      <c r="V905" s="304"/>
      <c r="W905" s="304"/>
      <c r="X905" s="304"/>
      <c r="Y905" s="304"/>
      <c r="Z905" s="304"/>
      <c r="AA905" s="304"/>
      <c r="AB905" s="304"/>
      <c r="AC905" s="304"/>
      <c r="AD905" s="304"/>
      <c r="AE905" s="304"/>
      <c r="AF905" s="304"/>
      <c r="AG905" s="304"/>
    </row>
    <row r="906">
      <c r="A906" s="304"/>
      <c r="B906" s="304"/>
      <c r="C906" s="304"/>
      <c r="D906" s="304"/>
      <c r="E906" s="303"/>
      <c r="F906" s="300"/>
      <c r="G906" s="313"/>
      <c r="H906" s="303"/>
      <c r="I906" s="303"/>
      <c r="J906" s="303"/>
      <c r="K906" s="303"/>
      <c r="L906" s="303"/>
      <c r="M906" s="303"/>
      <c r="N906" s="303"/>
      <c r="O906" s="303"/>
      <c r="P906" s="303"/>
      <c r="Q906" s="304"/>
      <c r="R906" s="304"/>
      <c r="S906" s="304"/>
      <c r="T906" s="304"/>
      <c r="U906" s="304"/>
      <c r="V906" s="304"/>
      <c r="W906" s="304"/>
      <c r="X906" s="304"/>
      <c r="Y906" s="304"/>
      <c r="Z906" s="304"/>
      <c r="AA906" s="304"/>
      <c r="AB906" s="304"/>
      <c r="AC906" s="304"/>
      <c r="AD906" s="304"/>
      <c r="AE906" s="304"/>
      <c r="AF906" s="304"/>
      <c r="AG906" s="304"/>
    </row>
    <row r="907">
      <c r="A907" s="304"/>
      <c r="B907" s="304"/>
      <c r="C907" s="304"/>
      <c r="D907" s="304"/>
      <c r="E907" s="303"/>
      <c r="F907" s="300"/>
      <c r="G907" s="313"/>
      <c r="H907" s="303"/>
      <c r="I907" s="303"/>
      <c r="J907" s="303"/>
      <c r="K907" s="303"/>
      <c r="L907" s="303"/>
      <c r="M907" s="303"/>
      <c r="N907" s="303"/>
      <c r="O907" s="303"/>
      <c r="P907" s="303"/>
      <c r="Q907" s="304"/>
      <c r="R907" s="304"/>
      <c r="S907" s="304"/>
      <c r="T907" s="304"/>
      <c r="U907" s="304"/>
      <c r="V907" s="304"/>
      <c r="W907" s="304"/>
      <c r="X907" s="304"/>
      <c r="Y907" s="304"/>
      <c r="Z907" s="304"/>
      <c r="AA907" s="304"/>
      <c r="AB907" s="304"/>
      <c r="AC907" s="304"/>
      <c r="AD907" s="304"/>
      <c r="AE907" s="304"/>
      <c r="AF907" s="304"/>
      <c r="AG907" s="304"/>
    </row>
    <row r="908">
      <c r="A908" s="304"/>
      <c r="B908" s="304"/>
      <c r="C908" s="304"/>
      <c r="D908" s="304"/>
      <c r="E908" s="303"/>
      <c r="F908" s="300"/>
      <c r="G908" s="313"/>
      <c r="H908" s="303"/>
      <c r="I908" s="303"/>
      <c r="J908" s="303"/>
      <c r="K908" s="303"/>
      <c r="L908" s="303"/>
      <c r="M908" s="303"/>
      <c r="N908" s="303"/>
      <c r="O908" s="303"/>
      <c r="P908" s="303"/>
      <c r="Q908" s="304"/>
      <c r="R908" s="304"/>
      <c r="S908" s="304"/>
      <c r="T908" s="304"/>
      <c r="U908" s="304"/>
      <c r="V908" s="304"/>
      <c r="W908" s="304"/>
      <c r="X908" s="304"/>
      <c r="Y908" s="304"/>
      <c r="Z908" s="304"/>
      <c r="AA908" s="304"/>
      <c r="AB908" s="304"/>
      <c r="AC908" s="304"/>
      <c r="AD908" s="304"/>
      <c r="AE908" s="304"/>
      <c r="AF908" s="304"/>
      <c r="AG908" s="304"/>
    </row>
    <row r="909">
      <c r="A909" s="304"/>
      <c r="B909" s="304"/>
      <c r="C909" s="304"/>
      <c r="D909" s="304"/>
      <c r="E909" s="303"/>
      <c r="F909" s="300"/>
      <c r="G909" s="313"/>
      <c r="H909" s="303"/>
      <c r="I909" s="303"/>
      <c r="J909" s="303"/>
      <c r="K909" s="303"/>
      <c r="L909" s="303"/>
      <c r="M909" s="303"/>
      <c r="N909" s="303"/>
      <c r="O909" s="303"/>
      <c r="P909" s="303"/>
      <c r="Q909" s="304"/>
      <c r="R909" s="304"/>
      <c r="S909" s="304"/>
      <c r="T909" s="304"/>
      <c r="U909" s="304"/>
      <c r="V909" s="304"/>
      <c r="W909" s="304"/>
      <c r="X909" s="304"/>
      <c r="Y909" s="304"/>
      <c r="Z909" s="304"/>
      <c r="AA909" s="304"/>
      <c r="AB909" s="304"/>
      <c r="AC909" s="304"/>
      <c r="AD909" s="304"/>
      <c r="AE909" s="304"/>
      <c r="AF909" s="304"/>
      <c r="AG909" s="304"/>
    </row>
    <row r="910">
      <c r="A910" s="304"/>
      <c r="B910" s="304"/>
      <c r="C910" s="304"/>
      <c r="D910" s="304"/>
      <c r="E910" s="303"/>
      <c r="F910" s="300"/>
      <c r="G910" s="313"/>
      <c r="H910" s="303"/>
      <c r="I910" s="303"/>
      <c r="J910" s="303"/>
      <c r="K910" s="303"/>
      <c r="L910" s="303"/>
      <c r="M910" s="303"/>
      <c r="N910" s="303"/>
      <c r="O910" s="303"/>
      <c r="P910" s="303"/>
      <c r="Q910" s="304"/>
      <c r="R910" s="304"/>
      <c r="S910" s="304"/>
      <c r="T910" s="304"/>
      <c r="U910" s="304"/>
      <c r="V910" s="304"/>
      <c r="W910" s="304"/>
      <c r="X910" s="304"/>
      <c r="Y910" s="304"/>
      <c r="Z910" s="304"/>
      <c r="AA910" s="304"/>
      <c r="AB910" s="304"/>
      <c r="AC910" s="304"/>
      <c r="AD910" s="304"/>
      <c r="AE910" s="304"/>
      <c r="AF910" s="304"/>
      <c r="AG910" s="304"/>
    </row>
    <row r="911">
      <c r="A911" s="304"/>
      <c r="B911" s="304"/>
      <c r="C911" s="304"/>
      <c r="D911" s="304"/>
      <c r="E911" s="303"/>
      <c r="F911" s="300"/>
      <c r="G911" s="313"/>
      <c r="H911" s="303"/>
      <c r="I911" s="303"/>
      <c r="J911" s="303"/>
      <c r="K911" s="303"/>
      <c r="L911" s="303"/>
      <c r="M911" s="303"/>
      <c r="N911" s="303"/>
      <c r="O911" s="303"/>
      <c r="P911" s="303"/>
      <c r="Q911" s="304"/>
      <c r="R911" s="304"/>
      <c r="S911" s="304"/>
      <c r="T911" s="304"/>
      <c r="U911" s="304"/>
      <c r="V911" s="304"/>
      <c r="W911" s="304"/>
      <c r="X911" s="304"/>
      <c r="Y911" s="304"/>
      <c r="Z911" s="304"/>
      <c r="AA911" s="304"/>
      <c r="AB911" s="304"/>
      <c r="AC911" s="304"/>
      <c r="AD911" s="304"/>
      <c r="AE911" s="304"/>
      <c r="AF911" s="304"/>
      <c r="AG911" s="304"/>
    </row>
    <row r="912">
      <c r="A912" s="304"/>
      <c r="B912" s="304"/>
      <c r="C912" s="304"/>
      <c r="D912" s="304"/>
      <c r="E912" s="303"/>
      <c r="F912" s="300"/>
      <c r="G912" s="313"/>
      <c r="H912" s="303"/>
      <c r="I912" s="303"/>
      <c r="J912" s="303"/>
      <c r="K912" s="303"/>
      <c r="L912" s="303"/>
      <c r="M912" s="303"/>
      <c r="N912" s="303"/>
      <c r="O912" s="303"/>
      <c r="P912" s="303"/>
      <c r="Q912" s="304"/>
      <c r="R912" s="304"/>
      <c r="S912" s="304"/>
      <c r="T912" s="304"/>
      <c r="U912" s="304"/>
      <c r="V912" s="304"/>
      <c r="W912" s="304"/>
      <c r="X912" s="304"/>
      <c r="Y912" s="304"/>
      <c r="Z912" s="304"/>
      <c r="AA912" s="304"/>
      <c r="AB912" s="304"/>
      <c r="AC912" s="304"/>
      <c r="AD912" s="304"/>
      <c r="AE912" s="304"/>
      <c r="AF912" s="304"/>
      <c r="AG912" s="304"/>
    </row>
    <row r="913">
      <c r="A913" s="304"/>
      <c r="B913" s="304"/>
      <c r="C913" s="304"/>
      <c r="D913" s="304"/>
      <c r="E913" s="303"/>
      <c r="F913" s="300"/>
      <c r="G913" s="313"/>
      <c r="H913" s="303"/>
      <c r="I913" s="303"/>
      <c r="J913" s="303"/>
      <c r="K913" s="303"/>
      <c r="L913" s="303"/>
      <c r="M913" s="303"/>
      <c r="N913" s="303"/>
      <c r="O913" s="303"/>
      <c r="P913" s="303"/>
      <c r="Q913" s="304"/>
      <c r="R913" s="304"/>
      <c r="S913" s="304"/>
      <c r="T913" s="304"/>
      <c r="U913" s="304"/>
      <c r="V913" s="304"/>
      <c r="W913" s="304"/>
      <c r="X913" s="304"/>
      <c r="Y913" s="304"/>
      <c r="Z913" s="304"/>
      <c r="AA913" s="304"/>
      <c r="AB913" s="304"/>
      <c r="AC913" s="304"/>
      <c r="AD913" s="304"/>
      <c r="AE913" s="304"/>
      <c r="AF913" s="304"/>
      <c r="AG913" s="304"/>
    </row>
    <row r="914">
      <c r="A914" s="304"/>
      <c r="B914" s="304"/>
      <c r="C914" s="304"/>
      <c r="D914" s="304"/>
      <c r="E914" s="303"/>
      <c r="F914" s="300"/>
      <c r="G914" s="313"/>
      <c r="H914" s="303"/>
      <c r="I914" s="303"/>
      <c r="J914" s="303"/>
      <c r="K914" s="303"/>
      <c r="L914" s="303"/>
      <c r="M914" s="303"/>
      <c r="N914" s="303"/>
      <c r="O914" s="303"/>
      <c r="P914" s="303"/>
      <c r="Q914" s="304"/>
      <c r="R914" s="304"/>
      <c r="S914" s="304"/>
      <c r="T914" s="304"/>
      <c r="U914" s="304"/>
      <c r="V914" s="304"/>
      <c r="W914" s="304"/>
      <c r="X914" s="304"/>
      <c r="Y914" s="304"/>
      <c r="Z914" s="304"/>
      <c r="AA914" s="304"/>
      <c r="AB914" s="304"/>
      <c r="AC914" s="304"/>
      <c r="AD914" s="304"/>
      <c r="AE914" s="304"/>
      <c r="AF914" s="304"/>
      <c r="AG914" s="304"/>
    </row>
    <row r="915">
      <c r="A915" s="304"/>
      <c r="B915" s="304"/>
      <c r="C915" s="304"/>
      <c r="D915" s="304"/>
      <c r="E915" s="303"/>
      <c r="F915" s="300"/>
      <c r="G915" s="313"/>
      <c r="H915" s="303"/>
      <c r="I915" s="303"/>
      <c r="J915" s="303"/>
      <c r="K915" s="303"/>
      <c r="L915" s="303"/>
      <c r="M915" s="303"/>
      <c r="N915" s="303"/>
      <c r="O915" s="303"/>
      <c r="P915" s="303"/>
      <c r="Q915" s="304"/>
      <c r="R915" s="304"/>
      <c r="S915" s="304"/>
      <c r="T915" s="304"/>
      <c r="U915" s="304"/>
      <c r="V915" s="304"/>
      <c r="W915" s="304"/>
      <c r="X915" s="304"/>
      <c r="Y915" s="304"/>
      <c r="Z915" s="304"/>
      <c r="AA915" s="304"/>
      <c r="AB915" s="304"/>
      <c r="AC915" s="304"/>
      <c r="AD915" s="304"/>
      <c r="AE915" s="304"/>
      <c r="AF915" s="304"/>
      <c r="AG915" s="304"/>
    </row>
    <row r="916">
      <c r="A916" s="304"/>
      <c r="B916" s="304"/>
      <c r="C916" s="304"/>
      <c r="D916" s="304"/>
      <c r="E916" s="303"/>
      <c r="F916" s="300"/>
      <c r="G916" s="313"/>
      <c r="H916" s="303"/>
      <c r="I916" s="303"/>
      <c r="J916" s="303"/>
      <c r="K916" s="303"/>
      <c r="L916" s="303"/>
      <c r="M916" s="303"/>
      <c r="N916" s="303"/>
      <c r="O916" s="303"/>
      <c r="P916" s="303"/>
      <c r="Q916" s="304"/>
      <c r="R916" s="304"/>
      <c r="S916" s="304"/>
      <c r="T916" s="304"/>
      <c r="U916" s="304"/>
      <c r="V916" s="304"/>
      <c r="W916" s="304"/>
      <c r="X916" s="304"/>
      <c r="Y916" s="304"/>
      <c r="Z916" s="304"/>
      <c r="AA916" s="304"/>
      <c r="AB916" s="304"/>
      <c r="AC916" s="304"/>
      <c r="AD916" s="304"/>
      <c r="AE916" s="304"/>
      <c r="AF916" s="304"/>
      <c r="AG916" s="304"/>
    </row>
    <row r="917">
      <c r="A917" s="304"/>
      <c r="B917" s="304"/>
      <c r="C917" s="304"/>
      <c r="D917" s="304"/>
      <c r="E917" s="303"/>
      <c r="F917" s="300"/>
      <c r="G917" s="313"/>
      <c r="H917" s="303"/>
      <c r="I917" s="303"/>
      <c r="J917" s="303"/>
      <c r="K917" s="303"/>
      <c r="L917" s="303"/>
      <c r="M917" s="303"/>
      <c r="N917" s="303"/>
      <c r="O917" s="303"/>
      <c r="P917" s="303"/>
      <c r="Q917" s="304"/>
      <c r="R917" s="304"/>
      <c r="S917" s="304"/>
      <c r="T917" s="304"/>
      <c r="U917" s="304"/>
      <c r="V917" s="304"/>
      <c r="W917" s="304"/>
      <c r="X917" s="304"/>
      <c r="Y917" s="304"/>
      <c r="Z917" s="304"/>
      <c r="AA917" s="304"/>
      <c r="AB917" s="304"/>
      <c r="AC917" s="304"/>
      <c r="AD917" s="304"/>
      <c r="AE917" s="304"/>
      <c r="AF917" s="304"/>
      <c r="AG917" s="304"/>
    </row>
    <row r="918">
      <c r="A918" s="304"/>
      <c r="B918" s="304"/>
      <c r="C918" s="304"/>
      <c r="D918" s="304"/>
      <c r="E918" s="303"/>
      <c r="F918" s="300"/>
      <c r="G918" s="313"/>
      <c r="H918" s="303"/>
      <c r="I918" s="303"/>
      <c r="J918" s="303"/>
      <c r="K918" s="303"/>
      <c r="L918" s="303"/>
      <c r="M918" s="303"/>
      <c r="N918" s="303"/>
      <c r="O918" s="303"/>
      <c r="P918" s="303"/>
      <c r="Q918" s="304"/>
      <c r="R918" s="304"/>
      <c r="S918" s="304"/>
      <c r="T918" s="304"/>
      <c r="U918" s="304"/>
      <c r="V918" s="304"/>
      <c r="W918" s="304"/>
      <c r="X918" s="304"/>
      <c r="Y918" s="304"/>
      <c r="Z918" s="304"/>
      <c r="AA918" s="304"/>
      <c r="AB918" s="304"/>
      <c r="AC918" s="304"/>
      <c r="AD918" s="304"/>
      <c r="AE918" s="304"/>
      <c r="AF918" s="304"/>
      <c r="AG918" s="304"/>
    </row>
    <row r="919">
      <c r="A919" s="304"/>
      <c r="B919" s="304"/>
      <c r="C919" s="304"/>
      <c r="D919" s="304"/>
      <c r="E919" s="303"/>
      <c r="F919" s="300"/>
      <c r="G919" s="313"/>
      <c r="H919" s="303"/>
      <c r="I919" s="303"/>
      <c r="J919" s="303"/>
      <c r="K919" s="303"/>
      <c r="L919" s="303"/>
      <c r="M919" s="303"/>
      <c r="N919" s="303"/>
      <c r="O919" s="303"/>
      <c r="P919" s="303"/>
      <c r="Q919" s="304"/>
      <c r="R919" s="304"/>
      <c r="S919" s="304"/>
      <c r="T919" s="304"/>
      <c r="U919" s="304"/>
      <c r="V919" s="304"/>
      <c r="W919" s="304"/>
      <c r="X919" s="304"/>
      <c r="Y919" s="304"/>
      <c r="Z919" s="304"/>
      <c r="AA919" s="304"/>
      <c r="AB919" s="304"/>
      <c r="AC919" s="304"/>
      <c r="AD919" s="304"/>
      <c r="AE919" s="304"/>
      <c r="AF919" s="304"/>
      <c r="AG919" s="304"/>
    </row>
    <row r="920">
      <c r="A920" s="304"/>
      <c r="B920" s="304"/>
      <c r="C920" s="304"/>
      <c r="D920" s="304"/>
      <c r="E920" s="303"/>
      <c r="F920" s="300"/>
      <c r="G920" s="313"/>
      <c r="H920" s="303"/>
      <c r="I920" s="303"/>
      <c r="J920" s="303"/>
      <c r="K920" s="303"/>
      <c r="L920" s="303"/>
      <c r="M920" s="303"/>
      <c r="N920" s="303"/>
      <c r="O920" s="303"/>
      <c r="P920" s="303"/>
      <c r="Q920" s="304"/>
      <c r="R920" s="304"/>
      <c r="S920" s="304"/>
      <c r="T920" s="304"/>
      <c r="U920" s="304"/>
      <c r="V920" s="304"/>
      <c r="W920" s="304"/>
      <c r="X920" s="304"/>
      <c r="Y920" s="304"/>
      <c r="Z920" s="304"/>
      <c r="AA920" s="304"/>
      <c r="AB920" s="304"/>
      <c r="AC920" s="304"/>
      <c r="AD920" s="304"/>
      <c r="AE920" s="304"/>
      <c r="AF920" s="304"/>
      <c r="AG920" s="304"/>
    </row>
    <row r="921">
      <c r="A921" s="304"/>
      <c r="B921" s="304"/>
      <c r="C921" s="304"/>
      <c r="D921" s="304"/>
      <c r="E921" s="303"/>
      <c r="F921" s="300"/>
      <c r="G921" s="313"/>
      <c r="H921" s="303"/>
      <c r="I921" s="303"/>
      <c r="J921" s="303"/>
      <c r="K921" s="303"/>
      <c r="L921" s="303"/>
      <c r="M921" s="303"/>
      <c r="N921" s="303"/>
      <c r="O921" s="303"/>
      <c r="P921" s="303"/>
      <c r="Q921" s="304"/>
      <c r="R921" s="304"/>
      <c r="S921" s="304"/>
      <c r="T921" s="304"/>
      <c r="U921" s="304"/>
      <c r="V921" s="304"/>
      <c r="W921" s="304"/>
      <c r="X921" s="304"/>
      <c r="Y921" s="304"/>
      <c r="Z921" s="304"/>
      <c r="AA921" s="304"/>
      <c r="AB921" s="304"/>
      <c r="AC921" s="304"/>
      <c r="AD921" s="304"/>
      <c r="AE921" s="304"/>
      <c r="AF921" s="304"/>
      <c r="AG921" s="304"/>
    </row>
    <row r="922">
      <c r="A922" s="304"/>
      <c r="B922" s="304"/>
      <c r="C922" s="304"/>
      <c r="D922" s="304"/>
      <c r="E922" s="303"/>
      <c r="F922" s="300"/>
      <c r="G922" s="313"/>
      <c r="H922" s="303"/>
      <c r="I922" s="303"/>
      <c r="J922" s="303"/>
      <c r="K922" s="303"/>
      <c r="L922" s="303"/>
      <c r="M922" s="303"/>
      <c r="N922" s="303"/>
      <c r="O922" s="303"/>
      <c r="P922" s="303"/>
      <c r="Q922" s="304"/>
      <c r="R922" s="304"/>
      <c r="S922" s="304"/>
      <c r="T922" s="304"/>
      <c r="U922" s="304"/>
      <c r="V922" s="304"/>
      <c r="W922" s="304"/>
      <c r="X922" s="304"/>
      <c r="Y922" s="304"/>
      <c r="Z922" s="304"/>
      <c r="AA922" s="304"/>
      <c r="AB922" s="304"/>
      <c r="AC922" s="304"/>
      <c r="AD922" s="304"/>
      <c r="AE922" s="304"/>
      <c r="AF922" s="304"/>
      <c r="AG922" s="304"/>
    </row>
    <row r="923">
      <c r="A923" s="304"/>
      <c r="B923" s="304"/>
      <c r="C923" s="304"/>
      <c r="D923" s="304"/>
      <c r="E923" s="303"/>
      <c r="F923" s="300"/>
      <c r="G923" s="313"/>
      <c r="H923" s="303"/>
      <c r="I923" s="303"/>
      <c r="J923" s="303"/>
      <c r="K923" s="303"/>
      <c r="L923" s="303"/>
      <c r="M923" s="303"/>
      <c r="N923" s="303"/>
      <c r="O923" s="303"/>
      <c r="P923" s="303"/>
      <c r="Q923" s="304"/>
      <c r="R923" s="304"/>
      <c r="S923" s="304"/>
      <c r="T923" s="304"/>
      <c r="U923" s="304"/>
      <c r="V923" s="304"/>
      <c r="W923" s="304"/>
      <c r="X923" s="304"/>
      <c r="Y923" s="304"/>
      <c r="Z923" s="304"/>
      <c r="AA923" s="304"/>
      <c r="AB923" s="304"/>
      <c r="AC923" s="304"/>
      <c r="AD923" s="304"/>
      <c r="AE923" s="304"/>
      <c r="AF923" s="304"/>
      <c r="AG923" s="304"/>
    </row>
    <row r="924">
      <c r="A924" s="304"/>
      <c r="B924" s="304"/>
      <c r="C924" s="304"/>
      <c r="D924" s="304"/>
      <c r="E924" s="303"/>
      <c r="F924" s="300"/>
      <c r="G924" s="313"/>
      <c r="H924" s="303"/>
      <c r="I924" s="303"/>
      <c r="J924" s="303"/>
      <c r="K924" s="303"/>
      <c r="L924" s="303"/>
      <c r="M924" s="303"/>
      <c r="N924" s="303"/>
      <c r="O924" s="303"/>
      <c r="P924" s="303"/>
      <c r="Q924" s="304"/>
      <c r="R924" s="304"/>
      <c r="S924" s="304"/>
      <c r="T924" s="304"/>
      <c r="U924" s="304"/>
      <c r="V924" s="304"/>
      <c r="W924" s="304"/>
      <c r="X924" s="304"/>
      <c r="Y924" s="304"/>
      <c r="Z924" s="304"/>
      <c r="AA924" s="304"/>
      <c r="AB924" s="304"/>
      <c r="AC924" s="304"/>
      <c r="AD924" s="304"/>
      <c r="AE924" s="304"/>
      <c r="AF924" s="304"/>
      <c r="AG924" s="304"/>
    </row>
    <row r="925">
      <c r="A925" s="304"/>
      <c r="B925" s="304"/>
      <c r="C925" s="304"/>
      <c r="D925" s="304"/>
      <c r="E925" s="303"/>
      <c r="F925" s="300"/>
      <c r="G925" s="313"/>
      <c r="H925" s="303"/>
      <c r="I925" s="303"/>
      <c r="J925" s="303"/>
      <c r="K925" s="303"/>
      <c r="L925" s="303"/>
      <c r="M925" s="303"/>
      <c r="N925" s="303"/>
      <c r="O925" s="303"/>
      <c r="P925" s="303"/>
      <c r="Q925" s="304"/>
      <c r="R925" s="304"/>
      <c r="S925" s="304"/>
      <c r="T925" s="304"/>
      <c r="U925" s="304"/>
      <c r="V925" s="304"/>
      <c r="W925" s="304"/>
      <c r="X925" s="304"/>
      <c r="Y925" s="304"/>
      <c r="Z925" s="304"/>
      <c r="AA925" s="304"/>
      <c r="AB925" s="304"/>
      <c r="AC925" s="304"/>
      <c r="AD925" s="304"/>
      <c r="AE925" s="304"/>
      <c r="AF925" s="304"/>
      <c r="AG925" s="304"/>
    </row>
    <row r="926">
      <c r="A926" s="304"/>
      <c r="B926" s="304"/>
      <c r="C926" s="304"/>
      <c r="D926" s="304"/>
      <c r="E926" s="303"/>
      <c r="F926" s="300"/>
      <c r="G926" s="313"/>
      <c r="H926" s="303"/>
      <c r="I926" s="303"/>
      <c r="J926" s="303"/>
      <c r="K926" s="303"/>
      <c r="L926" s="303"/>
      <c r="M926" s="303"/>
      <c r="N926" s="303"/>
      <c r="O926" s="303"/>
      <c r="P926" s="303"/>
      <c r="Q926" s="304"/>
      <c r="R926" s="304"/>
      <c r="S926" s="304"/>
      <c r="T926" s="304"/>
      <c r="U926" s="304"/>
      <c r="V926" s="304"/>
      <c r="W926" s="304"/>
      <c r="X926" s="304"/>
      <c r="Y926" s="304"/>
      <c r="Z926" s="304"/>
      <c r="AA926" s="304"/>
      <c r="AB926" s="304"/>
      <c r="AC926" s="304"/>
      <c r="AD926" s="304"/>
      <c r="AE926" s="304"/>
      <c r="AF926" s="304"/>
      <c r="AG926" s="304"/>
    </row>
    <row r="927">
      <c r="A927" s="304"/>
      <c r="B927" s="304"/>
      <c r="C927" s="304"/>
      <c r="D927" s="304"/>
      <c r="E927" s="303"/>
      <c r="F927" s="300"/>
      <c r="G927" s="313"/>
      <c r="H927" s="303"/>
      <c r="I927" s="303"/>
      <c r="J927" s="303"/>
      <c r="K927" s="303"/>
      <c r="L927" s="303"/>
      <c r="M927" s="303"/>
      <c r="N927" s="303"/>
      <c r="O927" s="303"/>
      <c r="P927" s="303"/>
      <c r="Q927" s="304"/>
      <c r="R927" s="304"/>
      <c r="S927" s="304"/>
      <c r="T927" s="304"/>
      <c r="U927" s="304"/>
      <c r="V927" s="304"/>
      <c r="W927" s="304"/>
      <c r="X927" s="304"/>
      <c r="Y927" s="304"/>
      <c r="Z927" s="304"/>
      <c r="AA927" s="304"/>
      <c r="AB927" s="304"/>
      <c r="AC927" s="304"/>
      <c r="AD927" s="304"/>
      <c r="AE927" s="304"/>
      <c r="AF927" s="304"/>
      <c r="AG927" s="304"/>
    </row>
    <row r="928">
      <c r="A928" s="304"/>
      <c r="B928" s="304"/>
      <c r="C928" s="304"/>
      <c r="D928" s="304"/>
      <c r="E928" s="303"/>
      <c r="F928" s="300"/>
      <c r="G928" s="313"/>
      <c r="H928" s="303"/>
      <c r="I928" s="303"/>
      <c r="J928" s="303"/>
      <c r="K928" s="303"/>
      <c r="L928" s="303"/>
      <c r="M928" s="303"/>
      <c r="N928" s="303"/>
      <c r="O928" s="303"/>
      <c r="P928" s="303"/>
      <c r="Q928" s="304"/>
      <c r="R928" s="304"/>
      <c r="S928" s="304"/>
      <c r="T928" s="304"/>
      <c r="U928" s="304"/>
      <c r="V928" s="304"/>
      <c r="W928" s="304"/>
      <c r="X928" s="304"/>
      <c r="Y928" s="304"/>
      <c r="Z928" s="304"/>
      <c r="AA928" s="304"/>
      <c r="AB928" s="304"/>
      <c r="AC928" s="304"/>
      <c r="AD928" s="304"/>
      <c r="AE928" s="304"/>
      <c r="AF928" s="304"/>
      <c r="AG928" s="304"/>
    </row>
    <row r="929">
      <c r="A929" s="304"/>
      <c r="B929" s="304"/>
      <c r="C929" s="304"/>
      <c r="D929" s="304"/>
      <c r="E929" s="303"/>
      <c r="F929" s="300"/>
      <c r="G929" s="313"/>
      <c r="H929" s="303"/>
      <c r="I929" s="303"/>
      <c r="J929" s="303"/>
      <c r="K929" s="303"/>
      <c r="L929" s="303"/>
      <c r="M929" s="303"/>
      <c r="N929" s="303"/>
      <c r="O929" s="303"/>
      <c r="P929" s="303"/>
      <c r="Q929" s="304"/>
      <c r="R929" s="304"/>
      <c r="S929" s="304"/>
      <c r="T929" s="304"/>
      <c r="U929" s="304"/>
      <c r="V929" s="304"/>
      <c r="W929" s="304"/>
      <c r="X929" s="304"/>
      <c r="Y929" s="304"/>
      <c r="Z929" s="304"/>
      <c r="AA929" s="304"/>
      <c r="AB929" s="304"/>
      <c r="AC929" s="304"/>
      <c r="AD929" s="304"/>
      <c r="AE929" s="304"/>
      <c r="AF929" s="304"/>
      <c r="AG929" s="304"/>
    </row>
    <row r="930">
      <c r="A930" s="304"/>
      <c r="B930" s="304"/>
      <c r="C930" s="304"/>
      <c r="D930" s="304"/>
      <c r="E930" s="303"/>
      <c r="F930" s="300"/>
      <c r="G930" s="313"/>
      <c r="H930" s="303"/>
      <c r="I930" s="303"/>
      <c r="J930" s="303"/>
      <c r="K930" s="303"/>
      <c r="L930" s="303"/>
      <c r="M930" s="303"/>
      <c r="N930" s="303"/>
      <c r="O930" s="303"/>
      <c r="P930" s="303"/>
      <c r="Q930" s="304"/>
      <c r="R930" s="304"/>
      <c r="S930" s="304"/>
      <c r="T930" s="304"/>
      <c r="U930" s="304"/>
      <c r="V930" s="304"/>
      <c r="W930" s="304"/>
      <c r="X930" s="304"/>
      <c r="Y930" s="304"/>
      <c r="Z930" s="304"/>
      <c r="AA930" s="304"/>
      <c r="AB930" s="304"/>
      <c r="AC930" s="304"/>
      <c r="AD930" s="304"/>
      <c r="AE930" s="304"/>
      <c r="AF930" s="304"/>
      <c r="AG930" s="304"/>
    </row>
    <row r="931">
      <c r="A931" s="304"/>
      <c r="B931" s="304"/>
      <c r="C931" s="304"/>
      <c r="D931" s="304"/>
      <c r="E931" s="303"/>
      <c r="F931" s="300"/>
      <c r="G931" s="313"/>
      <c r="H931" s="303"/>
      <c r="I931" s="303"/>
      <c r="J931" s="303"/>
      <c r="K931" s="303"/>
      <c r="L931" s="303"/>
      <c r="M931" s="303"/>
      <c r="N931" s="303"/>
      <c r="O931" s="303"/>
      <c r="P931" s="303"/>
      <c r="Q931" s="304"/>
      <c r="R931" s="304"/>
      <c r="S931" s="304"/>
      <c r="T931" s="304"/>
      <c r="U931" s="304"/>
      <c r="V931" s="304"/>
      <c r="W931" s="304"/>
      <c r="X931" s="304"/>
      <c r="Y931" s="304"/>
      <c r="Z931" s="304"/>
      <c r="AA931" s="304"/>
      <c r="AB931" s="304"/>
      <c r="AC931" s="304"/>
      <c r="AD931" s="304"/>
      <c r="AE931" s="304"/>
      <c r="AF931" s="304"/>
      <c r="AG931" s="304"/>
    </row>
    <row r="932">
      <c r="A932" s="304"/>
      <c r="B932" s="304"/>
      <c r="C932" s="304"/>
      <c r="D932" s="304"/>
      <c r="E932" s="303"/>
      <c r="F932" s="300"/>
      <c r="G932" s="313"/>
      <c r="H932" s="303"/>
      <c r="I932" s="303"/>
      <c r="J932" s="303"/>
      <c r="K932" s="303"/>
      <c r="L932" s="303"/>
      <c r="M932" s="303"/>
      <c r="N932" s="303"/>
      <c r="O932" s="303"/>
      <c r="P932" s="303"/>
      <c r="Q932" s="304"/>
      <c r="R932" s="304"/>
      <c r="S932" s="304"/>
      <c r="T932" s="304"/>
      <c r="U932" s="304"/>
      <c r="V932" s="304"/>
      <c r="W932" s="304"/>
      <c r="X932" s="304"/>
      <c r="Y932" s="304"/>
      <c r="Z932" s="304"/>
      <c r="AA932" s="304"/>
      <c r="AB932" s="304"/>
      <c r="AC932" s="304"/>
      <c r="AD932" s="304"/>
      <c r="AE932" s="304"/>
      <c r="AF932" s="304"/>
      <c r="AG932" s="304"/>
    </row>
    <row r="933">
      <c r="A933" s="304"/>
      <c r="B933" s="304"/>
      <c r="C933" s="304"/>
      <c r="D933" s="304"/>
      <c r="E933" s="303"/>
      <c r="F933" s="300"/>
      <c r="G933" s="313"/>
      <c r="H933" s="303"/>
      <c r="I933" s="303"/>
      <c r="J933" s="303"/>
      <c r="K933" s="303"/>
      <c r="L933" s="303"/>
      <c r="M933" s="303"/>
      <c r="N933" s="303"/>
      <c r="O933" s="303"/>
      <c r="P933" s="303"/>
      <c r="Q933" s="304"/>
      <c r="R933" s="304"/>
      <c r="S933" s="304"/>
      <c r="T933" s="304"/>
      <c r="U933" s="304"/>
      <c r="V933" s="304"/>
      <c r="W933" s="304"/>
      <c r="X933" s="304"/>
      <c r="Y933" s="304"/>
      <c r="Z933" s="304"/>
      <c r="AA933" s="304"/>
      <c r="AB933" s="304"/>
      <c r="AC933" s="304"/>
      <c r="AD933" s="304"/>
      <c r="AE933" s="304"/>
      <c r="AF933" s="304"/>
      <c r="AG933" s="304"/>
    </row>
    <row r="934">
      <c r="A934" s="304"/>
      <c r="B934" s="304"/>
      <c r="C934" s="304"/>
      <c r="D934" s="304"/>
      <c r="E934" s="303"/>
      <c r="F934" s="300"/>
      <c r="G934" s="313"/>
      <c r="H934" s="303"/>
      <c r="I934" s="303"/>
      <c r="J934" s="303"/>
      <c r="K934" s="303"/>
      <c r="L934" s="303"/>
      <c r="M934" s="303"/>
      <c r="N934" s="303"/>
      <c r="O934" s="303"/>
      <c r="P934" s="303"/>
      <c r="Q934" s="304"/>
      <c r="R934" s="304"/>
      <c r="S934" s="304"/>
      <c r="T934" s="304"/>
      <c r="U934" s="304"/>
      <c r="V934" s="304"/>
      <c r="W934" s="304"/>
      <c r="X934" s="304"/>
      <c r="Y934" s="304"/>
      <c r="Z934" s="304"/>
      <c r="AA934" s="304"/>
      <c r="AB934" s="304"/>
      <c r="AC934" s="304"/>
      <c r="AD934" s="304"/>
      <c r="AE934" s="304"/>
      <c r="AF934" s="304"/>
      <c r="AG934" s="304"/>
    </row>
    <row r="935">
      <c r="A935" s="304"/>
      <c r="B935" s="304"/>
      <c r="C935" s="304"/>
      <c r="D935" s="304"/>
      <c r="E935" s="303"/>
      <c r="F935" s="300"/>
      <c r="G935" s="313"/>
      <c r="H935" s="303"/>
      <c r="I935" s="303"/>
      <c r="J935" s="303"/>
      <c r="K935" s="303"/>
      <c r="L935" s="303"/>
      <c r="M935" s="303"/>
      <c r="N935" s="303"/>
      <c r="O935" s="303"/>
      <c r="P935" s="303"/>
      <c r="Q935" s="304"/>
      <c r="R935" s="304"/>
      <c r="S935" s="304"/>
      <c r="T935" s="304"/>
      <c r="U935" s="304"/>
      <c r="V935" s="304"/>
      <c r="W935" s="304"/>
      <c r="X935" s="304"/>
      <c r="Y935" s="304"/>
      <c r="Z935" s="304"/>
      <c r="AA935" s="304"/>
      <c r="AB935" s="304"/>
      <c r="AC935" s="304"/>
      <c r="AD935" s="304"/>
      <c r="AE935" s="304"/>
      <c r="AF935" s="304"/>
      <c r="AG935" s="304"/>
    </row>
    <row r="936">
      <c r="A936" s="304"/>
      <c r="B936" s="304"/>
      <c r="C936" s="304"/>
      <c r="D936" s="304"/>
      <c r="E936" s="303"/>
      <c r="F936" s="300"/>
      <c r="G936" s="313"/>
      <c r="H936" s="303"/>
      <c r="I936" s="303"/>
      <c r="J936" s="303"/>
      <c r="K936" s="303"/>
      <c r="L936" s="303"/>
      <c r="M936" s="303"/>
      <c r="N936" s="303"/>
      <c r="O936" s="303"/>
      <c r="P936" s="303"/>
      <c r="Q936" s="304"/>
      <c r="R936" s="304"/>
      <c r="S936" s="304"/>
      <c r="T936" s="304"/>
      <c r="U936" s="304"/>
      <c r="V936" s="304"/>
      <c r="W936" s="304"/>
      <c r="X936" s="304"/>
      <c r="Y936" s="304"/>
      <c r="Z936" s="304"/>
      <c r="AA936" s="304"/>
      <c r="AB936" s="304"/>
      <c r="AC936" s="304"/>
      <c r="AD936" s="304"/>
      <c r="AE936" s="304"/>
      <c r="AF936" s="304"/>
      <c r="AG936" s="304"/>
    </row>
    <row r="937">
      <c r="A937" s="304"/>
      <c r="B937" s="304"/>
      <c r="C937" s="304"/>
      <c r="D937" s="304"/>
      <c r="E937" s="303"/>
      <c r="F937" s="300"/>
      <c r="G937" s="313"/>
      <c r="H937" s="303"/>
      <c r="I937" s="303"/>
      <c r="J937" s="303"/>
      <c r="K937" s="303"/>
      <c r="L937" s="303"/>
      <c r="M937" s="303"/>
      <c r="N937" s="303"/>
      <c r="O937" s="303"/>
      <c r="P937" s="303"/>
      <c r="Q937" s="304"/>
      <c r="R937" s="304"/>
      <c r="S937" s="304"/>
      <c r="T937" s="304"/>
      <c r="U937" s="304"/>
      <c r="V937" s="304"/>
      <c r="W937" s="304"/>
      <c r="X937" s="304"/>
      <c r="Y937" s="304"/>
      <c r="Z937" s="304"/>
      <c r="AA937" s="304"/>
      <c r="AB937" s="304"/>
      <c r="AC937" s="304"/>
      <c r="AD937" s="304"/>
      <c r="AE937" s="304"/>
      <c r="AF937" s="304"/>
      <c r="AG937" s="304"/>
    </row>
    <row r="938">
      <c r="A938" s="304"/>
      <c r="B938" s="304"/>
      <c r="C938" s="304"/>
      <c r="D938" s="304"/>
      <c r="E938" s="303"/>
      <c r="F938" s="300"/>
      <c r="G938" s="313"/>
      <c r="H938" s="303"/>
      <c r="I938" s="303"/>
      <c r="J938" s="303"/>
      <c r="K938" s="303"/>
      <c r="L938" s="303"/>
      <c r="M938" s="303"/>
      <c r="N938" s="303"/>
      <c r="O938" s="303"/>
      <c r="P938" s="303"/>
      <c r="Q938" s="304"/>
      <c r="R938" s="304"/>
      <c r="S938" s="304"/>
      <c r="T938" s="304"/>
      <c r="U938" s="304"/>
      <c r="V938" s="304"/>
      <c r="W938" s="304"/>
      <c r="X938" s="304"/>
      <c r="Y938" s="304"/>
      <c r="Z938" s="304"/>
      <c r="AA938" s="304"/>
      <c r="AB938" s="304"/>
      <c r="AC938" s="304"/>
      <c r="AD938" s="304"/>
      <c r="AE938" s="304"/>
      <c r="AF938" s="304"/>
      <c r="AG938" s="304"/>
    </row>
    <row r="939">
      <c r="A939" s="304"/>
      <c r="B939" s="304"/>
      <c r="C939" s="304"/>
      <c r="D939" s="304"/>
      <c r="E939" s="303"/>
      <c r="F939" s="300"/>
      <c r="G939" s="313"/>
      <c r="H939" s="303"/>
      <c r="I939" s="303"/>
      <c r="J939" s="303"/>
      <c r="K939" s="303"/>
      <c r="L939" s="303"/>
      <c r="M939" s="303"/>
      <c r="N939" s="303"/>
      <c r="O939" s="303"/>
      <c r="P939" s="303"/>
      <c r="Q939" s="304"/>
      <c r="R939" s="304"/>
      <c r="S939" s="304"/>
      <c r="T939" s="304"/>
      <c r="U939" s="304"/>
      <c r="V939" s="304"/>
      <c r="W939" s="304"/>
      <c r="X939" s="304"/>
      <c r="Y939" s="304"/>
      <c r="Z939" s="304"/>
      <c r="AA939" s="304"/>
      <c r="AB939" s="304"/>
      <c r="AC939" s="304"/>
      <c r="AD939" s="304"/>
      <c r="AE939" s="304"/>
      <c r="AF939" s="304"/>
      <c r="AG939" s="304"/>
    </row>
    <row r="940">
      <c r="A940" s="304"/>
      <c r="B940" s="304"/>
      <c r="C940" s="304"/>
      <c r="D940" s="304"/>
      <c r="E940" s="303"/>
      <c r="F940" s="300"/>
      <c r="G940" s="313"/>
      <c r="H940" s="303"/>
      <c r="I940" s="303"/>
      <c r="J940" s="303"/>
      <c r="K940" s="303"/>
      <c r="L940" s="303"/>
      <c r="M940" s="303"/>
      <c r="N940" s="303"/>
      <c r="O940" s="303"/>
      <c r="P940" s="303"/>
      <c r="Q940" s="304"/>
      <c r="R940" s="304"/>
      <c r="S940" s="304"/>
      <c r="T940" s="304"/>
      <c r="U940" s="304"/>
      <c r="V940" s="304"/>
      <c r="W940" s="304"/>
      <c r="X940" s="304"/>
      <c r="Y940" s="304"/>
      <c r="Z940" s="304"/>
      <c r="AA940" s="304"/>
      <c r="AB940" s="304"/>
      <c r="AC940" s="304"/>
      <c r="AD940" s="304"/>
      <c r="AE940" s="304"/>
      <c r="AF940" s="304"/>
      <c r="AG940" s="304"/>
    </row>
    <row r="941">
      <c r="A941" s="304"/>
      <c r="B941" s="304"/>
      <c r="C941" s="304"/>
      <c r="D941" s="304"/>
      <c r="E941" s="303"/>
      <c r="F941" s="300"/>
      <c r="G941" s="313"/>
      <c r="H941" s="303"/>
      <c r="I941" s="303"/>
      <c r="J941" s="303"/>
      <c r="K941" s="303"/>
      <c r="L941" s="303"/>
      <c r="M941" s="303"/>
      <c r="N941" s="303"/>
      <c r="O941" s="303"/>
      <c r="P941" s="303"/>
      <c r="Q941" s="304"/>
      <c r="R941" s="304"/>
      <c r="S941" s="304"/>
      <c r="T941" s="304"/>
      <c r="U941" s="304"/>
      <c r="V941" s="304"/>
      <c r="W941" s="304"/>
      <c r="X941" s="304"/>
      <c r="Y941" s="304"/>
      <c r="Z941" s="304"/>
      <c r="AA941" s="304"/>
      <c r="AB941" s="304"/>
      <c r="AC941" s="304"/>
      <c r="AD941" s="304"/>
      <c r="AE941" s="304"/>
      <c r="AF941" s="304"/>
      <c r="AG941" s="304"/>
    </row>
    <row r="942">
      <c r="A942" s="304"/>
      <c r="B942" s="304"/>
      <c r="C942" s="304"/>
      <c r="D942" s="304"/>
      <c r="E942" s="303"/>
      <c r="F942" s="300"/>
      <c r="G942" s="313"/>
      <c r="H942" s="303"/>
      <c r="I942" s="303"/>
      <c r="J942" s="303"/>
      <c r="K942" s="303"/>
      <c r="L942" s="303"/>
      <c r="M942" s="303"/>
      <c r="N942" s="303"/>
      <c r="O942" s="303"/>
      <c r="P942" s="303"/>
      <c r="Q942" s="304"/>
      <c r="R942" s="304"/>
      <c r="S942" s="304"/>
      <c r="T942" s="304"/>
      <c r="U942" s="304"/>
      <c r="V942" s="304"/>
      <c r="W942" s="304"/>
      <c r="X942" s="304"/>
      <c r="Y942" s="304"/>
      <c r="Z942" s="304"/>
      <c r="AA942" s="304"/>
      <c r="AB942" s="304"/>
      <c r="AC942" s="304"/>
      <c r="AD942" s="304"/>
      <c r="AE942" s="304"/>
      <c r="AF942" s="304"/>
      <c r="AG942" s="304"/>
    </row>
    <row r="943">
      <c r="A943" s="304"/>
      <c r="B943" s="304"/>
      <c r="C943" s="304"/>
      <c r="D943" s="304"/>
      <c r="E943" s="303"/>
      <c r="F943" s="300"/>
      <c r="G943" s="313"/>
      <c r="H943" s="303"/>
      <c r="I943" s="303"/>
      <c r="J943" s="303"/>
      <c r="K943" s="303"/>
      <c r="L943" s="303"/>
      <c r="M943" s="303"/>
      <c r="N943" s="303"/>
      <c r="O943" s="303"/>
      <c r="P943" s="303"/>
      <c r="Q943" s="304"/>
      <c r="R943" s="304"/>
      <c r="S943" s="304"/>
      <c r="T943" s="304"/>
      <c r="U943" s="304"/>
      <c r="V943" s="304"/>
      <c r="W943" s="304"/>
      <c r="X943" s="304"/>
      <c r="Y943" s="304"/>
      <c r="Z943" s="304"/>
      <c r="AA943" s="304"/>
      <c r="AB943" s="304"/>
      <c r="AC943" s="304"/>
      <c r="AD943" s="304"/>
      <c r="AE943" s="304"/>
      <c r="AF943" s="304"/>
      <c r="AG943" s="304"/>
    </row>
    <row r="944">
      <c r="A944" s="304"/>
      <c r="B944" s="304"/>
      <c r="C944" s="304"/>
      <c r="D944" s="304"/>
      <c r="E944" s="303"/>
      <c r="F944" s="300"/>
      <c r="G944" s="313"/>
      <c r="H944" s="303"/>
      <c r="I944" s="303"/>
      <c r="J944" s="303"/>
      <c r="K944" s="303"/>
      <c r="L944" s="303"/>
      <c r="M944" s="303"/>
      <c r="N944" s="303"/>
      <c r="O944" s="303"/>
      <c r="P944" s="303"/>
      <c r="Q944" s="304"/>
      <c r="R944" s="304"/>
      <c r="S944" s="304"/>
      <c r="T944" s="304"/>
      <c r="U944" s="304"/>
      <c r="V944" s="304"/>
      <c r="W944" s="304"/>
      <c r="X944" s="304"/>
      <c r="Y944" s="304"/>
      <c r="Z944" s="304"/>
      <c r="AA944" s="304"/>
      <c r="AB944" s="304"/>
      <c r="AC944" s="304"/>
      <c r="AD944" s="304"/>
      <c r="AE944" s="304"/>
      <c r="AF944" s="304"/>
      <c r="AG944" s="304"/>
    </row>
    <row r="945">
      <c r="A945" s="304"/>
      <c r="B945" s="304"/>
      <c r="C945" s="304"/>
      <c r="D945" s="304"/>
      <c r="E945" s="303"/>
      <c r="F945" s="300"/>
      <c r="G945" s="313"/>
      <c r="H945" s="303"/>
      <c r="I945" s="303"/>
      <c r="J945" s="303"/>
      <c r="K945" s="303"/>
      <c r="L945" s="303"/>
      <c r="M945" s="303"/>
      <c r="N945" s="303"/>
      <c r="O945" s="303"/>
      <c r="P945" s="303"/>
      <c r="Q945" s="304"/>
      <c r="R945" s="304"/>
      <c r="S945" s="304"/>
      <c r="T945" s="304"/>
      <c r="U945" s="304"/>
      <c r="V945" s="304"/>
      <c r="W945" s="304"/>
      <c r="X945" s="304"/>
      <c r="Y945" s="304"/>
      <c r="Z945" s="304"/>
      <c r="AA945" s="304"/>
      <c r="AB945" s="304"/>
      <c r="AC945" s="304"/>
      <c r="AD945" s="304"/>
      <c r="AE945" s="304"/>
      <c r="AF945" s="304"/>
      <c r="AG945" s="304"/>
    </row>
    <row r="946">
      <c r="A946" s="304"/>
      <c r="B946" s="304"/>
      <c r="C946" s="304"/>
      <c r="D946" s="304"/>
      <c r="E946" s="303"/>
      <c r="F946" s="300"/>
      <c r="G946" s="313"/>
      <c r="H946" s="303"/>
      <c r="I946" s="303"/>
      <c r="J946" s="303"/>
      <c r="K946" s="303"/>
      <c r="L946" s="303"/>
      <c r="M946" s="303"/>
      <c r="N946" s="303"/>
      <c r="O946" s="303"/>
      <c r="P946" s="303"/>
      <c r="Q946" s="304"/>
      <c r="R946" s="304"/>
      <c r="S946" s="304"/>
      <c r="T946" s="304"/>
      <c r="U946" s="304"/>
      <c r="V946" s="304"/>
      <c r="W946" s="304"/>
      <c r="X946" s="304"/>
      <c r="Y946" s="304"/>
      <c r="Z946" s="304"/>
      <c r="AA946" s="304"/>
      <c r="AB946" s="304"/>
      <c r="AC946" s="304"/>
      <c r="AD946" s="304"/>
      <c r="AE946" s="304"/>
      <c r="AF946" s="304"/>
      <c r="AG946" s="304"/>
    </row>
    <row r="947">
      <c r="A947" s="304"/>
      <c r="B947" s="304"/>
      <c r="C947" s="304"/>
      <c r="D947" s="304"/>
      <c r="E947" s="303"/>
      <c r="F947" s="300"/>
      <c r="G947" s="313"/>
      <c r="H947" s="303"/>
      <c r="I947" s="303"/>
      <c r="J947" s="303"/>
      <c r="K947" s="303"/>
      <c r="L947" s="303"/>
      <c r="M947" s="303"/>
      <c r="N947" s="303"/>
      <c r="O947" s="303"/>
      <c r="P947" s="303"/>
      <c r="Q947" s="304"/>
      <c r="R947" s="304"/>
      <c r="S947" s="304"/>
      <c r="T947" s="304"/>
      <c r="U947" s="304"/>
      <c r="V947" s="304"/>
      <c r="W947" s="304"/>
      <c r="X947" s="304"/>
      <c r="Y947" s="304"/>
      <c r="Z947" s="304"/>
      <c r="AA947" s="304"/>
      <c r="AB947" s="304"/>
      <c r="AC947" s="304"/>
      <c r="AD947" s="304"/>
      <c r="AE947" s="304"/>
      <c r="AF947" s="304"/>
      <c r="AG947" s="304"/>
    </row>
    <row r="948">
      <c r="A948" s="304"/>
      <c r="B948" s="304"/>
      <c r="C948" s="304"/>
      <c r="D948" s="304"/>
      <c r="E948" s="303"/>
      <c r="F948" s="300"/>
      <c r="G948" s="313"/>
      <c r="H948" s="303"/>
      <c r="I948" s="303"/>
      <c r="J948" s="303"/>
      <c r="K948" s="303"/>
      <c r="L948" s="303"/>
      <c r="M948" s="303"/>
      <c r="N948" s="303"/>
      <c r="O948" s="303"/>
      <c r="P948" s="303"/>
      <c r="Q948" s="304"/>
      <c r="R948" s="304"/>
      <c r="S948" s="304"/>
      <c r="T948" s="304"/>
      <c r="U948" s="304"/>
      <c r="V948" s="304"/>
      <c r="W948" s="304"/>
      <c r="X948" s="304"/>
      <c r="Y948" s="304"/>
      <c r="Z948" s="304"/>
      <c r="AA948" s="304"/>
      <c r="AB948" s="304"/>
      <c r="AC948" s="304"/>
      <c r="AD948" s="304"/>
      <c r="AE948" s="304"/>
      <c r="AF948" s="304"/>
      <c r="AG948" s="304"/>
    </row>
    <row r="949">
      <c r="A949" s="304"/>
      <c r="B949" s="304"/>
      <c r="C949" s="304"/>
      <c r="D949" s="304"/>
      <c r="E949" s="303"/>
      <c r="F949" s="300"/>
      <c r="G949" s="313"/>
      <c r="H949" s="303"/>
      <c r="I949" s="303"/>
      <c r="J949" s="303"/>
      <c r="K949" s="303"/>
      <c r="L949" s="303"/>
      <c r="M949" s="303"/>
      <c r="N949" s="303"/>
      <c r="O949" s="303"/>
      <c r="P949" s="303"/>
      <c r="Q949" s="304"/>
      <c r="R949" s="304"/>
      <c r="S949" s="304"/>
      <c r="T949" s="304"/>
      <c r="U949" s="304"/>
      <c r="V949" s="304"/>
      <c r="W949" s="304"/>
      <c r="X949" s="304"/>
      <c r="Y949" s="304"/>
      <c r="Z949" s="304"/>
      <c r="AA949" s="304"/>
      <c r="AB949" s="304"/>
      <c r="AC949" s="304"/>
      <c r="AD949" s="304"/>
      <c r="AE949" s="304"/>
      <c r="AF949" s="304"/>
      <c r="AG949" s="304"/>
    </row>
    <row r="950">
      <c r="A950" s="304"/>
      <c r="B950" s="304"/>
      <c r="C950" s="304"/>
      <c r="D950" s="304"/>
      <c r="E950" s="303"/>
      <c r="F950" s="300"/>
      <c r="G950" s="313"/>
      <c r="H950" s="303"/>
      <c r="I950" s="303"/>
      <c r="J950" s="303"/>
      <c r="K950" s="303"/>
      <c r="L950" s="303"/>
      <c r="M950" s="303"/>
      <c r="N950" s="303"/>
      <c r="O950" s="303"/>
      <c r="P950" s="303"/>
      <c r="Q950" s="304"/>
      <c r="R950" s="304"/>
      <c r="S950" s="304"/>
      <c r="T950" s="304"/>
      <c r="U950" s="304"/>
      <c r="V950" s="304"/>
      <c r="W950" s="304"/>
      <c r="X950" s="304"/>
      <c r="Y950" s="304"/>
      <c r="Z950" s="304"/>
      <c r="AA950" s="304"/>
      <c r="AB950" s="304"/>
      <c r="AC950" s="304"/>
      <c r="AD950" s="304"/>
      <c r="AE950" s="304"/>
      <c r="AF950" s="304"/>
      <c r="AG950" s="304"/>
    </row>
    <row r="951">
      <c r="A951" s="304"/>
      <c r="B951" s="304"/>
      <c r="C951" s="304"/>
      <c r="D951" s="304"/>
      <c r="E951" s="303"/>
      <c r="F951" s="300"/>
      <c r="G951" s="313"/>
      <c r="H951" s="303"/>
      <c r="I951" s="303"/>
      <c r="J951" s="303"/>
      <c r="K951" s="303"/>
      <c r="L951" s="303"/>
      <c r="M951" s="303"/>
      <c r="N951" s="303"/>
      <c r="O951" s="303"/>
      <c r="P951" s="303"/>
      <c r="Q951" s="304"/>
      <c r="R951" s="304"/>
      <c r="S951" s="304"/>
      <c r="T951" s="304"/>
      <c r="U951" s="304"/>
      <c r="V951" s="304"/>
      <c r="W951" s="304"/>
      <c r="X951" s="304"/>
      <c r="Y951" s="304"/>
      <c r="Z951" s="304"/>
      <c r="AA951" s="304"/>
      <c r="AB951" s="304"/>
      <c r="AC951" s="304"/>
      <c r="AD951" s="304"/>
      <c r="AE951" s="304"/>
      <c r="AF951" s="304"/>
      <c r="AG951" s="304"/>
    </row>
    <row r="952">
      <c r="A952" s="304"/>
      <c r="B952" s="304"/>
      <c r="C952" s="304"/>
      <c r="D952" s="304"/>
      <c r="E952" s="303"/>
      <c r="F952" s="300"/>
      <c r="G952" s="313"/>
      <c r="H952" s="303"/>
      <c r="I952" s="303"/>
      <c r="J952" s="303"/>
      <c r="K952" s="303"/>
      <c r="L952" s="303"/>
      <c r="M952" s="303"/>
      <c r="N952" s="303"/>
      <c r="O952" s="303"/>
      <c r="P952" s="303"/>
      <c r="Q952" s="304"/>
      <c r="R952" s="304"/>
      <c r="S952" s="304"/>
      <c r="T952" s="304"/>
      <c r="U952" s="304"/>
      <c r="V952" s="304"/>
      <c r="W952" s="304"/>
      <c r="X952" s="304"/>
      <c r="Y952" s="304"/>
      <c r="Z952" s="304"/>
      <c r="AA952" s="304"/>
      <c r="AB952" s="304"/>
      <c r="AC952" s="304"/>
      <c r="AD952" s="304"/>
      <c r="AE952" s="304"/>
      <c r="AF952" s="304"/>
      <c r="AG952" s="304"/>
    </row>
    <row r="953">
      <c r="A953" s="304"/>
      <c r="B953" s="304"/>
      <c r="C953" s="304"/>
      <c r="D953" s="304"/>
      <c r="E953" s="303"/>
      <c r="F953" s="300"/>
      <c r="G953" s="313"/>
      <c r="H953" s="303"/>
      <c r="I953" s="303"/>
      <c r="J953" s="303"/>
      <c r="K953" s="303"/>
      <c r="L953" s="303"/>
      <c r="M953" s="303"/>
      <c r="N953" s="303"/>
      <c r="O953" s="303"/>
      <c r="P953" s="303"/>
      <c r="Q953" s="304"/>
      <c r="R953" s="304"/>
      <c r="S953" s="304"/>
      <c r="T953" s="304"/>
      <c r="U953" s="304"/>
      <c r="V953" s="304"/>
      <c r="W953" s="304"/>
      <c r="X953" s="304"/>
      <c r="Y953" s="304"/>
      <c r="Z953" s="304"/>
      <c r="AA953" s="304"/>
      <c r="AB953" s="304"/>
      <c r="AC953" s="304"/>
      <c r="AD953" s="304"/>
      <c r="AE953" s="304"/>
      <c r="AF953" s="304"/>
      <c r="AG953" s="304"/>
    </row>
    <row r="954">
      <c r="A954" s="304"/>
      <c r="B954" s="304"/>
      <c r="C954" s="304"/>
      <c r="D954" s="304"/>
      <c r="E954" s="303"/>
      <c r="F954" s="300"/>
      <c r="G954" s="313"/>
      <c r="H954" s="303"/>
      <c r="I954" s="303"/>
      <c r="J954" s="303"/>
      <c r="K954" s="303"/>
      <c r="L954" s="303"/>
      <c r="M954" s="303"/>
      <c r="N954" s="303"/>
      <c r="O954" s="303"/>
      <c r="P954" s="303"/>
      <c r="Q954" s="304"/>
      <c r="R954" s="304"/>
      <c r="S954" s="304"/>
      <c r="T954" s="304"/>
      <c r="U954" s="304"/>
      <c r="V954" s="304"/>
      <c r="W954" s="304"/>
      <c r="X954" s="304"/>
      <c r="Y954" s="304"/>
      <c r="Z954" s="304"/>
      <c r="AA954" s="304"/>
      <c r="AB954" s="304"/>
      <c r="AC954" s="304"/>
      <c r="AD954" s="304"/>
      <c r="AE954" s="304"/>
      <c r="AF954" s="304"/>
      <c r="AG954" s="304"/>
    </row>
    <row r="955">
      <c r="A955" s="304"/>
      <c r="B955" s="304"/>
      <c r="C955" s="304"/>
      <c r="D955" s="304"/>
      <c r="E955" s="303"/>
      <c r="F955" s="300"/>
      <c r="G955" s="313"/>
      <c r="H955" s="303"/>
      <c r="I955" s="303"/>
      <c r="J955" s="303"/>
      <c r="K955" s="303"/>
      <c r="L955" s="303"/>
      <c r="M955" s="303"/>
      <c r="N955" s="303"/>
      <c r="O955" s="303"/>
      <c r="P955" s="303"/>
      <c r="Q955" s="304"/>
      <c r="R955" s="304"/>
      <c r="S955" s="304"/>
      <c r="T955" s="304"/>
      <c r="U955" s="304"/>
      <c r="V955" s="304"/>
      <c r="W955" s="304"/>
      <c r="X955" s="304"/>
      <c r="Y955" s="304"/>
      <c r="Z955" s="304"/>
      <c r="AA955" s="304"/>
      <c r="AB955" s="304"/>
      <c r="AC955" s="304"/>
      <c r="AD955" s="304"/>
      <c r="AE955" s="304"/>
      <c r="AF955" s="304"/>
      <c r="AG955" s="304"/>
    </row>
    <row r="956">
      <c r="A956" s="304"/>
      <c r="B956" s="304"/>
      <c r="C956" s="304"/>
      <c r="D956" s="304"/>
      <c r="E956" s="303"/>
      <c r="F956" s="300"/>
      <c r="G956" s="313"/>
      <c r="H956" s="303"/>
      <c r="I956" s="303"/>
      <c r="J956" s="303"/>
      <c r="K956" s="303"/>
      <c r="L956" s="303"/>
      <c r="M956" s="303"/>
      <c r="N956" s="303"/>
      <c r="O956" s="303"/>
      <c r="P956" s="303"/>
      <c r="Q956" s="304"/>
      <c r="R956" s="304"/>
      <c r="S956" s="304"/>
      <c r="T956" s="304"/>
      <c r="U956" s="304"/>
      <c r="V956" s="304"/>
      <c r="W956" s="304"/>
      <c r="X956" s="304"/>
      <c r="Y956" s="304"/>
      <c r="Z956" s="304"/>
      <c r="AA956" s="304"/>
      <c r="AB956" s="304"/>
      <c r="AC956" s="304"/>
      <c r="AD956" s="304"/>
      <c r="AE956" s="304"/>
      <c r="AF956" s="304"/>
      <c r="AG956" s="304"/>
    </row>
    <row r="957">
      <c r="A957" s="304"/>
      <c r="B957" s="304"/>
      <c r="C957" s="304"/>
      <c r="D957" s="304"/>
      <c r="E957" s="303"/>
      <c r="F957" s="300"/>
      <c r="G957" s="313"/>
      <c r="H957" s="303"/>
      <c r="I957" s="303"/>
      <c r="J957" s="303"/>
      <c r="K957" s="303"/>
      <c r="L957" s="303"/>
      <c r="M957" s="303"/>
      <c r="N957" s="303"/>
      <c r="O957" s="303"/>
      <c r="P957" s="303"/>
      <c r="Q957" s="304"/>
      <c r="R957" s="304"/>
      <c r="S957" s="304"/>
      <c r="T957" s="304"/>
      <c r="U957" s="304"/>
      <c r="V957" s="304"/>
      <c r="W957" s="304"/>
      <c r="X957" s="304"/>
      <c r="Y957" s="304"/>
      <c r="Z957" s="304"/>
      <c r="AA957" s="304"/>
      <c r="AB957" s="304"/>
      <c r="AC957" s="304"/>
      <c r="AD957" s="304"/>
      <c r="AE957" s="304"/>
      <c r="AF957" s="304"/>
      <c r="AG957" s="304"/>
    </row>
    <row r="958">
      <c r="A958" s="304"/>
      <c r="B958" s="304"/>
      <c r="C958" s="304"/>
      <c r="D958" s="304"/>
      <c r="E958" s="303"/>
      <c r="F958" s="300"/>
      <c r="G958" s="313"/>
      <c r="H958" s="303"/>
      <c r="I958" s="303"/>
      <c r="J958" s="303"/>
      <c r="K958" s="303"/>
      <c r="L958" s="303"/>
      <c r="M958" s="303"/>
      <c r="N958" s="303"/>
      <c r="O958" s="303"/>
      <c r="P958" s="303"/>
      <c r="Q958" s="304"/>
      <c r="R958" s="304"/>
      <c r="S958" s="304"/>
      <c r="T958" s="304"/>
      <c r="U958" s="304"/>
      <c r="V958" s="304"/>
      <c r="W958" s="304"/>
      <c r="X958" s="304"/>
      <c r="Y958" s="304"/>
      <c r="Z958" s="304"/>
      <c r="AA958" s="304"/>
      <c r="AB958" s="304"/>
      <c r="AC958" s="304"/>
      <c r="AD958" s="304"/>
      <c r="AE958" s="304"/>
      <c r="AF958" s="304"/>
      <c r="AG958" s="304"/>
    </row>
    <row r="959">
      <c r="A959" s="304"/>
      <c r="B959" s="304"/>
      <c r="C959" s="304"/>
      <c r="D959" s="304"/>
      <c r="E959" s="303"/>
      <c r="F959" s="300"/>
      <c r="G959" s="313"/>
      <c r="H959" s="303"/>
      <c r="I959" s="303"/>
      <c r="J959" s="303"/>
      <c r="K959" s="303"/>
      <c r="L959" s="303"/>
      <c r="M959" s="303"/>
      <c r="N959" s="303"/>
      <c r="O959" s="303"/>
      <c r="P959" s="303"/>
      <c r="Q959" s="304"/>
      <c r="R959" s="304"/>
      <c r="S959" s="304"/>
      <c r="T959" s="304"/>
      <c r="U959" s="304"/>
      <c r="V959" s="304"/>
      <c r="W959" s="304"/>
      <c r="X959" s="304"/>
      <c r="Y959" s="304"/>
      <c r="Z959" s="304"/>
      <c r="AA959" s="304"/>
      <c r="AB959" s="304"/>
      <c r="AC959" s="304"/>
      <c r="AD959" s="304"/>
      <c r="AE959" s="304"/>
      <c r="AF959" s="304"/>
      <c r="AG959" s="304"/>
    </row>
    <row r="960">
      <c r="A960" s="304"/>
      <c r="B960" s="304"/>
      <c r="C960" s="304"/>
      <c r="D960" s="304"/>
      <c r="E960" s="303"/>
      <c r="F960" s="300"/>
      <c r="G960" s="313"/>
      <c r="H960" s="303"/>
      <c r="I960" s="303"/>
      <c r="J960" s="303"/>
      <c r="K960" s="303"/>
      <c r="L960" s="303"/>
      <c r="M960" s="303"/>
      <c r="N960" s="303"/>
      <c r="O960" s="303"/>
      <c r="P960" s="303"/>
      <c r="Q960" s="304"/>
      <c r="R960" s="304"/>
      <c r="S960" s="304"/>
      <c r="T960" s="304"/>
      <c r="U960" s="304"/>
      <c r="V960" s="304"/>
      <c r="W960" s="304"/>
      <c r="X960" s="304"/>
      <c r="Y960" s="304"/>
      <c r="Z960" s="304"/>
      <c r="AA960" s="304"/>
      <c r="AB960" s="304"/>
      <c r="AC960" s="304"/>
      <c r="AD960" s="304"/>
      <c r="AE960" s="304"/>
      <c r="AF960" s="304"/>
      <c r="AG960" s="304"/>
    </row>
    <row r="961">
      <c r="A961" s="304"/>
      <c r="B961" s="304"/>
      <c r="C961" s="304"/>
      <c r="D961" s="304"/>
      <c r="E961" s="303"/>
      <c r="F961" s="300"/>
      <c r="G961" s="313"/>
      <c r="H961" s="303"/>
      <c r="I961" s="303"/>
      <c r="J961" s="303"/>
      <c r="K961" s="303"/>
      <c r="L961" s="303"/>
      <c r="M961" s="303"/>
      <c r="N961" s="303"/>
      <c r="O961" s="303"/>
      <c r="P961" s="303"/>
      <c r="Q961" s="304"/>
      <c r="R961" s="304"/>
      <c r="S961" s="304"/>
      <c r="T961" s="304"/>
      <c r="U961" s="304"/>
      <c r="V961" s="304"/>
      <c r="W961" s="304"/>
      <c r="X961" s="304"/>
      <c r="Y961" s="304"/>
      <c r="Z961" s="304"/>
      <c r="AA961" s="304"/>
      <c r="AB961" s="304"/>
      <c r="AC961" s="304"/>
      <c r="AD961" s="304"/>
      <c r="AE961" s="304"/>
      <c r="AF961" s="304"/>
      <c r="AG961" s="304"/>
    </row>
    <row r="962">
      <c r="A962" s="304"/>
      <c r="B962" s="304"/>
      <c r="C962" s="304"/>
      <c r="D962" s="304"/>
      <c r="E962" s="303"/>
      <c r="F962" s="300"/>
      <c r="G962" s="313"/>
      <c r="H962" s="303"/>
      <c r="I962" s="303"/>
      <c r="J962" s="303"/>
      <c r="K962" s="303"/>
      <c r="L962" s="303"/>
      <c r="M962" s="303"/>
      <c r="N962" s="303"/>
      <c r="O962" s="303"/>
      <c r="P962" s="303"/>
      <c r="Q962" s="304"/>
      <c r="R962" s="304"/>
      <c r="S962" s="304"/>
      <c r="T962" s="304"/>
      <c r="U962" s="304"/>
      <c r="V962" s="304"/>
      <c r="W962" s="304"/>
      <c r="X962" s="304"/>
      <c r="Y962" s="304"/>
      <c r="Z962" s="304"/>
      <c r="AA962" s="304"/>
      <c r="AB962" s="304"/>
      <c r="AC962" s="304"/>
      <c r="AD962" s="304"/>
      <c r="AE962" s="304"/>
      <c r="AF962" s="304"/>
      <c r="AG962" s="304"/>
    </row>
    <row r="963">
      <c r="A963" s="304"/>
      <c r="B963" s="304"/>
      <c r="C963" s="304"/>
      <c r="D963" s="304"/>
      <c r="E963" s="303"/>
      <c r="F963" s="300"/>
      <c r="G963" s="313"/>
      <c r="H963" s="303"/>
      <c r="I963" s="303"/>
      <c r="J963" s="303"/>
      <c r="K963" s="303"/>
      <c r="L963" s="303"/>
      <c r="M963" s="303"/>
      <c r="N963" s="303"/>
      <c r="O963" s="303"/>
      <c r="P963" s="303"/>
      <c r="Q963" s="304"/>
      <c r="R963" s="304"/>
      <c r="S963" s="304"/>
      <c r="T963" s="304"/>
      <c r="U963" s="304"/>
      <c r="V963" s="304"/>
      <c r="W963" s="304"/>
      <c r="X963" s="304"/>
      <c r="Y963" s="304"/>
      <c r="Z963" s="304"/>
      <c r="AA963" s="304"/>
      <c r="AB963" s="304"/>
      <c r="AC963" s="304"/>
      <c r="AD963" s="304"/>
      <c r="AE963" s="304"/>
      <c r="AF963" s="304"/>
      <c r="AG963" s="304"/>
    </row>
    <row r="964">
      <c r="A964" s="304"/>
      <c r="B964" s="304"/>
      <c r="C964" s="304"/>
      <c r="D964" s="304"/>
      <c r="E964" s="303"/>
      <c r="F964" s="300"/>
      <c r="G964" s="313"/>
      <c r="H964" s="303"/>
      <c r="I964" s="303"/>
      <c r="J964" s="303"/>
      <c r="K964" s="303"/>
      <c r="L964" s="303"/>
      <c r="M964" s="303"/>
      <c r="N964" s="303"/>
      <c r="O964" s="303"/>
      <c r="P964" s="303"/>
      <c r="Q964" s="304"/>
      <c r="R964" s="304"/>
      <c r="S964" s="304"/>
      <c r="T964" s="304"/>
      <c r="U964" s="304"/>
      <c r="V964" s="304"/>
      <c r="W964" s="304"/>
      <c r="X964" s="304"/>
      <c r="Y964" s="304"/>
      <c r="Z964" s="304"/>
      <c r="AA964" s="304"/>
      <c r="AB964" s="304"/>
      <c r="AC964" s="304"/>
      <c r="AD964" s="304"/>
      <c r="AE964" s="304"/>
      <c r="AF964" s="304"/>
      <c r="AG964" s="304"/>
    </row>
    <row r="965">
      <c r="A965" s="304"/>
      <c r="B965" s="304"/>
      <c r="C965" s="304"/>
      <c r="D965" s="304"/>
      <c r="E965" s="303"/>
      <c r="F965" s="300"/>
      <c r="G965" s="313"/>
      <c r="H965" s="303"/>
      <c r="I965" s="303"/>
      <c r="J965" s="303"/>
      <c r="K965" s="303"/>
      <c r="L965" s="303"/>
      <c r="M965" s="303"/>
      <c r="N965" s="303"/>
      <c r="O965" s="303"/>
      <c r="P965" s="303"/>
      <c r="Q965" s="304"/>
      <c r="R965" s="304"/>
      <c r="S965" s="304"/>
      <c r="T965" s="304"/>
      <c r="U965" s="304"/>
      <c r="V965" s="304"/>
      <c r="W965" s="304"/>
      <c r="X965" s="304"/>
      <c r="Y965" s="304"/>
      <c r="Z965" s="304"/>
      <c r="AA965" s="304"/>
      <c r="AB965" s="304"/>
      <c r="AC965" s="304"/>
      <c r="AD965" s="304"/>
      <c r="AE965" s="304"/>
      <c r="AF965" s="304"/>
      <c r="AG965" s="304"/>
    </row>
    <row r="966">
      <c r="A966" s="304"/>
      <c r="B966" s="304"/>
      <c r="C966" s="304"/>
      <c r="D966" s="304"/>
      <c r="E966" s="303"/>
      <c r="F966" s="300"/>
      <c r="G966" s="313"/>
      <c r="H966" s="303"/>
      <c r="I966" s="303"/>
      <c r="J966" s="303"/>
      <c r="K966" s="303"/>
      <c r="L966" s="303"/>
      <c r="M966" s="303"/>
      <c r="N966" s="303"/>
      <c r="O966" s="303"/>
      <c r="P966" s="303"/>
      <c r="Q966" s="304"/>
      <c r="R966" s="304"/>
      <c r="S966" s="304"/>
      <c r="T966" s="304"/>
      <c r="U966" s="304"/>
      <c r="V966" s="304"/>
      <c r="W966" s="304"/>
      <c r="X966" s="304"/>
      <c r="Y966" s="304"/>
      <c r="Z966" s="304"/>
      <c r="AA966" s="304"/>
      <c r="AB966" s="304"/>
      <c r="AC966" s="304"/>
      <c r="AD966" s="304"/>
      <c r="AE966" s="304"/>
      <c r="AF966" s="304"/>
      <c r="AG966" s="304"/>
    </row>
    <row r="967">
      <c r="A967" s="304"/>
      <c r="B967" s="304"/>
      <c r="C967" s="304"/>
      <c r="D967" s="304"/>
      <c r="E967" s="303"/>
      <c r="F967" s="300"/>
      <c r="G967" s="313"/>
      <c r="H967" s="303"/>
      <c r="I967" s="303"/>
      <c r="J967" s="303"/>
      <c r="K967" s="303"/>
      <c r="L967" s="303"/>
      <c r="M967" s="303"/>
      <c r="N967" s="303"/>
      <c r="O967" s="303"/>
      <c r="P967" s="303"/>
      <c r="Q967" s="304"/>
      <c r="R967" s="304"/>
      <c r="S967" s="304"/>
      <c r="T967" s="304"/>
      <c r="U967" s="304"/>
      <c r="V967" s="304"/>
      <c r="W967" s="304"/>
      <c r="X967" s="304"/>
      <c r="Y967" s="304"/>
      <c r="Z967" s="304"/>
      <c r="AA967" s="304"/>
      <c r="AB967" s="304"/>
      <c r="AC967" s="304"/>
      <c r="AD967" s="304"/>
      <c r="AE967" s="304"/>
      <c r="AF967" s="304"/>
      <c r="AG967" s="304"/>
    </row>
    <row r="968">
      <c r="A968" s="304"/>
      <c r="B968" s="304"/>
      <c r="C968" s="304"/>
      <c r="D968" s="304"/>
      <c r="E968" s="303"/>
      <c r="F968" s="300"/>
      <c r="G968" s="313"/>
      <c r="H968" s="303"/>
      <c r="I968" s="303"/>
      <c r="J968" s="303"/>
      <c r="K968" s="303"/>
      <c r="L968" s="303"/>
      <c r="M968" s="303"/>
      <c r="N968" s="303"/>
      <c r="O968" s="303"/>
      <c r="P968" s="303"/>
      <c r="Q968" s="304"/>
      <c r="R968" s="304"/>
      <c r="S968" s="304"/>
      <c r="T968" s="304"/>
      <c r="U968" s="304"/>
      <c r="V968" s="304"/>
      <c r="W968" s="304"/>
      <c r="X968" s="304"/>
      <c r="Y968" s="304"/>
      <c r="Z968" s="304"/>
      <c r="AA968" s="304"/>
      <c r="AB968" s="304"/>
      <c r="AC968" s="304"/>
      <c r="AD968" s="304"/>
      <c r="AE968" s="304"/>
      <c r="AF968" s="304"/>
      <c r="AG968" s="304"/>
    </row>
    <row r="969">
      <c r="A969" s="304"/>
      <c r="B969" s="304"/>
      <c r="C969" s="304"/>
      <c r="D969" s="304"/>
      <c r="E969" s="303"/>
      <c r="F969" s="300"/>
      <c r="G969" s="313"/>
      <c r="H969" s="303"/>
      <c r="I969" s="303"/>
      <c r="J969" s="303"/>
      <c r="K969" s="303"/>
      <c r="L969" s="303"/>
      <c r="M969" s="303"/>
      <c r="N969" s="303"/>
      <c r="O969" s="303"/>
      <c r="P969" s="303"/>
      <c r="Q969" s="304"/>
      <c r="R969" s="304"/>
      <c r="S969" s="304"/>
      <c r="T969" s="304"/>
      <c r="U969" s="304"/>
      <c r="V969" s="304"/>
      <c r="W969" s="304"/>
      <c r="X969" s="304"/>
      <c r="Y969" s="304"/>
      <c r="Z969" s="304"/>
      <c r="AA969" s="304"/>
      <c r="AB969" s="304"/>
      <c r="AC969" s="304"/>
      <c r="AD969" s="304"/>
      <c r="AE969" s="304"/>
      <c r="AF969" s="304"/>
      <c r="AG969" s="304"/>
    </row>
    <row r="970">
      <c r="A970" s="304"/>
      <c r="B970" s="304"/>
      <c r="C970" s="304"/>
      <c r="D970" s="304"/>
      <c r="E970" s="303"/>
      <c r="F970" s="300"/>
      <c r="G970" s="313"/>
      <c r="H970" s="303"/>
      <c r="I970" s="303"/>
      <c r="J970" s="303"/>
      <c r="K970" s="303"/>
      <c r="L970" s="303"/>
      <c r="M970" s="303"/>
      <c r="N970" s="303"/>
      <c r="O970" s="303"/>
      <c r="P970" s="303"/>
      <c r="Q970" s="304"/>
      <c r="R970" s="304"/>
      <c r="S970" s="304"/>
      <c r="T970" s="304"/>
      <c r="U970" s="304"/>
      <c r="V970" s="304"/>
      <c r="W970" s="304"/>
      <c r="X970" s="304"/>
      <c r="Y970" s="304"/>
      <c r="Z970" s="304"/>
      <c r="AA970" s="304"/>
      <c r="AB970" s="304"/>
      <c r="AC970" s="304"/>
      <c r="AD970" s="304"/>
      <c r="AE970" s="304"/>
      <c r="AF970" s="304"/>
      <c r="AG970" s="304"/>
    </row>
    <row r="971">
      <c r="A971" s="304"/>
      <c r="B971" s="304"/>
      <c r="C971" s="304"/>
      <c r="D971" s="304"/>
      <c r="E971" s="303"/>
      <c r="F971" s="300"/>
      <c r="G971" s="313"/>
      <c r="H971" s="303"/>
      <c r="I971" s="303"/>
      <c r="J971" s="303"/>
      <c r="K971" s="303"/>
      <c r="L971" s="303"/>
      <c r="M971" s="303"/>
      <c r="N971" s="303"/>
      <c r="O971" s="303"/>
      <c r="P971" s="303"/>
      <c r="Q971" s="304"/>
      <c r="R971" s="304"/>
      <c r="S971" s="304"/>
      <c r="T971" s="304"/>
      <c r="U971" s="304"/>
      <c r="V971" s="304"/>
      <c r="W971" s="304"/>
      <c r="X971" s="304"/>
      <c r="Y971" s="304"/>
      <c r="Z971" s="304"/>
      <c r="AA971" s="304"/>
      <c r="AB971" s="304"/>
      <c r="AC971" s="304"/>
      <c r="AD971" s="304"/>
      <c r="AE971" s="304"/>
      <c r="AF971" s="304"/>
      <c r="AG971" s="304"/>
    </row>
    <row r="972">
      <c r="A972" s="304"/>
      <c r="B972" s="304"/>
      <c r="C972" s="304"/>
      <c r="D972" s="304"/>
      <c r="E972" s="303"/>
      <c r="F972" s="300"/>
      <c r="G972" s="313"/>
      <c r="H972" s="303"/>
      <c r="I972" s="303"/>
      <c r="J972" s="303"/>
      <c r="K972" s="303"/>
      <c r="L972" s="303"/>
      <c r="M972" s="303"/>
      <c r="N972" s="303"/>
      <c r="O972" s="303"/>
      <c r="P972" s="303"/>
      <c r="Q972" s="304"/>
      <c r="R972" s="304"/>
      <c r="S972" s="304"/>
      <c r="T972" s="304"/>
      <c r="U972" s="304"/>
      <c r="V972" s="304"/>
      <c r="W972" s="304"/>
      <c r="X972" s="304"/>
      <c r="Y972" s="304"/>
      <c r="Z972" s="304"/>
      <c r="AA972" s="304"/>
      <c r="AB972" s="304"/>
      <c r="AC972" s="304"/>
      <c r="AD972" s="304"/>
      <c r="AE972" s="304"/>
      <c r="AF972" s="304"/>
      <c r="AG972" s="304"/>
    </row>
    <row r="973">
      <c r="A973" s="304"/>
      <c r="B973" s="304"/>
      <c r="C973" s="304"/>
      <c r="D973" s="304"/>
      <c r="E973" s="303"/>
      <c r="F973" s="300"/>
      <c r="G973" s="313"/>
      <c r="H973" s="303"/>
      <c r="I973" s="303"/>
      <c r="J973" s="303"/>
      <c r="K973" s="303"/>
      <c r="L973" s="303"/>
      <c r="M973" s="303"/>
      <c r="N973" s="303"/>
      <c r="O973" s="303"/>
      <c r="P973" s="303"/>
      <c r="Q973" s="304"/>
      <c r="R973" s="304"/>
      <c r="S973" s="304"/>
      <c r="T973" s="304"/>
      <c r="U973" s="304"/>
      <c r="V973" s="304"/>
      <c r="W973" s="304"/>
      <c r="X973" s="304"/>
      <c r="Y973" s="304"/>
      <c r="Z973" s="304"/>
      <c r="AA973" s="304"/>
      <c r="AB973" s="304"/>
      <c r="AC973" s="304"/>
      <c r="AD973" s="304"/>
      <c r="AE973" s="304"/>
      <c r="AF973" s="304"/>
      <c r="AG973" s="304"/>
    </row>
    <row r="974">
      <c r="A974" s="304"/>
      <c r="B974" s="304"/>
      <c r="C974" s="304"/>
      <c r="D974" s="304"/>
      <c r="E974" s="303"/>
      <c r="F974" s="300"/>
      <c r="G974" s="313"/>
      <c r="H974" s="303"/>
      <c r="I974" s="303"/>
      <c r="J974" s="303"/>
      <c r="K974" s="303"/>
      <c r="L974" s="303"/>
      <c r="M974" s="303"/>
      <c r="N974" s="303"/>
      <c r="O974" s="303"/>
      <c r="P974" s="303"/>
      <c r="Q974" s="304"/>
      <c r="R974" s="304"/>
      <c r="S974" s="304"/>
      <c r="T974" s="304"/>
      <c r="U974" s="304"/>
      <c r="V974" s="304"/>
      <c r="W974" s="304"/>
      <c r="X974" s="304"/>
      <c r="Y974" s="304"/>
      <c r="Z974" s="304"/>
      <c r="AA974" s="304"/>
      <c r="AB974" s="304"/>
      <c r="AC974" s="304"/>
      <c r="AD974" s="304"/>
      <c r="AE974" s="304"/>
      <c r="AF974" s="304"/>
      <c r="AG974" s="304"/>
    </row>
    <row r="975">
      <c r="A975" s="304"/>
      <c r="B975" s="304"/>
      <c r="C975" s="304"/>
      <c r="D975" s="304"/>
      <c r="E975" s="303"/>
      <c r="F975" s="300"/>
      <c r="G975" s="313"/>
      <c r="H975" s="303"/>
      <c r="I975" s="303"/>
      <c r="J975" s="303"/>
      <c r="K975" s="303"/>
      <c r="L975" s="303"/>
      <c r="M975" s="303"/>
      <c r="N975" s="303"/>
      <c r="O975" s="303"/>
      <c r="P975" s="303"/>
      <c r="Q975" s="304"/>
      <c r="R975" s="304"/>
      <c r="S975" s="304"/>
      <c r="T975" s="304"/>
      <c r="U975" s="304"/>
      <c r="V975" s="304"/>
      <c r="W975" s="304"/>
      <c r="X975" s="304"/>
      <c r="Y975" s="304"/>
      <c r="Z975" s="304"/>
      <c r="AA975" s="304"/>
      <c r="AB975" s="304"/>
      <c r="AC975" s="304"/>
      <c r="AD975" s="304"/>
      <c r="AE975" s="304"/>
      <c r="AF975" s="304"/>
      <c r="AG975" s="304"/>
    </row>
    <row r="976">
      <c r="A976" s="304"/>
      <c r="B976" s="304"/>
      <c r="C976" s="304"/>
      <c r="D976" s="304"/>
      <c r="E976" s="303"/>
      <c r="F976" s="300"/>
      <c r="G976" s="313"/>
      <c r="H976" s="303"/>
      <c r="I976" s="303"/>
      <c r="J976" s="303"/>
      <c r="K976" s="303"/>
      <c r="L976" s="303"/>
      <c r="M976" s="303"/>
      <c r="N976" s="303"/>
      <c r="O976" s="303"/>
      <c r="P976" s="303"/>
      <c r="Q976" s="304"/>
      <c r="R976" s="304"/>
      <c r="S976" s="304"/>
      <c r="T976" s="304"/>
      <c r="U976" s="304"/>
      <c r="V976" s="304"/>
      <c r="W976" s="304"/>
      <c r="X976" s="304"/>
      <c r="Y976" s="304"/>
      <c r="Z976" s="304"/>
      <c r="AA976" s="304"/>
      <c r="AB976" s="304"/>
      <c r="AC976" s="304"/>
      <c r="AD976" s="304"/>
      <c r="AE976" s="304"/>
      <c r="AF976" s="304"/>
      <c r="AG976" s="304"/>
    </row>
    <row r="977">
      <c r="A977" s="304"/>
      <c r="B977" s="304"/>
      <c r="C977" s="304"/>
      <c r="D977" s="304"/>
      <c r="E977" s="303"/>
      <c r="F977" s="300"/>
      <c r="G977" s="313"/>
      <c r="H977" s="303"/>
      <c r="I977" s="303"/>
      <c r="J977" s="303"/>
      <c r="K977" s="303"/>
      <c r="L977" s="303"/>
      <c r="M977" s="303"/>
      <c r="N977" s="303"/>
      <c r="O977" s="303"/>
      <c r="P977" s="303"/>
      <c r="Q977" s="304"/>
      <c r="R977" s="304"/>
      <c r="S977" s="304"/>
      <c r="T977" s="304"/>
      <c r="U977" s="304"/>
      <c r="V977" s="304"/>
      <c r="W977" s="304"/>
      <c r="X977" s="304"/>
      <c r="Y977" s="304"/>
      <c r="Z977" s="304"/>
      <c r="AA977" s="304"/>
      <c r="AB977" s="304"/>
      <c r="AC977" s="304"/>
      <c r="AD977" s="304"/>
      <c r="AE977" s="304"/>
      <c r="AF977" s="304"/>
      <c r="AG977" s="304"/>
    </row>
    <row r="978">
      <c r="A978" s="304"/>
      <c r="B978" s="304"/>
      <c r="C978" s="304"/>
      <c r="D978" s="304"/>
      <c r="E978" s="303"/>
      <c r="F978" s="300"/>
      <c r="G978" s="313"/>
      <c r="H978" s="303"/>
      <c r="I978" s="303"/>
      <c r="J978" s="303"/>
      <c r="K978" s="303"/>
      <c r="L978" s="303"/>
      <c r="M978" s="303"/>
      <c r="N978" s="303"/>
      <c r="O978" s="303"/>
      <c r="P978" s="303"/>
      <c r="Q978" s="304"/>
      <c r="R978" s="304"/>
      <c r="S978" s="304"/>
      <c r="T978" s="304"/>
      <c r="U978" s="304"/>
      <c r="V978" s="304"/>
      <c r="W978" s="304"/>
      <c r="X978" s="304"/>
      <c r="Y978" s="304"/>
      <c r="Z978" s="304"/>
      <c r="AA978" s="304"/>
      <c r="AB978" s="304"/>
      <c r="AC978" s="304"/>
      <c r="AD978" s="304"/>
      <c r="AE978" s="304"/>
      <c r="AF978" s="304"/>
      <c r="AG978" s="304"/>
    </row>
    <row r="979">
      <c r="A979" s="304"/>
      <c r="B979" s="304"/>
      <c r="C979" s="304"/>
      <c r="D979" s="304"/>
      <c r="E979" s="303"/>
      <c r="F979" s="300"/>
      <c r="G979" s="313"/>
      <c r="H979" s="303"/>
      <c r="I979" s="303"/>
      <c r="J979" s="303"/>
      <c r="K979" s="303"/>
      <c r="L979" s="303"/>
      <c r="M979" s="303"/>
      <c r="N979" s="303"/>
      <c r="O979" s="303"/>
      <c r="P979" s="303"/>
      <c r="Q979" s="304"/>
      <c r="R979" s="304"/>
      <c r="S979" s="304"/>
      <c r="T979" s="304"/>
      <c r="U979" s="304"/>
      <c r="V979" s="304"/>
      <c r="W979" s="304"/>
      <c r="X979" s="304"/>
      <c r="Y979" s="304"/>
      <c r="Z979" s="304"/>
      <c r="AA979" s="304"/>
      <c r="AB979" s="304"/>
      <c r="AC979" s="304"/>
      <c r="AD979" s="304"/>
      <c r="AE979" s="304"/>
      <c r="AF979" s="304"/>
      <c r="AG979" s="304"/>
    </row>
    <row r="980">
      <c r="A980" s="304"/>
      <c r="B980" s="304"/>
      <c r="C980" s="304"/>
      <c r="D980" s="304"/>
      <c r="E980" s="303"/>
      <c r="F980" s="300"/>
      <c r="G980" s="313"/>
      <c r="H980" s="303"/>
      <c r="I980" s="303"/>
      <c r="J980" s="303"/>
      <c r="K980" s="303"/>
      <c r="L980" s="303"/>
      <c r="M980" s="303"/>
      <c r="N980" s="303"/>
      <c r="O980" s="303"/>
      <c r="P980" s="303"/>
      <c r="Q980" s="304"/>
      <c r="R980" s="304"/>
      <c r="S980" s="304"/>
      <c r="T980" s="304"/>
      <c r="U980" s="304"/>
      <c r="V980" s="304"/>
      <c r="W980" s="304"/>
      <c r="X980" s="304"/>
      <c r="Y980" s="304"/>
      <c r="Z980" s="304"/>
      <c r="AA980" s="304"/>
      <c r="AB980" s="304"/>
      <c r="AC980" s="304"/>
      <c r="AD980" s="304"/>
      <c r="AE980" s="304"/>
      <c r="AF980" s="304"/>
      <c r="AG980" s="304"/>
    </row>
    <row r="981">
      <c r="A981" s="304"/>
      <c r="B981" s="304"/>
      <c r="C981" s="304"/>
      <c r="D981" s="304"/>
      <c r="E981" s="303"/>
      <c r="F981" s="300"/>
      <c r="G981" s="313"/>
      <c r="H981" s="303"/>
      <c r="I981" s="303"/>
      <c r="J981" s="303"/>
      <c r="K981" s="303"/>
      <c r="L981" s="303"/>
      <c r="M981" s="303"/>
      <c r="N981" s="303"/>
      <c r="O981" s="303"/>
      <c r="P981" s="303"/>
      <c r="Q981" s="304"/>
      <c r="R981" s="304"/>
      <c r="S981" s="304"/>
      <c r="T981" s="304"/>
      <c r="U981" s="304"/>
      <c r="V981" s="304"/>
      <c r="W981" s="304"/>
      <c r="X981" s="304"/>
      <c r="Y981" s="304"/>
      <c r="Z981" s="304"/>
      <c r="AA981" s="304"/>
      <c r="AB981" s="304"/>
      <c r="AC981" s="304"/>
      <c r="AD981" s="304"/>
      <c r="AE981" s="304"/>
      <c r="AF981" s="304"/>
      <c r="AG981" s="304"/>
    </row>
    <row r="982">
      <c r="A982" s="304"/>
      <c r="B982" s="304"/>
      <c r="C982" s="304"/>
      <c r="D982" s="304"/>
      <c r="E982" s="303"/>
      <c r="F982" s="300"/>
      <c r="G982" s="313"/>
      <c r="H982" s="303"/>
      <c r="I982" s="303"/>
      <c r="J982" s="303"/>
      <c r="K982" s="303"/>
      <c r="L982" s="303"/>
      <c r="M982" s="303"/>
      <c r="N982" s="303"/>
      <c r="O982" s="303"/>
      <c r="P982" s="303"/>
      <c r="Q982" s="304"/>
      <c r="R982" s="304"/>
      <c r="S982" s="304"/>
      <c r="T982" s="304"/>
      <c r="U982" s="304"/>
      <c r="V982" s="304"/>
      <c r="W982" s="304"/>
      <c r="X982" s="304"/>
      <c r="Y982" s="304"/>
      <c r="Z982" s="304"/>
      <c r="AA982" s="304"/>
      <c r="AB982" s="304"/>
      <c r="AC982" s="304"/>
      <c r="AD982" s="304"/>
      <c r="AE982" s="304"/>
      <c r="AF982" s="304"/>
      <c r="AG982" s="304"/>
    </row>
    <row r="983">
      <c r="A983" s="304"/>
      <c r="B983" s="304"/>
      <c r="C983" s="304"/>
      <c r="D983" s="304"/>
      <c r="E983" s="303"/>
      <c r="F983" s="300"/>
      <c r="G983" s="313"/>
      <c r="H983" s="303"/>
      <c r="I983" s="303"/>
      <c r="J983" s="303"/>
      <c r="K983" s="303"/>
      <c r="L983" s="303"/>
      <c r="M983" s="303"/>
      <c r="N983" s="303"/>
      <c r="O983" s="303"/>
      <c r="P983" s="303"/>
      <c r="Q983" s="304"/>
      <c r="R983" s="304"/>
      <c r="S983" s="304"/>
      <c r="T983" s="304"/>
      <c r="U983" s="304"/>
      <c r="V983" s="304"/>
      <c r="W983" s="304"/>
      <c r="X983" s="304"/>
      <c r="Y983" s="304"/>
      <c r="Z983" s="304"/>
      <c r="AA983" s="304"/>
      <c r="AB983" s="304"/>
      <c r="AC983" s="304"/>
      <c r="AD983" s="304"/>
      <c r="AE983" s="304"/>
      <c r="AF983" s="304"/>
      <c r="AG983" s="304"/>
    </row>
    <row r="984">
      <c r="A984" s="304"/>
      <c r="B984" s="304"/>
      <c r="C984" s="304"/>
      <c r="D984" s="304"/>
      <c r="E984" s="303"/>
      <c r="F984" s="300"/>
      <c r="G984" s="313"/>
      <c r="H984" s="303"/>
      <c r="I984" s="303"/>
      <c r="J984" s="303"/>
      <c r="K984" s="303"/>
      <c r="L984" s="303"/>
      <c r="M984" s="303"/>
      <c r="N984" s="303"/>
      <c r="O984" s="303"/>
      <c r="P984" s="303"/>
      <c r="Q984" s="304"/>
      <c r="R984" s="304"/>
      <c r="S984" s="304"/>
      <c r="T984" s="304"/>
      <c r="U984" s="304"/>
      <c r="V984" s="304"/>
      <c r="W984" s="304"/>
      <c r="X984" s="304"/>
      <c r="Y984" s="304"/>
      <c r="Z984" s="304"/>
      <c r="AA984" s="304"/>
      <c r="AB984" s="304"/>
      <c r="AC984" s="304"/>
      <c r="AD984" s="304"/>
      <c r="AE984" s="304"/>
      <c r="AF984" s="304"/>
      <c r="AG984" s="304"/>
    </row>
    <row r="985">
      <c r="A985" s="304"/>
      <c r="B985" s="304"/>
      <c r="C985" s="304"/>
      <c r="D985" s="304"/>
      <c r="E985" s="303"/>
      <c r="F985" s="300"/>
      <c r="G985" s="313"/>
      <c r="H985" s="303"/>
      <c r="I985" s="303"/>
      <c r="J985" s="303"/>
      <c r="K985" s="303"/>
      <c r="L985" s="303"/>
      <c r="M985" s="303"/>
      <c r="N985" s="303"/>
      <c r="O985" s="303"/>
      <c r="P985" s="303"/>
      <c r="Q985" s="304"/>
      <c r="R985" s="304"/>
      <c r="S985" s="304"/>
      <c r="T985" s="304"/>
      <c r="U985" s="304"/>
      <c r="V985" s="304"/>
      <c r="W985" s="304"/>
      <c r="X985" s="304"/>
      <c r="Y985" s="304"/>
      <c r="Z985" s="304"/>
      <c r="AA985" s="304"/>
      <c r="AB985" s="304"/>
      <c r="AC985" s="304"/>
      <c r="AD985" s="304"/>
      <c r="AE985" s="304"/>
      <c r="AF985" s="304"/>
      <c r="AG985" s="304"/>
    </row>
    <row r="986">
      <c r="A986" s="304"/>
      <c r="B986" s="304"/>
      <c r="C986" s="304"/>
      <c r="D986" s="304"/>
      <c r="E986" s="303"/>
      <c r="F986" s="300"/>
      <c r="G986" s="31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4"/>
      <c r="R986" s="304"/>
      <c r="S986" s="304"/>
      <c r="T986" s="304"/>
      <c r="U986" s="304"/>
      <c r="V986" s="304"/>
      <c r="W986" s="304"/>
      <c r="X986" s="304"/>
      <c r="Y986" s="304"/>
      <c r="Z986" s="304"/>
      <c r="AA986" s="304"/>
      <c r="AB986" s="304"/>
      <c r="AC986" s="304"/>
      <c r="AD986" s="304"/>
      <c r="AE986" s="304"/>
      <c r="AF986" s="304"/>
      <c r="AG986" s="304"/>
    </row>
    <row r="987">
      <c r="A987" s="304"/>
      <c r="B987" s="304"/>
      <c r="C987" s="304"/>
      <c r="D987" s="304"/>
      <c r="E987" s="303"/>
      <c r="F987" s="300"/>
      <c r="G987" s="313"/>
      <c r="H987" s="303"/>
      <c r="I987" s="303"/>
      <c r="J987" s="303"/>
      <c r="K987" s="303"/>
      <c r="L987" s="303"/>
      <c r="M987" s="303"/>
      <c r="N987" s="303"/>
      <c r="O987" s="303"/>
      <c r="P987" s="303"/>
      <c r="Q987" s="304"/>
      <c r="R987" s="304"/>
      <c r="S987" s="304"/>
      <c r="T987" s="304"/>
      <c r="U987" s="304"/>
      <c r="V987" s="304"/>
      <c r="W987" s="304"/>
      <c r="X987" s="304"/>
      <c r="Y987" s="304"/>
      <c r="Z987" s="304"/>
      <c r="AA987" s="304"/>
      <c r="AB987" s="304"/>
      <c r="AC987" s="304"/>
      <c r="AD987" s="304"/>
      <c r="AE987" s="304"/>
      <c r="AF987" s="304"/>
      <c r="AG987" s="304"/>
    </row>
    <row r="988">
      <c r="A988" s="304"/>
      <c r="B988" s="304"/>
      <c r="C988" s="304"/>
      <c r="D988" s="304"/>
      <c r="E988" s="303"/>
      <c r="F988" s="300"/>
      <c r="G988" s="313"/>
      <c r="H988" s="303"/>
      <c r="I988" s="303"/>
      <c r="J988" s="303"/>
      <c r="K988" s="303"/>
      <c r="L988" s="303"/>
      <c r="M988" s="303"/>
      <c r="N988" s="303"/>
      <c r="O988" s="303"/>
      <c r="P988" s="303"/>
      <c r="Q988" s="304"/>
      <c r="R988" s="304"/>
      <c r="S988" s="304"/>
      <c r="T988" s="304"/>
      <c r="U988" s="304"/>
      <c r="V988" s="304"/>
      <c r="W988" s="304"/>
      <c r="X988" s="304"/>
      <c r="Y988" s="304"/>
      <c r="Z988" s="304"/>
      <c r="AA988" s="304"/>
      <c r="AB988" s="304"/>
      <c r="AC988" s="304"/>
      <c r="AD988" s="304"/>
      <c r="AE988" s="304"/>
      <c r="AF988" s="304"/>
      <c r="AG988" s="304"/>
    </row>
    <row r="989">
      <c r="A989" s="304"/>
      <c r="B989" s="304"/>
      <c r="C989" s="304"/>
      <c r="D989" s="304"/>
      <c r="E989" s="303"/>
      <c r="F989" s="300"/>
      <c r="G989" s="313"/>
      <c r="H989" s="303"/>
      <c r="I989" s="303"/>
      <c r="J989" s="303"/>
      <c r="K989" s="303"/>
      <c r="L989" s="303"/>
      <c r="M989" s="303"/>
      <c r="N989" s="303"/>
      <c r="O989" s="303"/>
      <c r="P989" s="303"/>
      <c r="Q989" s="304"/>
      <c r="R989" s="304"/>
      <c r="S989" s="304"/>
      <c r="T989" s="304"/>
      <c r="U989" s="304"/>
      <c r="V989" s="304"/>
      <c r="W989" s="304"/>
      <c r="X989" s="304"/>
      <c r="Y989" s="304"/>
      <c r="Z989" s="304"/>
      <c r="AA989" s="304"/>
      <c r="AB989" s="304"/>
      <c r="AC989" s="304"/>
      <c r="AD989" s="304"/>
      <c r="AE989" s="304"/>
      <c r="AF989" s="304"/>
      <c r="AG989" s="304"/>
    </row>
    <row r="990">
      <c r="A990" s="304"/>
      <c r="B990" s="304"/>
      <c r="C990" s="304"/>
      <c r="D990" s="304"/>
      <c r="E990" s="303"/>
      <c r="F990" s="300"/>
      <c r="G990" s="313"/>
      <c r="H990" s="303"/>
      <c r="I990" s="303"/>
      <c r="J990" s="303"/>
      <c r="K990" s="303"/>
      <c r="L990" s="303"/>
      <c r="M990" s="303"/>
      <c r="N990" s="303"/>
      <c r="O990" s="303"/>
      <c r="P990" s="303"/>
      <c r="Q990" s="304"/>
      <c r="R990" s="304"/>
      <c r="S990" s="304"/>
      <c r="T990" s="304"/>
      <c r="U990" s="304"/>
      <c r="V990" s="304"/>
      <c r="W990" s="304"/>
      <c r="X990" s="304"/>
      <c r="Y990" s="304"/>
      <c r="Z990" s="304"/>
      <c r="AA990" s="304"/>
      <c r="AB990" s="304"/>
      <c r="AC990" s="304"/>
      <c r="AD990" s="304"/>
      <c r="AE990" s="304"/>
      <c r="AF990" s="304"/>
      <c r="AG990" s="304"/>
    </row>
    <row r="991">
      <c r="A991" s="304"/>
      <c r="B991" s="304"/>
      <c r="C991" s="304"/>
      <c r="D991" s="304"/>
      <c r="E991" s="303"/>
      <c r="F991" s="300"/>
      <c r="G991" s="313"/>
      <c r="H991" s="303"/>
      <c r="I991" s="303"/>
      <c r="J991" s="303"/>
      <c r="K991" s="303"/>
      <c r="L991" s="303"/>
      <c r="M991" s="303"/>
      <c r="N991" s="303"/>
      <c r="O991" s="303"/>
      <c r="P991" s="303"/>
      <c r="Q991" s="304"/>
      <c r="R991" s="304"/>
      <c r="S991" s="304"/>
      <c r="T991" s="304"/>
      <c r="U991" s="304"/>
      <c r="V991" s="304"/>
      <c r="W991" s="304"/>
      <c r="X991" s="304"/>
      <c r="Y991" s="304"/>
      <c r="Z991" s="304"/>
      <c r="AA991" s="304"/>
      <c r="AB991" s="304"/>
      <c r="AC991" s="304"/>
      <c r="AD991" s="304"/>
      <c r="AE991" s="304"/>
      <c r="AF991" s="304"/>
      <c r="AG991" s="304"/>
    </row>
    <row r="992">
      <c r="A992" s="304"/>
      <c r="B992" s="304"/>
      <c r="C992" s="304"/>
      <c r="D992" s="304"/>
      <c r="E992" s="303"/>
      <c r="F992" s="300"/>
      <c r="G992" s="313"/>
      <c r="H992" s="303"/>
      <c r="I992" s="303"/>
      <c r="J992" s="303"/>
      <c r="K992" s="303"/>
      <c r="L992" s="303"/>
      <c r="M992" s="303"/>
      <c r="N992" s="303"/>
      <c r="O992" s="303"/>
      <c r="P992" s="303"/>
      <c r="Q992" s="304"/>
      <c r="R992" s="304"/>
      <c r="S992" s="304"/>
      <c r="T992" s="304"/>
      <c r="U992" s="304"/>
      <c r="V992" s="304"/>
      <c r="W992" s="304"/>
      <c r="X992" s="304"/>
      <c r="Y992" s="304"/>
      <c r="Z992" s="304"/>
      <c r="AA992" s="304"/>
      <c r="AB992" s="304"/>
      <c r="AC992" s="304"/>
      <c r="AD992" s="304"/>
      <c r="AE992" s="304"/>
      <c r="AF992" s="304"/>
      <c r="AG992" s="304"/>
    </row>
    <row r="993">
      <c r="A993" s="304"/>
      <c r="B993" s="304"/>
      <c r="C993" s="304"/>
      <c r="D993" s="304"/>
      <c r="E993" s="303"/>
      <c r="F993" s="300"/>
      <c r="G993" s="313"/>
      <c r="H993" s="303"/>
      <c r="I993" s="303"/>
      <c r="J993" s="303"/>
      <c r="K993" s="303"/>
      <c r="L993" s="303"/>
      <c r="M993" s="303"/>
      <c r="N993" s="303"/>
      <c r="O993" s="303"/>
      <c r="P993" s="303"/>
      <c r="Q993" s="304"/>
      <c r="R993" s="304"/>
      <c r="S993" s="304"/>
      <c r="T993" s="304"/>
      <c r="U993" s="304"/>
      <c r="V993" s="304"/>
      <c r="W993" s="304"/>
      <c r="X993" s="304"/>
      <c r="Y993" s="304"/>
      <c r="Z993" s="304"/>
      <c r="AA993" s="304"/>
      <c r="AB993" s="304"/>
      <c r="AC993" s="304"/>
      <c r="AD993" s="304"/>
      <c r="AE993" s="304"/>
      <c r="AF993" s="304"/>
      <c r="AG993" s="304"/>
    </row>
    <row r="994">
      <c r="A994" s="304"/>
      <c r="B994" s="304"/>
      <c r="C994" s="304"/>
      <c r="D994" s="304"/>
      <c r="E994" s="303"/>
      <c r="F994" s="300"/>
      <c r="G994" s="313"/>
      <c r="H994" s="303"/>
      <c r="I994" s="303"/>
      <c r="J994" s="303"/>
      <c r="K994" s="303"/>
      <c r="L994" s="303"/>
      <c r="M994" s="303"/>
      <c r="N994" s="303"/>
      <c r="O994" s="303"/>
      <c r="P994" s="303"/>
      <c r="Q994" s="304"/>
      <c r="R994" s="304"/>
      <c r="S994" s="304"/>
      <c r="T994" s="304"/>
      <c r="U994" s="304"/>
      <c r="V994" s="304"/>
      <c r="W994" s="304"/>
      <c r="X994" s="304"/>
      <c r="Y994" s="304"/>
      <c r="Z994" s="304"/>
      <c r="AA994" s="304"/>
      <c r="AB994" s="304"/>
      <c r="AC994" s="304"/>
      <c r="AD994" s="304"/>
      <c r="AE994" s="304"/>
      <c r="AF994" s="304"/>
      <c r="AG994" s="304"/>
    </row>
    <row r="995">
      <c r="A995" s="304"/>
      <c r="B995" s="304"/>
      <c r="C995" s="304"/>
      <c r="D995" s="304"/>
      <c r="E995" s="303"/>
      <c r="F995" s="300"/>
      <c r="G995" s="313"/>
      <c r="H995" s="303"/>
      <c r="I995" s="303"/>
      <c r="J995" s="303"/>
      <c r="K995" s="303"/>
      <c r="L995" s="303"/>
      <c r="M995" s="303"/>
      <c r="N995" s="303"/>
      <c r="O995" s="303"/>
      <c r="P995" s="303"/>
      <c r="Q995" s="304"/>
      <c r="R995" s="304"/>
      <c r="S995" s="304"/>
      <c r="T995" s="304"/>
      <c r="U995" s="304"/>
      <c r="V995" s="304"/>
      <c r="W995" s="304"/>
      <c r="X995" s="304"/>
      <c r="Y995" s="304"/>
      <c r="Z995" s="304"/>
      <c r="AA995" s="304"/>
      <c r="AB995" s="304"/>
      <c r="AC995" s="304"/>
      <c r="AD995" s="304"/>
      <c r="AE995" s="304"/>
      <c r="AF995" s="304"/>
      <c r="AG995" s="304"/>
    </row>
    <row r="996">
      <c r="A996" s="304"/>
      <c r="B996" s="304"/>
      <c r="C996" s="304"/>
      <c r="D996" s="304"/>
      <c r="E996" s="303"/>
      <c r="F996" s="300"/>
      <c r="G996" s="313"/>
      <c r="H996" s="303"/>
      <c r="I996" s="303"/>
      <c r="J996" s="303"/>
      <c r="K996" s="303"/>
      <c r="L996" s="303"/>
      <c r="M996" s="303"/>
      <c r="N996" s="303"/>
      <c r="O996" s="303"/>
      <c r="P996" s="303"/>
      <c r="Q996" s="304"/>
      <c r="R996" s="304"/>
      <c r="S996" s="304"/>
      <c r="T996" s="304"/>
      <c r="U996" s="304"/>
      <c r="V996" s="304"/>
      <c r="W996" s="304"/>
      <c r="X996" s="304"/>
      <c r="Y996" s="304"/>
      <c r="Z996" s="304"/>
      <c r="AA996" s="304"/>
      <c r="AB996" s="304"/>
      <c r="AC996" s="304"/>
      <c r="AD996" s="304"/>
      <c r="AE996" s="304"/>
      <c r="AF996" s="304"/>
      <c r="AG996" s="304"/>
    </row>
    <row r="997">
      <c r="A997" s="304"/>
      <c r="B997" s="304"/>
      <c r="C997" s="304"/>
      <c r="D997" s="304"/>
      <c r="E997" s="303"/>
      <c r="F997" s="300"/>
      <c r="G997" s="313"/>
      <c r="H997" s="303"/>
      <c r="I997" s="303"/>
      <c r="J997" s="303"/>
      <c r="K997" s="303"/>
      <c r="L997" s="303"/>
      <c r="M997" s="303"/>
      <c r="N997" s="303"/>
      <c r="O997" s="303"/>
      <c r="P997" s="303"/>
      <c r="Q997" s="304"/>
      <c r="R997" s="304"/>
      <c r="S997" s="304"/>
      <c r="T997" s="304"/>
      <c r="U997" s="304"/>
      <c r="V997" s="304"/>
      <c r="W997" s="304"/>
      <c r="X997" s="304"/>
      <c r="Y997" s="304"/>
      <c r="Z997" s="304"/>
      <c r="AA997" s="304"/>
      <c r="AB997" s="304"/>
      <c r="AC997" s="304"/>
      <c r="AD997" s="304"/>
      <c r="AE997" s="304"/>
      <c r="AF997" s="304"/>
      <c r="AG997" s="304"/>
    </row>
    <row r="998">
      <c r="A998" s="304"/>
      <c r="B998" s="304"/>
      <c r="C998" s="304"/>
      <c r="D998" s="304"/>
      <c r="E998" s="303"/>
      <c r="F998" s="300"/>
      <c r="G998" s="313"/>
      <c r="H998" s="303"/>
      <c r="I998" s="303"/>
      <c r="J998" s="303"/>
      <c r="K998" s="303"/>
      <c r="L998" s="303"/>
      <c r="M998" s="303"/>
      <c r="N998" s="303"/>
      <c r="O998" s="303"/>
      <c r="P998" s="303"/>
      <c r="Q998" s="304"/>
      <c r="R998" s="304"/>
      <c r="S998" s="304"/>
      <c r="T998" s="304"/>
      <c r="U998" s="304"/>
      <c r="V998" s="304"/>
      <c r="W998" s="304"/>
      <c r="X998" s="304"/>
      <c r="Y998" s="304"/>
      <c r="Z998" s="304"/>
      <c r="AA998" s="304"/>
      <c r="AB998" s="304"/>
      <c r="AC998" s="304"/>
      <c r="AD998" s="304"/>
      <c r="AE998" s="304"/>
      <c r="AF998" s="304"/>
      <c r="AG998" s="304"/>
    </row>
    <row r="999">
      <c r="A999" s="304"/>
      <c r="B999" s="304"/>
      <c r="C999" s="304"/>
      <c r="D999" s="304"/>
      <c r="E999" s="303"/>
      <c r="F999" s="300"/>
      <c r="G999" s="313"/>
      <c r="H999" s="303"/>
      <c r="I999" s="303"/>
      <c r="J999" s="303"/>
      <c r="K999" s="303"/>
      <c r="L999" s="303"/>
      <c r="M999" s="303"/>
      <c r="N999" s="303"/>
      <c r="O999" s="303"/>
      <c r="P999" s="303"/>
      <c r="Q999" s="304"/>
      <c r="R999" s="304"/>
      <c r="S999" s="304"/>
      <c r="T999" s="304"/>
      <c r="U999" s="304"/>
      <c r="V999" s="304"/>
      <c r="W999" s="304"/>
      <c r="X999" s="304"/>
      <c r="Y999" s="304"/>
      <c r="Z999" s="304"/>
      <c r="AA999" s="304"/>
      <c r="AB999" s="304"/>
      <c r="AC999" s="304"/>
      <c r="AD999" s="304"/>
      <c r="AE999" s="304"/>
      <c r="AF999" s="304"/>
      <c r="AG999" s="304"/>
    </row>
    <row r="1000">
      <c r="A1000" s="304"/>
      <c r="B1000" s="304"/>
      <c r="C1000" s="304"/>
      <c r="D1000" s="304"/>
      <c r="E1000" s="303"/>
      <c r="F1000" s="300"/>
      <c r="G1000" s="313"/>
      <c r="H1000" s="303"/>
      <c r="I1000" s="303"/>
      <c r="J1000" s="303"/>
      <c r="K1000" s="303"/>
      <c r="L1000" s="303"/>
      <c r="M1000" s="303"/>
      <c r="N1000" s="303"/>
      <c r="O1000" s="303"/>
      <c r="P1000" s="303"/>
      <c r="Q1000" s="304"/>
      <c r="R1000" s="304"/>
      <c r="S1000" s="304"/>
      <c r="T1000" s="304"/>
      <c r="U1000" s="304"/>
      <c r="V1000" s="304"/>
      <c r="W1000" s="304"/>
      <c r="X1000" s="304"/>
      <c r="Y1000" s="304"/>
      <c r="Z1000" s="304"/>
      <c r="AA1000" s="304"/>
      <c r="AB1000" s="304"/>
      <c r="AC1000" s="304"/>
      <c r="AD1000" s="304"/>
      <c r="AE1000" s="304"/>
      <c r="AF1000" s="304"/>
      <c r="AG1000" s="304"/>
    </row>
    <row r="1001">
      <c r="A1001" s="304"/>
      <c r="B1001" s="304"/>
      <c r="C1001" s="304"/>
      <c r="D1001" s="304"/>
      <c r="E1001" s="303"/>
      <c r="F1001" s="300"/>
      <c r="G1001" s="313"/>
      <c r="H1001" s="303"/>
      <c r="I1001" s="303"/>
      <c r="J1001" s="303"/>
      <c r="K1001" s="303"/>
      <c r="L1001" s="303"/>
      <c r="M1001" s="303"/>
      <c r="N1001" s="303"/>
      <c r="O1001" s="303"/>
      <c r="P1001" s="303"/>
      <c r="Q1001" s="304"/>
      <c r="R1001" s="304"/>
      <c r="S1001" s="304"/>
      <c r="T1001" s="304"/>
      <c r="U1001" s="304"/>
      <c r="V1001" s="304"/>
      <c r="W1001" s="304"/>
      <c r="X1001" s="304"/>
      <c r="Y1001" s="304"/>
      <c r="Z1001" s="304"/>
      <c r="AA1001" s="304"/>
      <c r="AB1001" s="304"/>
      <c r="AC1001" s="304"/>
      <c r="AD1001" s="304"/>
      <c r="AE1001" s="304"/>
      <c r="AF1001" s="304"/>
      <c r="AG1001" s="304"/>
    </row>
    <row r="1002">
      <c r="A1002" s="304"/>
      <c r="B1002" s="304"/>
      <c r="C1002" s="304"/>
      <c r="D1002" s="304"/>
      <c r="E1002" s="303"/>
      <c r="F1002" s="300"/>
      <c r="G1002" s="313"/>
      <c r="H1002" s="303"/>
      <c r="I1002" s="303"/>
      <c r="J1002" s="303"/>
      <c r="K1002" s="303"/>
      <c r="L1002" s="303"/>
      <c r="M1002" s="303"/>
      <c r="N1002" s="303"/>
      <c r="O1002" s="303"/>
      <c r="P1002" s="303"/>
      <c r="Q1002" s="304"/>
      <c r="R1002" s="304"/>
      <c r="S1002" s="304"/>
      <c r="T1002" s="304"/>
      <c r="U1002" s="304"/>
      <c r="V1002" s="304"/>
      <c r="W1002" s="304"/>
      <c r="X1002" s="304"/>
      <c r="Y1002" s="304"/>
      <c r="Z1002" s="304"/>
      <c r="AA1002" s="304"/>
      <c r="AB1002" s="304"/>
      <c r="AC1002" s="304"/>
      <c r="AD1002" s="304"/>
      <c r="AE1002" s="304"/>
      <c r="AF1002" s="304"/>
      <c r="AG1002" s="304"/>
    </row>
    <row r="1003">
      <c r="A1003" s="304"/>
      <c r="B1003" s="304"/>
      <c r="C1003" s="304"/>
      <c r="D1003" s="304"/>
      <c r="E1003" s="303"/>
      <c r="F1003" s="300"/>
      <c r="G1003" s="313"/>
      <c r="H1003" s="303"/>
      <c r="I1003" s="303"/>
      <c r="J1003" s="303"/>
      <c r="K1003" s="303"/>
      <c r="L1003" s="303"/>
      <c r="M1003" s="303"/>
      <c r="N1003" s="303"/>
      <c r="O1003" s="303"/>
      <c r="P1003" s="303"/>
      <c r="Q1003" s="304"/>
      <c r="R1003" s="304"/>
      <c r="S1003" s="304"/>
      <c r="T1003" s="304"/>
      <c r="U1003" s="304"/>
      <c r="V1003" s="304"/>
      <c r="W1003" s="304"/>
      <c r="X1003" s="304"/>
      <c r="Y1003" s="304"/>
      <c r="Z1003" s="304"/>
      <c r="AA1003" s="304"/>
      <c r="AB1003" s="304"/>
      <c r="AC1003" s="304"/>
      <c r="AD1003" s="304"/>
      <c r="AE1003" s="304"/>
      <c r="AF1003" s="304"/>
      <c r="AG1003" s="304"/>
    </row>
    <row r="1004">
      <c r="A1004" s="304"/>
      <c r="B1004" s="304"/>
      <c r="C1004" s="304"/>
      <c r="D1004" s="304"/>
      <c r="E1004" s="303"/>
      <c r="F1004" s="300"/>
      <c r="G1004" s="313"/>
      <c r="H1004" s="303"/>
      <c r="I1004" s="303"/>
      <c r="J1004" s="303"/>
      <c r="K1004" s="303"/>
      <c r="L1004" s="303"/>
      <c r="M1004" s="303"/>
      <c r="N1004" s="303"/>
      <c r="O1004" s="303"/>
      <c r="P1004" s="303"/>
      <c r="Q1004" s="304"/>
      <c r="R1004" s="304"/>
      <c r="S1004" s="304"/>
      <c r="T1004" s="304"/>
      <c r="U1004" s="304"/>
      <c r="V1004" s="304"/>
      <c r="W1004" s="304"/>
      <c r="X1004" s="304"/>
      <c r="Y1004" s="304"/>
      <c r="Z1004" s="304"/>
      <c r="AA1004" s="304"/>
      <c r="AB1004" s="304"/>
      <c r="AC1004" s="304"/>
      <c r="AD1004" s="304"/>
      <c r="AE1004" s="304"/>
      <c r="AF1004" s="304"/>
      <c r="AG1004" s="304"/>
    </row>
    <row r="1005">
      <c r="A1005" s="304"/>
      <c r="B1005" s="304"/>
      <c r="C1005" s="304"/>
      <c r="D1005" s="304"/>
      <c r="E1005" s="303"/>
      <c r="F1005" s="300"/>
      <c r="G1005" s="313"/>
      <c r="H1005" s="303"/>
      <c r="I1005" s="303"/>
      <c r="J1005" s="303"/>
      <c r="K1005" s="303"/>
      <c r="L1005" s="303"/>
      <c r="M1005" s="303"/>
      <c r="N1005" s="303"/>
      <c r="O1005" s="303"/>
      <c r="P1005" s="303"/>
      <c r="Q1005" s="304"/>
      <c r="R1005" s="304"/>
      <c r="S1005" s="304"/>
      <c r="T1005" s="304"/>
      <c r="U1005" s="304"/>
      <c r="V1005" s="304"/>
      <c r="W1005" s="304"/>
      <c r="X1005" s="304"/>
      <c r="Y1005" s="304"/>
      <c r="Z1005" s="304"/>
      <c r="AA1005" s="304"/>
      <c r="AB1005" s="304"/>
      <c r="AC1005" s="304"/>
      <c r="AD1005" s="304"/>
      <c r="AE1005" s="304"/>
      <c r="AF1005" s="304"/>
      <c r="AG1005" s="304"/>
    </row>
    <row r="1006">
      <c r="A1006" s="304"/>
      <c r="B1006" s="304"/>
      <c r="C1006" s="304"/>
      <c r="D1006" s="304"/>
      <c r="E1006" s="303"/>
      <c r="F1006" s="300"/>
      <c r="G1006" s="313"/>
      <c r="H1006" s="303"/>
      <c r="I1006" s="303"/>
      <c r="J1006" s="303"/>
      <c r="K1006" s="303"/>
      <c r="L1006" s="303"/>
      <c r="M1006" s="303"/>
      <c r="N1006" s="303"/>
      <c r="O1006" s="303"/>
      <c r="P1006" s="303"/>
      <c r="Q1006" s="304"/>
      <c r="R1006" s="304"/>
      <c r="S1006" s="304"/>
      <c r="T1006" s="304"/>
      <c r="U1006" s="304"/>
      <c r="V1006" s="304"/>
      <c r="W1006" s="304"/>
      <c r="X1006" s="304"/>
      <c r="Y1006" s="304"/>
      <c r="Z1006" s="304"/>
      <c r="AA1006" s="304"/>
      <c r="AB1006" s="304"/>
      <c r="AC1006" s="304"/>
      <c r="AD1006" s="304"/>
      <c r="AE1006" s="304"/>
      <c r="AF1006" s="304"/>
      <c r="AG1006" s="304"/>
    </row>
    <row r="1007">
      <c r="A1007" s="304"/>
      <c r="B1007" s="304"/>
      <c r="C1007" s="304"/>
      <c r="D1007" s="304"/>
      <c r="E1007" s="303"/>
      <c r="F1007" s="300"/>
      <c r="G1007" s="313"/>
      <c r="H1007" s="303"/>
      <c r="I1007" s="303"/>
      <c r="J1007" s="303"/>
      <c r="K1007" s="303"/>
      <c r="L1007" s="303"/>
      <c r="M1007" s="303"/>
      <c r="N1007" s="303"/>
      <c r="O1007" s="303"/>
      <c r="P1007" s="303"/>
      <c r="Q1007" s="304"/>
      <c r="R1007" s="304"/>
      <c r="S1007" s="304"/>
      <c r="T1007" s="304"/>
      <c r="U1007" s="304"/>
      <c r="V1007" s="304"/>
      <c r="W1007" s="304"/>
      <c r="X1007" s="304"/>
      <c r="Y1007" s="304"/>
      <c r="Z1007" s="304"/>
      <c r="AA1007" s="304"/>
      <c r="AB1007" s="304"/>
      <c r="AC1007" s="304"/>
      <c r="AD1007" s="304"/>
      <c r="AE1007" s="304"/>
      <c r="AF1007" s="304"/>
      <c r="AG1007" s="304"/>
    </row>
    <row r="1008">
      <c r="A1008" s="304"/>
      <c r="B1008" s="304"/>
      <c r="C1008" s="304"/>
      <c r="D1008" s="304"/>
      <c r="E1008" s="303"/>
      <c r="F1008" s="300"/>
      <c r="G1008" s="313"/>
      <c r="H1008" s="303"/>
      <c r="I1008" s="303"/>
      <c r="J1008" s="303"/>
      <c r="K1008" s="303"/>
      <c r="L1008" s="303"/>
      <c r="M1008" s="303"/>
      <c r="N1008" s="303"/>
      <c r="O1008" s="303"/>
      <c r="P1008" s="303"/>
      <c r="Q1008" s="304"/>
      <c r="R1008" s="304"/>
      <c r="S1008" s="304"/>
      <c r="T1008" s="304"/>
      <c r="U1008" s="304"/>
      <c r="V1008" s="304"/>
      <c r="W1008" s="304"/>
      <c r="X1008" s="304"/>
      <c r="Y1008" s="304"/>
      <c r="Z1008" s="304"/>
      <c r="AA1008" s="304"/>
      <c r="AB1008" s="304"/>
      <c r="AC1008" s="304"/>
      <c r="AD1008" s="304"/>
      <c r="AE1008" s="304"/>
      <c r="AF1008" s="304"/>
      <c r="AG1008" s="304"/>
    </row>
    <row r="1009">
      <c r="A1009" s="304"/>
      <c r="B1009" s="304"/>
      <c r="C1009" s="304"/>
      <c r="D1009" s="304"/>
      <c r="E1009" s="303"/>
      <c r="F1009" s="300"/>
      <c r="G1009" s="313"/>
      <c r="H1009" s="303"/>
      <c r="I1009" s="303"/>
      <c r="J1009" s="303"/>
      <c r="K1009" s="303"/>
      <c r="L1009" s="303"/>
      <c r="M1009" s="303"/>
      <c r="N1009" s="303"/>
      <c r="O1009" s="303"/>
      <c r="P1009" s="303"/>
      <c r="Q1009" s="304"/>
      <c r="R1009" s="304"/>
      <c r="S1009" s="304"/>
      <c r="T1009" s="304"/>
      <c r="U1009" s="304"/>
      <c r="V1009" s="304"/>
      <c r="W1009" s="304"/>
      <c r="X1009" s="304"/>
      <c r="Y1009" s="304"/>
      <c r="Z1009" s="304"/>
      <c r="AA1009" s="304"/>
      <c r="AB1009" s="304"/>
      <c r="AC1009" s="304"/>
      <c r="AD1009" s="304"/>
      <c r="AE1009" s="304"/>
      <c r="AF1009" s="304"/>
      <c r="AG1009" s="304"/>
    </row>
    <row r="1010">
      <c r="A1010" s="304"/>
      <c r="B1010" s="304"/>
      <c r="C1010" s="304"/>
      <c r="D1010" s="304"/>
      <c r="E1010" s="303"/>
      <c r="F1010" s="300"/>
      <c r="G1010" s="313"/>
      <c r="H1010" s="303"/>
      <c r="I1010" s="303"/>
      <c r="J1010" s="303"/>
      <c r="K1010" s="303"/>
      <c r="L1010" s="303"/>
      <c r="M1010" s="303"/>
      <c r="N1010" s="303"/>
      <c r="O1010" s="303"/>
      <c r="P1010" s="303"/>
      <c r="Q1010" s="304"/>
      <c r="R1010" s="304"/>
      <c r="S1010" s="304"/>
      <c r="T1010" s="304"/>
      <c r="U1010" s="304"/>
      <c r="V1010" s="304"/>
      <c r="W1010" s="304"/>
      <c r="X1010" s="304"/>
      <c r="Y1010" s="304"/>
      <c r="Z1010" s="304"/>
      <c r="AA1010" s="304"/>
      <c r="AB1010" s="304"/>
      <c r="AC1010" s="304"/>
      <c r="AD1010" s="304"/>
      <c r="AE1010" s="304"/>
      <c r="AF1010" s="304"/>
      <c r="AG1010" s="304"/>
    </row>
    <row r="1011">
      <c r="A1011" s="304"/>
      <c r="B1011" s="304"/>
      <c r="C1011" s="304"/>
      <c r="D1011" s="304"/>
      <c r="E1011" s="303"/>
      <c r="F1011" s="300"/>
      <c r="G1011" s="313"/>
      <c r="H1011" s="303"/>
      <c r="I1011" s="303"/>
      <c r="J1011" s="303"/>
      <c r="K1011" s="303"/>
      <c r="L1011" s="303"/>
      <c r="M1011" s="303"/>
      <c r="N1011" s="303"/>
      <c r="O1011" s="303"/>
      <c r="P1011" s="303"/>
      <c r="Q1011" s="304"/>
      <c r="R1011" s="304"/>
      <c r="S1011" s="304"/>
      <c r="T1011" s="304"/>
      <c r="U1011" s="304"/>
      <c r="V1011" s="304"/>
      <c r="W1011" s="304"/>
      <c r="X1011" s="304"/>
      <c r="Y1011" s="304"/>
      <c r="Z1011" s="304"/>
      <c r="AA1011" s="304"/>
      <c r="AB1011" s="304"/>
      <c r="AC1011" s="304"/>
      <c r="AD1011" s="304"/>
      <c r="AE1011" s="304"/>
      <c r="AF1011" s="304"/>
      <c r="AG1011" s="304"/>
    </row>
    <row r="1012">
      <c r="A1012" s="304"/>
      <c r="B1012" s="304"/>
      <c r="C1012" s="304"/>
      <c r="D1012" s="304"/>
      <c r="E1012" s="303"/>
      <c r="F1012" s="300"/>
      <c r="G1012" s="313"/>
      <c r="H1012" s="303"/>
      <c r="I1012" s="303"/>
      <c r="J1012" s="303"/>
      <c r="K1012" s="303"/>
      <c r="L1012" s="303"/>
      <c r="M1012" s="303"/>
      <c r="N1012" s="303"/>
      <c r="O1012" s="303"/>
      <c r="P1012" s="303"/>
      <c r="Q1012" s="304"/>
      <c r="R1012" s="304"/>
      <c r="S1012" s="304"/>
      <c r="T1012" s="304"/>
      <c r="U1012" s="304"/>
      <c r="V1012" s="304"/>
      <c r="W1012" s="304"/>
      <c r="X1012" s="304"/>
      <c r="Y1012" s="304"/>
      <c r="Z1012" s="304"/>
      <c r="AA1012" s="304"/>
      <c r="AB1012" s="304"/>
      <c r="AC1012" s="304"/>
      <c r="AD1012" s="304"/>
      <c r="AE1012" s="304"/>
      <c r="AF1012" s="304"/>
      <c r="AG1012" s="304"/>
    </row>
    <row r="1013">
      <c r="A1013" s="304"/>
      <c r="B1013" s="304"/>
      <c r="C1013" s="304"/>
      <c r="D1013" s="304"/>
      <c r="E1013" s="303"/>
      <c r="F1013" s="300"/>
      <c r="G1013" s="313"/>
      <c r="H1013" s="303"/>
      <c r="I1013" s="303"/>
      <c r="J1013" s="303"/>
      <c r="K1013" s="303"/>
      <c r="L1013" s="303"/>
      <c r="M1013" s="303"/>
      <c r="N1013" s="303"/>
      <c r="O1013" s="303"/>
      <c r="P1013" s="303"/>
      <c r="Q1013" s="304"/>
      <c r="R1013" s="304"/>
      <c r="S1013" s="304"/>
      <c r="T1013" s="304"/>
      <c r="U1013" s="304"/>
      <c r="V1013" s="304"/>
      <c r="W1013" s="304"/>
      <c r="X1013" s="304"/>
      <c r="Y1013" s="304"/>
      <c r="Z1013" s="304"/>
      <c r="AA1013" s="304"/>
      <c r="AB1013" s="304"/>
      <c r="AC1013" s="304"/>
      <c r="AD1013" s="304"/>
      <c r="AE1013" s="304"/>
      <c r="AF1013" s="304"/>
      <c r="AG1013" s="304"/>
    </row>
    <row r="1014">
      <c r="A1014" s="304"/>
      <c r="B1014" s="304"/>
      <c r="C1014" s="304"/>
      <c r="D1014" s="304"/>
      <c r="E1014" s="303"/>
      <c r="F1014" s="300"/>
      <c r="G1014" s="313"/>
      <c r="H1014" s="303"/>
      <c r="I1014" s="303"/>
      <c r="J1014" s="303"/>
      <c r="K1014" s="303"/>
      <c r="L1014" s="303"/>
      <c r="M1014" s="303"/>
      <c r="N1014" s="303"/>
      <c r="O1014" s="303"/>
      <c r="P1014" s="303"/>
      <c r="Q1014" s="304"/>
      <c r="R1014" s="304"/>
      <c r="S1014" s="304"/>
      <c r="T1014" s="304"/>
      <c r="U1014" s="304"/>
      <c r="V1014" s="304"/>
      <c r="W1014" s="304"/>
      <c r="X1014" s="304"/>
      <c r="Y1014" s="304"/>
      <c r="Z1014" s="304"/>
      <c r="AA1014" s="304"/>
      <c r="AB1014" s="304"/>
      <c r="AC1014" s="304"/>
      <c r="AD1014" s="304"/>
      <c r="AE1014" s="304"/>
      <c r="AF1014" s="304"/>
      <c r="AG1014" s="304"/>
    </row>
    <row r="1015">
      <c r="A1015" s="304"/>
      <c r="B1015" s="304"/>
      <c r="C1015" s="304"/>
      <c r="D1015" s="304"/>
      <c r="E1015" s="303"/>
      <c r="F1015" s="300"/>
      <c r="G1015" s="313"/>
      <c r="H1015" s="303"/>
      <c r="I1015" s="303"/>
      <c r="J1015" s="303"/>
      <c r="K1015" s="303"/>
      <c r="L1015" s="303"/>
      <c r="M1015" s="303"/>
      <c r="N1015" s="303"/>
      <c r="O1015" s="303"/>
      <c r="P1015" s="303"/>
      <c r="Q1015" s="304"/>
      <c r="R1015" s="304"/>
      <c r="S1015" s="304"/>
      <c r="T1015" s="304"/>
      <c r="U1015" s="304"/>
      <c r="V1015" s="304"/>
      <c r="W1015" s="304"/>
      <c r="X1015" s="304"/>
      <c r="Y1015" s="304"/>
      <c r="Z1015" s="304"/>
      <c r="AA1015" s="304"/>
      <c r="AB1015" s="304"/>
      <c r="AC1015" s="304"/>
      <c r="AD1015" s="304"/>
      <c r="AE1015" s="304"/>
      <c r="AF1015" s="304"/>
      <c r="AG1015" s="304"/>
    </row>
    <row r="1016">
      <c r="A1016" s="304"/>
      <c r="B1016" s="304"/>
      <c r="C1016" s="304"/>
      <c r="D1016" s="304"/>
      <c r="E1016" s="303"/>
      <c r="F1016" s="300"/>
      <c r="G1016" s="313"/>
      <c r="H1016" s="303"/>
      <c r="I1016" s="303"/>
      <c r="J1016" s="303"/>
      <c r="K1016" s="303"/>
      <c r="L1016" s="303"/>
      <c r="M1016" s="303"/>
      <c r="N1016" s="303"/>
      <c r="O1016" s="303"/>
      <c r="P1016" s="303"/>
      <c r="Q1016" s="304"/>
      <c r="R1016" s="304"/>
      <c r="S1016" s="304"/>
      <c r="T1016" s="304"/>
      <c r="U1016" s="304"/>
      <c r="V1016" s="304"/>
      <c r="W1016" s="304"/>
      <c r="X1016" s="304"/>
      <c r="Y1016" s="304"/>
      <c r="Z1016" s="304"/>
      <c r="AA1016" s="304"/>
      <c r="AB1016" s="304"/>
      <c r="AC1016" s="304"/>
      <c r="AD1016" s="304"/>
      <c r="AE1016" s="304"/>
      <c r="AF1016" s="304"/>
      <c r="AG1016" s="304"/>
    </row>
    <row r="1017">
      <c r="A1017" s="304"/>
      <c r="B1017" s="304"/>
      <c r="C1017" s="304"/>
      <c r="D1017" s="304"/>
      <c r="E1017" s="303"/>
      <c r="F1017" s="300"/>
      <c r="G1017" s="313"/>
      <c r="H1017" s="303"/>
      <c r="I1017" s="303"/>
      <c r="J1017" s="303"/>
      <c r="K1017" s="303"/>
      <c r="L1017" s="303"/>
      <c r="M1017" s="303"/>
      <c r="N1017" s="303"/>
      <c r="O1017" s="303"/>
      <c r="P1017" s="303"/>
      <c r="Q1017" s="304"/>
      <c r="R1017" s="304"/>
      <c r="S1017" s="304"/>
      <c r="T1017" s="304"/>
      <c r="U1017" s="304"/>
      <c r="V1017" s="304"/>
      <c r="W1017" s="304"/>
      <c r="X1017" s="304"/>
      <c r="Y1017" s="304"/>
      <c r="Z1017" s="304"/>
      <c r="AA1017" s="304"/>
      <c r="AB1017" s="304"/>
      <c r="AC1017" s="304"/>
      <c r="AD1017" s="304"/>
      <c r="AE1017" s="304"/>
      <c r="AF1017" s="304"/>
      <c r="AG1017" s="304"/>
    </row>
    <row r="1018">
      <c r="A1018" s="304"/>
      <c r="B1018" s="304"/>
      <c r="C1018" s="304"/>
      <c r="D1018" s="304"/>
      <c r="E1018" s="303"/>
      <c r="F1018" s="300"/>
      <c r="G1018" s="313"/>
      <c r="H1018" s="303"/>
      <c r="I1018" s="303"/>
      <c r="J1018" s="303"/>
      <c r="K1018" s="303"/>
      <c r="L1018" s="303"/>
      <c r="M1018" s="303"/>
      <c r="N1018" s="303"/>
      <c r="O1018" s="303"/>
      <c r="P1018" s="303"/>
      <c r="Q1018" s="304"/>
      <c r="R1018" s="304"/>
      <c r="S1018" s="304"/>
      <c r="T1018" s="304"/>
      <c r="U1018" s="304"/>
      <c r="V1018" s="304"/>
      <c r="W1018" s="304"/>
      <c r="X1018" s="304"/>
      <c r="Y1018" s="304"/>
      <c r="Z1018" s="304"/>
      <c r="AA1018" s="304"/>
      <c r="AB1018" s="304"/>
      <c r="AC1018" s="304"/>
      <c r="AD1018" s="304"/>
      <c r="AE1018" s="304"/>
      <c r="AF1018" s="304"/>
      <c r="AG1018" s="304"/>
    </row>
    <row r="1019">
      <c r="A1019" s="304"/>
      <c r="B1019" s="304"/>
      <c r="C1019" s="304"/>
      <c r="D1019" s="304"/>
      <c r="E1019" s="303"/>
      <c r="F1019" s="300"/>
      <c r="G1019" s="313"/>
      <c r="H1019" s="303"/>
      <c r="I1019" s="303"/>
      <c r="J1019" s="303"/>
      <c r="K1019" s="303"/>
      <c r="L1019" s="303"/>
      <c r="M1019" s="303"/>
      <c r="N1019" s="303"/>
      <c r="O1019" s="303"/>
      <c r="P1019" s="303"/>
      <c r="Q1019" s="304"/>
      <c r="R1019" s="304"/>
      <c r="S1019" s="304"/>
      <c r="T1019" s="304"/>
      <c r="U1019" s="304"/>
      <c r="V1019" s="304"/>
      <c r="W1019" s="304"/>
      <c r="X1019" s="304"/>
      <c r="Y1019" s="304"/>
      <c r="Z1019" s="304"/>
      <c r="AA1019" s="304"/>
      <c r="AB1019" s="304"/>
      <c r="AC1019" s="304"/>
      <c r="AD1019" s="304"/>
      <c r="AE1019" s="304"/>
      <c r="AF1019" s="304"/>
      <c r="AG1019" s="304"/>
    </row>
    <row r="1020">
      <c r="A1020" s="304"/>
      <c r="B1020" s="304"/>
      <c r="C1020" s="304"/>
      <c r="D1020" s="304"/>
      <c r="E1020" s="303"/>
      <c r="F1020" s="300"/>
      <c r="G1020" s="313"/>
      <c r="H1020" s="303"/>
      <c r="I1020" s="303"/>
      <c r="J1020" s="303"/>
      <c r="K1020" s="303"/>
      <c r="L1020" s="303"/>
      <c r="M1020" s="303"/>
      <c r="N1020" s="303"/>
      <c r="O1020" s="303"/>
      <c r="P1020" s="303"/>
      <c r="Q1020" s="304"/>
      <c r="R1020" s="304"/>
      <c r="S1020" s="304"/>
      <c r="T1020" s="304"/>
      <c r="U1020" s="304"/>
      <c r="V1020" s="304"/>
      <c r="W1020" s="304"/>
      <c r="X1020" s="304"/>
      <c r="Y1020" s="304"/>
      <c r="Z1020" s="304"/>
      <c r="AA1020" s="304"/>
      <c r="AB1020" s="304"/>
      <c r="AC1020" s="304"/>
      <c r="AD1020" s="304"/>
      <c r="AE1020" s="304"/>
      <c r="AF1020" s="304"/>
      <c r="AG1020" s="304"/>
    </row>
    <row r="1021">
      <c r="A1021" s="304"/>
      <c r="B1021" s="304"/>
      <c r="C1021" s="304"/>
      <c r="D1021" s="304"/>
      <c r="E1021" s="303"/>
      <c r="F1021" s="300"/>
      <c r="G1021" s="313"/>
      <c r="H1021" s="303"/>
      <c r="I1021" s="303"/>
      <c r="J1021" s="303"/>
      <c r="K1021" s="303"/>
      <c r="L1021" s="303"/>
      <c r="M1021" s="303"/>
      <c r="N1021" s="303"/>
      <c r="O1021" s="303"/>
      <c r="P1021" s="303"/>
      <c r="Q1021" s="304"/>
      <c r="R1021" s="304"/>
      <c r="S1021" s="304"/>
      <c r="T1021" s="304"/>
      <c r="U1021" s="304"/>
      <c r="V1021" s="304"/>
      <c r="W1021" s="304"/>
      <c r="X1021" s="304"/>
      <c r="Y1021" s="304"/>
      <c r="Z1021" s="304"/>
      <c r="AA1021" s="304"/>
      <c r="AB1021" s="304"/>
      <c r="AC1021" s="304"/>
      <c r="AD1021" s="304"/>
      <c r="AE1021" s="304"/>
      <c r="AF1021" s="304"/>
      <c r="AG1021" s="304"/>
    </row>
    <row r="1022">
      <c r="A1022" s="304"/>
      <c r="B1022" s="304"/>
      <c r="C1022" s="304"/>
      <c r="D1022" s="304"/>
      <c r="E1022" s="303"/>
      <c r="F1022" s="300"/>
      <c r="G1022" s="313"/>
      <c r="H1022" s="303"/>
      <c r="I1022" s="303"/>
      <c r="J1022" s="303"/>
      <c r="K1022" s="303"/>
      <c r="L1022" s="303"/>
      <c r="M1022" s="303"/>
      <c r="N1022" s="303"/>
      <c r="O1022" s="303"/>
      <c r="P1022" s="303"/>
      <c r="Q1022" s="304"/>
      <c r="R1022" s="304"/>
      <c r="S1022" s="304"/>
      <c r="T1022" s="304"/>
      <c r="U1022" s="304"/>
      <c r="V1022" s="304"/>
      <c r="W1022" s="304"/>
      <c r="X1022" s="304"/>
      <c r="Y1022" s="304"/>
      <c r="Z1022" s="304"/>
      <c r="AA1022" s="304"/>
      <c r="AB1022" s="304"/>
      <c r="AC1022" s="304"/>
      <c r="AD1022" s="304"/>
      <c r="AE1022" s="304"/>
      <c r="AF1022" s="304"/>
      <c r="AG1022" s="304"/>
    </row>
    <row r="1023">
      <c r="A1023" s="304"/>
      <c r="B1023" s="304"/>
      <c r="C1023" s="304"/>
      <c r="D1023" s="304"/>
      <c r="E1023" s="303"/>
      <c r="F1023" s="300"/>
      <c r="G1023" s="313"/>
      <c r="H1023" s="303"/>
      <c r="I1023" s="303"/>
      <c r="J1023" s="303"/>
      <c r="K1023" s="303"/>
      <c r="L1023" s="303"/>
      <c r="M1023" s="303"/>
      <c r="N1023" s="303"/>
      <c r="O1023" s="303"/>
      <c r="P1023" s="303"/>
      <c r="Q1023" s="304"/>
      <c r="R1023" s="304"/>
      <c r="S1023" s="304"/>
      <c r="T1023" s="304"/>
      <c r="U1023" s="304"/>
      <c r="V1023" s="304"/>
      <c r="W1023" s="304"/>
      <c r="X1023" s="304"/>
      <c r="Y1023" s="304"/>
      <c r="Z1023" s="304"/>
      <c r="AA1023" s="304"/>
      <c r="AB1023" s="304"/>
      <c r="AC1023" s="304"/>
      <c r="AD1023" s="304"/>
      <c r="AE1023" s="304"/>
      <c r="AF1023" s="304"/>
      <c r="AG1023" s="304"/>
    </row>
    <row r="1024">
      <c r="A1024" s="304"/>
      <c r="B1024" s="304"/>
      <c r="C1024" s="304"/>
      <c r="D1024" s="304"/>
      <c r="E1024" s="303"/>
      <c r="F1024" s="300"/>
      <c r="G1024" s="313"/>
      <c r="H1024" s="303"/>
      <c r="I1024" s="303"/>
      <c r="J1024" s="303"/>
      <c r="K1024" s="303"/>
      <c r="L1024" s="303"/>
      <c r="M1024" s="303"/>
      <c r="N1024" s="303"/>
      <c r="O1024" s="303"/>
      <c r="P1024" s="303"/>
      <c r="Q1024" s="304"/>
      <c r="R1024" s="304"/>
      <c r="S1024" s="304"/>
      <c r="T1024" s="304"/>
      <c r="U1024" s="304"/>
      <c r="V1024" s="304"/>
      <c r="W1024" s="304"/>
      <c r="X1024" s="304"/>
      <c r="Y1024" s="304"/>
      <c r="Z1024" s="304"/>
      <c r="AA1024" s="304"/>
      <c r="AB1024" s="304"/>
      <c r="AC1024" s="304"/>
      <c r="AD1024" s="304"/>
      <c r="AE1024" s="304"/>
      <c r="AF1024" s="304"/>
      <c r="AG1024" s="304"/>
    </row>
    <row r="1025">
      <c r="A1025" s="304"/>
      <c r="B1025" s="304"/>
      <c r="C1025" s="304"/>
      <c r="D1025" s="304"/>
      <c r="E1025" s="303"/>
      <c r="F1025" s="300"/>
      <c r="G1025" s="313"/>
      <c r="H1025" s="303"/>
      <c r="I1025" s="303"/>
      <c r="J1025" s="303"/>
      <c r="K1025" s="303"/>
      <c r="L1025" s="303"/>
      <c r="M1025" s="303"/>
      <c r="N1025" s="303"/>
      <c r="O1025" s="303"/>
      <c r="P1025" s="303"/>
      <c r="Q1025" s="304"/>
      <c r="R1025" s="304"/>
      <c r="S1025" s="304"/>
      <c r="T1025" s="304"/>
      <c r="U1025" s="304"/>
      <c r="V1025" s="304"/>
      <c r="W1025" s="304"/>
      <c r="X1025" s="304"/>
      <c r="Y1025" s="304"/>
      <c r="Z1025" s="304"/>
      <c r="AA1025" s="304"/>
      <c r="AB1025" s="304"/>
      <c r="AC1025" s="304"/>
      <c r="AD1025" s="304"/>
      <c r="AE1025" s="304"/>
      <c r="AF1025" s="304"/>
      <c r="AG1025" s="304"/>
    </row>
    <row r="1026">
      <c r="A1026" s="304"/>
      <c r="B1026" s="304"/>
      <c r="C1026" s="304"/>
      <c r="D1026" s="304"/>
      <c r="E1026" s="303"/>
      <c r="F1026" s="300"/>
      <c r="G1026" s="313"/>
      <c r="H1026" s="303"/>
      <c r="I1026" s="303"/>
      <c r="J1026" s="303"/>
      <c r="K1026" s="303"/>
      <c r="L1026" s="303"/>
      <c r="M1026" s="303"/>
      <c r="N1026" s="303"/>
      <c r="O1026" s="303"/>
      <c r="P1026" s="303"/>
      <c r="Q1026" s="304"/>
      <c r="R1026" s="304"/>
      <c r="S1026" s="304"/>
      <c r="T1026" s="304"/>
      <c r="U1026" s="304"/>
      <c r="V1026" s="304"/>
      <c r="W1026" s="304"/>
      <c r="X1026" s="304"/>
      <c r="Y1026" s="304"/>
      <c r="Z1026" s="304"/>
      <c r="AA1026" s="304"/>
      <c r="AB1026" s="304"/>
      <c r="AC1026" s="304"/>
      <c r="AD1026" s="304"/>
      <c r="AE1026" s="304"/>
      <c r="AF1026" s="304"/>
      <c r="AG1026" s="304"/>
    </row>
    <row r="1027">
      <c r="A1027" s="304"/>
      <c r="B1027" s="304"/>
      <c r="C1027" s="304"/>
      <c r="D1027" s="304"/>
      <c r="E1027" s="303"/>
      <c r="F1027" s="300"/>
      <c r="G1027" s="313"/>
      <c r="H1027" s="303"/>
      <c r="I1027" s="303"/>
      <c r="J1027" s="303"/>
      <c r="K1027" s="303"/>
      <c r="L1027" s="303"/>
      <c r="M1027" s="303"/>
      <c r="N1027" s="303"/>
      <c r="O1027" s="303"/>
      <c r="P1027" s="303"/>
      <c r="Q1027" s="304"/>
      <c r="R1027" s="304"/>
      <c r="S1027" s="304"/>
      <c r="T1027" s="304"/>
      <c r="U1027" s="304"/>
      <c r="V1027" s="304"/>
      <c r="W1027" s="304"/>
      <c r="X1027" s="304"/>
      <c r="Y1027" s="304"/>
      <c r="Z1027" s="304"/>
      <c r="AA1027" s="304"/>
      <c r="AB1027" s="304"/>
      <c r="AC1027" s="304"/>
      <c r="AD1027" s="304"/>
      <c r="AE1027" s="304"/>
      <c r="AF1027" s="304"/>
      <c r="AG1027" s="304"/>
    </row>
    <row r="1028">
      <c r="A1028" s="304"/>
      <c r="B1028" s="304"/>
      <c r="C1028" s="304"/>
      <c r="D1028" s="304"/>
      <c r="E1028" s="303"/>
      <c r="F1028" s="300"/>
      <c r="G1028" s="313"/>
      <c r="H1028" s="303"/>
      <c r="I1028" s="303"/>
      <c r="J1028" s="303"/>
      <c r="K1028" s="303"/>
      <c r="L1028" s="303"/>
      <c r="M1028" s="303"/>
      <c r="N1028" s="303"/>
      <c r="O1028" s="303"/>
      <c r="P1028" s="303"/>
      <c r="Q1028" s="304"/>
      <c r="R1028" s="304"/>
      <c r="S1028" s="304"/>
      <c r="T1028" s="304"/>
      <c r="U1028" s="304"/>
      <c r="V1028" s="304"/>
      <c r="W1028" s="304"/>
      <c r="X1028" s="304"/>
      <c r="Y1028" s="304"/>
      <c r="Z1028" s="304"/>
      <c r="AA1028" s="304"/>
      <c r="AB1028" s="304"/>
      <c r="AC1028" s="304"/>
      <c r="AD1028" s="304"/>
      <c r="AE1028" s="304"/>
      <c r="AF1028" s="304"/>
      <c r="AG1028" s="304"/>
    </row>
    <row r="1029">
      <c r="A1029" s="304"/>
      <c r="B1029" s="304"/>
      <c r="C1029" s="304"/>
      <c r="D1029" s="304"/>
      <c r="E1029" s="303"/>
      <c r="F1029" s="300"/>
      <c r="G1029" s="313"/>
      <c r="H1029" s="303"/>
      <c r="I1029" s="303"/>
      <c r="J1029" s="303"/>
      <c r="K1029" s="303"/>
      <c r="L1029" s="303"/>
      <c r="M1029" s="303"/>
      <c r="N1029" s="303"/>
      <c r="O1029" s="303"/>
      <c r="P1029" s="303"/>
      <c r="Q1029" s="304"/>
      <c r="R1029" s="304"/>
      <c r="S1029" s="304"/>
      <c r="T1029" s="304"/>
      <c r="U1029" s="304"/>
      <c r="V1029" s="304"/>
      <c r="W1029" s="304"/>
      <c r="X1029" s="304"/>
      <c r="Y1029" s="304"/>
      <c r="Z1029" s="304"/>
      <c r="AA1029" s="304"/>
      <c r="AB1029" s="304"/>
      <c r="AC1029" s="304"/>
      <c r="AD1029" s="304"/>
      <c r="AE1029" s="304"/>
      <c r="AF1029" s="304"/>
      <c r="AG1029" s="304"/>
    </row>
    <row r="1030">
      <c r="A1030" s="304"/>
      <c r="B1030" s="304"/>
      <c r="C1030" s="304"/>
      <c r="D1030" s="304"/>
      <c r="E1030" s="303"/>
      <c r="F1030" s="300"/>
      <c r="G1030" s="313"/>
      <c r="H1030" s="303"/>
      <c r="I1030" s="303"/>
      <c r="J1030" s="303"/>
      <c r="K1030" s="303"/>
      <c r="L1030" s="303"/>
      <c r="M1030" s="303"/>
      <c r="N1030" s="303"/>
      <c r="O1030" s="303"/>
      <c r="P1030" s="303"/>
      <c r="Q1030" s="304"/>
      <c r="R1030" s="304"/>
      <c r="S1030" s="304"/>
      <c r="T1030" s="304"/>
      <c r="U1030" s="304"/>
      <c r="V1030" s="304"/>
      <c r="W1030" s="304"/>
      <c r="X1030" s="304"/>
      <c r="Y1030" s="304"/>
      <c r="Z1030" s="304"/>
      <c r="AA1030" s="304"/>
      <c r="AB1030" s="304"/>
      <c r="AC1030" s="304"/>
      <c r="AD1030" s="304"/>
      <c r="AE1030" s="304"/>
      <c r="AF1030" s="304"/>
      <c r="AG1030" s="304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hidden="1" min="1" max="1" width="16.88"/>
    <col customWidth="1" min="2" max="2" width="7.0"/>
    <col customWidth="1" min="3" max="3" width="55.88"/>
    <col customWidth="1" min="4" max="4" width="17.88"/>
    <col customWidth="1" min="5" max="5" width="7.38"/>
    <col customWidth="1" min="6" max="6" width="8.38"/>
    <col customWidth="1" min="7" max="7" width="9.75"/>
    <col customWidth="1" min="8" max="8" width="12.75" outlineLevel="1"/>
    <col customWidth="1" min="9" max="9" width="17.25" outlineLevel="1"/>
    <col customWidth="1" min="10" max="10" width="10.13" outlineLevel="1"/>
    <col customWidth="1" min="11" max="11" width="12.75" outlineLevel="1"/>
    <col customWidth="1" min="12" max="12" width="6.5" outlineLevel="1"/>
    <col customWidth="1" min="13" max="13" width="9.0" outlineLevel="1"/>
    <col customWidth="1" min="14" max="14" width="12.75" outlineLevel="1"/>
    <col customWidth="1" min="15" max="15" width="6.5" outlineLevel="1"/>
    <col customWidth="1" min="16" max="16" width="10.13" outlineLevel="1"/>
  </cols>
  <sheetData>
    <row r="1" ht="138.0" customHeight="1">
      <c r="A1" s="591"/>
      <c r="B1" s="592"/>
      <c r="C1" s="593"/>
      <c r="D1" s="593"/>
      <c r="E1" s="594"/>
      <c r="F1" s="594"/>
      <c r="G1" s="595"/>
      <c r="H1" s="596"/>
      <c r="I1" s="597"/>
      <c r="J1" s="597"/>
      <c r="K1" s="597"/>
      <c r="L1" s="597"/>
      <c r="M1" s="597"/>
      <c r="N1" s="597"/>
      <c r="O1" s="597"/>
      <c r="P1" s="598"/>
      <c r="Q1" s="598"/>
      <c r="R1" s="598"/>
      <c r="S1" s="598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</row>
    <row r="2" ht="22.5" customHeight="1">
      <c r="A2" s="297"/>
      <c r="B2" s="304"/>
      <c r="C2" s="306" t="s">
        <v>125</v>
      </c>
      <c r="D2" s="307"/>
      <c r="E2" s="300"/>
      <c r="F2" s="300"/>
      <c r="G2" s="313"/>
      <c r="H2" s="600"/>
      <c r="I2" s="310"/>
      <c r="J2" s="311"/>
      <c r="K2" s="601"/>
      <c r="L2" s="602"/>
      <c r="M2" s="602"/>
      <c r="N2" s="327"/>
      <c r="O2" s="327"/>
      <c r="P2" s="303"/>
      <c r="Q2" s="303"/>
      <c r="R2" s="303"/>
      <c r="S2" s="303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  <c r="AE2" s="304"/>
      <c r="AF2" s="304"/>
      <c r="AG2" s="304"/>
    </row>
    <row r="3" ht="22.5" customHeight="1">
      <c r="A3" s="304"/>
      <c r="B3" s="304"/>
      <c r="C3" s="314" t="s">
        <v>0</v>
      </c>
      <c r="D3" s="315" t="s">
        <v>1</v>
      </c>
      <c r="E3" s="300"/>
      <c r="F3" s="300"/>
      <c r="G3" s="313"/>
      <c r="H3" s="603">
        <v>45778.0</v>
      </c>
      <c r="I3" s="322">
        <f>today()</f>
        <v>46084</v>
      </c>
      <c r="J3" s="311"/>
      <c r="K3" s="601"/>
      <c r="L3" s="604"/>
      <c r="M3" s="602"/>
      <c r="N3" s="605"/>
      <c r="O3" s="327"/>
      <c r="P3" s="303"/>
      <c r="Q3" s="312"/>
      <c r="R3" s="303"/>
      <c r="S3" s="303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</row>
    <row r="4" ht="22.5" customHeight="1">
      <c r="A4" s="304"/>
      <c r="B4" s="304"/>
      <c r="C4" s="511">
        <v>45992.0</v>
      </c>
      <c r="D4" s="512">
        <v>46022.0</v>
      </c>
      <c r="E4" s="300"/>
      <c r="F4" s="300"/>
      <c r="G4" s="313"/>
      <c r="H4" s="603">
        <v>45899.0</v>
      </c>
      <c r="I4" s="322">
        <f>EOMONTH(D4,-2)</f>
        <v>45961</v>
      </c>
      <c r="J4" s="606"/>
      <c r="K4" s="602"/>
      <c r="L4" s="602"/>
      <c r="M4" s="602"/>
      <c r="N4" s="328"/>
      <c r="O4" s="327"/>
      <c r="P4" s="303"/>
      <c r="Q4" s="303"/>
      <c r="R4" s="303"/>
      <c r="S4" s="303"/>
      <c r="T4" s="304"/>
      <c r="U4" s="304"/>
      <c r="V4" s="304"/>
      <c r="W4" s="304"/>
      <c r="X4" s="304"/>
      <c r="Y4" s="304"/>
      <c r="Z4" s="304"/>
      <c r="AA4" s="304"/>
      <c r="AB4" s="304"/>
      <c r="AC4" s="304"/>
      <c r="AD4" s="304"/>
      <c r="AE4" s="304"/>
      <c r="AF4" s="304"/>
      <c r="AG4" s="304"/>
    </row>
    <row r="5" ht="22.5" customHeight="1">
      <c r="A5" s="313"/>
      <c r="B5" s="313"/>
      <c r="C5" s="322">
        <f>EOMONTH(C4,-2)+1
</f>
        <v>45962</v>
      </c>
      <c r="D5" s="322">
        <f>EDATE(D4, -1)
</f>
        <v>45991</v>
      </c>
      <c r="E5" s="325"/>
      <c r="F5" s="325"/>
      <c r="G5" s="313"/>
      <c r="H5" s="607"/>
      <c r="I5" s="327"/>
      <c r="J5" s="327"/>
      <c r="K5" s="327"/>
      <c r="L5" s="327"/>
      <c r="M5" s="327"/>
      <c r="N5" s="328"/>
      <c r="O5" s="327"/>
      <c r="P5" s="327"/>
      <c r="Q5" s="327"/>
      <c r="R5" s="327"/>
      <c r="S5" s="327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</row>
    <row r="6">
      <c r="A6" s="329"/>
      <c r="B6" s="329"/>
      <c r="C6" s="330" t="s">
        <v>126</v>
      </c>
      <c r="D6" s="331" t="s">
        <v>2</v>
      </c>
      <c r="E6" s="332" t="s">
        <v>3</v>
      </c>
      <c r="F6" s="334" t="s">
        <v>4</v>
      </c>
      <c r="G6" s="329"/>
      <c r="H6" s="330" t="s">
        <v>5</v>
      </c>
      <c r="I6" s="334" t="s">
        <v>3</v>
      </c>
      <c r="J6" s="332" t="s">
        <v>4</v>
      </c>
      <c r="K6" s="331" t="s">
        <v>6</v>
      </c>
      <c r="L6" s="332" t="s">
        <v>3</v>
      </c>
      <c r="M6" s="334" t="s">
        <v>4</v>
      </c>
      <c r="N6" s="335" t="s">
        <v>7</v>
      </c>
      <c r="O6" s="334" t="s">
        <v>3</v>
      </c>
      <c r="P6" s="332" t="s">
        <v>4</v>
      </c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</row>
    <row r="7" ht="22.5" customHeight="1">
      <c r="A7" s="304"/>
      <c r="B7" s="297"/>
      <c r="C7" s="608" t="s">
        <v>8</v>
      </c>
      <c r="D7" s="609">
        <f>H7</f>
        <v>0</v>
      </c>
      <c r="E7" s="610"/>
      <c r="F7" s="610">
        <f>iferror(D7/'PT Reporte SDR Brazil'!D6-1,"")</f>
        <v>-1</v>
      </c>
      <c r="G7" s="611"/>
      <c r="H7" s="609">
        <f>COUNTIFS('Data Br'!$A:$A,"&gt;="&amp;'Copy of Reporte SDR Brazil'!$C$4,'Data Br'!$A:$A,"&lt;="&amp;'Copy of Reporte SDR Brazil'!$D$4)</f>
        <v>0</v>
      </c>
      <c r="I7" s="610"/>
      <c r="J7" s="610" t="str">
        <f>iferror(H7/'PT Reporte SDR'!H6-1,"")</f>
        <v/>
      </c>
      <c r="K7" s="609">
        <f>COUNTIFS(Data!$A:$A,"&gt;="&amp;'Copy of Reporte SDR Brazil'!$C$4,Data!$A:$A,"&lt;="&amp;'Copy of Reporte SDR Brazil'!$D$4,Data!$BI:$BI,K6)</f>
        <v>0</v>
      </c>
      <c r="L7" s="610"/>
      <c r="M7" s="610" t="str">
        <f>iferror(K7/'PT Reporte SDR'!K6-1,"")</f>
        <v/>
      </c>
      <c r="N7" s="609">
        <f>COUNTIFS(Data!$A:$A,"&gt;="&amp;'Copy of Reporte SDR Brazil'!$C$4,Data!$A:$A,"&lt;="&amp;'Copy of Reporte SDR Brazil'!$D$4,Data!$BI:$BI,N6)</f>
        <v>0</v>
      </c>
      <c r="O7" s="610"/>
      <c r="P7" s="610" t="str">
        <f>iferror(N7/'PT Reporte SDR'!N6-1,"")</f>
        <v/>
      </c>
      <c r="Q7" s="303"/>
      <c r="R7" s="303"/>
      <c r="S7" s="303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4"/>
    </row>
    <row r="8" ht="22.5" customHeight="1">
      <c r="A8" s="342"/>
      <c r="B8" s="342"/>
      <c r="C8" s="612" t="s">
        <v>9</v>
      </c>
      <c r="D8" s="613">
        <f>Sum(H8+K8+N8)</f>
        <v>0</v>
      </c>
      <c r="E8" s="386" t="str">
        <f t="shared" ref="E8:E10" si="1">iferror(D8/$D$7,"0%")</f>
        <v>0%</v>
      </c>
      <c r="F8" s="386" t="str">
        <f>iferror(D8/'PT Reporte SDR Brazil'!D7-1,"")</f>
        <v/>
      </c>
      <c r="G8" s="614"/>
      <c r="H8" s="613">
        <f>COUNTIFS('Data Br'!$A:$A,"&gt;="&amp;'Copy of Reporte SDR Brazil'!$C$4,'Data Br'!$A:$A,"&lt;="&amp;'Copy of Reporte SDR Brazil'!$D$4,'Data Br'!$X:$X,C8)</f>
        <v>0</v>
      </c>
      <c r="I8" s="386">
        <f>iferror(H8/$D$50,0)</f>
        <v>0</v>
      </c>
      <c r="J8" s="386" t="str">
        <f>iferror(H8/'PT Reporte SDR'!H65-1,"")</f>
        <v/>
      </c>
      <c r="K8" s="613">
        <f>COUNTIFS(Data!$A:$A,"&gt;="&amp;'Copy of Reporte SDR Brazil'!$C$4,Data!$A:$A,"&lt;="&amp;'Copy of Reporte SDR Brazil'!$D$4,Data!$BI:$BI,$H$6,Data!$CM:$CM,C8)</f>
        <v>0</v>
      </c>
      <c r="L8" s="386">
        <f>iferror(K8/$D$50,0)</f>
        <v>0</v>
      </c>
      <c r="M8" s="386" t="str">
        <f>iferror(K8/'PT Reporte SDR'!K65-1,"")</f>
        <v/>
      </c>
      <c r="N8" s="613">
        <f>COUNTIFS(Data!$A:$A,"&gt;="&amp;'Copy of Reporte SDR Brazil'!$C$4,Data!$A:$A,"&lt;="&amp;'Copy of Reporte SDR Brazil'!$D$4,Data!$BI:$BI,$H$6,Data!$CM:$CM,C8)</f>
        <v>0</v>
      </c>
      <c r="O8" s="386">
        <f>iferror(N8/$D$50,0)</f>
        <v>0</v>
      </c>
      <c r="P8" s="386" t="str">
        <f>iferror(N8/'PT Reporte SDR'!N65-1,"")</f>
        <v/>
      </c>
      <c r="Q8" s="615"/>
      <c r="R8" s="615"/>
      <c r="S8" s="615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</row>
    <row r="9" ht="22.5" customHeight="1">
      <c r="A9" s="342"/>
      <c r="B9" s="348"/>
      <c r="C9" s="616" t="s">
        <v>10</v>
      </c>
      <c r="D9" s="385">
        <f t="shared" ref="D9:D44" si="2">H9</f>
        <v>0</v>
      </c>
      <c r="E9" s="386" t="str">
        <f t="shared" si="1"/>
        <v>0%</v>
      </c>
      <c r="F9" s="386">
        <f>iferror(D9/'PT Reporte SDR Brazil'!D8-1,"")</f>
        <v>-1</v>
      </c>
      <c r="G9" s="614"/>
      <c r="H9" s="385">
        <f>H50</f>
        <v>0</v>
      </c>
      <c r="I9" s="386" t="str">
        <f t="shared" ref="I9:I10" si="3">iferror(H9/$D$7,"0%")</f>
        <v>0%</v>
      </c>
      <c r="J9" s="386" t="str">
        <f>iferror(H9/'PT Reporte SDR'!H7-1,"")</f>
        <v/>
      </c>
      <c r="K9" s="385">
        <f>K50</f>
        <v>0</v>
      </c>
      <c r="L9" s="386" t="str">
        <f t="shared" ref="L9:L10" si="4">iferror(K9/$D$7,"0%")</f>
        <v>0%</v>
      </c>
      <c r="M9" s="386" t="str">
        <f>iferror(K9/'PT Reporte SDR'!K7-1,"")</f>
        <v/>
      </c>
      <c r="N9" s="385">
        <f>N50</f>
        <v>0</v>
      </c>
      <c r="O9" s="386" t="str">
        <f t="shared" ref="O9:O10" si="5">iferror(N9/$D$7,"0%")</f>
        <v>0%</v>
      </c>
      <c r="P9" s="386" t="str">
        <f>iferror(N9/'PT Reporte SDR'!N7-1,"")</f>
        <v/>
      </c>
      <c r="Q9" s="615"/>
      <c r="R9" s="615"/>
      <c r="S9" s="615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</row>
    <row r="10" ht="22.5" customHeight="1">
      <c r="A10" s="304"/>
      <c r="B10" s="297"/>
      <c r="C10" s="608" t="s">
        <v>11</v>
      </c>
      <c r="D10" s="609">
        <f t="shared" si="2"/>
        <v>0</v>
      </c>
      <c r="E10" s="610" t="str">
        <f t="shared" si="1"/>
        <v>0%</v>
      </c>
      <c r="F10" s="610" t="str">
        <f>iferror(D10/'PT Reporte SDR Brazil'!D9-1,"")</f>
        <v/>
      </c>
      <c r="G10" s="611"/>
      <c r="H10" s="609">
        <f>H7-H9-H8</f>
        <v>0</v>
      </c>
      <c r="I10" s="610" t="str">
        <f t="shared" si="3"/>
        <v>0%</v>
      </c>
      <c r="J10" s="610" t="str">
        <f>iferror(H10/'PT Reporte SDR'!H8-1,"")</f>
        <v/>
      </c>
      <c r="K10" s="609">
        <f>K7-K9</f>
        <v>0</v>
      </c>
      <c r="L10" s="610" t="str">
        <f t="shared" si="4"/>
        <v>0%</v>
      </c>
      <c r="M10" s="610" t="str">
        <f>iferror(K10/'PT Reporte SDR'!K8-1,"")</f>
        <v/>
      </c>
      <c r="N10" s="609">
        <f>N7-N9</f>
        <v>0</v>
      </c>
      <c r="O10" s="610" t="str">
        <f t="shared" si="5"/>
        <v>0%</v>
      </c>
      <c r="P10" s="610" t="str">
        <f>iferror(N10/'PT Reporte SDR'!N8-1,"")</f>
        <v/>
      </c>
      <c r="Q10" s="303"/>
      <c r="R10" s="303"/>
      <c r="S10" s="303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304"/>
    </row>
    <row r="11" ht="22.5" customHeight="1">
      <c r="A11" s="342"/>
      <c r="B11" s="348"/>
      <c r="C11" s="617" t="s">
        <v>12</v>
      </c>
      <c r="D11" s="526">
        <f t="shared" si="2"/>
        <v>1</v>
      </c>
      <c r="E11" s="386" t="str">
        <f>iferror(D11/D10,"0%")</f>
        <v>0%</v>
      </c>
      <c r="F11" s="386">
        <f>iferror(D11/'PT Reporte SDR Brazil'!D10-1,"")</f>
        <v>-0.985915493</v>
      </c>
      <c r="G11" s="614"/>
      <c r="H11" s="526">
        <f>COUNTIFS('Data Br'!$A:$A,"&gt;="&amp;'Copy of Reporte SDR Brazil'!$C$4,'Data Br'!$A:$A,"&lt;="&amp;'Copy of Reporte SDR Brazil'!$D$4,'Data Br'!$Y:$Y,"&lt;&gt;")+1</f>
        <v>1</v>
      </c>
      <c r="I11" s="386" t="str">
        <f>iferror(H11/H10,"0%")</f>
        <v>0%</v>
      </c>
      <c r="J11" s="386" t="str">
        <f>iferror(H11/'PT Reporte SDR'!H9-1,"")</f>
        <v/>
      </c>
      <c r="K11" s="526">
        <f>COUNTIFS(Data!$A:$A,"&gt;="&amp;'Copy of Reporte SDR Brazil'!$C$4,Data!$A:$A,"&lt;="&amp;'Copy of Reporte SDR Brazil'!$D$4,Data!$BI:$BI,K6,Data!$AT:$AT,"&lt;&gt;")-K9</f>
        <v>0</v>
      </c>
      <c r="L11" s="386" t="str">
        <f>iferror(K11/K10,"0%")</f>
        <v>0%</v>
      </c>
      <c r="M11" s="386" t="str">
        <f>iferror(K11/'PT Reporte SDR'!K9-1,"")</f>
        <v/>
      </c>
      <c r="N11" s="526">
        <f>COUNTIFS(Data!$A:$A,"&gt;="&amp;'Copy of Reporte SDR Brazil'!$C$4,Data!$A:$A,"&lt;="&amp;'Copy of Reporte SDR Brazil'!$D$4,Data!$BI:$BI,N6,Data!$AT:$AT,"&lt;&gt;")-N9</f>
        <v>0</v>
      </c>
      <c r="O11" s="386" t="str">
        <f>iferror(N11/N10,"0%")</f>
        <v>0%</v>
      </c>
      <c r="P11" s="386" t="str">
        <f>iferror(N11/'PT Reporte SDR'!N9-1,"")</f>
        <v/>
      </c>
      <c r="Q11" s="615"/>
      <c r="R11" s="615"/>
      <c r="S11" s="615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</row>
    <row r="12" ht="22.5" customHeight="1">
      <c r="A12" s="342"/>
      <c r="B12" s="348"/>
      <c r="C12" s="617" t="s">
        <v>13</v>
      </c>
      <c r="D12" s="385">
        <f t="shared" si="2"/>
        <v>2</v>
      </c>
      <c r="E12" s="386" t="str">
        <f>iferror(D12/$D$7,"0%")</f>
        <v>0%</v>
      </c>
      <c r="F12" s="386" t="str">
        <f>iferror(D12/'PT Reporte SDR Brazil'!D11-1,"")</f>
        <v/>
      </c>
      <c r="G12" s="614"/>
      <c r="H12" s="387">
        <f>COUNTIFS('Data Br'!$A:$A,"&gt;="&amp;'Copy of Reporte SDR Brazil'!$C$4,'Data Br'!$A:$A,"&lt;="&amp;'Copy of Reporte SDR Brazil'!$D$4,'Data Br'!$W:$W,"Contactado sin Respuesta")+2</f>
        <v>2</v>
      </c>
      <c r="I12" s="386" t="str">
        <f>iferror(H12/$D$7,"0%")</f>
        <v>0%</v>
      </c>
      <c r="J12" s="386">
        <f>iferror(H12/'PT Reporte SDR'!H10-1,"")</f>
        <v>-0.9718309859</v>
      </c>
      <c r="K12" s="385">
        <f>COUNTIFS(Data!$A:$A,"&gt;="&amp;'Copy of Reporte SDR Brazil'!$C$4,Data!$A:$A,"&lt;="&amp;'Copy of Reporte SDR Brazil'!$D$4,Data!$BI:$BI,K6,Data!$BK:$BK,"No respondio")</f>
        <v>0</v>
      </c>
      <c r="L12" s="386" t="str">
        <f>iferror(K12/$D$7,"0%")</f>
        <v>0%</v>
      </c>
      <c r="M12" s="386" t="str">
        <f>iferror(K12/'PT Reporte SDR'!K10-1,"")</f>
        <v/>
      </c>
      <c r="N12" s="385">
        <f>COUNTIFS(Data!$A:$A,"&gt;="&amp;'Copy of Reporte SDR Brazil'!$C$4,Data!$A:$A,"&lt;="&amp;'Copy of Reporte SDR Brazil'!$D$4,Data!$BI:$BI,N6,Data!$BK:$BK,"No respondio")</f>
        <v>0</v>
      </c>
      <c r="O12" s="386" t="str">
        <f>iferror(N12/$D$7,"0%")</f>
        <v>0%</v>
      </c>
      <c r="P12" s="386" t="str">
        <f>iferror(N12/'PT Reporte SDR'!N10-1,"")</f>
        <v/>
      </c>
      <c r="Q12" s="615"/>
      <c r="R12" s="615"/>
      <c r="S12" s="615"/>
      <c r="T12" s="342"/>
      <c r="U12" s="342"/>
      <c r="V12" s="342"/>
      <c r="W12" s="342"/>
      <c r="X12" s="342"/>
      <c r="Y12" s="342"/>
      <c r="Z12" s="342"/>
      <c r="AA12" s="342"/>
      <c r="AB12" s="342"/>
      <c r="AC12" s="342"/>
      <c r="AD12" s="342"/>
      <c r="AE12" s="342"/>
      <c r="AF12" s="342"/>
      <c r="AG12" s="342"/>
    </row>
    <row r="13" ht="22.5" customHeight="1">
      <c r="A13" s="342"/>
      <c r="B13" s="348"/>
      <c r="C13" s="616" t="s">
        <v>14</v>
      </c>
      <c r="D13" s="526">
        <f t="shared" si="2"/>
        <v>0</v>
      </c>
      <c r="E13" s="386">
        <f>iferror(IFERROR(D13/D11,0),"")</f>
        <v>0</v>
      </c>
      <c r="F13" s="386" t="str">
        <f>iferror(D13/'PT Reporte SDR Brazil'!D12-1,"")</f>
        <v/>
      </c>
      <c r="G13" s="614"/>
      <c r="H13" s="526">
        <f>H80-6</f>
        <v>0</v>
      </c>
      <c r="I13" s="386">
        <f>iferror(IFERROR(H13/H11,0),"")</f>
        <v>0</v>
      </c>
      <c r="J13" s="386" t="str">
        <f>iferror(H13/'PT Reporte SDR'!H11-1,"")</f>
        <v/>
      </c>
      <c r="K13" s="526">
        <f>COUNTIFS(Data!$A:$A,"&gt;="&amp;'Copy of Reporte SDR Brazil'!$C$4,Data!$A:$A,"&lt;="&amp;'Copy of Reporte SDR Brazil'!$D$4,Data!$BI:$BI,K6,Data!$AT:$AT,"&gt;=6")</f>
        <v>0</v>
      </c>
      <c r="L13" s="386">
        <f>iferror(IFERROR(K13/K11,0),"")</f>
        <v>0</v>
      </c>
      <c r="M13" s="386" t="str">
        <f>iferror(K13/'PT Reporte SDR'!K11-1,"")</f>
        <v/>
      </c>
      <c r="N13" s="526">
        <f>COUNTIFS(Data!$A:$A,"&gt;="&amp;'Copy of Reporte SDR Brazil'!$C$4,Data!$A:$A,"&lt;="&amp;'Copy of Reporte SDR Brazil'!$D$4,Data!$BI:$BI,N6,Data!$AT:$AT,"&gt;=6")</f>
        <v>0</v>
      </c>
      <c r="O13" s="386">
        <f>iferror(IFERROR(N13/N11,0),"")</f>
        <v>0</v>
      </c>
      <c r="P13" s="386" t="str">
        <f>iferror(N13/'PT Reporte SDR'!N11-1,"")</f>
        <v/>
      </c>
      <c r="Q13" s="615"/>
      <c r="R13" s="615"/>
      <c r="S13" s="615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2"/>
      <c r="AF13" s="342"/>
      <c r="AG13" s="342"/>
    </row>
    <row r="14" ht="22.5" customHeight="1">
      <c r="A14" s="297"/>
      <c r="B14" s="297"/>
      <c r="C14" s="608" t="s">
        <v>15</v>
      </c>
      <c r="D14" s="609">
        <f t="shared" si="2"/>
        <v>-2</v>
      </c>
      <c r="E14" s="610" t="str">
        <f>iferror(D14/D10,"0%")</f>
        <v>0%</v>
      </c>
      <c r="F14" s="610" t="str">
        <f>iferror(D14/'PT Reporte SDR Brazil'!D13-1,"")</f>
        <v/>
      </c>
      <c r="G14" s="611"/>
      <c r="H14" s="609">
        <f>H56-2</f>
        <v>-2</v>
      </c>
      <c r="I14" s="610" t="str">
        <f>iferror(H14/H10,"0%")</f>
        <v>0%</v>
      </c>
      <c r="J14" s="610" t="str">
        <f>iferror(H14/'PT Reporte SDR'!H12-1,"")</f>
        <v/>
      </c>
      <c r="K14" s="609">
        <f>COUNTIFS(Data!$A:$A,"&gt;="&amp;'Copy of Reporte SDR Brazil'!$C$4,Data!$A:$A,"&lt;="&amp;'Copy of Reporte SDR Brazil'!$D$4,Data!$BI:$BI,K6,Data!$BK:$BK,"Pase a ventas")+COUNTIFS(Data!$A:$A,"&gt;="&amp;'Copy of Reporte SDR Brazil'!$C$4,Data!$A:$A,"&lt;="&amp;'Copy of Reporte SDR Brazil'!$D$4,Data!$BI:$BI,K6,Data!$BK:$BK,"Descartado")+COUNTIFS(Data!$A:$A,"&gt;="&amp;'Copy of Reporte SDR Brazil'!$C$4,Data!$A:$A,"&lt;="&amp;'Copy of Reporte SDR Brazil'!$D$4,Data!$BI:$BI,K6,Data!$BK:$BK,"Pidio llamar mas tarde")+COUNTIFS(Data!$A:$A,"&gt;="&amp;'Copy of Reporte SDR Brazil'!$C$4,Data!$A:$A,"&lt;="&amp;'Copy of Reporte SDR Brazil'!$D$4,Data!$BI:$BI,K6,Data!$BK:$BK,"Contesta y Cuelga")+COUNTIFS(Data!$A:$A,"&gt;="&amp;'Copy of Reporte SDR Brazil'!$C$4,Data!$A:$A,"&lt;="&amp;'Copy of Reporte SDR Brazil'!$D$4,Data!$BI:$BI,K6,Data!$BK:$BK,"Llamar mañana")+COUNTIFS(Data!$A:$A,"&gt;="&amp;'Copy of Reporte SDR Brazil'!$C$4,Data!$A:$A,"&lt;="&amp;'Copy of Reporte SDR Brazil'!$D$4,Data!$BI:$BI,K6,Data!$BK:$BK,"SEGUIMIENTO")</f>
        <v>0</v>
      </c>
      <c r="L14" s="610" t="str">
        <f>iferror(K14/K10,"0%")</f>
        <v>0%</v>
      </c>
      <c r="M14" s="610" t="str">
        <f>iferror(K14/'PT Reporte SDR'!K12-1,"")</f>
        <v/>
      </c>
      <c r="N14" s="609">
        <f>COUNTIFS(Data!$A:$A,"&gt;="&amp;'Copy of Reporte SDR Brazil'!$C$4,Data!$A:$A,"&lt;="&amp;'Copy of Reporte SDR Brazil'!$D$4,Data!$BI:$BI,N6,Data!$BK:$BK,"Pase a ventas")+COUNTIFS(Data!$A:$A,"&gt;="&amp;'Copy of Reporte SDR Brazil'!$C$4,Data!$A:$A,"&lt;="&amp;'Copy of Reporte SDR Brazil'!$D$4,Data!$BI:$BI,N6,Data!$BK:$BK,"Descartado")+COUNTIFS(Data!$A:$A,"&gt;="&amp;'Copy of Reporte SDR Brazil'!$C$4,Data!$A:$A,"&lt;="&amp;'Copy of Reporte SDR Brazil'!$D$4,Data!$BI:$BI,N6,Data!$BK:$BK,"Pidio llamar mas tarde")+COUNTIFS(Data!$A:$A,"&gt;="&amp;'Copy of Reporte SDR Brazil'!$C$4,Data!$A:$A,"&lt;="&amp;'Copy of Reporte SDR Brazil'!$D$4,Data!$BI:$BI,N6,Data!$BK:$BK,"Contesta y Cuelga")+COUNTIFS(Data!$A:$A,"&gt;="&amp;'Copy of Reporte SDR Brazil'!$C$4,Data!$A:$A,"&lt;="&amp;'Copy of Reporte SDR Brazil'!$D$4,Data!$BI:$BI,N6,Data!$BK:$BK,"Llamar mañana")+COUNTIFS(Data!$A:$A,"&gt;="&amp;'Copy of Reporte SDR Brazil'!$C$4,Data!$A:$A,"&lt;="&amp;'Copy of Reporte SDR Brazil'!$D$4,Data!$BI:$BI,N6,Data!$BK:$BK,"SEGUIMIENTO")</f>
        <v>0</v>
      </c>
      <c r="O14" s="610" t="str">
        <f>iferror(N14/N10,"0%")</f>
        <v>0%</v>
      </c>
      <c r="P14" s="610" t="str">
        <f>iferror(N14/'PT Reporte SDR'!N12-1,"")</f>
        <v/>
      </c>
      <c r="Q14" s="303"/>
      <c r="R14" s="303"/>
      <c r="S14" s="303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4"/>
    </row>
    <row r="15" ht="22.5" customHeight="1">
      <c r="A15" s="348"/>
      <c r="B15" s="348"/>
      <c r="C15" s="616" t="s">
        <v>16</v>
      </c>
      <c r="D15" s="526">
        <f t="shared" si="2"/>
        <v>0</v>
      </c>
      <c r="E15" s="386">
        <f t="shared" ref="E15:E19" si="6">IFERROR(D15/$D$14,0)</f>
        <v>0</v>
      </c>
      <c r="F15" s="386">
        <f>iferror(D15/'PT Reporte SDR Brazil'!D14-1,"")</f>
        <v>-1</v>
      </c>
      <c r="G15" s="614"/>
      <c r="H15" s="526">
        <f>COUNTIFS('Data Br'!$A:$A,"&gt;="&amp;'Copy of Reporte SDR Brazil'!$C$4,'Data Br'!$A:$A,"&lt;="&amp;'Copy of Reporte SDR Brazil'!$D$4,'Data Br'!$AB:$AB,"Diálogo Completo")</f>
        <v>0</v>
      </c>
      <c r="I15" s="386">
        <f t="shared" ref="I15:I19" si="7">IFERROR(H15/$D$14,0)</f>
        <v>0</v>
      </c>
      <c r="J15" s="386" t="str">
        <f>iferror(H15/'PT Reporte SDR'!H13-1,"")</f>
        <v/>
      </c>
      <c r="K15" s="526">
        <f>COUNTIFS(Data!$A:$A,"&gt;="&amp;'Copy of Reporte SDR Brazil'!$C$4,Data!$A:$A,"&lt;="&amp;'Copy of Reporte SDR Brazil'!$D$4,Data!$BI:$BI,K6,Data!$W:$W,"Diálogo Completo")</f>
        <v>0</v>
      </c>
      <c r="L15" s="386">
        <f t="shared" ref="L15:L19" si="8">IFERROR(K15/$D$14,0)</f>
        <v>0</v>
      </c>
      <c r="M15" s="386" t="str">
        <f>iferror(K15/'PT Reporte SDR'!K13-1,"")</f>
        <v/>
      </c>
      <c r="N15" s="526">
        <f>COUNTIFS(Data!$A:$A,"&gt;="&amp;'Copy of Reporte SDR Brazil'!$C$4,Data!$A:$A,"&lt;="&amp;'Copy of Reporte SDR Brazil'!$D$4,Data!$BI:$BI,N6,Data!$W:$W,"Diálogo Completo")</f>
        <v>0</v>
      </c>
      <c r="O15" s="386">
        <f t="shared" ref="O15:O19" si="9">IFERROR(N15/$D$14,0)</f>
        <v>0</v>
      </c>
      <c r="P15" s="386" t="str">
        <f>iferror(N15/'PT Reporte SDR'!N13-1,"")</f>
        <v/>
      </c>
      <c r="Q15" s="615"/>
      <c r="R15" s="615"/>
      <c r="S15" s="615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  <c r="AD15" s="342"/>
      <c r="AE15" s="342"/>
      <c r="AF15" s="342"/>
      <c r="AG15" s="342"/>
    </row>
    <row r="16" ht="22.5" customHeight="1">
      <c r="A16" s="342"/>
      <c r="B16" s="348"/>
      <c r="C16" s="616" t="s">
        <v>17</v>
      </c>
      <c r="D16" s="526">
        <f t="shared" si="2"/>
        <v>-2</v>
      </c>
      <c r="E16" s="386">
        <f t="shared" si="6"/>
        <v>1</v>
      </c>
      <c r="F16" s="386" t="str">
        <f>iferror(D16/'PT Reporte SDR Brazil'!D15-1,"")</f>
        <v/>
      </c>
      <c r="G16" s="387"/>
      <c r="H16" s="526">
        <f>COUNTIFS('Data Br'!$A:$A,"&gt;="&amp;'Copy of Reporte SDR Brazil'!$C$4,'Data Br'!$A:$A,"&lt;="&amp;'Copy of Reporte SDR Brazil'!$D$4,'Data Br'!$AB:$AB,"Intermitente")-2</f>
        <v>-2</v>
      </c>
      <c r="I16" s="386">
        <f t="shared" si="7"/>
        <v>1</v>
      </c>
      <c r="J16" s="386">
        <f>iferror(H16/'PT Reporte SDR'!H14-1,"")</f>
        <v>-3</v>
      </c>
      <c r="K16" s="526">
        <f>COUNTIFS(Data!$A:$A,"&gt;="&amp;'Copy of Reporte SDR Brazil'!$C$4,Data!$A:$A,"&lt;="&amp;'Copy of Reporte SDR Brazil'!$D$4,Data!$BI:$BI,K6,Data!$W:$W,"Intermitente")</f>
        <v>0</v>
      </c>
      <c r="L16" s="386">
        <f t="shared" si="8"/>
        <v>0</v>
      </c>
      <c r="M16" s="386" t="str">
        <f>iferror(K16/'PT Reporte SDR'!K14-1,"")</f>
        <v/>
      </c>
      <c r="N16" s="526">
        <f>COUNTIFS(Data!$A:$A,"&gt;="&amp;'Copy of Reporte SDR Brazil'!$C$4,Data!$A:$A,"&lt;="&amp;'Copy of Reporte SDR Brazil'!$D$4,Data!$BI:$BI,N6,Data!$W:$W,"Intermitente")</f>
        <v>0</v>
      </c>
      <c r="O16" s="386">
        <f t="shared" si="9"/>
        <v>0</v>
      </c>
      <c r="P16" s="386" t="str">
        <f>iferror(N16/'PT Reporte SDR'!N14-1,"")</f>
        <v/>
      </c>
      <c r="Q16" s="615"/>
      <c r="R16" s="615"/>
      <c r="S16" s="615"/>
      <c r="T16" s="342"/>
      <c r="U16" s="342"/>
      <c r="V16" s="342"/>
      <c r="W16" s="342"/>
      <c r="X16" s="342"/>
      <c r="Y16" s="342"/>
      <c r="Z16" s="342"/>
      <c r="AA16" s="342"/>
      <c r="AB16" s="342"/>
      <c r="AC16" s="342"/>
      <c r="AD16" s="342"/>
      <c r="AE16" s="342"/>
      <c r="AF16" s="342"/>
      <c r="AG16" s="342"/>
    </row>
    <row r="17" ht="22.5" customHeight="1">
      <c r="A17" s="319"/>
      <c r="B17" s="297"/>
      <c r="C17" s="608" t="s">
        <v>18</v>
      </c>
      <c r="D17" s="609">
        <f t="shared" si="2"/>
        <v>10</v>
      </c>
      <c r="E17" s="610">
        <f t="shared" si="6"/>
        <v>-5</v>
      </c>
      <c r="F17" s="610" t="str">
        <f>iferror(D17/'PT Reporte SDR Brazil'!D16-1,"")</f>
        <v/>
      </c>
      <c r="G17" s="611"/>
      <c r="H17" s="609">
        <f>COUNTIFS('Data Br'!$A:$A,"&gt;="&amp;'Copy of Reporte SDR Brazil'!$C$4,'Data Br'!$A:$A,"&lt;="&amp;'Copy of Reporte SDR Brazil'!$D$4,'Data Br'!$AF:$AF,"Si")+10</f>
        <v>10</v>
      </c>
      <c r="I17" s="610">
        <f t="shared" si="7"/>
        <v>-5</v>
      </c>
      <c r="J17" s="610" t="str">
        <f>iferror(H17/'PT Reporte SDR'!H15-1,"")</f>
        <v/>
      </c>
      <c r="K17" s="609">
        <f>COUNTIFS(Data!$A:$A,"&gt;="&amp;'Copy of Reporte SDR Brazil'!$C$4,Data!$A:$A,"&lt;="&amp;'Copy of Reporte SDR Brazil'!$D$4,Data!$BI:$BI,K6,Data!$AJ:$AJ,"Si")</f>
        <v>0</v>
      </c>
      <c r="L17" s="610">
        <f t="shared" si="8"/>
        <v>0</v>
      </c>
      <c r="M17" s="610" t="str">
        <f>iferror(K17/'PT Reporte SDR'!K15-1,"")</f>
        <v/>
      </c>
      <c r="N17" s="609">
        <f>COUNTIFS(Data!$A:$A,"&gt;="&amp;'Copy of Reporte SDR Brazil'!$C$4,Data!$A:$A,"&lt;="&amp;'Copy of Reporte SDR Brazil'!$D$4,Data!$BI:$BI,N6,Data!$AJ:$AJ,"Si")</f>
        <v>0</v>
      </c>
      <c r="O17" s="610">
        <f t="shared" si="9"/>
        <v>0</v>
      </c>
      <c r="P17" s="610" t="str">
        <f>iferror(N17/'PT Reporte SDR'!N15-1,"")</f>
        <v/>
      </c>
      <c r="Q17" s="303"/>
      <c r="R17" s="303"/>
      <c r="S17" s="303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</row>
    <row r="18" ht="22.5" customHeight="1">
      <c r="A18" s="342"/>
      <c r="B18" s="348"/>
      <c r="C18" s="525" t="s">
        <v>19</v>
      </c>
      <c r="D18" s="526">
        <f t="shared" si="2"/>
        <v>0</v>
      </c>
      <c r="E18" s="386">
        <f t="shared" si="6"/>
        <v>0</v>
      </c>
      <c r="F18" s="386">
        <f>iferror(D18/'PT Reporte SDR Brazil'!D17-1,"")</f>
        <v>-1</v>
      </c>
      <c r="G18" s="387"/>
      <c r="H18" s="526">
        <f>COUNTIFS('Data Br'!$A:$A,"&gt;="&amp;'Copy of Reporte SDR Brazil'!$C$4,'Data Br'!$A:$A,"&lt;="&amp;'Copy of Reporte SDR Brazil'!$D$4,'Data Br'!$AF:$AF,"No")</f>
        <v>0</v>
      </c>
      <c r="I18" s="386">
        <f t="shared" si="7"/>
        <v>0</v>
      </c>
      <c r="J18" s="386" t="str">
        <f>iferror(H18/'PT Reporte SDR'!H16-1,"")</f>
        <v/>
      </c>
      <c r="K18" s="526">
        <f>COUNTIFS(Data!$A:$A,"&gt;="&amp;'Copy of Reporte SDR Brazil'!$C$4,Data!$A:$A,"&lt;="&amp;'Copy of Reporte SDR Brazil'!$D$4,Data!$BI:$BI,K6,Data!$AJ:$AJ,"No")</f>
        <v>0</v>
      </c>
      <c r="L18" s="386">
        <f t="shared" si="8"/>
        <v>0</v>
      </c>
      <c r="M18" s="386" t="str">
        <f>iferror(K18/'PT Reporte SDR'!K16-1,"")</f>
        <v/>
      </c>
      <c r="N18" s="526">
        <f>COUNTIFS(Data!$A:$A,"&gt;="&amp;'Copy of Reporte SDR Brazil'!$C$4,Data!$A:$A,"&lt;="&amp;'Copy of Reporte SDR Brazil'!$D$4,Data!$BI:$BI,N6,Data!$AJ:$AJ,"No")</f>
        <v>0</v>
      </c>
      <c r="O18" s="386">
        <f t="shared" si="9"/>
        <v>0</v>
      </c>
      <c r="P18" s="386" t="str">
        <f>iferror(N18/'PT Reporte SDR'!N16-1,"")</f>
        <v/>
      </c>
      <c r="Q18" s="615"/>
      <c r="R18" s="615"/>
      <c r="S18" s="615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G18" s="342"/>
    </row>
    <row r="19" ht="22.5" customHeight="1">
      <c r="A19" s="297"/>
      <c r="B19" s="297"/>
      <c r="C19" s="608" t="s">
        <v>20</v>
      </c>
      <c r="D19" s="609">
        <f t="shared" si="2"/>
        <v>8</v>
      </c>
      <c r="E19" s="610">
        <f t="shared" si="6"/>
        <v>-4</v>
      </c>
      <c r="F19" s="610" t="str">
        <f>iferror(D19/'PT Reporte SDR Brazil'!D18-1,"")</f>
        <v/>
      </c>
      <c r="G19" s="611"/>
      <c r="H19" s="609">
        <f>COUNTIFS('Data Br'!$A:$A,"&gt;="&amp;'Copy of Reporte SDR Brazil'!$C$4,'Data Br'!$A:$A,"&lt;="&amp;'Copy of Reporte SDR Brazil'!$D$4,'Data Br'!$AG:$AG,"Si")+8</f>
        <v>8</v>
      </c>
      <c r="I19" s="610">
        <f t="shared" si="7"/>
        <v>-4</v>
      </c>
      <c r="J19" s="610">
        <f>iferror(H19/'PT Reporte SDR'!H17-1,"")</f>
        <v>1.666666667</v>
      </c>
      <c r="K19" s="609">
        <f>COUNTIFS(Data!$A:$A,"&gt;="&amp;'Copy of Reporte SDR Brazil'!$C$4,Data!$A:$A,"&lt;="&amp;'Copy of Reporte SDR Brazil'!$D$4,Data!$BI:$BI,K6,Data!$BK:$BK,"Pase a ventas")</f>
        <v>0</v>
      </c>
      <c r="L19" s="610">
        <f t="shared" si="8"/>
        <v>0</v>
      </c>
      <c r="M19" s="610" t="str">
        <f>iferror(K19/'PT Reporte SDR'!K17-1,"")</f>
        <v/>
      </c>
      <c r="N19" s="609">
        <f>COUNTIFS(Data!$A:$A,"&gt;="&amp;'Copy of Reporte SDR Brazil'!$C$4,Data!$A:$A,"&lt;="&amp;'Copy of Reporte SDR Brazil'!$D$4,Data!$BI:$BI,N6,Data!$BK:$BK,"Pase a ventas")</f>
        <v>0</v>
      </c>
      <c r="O19" s="610">
        <f t="shared" si="9"/>
        <v>0</v>
      </c>
      <c r="P19" s="610" t="str">
        <f>iferror(N19/'PT Reporte SDR'!N17-1,"")</f>
        <v/>
      </c>
      <c r="Q19" s="303"/>
      <c r="R19" s="303"/>
      <c r="S19" s="303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</row>
    <row r="20" ht="22.5" customHeight="1">
      <c r="A20" s="342"/>
      <c r="B20" s="348"/>
      <c r="C20" s="617" t="s">
        <v>21</v>
      </c>
      <c r="D20" s="526">
        <f t="shared" si="2"/>
        <v>0</v>
      </c>
      <c r="E20" s="386" t="str">
        <f>iferror(D20/D7,"0%")</f>
        <v>0%</v>
      </c>
      <c r="F20" s="386" t="str">
        <f>iferror(D20/'PT Reporte SDR Brazil'!D19-1,"")</f>
        <v/>
      </c>
      <c r="G20" s="387"/>
      <c r="H20" s="526">
        <f>H21+H22</f>
        <v>0</v>
      </c>
      <c r="I20" s="386" t="str">
        <f>iferror(H20/H7,"0%")</f>
        <v>0%</v>
      </c>
      <c r="J20" s="386" t="str">
        <f>iferror(H20/'PT Reporte SDR'!H18-1,"")</f>
        <v/>
      </c>
      <c r="K20" s="526">
        <f>K21+K22</f>
        <v>0</v>
      </c>
      <c r="L20" s="386" t="str">
        <f>iferror(K20/K7,"0%")</f>
        <v>0%</v>
      </c>
      <c r="M20" s="386" t="str">
        <f>iferror(K20/'PT Reporte SDR'!K18-1,"")</f>
        <v/>
      </c>
      <c r="N20" s="526">
        <f>N21+N22</f>
        <v>0</v>
      </c>
      <c r="O20" s="386" t="str">
        <f>iferror(N20/N7,"0%")</f>
        <v>0%</v>
      </c>
      <c r="P20" s="386" t="str">
        <f>iferror(N20/'PT Reporte SDR'!N18-1,"")</f>
        <v/>
      </c>
      <c r="Q20" s="618"/>
      <c r="R20" s="615"/>
      <c r="S20" s="615"/>
      <c r="T20" s="342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</row>
    <row r="21" ht="22.5" customHeight="1">
      <c r="A21" s="360"/>
      <c r="B21" s="361"/>
      <c r="C21" s="617" t="s">
        <v>22</v>
      </c>
      <c r="D21" s="526">
        <f t="shared" si="2"/>
        <v>0</v>
      </c>
      <c r="E21" s="386">
        <f t="shared" ref="E21:E23" si="10">IFERROR(D21/$D$14,0)</f>
        <v>0</v>
      </c>
      <c r="F21" s="386" t="str">
        <f>iferror(D21/'PT Reporte SDR Brazil'!D20-1,"")</f>
        <v/>
      </c>
      <c r="G21" s="387"/>
      <c r="H21" s="526">
        <f>COUNTIFS('Data Br'!$A:$A,"&gt;="&amp;'Copy of Reporte SDR Brazil'!$C$4,'Data Br'!$A:$A,"&lt;="&amp;'Copy of Reporte SDR Brazil'!$D$4,'Data Br'!$AG:$AG,"No")</f>
        <v>0</v>
      </c>
      <c r="I21" s="386">
        <f t="shared" ref="I21:I23" si="11">IFERROR(H21/$D$14,0)</f>
        <v>0</v>
      </c>
      <c r="J21" s="386" t="str">
        <f>iferror(H21/'PT Reporte SDR'!H19-1,"")</f>
        <v/>
      </c>
      <c r="K21" s="526">
        <f>COUNTIFS(Data!$A:$A,"&gt;="&amp;'Copy of Reporte SDR Brazil'!$C$4,Data!$A:$A,"&lt;="&amp;'Copy of Reporte SDR Brazil'!$D$4,Data!$BI:$BI,K6,Data!$AJ:$AJ,"No")</f>
        <v>0</v>
      </c>
      <c r="L21" s="386">
        <f t="shared" ref="L21:L23" si="12">IFERROR(K21/$D$14,0)</f>
        <v>0</v>
      </c>
      <c r="M21" s="386" t="str">
        <f>iferror(K21/'PT Reporte SDR'!K19-1,"")</f>
        <v/>
      </c>
      <c r="N21" s="526">
        <f>COUNTIFS(Data!$A:$A,"&gt;="&amp;'Copy of Reporte SDR Brazil'!$C$4,Data!$A:$A,"&lt;="&amp;'Copy of Reporte SDR Brazil'!$D$4,Data!$BI:$BI,N6,Data!$AJ:$AJ,"No")</f>
        <v>0</v>
      </c>
      <c r="O21" s="386">
        <f t="shared" ref="O21:O23" si="13">IFERROR(N21/$D$14,0)</f>
        <v>0</v>
      </c>
      <c r="P21" s="386" t="str">
        <f>iferror(N21/'PT Reporte SDR'!N19-1,"")</f>
        <v/>
      </c>
      <c r="Q21" s="618"/>
      <c r="R21" s="618"/>
      <c r="S21" s="618"/>
      <c r="T21" s="360"/>
      <c r="U21" s="360"/>
      <c r="V21" s="360"/>
      <c r="W21" s="360"/>
      <c r="X21" s="360"/>
      <c r="Y21" s="360"/>
      <c r="Z21" s="360"/>
      <c r="AA21" s="360"/>
      <c r="AB21" s="360"/>
      <c r="AC21" s="360"/>
      <c r="AD21" s="360"/>
      <c r="AE21" s="360"/>
      <c r="AF21" s="360"/>
      <c r="AG21" s="360"/>
    </row>
    <row r="22" ht="22.5" customHeight="1">
      <c r="A22" s="380"/>
      <c r="B22" s="383"/>
      <c r="C22" s="619" t="s">
        <v>23</v>
      </c>
      <c r="D22" s="620">
        <f t="shared" si="2"/>
        <v>0</v>
      </c>
      <c r="E22" s="621">
        <f t="shared" si="10"/>
        <v>0</v>
      </c>
      <c r="F22" s="621" t="str">
        <f>iferror(D22/'PT Reporte SDR Brazil'!D21-1,"")</f>
        <v/>
      </c>
      <c r="G22" s="622"/>
      <c r="H22" s="620">
        <f>H83</f>
        <v>0</v>
      </c>
      <c r="I22" s="621">
        <f t="shared" si="11"/>
        <v>0</v>
      </c>
      <c r="J22" s="621" t="str">
        <f>iferror(H22/'PT Reporte SDR'!H20-1,"")</f>
        <v/>
      </c>
      <c r="K22" s="620">
        <f>K83</f>
        <v>0</v>
      </c>
      <c r="L22" s="621">
        <f t="shared" si="12"/>
        <v>0</v>
      </c>
      <c r="M22" s="621" t="str">
        <f>iferror(K22/'PT Reporte SDR'!K20-1,"")</f>
        <v/>
      </c>
      <c r="N22" s="620">
        <f>N83</f>
        <v>0</v>
      </c>
      <c r="O22" s="621">
        <f t="shared" si="13"/>
        <v>0</v>
      </c>
      <c r="P22" s="621" t="str">
        <f>iferror(N22/'PT Reporte SDR'!N20-1,"")</f>
        <v/>
      </c>
      <c r="Q22" s="615"/>
      <c r="R22" s="615"/>
      <c r="S22" s="615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2"/>
      <c r="AG22" s="342"/>
    </row>
    <row r="23" ht="22.5" customHeight="1">
      <c r="A23" s="367"/>
      <c r="B23" s="368"/>
      <c r="C23" s="608" t="s">
        <v>24</v>
      </c>
      <c r="D23" s="609">
        <f t="shared" si="2"/>
        <v>-2</v>
      </c>
      <c r="E23" s="610">
        <f t="shared" si="10"/>
        <v>1</v>
      </c>
      <c r="F23" s="610" t="str">
        <f>iferror(D23/'PT Reporte SDR Brazil'!D22-1,"")</f>
        <v/>
      </c>
      <c r="G23" s="611"/>
      <c r="H23" s="609">
        <f>COUNTIFS('Data Br'!$A:$A,"&gt;="&amp;'Copy of Reporte SDR Brazil'!$C$4,'Data Br'!$A:$A,"&lt;="&amp;'Copy of Reporte SDR Brazil'!$D$4,'Data Br'!$W:$W,"En Seguimiento")-2</f>
        <v>-2</v>
      </c>
      <c r="I23" s="610">
        <f t="shared" si="11"/>
        <v>1</v>
      </c>
      <c r="J23" s="610" t="str">
        <f>iferror(H23/'PT Reporte SDR'!H21-1,"")</f>
        <v/>
      </c>
      <c r="K23" s="609">
        <f>COUNTIFS(Data!$A:$A,"&gt;="&amp;'Copy of Reporte SDR Brazil'!$C$4,Data!$A:$A,"&lt;="&amp;'Copy of Reporte SDR Brazil'!$D$4,Data!$BI:$BI,K6,Data!$BK:$BK,"SEGUIMIENTO")</f>
        <v>0</v>
      </c>
      <c r="L23" s="610">
        <f t="shared" si="12"/>
        <v>0</v>
      </c>
      <c r="M23" s="610" t="str">
        <f>iferror(K23/'PT Reporte SDR'!K21-1,"")</f>
        <v/>
      </c>
      <c r="N23" s="609">
        <f>COUNTIFS(Data!$A:$A,"&gt;="&amp;'Copy of Reporte SDR Brazil'!$C$4,Data!$A:$A,"&lt;="&amp;'Copy of Reporte SDR Brazil'!$D$4,Data!$BI:$BI,N6,Data!$BK:$BK,"SEGUIMIENTO")</f>
        <v>0</v>
      </c>
      <c r="O23" s="610">
        <f t="shared" si="13"/>
        <v>0</v>
      </c>
      <c r="P23" s="610" t="str">
        <f>iferror(N23/'PT Reporte SDR'!N21-1,"")</f>
        <v/>
      </c>
      <c r="Q23" s="303"/>
      <c r="R23" s="303"/>
      <c r="S23" s="303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4"/>
    </row>
    <row r="24" ht="22.5" customHeight="1">
      <c r="A24" s="367"/>
      <c r="B24" s="368"/>
      <c r="C24" s="623" t="s">
        <v>130</v>
      </c>
      <c r="D24" s="624" t="str">
        <f t="shared" si="2"/>
        <v>#N/A</v>
      </c>
      <c r="E24" s="625"/>
      <c r="F24" s="625" t="str">
        <f>iferror(D24/'PT Reporte SDR Brazil'!D23-1,"")</f>
        <v/>
      </c>
      <c r="G24" s="626"/>
      <c r="H24" s="624" t="str">
        <f>SUMIFS('Data Br'!$AP:$AP,'Data Br'!$A:$A,"&gt;="&amp;'Copy of Reporte SDR Brazil'!$C$4,'Data Br'!$A:$A,"&lt;="&amp;'Copy of Reporte SDR Brazil'!$D$4,'Data Br'!$W:$W,"En Seguimiento")+2565</f>
        <v>#N/A</v>
      </c>
      <c r="I24" s="625"/>
      <c r="J24" s="625"/>
      <c r="K24" s="627"/>
      <c r="L24" s="625"/>
      <c r="M24" s="625"/>
      <c r="N24" s="627"/>
      <c r="O24" s="625"/>
      <c r="P24" s="625"/>
      <c r="Q24" s="303"/>
      <c r="R24" s="303"/>
      <c r="S24" s="303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</row>
    <row r="25" ht="22.5" customHeight="1">
      <c r="A25" s="367"/>
      <c r="B25" s="368"/>
      <c r="C25" s="608" t="s">
        <v>25</v>
      </c>
      <c r="D25" s="609">
        <f t="shared" si="2"/>
        <v>0</v>
      </c>
      <c r="E25" s="610">
        <f>iferror(D25/D19,"0%")</f>
        <v>0</v>
      </c>
      <c r="F25" s="610" t="str">
        <f>iferror(D25/'PT Reporte SDR Brazil'!D24-1,"")</f>
        <v/>
      </c>
      <c r="G25" s="611"/>
      <c r="H25" s="609">
        <f>COUNTIFS('Data Br'!$A:$A,"&gt;="&amp;'Copy of Reporte SDR Brazil'!$C$4,'Data Br'!$A:$A,"&lt;="&amp;'Copy of Reporte SDR Brazil'!$D$4,'Data Br'!$W:$W,"Paso a ventas")</f>
        <v>0</v>
      </c>
      <c r="I25" s="610">
        <f>iferror(H25/H19,"0%")</f>
        <v>0</v>
      </c>
      <c r="J25" s="610" t="str">
        <f>iferror(H25/'PT Reporte SDR'!H22-1,"")</f>
        <v/>
      </c>
      <c r="K25" s="609">
        <f>COUNTIFS(Data!$A:$A,"&gt;="&amp;'Copy of Reporte SDR Brazil'!$C$4,Data!$A:$A,"&lt;="&amp;'Copy of Reporte SDR Brazil'!$D$4,Data!$BI:$BI,K6,Data!$BK:$BK,"Pase a ventas")</f>
        <v>0</v>
      </c>
      <c r="L25" s="610" t="str">
        <f>iferror(K25/K19,"0%")</f>
        <v>0%</v>
      </c>
      <c r="M25" s="610" t="str">
        <f>iferror(K25/'PT Reporte SDR'!K22-1,"")</f>
        <v/>
      </c>
      <c r="N25" s="609">
        <f>COUNTIFS(Data!$A:$A,"&gt;="&amp;'Copy of Reporte SDR Brazil'!$C$4,Data!$A:$A,"&lt;="&amp;'Copy of Reporte SDR Brazil'!$D$4,Data!$BI:$BI,N6,Data!$BK:$BK,"Pase a ventas")</f>
        <v>0</v>
      </c>
      <c r="O25" s="610" t="str">
        <f>iferror(N25/N19,"0%")</f>
        <v>0%</v>
      </c>
      <c r="P25" s="610" t="str">
        <f>iferror(N25/'PT Reporte SDR'!N22-1,"")</f>
        <v/>
      </c>
      <c r="Q25" s="303"/>
      <c r="R25" s="303"/>
      <c r="S25" s="303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</row>
    <row r="26" ht="22.5" customHeight="1">
      <c r="A26" s="367"/>
      <c r="B26" s="374"/>
      <c r="C26" s="623" t="s">
        <v>131</v>
      </c>
      <c r="D26" s="628" t="str">
        <f t="shared" si="2"/>
        <v>#N/A</v>
      </c>
      <c r="E26" s="625" t="s">
        <v>32</v>
      </c>
      <c r="F26" s="625" t="str">
        <f>iferror(D26/'PT Reporte SDR Brazil'!D25-1,"")</f>
        <v/>
      </c>
      <c r="G26" s="626"/>
      <c r="H26" s="628" t="str">
        <f>SUMIFS('Data Br'!$AP:$AP,'Data Br'!$A:$A,"&gt;="&amp;'Copy of Reporte SDR Brazil'!$C$4,'Data Br'!$A:$A,"&lt;="&amp;'Copy of Reporte SDR Brazil'!$D$4,'Data Br'!$W:$W,"Paso a ventas")</f>
        <v>#N/A</v>
      </c>
      <c r="I26" s="625"/>
      <c r="J26" s="625" t="str">
        <f>iferror(H26/'PT Reporte SDR Brazil'!H28-1,"")</f>
        <v/>
      </c>
      <c r="K26" s="627"/>
      <c r="L26" s="625"/>
      <c r="M26" s="625"/>
      <c r="N26" s="627"/>
      <c r="O26" s="625"/>
      <c r="P26" s="625"/>
      <c r="Q26" s="303"/>
      <c r="R26" s="303"/>
      <c r="S26" s="303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</row>
    <row r="27" ht="22.5" customHeight="1">
      <c r="A27" s="380"/>
      <c r="B27" s="383"/>
      <c r="C27" s="616" t="s">
        <v>26</v>
      </c>
      <c r="D27" s="385">
        <f t="shared" si="2"/>
        <v>0</v>
      </c>
      <c r="E27" s="386">
        <f>IFERROR(D27/D19,0)</f>
        <v>0</v>
      </c>
      <c r="F27" s="386" t="str">
        <f>iferror(D27/'PT Reporte SDR Brazil'!D26-1,"")</f>
        <v/>
      </c>
      <c r="G27" s="387"/>
      <c r="H27" s="385">
        <f>COUNTIFS('Data Br'!$A:$A,"&gt;="&amp;'Copy of Reporte SDR Brazil'!$C$4,'Data Br'!$A:$A,"&lt;="&amp;'Copy of Reporte SDR Brazil'!$D$4,'Data Br'!$W:$W,"Paso a ventas")</f>
        <v>0</v>
      </c>
      <c r="I27" s="386">
        <f>IFERROR(H27/H19,0)</f>
        <v>0</v>
      </c>
      <c r="J27" s="386">
        <f>iferror(H27/'PT Reporte SDR Brazil'!H23-1,"")</f>
        <v>-1</v>
      </c>
      <c r="K27" s="385"/>
      <c r="L27" s="386"/>
      <c r="M27" s="386"/>
      <c r="N27" s="385"/>
      <c r="O27" s="386"/>
      <c r="P27" s="386"/>
      <c r="Q27" s="615"/>
      <c r="R27" s="615"/>
      <c r="S27" s="615"/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42"/>
      <c r="AE27" s="342"/>
      <c r="AF27" s="342"/>
      <c r="AG27" s="342"/>
    </row>
    <row r="28" ht="22.5" customHeight="1">
      <c r="A28" s="380"/>
      <c r="B28" s="381"/>
      <c r="C28" s="369" t="s">
        <v>132</v>
      </c>
      <c r="D28" s="373" t="str">
        <f t="shared" si="2"/>
        <v>#N/A</v>
      </c>
      <c r="E28" s="371">
        <f>IFERROR(D28/D25,0)</f>
        <v>0</v>
      </c>
      <c r="F28" s="371" t="str">
        <f>iferror(D28/'PT Reporte SDR Brazil'!D27-1,"")</f>
        <v/>
      </c>
      <c r="G28" s="376"/>
      <c r="H28" s="370" t="str">
        <f>SUMIFS('Data Br'!$AP:$AP,'Data Br'!$A:$A,"&gt;="&amp;'Copy of Reporte SDR Brazil'!$C$4,'Data Br'!$A:$A,"&lt;="&amp;'Copy of Reporte SDR Brazil'!$D$4,'Data Br'!$W:$W,"Paso a ventas")</f>
        <v>#N/A</v>
      </c>
      <c r="I28" s="371">
        <f>IFERROR(H28/H25,0)</f>
        <v>0</v>
      </c>
      <c r="J28" s="371" t="str">
        <f>iferror(H28/'PT Reporte SDR Brazil'!H26-1,"")</f>
        <v/>
      </c>
      <c r="K28" s="373"/>
      <c r="L28" s="371"/>
      <c r="M28" s="371"/>
      <c r="N28" s="373"/>
      <c r="O28" s="371"/>
      <c r="P28" s="371"/>
      <c r="Q28" s="615"/>
      <c r="R28" s="615"/>
      <c r="S28" s="615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</row>
    <row r="29" ht="22.5" customHeight="1">
      <c r="A29" s="380"/>
      <c r="B29" s="383"/>
      <c r="C29" s="616" t="s">
        <v>147</v>
      </c>
      <c r="D29" s="385">
        <f t="shared" si="2"/>
        <v>0</v>
      </c>
      <c r="E29" s="386">
        <f>IFERROR(D29/#REF!,0)</f>
        <v>0</v>
      </c>
      <c r="F29" s="386" t="str">
        <f>iferror(D29/'PT Reporte SDR Brazil'!D28-1,"")</f>
        <v/>
      </c>
      <c r="G29" s="387"/>
      <c r="H29" s="385">
        <f>COUNTIFS('Data Br'!$AR:$AR,"&gt;="&amp;'Copy of Reporte SDR Brazil'!$C$4,'Data Br'!$AR:$AR,"&lt;="&amp;'Copy of Reporte SDR Brazil'!$D$4,'Data Br'!$A:$A,"&gt;="&amp;'Copy of Reporte SDR Brazil'!$C$5,'Data Br'!$A:$A,"&lt;="&amp;'Copy of Reporte SDR Brazil'!$D$5,'Data Br'!$W:$W,"Paso a ventas")</f>
        <v>0</v>
      </c>
      <c r="I29" s="386">
        <f>IFERROR(H29/#REF!,0)</f>
        <v>0</v>
      </c>
      <c r="J29" s="386" t="str">
        <f>iferror(H29/'PT Reporte SDR Brazil'!H24-1,"")</f>
        <v/>
      </c>
      <c r="K29" s="385"/>
      <c r="L29" s="386"/>
      <c r="M29" s="386"/>
      <c r="N29" s="385"/>
      <c r="O29" s="386"/>
      <c r="P29" s="386"/>
      <c r="Q29" s="615"/>
      <c r="R29" s="615"/>
      <c r="S29" s="615"/>
      <c r="T29" s="342"/>
      <c r="U29" s="342"/>
      <c r="V29" s="342"/>
      <c r="W29" s="342"/>
      <c r="X29" s="342"/>
      <c r="Y29" s="342"/>
      <c r="Z29" s="342"/>
      <c r="AA29" s="342"/>
      <c r="AB29" s="342"/>
      <c r="AC29" s="342"/>
      <c r="AD29" s="342"/>
      <c r="AE29" s="342"/>
      <c r="AF29" s="342"/>
      <c r="AG29" s="342"/>
    </row>
    <row r="30" ht="22.5" customHeight="1">
      <c r="A30" s="380"/>
      <c r="B30" s="388"/>
      <c r="C30" s="369" t="s">
        <v>30</v>
      </c>
      <c r="D30" s="373" t="str">
        <f t="shared" si="2"/>
        <v>#N/A</v>
      </c>
      <c r="E30" s="371">
        <f>iferror(D30/$D$78,0)</f>
        <v>0</v>
      </c>
      <c r="F30" s="371" t="str">
        <f>iferror(D30/'PT Reporte SDR Brazil'!D29-1,"")</f>
        <v/>
      </c>
      <c r="G30" s="376"/>
      <c r="H30" s="370" t="str">
        <f>SUMIFS('Data Br'!$AP:$AP,'Data Br'!$AR:$AR,"&gt;="&amp;'Copy of Reporte SDR Brazil'!$C$4,'Data Br'!$AR:$AR,"&lt;="&amp;'Copy of Reporte SDR Brazil'!$D$4,'Data Br'!$A:$A,"&gt;="&amp;'Copy of Reporte SDR Brazil'!$C$5,'Data Br'!$A:$A,"&lt;="&amp;'Copy of Reporte SDR Brazil'!$D$5,'Data Br'!$W:$W,"Paso a ventas")</f>
        <v>#N/A</v>
      </c>
      <c r="I30" s="371">
        <f>iferror(H30/$D$78,0)</f>
        <v>0</v>
      </c>
      <c r="J30" s="371" t="str">
        <f>iferror(H30/'PT Reporte SDR Brazil'!H27-1,"")</f>
        <v/>
      </c>
      <c r="K30" s="373"/>
      <c r="L30" s="371"/>
      <c r="M30" s="371"/>
      <c r="N30" s="373"/>
      <c r="O30" s="371"/>
      <c r="P30" s="371"/>
      <c r="Q30" s="615"/>
      <c r="R30" s="615"/>
      <c r="S30" s="615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</row>
    <row r="31" ht="22.5" customHeight="1">
      <c r="A31" s="380"/>
      <c r="B31" s="383"/>
      <c r="C31" s="616" t="s">
        <v>148</v>
      </c>
      <c r="D31" s="629">
        <f t="shared" si="2"/>
        <v>4</v>
      </c>
      <c r="E31" s="386"/>
      <c r="F31" s="386" t="str">
        <f>iferror(D31/'PT Reporte SDR Brazil'!D30-1,"")</f>
        <v/>
      </c>
      <c r="G31" s="387"/>
      <c r="H31" s="629">
        <f>COUNTIFS('Data Br'!$A:$A,"&gt;="&amp;'Copy of Reporte SDR Brazil'!$C$4,'Data Br'!$A:$A,"&lt;="&amp;'Copy of Reporte SDR Brazil'!$D$4,'Data Br'!$BW:$BW,"Si")+4</f>
        <v>4</v>
      </c>
      <c r="I31" s="386"/>
      <c r="J31" s="386"/>
      <c r="K31" s="385"/>
      <c r="L31" s="386"/>
      <c r="M31" s="386"/>
      <c r="N31" s="385"/>
      <c r="O31" s="386"/>
      <c r="P31" s="386"/>
      <c r="Q31" s="615"/>
      <c r="R31" s="615"/>
      <c r="S31" s="615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</row>
    <row r="32" ht="22.5" customHeight="1">
      <c r="A32" s="380"/>
      <c r="B32" s="383"/>
      <c r="C32" s="369" t="s">
        <v>134</v>
      </c>
      <c r="D32" s="370" t="str">
        <f t="shared" si="2"/>
        <v>#N/A</v>
      </c>
      <c r="E32" s="371"/>
      <c r="F32" s="371" t="str">
        <f>iferror(D32/'PT Reporte SDR Brazil'!D31-1,"")</f>
        <v/>
      </c>
      <c r="G32" s="376"/>
      <c r="H32" s="370" t="str">
        <f>SUMIFS('Data Br'!$BQ:$BQ,'Data Br'!$A:$A,"&gt;="&amp;'Copy of Reporte SDR Brazil'!$C$4,'Data Br'!$A:$A,"&lt;="&amp;'Copy of Reporte SDR Brazil'!$D$4,'Data Br'!$BW:$BW,"Si")+SUMIFS('Data Br'!$BR:$BR,'Data Br'!$A:$A,"&gt;="&amp;'Copy of Reporte SDR Brazil'!$C$4,'Data Br'!$A:$A,"&lt;="&amp;'Copy of Reporte SDR Brazil'!$D$4,'Data Br'!$BW:$BW,"Si")+1295</f>
        <v>#N/A</v>
      </c>
      <c r="I32" s="371"/>
      <c r="J32" s="371"/>
      <c r="K32" s="373"/>
      <c r="L32" s="371"/>
      <c r="M32" s="371"/>
      <c r="N32" s="373"/>
      <c r="O32" s="371"/>
      <c r="P32" s="371"/>
      <c r="Q32" s="615"/>
      <c r="R32" s="615"/>
      <c r="S32" s="615"/>
      <c r="T32" s="342"/>
      <c r="U32" s="342"/>
      <c r="V32" s="342"/>
      <c r="W32" s="342"/>
      <c r="X32" s="342"/>
      <c r="Y32" s="342"/>
      <c r="Z32" s="342"/>
      <c r="AA32" s="342"/>
      <c r="AB32" s="342"/>
      <c r="AC32" s="342"/>
      <c r="AD32" s="342"/>
      <c r="AE32" s="342"/>
      <c r="AF32" s="342"/>
      <c r="AG32" s="342"/>
    </row>
    <row r="33" ht="22.5" customHeight="1">
      <c r="A33" s="367"/>
      <c r="B33" s="368"/>
      <c r="C33" s="608" t="s">
        <v>139</v>
      </c>
      <c r="D33" s="609">
        <f t="shared" si="2"/>
        <v>0</v>
      </c>
      <c r="E33" s="610"/>
      <c r="F33" s="610" t="str">
        <f>iferror(D33/'PT Reporte SDR Brazil'!D32-1,"")</f>
        <v/>
      </c>
      <c r="G33" s="630"/>
      <c r="H33" s="609">
        <f>COUNTIFS('Data Br'!$A:$A,"&gt;="&amp;'Copy of Reporte SDR Brazil'!$C$4,'Data Br'!$A:$A,"&lt;="&amp;'Copy of Reporte SDR Brazil'!$D$4,'Data Br'!$BL:$BL,"Vendido")</f>
        <v>0</v>
      </c>
      <c r="I33" s="610"/>
      <c r="J33" s="610"/>
      <c r="K33" s="609"/>
      <c r="L33" s="610"/>
      <c r="M33" s="610"/>
      <c r="N33" s="609"/>
      <c r="O33" s="610"/>
      <c r="P33" s="610"/>
      <c r="Q33" s="303"/>
      <c r="R33" s="303"/>
      <c r="S33" s="303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  <c r="AE33" s="304"/>
      <c r="AF33" s="304"/>
      <c r="AG33" s="304"/>
    </row>
    <row r="34" ht="22.5" customHeight="1">
      <c r="A34" s="367"/>
      <c r="B34" s="368"/>
      <c r="C34" s="623" t="s">
        <v>140</v>
      </c>
      <c r="D34" s="627" t="str">
        <f t="shared" si="2"/>
        <v>#N/A</v>
      </c>
      <c r="E34" s="625"/>
      <c r="F34" s="625" t="str">
        <f>iferror(D34/'PT Reporte SDR Brazil'!D33-1,"")</f>
        <v/>
      </c>
      <c r="G34" s="626"/>
      <c r="H34" s="624" t="str">
        <f>SUMIFS('Data Br'!$BQ:$BQ,'Data Br'!$A:$A,"&gt;="&amp;'Copy of Reporte SDR Brazil'!$C$4,'Data Br'!$A:$A,"&lt;="&amp;'Copy of Reporte SDR Brazil'!$D$4,'Data Br'!$BL:$BL,"Vendido")</f>
        <v>#N/A</v>
      </c>
      <c r="I34" s="625"/>
      <c r="J34" s="625"/>
      <c r="K34" s="627"/>
      <c r="L34" s="625"/>
      <c r="M34" s="625"/>
      <c r="N34" s="627"/>
      <c r="O34" s="625"/>
      <c r="P34" s="625"/>
      <c r="Q34" s="303"/>
      <c r="R34" s="303"/>
      <c r="S34" s="303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4"/>
    </row>
    <row r="35" ht="22.5" customHeight="1">
      <c r="A35" s="380"/>
      <c r="B35" s="383"/>
      <c r="C35" s="616" t="s">
        <v>149</v>
      </c>
      <c r="D35" s="631">
        <f t="shared" si="2"/>
        <v>0</v>
      </c>
      <c r="E35" s="386"/>
      <c r="F35" s="386" t="str">
        <f>iferror(D35/'PT Reporte SDR Brazil'!D34-1,"")</f>
        <v/>
      </c>
      <c r="G35" s="387"/>
      <c r="H35" s="631">
        <f>COUNTIFS('Data Br'!$A:$A,"&gt;="&amp;'Copy of Reporte SDR Brazil'!$C$4,'Data Br'!$A:$A,"&lt;="&amp;'Copy of Reporte SDR Brazil'!$D$4,'Data Br'!$BL:$BL,"Vendido",'Data Br'!$CA:$CA,"Si")</f>
        <v>0</v>
      </c>
      <c r="I35" s="386"/>
      <c r="J35" s="386"/>
      <c r="K35" s="385"/>
      <c r="L35" s="386"/>
      <c r="M35" s="386"/>
      <c r="N35" s="385"/>
      <c r="O35" s="386"/>
      <c r="P35" s="386"/>
      <c r="Q35" s="615"/>
      <c r="R35" s="615"/>
      <c r="S35" s="615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</row>
    <row r="36" ht="22.5" customHeight="1">
      <c r="A36" s="380"/>
      <c r="B36" s="383"/>
      <c r="C36" s="369" t="s">
        <v>150</v>
      </c>
      <c r="D36" s="377" t="str">
        <f t="shared" si="2"/>
        <v>#N/A</v>
      </c>
      <c r="E36" s="371"/>
      <c r="F36" s="371" t="str">
        <f>iferror(D36/'PT Reporte SDR Brazil'!D35-1,"")</f>
        <v/>
      </c>
      <c r="G36" s="376"/>
      <c r="H36" s="377" t="str">
        <f>SUMIFS('Data Br'!$BQ:$BQ,'Data Br'!$A:$A,"&gt;="&amp;'Copy of Reporte SDR Brazil'!$C$4,'Data Br'!$A:$A,"&lt;="&amp;'Copy of Reporte SDR Brazil'!$D$4,'Data Br'!$BL:$BL,"Vendido",'Data Br'!$CA:$CA,"Si")</f>
        <v>#N/A</v>
      </c>
      <c r="I36" s="371"/>
      <c r="J36" s="371"/>
      <c r="K36" s="373"/>
      <c r="L36" s="371"/>
      <c r="M36" s="371"/>
      <c r="N36" s="373"/>
      <c r="O36" s="371"/>
      <c r="P36" s="371"/>
      <c r="Q36" s="615"/>
      <c r="R36" s="615"/>
      <c r="S36" s="615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42"/>
      <c r="AG36" s="342"/>
    </row>
    <row r="37" ht="22.5" customHeight="1">
      <c r="A37" s="367"/>
      <c r="B37" s="368"/>
      <c r="C37" s="608" t="s">
        <v>135</v>
      </c>
      <c r="D37" s="609">
        <f t="shared" si="2"/>
        <v>0</v>
      </c>
      <c r="E37" s="610"/>
      <c r="F37" s="610" t="str">
        <f>iferror(D37/'PT Reporte SDR Brazil'!D36-1,"")</f>
        <v/>
      </c>
      <c r="G37" s="611"/>
      <c r="H37" s="632">
        <f>COUNTIFS('Data Br'!$A:$A,"&gt;="&amp;'Reporte SDR 1'!$C$4,'Data Br'!$A:$A,"&lt;="&amp;'Reporte SDR 1'!$D$4,'Data Br'!$BL:$BL,"Vendido")</f>
        <v>0</v>
      </c>
      <c r="I37" s="610"/>
      <c r="J37" s="610" t="str">
        <f>iferror(H37/'PT Reporte SDR Brazil'!H35-1,"")</f>
        <v/>
      </c>
      <c r="K37" s="609"/>
      <c r="L37" s="610"/>
      <c r="M37" s="610"/>
      <c r="N37" s="609"/>
      <c r="O37" s="610"/>
      <c r="P37" s="610"/>
      <c r="Q37" s="303"/>
      <c r="R37" s="303"/>
      <c r="S37" s="303"/>
      <c r="T37" s="304"/>
      <c r="U37" s="304"/>
      <c r="V37" s="304"/>
      <c r="W37" s="304"/>
      <c r="X37" s="304"/>
      <c r="Y37" s="304"/>
      <c r="Z37" s="304"/>
      <c r="AA37" s="304"/>
      <c r="AB37" s="304"/>
      <c r="AC37" s="304"/>
      <c r="AD37" s="304"/>
      <c r="AE37" s="304"/>
      <c r="AF37" s="304"/>
      <c r="AG37" s="304"/>
    </row>
    <row r="38" ht="22.5" customHeight="1">
      <c r="A38" s="367"/>
      <c r="B38" s="390"/>
      <c r="C38" s="623" t="s">
        <v>136</v>
      </c>
      <c r="D38" s="627" t="str">
        <f t="shared" si="2"/>
        <v>#N/A</v>
      </c>
      <c r="E38" s="625"/>
      <c r="F38" s="625" t="str">
        <f>iferror(D38/'PT Reporte SDR Brazil'!D37-1,"")</f>
        <v/>
      </c>
      <c r="G38" s="626"/>
      <c r="H38" s="624" t="str">
        <f>SUMIFS('Data Br'!$BQ:$BQ,'Data Br'!$A:$A,"&gt;="&amp;'Reporte SDR 1'!$C$4,'Data Br'!$A:$A,"&lt;="&amp;'Reporte SDR 1'!$D$4,'Data Br'!$BL:$BL,"Vendido")</f>
        <v>#N/A</v>
      </c>
      <c r="I38" s="625"/>
      <c r="J38" s="625" t="str">
        <f>iferror(H38/'PT Reporte SDR Brazil'!H36-1,"")</f>
        <v/>
      </c>
      <c r="K38" s="627"/>
      <c r="L38" s="625"/>
      <c r="M38" s="625"/>
      <c r="N38" s="627"/>
      <c r="O38" s="625"/>
      <c r="P38" s="625"/>
      <c r="Q38" s="303"/>
      <c r="R38" s="303"/>
      <c r="S38" s="303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</row>
    <row r="39" ht="22.5" customHeight="1">
      <c r="A39" s="367"/>
      <c r="B39" s="390"/>
      <c r="C39" s="633" t="s">
        <v>151</v>
      </c>
      <c r="D39" s="634" t="str">
        <f t="shared" si="2"/>
        <v>#N/A</v>
      </c>
      <c r="E39" s="635">
        <f>IFERROR(D39/D28,0)</f>
        <v>0</v>
      </c>
      <c r="F39" s="635" t="str">
        <f>iferror(D39/'PT Reporte SDR Brazil'!D38-1,"")</f>
        <v/>
      </c>
      <c r="G39" s="636"/>
      <c r="H39" s="634" t="str">
        <f>SUMIFS('Data Br'!$BQ:$BQ,'Data Br'!$A:$A,"&gt;="&amp;'Copy of Reporte SDR Brazil'!$H$3,'Data Br'!$A:$A,"&lt;="&amp;'Copy of Reporte SDR Brazil'!$I$3,'Data Br'!$W:$W,"Paso a ventas")+SUMIFS('Data Br'!$BR:$BR,'Data Br'!$A:$A,"&gt;="&amp;'Copy of Reporte SDR Brazil'!$H$3,'Data Br'!$A:$A,"&lt;="&amp;'Copy of Reporte SDR Brazil'!$I$3,'Data Br'!$W:$W,"Paso a ventas")+365+400</f>
        <v>#N/A</v>
      </c>
      <c r="I39" s="635">
        <f>IFERROR(H39/H28,0)</f>
        <v>0</v>
      </c>
      <c r="J39" s="635" t="str">
        <f>iferror(H39/'PT Reporte SDR Brazil'!H29-1,"")</f>
        <v/>
      </c>
      <c r="K39" s="634"/>
      <c r="L39" s="635"/>
      <c r="M39" s="635"/>
      <c r="N39" s="634"/>
      <c r="O39" s="635"/>
      <c r="P39" s="635"/>
      <c r="Q39" s="303"/>
      <c r="R39" s="303"/>
      <c r="S39" s="303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</row>
    <row r="40" ht="22.5" customHeight="1">
      <c r="A40" s="380"/>
      <c r="B40" s="381"/>
      <c r="C40" s="394" t="s">
        <v>142</v>
      </c>
      <c r="D40" s="634" t="str">
        <f t="shared" si="2"/>
        <v>#N/A</v>
      </c>
      <c r="E40" s="396"/>
      <c r="F40" s="396" t="str">
        <f>iferror(D40/'PT Reporte SDR Brazil'!D39-1,"")</f>
        <v/>
      </c>
      <c r="G40" s="397"/>
      <c r="H40" s="398" t="str">
        <f>SUMIFS('Data Br'!$AP:$AP,'Data Br'!$W:$W,"En Seguimiento")+500</f>
        <v>#N/A</v>
      </c>
      <c r="I40" s="396"/>
      <c r="J40" s="396" t="str">
        <f>iferror(H40/'PT Reporte SDR Brazil'!H30-1,"")</f>
        <v/>
      </c>
      <c r="K40" s="398"/>
      <c r="L40" s="396"/>
      <c r="M40" s="396"/>
      <c r="N40" s="398"/>
      <c r="O40" s="396"/>
      <c r="P40" s="396"/>
      <c r="Q40" s="615"/>
      <c r="R40" s="615"/>
      <c r="S40" s="615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42"/>
      <c r="AE40" s="342"/>
      <c r="AF40" s="342"/>
      <c r="AG40" s="342"/>
    </row>
    <row r="41" ht="22.5" customHeight="1">
      <c r="A41" s="380"/>
      <c r="B41" s="388"/>
      <c r="C41" s="394" t="s">
        <v>152</v>
      </c>
      <c r="D41" s="634" t="str">
        <f t="shared" si="2"/>
        <v>#N/A</v>
      </c>
      <c r="E41" s="396"/>
      <c r="F41" s="396" t="str">
        <f>iferror(D41/'PT Reporte SDR Brazil'!D40-1,"")</f>
        <v/>
      </c>
      <c r="G41" s="397"/>
      <c r="H41" s="398" t="str">
        <f>SUMIFS('Data Br'!$BQ:$BQ,'Data Br'!$A:$A,"&gt;="&amp;'Copy of Reporte SDR Brazil'!$H$4,'Data Br'!$A:$A,"&lt;="&amp;'Copy of Reporte SDR Brazil'!$I$4,'Data Br'!$W:$W,"Paso a ventas",'Data Br'!$BL:$BL,"&lt;&gt;Vendido")+SUMIFS('Data Br'!$BR:$BR,'Data Br'!$A:$A,"&gt;="&amp;'Copy of Reporte SDR Brazil'!$H$4,'Data Br'!$A:$A,"&lt;="&amp;'Copy of Reporte SDR Brazil'!$I$4,'Data Br'!$W:$W,"Paso a ventas",'Data Br'!$BL:$BL,"&lt;&gt;Vendido")</f>
        <v>#N/A</v>
      </c>
      <c r="I41" s="396"/>
      <c r="J41" s="396" t="str">
        <f>iferror(H41/'PT Reporte SDR Brazil'!H31-1,"")</f>
        <v/>
      </c>
      <c r="K41" s="398"/>
      <c r="L41" s="396"/>
      <c r="M41" s="396"/>
      <c r="N41" s="398"/>
      <c r="O41" s="396"/>
      <c r="P41" s="396"/>
      <c r="Q41" s="615"/>
      <c r="R41" s="615"/>
      <c r="S41" s="615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</row>
    <row r="42" ht="22.5" customHeight="1">
      <c r="A42" s="380"/>
      <c r="B42" s="388"/>
      <c r="C42" s="394" t="s">
        <v>143</v>
      </c>
      <c r="D42" s="634" t="str">
        <f t="shared" si="2"/>
        <v>#N/A</v>
      </c>
      <c r="E42" s="396">
        <f>IFERROR(D42/D28,0)</f>
        <v>0</v>
      </c>
      <c r="F42" s="396" t="str">
        <f>iferror(D42/'PT Reporte SDR Brazil'!D41-1,"")</f>
        <v/>
      </c>
      <c r="G42" s="397"/>
      <c r="H42" s="398" t="str">
        <f>SUMIFS('Data Br'!$BQ:$BQ,'Data Br'!$A:$A,"&gt;="&amp;'Copy of Reporte SDR Brazil'!$H$4,'Data Br'!$A:$A,"&lt;="&amp;'Copy of Reporte SDR Brazil'!$I$4,'Data Br'!$W:$W,"Paso a ventas",'Data Br'!$BL:$BL,"Perdido")+SUMIFS('Data Br'!$BR:$BR,'Data Br'!$A:$A,"&gt;="&amp;'Copy of Reporte SDR Brazil'!$H$4,'Data Br'!$A:$A,"&lt;="&amp;'Copy of Reporte SDR Brazil'!$I$4,'Data Br'!$W:$W,"Paso a ventas",'Data Br'!$BL:$BL,"Perdido")</f>
        <v>#N/A</v>
      </c>
      <c r="I42" s="396">
        <f>IFERROR(H42/H28,0)</f>
        <v>0</v>
      </c>
      <c r="J42" s="396" t="str">
        <f>iferror(H42/'PT Reporte SDR Brazil'!H32-1,"")</f>
        <v/>
      </c>
      <c r="K42" s="398"/>
      <c r="L42" s="396"/>
      <c r="M42" s="396"/>
      <c r="N42" s="398"/>
      <c r="O42" s="396"/>
      <c r="P42" s="396"/>
      <c r="Q42" s="615"/>
      <c r="R42" s="615"/>
      <c r="S42" s="615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42"/>
      <c r="AG42" s="342"/>
    </row>
    <row r="43" ht="22.5" customHeight="1">
      <c r="A43" s="380"/>
      <c r="B43" s="388"/>
      <c r="C43" s="394" t="s">
        <v>153</v>
      </c>
      <c r="D43" s="634">
        <f t="shared" si="2"/>
        <v>0</v>
      </c>
      <c r="E43" s="396">
        <f>IFERROR(D43/D28,0)</f>
        <v>0</v>
      </c>
      <c r="F43" s="396" t="str">
        <f>iferror(D43/'PT Reporte SDR Brazil'!D42-1,"")</f>
        <v/>
      </c>
      <c r="G43" s="397"/>
      <c r="H43" s="398">
        <f>iferror(H28/H27,0)</f>
        <v>0</v>
      </c>
      <c r="I43" s="396">
        <f>IFERROR(H43/H28,0)</f>
        <v>0</v>
      </c>
      <c r="J43" s="396" t="str">
        <f>iferror(H43/'PT Reporte SDR Brazil'!H33-1,"")</f>
        <v/>
      </c>
      <c r="K43" s="398"/>
      <c r="L43" s="396"/>
      <c r="M43" s="396"/>
      <c r="N43" s="398"/>
      <c r="O43" s="396"/>
      <c r="P43" s="396"/>
      <c r="Q43" s="615"/>
      <c r="R43" s="615"/>
      <c r="S43" s="615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</row>
    <row r="44" ht="22.5" hidden="1" customHeight="1">
      <c r="A44" s="380"/>
      <c r="B44" s="381"/>
      <c r="C44" s="394" t="s">
        <v>145</v>
      </c>
      <c r="D44" s="634" t="str">
        <f t="shared" si="2"/>
        <v>#N/A</v>
      </c>
      <c r="E44" s="396"/>
      <c r="F44" s="396" t="str">
        <f>iferror(D44/'PT Reporte SDR Brazil'!D43-1,"")</f>
        <v/>
      </c>
      <c r="G44" s="397"/>
      <c r="H44" s="398" t="str">
        <f>H39/H37</f>
        <v>#N/A</v>
      </c>
      <c r="I44" s="396"/>
      <c r="J44" s="396" t="str">
        <f>iferror(H44/'PT Reporte SDR Brazil'!H34-1,"")</f>
        <v/>
      </c>
      <c r="K44" s="398"/>
      <c r="L44" s="396"/>
      <c r="M44" s="396"/>
      <c r="N44" s="398"/>
      <c r="O44" s="396"/>
      <c r="P44" s="396"/>
      <c r="Q44" s="615"/>
      <c r="R44" s="615"/>
      <c r="S44" s="615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</row>
    <row r="45" ht="22.5" customHeight="1">
      <c r="A45" s="367"/>
      <c r="B45" s="367"/>
      <c r="C45" s="637"/>
      <c r="D45" s="637"/>
      <c r="E45" s="638"/>
      <c r="F45" s="638" t="str">
        <f>iferror(D45/'PT Reporte SDR Brazil'!D44-1,"")</f>
        <v/>
      </c>
      <c r="G45" s="611"/>
      <c r="H45" s="639"/>
      <c r="I45" s="638"/>
      <c r="J45" s="638" t="str">
        <f>iferror(H45/'PT Reporte SDR'!H60-1,"")</f>
        <v/>
      </c>
      <c r="K45" s="639"/>
      <c r="L45" s="638"/>
      <c r="M45" s="638" t="str">
        <f>iferror(K45/'PT Reporte SDR'!K60-1,"")</f>
        <v/>
      </c>
      <c r="N45" s="639"/>
      <c r="O45" s="638"/>
      <c r="P45" s="638" t="str">
        <f>iferror(N45/'PT Reporte SDR'!N60-1,"")</f>
        <v/>
      </c>
      <c r="Q45" s="303"/>
      <c r="R45" s="303"/>
      <c r="S45" s="312"/>
      <c r="T45" s="297"/>
      <c r="U45" s="304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</row>
    <row r="46" ht="22.5" customHeight="1">
      <c r="A46" s="565"/>
      <c r="B46" s="565"/>
      <c r="C46" s="550" t="s">
        <v>41</v>
      </c>
      <c r="D46" s="551" t="s">
        <v>5</v>
      </c>
      <c r="E46" s="552" t="s">
        <v>3</v>
      </c>
      <c r="F46" s="553" t="str">
        <f>iferror(D46/'PT Reporte SDR Brazil'!D45-1,"")</f>
        <v/>
      </c>
      <c r="G46" s="640"/>
      <c r="H46" s="335"/>
      <c r="I46" s="553" t="s">
        <v>3</v>
      </c>
      <c r="J46" s="552" t="str">
        <f>iferror(H46/'PT Reporte SDR'!H61-1,"")</f>
        <v/>
      </c>
      <c r="K46" s="331"/>
      <c r="L46" s="552" t="s">
        <v>3</v>
      </c>
      <c r="M46" s="553" t="str">
        <f>iferror(K46/'PT Reporte SDR'!K61-1,"")</f>
        <v/>
      </c>
      <c r="N46" s="335"/>
      <c r="O46" s="553" t="s">
        <v>3</v>
      </c>
      <c r="P46" s="552" t="str">
        <f>iferror(N46/'PT Reporte SDR'!N61-1,"")</f>
        <v/>
      </c>
      <c r="Q46" s="329"/>
      <c r="R46" s="329"/>
      <c r="S46" s="329"/>
      <c r="T46" s="568"/>
      <c r="U46" s="568"/>
      <c r="V46" s="568"/>
      <c r="W46" s="568"/>
      <c r="X46" s="568"/>
      <c r="Y46" s="568"/>
      <c r="Z46" s="568"/>
      <c r="AA46" s="568"/>
      <c r="AB46" s="568"/>
      <c r="AC46" s="568"/>
      <c r="AD46" s="568"/>
      <c r="AE46" s="568"/>
      <c r="AF46" s="568"/>
      <c r="AG46" s="568"/>
    </row>
    <row r="47" ht="22.5" customHeight="1">
      <c r="A47" s="367" t="str">
        <f t="array" ref="A47">UNIQUE(Data!BJ:BJ)</f>
        <v>#REF!</v>
      </c>
      <c r="B47" s="367"/>
      <c r="C47" s="343" t="s">
        <v>42</v>
      </c>
      <c r="D47" s="422">
        <f t="shared" ref="D47:D49" si="14">Sum(H47+K47+N47)</f>
        <v>0</v>
      </c>
      <c r="E47" s="423">
        <f t="shared" ref="E47:E50" si="15">iferror(D47/$D$50,0)</f>
        <v>0</v>
      </c>
      <c r="F47" s="423" t="str">
        <f>iferror(D47/'PT Reporte SDR Brazil'!D46-1,"")</f>
        <v/>
      </c>
      <c r="G47" s="340"/>
      <c r="H47" s="422">
        <f>COUNTIFS('Data Br'!$A:$A,"&gt;="&amp;'Copy of Reporte SDR Brazil'!$C$4,'Data Br'!$A:$A,"&lt;="&amp;'Copy of Reporte SDR Brazil'!$D$4,'Data Br'!$X:$X,C47)</f>
        <v>0</v>
      </c>
      <c r="I47" s="423">
        <f t="shared" ref="I47:I50" si="16">iferror(H47/$D$50,0)</f>
        <v>0</v>
      </c>
      <c r="J47" s="423" t="str">
        <f>iferror(H47/'PT Reporte SDR'!H62-1,"")</f>
        <v/>
      </c>
      <c r="K47" s="422">
        <f>COUNTIFS(Data!$A:$A,"&gt;="&amp;'Copy of Reporte SDR Brazil'!$C$4,Data!$A:$A,"&lt;="&amp;'Copy of Reporte SDR Brazil'!$D$4,Data!$BI:$BI,$H$6,Data!$CM:$CM,C47)</f>
        <v>0</v>
      </c>
      <c r="L47" s="423">
        <f t="shared" ref="L47:L50" si="17">iferror(K47/$D$50,0)</f>
        <v>0</v>
      </c>
      <c r="M47" s="423" t="str">
        <f>iferror(K47/'PT Reporte SDR'!K62-1,"")</f>
        <v/>
      </c>
      <c r="N47" s="422">
        <f>COUNTIFS(Data!$A:$A,"&gt;="&amp;'Copy of Reporte SDR Brazil'!$C$4,Data!$A:$A,"&lt;="&amp;'Copy of Reporte SDR Brazil'!$D$4,Data!$BI:$BI,$H$6,Data!$CM:$CM,C47)</f>
        <v>0</v>
      </c>
      <c r="O47" s="423">
        <f t="shared" ref="O47:O50" si="18">iferror(N47/$D$50,0)</f>
        <v>0</v>
      </c>
      <c r="P47" s="423" t="str">
        <f>iferror(N47/'PT Reporte SDR'!N62-1,"")</f>
        <v/>
      </c>
      <c r="Q47" s="303"/>
      <c r="R47" s="303"/>
      <c r="S47" s="303"/>
      <c r="T47" s="304"/>
      <c r="U47" s="304"/>
      <c r="V47" s="304"/>
      <c r="W47" s="304"/>
      <c r="X47" s="304"/>
      <c r="Y47" s="304"/>
      <c r="Z47" s="304"/>
      <c r="AA47" s="304"/>
      <c r="AB47" s="304"/>
      <c r="AC47" s="304"/>
      <c r="AD47" s="304"/>
      <c r="AE47" s="304"/>
      <c r="AF47" s="304"/>
      <c r="AG47" s="304"/>
    </row>
    <row r="48" ht="22.5" customHeight="1">
      <c r="A48" s="367"/>
      <c r="B48" s="367"/>
      <c r="C48" s="343" t="s">
        <v>43</v>
      </c>
      <c r="D48" s="422">
        <f t="shared" si="14"/>
        <v>0</v>
      </c>
      <c r="E48" s="423">
        <f t="shared" si="15"/>
        <v>0</v>
      </c>
      <c r="F48" s="423" t="str">
        <f>iferror(D48/'PT Reporte SDR Brazil'!D47-1,"")</f>
        <v/>
      </c>
      <c r="G48" s="340"/>
      <c r="H48" s="422">
        <f>COUNTIFS('Data Br'!$A:$A,"&gt;="&amp;'Copy of Reporte SDR Brazil'!$C$4,'Data Br'!$A:$A,"&lt;="&amp;'Copy of Reporte SDR Brazil'!$D$4,'Data Br'!$X:$X,C48)</f>
        <v>0</v>
      </c>
      <c r="I48" s="423">
        <f t="shared" si="16"/>
        <v>0</v>
      </c>
      <c r="J48" s="423" t="str">
        <f>iferror(H48/'PT Reporte SDR'!H63-1,"")</f>
        <v/>
      </c>
      <c r="K48" s="422">
        <f>COUNTIFS(Data!$A:$A,"&gt;="&amp;'Copy of Reporte SDR Brazil'!$C$4,Data!$A:$A,"&lt;="&amp;'Copy of Reporte SDR Brazil'!$D$4,Data!$BI:$BI,$H$6,Data!$CM:$CM,C48)</f>
        <v>0</v>
      </c>
      <c r="L48" s="423">
        <f t="shared" si="17"/>
        <v>0</v>
      </c>
      <c r="M48" s="423" t="str">
        <f>iferror(K48/'PT Reporte SDR'!K63-1,"")</f>
        <v/>
      </c>
      <c r="N48" s="422">
        <f>COUNTIFS(Data!$A:$A,"&gt;="&amp;'Copy of Reporte SDR Brazil'!$C$4,Data!$A:$A,"&lt;="&amp;'Copy of Reporte SDR Brazil'!$D$4,Data!$BI:$BI,$H$6,Data!$CM:$CM,C48)</f>
        <v>0</v>
      </c>
      <c r="O48" s="423">
        <f t="shared" si="18"/>
        <v>0</v>
      </c>
      <c r="P48" s="423" t="str">
        <f>iferror(N48/'PT Reporte SDR'!N63-1,"")</f>
        <v/>
      </c>
      <c r="Q48" s="303"/>
      <c r="R48" s="303"/>
      <c r="S48" s="303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</row>
    <row r="49" ht="22.5" customHeight="1">
      <c r="A49" s="367"/>
      <c r="B49" s="367"/>
      <c r="C49" s="343" t="s">
        <v>44</v>
      </c>
      <c r="D49" s="422">
        <f t="shared" si="14"/>
        <v>0</v>
      </c>
      <c r="E49" s="423">
        <f t="shared" si="15"/>
        <v>0</v>
      </c>
      <c r="F49" s="423" t="str">
        <f>iferror(D49/'PT Reporte SDR Brazil'!D48-1,"")</f>
        <v/>
      </c>
      <c r="G49" s="340"/>
      <c r="H49" s="422">
        <f>COUNTIFS('Data Br'!$A:$A,"&gt;="&amp;'Copy of Reporte SDR Brazil'!$C$4,'Data Br'!$A:$A,"&lt;="&amp;'Copy of Reporte SDR Brazil'!$D$4,'Data Br'!$X:$X,C49)</f>
        <v>0</v>
      </c>
      <c r="I49" s="423">
        <f t="shared" si="16"/>
        <v>0</v>
      </c>
      <c r="J49" s="423" t="str">
        <f>iferror(H49/'PT Reporte SDR'!H64-1,"")</f>
        <v/>
      </c>
      <c r="K49" s="422">
        <f>COUNTIFS(Data!$A:$A,"&gt;="&amp;'Copy of Reporte SDR Brazil'!$C$4,Data!$A:$A,"&lt;="&amp;'Copy of Reporte SDR Brazil'!$D$4,Data!$BI:$BI,$H$6,Data!$CM:$CM,C49)</f>
        <v>0</v>
      </c>
      <c r="L49" s="423">
        <f t="shared" si="17"/>
        <v>0</v>
      </c>
      <c r="M49" s="423" t="str">
        <f>iferror(K49/'PT Reporte SDR'!K64-1,"")</f>
        <v/>
      </c>
      <c r="N49" s="422">
        <f>COUNTIFS(Data!$A:$A,"&gt;="&amp;'Copy of Reporte SDR Brazil'!$C$4,Data!$A:$A,"&lt;="&amp;'Copy of Reporte SDR Brazil'!$D$4,Data!$BI:$BI,$H$6,Data!$CM:$CM,C49)</f>
        <v>0</v>
      </c>
      <c r="O49" s="423">
        <f t="shared" si="18"/>
        <v>0</v>
      </c>
      <c r="P49" s="423" t="str">
        <f>iferror(N49/'PT Reporte SDR'!N64-1,"")</f>
        <v/>
      </c>
      <c r="Q49" s="303"/>
      <c r="R49" s="303"/>
      <c r="S49" s="303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4"/>
      <c r="AE49" s="304"/>
      <c r="AF49" s="304"/>
      <c r="AG49" s="304"/>
    </row>
    <row r="50" ht="22.5" customHeight="1">
      <c r="A50" s="367"/>
      <c r="B50" s="367"/>
      <c r="C50" s="349" t="s">
        <v>5</v>
      </c>
      <c r="D50" s="422">
        <f>sum(D47:D49)</f>
        <v>0</v>
      </c>
      <c r="E50" s="423">
        <f t="shared" si="15"/>
        <v>0</v>
      </c>
      <c r="F50" s="423" t="str">
        <f>iferror(D50/'PT Reporte SDR Brazil'!D49-1,"")</f>
        <v/>
      </c>
      <c r="G50" s="424"/>
      <c r="H50" s="422">
        <f>SUM(H47:H49)</f>
        <v>0</v>
      </c>
      <c r="I50" s="423">
        <f t="shared" si="16"/>
        <v>0</v>
      </c>
      <c r="J50" s="423" t="str">
        <f>iferror(H50/'PT Reporte SDR'!H66-1,"")</f>
        <v/>
      </c>
      <c r="K50" s="425">
        <f>sum(K47:K49)</f>
        <v>0</v>
      </c>
      <c r="L50" s="423">
        <f t="shared" si="17"/>
        <v>0</v>
      </c>
      <c r="M50" s="423" t="str">
        <f>iferror(K50/'PT Reporte SDR'!K66-1,"")</f>
        <v/>
      </c>
      <c r="N50" s="425">
        <f>sum(N47:N49)</f>
        <v>0</v>
      </c>
      <c r="O50" s="423">
        <f t="shared" si="18"/>
        <v>0</v>
      </c>
      <c r="P50" s="423" t="str">
        <f>iferror(N50/'PT Reporte SDR'!N66-1,"")</f>
        <v/>
      </c>
      <c r="Q50" s="303"/>
      <c r="R50" s="303"/>
      <c r="S50" s="303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</row>
    <row r="51" ht="22.5" customHeight="1">
      <c r="A51" s="367"/>
      <c r="B51" s="367"/>
      <c r="C51" s="641"/>
      <c r="D51" s="642"/>
      <c r="E51" s="643"/>
      <c r="F51" s="643" t="str">
        <f>iferror(D51/'PT Reporte SDR Brazil'!D50-1,"")</f>
        <v/>
      </c>
      <c r="G51" s="424"/>
      <c r="H51" s="641"/>
      <c r="I51" s="643"/>
      <c r="J51" s="643" t="str">
        <f>iferror(H51/'PT Reporte SDR'!H67-1,"")</f>
        <v/>
      </c>
      <c r="K51" s="644"/>
      <c r="L51" s="643"/>
      <c r="M51" s="643" t="str">
        <f>iferror(K51/'PT Reporte SDR'!K67-1,"")</f>
        <v/>
      </c>
      <c r="N51" s="644"/>
      <c r="O51" s="643"/>
      <c r="P51" s="643" t="str">
        <f>iferror(N51/'PT Reporte SDR'!N67-1,"")</f>
        <v/>
      </c>
      <c r="Q51" s="303"/>
      <c r="R51" s="303"/>
      <c r="S51" s="303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</row>
    <row r="52" ht="22.5" customHeight="1">
      <c r="A52" s="367"/>
      <c r="B52" s="367"/>
      <c r="C52" s="641"/>
      <c r="D52" s="641"/>
      <c r="E52" s="644"/>
      <c r="F52" s="644" t="str">
        <f>iferror(D52/'PT Reporte SDR Brazil'!D51-1,"")</f>
        <v/>
      </c>
      <c r="G52" s="424"/>
      <c r="H52" s="641"/>
      <c r="I52" s="644"/>
      <c r="J52" s="644" t="str">
        <f>iferror(H52/'PT Reporte SDR'!H68-1,"")</f>
        <v/>
      </c>
      <c r="K52" s="644"/>
      <c r="L52" s="644"/>
      <c r="M52" s="644" t="str">
        <f>iferror(K52/'PT Reporte SDR'!K68-1,"")</f>
        <v/>
      </c>
      <c r="N52" s="644"/>
      <c r="O52" s="644"/>
      <c r="P52" s="644" t="str">
        <f>iferror(N52/'PT Reporte SDR'!N68-1,"")</f>
        <v/>
      </c>
      <c r="Q52" s="303"/>
      <c r="R52" s="303"/>
      <c r="S52" s="303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</row>
    <row r="53" ht="22.5" customHeight="1">
      <c r="A53" s="565"/>
      <c r="B53" s="565"/>
      <c r="C53" s="645" t="s">
        <v>45</v>
      </c>
      <c r="D53" s="567">
        <f>SUM(D54)</f>
        <v>0</v>
      </c>
      <c r="E53" s="552" t="s">
        <v>3</v>
      </c>
      <c r="F53" s="553" t="str">
        <f>iferror(D53/'PT Reporte SDR Brazil'!D52-1,"")</f>
        <v/>
      </c>
      <c r="G53" s="568"/>
      <c r="H53" s="646"/>
      <c r="I53" s="553" t="s">
        <v>3</v>
      </c>
      <c r="J53" s="552" t="str">
        <f>iferror(H53/'PT Reporte SDR'!H69-1,"")</f>
        <v/>
      </c>
      <c r="K53" s="331"/>
      <c r="L53" s="552" t="s">
        <v>3</v>
      </c>
      <c r="M53" s="553" t="str">
        <f>iferror(K53/'PT Reporte SDR'!K69-1,"")</f>
        <v/>
      </c>
      <c r="N53" s="335"/>
      <c r="O53" s="553" t="s">
        <v>3</v>
      </c>
      <c r="P53" s="552" t="str">
        <f>iferror(N53/'PT Reporte SDR'!N69-1,"")</f>
        <v/>
      </c>
      <c r="Q53" s="329"/>
      <c r="R53" s="329"/>
      <c r="S53" s="329"/>
      <c r="T53" s="568"/>
      <c r="U53" s="568"/>
      <c r="V53" s="568"/>
      <c r="W53" s="568"/>
      <c r="X53" s="568"/>
      <c r="Y53" s="568"/>
      <c r="Z53" s="568"/>
      <c r="AA53" s="568"/>
      <c r="AB53" s="568"/>
      <c r="AC53" s="568"/>
      <c r="AD53" s="568"/>
      <c r="AE53" s="568"/>
      <c r="AF53" s="568"/>
      <c r="AG53" s="568"/>
    </row>
    <row r="54" ht="22.5" customHeight="1">
      <c r="A54" s="367"/>
      <c r="B54" s="367"/>
      <c r="C54" s="349" t="s">
        <v>45</v>
      </c>
      <c r="D54" s="477"/>
      <c r="E54" s="423">
        <f>iferror(D54/$D$53,0)</f>
        <v>0</v>
      </c>
      <c r="F54" s="423" t="str">
        <f>iferror(D54/'PT Reporte SDR Brazil'!D53-1,"")</f>
        <v/>
      </c>
      <c r="G54" s="424"/>
      <c r="H54" s="647"/>
      <c r="I54" s="423">
        <f>iferror(H54/$D$53,0)</f>
        <v>0</v>
      </c>
      <c r="J54" s="423" t="str">
        <f>iferror(H54/'PT Reporte SDR'!H70-1,"")</f>
        <v/>
      </c>
      <c r="K54" s="648"/>
      <c r="L54" s="423">
        <f>iferror(K54/$D$53,0)</f>
        <v>0</v>
      </c>
      <c r="M54" s="423" t="str">
        <f>iferror(K54/'PT Reporte SDR'!K70-1,"")</f>
        <v/>
      </c>
      <c r="N54" s="648"/>
      <c r="O54" s="423">
        <f>iferror(N54/$D$53,0)</f>
        <v>0</v>
      </c>
      <c r="P54" s="423" t="str">
        <f>iferror(N54/'PT Reporte SDR'!N70-1,"")</f>
        <v/>
      </c>
      <c r="Q54" s="303"/>
      <c r="R54" s="303"/>
      <c r="S54" s="303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</row>
    <row r="55" ht="22.5" customHeight="1">
      <c r="A55" s="367"/>
      <c r="B55" s="367"/>
      <c r="C55" s="641"/>
      <c r="D55" s="641"/>
      <c r="E55" s="644"/>
      <c r="F55" s="644" t="str">
        <f>iferror(D55/'PT Reporte SDR Brazil'!D54-1,"")</f>
        <v/>
      </c>
      <c r="G55" s="424"/>
      <c r="H55" s="641"/>
      <c r="I55" s="644"/>
      <c r="J55" s="644" t="str">
        <f>iferror(H55/'PT Reporte SDR'!H71-1,"")</f>
        <v/>
      </c>
      <c r="K55" s="644"/>
      <c r="L55" s="644"/>
      <c r="M55" s="644" t="str">
        <f>iferror(K55/'PT Reporte SDR'!K71-1,"")</f>
        <v/>
      </c>
      <c r="N55" s="644"/>
      <c r="O55" s="644"/>
      <c r="P55" s="644" t="str">
        <f>iferror(N55/'PT Reporte SDR'!N71-1,"")</f>
        <v/>
      </c>
      <c r="Q55" s="303"/>
      <c r="R55" s="303"/>
      <c r="S55" s="303"/>
      <c r="T55" s="304"/>
      <c r="U55" s="304"/>
      <c r="V55" s="304"/>
      <c r="W55" s="304"/>
      <c r="X55" s="304"/>
      <c r="Y55" s="304"/>
      <c r="Z55" s="304"/>
      <c r="AA55" s="304"/>
      <c r="AB55" s="304"/>
      <c r="AC55" s="304"/>
      <c r="AD55" s="304"/>
      <c r="AE55" s="304"/>
      <c r="AF55" s="304"/>
      <c r="AG55" s="304"/>
    </row>
    <row r="56" ht="22.5" customHeight="1">
      <c r="A56" s="565"/>
      <c r="B56" s="565"/>
      <c r="C56" s="566" t="s">
        <v>15</v>
      </c>
      <c r="D56" s="567">
        <f>SUM(D57:D66)</f>
        <v>0</v>
      </c>
      <c r="E56" s="552" t="s">
        <v>3</v>
      </c>
      <c r="F56" s="553" t="str">
        <f>iferror(D56/'PT Reporte SDR Brazil'!D55-1,"")</f>
        <v/>
      </c>
      <c r="G56" s="568"/>
      <c r="H56" s="569">
        <f>SUM(H57:H66)</f>
        <v>0</v>
      </c>
      <c r="I56" s="553" t="s">
        <v>3</v>
      </c>
      <c r="J56" s="552" t="str">
        <f>iferror(H56/'PT Reporte SDR'!H72-1,"")</f>
        <v/>
      </c>
      <c r="K56" s="567">
        <f>SUM(K57:K66)</f>
        <v>0</v>
      </c>
      <c r="L56" s="552" t="s">
        <v>3</v>
      </c>
      <c r="M56" s="553" t="str">
        <f>iferror(K56/'PT Reporte SDR'!K72-1,"")</f>
        <v/>
      </c>
      <c r="N56" s="569">
        <f>SUM(N57:N66)</f>
        <v>0</v>
      </c>
      <c r="O56" s="553" t="s">
        <v>3</v>
      </c>
      <c r="P56" s="552" t="str">
        <f>iferror(N56/'PT Reporte SDR'!N72-1,"")</f>
        <v/>
      </c>
      <c r="Q56" s="329"/>
      <c r="R56" s="329"/>
      <c r="S56" s="329"/>
      <c r="T56" s="568"/>
      <c r="U56" s="568"/>
      <c r="V56" s="568"/>
      <c r="W56" s="568"/>
      <c r="X56" s="568"/>
      <c r="Y56" s="568"/>
      <c r="Z56" s="568"/>
      <c r="AA56" s="568"/>
      <c r="AB56" s="568"/>
      <c r="AC56" s="568"/>
      <c r="AD56" s="568"/>
      <c r="AE56" s="568"/>
      <c r="AF56" s="568"/>
      <c r="AG56" s="568"/>
    </row>
    <row r="57" ht="22.5" customHeight="1">
      <c r="A57" s="367"/>
      <c r="B57" s="367"/>
      <c r="C57" s="352" t="s">
        <v>46</v>
      </c>
      <c r="D57" s="570">
        <f t="shared" ref="D57:D66" si="19">sum(H57)</f>
        <v>0</v>
      </c>
      <c r="E57" s="571">
        <f t="shared" ref="E57:E66" si="20">IFERROR(D57/$D$56,0)</f>
        <v>0</v>
      </c>
      <c r="F57" s="571" t="str">
        <f>iferror(D57/'PT Reporte SDR Brazil'!D56-1,"")</f>
        <v/>
      </c>
      <c r="G57" s="424"/>
      <c r="H57" s="570">
        <f>COUNTIFS('Data Br'!$A:$A,"&gt;="&amp;'Copy of Reporte SDR Brazil'!$C$4,'Data Br'!$A:$A,"&lt;="&amp;'Copy of Reporte SDR Brazil'!$D$4,'Data Br'!$Y:$Y,C57)</f>
        <v>0</v>
      </c>
      <c r="I57" s="571">
        <f t="shared" ref="I57:I66" si="21">IFERROR(H57/$D$56,0)</f>
        <v>0</v>
      </c>
      <c r="J57" s="571" t="str">
        <f>iferror(H57/'PT Reporte SDR'!H73-1,"")</f>
        <v/>
      </c>
      <c r="K57" s="570">
        <f>COUNTIFS(Data!$A:$A,"&gt;="&amp;'Copy of Reporte SDR Brazil'!$C$4,Data!$A:$A,"&lt;="&amp;'Copy of Reporte SDR Brazil'!$D$4,Data!$E:$E,D57,Data!$BG:$BG,$H$6)</f>
        <v>0</v>
      </c>
      <c r="L57" s="571">
        <f t="shared" ref="L57:L66" si="22">IFERROR(K57/$D$56,0)</f>
        <v>0</v>
      </c>
      <c r="M57" s="571" t="str">
        <f>iferror(K57/'PT Reporte SDR'!K73-1,"")</f>
        <v/>
      </c>
      <c r="N57" s="570">
        <f>COUNTIFS(Data!$A:$A,"&gt;="&amp;'Copy of Reporte SDR Brazil'!$C$4,Data!$A:$A,"&lt;="&amp;'Copy of Reporte SDR Brazil'!$D$4,Data!$E:$E,E57,Data!$BG:$BG,$H$6)</f>
        <v>0</v>
      </c>
      <c r="O57" s="571">
        <f t="shared" ref="O57:O66" si="23">IFERROR(N57/$D$56,0)</f>
        <v>0</v>
      </c>
      <c r="P57" s="571" t="str">
        <f>iferror(N57/'PT Reporte SDR'!N73-1,"")</f>
        <v/>
      </c>
      <c r="Q57" s="303"/>
      <c r="R57" s="303"/>
      <c r="S57" s="303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4"/>
      <c r="AE57" s="304"/>
      <c r="AF57" s="304"/>
      <c r="AG57" s="304"/>
    </row>
    <row r="58" ht="22.5" customHeight="1">
      <c r="A58" s="367"/>
      <c r="B58" s="367"/>
      <c r="C58" s="448" t="s">
        <v>47</v>
      </c>
      <c r="D58" s="570">
        <f t="shared" si="19"/>
        <v>0</v>
      </c>
      <c r="E58" s="571">
        <f t="shared" si="20"/>
        <v>0</v>
      </c>
      <c r="F58" s="571" t="str">
        <f>iferror(D58/'PT Reporte SDR Brazil'!D57-1,"")</f>
        <v/>
      </c>
      <c r="G58" s="424"/>
      <c r="H58" s="570">
        <f>COUNTIFS('Data Br'!$A:$A,"&gt;="&amp;'Copy of Reporte SDR Brazil'!$C$4,'Data Br'!$A:$A,"&lt;="&amp;'Copy of Reporte SDR Brazil'!$D$4,'Data Br'!$Y:$Y,C58)</f>
        <v>0</v>
      </c>
      <c r="I58" s="571">
        <f t="shared" si="21"/>
        <v>0</v>
      </c>
      <c r="J58" s="571" t="str">
        <f>iferror(H58/'PT Reporte SDR'!H74-1,"")</f>
        <v/>
      </c>
      <c r="K58" s="570">
        <f>COUNTIFS(Data!$A:$A,"&gt;="&amp;'Copy of Reporte SDR Brazil'!$C$4,Data!$A:$A,"&lt;="&amp;'Copy of Reporte SDR Brazil'!$D$4,Data!$E:$E,D58,Data!$BG:$BG,$H$6)</f>
        <v>0</v>
      </c>
      <c r="L58" s="571">
        <f t="shared" si="22"/>
        <v>0</v>
      </c>
      <c r="M58" s="571" t="str">
        <f>iferror(K58/'PT Reporte SDR'!K74-1,"")</f>
        <v/>
      </c>
      <c r="N58" s="570">
        <f>COUNTIFS(Data!$A:$A,"&gt;="&amp;'Copy of Reporte SDR Brazil'!$C$4,Data!$A:$A,"&lt;="&amp;'Copy of Reporte SDR Brazil'!$D$4,Data!$E:$E,E58,Data!$BG:$BG,$H$6)</f>
        <v>0</v>
      </c>
      <c r="O58" s="571">
        <f t="shared" si="23"/>
        <v>0</v>
      </c>
      <c r="P58" s="571" t="str">
        <f>iferror(N58/'PT Reporte SDR'!N74-1,"")</f>
        <v/>
      </c>
      <c r="Q58" s="303"/>
      <c r="R58" s="303"/>
      <c r="S58" s="303"/>
      <c r="T58" s="304"/>
      <c r="U58" s="304"/>
      <c r="V58" s="304"/>
      <c r="W58" s="304"/>
      <c r="X58" s="304"/>
      <c r="Y58" s="304"/>
      <c r="Z58" s="304"/>
      <c r="AA58" s="304"/>
      <c r="AB58" s="304"/>
      <c r="AC58" s="304"/>
      <c r="AD58" s="304"/>
      <c r="AE58" s="304"/>
      <c r="AF58" s="304"/>
      <c r="AG58" s="304"/>
    </row>
    <row r="59" ht="22.5" customHeight="1">
      <c r="A59" s="367"/>
      <c r="B59" s="367"/>
      <c r="C59" s="352" t="s">
        <v>48</v>
      </c>
      <c r="D59" s="570">
        <f t="shared" si="19"/>
        <v>0</v>
      </c>
      <c r="E59" s="571">
        <f t="shared" si="20"/>
        <v>0</v>
      </c>
      <c r="F59" s="571" t="str">
        <f>iferror(D59/'PT Reporte SDR Brazil'!D58-1,"")</f>
        <v/>
      </c>
      <c r="G59" s="424"/>
      <c r="H59" s="570">
        <f>COUNTIFS('Data Br'!$A:$A,"&gt;="&amp;'Copy of Reporte SDR Brazil'!$C$4,'Data Br'!$A:$A,"&lt;="&amp;'Copy of Reporte SDR Brazil'!$D$4,'Data Br'!$Y:$Y,C59)</f>
        <v>0</v>
      </c>
      <c r="I59" s="571">
        <f t="shared" si="21"/>
        <v>0</v>
      </c>
      <c r="J59" s="571" t="str">
        <f>iferror(H59/'PT Reporte SDR'!H75-1,"")</f>
        <v/>
      </c>
      <c r="K59" s="570">
        <f>COUNTIFS(Data!$A:$A,"&gt;="&amp;'Copy of Reporte SDR Brazil'!$C$4,Data!$A:$A,"&lt;="&amp;'Copy of Reporte SDR Brazil'!$D$4,Data!$E:$E,D59,Data!$BG:$BG,$H$6)</f>
        <v>0</v>
      </c>
      <c r="L59" s="571">
        <f t="shared" si="22"/>
        <v>0</v>
      </c>
      <c r="M59" s="571" t="str">
        <f>iferror(K59/'PT Reporte SDR'!K75-1,"")</f>
        <v/>
      </c>
      <c r="N59" s="570">
        <f>COUNTIFS(Data!$A:$A,"&gt;="&amp;'Copy of Reporte SDR Brazil'!$C$4,Data!$A:$A,"&lt;="&amp;'Copy of Reporte SDR Brazil'!$D$4,Data!$E:$E,E59,Data!$BG:$BG,$H$6)</f>
        <v>0</v>
      </c>
      <c r="O59" s="571">
        <f t="shared" si="23"/>
        <v>0</v>
      </c>
      <c r="P59" s="571" t="str">
        <f>iferror(N59/'PT Reporte SDR'!N75-1,"")</f>
        <v/>
      </c>
      <c r="Q59" s="303"/>
      <c r="R59" s="303"/>
      <c r="S59" s="303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/>
      <c r="AE59" s="304"/>
      <c r="AF59" s="304"/>
      <c r="AG59" s="304"/>
    </row>
    <row r="60" ht="22.5" customHeight="1">
      <c r="A60" s="367"/>
      <c r="B60" s="367"/>
      <c r="C60" s="352" t="s">
        <v>49</v>
      </c>
      <c r="D60" s="570">
        <f t="shared" si="19"/>
        <v>0</v>
      </c>
      <c r="E60" s="571">
        <f t="shared" si="20"/>
        <v>0</v>
      </c>
      <c r="F60" s="571">
        <f>iferror(D60/'PT Reporte SDR Brazil'!D59-1,"")</f>
        <v>-1</v>
      </c>
      <c r="G60" s="424"/>
      <c r="H60" s="570">
        <f>COUNTIFS('Data Br'!$A:$A,"&gt;="&amp;'Copy of Reporte SDR Brazil'!$C$4,'Data Br'!$A:$A,"&lt;="&amp;'Copy of Reporte SDR Brazil'!$D$4,'Data Br'!$Y:$Y,C60)</f>
        <v>0</v>
      </c>
      <c r="I60" s="571">
        <f t="shared" si="21"/>
        <v>0</v>
      </c>
      <c r="J60" s="571" t="str">
        <f>iferror(H60/'PT Reporte SDR'!H76-1,"")</f>
        <v/>
      </c>
      <c r="K60" s="570">
        <f>COUNTIFS(Data!$A:$A,"&gt;="&amp;'Copy of Reporte SDR Brazil'!$C$4,Data!$A:$A,"&lt;="&amp;'Copy of Reporte SDR Brazil'!$D$4,Data!$E:$E,D60,Data!$BG:$BG,$H$6)</f>
        <v>0</v>
      </c>
      <c r="L60" s="571">
        <f t="shared" si="22"/>
        <v>0</v>
      </c>
      <c r="M60" s="571" t="str">
        <f>iferror(K60/'PT Reporte SDR'!K76-1,"")</f>
        <v/>
      </c>
      <c r="N60" s="570">
        <f>COUNTIFS(Data!$A:$A,"&gt;="&amp;'Copy of Reporte SDR Brazil'!$C$4,Data!$A:$A,"&lt;="&amp;'Copy of Reporte SDR Brazil'!$D$4,Data!$E:$E,E60,Data!$BG:$BG,$H$6)</f>
        <v>0</v>
      </c>
      <c r="O60" s="571">
        <f t="shared" si="23"/>
        <v>0</v>
      </c>
      <c r="P60" s="571" t="str">
        <f>iferror(N60/'PT Reporte SDR'!N76-1,"")</f>
        <v/>
      </c>
      <c r="Q60" s="303"/>
      <c r="R60" s="303"/>
      <c r="S60" s="303"/>
      <c r="T60" s="304"/>
      <c r="U60" s="304"/>
      <c r="V60" s="304"/>
      <c r="W60" s="304"/>
      <c r="X60" s="304"/>
      <c r="Y60" s="304"/>
      <c r="Z60" s="304"/>
      <c r="AA60" s="304"/>
      <c r="AB60" s="304"/>
      <c r="AC60" s="304"/>
      <c r="AD60" s="304"/>
      <c r="AE60" s="304"/>
      <c r="AF60" s="304"/>
      <c r="AG60" s="304"/>
    </row>
    <row r="61" ht="22.5" customHeight="1">
      <c r="A61" s="367"/>
      <c r="B61" s="367"/>
      <c r="C61" s="352" t="s">
        <v>50</v>
      </c>
      <c r="D61" s="570">
        <f t="shared" si="19"/>
        <v>0</v>
      </c>
      <c r="E61" s="571">
        <f t="shared" si="20"/>
        <v>0</v>
      </c>
      <c r="F61" s="571" t="str">
        <f>iferror(D61/'PT Reporte SDR Brazil'!D60-1,"")</f>
        <v/>
      </c>
      <c r="G61" s="424"/>
      <c r="H61" s="570">
        <f>COUNTIFS('Data Br'!$A:$A,"&gt;="&amp;'Copy of Reporte SDR Brazil'!$C$4,'Data Br'!$A:$A,"&lt;="&amp;'Copy of Reporte SDR Brazil'!$D$4,'Data Br'!$Y:$Y,C61)</f>
        <v>0</v>
      </c>
      <c r="I61" s="571">
        <f t="shared" si="21"/>
        <v>0</v>
      </c>
      <c r="J61" s="571" t="str">
        <f>iferror(H61/'PT Reporte SDR'!H77-1,"")</f>
        <v/>
      </c>
      <c r="K61" s="570">
        <f>COUNTIFS(Data!$A:$A,"&gt;="&amp;'Copy of Reporte SDR Brazil'!$C$4,Data!$A:$A,"&lt;="&amp;'Copy of Reporte SDR Brazil'!$D$4,Data!$E:$E,D61,Data!$BG:$BG,$H$6)</f>
        <v>0</v>
      </c>
      <c r="L61" s="571">
        <f t="shared" si="22"/>
        <v>0</v>
      </c>
      <c r="M61" s="571" t="str">
        <f>iferror(K61/'PT Reporte SDR'!K77-1,"")</f>
        <v/>
      </c>
      <c r="N61" s="570">
        <f>COUNTIFS(Data!$A:$A,"&gt;="&amp;'Copy of Reporte SDR Brazil'!$C$4,Data!$A:$A,"&lt;="&amp;'Copy of Reporte SDR Brazil'!$D$4,Data!$E:$E,E61,Data!$BG:$BG,$H$6)</f>
        <v>0</v>
      </c>
      <c r="O61" s="571">
        <f t="shared" si="23"/>
        <v>0</v>
      </c>
      <c r="P61" s="571" t="str">
        <f>iferror(N61/'PT Reporte SDR'!N77-1,"")</f>
        <v/>
      </c>
      <c r="Q61" s="303"/>
      <c r="R61" s="303"/>
      <c r="S61" s="303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04"/>
      <c r="AF61" s="304"/>
      <c r="AG61" s="304"/>
    </row>
    <row r="62" ht="22.5" customHeight="1">
      <c r="A62" s="367"/>
      <c r="B62" s="367"/>
      <c r="C62" s="448" t="s">
        <v>51</v>
      </c>
      <c r="D62" s="570">
        <f t="shared" si="19"/>
        <v>0</v>
      </c>
      <c r="E62" s="571">
        <f t="shared" si="20"/>
        <v>0</v>
      </c>
      <c r="F62" s="571" t="str">
        <f>iferror(D62/'PT Reporte SDR Brazil'!D61-1,"")</f>
        <v/>
      </c>
      <c r="G62" s="424"/>
      <c r="H62" s="570">
        <f>COUNTIFS('Data Br'!$A:$A,"&gt;="&amp;'Copy of Reporte SDR Brazil'!$C$4,'Data Br'!$A:$A,"&lt;="&amp;'Copy of Reporte SDR Brazil'!$D$4,'Data Br'!$Y:$Y,C62)</f>
        <v>0</v>
      </c>
      <c r="I62" s="571">
        <f t="shared" si="21"/>
        <v>0</v>
      </c>
      <c r="J62" s="571" t="str">
        <f>iferror(H62/'PT Reporte SDR'!H78-1,"")</f>
        <v/>
      </c>
      <c r="K62" s="570">
        <f>COUNTIFS(Data!$A:$A,"&gt;="&amp;'Copy of Reporte SDR Brazil'!$C$4,Data!$A:$A,"&lt;="&amp;'Copy of Reporte SDR Brazil'!$D$4,Data!$E:$E,D62,Data!$BG:$BG,$H$6)</f>
        <v>0</v>
      </c>
      <c r="L62" s="571">
        <f t="shared" si="22"/>
        <v>0</v>
      </c>
      <c r="M62" s="571" t="str">
        <f>iferror(K62/'PT Reporte SDR'!K78-1,"")</f>
        <v/>
      </c>
      <c r="N62" s="570">
        <f>COUNTIFS(Data!$A:$A,"&gt;="&amp;'Copy of Reporte SDR Brazil'!$C$4,Data!$A:$A,"&lt;="&amp;'Copy of Reporte SDR Brazil'!$D$4,Data!$E:$E,E62,Data!$BG:$BG,$H$6)</f>
        <v>0</v>
      </c>
      <c r="O62" s="571">
        <f t="shared" si="23"/>
        <v>0</v>
      </c>
      <c r="P62" s="571" t="str">
        <f>iferror(N62/'PT Reporte SDR'!N78-1,"")</f>
        <v/>
      </c>
      <c r="Q62" s="303"/>
      <c r="R62" s="303"/>
      <c r="S62" s="303"/>
      <c r="T62" s="304"/>
      <c r="U62" s="304"/>
      <c r="V62" s="304"/>
      <c r="W62" s="304"/>
      <c r="X62" s="304"/>
      <c r="Y62" s="304"/>
      <c r="Z62" s="304"/>
      <c r="AA62" s="304"/>
      <c r="AB62" s="304"/>
      <c r="AC62" s="304"/>
      <c r="AD62" s="304"/>
      <c r="AE62" s="304"/>
      <c r="AF62" s="304"/>
      <c r="AG62" s="304"/>
    </row>
    <row r="63" ht="22.5" customHeight="1">
      <c r="A63" s="367"/>
      <c r="B63" s="367"/>
      <c r="C63" s="448" t="s">
        <v>52</v>
      </c>
      <c r="D63" s="570">
        <f t="shared" si="19"/>
        <v>0</v>
      </c>
      <c r="E63" s="571">
        <f t="shared" si="20"/>
        <v>0</v>
      </c>
      <c r="F63" s="571" t="str">
        <f>iferror(D63/'PT Reporte SDR Brazil'!D62-1,"")</f>
        <v/>
      </c>
      <c r="G63" s="424"/>
      <c r="H63" s="570">
        <f>COUNTIFS('Data Br'!$A:$A,"&gt;="&amp;'Copy of Reporte SDR Brazil'!$C$4,'Data Br'!$A:$A,"&lt;="&amp;'Copy of Reporte SDR Brazil'!$D$4,'Data Br'!$Y:$Y,C63)</f>
        <v>0</v>
      </c>
      <c r="I63" s="571">
        <f t="shared" si="21"/>
        <v>0</v>
      </c>
      <c r="J63" s="571" t="str">
        <f>iferror(H63/'PT Reporte SDR'!H79-1,"")</f>
        <v/>
      </c>
      <c r="K63" s="570">
        <f>COUNTIFS(Data!$A:$A,"&gt;="&amp;'Copy of Reporte SDR Brazil'!$C$4,Data!$A:$A,"&lt;="&amp;'Copy of Reporte SDR Brazil'!$D$4,Data!$E:$E,D63,Data!$BG:$BG,$H$6)</f>
        <v>0</v>
      </c>
      <c r="L63" s="571">
        <f t="shared" si="22"/>
        <v>0</v>
      </c>
      <c r="M63" s="571" t="str">
        <f>iferror(K63/'PT Reporte SDR'!K79-1,"")</f>
        <v/>
      </c>
      <c r="N63" s="570">
        <f>COUNTIFS(Data!$A:$A,"&gt;="&amp;'Copy of Reporte SDR Brazil'!$C$4,Data!$A:$A,"&lt;="&amp;'Copy of Reporte SDR Brazil'!$D$4,Data!$E:$E,E63,Data!$BG:$BG,$H$6)</f>
        <v>0</v>
      </c>
      <c r="O63" s="571">
        <f t="shared" si="23"/>
        <v>0</v>
      </c>
      <c r="P63" s="571" t="str">
        <f>iferror(N63/'PT Reporte SDR'!N79-1,"")</f>
        <v/>
      </c>
      <c r="Q63" s="649"/>
      <c r="R63" s="649"/>
      <c r="S63" s="649"/>
      <c r="T63" s="449"/>
      <c r="U63" s="449"/>
      <c r="V63" s="304"/>
      <c r="W63" s="304"/>
      <c r="X63" s="304"/>
      <c r="Y63" s="304"/>
      <c r="Z63" s="304"/>
      <c r="AA63" s="304"/>
      <c r="AB63" s="304"/>
      <c r="AC63" s="304"/>
      <c r="AD63" s="304"/>
      <c r="AE63" s="304"/>
      <c r="AF63" s="304"/>
      <c r="AG63" s="304"/>
    </row>
    <row r="64" ht="22.5" customHeight="1">
      <c r="A64" s="367"/>
      <c r="B64" s="367"/>
      <c r="C64" s="450" t="s">
        <v>53</v>
      </c>
      <c r="D64" s="570">
        <f t="shared" si="19"/>
        <v>0</v>
      </c>
      <c r="E64" s="571">
        <f t="shared" si="20"/>
        <v>0</v>
      </c>
      <c r="F64" s="571" t="str">
        <f>iferror(D64/'PT Reporte SDR Brazil'!D63-1,"")</f>
        <v/>
      </c>
      <c r="G64" s="424"/>
      <c r="H64" s="570">
        <f>COUNTIFS('Data Br'!$A:$A,"&gt;="&amp;'Copy of Reporte SDR Brazil'!$C$4,'Data Br'!$A:$A,"&lt;="&amp;'Copy of Reporte SDR Brazil'!$D$4,'Data Br'!$Y:$Y,C64)</f>
        <v>0</v>
      </c>
      <c r="I64" s="571">
        <f t="shared" si="21"/>
        <v>0</v>
      </c>
      <c r="J64" s="571" t="str">
        <f>iferror(H64/'PT Reporte SDR'!H80-1,"")</f>
        <v/>
      </c>
      <c r="K64" s="570">
        <f>COUNTIFS(Data!$A:$A,"&gt;="&amp;'Copy of Reporte SDR Brazil'!$C$4,Data!$A:$A,"&lt;="&amp;'Copy of Reporte SDR Brazil'!$D$4,Data!$E:$E,D64,Data!$BG:$BG,$H$6)</f>
        <v>0</v>
      </c>
      <c r="L64" s="571">
        <f t="shared" si="22"/>
        <v>0</v>
      </c>
      <c r="M64" s="571" t="str">
        <f>iferror(K64/'PT Reporte SDR'!K80-1,"")</f>
        <v/>
      </c>
      <c r="N64" s="570">
        <f>COUNTIFS(Data!$A:$A,"&gt;="&amp;'Copy of Reporte SDR Brazil'!$C$4,Data!$A:$A,"&lt;="&amp;'Copy of Reporte SDR Brazil'!$D$4,Data!$E:$E,E64,Data!$BG:$BG,$H$6)</f>
        <v>0</v>
      </c>
      <c r="O64" s="571">
        <f t="shared" si="23"/>
        <v>0</v>
      </c>
      <c r="P64" s="571" t="str">
        <f>iferror(N64/'PT Reporte SDR'!N80-1,"")</f>
        <v/>
      </c>
      <c r="Q64" s="303"/>
      <c r="R64" s="303"/>
      <c r="S64" s="303"/>
      <c r="T64" s="304"/>
      <c r="U64" s="304"/>
      <c r="V64" s="304"/>
      <c r="W64" s="304"/>
      <c r="X64" s="304"/>
      <c r="Y64" s="304"/>
      <c r="Z64" s="304"/>
      <c r="AA64" s="304"/>
      <c r="AB64" s="304"/>
      <c r="AC64" s="304"/>
      <c r="AD64" s="304"/>
      <c r="AE64" s="304"/>
      <c r="AF64" s="304"/>
      <c r="AG64" s="304"/>
    </row>
    <row r="65" ht="22.5" customHeight="1">
      <c r="A65" s="367"/>
      <c r="B65" s="367"/>
      <c r="C65" s="448" t="s">
        <v>54</v>
      </c>
      <c r="D65" s="570">
        <f t="shared" si="19"/>
        <v>0</v>
      </c>
      <c r="E65" s="571">
        <f t="shared" si="20"/>
        <v>0</v>
      </c>
      <c r="F65" s="571" t="str">
        <f>iferror(D65/'PT Reporte SDR Brazil'!D64-1,"")</f>
        <v/>
      </c>
      <c r="G65" s="424"/>
      <c r="H65" s="570">
        <f>COUNTIFS('Data Br'!$A:$A,"&gt;="&amp;'Copy of Reporte SDR Brazil'!$C$4,'Data Br'!$A:$A,"&lt;="&amp;'Copy of Reporte SDR Brazil'!$D$4,'Data Br'!$Y:$Y,C65)</f>
        <v>0</v>
      </c>
      <c r="I65" s="571">
        <f t="shared" si="21"/>
        <v>0</v>
      </c>
      <c r="J65" s="571" t="str">
        <f>iferror(H65/'PT Reporte SDR'!H81-1,"")</f>
        <v/>
      </c>
      <c r="K65" s="570">
        <f>COUNTIFS(Data!$A:$A,"&gt;="&amp;'Copy of Reporte SDR Brazil'!$C$4,Data!$A:$A,"&lt;="&amp;'Copy of Reporte SDR Brazil'!$D$4,Data!$E:$E,D65,Data!$BG:$BG,$H$6)</f>
        <v>0</v>
      </c>
      <c r="L65" s="571">
        <f t="shared" si="22"/>
        <v>0</v>
      </c>
      <c r="M65" s="571" t="str">
        <f>iferror(K65/'PT Reporte SDR'!K81-1,"")</f>
        <v/>
      </c>
      <c r="N65" s="570">
        <f>COUNTIFS(Data!$A:$A,"&gt;="&amp;'Copy of Reporte SDR Brazil'!$C$4,Data!$A:$A,"&lt;="&amp;'Copy of Reporte SDR Brazil'!$D$4,Data!$E:$E,E65,Data!$BG:$BG,$H$6)</f>
        <v>0</v>
      </c>
      <c r="O65" s="571">
        <f t="shared" si="23"/>
        <v>0</v>
      </c>
      <c r="P65" s="571" t="str">
        <f>iferror(N65/'PT Reporte SDR'!N81-1,"")</f>
        <v/>
      </c>
      <c r="Q65" s="649"/>
      <c r="R65" s="649"/>
      <c r="S65" s="649"/>
      <c r="T65" s="449"/>
      <c r="U65" s="449"/>
      <c r="V65" s="304"/>
      <c r="W65" s="304"/>
      <c r="X65" s="304"/>
      <c r="Y65" s="304"/>
      <c r="Z65" s="304"/>
      <c r="AA65" s="304"/>
      <c r="AB65" s="304"/>
      <c r="AC65" s="304"/>
      <c r="AD65" s="304"/>
      <c r="AE65" s="304"/>
      <c r="AF65" s="304"/>
      <c r="AG65" s="304"/>
    </row>
    <row r="66" ht="22.5" customHeight="1">
      <c r="A66" s="304"/>
      <c r="B66" s="304"/>
      <c r="C66" s="352" t="s">
        <v>55</v>
      </c>
      <c r="D66" s="570">
        <f t="shared" si="19"/>
        <v>0</v>
      </c>
      <c r="E66" s="571">
        <f t="shared" si="20"/>
        <v>0</v>
      </c>
      <c r="F66" s="571" t="str">
        <f>iferror(D66/'PT Reporte SDR Brazil'!D65-1,"")</f>
        <v/>
      </c>
      <c r="G66" s="424"/>
      <c r="H66" s="570">
        <f>COUNTIFS('Data Br'!$A:$A,"&gt;="&amp;'Copy of Reporte SDR Brazil'!$C$4,'Data Br'!$A:$A,"&lt;="&amp;'Copy of Reporte SDR Brazil'!$D$4,'Data Br'!$Y:$Y,C66)</f>
        <v>0</v>
      </c>
      <c r="I66" s="571">
        <f t="shared" si="21"/>
        <v>0</v>
      </c>
      <c r="J66" s="571" t="str">
        <f>iferror(H66/'PT Reporte SDR'!H82-1,"")</f>
        <v/>
      </c>
      <c r="K66" s="570">
        <f>COUNTIFS(Data!$A:$A,"&gt;="&amp;'Copy of Reporte SDR Brazil'!$C$4,Data!$A:$A,"&lt;="&amp;'Copy of Reporte SDR Brazil'!$D$4,Data!$E:$E,D66,Data!$BG:$BG,$H$6)</f>
        <v>0</v>
      </c>
      <c r="L66" s="571">
        <f t="shared" si="22"/>
        <v>0</v>
      </c>
      <c r="M66" s="571" t="str">
        <f>iferror(K66/'PT Reporte SDR'!K82-1,"")</f>
        <v/>
      </c>
      <c r="N66" s="570">
        <f>COUNTIFS(Data!$A:$A,"&gt;="&amp;'Copy of Reporte SDR Brazil'!$C$4,Data!$A:$A,"&lt;="&amp;'Copy of Reporte SDR Brazil'!$D$4,Data!$E:$E,E66,Data!$BG:$BG,$H$6)</f>
        <v>0</v>
      </c>
      <c r="O66" s="571">
        <f t="shared" si="23"/>
        <v>0</v>
      </c>
      <c r="P66" s="571" t="str">
        <f>iferror(N66/'PT Reporte SDR'!N82-1,"")</f>
        <v/>
      </c>
      <c r="Q66" s="303"/>
      <c r="R66" s="303"/>
      <c r="S66" s="303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</row>
    <row r="67" ht="22.5" customHeight="1">
      <c r="A67" s="304"/>
      <c r="B67" s="304"/>
      <c r="C67" s="641"/>
      <c r="D67" s="642"/>
      <c r="E67" s="643"/>
      <c r="F67" s="643" t="str">
        <f>iferror(D67/'PT Reporte SDR Brazil'!D66-1,"")</f>
        <v/>
      </c>
      <c r="G67" s="424"/>
      <c r="H67" s="641"/>
      <c r="I67" s="643"/>
      <c r="J67" s="643" t="str">
        <f>iferror(H67/'PT Reporte SDR'!H83-1,"")</f>
        <v/>
      </c>
      <c r="K67" s="644"/>
      <c r="L67" s="643"/>
      <c r="M67" s="643" t="str">
        <f>iferror(K67/'PT Reporte SDR'!K83-1,"")</f>
        <v/>
      </c>
      <c r="N67" s="644"/>
      <c r="O67" s="643"/>
      <c r="P67" s="643" t="str">
        <f>iferror(N67/'PT Reporte SDR'!N83-1,"")</f>
        <v/>
      </c>
      <c r="Q67" s="303"/>
      <c r="R67" s="303"/>
      <c r="S67" s="303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</row>
    <row r="68" ht="22.5" customHeight="1">
      <c r="A68" s="304"/>
      <c r="B68" s="304"/>
      <c r="C68" s="641"/>
      <c r="D68" s="642"/>
      <c r="E68" s="643"/>
      <c r="F68" s="643" t="str">
        <f>iferror(D68/'PT Reporte SDR Brazil'!D67-1,"")</f>
        <v/>
      </c>
      <c r="G68" s="424"/>
      <c r="H68" s="641"/>
      <c r="I68" s="643"/>
      <c r="J68" s="643" t="str">
        <f>iferror(H68/'PT Reporte SDR'!H84-1,"")</f>
        <v/>
      </c>
      <c r="K68" s="644"/>
      <c r="L68" s="643"/>
      <c r="M68" s="643" t="str">
        <f>iferror(K68/'PT Reporte SDR'!K84-1,"")</f>
        <v/>
      </c>
      <c r="N68" s="644"/>
      <c r="O68" s="643"/>
      <c r="P68" s="643" t="str">
        <f>iferror(N68/'PT Reporte SDR'!N84-1,"")</f>
        <v/>
      </c>
      <c r="Q68" s="303"/>
      <c r="R68" s="303"/>
      <c r="S68" s="303"/>
      <c r="T68" s="304"/>
      <c r="U68" s="304"/>
      <c r="V68" s="304"/>
      <c r="W68" s="304"/>
      <c r="X68" s="304"/>
      <c r="Y68" s="304"/>
      <c r="Z68" s="304"/>
      <c r="AA68" s="304"/>
      <c r="AB68" s="304"/>
      <c r="AC68" s="304"/>
      <c r="AD68" s="304"/>
      <c r="AE68" s="304"/>
      <c r="AF68" s="304"/>
      <c r="AG68" s="304"/>
    </row>
    <row r="69" ht="22.5" customHeight="1">
      <c r="A69" s="568"/>
      <c r="B69" s="568"/>
      <c r="C69" s="566" t="s">
        <v>13</v>
      </c>
      <c r="D69" s="567">
        <f>SUM(D70:D77)</f>
        <v>0</v>
      </c>
      <c r="E69" s="552" t="s">
        <v>56</v>
      </c>
      <c r="F69" s="553" t="str">
        <f>iferror(D69/'PT Reporte SDR Brazil'!D68-1,"")</f>
        <v/>
      </c>
      <c r="G69" s="568"/>
      <c r="H69" s="573">
        <f>SUM(H70:H77)</f>
        <v>0</v>
      </c>
      <c r="I69" s="553" t="s">
        <v>56</v>
      </c>
      <c r="J69" s="552" t="str">
        <f>iferror(H69/'PT Reporte SDR'!H85-1,"")</f>
        <v/>
      </c>
      <c r="K69" s="574">
        <f>SUM(K70:K77)</f>
        <v>0</v>
      </c>
      <c r="L69" s="552" t="s">
        <v>56</v>
      </c>
      <c r="M69" s="553" t="str">
        <f>iferror(K69/'PT Reporte SDR'!K85-1,"")</f>
        <v/>
      </c>
      <c r="N69" s="573">
        <f>SUM(N70:N77)</f>
        <v>0</v>
      </c>
      <c r="O69" s="553" t="s">
        <v>56</v>
      </c>
      <c r="P69" s="552" t="str">
        <f>iferror(N69/'PT Reporte SDR'!N85-1,"")</f>
        <v/>
      </c>
      <c r="Q69" s="329"/>
      <c r="R69" s="329"/>
      <c r="S69" s="329"/>
      <c r="T69" s="568"/>
      <c r="U69" s="568"/>
      <c r="V69" s="568"/>
      <c r="W69" s="568"/>
      <c r="X69" s="568"/>
      <c r="Y69" s="568"/>
      <c r="Z69" s="568"/>
      <c r="AA69" s="568"/>
      <c r="AB69" s="568"/>
      <c r="AC69" s="568"/>
      <c r="AD69" s="568"/>
      <c r="AE69" s="568"/>
      <c r="AF69" s="568"/>
      <c r="AG69" s="568"/>
    </row>
    <row r="70" ht="22.5" customHeight="1">
      <c r="A70" s="304"/>
      <c r="B70" s="304"/>
      <c r="C70" s="650" t="s">
        <v>57</v>
      </c>
      <c r="D70" s="453">
        <f t="shared" ref="D70:D75" si="24">sum(H70)</f>
        <v>0</v>
      </c>
      <c r="E70" s="454">
        <f t="shared" ref="E70:E75" si="25">iferror(D70/$D$69,0)</f>
        <v>0</v>
      </c>
      <c r="F70" s="454" t="str">
        <f>iferror(D70/'PT Reporte SDR Brazil'!D69-1,"")</f>
        <v/>
      </c>
      <c r="G70" s="424"/>
      <c r="H70" s="455">
        <f>COUNTIFS('Data Br'!$A:$A,"&gt;="&amp;'Copy of Reporte SDR Brazil'!$C$4,'Data Br'!$A:$A,"&lt;="&amp;'Copy of Reporte SDR Brazil'!$D$4,'Data Br'!$Y:$Y,C70)</f>
        <v>0</v>
      </c>
      <c r="I70" s="454">
        <f t="shared" ref="I70:I75" si="26">iferror(H70/$D$69,0)</f>
        <v>0</v>
      </c>
      <c r="J70" s="454" t="str">
        <f>iferror(H70/'PT Reporte SDR'!H86-1,"")</f>
        <v/>
      </c>
      <c r="K70" s="455">
        <f>COUNTIFS(Data!$A:$A,"&gt;="&amp;'Copy of Reporte SDR Brazil'!$C$4,Data!$A:$A,"&lt;="&amp;'Copy of Reporte SDR Brazil'!$D$4,Data!$E:$E,D70,Data!$BG:$BG,$H$6)</f>
        <v>0</v>
      </c>
      <c r="L70" s="454">
        <f t="shared" ref="L70:L75" si="27">iferror(K70/$D$69,0)</f>
        <v>0</v>
      </c>
      <c r="M70" s="454" t="str">
        <f>iferror(K70/'PT Reporte SDR'!K86-1,"")</f>
        <v/>
      </c>
      <c r="N70" s="455">
        <f>COUNTIFS(Data!$A:$A,"&gt;="&amp;'Copy of Reporte SDR Brazil'!$C$4,Data!$A:$A,"&lt;="&amp;'Copy of Reporte SDR Brazil'!$D$4,Data!$E:$E,E70,Data!$BG:$BG,$H$6)</f>
        <v>0</v>
      </c>
      <c r="O70" s="454">
        <f t="shared" ref="O70:O75" si="28">iferror(N70/$D$69,0)</f>
        <v>0</v>
      </c>
      <c r="P70" s="454" t="str">
        <f>iferror(N70/'PT Reporte SDR'!N86-1,"")</f>
        <v/>
      </c>
      <c r="Q70" s="649"/>
      <c r="R70" s="649"/>
      <c r="S70" s="649"/>
      <c r="T70" s="449"/>
      <c r="U70" s="449"/>
      <c r="V70" s="304"/>
      <c r="W70" s="304"/>
      <c r="X70" s="304"/>
      <c r="Y70" s="304"/>
      <c r="Z70" s="304"/>
      <c r="AA70" s="304"/>
      <c r="AB70" s="304"/>
      <c r="AC70" s="304"/>
      <c r="AD70" s="304"/>
      <c r="AE70" s="304"/>
      <c r="AF70" s="304"/>
      <c r="AG70" s="304"/>
    </row>
    <row r="71" ht="22.5" customHeight="1">
      <c r="A71" s="304"/>
      <c r="B71" s="304"/>
      <c r="C71" s="651" t="s">
        <v>58</v>
      </c>
      <c r="D71" s="453">
        <f t="shared" si="24"/>
        <v>0</v>
      </c>
      <c r="E71" s="454">
        <f t="shared" si="25"/>
        <v>0</v>
      </c>
      <c r="F71" s="454" t="str">
        <f>iferror(D71/'PT Reporte SDR Brazil'!D70-1,"")</f>
        <v/>
      </c>
      <c r="G71" s="424"/>
      <c r="H71" s="455">
        <f>COUNTIFS('Data Br'!$A:$A,"&gt;="&amp;'Copy of Reporte SDR Brazil'!$C$4,'Data Br'!$A:$A,"&lt;="&amp;'Copy of Reporte SDR Brazil'!$D$4,'Data Br'!$Y:$Y,C71)</f>
        <v>0</v>
      </c>
      <c r="I71" s="454">
        <f t="shared" si="26"/>
        <v>0</v>
      </c>
      <c r="J71" s="454" t="str">
        <f>iferror(H71/'PT Reporte SDR'!H87-1,"")</f>
        <v/>
      </c>
      <c r="K71" s="455">
        <f>COUNTIFS(Data!$A:$A,"&gt;="&amp;'Copy of Reporte SDR Brazil'!$C$4,Data!$A:$A,"&lt;="&amp;'Copy of Reporte SDR Brazil'!$D$4,Data!$E:$E,D71,Data!$BG:$BG,$H$6)</f>
        <v>0</v>
      </c>
      <c r="L71" s="454">
        <f t="shared" si="27"/>
        <v>0</v>
      </c>
      <c r="M71" s="454" t="str">
        <f>iferror(K71/'PT Reporte SDR'!K87-1,"")</f>
        <v/>
      </c>
      <c r="N71" s="455">
        <f>COUNTIFS(Data!$A:$A,"&gt;="&amp;'Copy of Reporte SDR Brazil'!$C$4,Data!$A:$A,"&lt;="&amp;'Copy of Reporte SDR Brazil'!$D$4,Data!$E:$E,E71,Data!$BG:$BG,$H$6)</f>
        <v>0</v>
      </c>
      <c r="O71" s="454">
        <f t="shared" si="28"/>
        <v>0</v>
      </c>
      <c r="P71" s="454" t="str">
        <f>iferror(N71/'PT Reporte SDR'!N87-1,"")</f>
        <v/>
      </c>
      <c r="Q71" s="303"/>
      <c r="R71" s="303"/>
      <c r="S71" s="303"/>
      <c r="T71" s="304"/>
      <c r="U71" s="304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  <c r="AF71" s="304"/>
      <c r="AG71" s="304"/>
    </row>
    <row r="72" ht="22.5" customHeight="1">
      <c r="A72" s="304"/>
      <c r="B72" s="304"/>
      <c r="C72" s="448" t="s">
        <v>59</v>
      </c>
      <c r="D72" s="453">
        <f t="shared" si="24"/>
        <v>0</v>
      </c>
      <c r="E72" s="454">
        <f t="shared" si="25"/>
        <v>0</v>
      </c>
      <c r="F72" s="454" t="str">
        <f>iferror(D72/'PT Reporte SDR Brazil'!D71-1,"")</f>
        <v/>
      </c>
      <c r="G72" s="424"/>
      <c r="H72" s="455">
        <f>COUNTIFS('Data Br'!$A:$A,"&gt;="&amp;'Copy of Reporte SDR Brazil'!$C$4,'Data Br'!$A:$A,"&lt;="&amp;'Copy of Reporte SDR Brazil'!$D$4,'Data Br'!$Y:$Y,C72)</f>
        <v>0</v>
      </c>
      <c r="I72" s="454">
        <f t="shared" si="26"/>
        <v>0</v>
      </c>
      <c r="J72" s="454" t="str">
        <f>iferror(H72/'PT Reporte SDR'!H88-1,"")</f>
        <v/>
      </c>
      <c r="K72" s="455">
        <f>COUNTIFS(Data!$A:$A,"&gt;="&amp;'Copy of Reporte SDR Brazil'!$C$4,Data!$A:$A,"&lt;="&amp;'Copy of Reporte SDR Brazil'!$D$4,Data!$E:$E,D72,Data!$BG:$BG,$H$6)</f>
        <v>0</v>
      </c>
      <c r="L72" s="454">
        <f t="shared" si="27"/>
        <v>0</v>
      </c>
      <c r="M72" s="454" t="str">
        <f>iferror(K72/'PT Reporte SDR'!K88-1,"")</f>
        <v/>
      </c>
      <c r="N72" s="455">
        <f>COUNTIFS(Data!$A:$A,"&gt;="&amp;'Copy of Reporte SDR Brazil'!$C$4,Data!$A:$A,"&lt;="&amp;'Copy of Reporte SDR Brazil'!$D$4,Data!$E:$E,E72,Data!$BG:$BG,$H$6)</f>
        <v>0</v>
      </c>
      <c r="O72" s="454">
        <f t="shared" si="28"/>
        <v>0</v>
      </c>
      <c r="P72" s="454" t="str">
        <f>iferror(N72/'PT Reporte SDR'!N88-1,"")</f>
        <v/>
      </c>
      <c r="Q72" s="649"/>
      <c r="R72" s="649"/>
      <c r="S72" s="649"/>
      <c r="T72" s="449"/>
      <c r="U72" s="449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</row>
    <row r="73" ht="22.5" customHeight="1">
      <c r="A73" s="304"/>
      <c r="B73" s="304"/>
      <c r="C73" s="352" t="s">
        <v>60</v>
      </c>
      <c r="D73" s="453">
        <f t="shared" si="24"/>
        <v>0</v>
      </c>
      <c r="E73" s="454">
        <f t="shared" si="25"/>
        <v>0</v>
      </c>
      <c r="F73" s="454" t="str">
        <f>iferror(D73/'PT Reporte SDR Brazil'!D72-1,"")</f>
        <v/>
      </c>
      <c r="G73" s="424"/>
      <c r="H73" s="455">
        <f>COUNTIFS('Data Br'!$A:$A,"&gt;="&amp;'Copy of Reporte SDR Brazil'!$C$4,'Data Br'!$A:$A,"&lt;="&amp;'Copy of Reporte SDR Brazil'!$D$4,'Data Br'!$Y:$Y,C73)</f>
        <v>0</v>
      </c>
      <c r="I73" s="454">
        <f t="shared" si="26"/>
        <v>0</v>
      </c>
      <c r="J73" s="454" t="str">
        <f>iferror(H73/'PT Reporte SDR'!H89-1,"")</f>
        <v/>
      </c>
      <c r="K73" s="455">
        <f>COUNTIFS(Data!$A:$A,"&gt;="&amp;'Copy of Reporte SDR Brazil'!$C$4,Data!$A:$A,"&lt;="&amp;'Copy of Reporte SDR Brazil'!$D$4,Data!$E:$E,D73,Data!$BG:$BG,$H$6)</f>
        <v>0</v>
      </c>
      <c r="L73" s="454">
        <f t="shared" si="27"/>
        <v>0</v>
      </c>
      <c r="M73" s="454" t="str">
        <f>iferror(K73/'PT Reporte SDR'!K89-1,"")</f>
        <v/>
      </c>
      <c r="N73" s="455">
        <f>COUNTIFS(Data!$A:$A,"&gt;="&amp;'Copy of Reporte SDR Brazil'!$C$4,Data!$A:$A,"&lt;="&amp;'Copy of Reporte SDR Brazil'!$D$4,Data!$E:$E,E73,Data!$BG:$BG,$H$6)</f>
        <v>0</v>
      </c>
      <c r="O73" s="454">
        <f t="shared" si="28"/>
        <v>0</v>
      </c>
      <c r="P73" s="454" t="str">
        <f>iferror(N73/'PT Reporte SDR'!N89-1,"")</f>
        <v/>
      </c>
      <c r="Q73" s="303"/>
      <c r="R73" s="303"/>
      <c r="S73" s="303"/>
      <c r="T73" s="304"/>
      <c r="U73" s="304"/>
      <c r="V73" s="304"/>
      <c r="W73" s="304"/>
      <c r="X73" s="304"/>
      <c r="Y73" s="304"/>
      <c r="Z73" s="304"/>
      <c r="AA73" s="304"/>
      <c r="AB73" s="304"/>
      <c r="AC73" s="304"/>
      <c r="AD73" s="304"/>
      <c r="AE73" s="304"/>
      <c r="AF73" s="304"/>
      <c r="AG73" s="304"/>
    </row>
    <row r="74" ht="22.5" customHeight="1">
      <c r="A74" s="304"/>
      <c r="B74" s="304"/>
      <c r="C74" s="352" t="s">
        <v>61</v>
      </c>
      <c r="D74" s="453">
        <f t="shared" si="24"/>
        <v>0</v>
      </c>
      <c r="E74" s="454">
        <f t="shared" si="25"/>
        <v>0</v>
      </c>
      <c r="F74" s="454" t="str">
        <f>iferror(D74/'PT Reporte SDR Brazil'!D73-1,"")</f>
        <v/>
      </c>
      <c r="G74" s="424"/>
      <c r="H74" s="455">
        <f>COUNTIFS('Data Br'!$A:$A,"&gt;="&amp;'Copy of Reporte SDR Brazil'!$C$4,'Data Br'!$A:$A,"&lt;="&amp;'Copy of Reporte SDR Brazil'!$D$4,'Data Br'!$Y:$Y,C74)</f>
        <v>0</v>
      </c>
      <c r="I74" s="454">
        <f t="shared" si="26"/>
        <v>0</v>
      </c>
      <c r="J74" s="454" t="str">
        <f>iferror(H74/'PT Reporte SDR'!H90-1,"")</f>
        <v/>
      </c>
      <c r="K74" s="455">
        <f>COUNTIFS(Data!$A:$A,"&gt;="&amp;'Copy of Reporte SDR Brazil'!$C$4,Data!$A:$A,"&lt;="&amp;'Copy of Reporte SDR Brazil'!$D$4,Data!$E:$E,D74,Data!$BG:$BG,$H$6)</f>
        <v>0</v>
      </c>
      <c r="L74" s="454">
        <f t="shared" si="27"/>
        <v>0</v>
      </c>
      <c r="M74" s="454" t="str">
        <f>iferror(K74/'PT Reporte SDR'!K90-1,"")</f>
        <v/>
      </c>
      <c r="N74" s="455">
        <f>COUNTIFS(Data!$A:$A,"&gt;="&amp;'Copy of Reporte SDR Brazil'!$C$4,Data!$A:$A,"&lt;="&amp;'Copy of Reporte SDR Brazil'!$D$4,Data!$E:$E,E74,Data!$BG:$BG,$H$6)</f>
        <v>0</v>
      </c>
      <c r="O74" s="454">
        <f t="shared" si="28"/>
        <v>0</v>
      </c>
      <c r="P74" s="454" t="str">
        <f>iferror(N74/'PT Reporte SDR'!N90-1,"")</f>
        <v/>
      </c>
      <c r="Q74" s="303"/>
      <c r="R74" s="303"/>
      <c r="S74" s="303"/>
      <c r="T74" s="304"/>
      <c r="U74" s="304"/>
      <c r="V74" s="304"/>
      <c r="W74" s="304"/>
      <c r="X74" s="304"/>
      <c r="Y74" s="304"/>
      <c r="Z74" s="304"/>
      <c r="AA74" s="304"/>
      <c r="AB74" s="304"/>
      <c r="AC74" s="304"/>
      <c r="AD74" s="304"/>
      <c r="AE74" s="304"/>
      <c r="AF74" s="304"/>
      <c r="AG74" s="304"/>
    </row>
    <row r="75" ht="22.5" customHeight="1">
      <c r="A75" s="304"/>
      <c r="B75" s="304"/>
      <c r="C75" s="352" t="s">
        <v>62</v>
      </c>
      <c r="D75" s="453">
        <f t="shared" si="24"/>
        <v>0</v>
      </c>
      <c r="E75" s="454">
        <f t="shared" si="25"/>
        <v>0</v>
      </c>
      <c r="F75" s="454" t="str">
        <f>iferror(D75/'PT Reporte SDR Brazil'!D74-1,"")</f>
        <v/>
      </c>
      <c r="G75" s="424"/>
      <c r="H75" s="455">
        <f>COUNTIFS('Data Br'!$A:$A,"&gt;="&amp;'Copy of Reporte SDR Brazil'!$C$4,'Data Br'!$A:$A,"&lt;="&amp;'Copy of Reporte SDR Brazil'!$D$4,'Data Br'!$Y:$Y,C75)</f>
        <v>0</v>
      </c>
      <c r="I75" s="454">
        <f t="shared" si="26"/>
        <v>0</v>
      </c>
      <c r="J75" s="454" t="str">
        <f>iferror(H75/'PT Reporte SDR'!H91-1,"")</f>
        <v/>
      </c>
      <c r="K75" s="455">
        <f>COUNTIFS(Data!$A:$A,"&gt;="&amp;'Copy of Reporte SDR Brazil'!$C$4,Data!$A:$A,"&lt;="&amp;'Copy of Reporte SDR Brazil'!$D$4,Data!$E:$E,D75,Data!$BG:$BG,$H$6)</f>
        <v>0</v>
      </c>
      <c r="L75" s="454">
        <f t="shared" si="27"/>
        <v>0</v>
      </c>
      <c r="M75" s="454" t="str">
        <f>iferror(K75/'PT Reporte SDR'!K91-1,"")</f>
        <v/>
      </c>
      <c r="N75" s="455">
        <f>COUNTIFS(Data!$A:$A,"&gt;="&amp;'Copy of Reporte SDR Brazil'!$C$4,Data!$A:$A,"&lt;="&amp;'Copy of Reporte SDR Brazil'!$D$4,Data!$E:$E,E75,Data!$BG:$BG,$H$6)</f>
        <v>0</v>
      </c>
      <c r="O75" s="454">
        <f t="shared" si="28"/>
        <v>0</v>
      </c>
      <c r="P75" s="454" t="str">
        <f>iferror(N75/'PT Reporte SDR'!N91-1,"")</f>
        <v/>
      </c>
      <c r="Q75" s="649"/>
      <c r="R75" s="649"/>
      <c r="S75" s="649"/>
      <c r="T75" s="449"/>
      <c r="U75" s="449"/>
      <c r="V75" s="304"/>
      <c r="W75" s="304"/>
      <c r="X75" s="304"/>
      <c r="Y75" s="304"/>
      <c r="Z75" s="304"/>
      <c r="AA75" s="304"/>
      <c r="AB75" s="304"/>
      <c r="AC75" s="304"/>
      <c r="AD75" s="304"/>
      <c r="AE75" s="304"/>
      <c r="AF75" s="304"/>
      <c r="AG75" s="304"/>
    </row>
    <row r="76" ht="22.5" customHeight="1">
      <c r="A76" s="304"/>
      <c r="B76" s="304"/>
      <c r="C76" s="352"/>
      <c r="D76" s="453"/>
      <c r="E76" s="457"/>
      <c r="F76" s="457" t="str">
        <f>iferror(D76/'PT Reporte SDR Brazil'!D75-1,"")</f>
        <v/>
      </c>
      <c r="G76" s="424"/>
      <c r="H76" s="652"/>
      <c r="I76" s="457"/>
      <c r="J76" s="457" t="str">
        <f>iferror(H76/'PT Reporte SDR'!H92-1,"")</f>
        <v/>
      </c>
      <c r="K76" s="455"/>
      <c r="L76" s="457"/>
      <c r="M76" s="457" t="str">
        <f>iferror(K76/'PT Reporte SDR'!K92-1,"")</f>
        <v/>
      </c>
      <c r="N76" s="455"/>
      <c r="O76" s="457"/>
      <c r="P76" s="457" t="str">
        <f>iferror(N76/'PT Reporte SDR'!N92-1,"")</f>
        <v/>
      </c>
      <c r="Q76" s="303"/>
      <c r="R76" s="303"/>
      <c r="S76" s="303"/>
      <c r="T76" s="304"/>
      <c r="U76" s="304"/>
      <c r="V76" s="304"/>
      <c r="W76" s="304"/>
      <c r="X76" s="304"/>
      <c r="Y76" s="304"/>
      <c r="Z76" s="304"/>
      <c r="AA76" s="304"/>
      <c r="AB76" s="304"/>
      <c r="AC76" s="304"/>
      <c r="AD76" s="304"/>
      <c r="AE76" s="304"/>
      <c r="AF76" s="304"/>
      <c r="AG76" s="304"/>
    </row>
    <row r="77" ht="22.5" customHeight="1">
      <c r="A77" s="304"/>
      <c r="B77" s="304"/>
      <c r="C77" s="352"/>
      <c r="D77" s="453"/>
      <c r="E77" s="457"/>
      <c r="F77" s="457" t="str">
        <f>iferror(D77/'PT Reporte SDR Brazil'!D76-1,"")</f>
        <v/>
      </c>
      <c r="G77" s="424"/>
      <c r="H77" s="652"/>
      <c r="I77" s="457"/>
      <c r="J77" s="457" t="str">
        <f>iferror(H77/'PT Reporte SDR'!H93-1,"")</f>
        <v/>
      </c>
      <c r="K77" s="455"/>
      <c r="L77" s="457"/>
      <c r="M77" s="457" t="str">
        <f>iferror(K77/'PT Reporte SDR'!K93-1,"")</f>
        <v/>
      </c>
      <c r="N77" s="455"/>
      <c r="O77" s="457"/>
      <c r="P77" s="457" t="str">
        <f>iferror(N77/'PT Reporte SDR'!N93-1,"")</f>
        <v/>
      </c>
      <c r="Q77" s="649"/>
      <c r="R77" s="649"/>
      <c r="S77" s="649"/>
      <c r="T77" s="449"/>
      <c r="U77" s="449"/>
      <c r="V77" s="304"/>
      <c r="W77" s="304"/>
      <c r="X77" s="304"/>
      <c r="Y77" s="304"/>
      <c r="Z77" s="304"/>
      <c r="AA77" s="304"/>
      <c r="AB77" s="304"/>
      <c r="AC77" s="304"/>
      <c r="AD77" s="304"/>
      <c r="AE77" s="304"/>
      <c r="AF77" s="304"/>
      <c r="AG77" s="304"/>
    </row>
    <row r="78" ht="22.5" customHeight="1">
      <c r="A78" s="304"/>
      <c r="B78" s="304"/>
      <c r="C78" s="641"/>
      <c r="D78" s="642"/>
      <c r="E78" s="653"/>
      <c r="F78" s="653" t="str">
        <f>iferror(D78/'PT Reporte SDR Brazil'!D77-1,"")</f>
        <v/>
      </c>
      <c r="G78" s="424"/>
      <c r="H78" s="641"/>
      <c r="I78" s="653"/>
      <c r="J78" s="653" t="str">
        <f>iferror(H78/'PT Reporte SDR'!H94-1,"")</f>
        <v/>
      </c>
      <c r="K78" s="644"/>
      <c r="L78" s="653"/>
      <c r="M78" s="653" t="str">
        <f>iferror(K78/'PT Reporte SDR'!K94-1,"")</f>
        <v/>
      </c>
      <c r="N78" s="644"/>
      <c r="O78" s="653"/>
      <c r="P78" s="653" t="str">
        <f>iferror(N78/'PT Reporte SDR'!N94-1,"")</f>
        <v/>
      </c>
      <c r="Q78" s="303"/>
      <c r="R78" s="303"/>
      <c r="S78" s="303"/>
      <c r="T78" s="304"/>
      <c r="U78" s="304"/>
      <c r="V78" s="304"/>
      <c r="W78" s="304"/>
      <c r="X78" s="304"/>
      <c r="Y78" s="304"/>
      <c r="Z78" s="304"/>
      <c r="AA78" s="304"/>
      <c r="AB78" s="304"/>
      <c r="AC78" s="304"/>
      <c r="AD78" s="304"/>
      <c r="AE78" s="304"/>
      <c r="AF78" s="304"/>
      <c r="AG78" s="304"/>
    </row>
    <row r="79" ht="22.5" customHeight="1">
      <c r="A79" s="568"/>
      <c r="B79" s="568"/>
      <c r="C79" s="566" t="s">
        <v>63</v>
      </c>
      <c r="D79" s="567">
        <f>SUM(D80:D81)</f>
        <v>6</v>
      </c>
      <c r="E79" s="552" t="s">
        <v>56</v>
      </c>
      <c r="F79" s="553" t="str">
        <f>iferror(D79/'PT Reporte SDR Brazil'!D78-1,"")</f>
        <v/>
      </c>
      <c r="G79" s="568"/>
      <c r="H79" s="573">
        <f>SUM(H80:H81)</f>
        <v>6</v>
      </c>
      <c r="I79" s="553" t="s">
        <v>56</v>
      </c>
      <c r="J79" s="552" t="str">
        <f>iferror(H79/'PT Reporte SDR'!H95-1,"")</f>
        <v/>
      </c>
      <c r="K79" s="574">
        <f>SUM(K80:K81)</f>
        <v>0</v>
      </c>
      <c r="L79" s="552" t="s">
        <v>56</v>
      </c>
      <c r="M79" s="553" t="str">
        <f>iferror(K79/'PT Reporte SDR'!K95-1,"")</f>
        <v/>
      </c>
      <c r="N79" s="573">
        <f>SUM(N80:N81)</f>
        <v>0</v>
      </c>
      <c r="O79" s="553" t="s">
        <v>56</v>
      </c>
      <c r="P79" s="552" t="str">
        <f>iferror(N79/'PT Reporte SDR'!N95-1,"")</f>
        <v/>
      </c>
      <c r="Q79" s="329"/>
      <c r="R79" s="329"/>
      <c r="S79" s="329"/>
      <c r="T79" s="568"/>
      <c r="U79" s="568"/>
      <c r="V79" s="568"/>
      <c r="W79" s="568"/>
      <c r="X79" s="568"/>
      <c r="Y79" s="568"/>
      <c r="Z79" s="568"/>
      <c r="AA79" s="568"/>
      <c r="AB79" s="568"/>
      <c r="AC79" s="568"/>
      <c r="AD79" s="568"/>
      <c r="AE79" s="568"/>
      <c r="AF79" s="568"/>
      <c r="AG79" s="568"/>
    </row>
    <row r="80" ht="22.5" customHeight="1">
      <c r="A80" s="304"/>
      <c r="B80" s="304"/>
      <c r="C80" s="349" t="s">
        <v>64</v>
      </c>
      <c r="D80" s="584">
        <f>sum(H80)</f>
        <v>6</v>
      </c>
      <c r="E80" s="585">
        <f>IFERROR(D80/$D$79,0)</f>
        <v>1</v>
      </c>
      <c r="F80" s="585" t="str">
        <f>iferror(D80/'PT Reporte SDR Brazil'!D79-1,"")</f>
        <v/>
      </c>
      <c r="G80" s="424"/>
      <c r="H80" s="584">
        <f>COUNTIFS('Data Br'!$A:$A,"&gt;="&amp;'Copy of Reporte SDR Brazil'!$C$4,'Data Br'!$A:$A,"&lt;="&amp;'Copy of Reporte SDR Brazil'!$D$4,'Data Br'!$AE:$AE,C80)+6</f>
        <v>6</v>
      </c>
      <c r="I80" s="585">
        <f>IFERROR(H80/$D$79,0)</f>
        <v>1</v>
      </c>
      <c r="J80" s="585" t="str">
        <f>iferror(H80/'PT Reporte SDR'!H96-1,"")</f>
        <v/>
      </c>
      <c r="K80" s="584"/>
      <c r="L80" s="585">
        <f>IFERROR(K80/$D$79,0)</f>
        <v>0</v>
      </c>
      <c r="M80" s="585" t="str">
        <f>iferror(K80/'PT Reporte SDR'!K96-1,"")</f>
        <v/>
      </c>
      <c r="N80" s="584"/>
      <c r="O80" s="585">
        <f>IFERROR(N80/$D$79,0)</f>
        <v>0</v>
      </c>
      <c r="P80" s="585" t="str">
        <f>iferror(N80/'PT Reporte SDR'!N96-1,"")</f>
        <v/>
      </c>
      <c r="Q80" s="303"/>
      <c r="R80" s="303"/>
      <c r="S80" s="303"/>
      <c r="T80" s="304"/>
      <c r="U80" s="304"/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</row>
    <row r="81" ht="22.5" customHeight="1">
      <c r="A81" s="304"/>
      <c r="B81" s="304"/>
      <c r="C81" s="352"/>
      <c r="D81" s="584"/>
      <c r="E81" s="586"/>
      <c r="F81" s="586" t="str">
        <f>iferror(D81/'PT Reporte SDR Brazil'!D80-1,"")</f>
        <v/>
      </c>
      <c r="G81" s="424"/>
      <c r="H81" s="654"/>
      <c r="I81" s="586"/>
      <c r="J81" s="586" t="str">
        <f>iferror(H81/'PT Reporte SDR'!H97-1,"")</f>
        <v/>
      </c>
      <c r="K81" s="584"/>
      <c r="L81" s="586"/>
      <c r="M81" s="586" t="str">
        <f>iferror(K81/'PT Reporte SDR'!K97-1,"")</f>
        <v/>
      </c>
      <c r="N81" s="584"/>
      <c r="O81" s="586"/>
      <c r="P81" s="586" t="str">
        <f>iferror(N81/'PT Reporte SDR'!N97-1,"")</f>
        <v/>
      </c>
      <c r="Q81" s="303"/>
      <c r="R81" s="303"/>
      <c r="S81" s="303"/>
      <c r="T81" s="304"/>
      <c r="U81" s="304"/>
      <c r="V81" s="304"/>
      <c r="W81" s="304"/>
      <c r="X81" s="304"/>
      <c r="Y81" s="304"/>
      <c r="Z81" s="304"/>
      <c r="AA81" s="304"/>
      <c r="AB81" s="304"/>
      <c r="AC81" s="304"/>
      <c r="AD81" s="304"/>
      <c r="AE81" s="304"/>
      <c r="AF81" s="304"/>
      <c r="AG81" s="304"/>
    </row>
    <row r="82" ht="22.5" customHeight="1">
      <c r="A82" s="304"/>
      <c r="B82" s="304"/>
      <c r="C82" s="641"/>
      <c r="D82" s="641"/>
      <c r="E82" s="643"/>
      <c r="F82" s="643" t="str">
        <f>iferror(D82/'PT Reporte SDR Brazil'!D81-1,"")</f>
        <v/>
      </c>
      <c r="G82" s="424"/>
      <c r="H82" s="641"/>
      <c r="I82" s="643"/>
      <c r="J82" s="643" t="str">
        <f>iferror(H82/'PT Reporte SDR'!H98-1,"")</f>
        <v/>
      </c>
      <c r="K82" s="644"/>
      <c r="L82" s="643"/>
      <c r="M82" s="643" t="str">
        <f>iferror(K82/'PT Reporte SDR'!K98-1,"")</f>
        <v/>
      </c>
      <c r="N82" s="644"/>
      <c r="O82" s="643"/>
      <c r="P82" s="643" t="str">
        <f>iferror(N82/'PT Reporte SDR'!N98-1,"")</f>
        <v/>
      </c>
      <c r="Q82" s="303"/>
      <c r="R82" s="303"/>
      <c r="S82" s="303"/>
      <c r="T82" s="304"/>
      <c r="U82" s="304"/>
      <c r="V82" s="304"/>
      <c r="W82" s="304"/>
      <c r="X82" s="304"/>
      <c r="Y82" s="304"/>
      <c r="Z82" s="304"/>
      <c r="AA82" s="304"/>
      <c r="AB82" s="304"/>
      <c r="AC82" s="304"/>
      <c r="AD82" s="304"/>
      <c r="AE82" s="304"/>
      <c r="AF82" s="304"/>
      <c r="AG82" s="304"/>
    </row>
    <row r="83" ht="22.5" customHeight="1">
      <c r="A83" s="568"/>
      <c r="B83" s="568"/>
      <c r="C83" s="655" t="s">
        <v>65</v>
      </c>
      <c r="D83" s="574">
        <f>sum(D84:D124)</f>
        <v>0</v>
      </c>
      <c r="E83" s="656" t="s">
        <v>3</v>
      </c>
      <c r="F83" s="657" t="str">
        <f>iferror(D83/'PT Reporte SDR Brazil'!D82-1,"")</f>
        <v/>
      </c>
      <c r="G83" s="640"/>
      <c r="H83" s="573">
        <f>SUM(H84:H124)</f>
        <v>0</v>
      </c>
      <c r="I83" s="657" t="s">
        <v>3</v>
      </c>
      <c r="J83" s="656" t="str">
        <f>iferror(H83/'PT Reporte SDR'!H99-1,"")</f>
        <v/>
      </c>
      <c r="K83" s="574">
        <f>SUM(K84:K124)</f>
        <v>0</v>
      </c>
      <c r="L83" s="656" t="s">
        <v>3</v>
      </c>
      <c r="M83" s="657" t="str">
        <f>iferror(K83/'PT Reporte SDR'!K99-1,"")</f>
        <v/>
      </c>
      <c r="N83" s="573">
        <f>SUM(N84:N124)</f>
        <v>0</v>
      </c>
      <c r="O83" s="657" t="s">
        <v>3</v>
      </c>
      <c r="P83" s="656" t="str">
        <f>iferror(N83/'PT Reporte SDR'!N99-1,"")</f>
        <v/>
      </c>
      <c r="Q83" s="329"/>
      <c r="R83" s="329"/>
      <c r="S83" s="329"/>
      <c r="T83" s="568"/>
      <c r="U83" s="568"/>
      <c r="V83" s="568"/>
      <c r="W83" s="568"/>
      <c r="X83" s="568"/>
      <c r="Y83" s="568"/>
      <c r="Z83" s="568"/>
      <c r="AA83" s="568"/>
      <c r="AB83" s="568"/>
      <c r="AC83" s="568"/>
      <c r="AD83" s="568"/>
      <c r="AE83" s="568"/>
      <c r="AF83" s="568"/>
      <c r="AG83" s="568"/>
    </row>
    <row r="84" ht="22.5" customHeight="1">
      <c r="A84" s="304"/>
      <c r="B84" s="297"/>
      <c r="C84" s="612" t="s">
        <v>64</v>
      </c>
      <c r="D84" s="477">
        <f t="shared" ref="D84:D95" si="29">H84+K84+N84</f>
        <v>0</v>
      </c>
      <c r="E84" s="423" t="str">
        <f t="shared" ref="E84:E95" si="30">D84/$D$83</f>
        <v>#DIV/0!</v>
      </c>
      <c r="F84" s="423" t="str">
        <f>iferror(D84/'PT Reporte SDR Brazil'!D83-1,"")</f>
        <v/>
      </c>
      <c r="G84" s="340"/>
      <c r="H84" s="477">
        <f>COUNTIFS('Data Br'!$A:$A,"&gt;="&amp;'Copy of Reporte SDR Brazil'!$C$4,'Data Br'!$A:$A,"&lt;="&amp;'Copy of Reporte SDR Brazil'!$D$4,'Data Br'!$AD:$AD,C84)</f>
        <v>0</v>
      </c>
      <c r="I84" s="423" t="str">
        <f t="shared" ref="I84:I95" si="31">H84/$D$83</f>
        <v>#DIV/0!</v>
      </c>
      <c r="J84" s="423" t="str">
        <f>iferror(H84/'PT Reporte SDR'!H100-1,"")</f>
        <v/>
      </c>
      <c r="K84" s="477">
        <f>COUNTIFS(Data!$A:$A,"&gt;="&amp;'Copy of Reporte SDR Brazil'!$C$4,Data!$A:$A,"&lt;="&amp;'Copy of Reporte SDR Brazil'!$D$4,Data!$BI:$BI,$H$6,Data!$DF:$DF,C84)</f>
        <v>0</v>
      </c>
      <c r="L84" s="423" t="str">
        <f t="shared" ref="L84:L95" si="32">K84/$D$83</f>
        <v>#DIV/0!</v>
      </c>
      <c r="M84" s="423" t="str">
        <f>iferror(K84/'PT Reporte SDR'!K100-1,"")</f>
        <v/>
      </c>
      <c r="N84" s="477">
        <f>COUNTIFS(Data!$A:$A,"&gt;="&amp;'Copy of Reporte SDR Brazil'!$C$4,Data!$A:$A,"&lt;="&amp;'Copy of Reporte SDR Brazil'!$D$4,Data!$BI:$BI,$H$6,Data!$DF:$DF,C84)</f>
        <v>0</v>
      </c>
      <c r="O84" s="423" t="str">
        <f t="shared" ref="O84:O95" si="33">N84/$D$83</f>
        <v>#DIV/0!</v>
      </c>
      <c r="P84" s="423" t="str">
        <f>iferror(N84/'PT Reporte SDR'!N100-1,"")</f>
        <v/>
      </c>
      <c r="Q84" s="303"/>
      <c r="R84" s="303"/>
      <c r="S84" s="303"/>
      <c r="T84" s="304"/>
      <c r="U84" s="304"/>
      <c r="V84" s="304"/>
      <c r="W84" s="304"/>
      <c r="X84" s="304"/>
      <c r="Y84" s="304"/>
      <c r="Z84" s="304"/>
      <c r="AA84" s="304"/>
      <c r="AB84" s="304"/>
      <c r="AC84" s="304"/>
      <c r="AD84" s="304"/>
      <c r="AE84" s="304"/>
      <c r="AF84" s="304"/>
      <c r="AG84" s="304"/>
    </row>
    <row r="85" ht="22.5" customHeight="1">
      <c r="A85" s="304"/>
      <c r="B85" s="297"/>
      <c r="C85" s="612" t="s">
        <v>66</v>
      </c>
      <c r="D85" s="477">
        <f t="shared" si="29"/>
        <v>0</v>
      </c>
      <c r="E85" s="423" t="str">
        <f t="shared" si="30"/>
        <v>#DIV/0!</v>
      </c>
      <c r="F85" s="423" t="str">
        <f>iferror(D85/'PT Reporte SDR Brazil'!D84-1,"")</f>
        <v/>
      </c>
      <c r="G85" s="424"/>
      <c r="H85" s="477">
        <f>COUNTIFS('Data Br'!$A:$A,"&gt;="&amp;'Copy of Reporte SDR Brazil'!$C$4,'Data Br'!$A:$A,"&lt;="&amp;'Copy of Reporte SDR Brazil'!$D$4,'Data Br'!$AD:$AD,C85)</f>
        <v>0</v>
      </c>
      <c r="I85" s="423" t="str">
        <f t="shared" si="31"/>
        <v>#DIV/0!</v>
      </c>
      <c r="J85" s="423" t="str">
        <f>iferror(H85/'PT Reporte SDR'!H101-1,"")</f>
        <v/>
      </c>
      <c r="K85" s="477">
        <f>COUNTIFS(Data!$A:$A,"&gt;="&amp;'Copy of Reporte SDR Brazil'!$C$4,Data!$A:$A,"&lt;="&amp;'Copy of Reporte SDR Brazil'!$D$4,Data!$BI:$BI,$H$6,Data!$DF:$DF,C85)</f>
        <v>0</v>
      </c>
      <c r="L85" s="423" t="str">
        <f t="shared" si="32"/>
        <v>#DIV/0!</v>
      </c>
      <c r="M85" s="423" t="str">
        <f>iferror(K85/'PT Reporte SDR'!K101-1,"")</f>
        <v/>
      </c>
      <c r="N85" s="477">
        <f>COUNTIFS(Data!$A:$A,"&gt;="&amp;'Copy of Reporte SDR Brazil'!$C$4,Data!$A:$A,"&lt;="&amp;'Copy of Reporte SDR Brazil'!$D$4,Data!$BI:$BI,$H$6,Data!$DF:$DF,C85)</f>
        <v>0</v>
      </c>
      <c r="O85" s="423" t="str">
        <f t="shared" si="33"/>
        <v>#DIV/0!</v>
      </c>
      <c r="P85" s="423" t="str">
        <f>iferror(N85/'PT Reporte SDR'!N101-1,"")</f>
        <v/>
      </c>
      <c r="Q85" s="303"/>
      <c r="R85" s="303"/>
      <c r="S85" s="303"/>
      <c r="T85" s="304"/>
      <c r="U85" s="304"/>
      <c r="V85" s="304"/>
      <c r="W85" s="304"/>
      <c r="X85" s="304"/>
      <c r="Y85" s="304"/>
      <c r="Z85" s="304"/>
      <c r="AA85" s="304"/>
      <c r="AB85" s="304"/>
      <c r="AC85" s="304"/>
      <c r="AD85" s="304"/>
      <c r="AE85" s="304"/>
      <c r="AF85" s="304"/>
      <c r="AG85" s="304"/>
    </row>
    <row r="86" ht="22.5" customHeight="1">
      <c r="A86" s="304"/>
      <c r="B86" s="297"/>
      <c r="C86" s="612" t="s">
        <v>67</v>
      </c>
      <c r="D86" s="477">
        <f t="shared" si="29"/>
        <v>0</v>
      </c>
      <c r="E86" s="423" t="str">
        <f t="shared" si="30"/>
        <v>#DIV/0!</v>
      </c>
      <c r="F86" s="423" t="str">
        <f>iferror(D86/'PT Reporte SDR Brazil'!D85-1,"")</f>
        <v/>
      </c>
      <c r="G86" s="424"/>
      <c r="H86" s="477">
        <f>COUNTIFS('Data Br'!$A:$A,"&gt;="&amp;'Copy of Reporte SDR Brazil'!$C$4,'Data Br'!$A:$A,"&lt;="&amp;'Copy of Reporte SDR Brazil'!$D$4,'Data Br'!$AD:$AD,C86)</f>
        <v>0</v>
      </c>
      <c r="I86" s="423" t="str">
        <f t="shared" si="31"/>
        <v>#DIV/0!</v>
      </c>
      <c r="J86" s="423" t="str">
        <f>iferror(H86/'PT Reporte SDR'!H102-1,"")</f>
        <v/>
      </c>
      <c r="K86" s="477">
        <f>COUNTIFS(Data!$A:$A,"&gt;="&amp;'Copy of Reporte SDR Brazil'!$C$4,Data!$A:$A,"&lt;="&amp;'Copy of Reporte SDR Brazil'!$D$4,Data!$BI:$BI,$H$6,Data!$DF:$DF,C86)</f>
        <v>0</v>
      </c>
      <c r="L86" s="423" t="str">
        <f t="shared" si="32"/>
        <v>#DIV/0!</v>
      </c>
      <c r="M86" s="423" t="str">
        <f>iferror(K86/'PT Reporte SDR'!K102-1,"")</f>
        <v/>
      </c>
      <c r="N86" s="477">
        <f>COUNTIFS(Data!$A:$A,"&gt;="&amp;'Copy of Reporte SDR Brazil'!$C$4,Data!$A:$A,"&lt;="&amp;'Copy of Reporte SDR Brazil'!$D$4,Data!$BI:$BI,$H$6,Data!$DF:$DF,C86)</f>
        <v>0</v>
      </c>
      <c r="O86" s="423" t="str">
        <f t="shared" si="33"/>
        <v>#DIV/0!</v>
      </c>
      <c r="P86" s="423" t="str">
        <f>iferror(N86/'PT Reporte SDR'!N102-1,"")</f>
        <v/>
      </c>
      <c r="Q86" s="303"/>
      <c r="R86" s="303"/>
      <c r="S86" s="303"/>
      <c r="T86" s="304"/>
      <c r="U86" s="304"/>
      <c r="V86" s="304"/>
      <c r="W86" s="304"/>
      <c r="X86" s="304"/>
      <c r="Y86" s="304"/>
      <c r="Z86" s="304"/>
      <c r="AA86" s="304"/>
      <c r="AB86" s="304"/>
      <c r="AC86" s="304"/>
      <c r="AD86" s="304"/>
      <c r="AE86" s="304"/>
      <c r="AF86" s="304"/>
      <c r="AG86" s="304"/>
    </row>
    <row r="87" ht="22.5" customHeight="1">
      <c r="A87" s="304"/>
      <c r="B87" s="297"/>
      <c r="C87" s="612" t="s">
        <v>68</v>
      </c>
      <c r="D87" s="477">
        <f t="shared" si="29"/>
        <v>0</v>
      </c>
      <c r="E87" s="423" t="str">
        <f t="shared" si="30"/>
        <v>#DIV/0!</v>
      </c>
      <c r="F87" s="423" t="str">
        <f>iferror(D87/'PT Reporte SDR Brazil'!D86-1,"")</f>
        <v/>
      </c>
      <c r="G87" s="424"/>
      <c r="H87" s="477">
        <f>COUNTIFS('Data Br'!$A:$A,"&gt;="&amp;'Copy of Reporte SDR Brazil'!$C$4,'Data Br'!$A:$A,"&lt;="&amp;'Copy of Reporte SDR Brazil'!$D$4,'Data Br'!$AD:$AD,C87)</f>
        <v>0</v>
      </c>
      <c r="I87" s="423" t="str">
        <f t="shared" si="31"/>
        <v>#DIV/0!</v>
      </c>
      <c r="J87" s="423" t="str">
        <f>iferror(H87/'PT Reporte SDR'!H103-1,"")</f>
        <v/>
      </c>
      <c r="K87" s="477">
        <f>COUNTIFS(Data!$A:$A,"&gt;="&amp;'Copy of Reporte SDR Brazil'!$C$4,Data!$A:$A,"&lt;="&amp;'Copy of Reporte SDR Brazil'!$D$4,Data!$BI:$BI,$H$6,Data!$DF:$DF,C87)</f>
        <v>0</v>
      </c>
      <c r="L87" s="423" t="str">
        <f t="shared" si="32"/>
        <v>#DIV/0!</v>
      </c>
      <c r="M87" s="423" t="str">
        <f>iferror(K87/'PT Reporte SDR'!K103-1,"")</f>
        <v/>
      </c>
      <c r="N87" s="477">
        <f>COUNTIFS(Data!$A:$A,"&gt;="&amp;'Copy of Reporte SDR Brazil'!$C$4,Data!$A:$A,"&lt;="&amp;'Copy of Reporte SDR Brazil'!$D$4,Data!$BI:$BI,$H$6,Data!$DF:$DF,C87)</f>
        <v>0</v>
      </c>
      <c r="O87" s="423" t="str">
        <f t="shared" si="33"/>
        <v>#DIV/0!</v>
      </c>
      <c r="P87" s="423" t="str">
        <f>iferror(N87/'PT Reporte SDR'!N103-1,"")</f>
        <v/>
      </c>
      <c r="Q87" s="303"/>
      <c r="R87" s="303"/>
      <c r="S87" s="303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</row>
    <row r="88" ht="22.5" customHeight="1">
      <c r="A88" s="304"/>
      <c r="B88" s="297"/>
      <c r="C88" s="612" t="s">
        <v>69</v>
      </c>
      <c r="D88" s="477">
        <f t="shared" si="29"/>
        <v>0</v>
      </c>
      <c r="E88" s="423" t="str">
        <f t="shared" si="30"/>
        <v>#DIV/0!</v>
      </c>
      <c r="F88" s="423" t="str">
        <f>iferror(D88/'PT Reporte SDR Brazil'!D87-1,"")</f>
        <v/>
      </c>
      <c r="G88" s="424"/>
      <c r="H88" s="477">
        <f>COUNTIFS('Data Br'!$A:$A,"&gt;="&amp;'Copy of Reporte SDR Brazil'!$C$4,'Data Br'!$A:$A,"&lt;="&amp;'Copy of Reporte SDR Brazil'!$D$4,'Data Br'!$AD:$AD,C88)</f>
        <v>0</v>
      </c>
      <c r="I88" s="423" t="str">
        <f t="shared" si="31"/>
        <v>#DIV/0!</v>
      </c>
      <c r="J88" s="423" t="str">
        <f>iferror(H88/'PT Reporte SDR'!H104-1,"")</f>
        <v/>
      </c>
      <c r="K88" s="477">
        <f>COUNTIFS(Data!$A:$A,"&gt;="&amp;'Copy of Reporte SDR Brazil'!$C$4,Data!$A:$A,"&lt;="&amp;'Copy of Reporte SDR Brazil'!$D$4,Data!$BI:$BI,$H$6,Data!$DF:$DF,C88)</f>
        <v>0</v>
      </c>
      <c r="L88" s="423" t="str">
        <f t="shared" si="32"/>
        <v>#DIV/0!</v>
      </c>
      <c r="M88" s="423" t="str">
        <f>iferror(K88/'PT Reporte SDR'!K104-1,"")</f>
        <v/>
      </c>
      <c r="N88" s="477">
        <f>COUNTIFS(Data!$A:$A,"&gt;="&amp;'Copy of Reporte SDR Brazil'!$C$4,Data!$A:$A,"&lt;="&amp;'Copy of Reporte SDR Brazil'!$D$4,Data!$BI:$BI,$H$6,Data!$DF:$DF,C88)</f>
        <v>0</v>
      </c>
      <c r="O88" s="423" t="str">
        <f t="shared" si="33"/>
        <v>#DIV/0!</v>
      </c>
      <c r="P88" s="423" t="str">
        <f>iferror(N88/'PT Reporte SDR'!N104-1,"")</f>
        <v/>
      </c>
      <c r="Q88" s="303"/>
      <c r="R88" s="303"/>
      <c r="S88" s="303"/>
      <c r="T88" s="304"/>
      <c r="U88" s="304"/>
      <c r="V88" s="304"/>
      <c r="W88" s="304"/>
      <c r="X88" s="304"/>
      <c r="Y88" s="304"/>
      <c r="Z88" s="304"/>
      <c r="AA88" s="304"/>
      <c r="AB88" s="304"/>
      <c r="AC88" s="304"/>
      <c r="AD88" s="304"/>
      <c r="AE88" s="304"/>
      <c r="AF88" s="304"/>
      <c r="AG88" s="304"/>
    </row>
    <row r="89" ht="22.5" customHeight="1">
      <c r="A89" s="304"/>
      <c r="B89" s="297"/>
      <c r="C89" s="616" t="s">
        <v>154</v>
      </c>
      <c r="D89" s="477">
        <f t="shared" si="29"/>
        <v>0</v>
      </c>
      <c r="E89" s="423" t="str">
        <f t="shared" si="30"/>
        <v>#DIV/0!</v>
      </c>
      <c r="F89" s="423" t="str">
        <f>iferror(D89/'PT Reporte SDR Brazil'!D88-1,"")</f>
        <v/>
      </c>
      <c r="G89" s="424"/>
      <c r="H89" s="477">
        <f>COUNTIFS('Data Br'!$A:$A,"&gt;="&amp;'Copy of Reporte SDR Brazil'!$C$4,'Data Br'!$A:$A,"&lt;="&amp;'Copy of Reporte SDR Brazil'!$D$4,'Data Br'!$AD:$AD,C89)</f>
        <v>0</v>
      </c>
      <c r="I89" s="423" t="str">
        <f t="shared" si="31"/>
        <v>#DIV/0!</v>
      </c>
      <c r="J89" s="423" t="str">
        <f>iferror(H89/'PT Reporte SDR'!H105-1,"")</f>
        <v/>
      </c>
      <c r="K89" s="477">
        <f>COUNTIFS(Data!$A:$A,"&gt;="&amp;'Copy of Reporte SDR Brazil'!$C$4,Data!$A:$A,"&lt;="&amp;'Copy of Reporte SDR Brazil'!$D$4,Data!$BI:$BI,$H$6,Data!$DF:$DF,C89)</f>
        <v>0</v>
      </c>
      <c r="L89" s="423" t="str">
        <f t="shared" si="32"/>
        <v>#DIV/0!</v>
      </c>
      <c r="M89" s="423" t="str">
        <f>iferror(K89/'PT Reporte SDR'!K105-1,"")</f>
        <v/>
      </c>
      <c r="N89" s="477">
        <f>COUNTIFS(Data!$A:$A,"&gt;="&amp;'Copy of Reporte SDR Brazil'!$C$4,Data!$A:$A,"&lt;="&amp;'Copy of Reporte SDR Brazil'!$D$4,Data!$BI:$BI,$H$6,Data!$DF:$DF,C89)</f>
        <v>0</v>
      </c>
      <c r="O89" s="423" t="str">
        <f t="shared" si="33"/>
        <v>#DIV/0!</v>
      </c>
      <c r="P89" s="423" t="str">
        <f>iferror(N89/'PT Reporte SDR'!N105-1,"")</f>
        <v/>
      </c>
      <c r="Q89" s="303"/>
      <c r="R89" s="303"/>
      <c r="S89" s="303"/>
      <c r="T89" s="304"/>
      <c r="U89" s="304"/>
      <c r="V89" s="304"/>
      <c r="W89" s="304"/>
      <c r="X89" s="304"/>
      <c r="Y89" s="304"/>
      <c r="Z89" s="304"/>
      <c r="AA89" s="304"/>
      <c r="AB89" s="304"/>
      <c r="AC89" s="304"/>
      <c r="AD89" s="304"/>
      <c r="AE89" s="304"/>
      <c r="AF89" s="304"/>
      <c r="AG89" s="304"/>
    </row>
    <row r="90" ht="22.5" customHeight="1">
      <c r="A90" s="304"/>
      <c r="B90" s="304"/>
      <c r="C90" s="617" t="s">
        <v>71</v>
      </c>
      <c r="D90" s="477">
        <f t="shared" si="29"/>
        <v>0</v>
      </c>
      <c r="E90" s="423" t="str">
        <f t="shared" si="30"/>
        <v>#DIV/0!</v>
      </c>
      <c r="F90" s="423" t="str">
        <f>iferror(D90/'PT Reporte SDR Brazil'!D89-1,"")</f>
        <v/>
      </c>
      <c r="G90" s="424"/>
      <c r="H90" s="477">
        <f>COUNTIFS('Data Br'!$A:$A,"&gt;="&amp;'Copy of Reporte SDR Brazil'!$C$4,'Data Br'!$A:$A,"&lt;="&amp;'Copy of Reporte SDR Brazil'!$D$4,'Data Br'!$AD:$AD,C90)</f>
        <v>0</v>
      </c>
      <c r="I90" s="423" t="str">
        <f t="shared" si="31"/>
        <v>#DIV/0!</v>
      </c>
      <c r="J90" s="423" t="str">
        <f>iferror(H90/'PT Reporte SDR'!H106-1,"")</f>
        <v/>
      </c>
      <c r="K90" s="477">
        <f>COUNTIFS(Data!$A:$A,"&gt;="&amp;'Copy of Reporte SDR Brazil'!$C$4,Data!$A:$A,"&lt;="&amp;'Copy of Reporte SDR Brazil'!$D$4,Data!$BI:$BI,$H$6,Data!$DF:$DF,C90)</f>
        <v>0</v>
      </c>
      <c r="L90" s="423" t="str">
        <f t="shared" si="32"/>
        <v>#DIV/0!</v>
      </c>
      <c r="M90" s="423" t="str">
        <f>iferror(K90/'PT Reporte SDR'!K106-1,"")</f>
        <v/>
      </c>
      <c r="N90" s="477">
        <f>COUNTIFS(Data!$A:$A,"&gt;="&amp;'Copy of Reporte SDR Brazil'!$C$4,Data!$A:$A,"&lt;="&amp;'Copy of Reporte SDR Brazil'!$D$4,Data!$BI:$BI,$H$6,Data!$DF:$DF,C90)</f>
        <v>0</v>
      </c>
      <c r="O90" s="423" t="str">
        <f t="shared" si="33"/>
        <v>#DIV/0!</v>
      </c>
      <c r="P90" s="423" t="str">
        <f>iferror(N90/'PT Reporte SDR'!N106-1,"")</f>
        <v/>
      </c>
      <c r="Q90" s="303"/>
      <c r="R90" s="303"/>
      <c r="S90" s="303"/>
      <c r="T90" s="304"/>
      <c r="U90" s="304"/>
      <c r="V90" s="304"/>
      <c r="W90" s="304"/>
      <c r="X90" s="304"/>
      <c r="Y90" s="304"/>
      <c r="Z90" s="304"/>
      <c r="AA90" s="304"/>
      <c r="AB90" s="304"/>
      <c r="AC90" s="304"/>
      <c r="AD90" s="304"/>
      <c r="AE90" s="304"/>
      <c r="AF90" s="304"/>
      <c r="AG90" s="304"/>
    </row>
    <row r="91" ht="22.5" customHeight="1">
      <c r="A91" s="304"/>
      <c r="B91" s="304"/>
      <c r="C91" s="617" t="s">
        <v>72</v>
      </c>
      <c r="D91" s="477">
        <f t="shared" si="29"/>
        <v>0</v>
      </c>
      <c r="E91" s="423" t="str">
        <f t="shared" si="30"/>
        <v>#DIV/0!</v>
      </c>
      <c r="F91" s="423" t="str">
        <f>iferror(D91/'PT Reporte SDR Brazil'!D90-1,"")</f>
        <v/>
      </c>
      <c r="G91" s="340"/>
      <c r="H91" s="477">
        <f>COUNTIFS('Data Br'!$A:$A,"&gt;="&amp;'Copy of Reporte SDR Brazil'!$C$4,'Data Br'!$A:$A,"&lt;="&amp;'Copy of Reporte SDR Brazil'!$D$4,'Data Br'!$AE:$AE,C91)</f>
        <v>0</v>
      </c>
      <c r="I91" s="423" t="str">
        <f t="shared" si="31"/>
        <v>#DIV/0!</v>
      </c>
      <c r="J91" s="423" t="str">
        <f>iferror(H91/'PT Reporte SDR'!H107-1,"")</f>
        <v/>
      </c>
      <c r="K91" s="477">
        <f>COUNTIFS(Data!$A:$A,"&gt;="&amp;'Copy of Reporte SDR Brazil'!$C$4,Data!$A:$A,"&lt;="&amp;'Copy of Reporte SDR Brazil'!$D$4,Data!$BI:$BI,$H$6,Data!$DF:$DF,C91)</f>
        <v>0</v>
      </c>
      <c r="L91" s="423" t="str">
        <f t="shared" si="32"/>
        <v>#DIV/0!</v>
      </c>
      <c r="M91" s="423" t="str">
        <f>iferror(K91/'PT Reporte SDR'!K107-1,"")</f>
        <v/>
      </c>
      <c r="N91" s="477">
        <f>COUNTIFS(Data!$A:$A,"&gt;="&amp;'Copy of Reporte SDR Brazil'!$C$4,Data!$A:$A,"&lt;="&amp;'Copy of Reporte SDR Brazil'!$D$4,Data!$BI:$BI,$H$6,Data!$DF:$DF,C91)</f>
        <v>0</v>
      </c>
      <c r="O91" s="423" t="str">
        <f t="shared" si="33"/>
        <v>#DIV/0!</v>
      </c>
      <c r="P91" s="423" t="str">
        <f>iferror(N91/'PT Reporte SDR'!N107-1,"")</f>
        <v/>
      </c>
      <c r="Q91" s="303"/>
      <c r="R91" s="303"/>
      <c r="S91" s="303"/>
      <c r="T91" s="304"/>
      <c r="U91" s="304"/>
      <c r="V91" s="304"/>
      <c r="W91" s="304"/>
      <c r="X91" s="304"/>
      <c r="Y91" s="304"/>
      <c r="Z91" s="304"/>
      <c r="AA91" s="304"/>
      <c r="AB91" s="304"/>
      <c r="AC91" s="304"/>
      <c r="AD91" s="304"/>
      <c r="AE91" s="304"/>
      <c r="AF91" s="304"/>
      <c r="AG91" s="304"/>
    </row>
    <row r="92" ht="22.5" customHeight="1">
      <c r="A92" s="304"/>
      <c r="B92" s="304"/>
      <c r="C92" s="617" t="s">
        <v>73</v>
      </c>
      <c r="D92" s="477">
        <f t="shared" si="29"/>
        <v>0</v>
      </c>
      <c r="E92" s="423" t="str">
        <f t="shared" si="30"/>
        <v>#DIV/0!</v>
      </c>
      <c r="F92" s="423" t="str">
        <f>iferror(D92/'PT Reporte SDR Brazil'!D91-1,"")</f>
        <v/>
      </c>
      <c r="G92" s="424"/>
      <c r="H92" s="477">
        <f>COUNTIFS('Data Br'!$A:$A,"&gt;="&amp;'Copy of Reporte SDR Brazil'!$C$4,'Data Br'!$A:$A,"&lt;="&amp;'Copy of Reporte SDR Brazil'!$D$4,'Data Br'!$AD:$AD,C92)</f>
        <v>0</v>
      </c>
      <c r="I92" s="423" t="str">
        <f t="shared" si="31"/>
        <v>#DIV/0!</v>
      </c>
      <c r="J92" s="423" t="str">
        <f>iferror(H92/'PT Reporte SDR'!H108-1,"")</f>
        <v/>
      </c>
      <c r="K92" s="477">
        <f>COUNTIFS(Data!$A:$A,"&gt;="&amp;'Copy of Reporte SDR Brazil'!$C$4,Data!$A:$A,"&lt;="&amp;'Copy of Reporte SDR Brazil'!$D$4,Data!$BI:$BI,$H$6,Data!$DF:$DF,C92)</f>
        <v>0</v>
      </c>
      <c r="L92" s="423" t="str">
        <f t="shared" si="32"/>
        <v>#DIV/0!</v>
      </c>
      <c r="M92" s="423" t="str">
        <f>iferror(K92/'PT Reporte SDR'!K108-1,"")</f>
        <v/>
      </c>
      <c r="N92" s="477">
        <f>COUNTIFS(Data!$A:$A,"&gt;="&amp;'Copy of Reporte SDR Brazil'!$C$4,Data!$A:$A,"&lt;="&amp;'Copy of Reporte SDR Brazil'!$D$4,Data!$BI:$BI,$H$6,Data!$DF:$DF,C92)</f>
        <v>0</v>
      </c>
      <c r="O92" s="423" t="str">
        <f t="shared" si="33"/>
        <v>#DIV/0!</v>
      </c>
      <c r="P92" s="423" t="str">
        <f>iferror(N92/'PT Reporte SDR'!N108-1,"")</f>
        <v/>
      </c>
      <c r="Q92" s="303"/>
      <c r="R92" s="303"/>
      <c r="S92" s="303"/>
      <c r="T92" s="304"/>
      <c r="U92" s="304"/>
      <c r="V92" s="304"/>
      <c r="W92" s="304"/>
      <c r="X92" s="304"/>
      <c r="Y92" s="304"/>
      <c r="Z92" s="304"/>
      <c r="AA92" s="304"/>
      <c r="AB92" s="304"/>
      <c r="AC92" s="304"/>
      <c r="AD92" s="304"/>
      <c r="AE92" s="304"/>
      <c r="AF92" s="304"/>
      <c r="AG92" s="304"/>
    </row>
    <row r="93" ht="22.5" customHeight="1">
      <c r="A93" s="304"/>
      <c r="B93" s="304"/>
      <c r="C93" s="617" t="s">
        <v>74</v>
      </c>
      <c r="D93" s="477">
        <f t="shared" si="29"/>
        <v>0</v>
      </c>
      <c r="E93" s="423" t="str">
        <f t="shared" si="30"/>
        <v>#DIV/0!</v>
      </c>
      <c r="F93" s="423" t="str">
        <f>iferror(D93/'PT Reporte SDR Brazil'!D92-1,"")</f>
        <v/>
      </c>
      <c r="G93" s="424"/>
      <c r="H93" s="477">
        <f>COUNTIFS('Data Br'!$A:$A,"&gt;="&amp;'Copy of Reporte SDR Brazil'!$C$4,'Data Br'!$A:$A,"&lt;="&amp;'Copy of Reporte SDR Brazil'!$D$4,'Data Br'!$AD:$AD,C93)</f>
        <v>0</v>
      </c>
      <c r="I93" s="423" t="str">
        <f t="shared" si="31"/>
        <v>#DIV/0!</v>
      </c>
      <c r="J93" s="423" t="str">
        <f>iferror(H93/'PT Reporte SDR'!H109-1,"")</f>
        <v/>
      </c>
      <c r="K93" s="477">
        <f>COUNTIFS(Data!$A:$A,"&gt;="&amp;'Copy of Reporte SDR Brazil'!$C$4,Data!$A:$A,"&lt;="&amp;'Copy of Reporte SDR Brazil'!$D$4,Data!$BI:$BI,$H$6,Data!$DF:$DF,C93)</f>
        <v>0</v>
      </c>
      <c r="L93" s="423" t="str">
        <f t="shared" si="32"/>
        <v>#DIV/0!</v>
      </c>
      <c r="M93" s="423" t="str">
        <f>iferror(K93/'PT Reporte SDR'!K109-1,"")</f>
        <v/>
      </c>
      <c r="N93" s="477">
        <f>COUNTIFS(Data!$A:$A,"&gt;="&amp;'Copy of Reporte SDR Brazil'!$C$4,Data!$A:$A,"&lt;="&amp;'Copy of Reporte SDR Brazil'!$D$4,Data!$BI:$BI,$H$6,Data!$DF:$DF,C93)</f>
        <v>0</v>
      </c>
      <c r="O93" s="423" t="str">
        <f t="shared" si="33"/>
        <v>#DIV/0!</v>
      </c>
      <c r="P93" s="423" t="str">
        <f>iferror(N93/'PT Reporte SDR'!N109-1,"")</f>
        <v/>
      </c>
      <c r="Q93" s="303"/>
      <c r="R93" s="303"/>
      <c r="S93" s="303"/>
      <c r="T93" s="304"/>
      <c r="U93" s="304"/>
      <c r="V93" s="304"/>
      <c r="W93" s="304"/>
      <c r="X93" s="304"/>
      <c r="Y93" s="304"/>
      <c r="Z93" s="304"/>
      <c r="AA93" s="304"/>
      <c r="AB93" s="304"/>
      <c r="AC93" s="304"/>
      <c r="AD93" s="304"/>
      <c r="AE93" s="304"/>
      <c r="AF93" s="304"/>
      <c r="AG93" s="304"/>
    </row>
    <row r="94" ht="22.5" customHeight="1">
      <c r="A94" s="304"/>
      <c r="B94" s="304"/>
      <c r="C94" s="617" t="s">
        <v>75</v>
      </c>
      <c r="D94" s="477">
        <f t="shared" si="29"/>
        <v>0</v>
      </c>
      <c r="E94" s="423" t="str">
        <f t="shared" si="30"/>
        <v>#DIV/0!</v>
      </c>
      <c r="F94" s="423" t="str">
        <f>iferror(D94/'PT Reporte SDR Brazil'!D93-1,"")</f>
        <v/>
      </c>
      <c r="G94" s="424"/>
      <c r="H94" s="477">
        <f>COUNTIFS('Data Br'!$A:$A,"&gt;="&amp;'Copy of Reporte SDR Brazil'!$C$4,'Data Br'!$A:$A,"&lt;="&amp;'Copy of Reporte SDR Brazil'!$D$4,'Data Br'!$AD:$AD,C94)</f>
        <v>0</v>
      </c>
      <c r="I94" s="423" t="str">
        <f t="shared" si="31"/>
        <v>#DIV/0!</v>
      </c>
      <c r="J94" s="423" t="str">
        <f>iferror(H94/'PT Reporte SDR'!H110-1,"")</f>
        <v/>
      </c>
      <c r="K94" s="477">
        <f>COUNTIFS(Data!$A:$A,"&gt;="&amp;'Copy of Reporte SDR Brazil'!$C$4,Data!$A:$A,"&lt;="&amp;'Copy of Reporte SDR Brazil'!$D$4,Data!$BI:$BI,$H$6,Data!$DF:$DF,C94)</f>
        <v>0</v>
      </c>
      <c r="L94" s="423" t="str">
        <f t="shared" si="32"/>
        <v>#DIV/0!</v>
      </c>
      <c r="M94" s="423" t="str">
        <f>iferror(K94/'PT Reporte SDR'!K110-1,"")</f>
        <v/>
      </c>
      <c r="N94" s="477">
        <f>COUNTIFS(Data!$A:$A,"&gt;="&amp;'Copy of Reporte SDR Brazil'!$C$4,Data!$A:$A,"&lt;="&amp;'Copy of Reporte SDR Brazil'!$D$4,Data!$BI:$BI,$H$6,Data!$DF:$DF,C94)</f>
        <v>0</v>
      </c>
      <c r="O94" s="423" t="str">
        <f t="shared" si="33"/>
        <v>#DIV/0!</v>
      </c>
      <c r="P94" s="423" t="str">
        <f>iferror(N94/'PT Reporte SDR'!N110-1,"")</f>
        <v/>
      </c>
      <c r="Q94" s="303"/>
      <c r="R94" s="303"/>
      <c r="S94" s="303"/>
      <c r="T94" s="304"/>
      <c r="U94" s="304"/>
      <c r="V94" s="304"/>
      <c r="W94" s="304"/>
      <c r="X94" s="304"/>
      <c r="Y94" s="304"/>
      <c r="Z94" s="304"/>
      <c r="AA94" s="304"/>
      <c r="AB94" s="304"/>
      <c r="AC94" s="304"/>
      <c r="AD94" s="304"/>
      <c r="AE94" s="304"/>
      <c r="AF94" s="304"/>
      <c r="AG94" s="304"/>
    </row>
    <row r="95" ht="22.5" customHeight="1" collapsed="1">
      <c r="A95" s="304"/>
      <c r="B95" s="304"/>
      <c r="C95" s="617" t="s">
        <v>76</v>
      </c>
      <c r="D95" s="477">
        <f t="shared" si="29"/>
        <v>0</v>
      </c>
      <c r="E95" s="423" t="str">
        <f t="shared" si="30"/>
        <v>#DIV/0!</v>
      </c>
      <c r="F95" s="423" t="str">
        <f>iferror(D95/'PT Reporte SDR Brazil'!D94-1,"")</f>
        <v/>
      </c>
      <c r="G95" s="424"/>
      <c r="H95" s="477">
        <f>COUNTIFS('Data Br'!$A:$A,"&gt;="&amp;'Copy of Reporte SDR Brazil'!$C$4,'Data Br'!$A:$A,"&lt;="&amp;'Copy of Reporte SDR Brazil'!$D$4,'Data Br'!$AD:$AD,C95)</f>
        <v>0</v>
      </c>
      <c r="I95" s="423" t="str">
        <f t="shared" si="31"/>
        <v>#DIV/0!</v>
      </c>
      <c r="J95" s="423" t="str">
        <f>iferror(H95/'PT Reporte SDR'!H111-1,"")</f>
        <v/>
      </c>
      <c r="K95" s="477">
        <f>COUNTIFS(Data!$A:$A,"&gt;="&amp;'Copy of Reporte SDR Brazil'!$C$4,Data!$A:$A,"&lt;="&amp;'Copy of Reporte SDR Brazil'!$D$4,Data!$BI:$BI,$H$6,Data!$DF:$DF,C95)</f>
        <v>0</v>
      </c>
      <c r="L95" s="423" t="str">
        <f t="shared" si="32"/>
        <v>#DIV/0!</v>
      </c>
      <c r="M95" s="423" t="str">
        <f>iferror(K95/'PT Reporte SDR'!K111-1,"")</f>
        <v/>
      </c>
      <c r="N95" s="477">
        <f>COUNTIFS(Data!$A:$A,"&gt;="&amp;'Copy of Reporte SDR Brazil'!$C$4,Data!$A:$A,"&lt;="&amp;'Copy of Reporte SDR Brazil'!$D$4,Data!$BI:$BI,$H$6,Data!$DF:$DF,C95)</f>
        <v>0</v>
      </c>
      <c r="O95" s="423" t="str">
        <f t="shared" si="33"/>
        <v>#DIV/0!</v>
      </c>
      <c r="P95" s="423" t="str">
        <f>iferror(N95/'PT Reporte SDR'!N111-1,"")</f>
        <v/>
      </c>
      <c r="Q95" s="303"/>
      <c r="R95" s="303"/>
      <c r="S95" s="303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4"/>
      <c r="AE95" s="304"/>
      <c r="AF95" s="304"/>
      <c r="AG95" s="304"/>
    </row>
    <row r="96" hidden="1" outlineLevel="1">
      <c r="A96" s="367"/>
      <c r="B96" s="367"/>
      <c r="C96" s="478"/>
      <c r="D96" s="479"/>
      <c r="E96" s="480"/>
      <c r="F96" s="480" t="str">
        <f>iferror(D96/'PT Reporte SDR Brazil'!D95-1,"")</f>
        <v/>
      </c>
      <c r="G96" s="374"/>
      <c r="H96" s="479"/>
      <c r="I96" s="480"/>
      <c r="J96" s="480" t="str">
        <f>iferror(H96/'PT Reporte SDR'!H112-1,"")</f>
        <v/>
      </c>
      <c r="K96" s="479"/>
      <c r="L96" s="480"/>
      <c r="M96" s="480" t="str">
        <f>iferror(K96/'PT Reporte SDR'!K112-1,"")</f>
        <v/>
      </c>
      <c r="N96" s="479"/>
      <c r="O96" s="480"/>
      <c r="P96" s="480" t="str">
        <f>iferror(N96/'PT Reporte SDR'!N112-1,"")</f>
        <v/>
      </c>
      <c r="Q96" s="505"/>
      <c r="R96" s="505"/>
      <c r="S96" s="505"/>
      <c r="T96" s="367"/>
      <c r="U96" s="367"/>
      <c r="V96" s="367"/>
      <c r="W96" s="367"/>
      <c r="X96" s="367"/>
      <c r="Y96" s="367"/>
      <c r="Z96" s="367"/>
      <c r="AA96" s="367"/>
      <c r="AB96" s="367"/>
      <c r="AC96" s="367"/>
      <c r="AD96" s="367"/>
      <c r="AE96" s="367"/>
      <c r="AF96" s="367"/>
      <c r="AG96" s="367"/>
    </row>
    <row r="97" hidden="1" outlineLevel="1">
      <c r="A97" s="367"/>
      <c r="B97" s="367"/>
      <c r="C97" s="478"/>
      <c r="D97" s="479"/>
      <c r="E97" s="480"/>
      <c r="F97" s="480" t="str">
        <f>iferror(D97/'PT Reporte SDR Brazil'!D96-1,"")</f>
        <v/>
      </c>
      <c r="G97" s="374"/>
      <c r="H97" s="479"/>
      <c r="I97" s="480"/>
      <c r="J97" s="480" t="str">
        <f>iferror(H97/'PT Reporte SDR'!H113-1,"")</f>
        <v/>
      </c>
      <c r="K97" s="479"/>
      <c r="L97" s="480"/>
      <c r="M97" s="480" t="str">
        <f>iferror(K97/'PT Reporte SDR'!K113-1,"")</f>
        <v/>
      </c>
      <c r="N97" s="479"/>
      <c r="O97" s="480"/>
      <c r="P97" s="480" t="str">
        <f>iferror(N97/'PT Reporte SDR'!N113-1,"")</f>
        <v/>
      </c>
      <c r="Q97" s="505"/>
      <c r="R97" s="505"/>
      <c r="S97" s="505"/>
      <c r="T97" s="367"/>
      <c r="U97" s="367"/>
      <c r="V97" s="367"/>
      <c r="W97" s="367"/>
      <c r="X97" s="367"/>
      <c r="Y97" s="367"/>
      <c r="Z97" s="367"/>
      <c r="AA97" s="367"/>
      <c r="AB97" s="367"/>
      <c r="AC97" s="367"/>
      <c r="AD97" s="367"/>
      <c r="AE97" s="367"/>
      <c r="AF97" s="367"/>
      <c r="AG97" s="367"/>
    </row>
    <row r="98" hidden="1" outlineLevel="1">
      <c r="A98" s="304"/>
      <c r="B98" s="304"/>
      <c r="C98" s="481" t="s">
        <v>77</v>
      </c>
      <c r="D98" s="482">
        <f t="shared" ref="D98:D110" si="34">H98+K98+N98</f>
        <v>0</v>
      </c>
      <c r="E98" s="483" t="str">
        <f t="shared" ref="E98:E110" si="35">D98/$D$83</f>
        <v>#DIV/0!</v>
      </c>
      <c r="F98" s="483" t="str">
        <f>iferror(D98/'PT Reporte SDR Brazil'!D97-1,"")</f>
        <v/>
      </c>
      <c r="G98" s="313"/>
      <c r="H98" s="484">
        <f>COUNTIFS('Data Br'!$A:$A,"&gt;="&amp;'Copy of Reporte SDR Brazil'!$C$4,'Data Br'!$A:$A,"&lt;="&amp;'Copy of Reporte SDR Brazil'!$D$4,'Data Br'!$BI:$BI,$H$6,'Data Br'!$DF:$DF,C98)</f>
        <v>0</v>
      </c>
      <c r="I98" s="483" t="str">
        <f t="shared" ref="I98:I110" si="36">H98/$D$83</f>
        <v>#DIV/0!</v>
      </c>
      <c r="J98" s="483" t="str">
        <f>iferror(H98/'PT Reporte SDR'!H114-1,"")</f>
        <v/>
      </c>
      <c r="K98" s="484">
        <f>COUNTIFS(Data!$A:$A,"&gt;="&amp;'Copy of Reporte SDR Brazil'!$C$4,Data!$A:$A,"&lt;="&amp;'Copy of Reporte SDR Brazil'!$D$4,Data!$BI:$BI,$H$6,Data!$DF:$DF,C98)</f>
        <v>0</v>
      </c>
      <c r="L98" s="483" t="str">
        <f t="shared" ref="L98:L110" si="37">K98/$D$83</f>
        <v>#DIV/0!</v>
      </c>
      <c r="M98" s="483" t="str">
        <f>iferror(K98/'PT Reporte SDR'!K114-1,"")</f>
        <v/>
      </c>
      <c r="N98" s="484">
        <f>COUNTIFS(Data!$A:$A,"&gt;="&amp;'Copy of Reporte SDR Brazil'!$C$4,Data!$A:$A,"&lt;="&amp;'Copy of Reporte SDR Brazil'!$D$4,Data!$BI:$BI,$H$6,Data!$DF:$DF,C98)</f>
        <v>0</v>
      </c>
      <c r="O98" s="483" t="str">
        <f t="shared" ref="O98:O110" si="38">N98/$D$83</f>
        <v>#DIV/0!</v>
      </c>
      <c r="P98" s="483" t="str">
        <f>iferror(N98/'PT Reporte SDR'!N114-1,"")</f>
        <v/>
      </c>
      <c r="Q98" s="303"/>
      <c r="R98" s="303"/>
      <c r="S98" s="303"/>
      <c r="T98" s="304"/>
      <c r="U98" s="304"/>
      <c r="V98" s="304"/>
      <c r="W98" s="304"/>
      <c r="X98" s="304"/>
      <c r="Y98" s="304"/>
      <c r="Z98" s="304"/>
      <c r="AA98" s="304"/>
      <c r="AB98" s="304"/>
      <c r="AC98" s="304"/>
      <c r="AD98" s="304"/>
      <c r="AE98" s="304"/>
      <c r="AF98" s="304"/>
      <c r="AG98" s="304"/>
    </row>
    <row r="99" hidden="1" outlineLevel="1">
      <c r="A99" s="304"/>
      <c r="B99" s="485"/>
      <c r="C99" s="486" t="s">
        <v>78</v>
      </c>
      <c r="D99" s="487">
        <f t="shared" si="34"/>
        <v>0</v>
      </c>
      <c r="E99" s="488" t="str">
        <f t="shared" si="35"/>
        <v>#DIV/0!</v>
      </c>
      <c r="F99" s="488" t="str">
        <f>iferror(D99/'PT Reporte SDR Brazil'!D98-1,"")</f>
        <v/>
      </c>
      <c r="G99" s="313"/>
      <c r="H99" s="487">
        <f>COUNTIFS('Data Br'!$A:$A,"&gt;="&amp;'Copy of Reporte SDR Brazil'!$C$4,'Data Br'!$A:$A,"&lt;="&amp;'Copy of Reporte SDR Brazil'!$D$4,'Data Br'!$BR:$BR,C99)</f>
        <v>0</v>
      </c>
      <c r="I99" s="488" t="str">
        <f t="shared" si="36"/>
        <v>#DIV/0!</v>
      </c>
      <c r="J99" s="488" t="str">
        <f>iferror(H99/'PT Reporte SDR'!H115-1,"")</f>
        <v/>
      </c>
      <c r="K99" s="487">
        <f>COUNTIFS(Data!$A:$A,"&gt;="&amp;'Copy of Reporte SDR Brazil'!$C$4,Data!$A:$A,"&lt;="&amp;'Copy of Reporte SDR Brazil'!$D$4,Data!$BI:$BI,$H$6,Data!$DF:$DF,C99)</f>
        <v>0</v>
      </c>
      <c r="L99" s="488" t="str">
        <f t="shared" si="37"/>
        <v>#DIV/0!</v>
      </c>
      <c r="M99" s="488" t="str">
        <f>iferror(K99/'PT Reporte SDR'!K115-1,"")</f>
        <v/>
      </c>
      <c r="N99" s="487">
        <f>COUNTIFS(Data!$A:$A,"&gt;="&amp;'Copy of Reporte SDR Brazil'!$C$4,Data!$A:$A,"&lt;="&amp;'Copy of Reporte SDR Brazil'!$D$4,Data!$BI:$BI,$H$6,Data!$DF:$DF,C99)</f>
        <v>0</v>
      </c>
      <c r="O99" s="488" t="str">
        <f t="shared" si="38"/>
        <v>#DIV/0!</v>
      </c>
      <c r="P99" s="488" t="str">
        <f>iferror(N99/'PT Reporte SDR'!N115-1,"")</f>
        <v/>
      </c>
      <c r="Q99" s="303"/>
      <c r="R99" s="303"/>
      <c r="S99" s="303"/>
      <c r="T99" s="304"/>
      <c r="U99" s="304"/>
      <c r="V99" s="304"/>
      <c r="W99" s="304"/>
      <c r="X99" s="304"/>
      <c r="Y99" s="304"/>
      <c r="Z99" s="304"/>
      <c r="AA99" s="304"/>
      <c r="AB99" s="304"/>
      <c r="AC99" s="304"/>
      <c r="AD99" s="304"/>
      <c r="AE99" s="304"/>
      <c r="AF99" s="304"/>
      <c r="AG99" s="304"/>
    </row>
    <row r="100" hidden="1" outlineLevel="1">
      <c r="A100" s="304"/>
      <c r="B100" s="485"/>
      <c r="C100" s="486" t="s">
        <v>79</v>
      </c>
      <c r="D100" s="487">
        <f t="shared" si="34"/>
        <v>0</v>
      </c>
      <c r="E100" s="488" t="str">
        <f t="shared" si="35"/>
        <v>#DIV/0!</v>
      </c>
      <c r="F100" s="488" t="str">
        <f>iferror(D100/'PT Reporte SDR Brazil'!D99-1,"")</f>
        <v/>
      </c>
      <c r="G100" s="313"/>
      <c r="H100" s="487">
        <f>COUNTIFS('Data Br'!$A:$A,"&gt;="&amp;'Copy of Reporte SDR Brazil'!$C$4,'Data Br'!$A:$A,"&lt;="&amp;'Copy of Reporte SDR Brazil'!$D$4,'Data Br'!$BR:$BR,C100)</f>
        <v>0</v>
      </c>
      <c r="I100" s="488" t="str">
        <f t="shared" si="36"/>
        <v>#DIV/0!</v>
      </c>
      <c r="J100" s="488" t="str">
        <f>iferror(H100/'PT Reporte SDR'!H116-1,"")</f>
        <v/>
      </c>
      <c r="K100" s="487">
        <f>COUNTIFS(Data!$A:$A,"&gt;="&amp;'Copy of Reporte SDR Brazil'!$C$4,Data!$A:$A,"&lt;="&amp;'Copy of Reporte SDR Brazil'!$D$4,Data!$BI:$BI,$H$6,Data!$DF:$DF,C100)</f>
        <v>0</v>
      </c>
      <c r="L100" s="488" t="str">
        <f t="shared" si="37"/>
        <v>#DIV/0!</v>
      </c>
      <c r="M100" s="488" t="str">
        <f>iferror(K100/'PT Reporte SDR'!K116-1,"")</f>
        <v/>
      </c>
      <c r="N100" s="487">
        <f>COUNTIFS(Data!$A:$A,"&gt;="&amp;'Copy of Reporte SDR Brazil'!$C$4,Data!$A:$A,"&lt;="&amp;'Copy of Reporte SDR Brazil'!$D$4,Data!$BI:$BI,$H$6,Data!$DF:$DF,C100)</f>
        <v>0</v>
      </c>
      <c r="O100" s="488" t="str">
        <f t="shared" si="38"/>
        <v>#DIV/0!</v>
      </c>
      <c r="P100" s="488" t="str">
        <f>iferror(N100/'PT Reporte SDR'!N116-1,"")</f>
        <v/>
      </c>
      <c r="Q100" s="303"/>
      <c r="R100" s="303"/>
      <c r="S100" s="303"/>
      <c r="T100" s="304"/>
      <c r="U100" s="304"/>
      <c r="V100" s="304"/>
      <c r="W100" s="304"/>
      <c r="X100" s="304"/>
      <c r="Y100" s="304"/>
      <c r="Z100" s="304"/>
      <c r="AA100" s="304"/>
      <c r="AB100" s="304"/>
      <c r="AC100" s="304"/>
      <c r="AD100" s="304"/>
      <c r="AE100" s="304"/>
      <c r="AF100" s="304"/>
      <c r="AG100" s="304"/>
    </row>
    <row r="101" hidden="1" outlineLevel="1">
      <c r="A101" s="304"/>
      <c r="B101" s="485"/>
      <c r="C101" s="486" t="s">
        <v>80</v>
      </c>
      <c r="D101" s="487">
        <f t="shared" si="34"/>
        <v>0</v>
      </c>
      <c r="E101" s="488" t="str">
        <f t="shared" si="35"/>
        <v>#DIV/0!</v>
      </c>
      <c r="F101" s="488" t="str">
        <f>iferror(D101/'PT Reporte SDR Brazil'!D100-1,"")</f>
        <v/>
      </c>
      <c r="G101" s="313"/>
      <c r="H101" s="487">
        <f>COUNTIFS('Data Br'!$A:$A,"&gt;="&amp;'Copy of Reporte SDR Brazil'!$C$4,'Data Br'!$A:$A,"&lt;="&amp;'Copy of Reporte SDR Brazil'!$D$4,'Data Br'!$BR:$BR,C101)</f>
        <v>0</v>
      </c>
      <c r="I101" s="488" t="str">
        <f t="shared" si="36"/>
        <v>#DIV/0!</v>
      </c>
      <c r="J101" s="488" t="str">
        <f>iferror(H101/'PT Reporte SDR'!H117-1,"")</f>
        <v/>
      </c>
      <c r="K101" s="487">
        <f>COUNTIFS(Data!$A:$A,"&gt;="&amp;'Copy of Reporte SDR Brazil'!$C$4,Data!$A:$A,"&lt;="&amp;'Copy of Reporte SDR Brazil'!$D$4,Data!$BI:$BI,$H$6,Data!$DF:$DF,C101)</f>
        <v>0</v>
      </c>
      <c r="L101" s="488" t="str">
        <f t="shared" si="37"/>
        <v>#DIV/0!</v>
      </c>
      <c r="M101" s="488" t="str">
        <f>iferror(K101/'PT Reporte SDR'!K117-1,"")</f>
        <v/>
      </c>
      <c r="N101" s="487">
        <f>COUNTIFS(Data!$A:$A,"&gt;="&amp;'Copy of Reporte SDR Brazil'!$C$4,Data!$A:$A,"&lt;="&amp;'Copy of Reporte SDR Brazil'!$D$4,Data!$BI:$BI,$H$6,Data!$DF:$DF,C101)</f>
        <v>0</v>
      </c>
      <c r="O101" s="488" t="str">
        <f t="shared" si="38"/>
        <v>#DIV/0!</v>
      </c>
      <c r="P101" s="488" t="str">
        <f>iferror(N101/'PT Reporte SDR'!N117-1,"")</f>
        <v/>
      </c>
      <c r="Q101" s="303"/>
      <c r="R101" s="303"/>
      <c r="S101" s="303"/>
      <c r="T101" s="304"/>
      <c r="U101" s="304"/>
      <c r="V101" s="304"/>
      <c r="W101" s="304"/>
      <c r="X101" s="304"/>
      <c r="Y101" s="304"/>
      <c r="Z101" s="304"/>
      <c r="AA101" s="304"/>
      <c r="AB101" s="304"/>
      <c r="AC101" s="304"/>
      <c r="AD101" s="304"/>
      <c r="AE101" s="304"/>
      <c r="AF101" s="304"/>
      <c r="AG101" s="304"/>
    </row>
    <row r="102" hidden="1" outlineLevel="1">
      <c r="A102" s="304"/>
      <c r="B102" s="489"/>
      <c r="C102" s="486" t="s">
        <v>81</v>
      </c>
      <c r="D102" s="487">
        <f t="shared" si="34"/>
        <v>0</v>
      </c>
      <c r="E102" s="488" t="str">
        <f t="shared" si="35"/>
        <v>#DIV/0!</v>
      </c>
      <c r="F102" s="488" t="str">
        <f>iferror(D102/'PT Reporte SDR Brazil'!D101-1,"")</f>
        <v/>
      </c>
      <c r="G102" s="313"/>
      <c r="H102" s="487">
        <f>COUNTIFS('Data Br'!$A:$A,"&gt;="&amp;'Copy of Reporte SDR Brazil'!$C$4,'Data Br'!$A:$A,"&lt;="&amp;'Copy of Reporte SDR Brazil'!$D$4,'Data Br'!$BR:$BR,C102)</f>
        <v>0</v>
      </c>
      <c r="I102" s="488" t="str">
        <f t="shared" si="36"/>
        <v>#DIV/0!</v>
      </c>
      <c r="J102" s="488" t="str">
        <f>iferror(H102/'PT Reporte SDR'!H118-1,"")</f>
        <v/>
      </c>
      <c r="K102" s="487">
        <f>COUNTIFS(Data!$A:$A,"&gt;="&amp;'Copy of Reporte SDR Brazil'!$C$4,Data!$A:$A,"&lt;="&amp;'Copy of Reporte SDR Brazil'!$D$4,Data!$BI:$BI,$H$6,Data!$DF:$DF,C102)</f>
        <v>0</v>
      </c>
      <c r="L102" s="488" t="str">
        <f t="shared" si="37"/>
        <v>#DIV/0!</v>
      </c>
      <c r="M102" s="488" t="str">
        <f>iferror(K102/'PT Reporte SDR'!K118-1,"")</f>
        <v/>
      </c>
      <c r="N102" s="487">
        <f>COUNTIFS(Data!$A:$A,"&gt;="&amp;'Copy of Reporte SDR Brazil'!$C$4,Data!$A:$A,"&lt;="&amp;'Copy of Reporte SDR Brazil'!$D$4,Data!$BI:$BI,$H$6,Data!$DF:$DF,C102)</f>
        <v>0</v>
      </c>
      <c r="O102" s="488" t="str">
        <f t="shared" si="38"/>
        <v>#DIV/0!</v>
      </c>
      <c r="P102" s="488" t="str">
        <f>iferror(N102/'PT Reporte SDR'!N118-1,"")</f>
        <v/>
      </c>
      <c r="Q102" s="303"/>
      <c r="R102" s="303"/>
      <c r="S102" s="303"/>
      <c r="T102" s="304"/>
      <c r="U102" s="304"/>
      <c r="V102" s="304"/>
      <c r="W102" s="304"/>
      <c r="X102" s="304"/>
      <c r="Y102" s="304"/>
      <c r="Z102" s="304"/>
      <c r="AA102" s="304"/>
      <c r="AB102" s="304"/>
      <c r="AC102" s="304"/>
      <c r="AD102" s="304"/>
      <c r="AE102" s="304"/>
      <c r="AF102" s="304"/>
      <c r="AG102" s="304"/>
    </row>
    <row r="103" hidden="1" outlineLevel="1">
      <c r="A103" s="304"/>
      <c r="B103" s="485"/>
      <c r="C103" s="486" t="s">
        <v>82</v>
      </c>
      <c r="D103" s="487">
        <f t="shared" si="34"/>
        <v>0</v>
      </c>
      <c r="E103" s="488" t="str">
        <f t="shared" si="35"/>
        <v>#DIV/0!</v>
      </c>
      <c r="F103" s="488" t="str">
        <f>iferror(D103/'PT Reporte SDR Brazil'!D102-1,"")</f>
        <v/>
      </c>
      <c r="G103" s="313"/>
      <c r="H103" s="487">
        <f>COUNTIFS('Data Br'!$A:$A,"&gt;="&amp;'Copy of Reporte SDR Brazil'!$C$4,'Data Br'!$A:$A,"&lt;="&amp;'Copy of Reporte SDR Brazil'!$D$4,'Data Br'!$BR:$BR,C103)</f>
        <v>0</v>
      </c>
      <c r="I103" s="488" t="str">
        <f t="shared" si="36"/>
        <v>#DIV/0!</v>
      </c>
      <c r="J103" s="488" t="str">
        <f>iferror(H103/'PT Reporte SDR'!H119-1,"")</f>
        <v/>
      </c>
      <c r="K103" s="487">
        <f>COUNTIFS(Data!$A:$A,"&gt;="&amp;'Copy of Reporte SDR Brazil'!$C$4,Data!$A:$A,"&lt;="&amp;'Copy of Reporte SDR Brazil'!$D$4,Data!$BI:$BI,$H$6,Data!$DF:$DF,C103)</f>
        <v>0</v>
      </c>
      <c r="L103" s="488" t="str">
        <f t="shared" si="37"/>
        <v>#DIV/0!</v>
      </c>
      <c r="M103" s="488" t="str">
        <f>iferror(K103/'PT Reporte SDR'!K119-1,"")</f>
        <v/>
      </c>
      <c r="N103" s="487">
        <f>COUNTIFS(Data!$A:$A,"&gt;="&amp;'Copy of Reporte SDR Brazil'!$C$4,Data!$A:$A,"&lt;="&amp;'Copy of Reporte SDR Brazil'!$D$4,Data!$BI:$BI,$H$6,Data!$DF:$DF,C103)</f>
        <v>0</v>
      </c>
      <c r="O103" s="488" t="str">
        <f t="shared" si="38"/>
        <v>#DIV/0!</v>
      </c>
      <c r="P103" s="488" t="str">
        <f>iferror(N103/'PT Reporte SDR'!N119-1,"")</f>
        <v/>
      </c>
      <c r="Q103" s="303"/>
      <c r="R103" s="303"/>
      <c r="S103" s="303"/>
      <c r="T103" s="304"/>
      <c r="U103" s="304"/>
      <c r="V103" s="304"/>
      <c r="W103" s="304"/>
      <c r="X103" s="304"/>
      <c r="Y103" s="304"/>
      <c r="Z103" s="304"/>
      <c r="AA103" s="304"/>
      <c r="AB103" s="304"/>
      <c r="AC103" s="304"/>
      <c r="AD103" s="304"/>
      <c r="AE103" s="304"/>
      <c r="AF103" s="304"/>
      <c r="AG103" s="304"/>
    </row>
    <row r="104" hidden="1" outlineLevel="1">
      <c r="A104" s="304"/>
      <c r="B104" s="489"/>
      <c r="C104" s="486" t="s">
        <v>83</v>
      </c>
      <c r="D104" s="487">
        <f t="shared" si="34"/>
        <v>0</v>
      </c>
      <c r="E104" s="488" t="str">
        <f t="shared" si="35"/>
        <v>#DIV/0!</v>
      </c>
      <c r="F104" s="488" t="str">
        <f>iferror(D104/'PT Reporte SDR Brazil'!D103-1,"")</f>
        <v/>
      </c>
      <c r="G104" s="313"/>
      <c r="H104" s="487">
        <f>COUNTIFS('Data Br'!$A:$A,"&gt;="&amp;'Copy of Reporte SDR Brazil'!$C$4,'Data Br'!$A:$A,"&lt;="&amp;'Copy of Reporte SDR Brazil'!$D$4,'Data Br'!$BR:$BR,C104)</f>
        <v>0</v>
      </c>
      <c r="I104" s="488" t="str">
        <f t="shared" si="36"/>
        <v>#DIV/0!</v>
      </c>
      <c r="J104" s="488" t="str">
        <f>iferror(H104/'PT Reporte SDR'!H120-1,"")</f>
        <v/>
      </c>
      <c r="K104" s="487">
        <f>COUNTIFS(Data!$A:$A,"&gt;="&amp;'Copy of Reporte SDR Brazil'!$C$4,Data!$A:$A,"&lt;="&amp;'Copy of Reporte SDR Brazil'!$D$4,Data!$BI:$BI,$H$6,Data!$DF:$DF,C104)</f>
        <v>0</v>
      </c>
      <c r="L104" s="488" t="str">
        <f t="shared" si="37"/>
        <v>#DIV/0!</v>
      </c>
      <c r="M104" s="488" t="str">
        <f>iferror(K104/'PT Reporte SDR'!K120-1,"")</f>
        <v/>
      </c>
      <c r="N104" s="487">
        <f>COUNTIFS(Data!$A:$A,"&gt;="&amp;'Copy of Reporte SDR Brazil'!$C$4,Data!$A:$A,"&lt;="&amp;'Copy of Reporte SDR Brazil'!$D$4,Data!$BI:$BI,$H$6,Data!$DF:$DF,C104)</f>
        <v>0</v>
      </c>
      <c r="O104" s="488" t="str">
        <f t="shared" si="38"/>
        <v>#DIV/0!</v>
      </c>
      <c r="P104" s="488" t="str">
        <f>iferror(N104/'PT Reporte SDR'!N120-1,"")</f>
        <v/>
      </c>
      <c r="Q104" s="303"/>
      <c r="R104" s="303"/>
      <c r="S104" s="303"/>
      <c r="T104" s="304"/>
      <c r="U104" s="304"/>
      <c r="V104" s="304"/>
      <c r="W104" s="304"/>
      <c r="X104" s="304"/>
      <c r="Y104" s="304"/>
      <c r="Z104" s="304"/>
      <c r="AA104" s="304"/>
      <c r="AB104" s="304"/>
      <c r="AC104" s="304"/>
      <c r="AD104" s="304"/>
      <c r="AE104" s="304"/>
      <c r="AF104" s="304"/>
      <c r="AG104" s="304"/>
    </row>
    <row r="105" hidden="1" outlineLevel="1">
      <c r="A105" s="304"/>
      <c r="B105" s="489"/>
      <c r="C105" s="486" t="s">
        <v>84</v>
      </c>
      <c r="D105" s="487">
        <f t="shared" si="34"/>
        <v>0</v>
      </c>
      <c r="E105" s="488" t="str">
        <f t="shared" si="35"/>
        <v>#DIV/0!</v>
      </c>
      <c r="F105" s="488" t="str">
        <f>iferror(D105/'PT Reporte SDR Brazil'!D104-1,"")</f>
        <v/>
      </c>
      <c r="G105" s="313"/>
      <c r="H105" s="487">
        <f>COUNTIFS('Data Br'!$A:$A,"&gt;="&amp;'Copy of Reporte SDR Brazil'!$C$4,'Data Br'!$A:$A,"&lt;="&amp;'Copy of Reporte SDR Brazil'!$D$4,'Data Br'!$BR:$BR,C105)</f>
        <v>0</v>
      </c>
      <c r="I105" s="488" t="str">
        <f t="shared" si="36"/>
        <v>#DIV/0!</v>
      </c>
      <c r="J105" s="488" t="str">
        <f>iferror(H105/'PT Reporte SDR'!H121-1,"")</f>
        <v/>
      </c>
      <c r="K105" s="487">
        <f>COUNTIFS(Data!$A:$A,"&gt;="&amp;'Copy of Reporte SDR Brazil'!$C$4,Data!$A:$A,"&lt;="&amp;'Copy of Reporte SDR Brazil'!$D$4,Data!$BI:$BI,$H$6,Data!$DF:$DF,C105)</f>
        <v>0</v>
      </c>
      <c r="L105" s="488" t="str">
        <f t="shared" si="37"/>
        <v>#DIV/0!</v>
      </c>
      <c r="M105" s="488" t="str">
        <f>iferror(K105/'PT Reporte SDR'!K121-1,"")</f>
        <v/>
      </c>
      <c r="N105" s="487">
        <f>COUNTIFS(Data!$A:$A,"&gt;="&amp;'Copy of Reporte SDR Brazil'!$C$4,Data!$A:$A,"&lt;="&amp;'Copy of Reporte SDR Brazil'!$D$4,Data!$BI:$BI,$H$6,Data!$DF:$DF,C105)</f>
        <v>0</v>
      </c>
      <c r="O105" s="488" t="str">
        <f t="shared" si="38"/>
        <v>#DIV/0!</v>
      </c>
      <c r="P105" s="488" t="str">
        <f>iferror(N105/'PT Reporte SDR'!N121-1,"")</f>
        <v/>
      </c>
      <c r="Q105" s="303"/>
      <c r="R105" s="303"/>
      <c r="S105" s="303"/>
      <c r="T105" s="304"/>
      <c r="U105" s="304"/>
      <c r="V105" s="304"/>
      <c r="W105" s="304"/>
      <c r="X105" s="304"/>
      <c r="Y105" s="304"/>
      <c r="Z105" s="304"/>
      <c r="AA105" s="304"/>
      <c r="AB105" s="304"/>
      <c r="AC105" s="304"/>
      <c r="AD105" s="304"/>
      <c r="AE105" s="304"/>
      <c r="AF105" s="304"/>
      <c r="AG105" s="304"/>
    </row>
    <row r="106" hidden="1" outlineLevel="1">
      <c r="A106" s="304"/>
      <c r="B106" s="489"/>
      <c r="C106" s="490" t="s">
        <v>85</v>
      </c>
      <c r="D106" s="487">
        <f t="shared" si="34"/>
        <v>0</v>
      </c>
      <c r="E106" s="488" t="str">
        <f t="shared" si="35"/>
        <v>#DIV/0!</v>
      </c>
      <c r="F106" s="488" t="str">
        <f>iferror(D106/'PT Reporte SDR Brazil'!D105-1,"")</f>
        <v/>
      </c>
      <c r="G106" s="313"/>
      <c r="H106" s="487">
        <f>COUNTIFS('Data Br'!$A:$A,"&gt;="&amp;'Copy of Reporte SDR Brazil'!$C$4,'Data Br'!$A:$A,"&lt;="&amp;'Copy of Reporte SDR Brazil'!$D$4,'Data Br'!$BR:$BR,C106)</f>
        <v>0</v>
      </c>
      <c r="I106" s="488" t="str">
        <f t="shared" si="36"/>
        <v>#DIV/0!</v>
      </c>
      <c r="J106" s="488" t="str">
        <f>iferror(H106/'PT Reporte SDR'!H122-1,"")</f>
        <v/>
      </c>
      <c r="K106" s="487">
        <f>COUNTIFS(Data!$A:$A,"&gt;="&amp;'Copy of Reporte SDR Brazil'!$C$4,Data!$A:$A,"&lt;="&amp;'Copy of Reporte SDR Brazil'!$D$4,Data!$BI:$BI,$H$6,Data!$DF:$DF,C106)</f>
        <v>0</v>
      </c>
      <c r="L106" s="488" t="str">
        <f t="shared" si="37"/>
        <v>#DIV/0!</v>
      </c>
      <c r="M106" s="488" t="str">
        <f>iferror(K106/'PT Reporte SDR'!K122-1,"")</f>
        <v/>
      </c>
      <c r="N106" s="487">
        <f>COUNTIFS(Data!$A:$A,"&gt;="&amp;'Copy of Reporte SDR Brazil'!$C$4,Data!$A:$A,"&lt;="&amp;'Copy of Reporte SDR Brazil'!$D$4,Data!$BI:$BI,$H$6,Data!$DF:$DF,C106)</f>
        <v>0</v>
      </c>
      <c r="O106" s="488" t="str">
        <f t="shared" si="38"/>
        <v>#DIV/0!</v>
      </c>
      <c r="P106" s="488" t="str">
        <f>iferror(N106/'PT Reporte SDR'!N122-1,"")</f>
        <v/>
      </c>
      <c r="Q106" s="303"/>
      <c r="R106" s="303"/>
      <c r="S106" s="303"/>
      <c r="T106" s="304"/>
      <c r="U106" s="304"/>
      <c r="V106" s="304"/>
      <c r="W106" s="304"/>
      <c r="X106" s="304"/>
      <c r="Y106" s="304"/>
      <c r="Z106" s="304"/>
      <c r="AA106" s="304"/>
      <c r="AB106" s="304"/>
      <c r="AC106" s="304"/>
      <c r="AD106" s="304"/>
      <c r="AE106" s="304"/>
      <c r="AF106" s="304"/>
      <c r="AG106" s="304"/>
    </row>
    <row r="107" hidden="1" outlineLevel="1">
      <c r="A107" s="304"/>
      <c r="B107" s="489"/>
      <c r="C107" s="486" t="s">
        <v>86</v>
      </c>
      <c r="D107" s="487">
        <f t="shared" si="34"/>
        <v>0</v>
      </c>
      <c r="E107" s="488" t="str">
        <f t="shared" si="35"/>
        <v>#DIV/0!</v>
      </c>
      <c r="F107" s="488" t="str">
        <f>iferror(D107/'PT Reporte SDR Brazil'!D106-1,"")</f>
        <v/>
      </c>
      <c r="G107" s="313"/>
      <c r="H107" s="487">
        <f>COUNTIFS('Data Br'!$A:$A,"&gt;="&amp;'Copy of Reporte SDR Brazil'!$C$4,'Data Br'!$A:$A,"&lt;="&amp;'Copy of Reporte SDR Brazil'!$D$4,'Data Br'!$BR:$BR,C107)</f>
        <v>0</v>
      </c>
      <c r="I107" s="488" t="str">
        <f t="shared" si="36"/>
        <v>#DIV/0!</v>
      </c>
      <c r="J107" s="488" t="str">
        <f>iferror(H107/'PT Reporte SDR'!H123-1,"")</f>
        <v/>
      </c>
      <c r="K107" s="487">
        <f>COUNTIFS(Data!$A:$A,"&gt;="&amp;'Copy of Reporte SDR Brazil'!$C$4,Data!$A:$A,"&lt;="&amp;'Copy of Reporte SDR Brazil'!$D$4,Data!$BI:$BI,$H$6,Data!$DF:$DF,C107)</f>
        <v>0</v>
      </c>
      <c r="L107" s="488" t="str">
        <f t="shared" si="37"/>
        <v>#DIV/0!</v>
      </c>
      <c r="M107" s="488" t="str">
        <f>iferror(K107/'PT Reporte SDR'!K123-1,"")</f>
        <v/>
      </c>
      <c r="N107" s="487">
        <f>COUNTIFS(Data!$A:$A,"&gt;="&amp;'Copy of Reporte SDR Brazil'!$C$4,Data!$A:$A,"&lt;="&amp;'Copy of Reporte SDR Brazil'!$D$4,Data!$BI:$BI,$H$6,Data!$DF:$DF,C107)</f>
        <v>0</v>
      </c>
      <c r="O107" s="488" t="str">
        <f t="shared" si="38"/>
        <v>#DIV/0!</v>
      </c>
      <c r="P107" s="488" t="str">
        <f>iferror(N107/'PT Reporte SDR'!N123-1,"")</f>
        <v/>
      </c>
      <c r="Q107" s="303"/>
      <c r="R107" s="303"/>
      <c r="S107" s="303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</row>
    <row r="108" hidden="1" outlineLevel="1">
      <c r="A108" s="304"/>
      <c r="B108" s="489"/>
      <c r="C108" s="490" t="s">
        <v>87</v>
      </c>
      <c r="D108" s="487">
        <f t="shared" si="34"/>
        <v>0</v>
      </c>
      <c r="E108" s="488" t="str">
        <f t="shared" si="35"/>
        <v>#DIV/0!</v>
      </c>
      <c r="F108" s="488" t="str">
        <f>iferror(D108/'PT Reporte SDR Brazil'!D107-1,"")</f>
        <v/>
      </c>
      <c r="G108" s="313"/>
      <c r="H108" s="487">
        <f>COUNTIFS('Data Br'!$A:$A,"&gt;="&amp;'Copy of Reporte SDR Brazil'!$C$4,'Data Br'!$A:$A,"&lt;="&amp;'Copy of Reporte SDR Brazil'!$D$4,'Data Br'!$BR:$BR,C108)</f>
        <v>0</v>
      </c>
      <c r="I108" s="488" t="str">
        <f t="shared" si="36"/>
        <v>#DIV/0!</v>
      </c>
      <c r="J108" s="488" t="str">
        <f>iferror(H108/'PT Reporte SDR'!H124-1,"")</f>
        <v/>
      </c>
      <c r="K108" s="487">
        <f>COUNTIFS(Data!$A:$A,"&gt;="&amp;'Copy of Reporte SDR Brazil'!$C$4,Data!$A:$A,"&lt;="&amp;'Copy of Reporte SDR Brazil'!$D$4,Data!$BI:$BI,$H$6,Data!$DF:$DF,C108)</f>
        <v>0</v>
      </c>
      <c r="L108" s="488" t="str">
        <f t="shared" si="37"/>
        <v>#DIV/0!</v>
      </c>
      <c r="M108" s="488" t="str">
        <f>iferror(K108/'PT Reporte SDR'!K124-1,"")</f>
        <v/>
      </c>
      <c r="N108" s="487">
        <f>COUNTIFS(Data!$A:$A,"&gt;="&amp;'Copy of Reporte SDR Brazil'!$C$4,Data!$A:$A,"&lt;="&amp;'Copy of Reporte SDR Brazil'!$D$4,Data!$BI:$BI,$H$6,Data!$DF:$DF,C108)</f>
        <v>0</v>
      </c>
      <c r="O108" s="488" t="str">
        <f t="shared" si="38"/>
        <v>#DIV/0!</v>
      </c>
      <c r="P108" s="488" t="str">
        <f>iferror(N108/'PT Reporte SDR'!N124-1,"")</f>
        <v/>
      </c>
      <c r="Q108" s="303"/>
      <c r="R108" s="303"/>
      <c r="S108" s="303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</row>
    <row r="109" hidden="1" outlineLevel="1">
      <c r="A109" s="304"/>
      <c r="B109" s="489"/>
      <c r="C109" s="486" t="s">
        <v>88</v>
      </c>
      <c r="D109" s="487">
        <f t="shared" si="34"/>
        <v>0</v>
      </c>
      <c r="E109" s="488" t="str">
        <f t="shared" si="35"/>
        <v>#DIV/0!</v>
      </c>
      <c r="F109" s="488" t="str">
        <f>iferror(D109/'PT Reporte SDR Brazil'!D108-1,"")</f>
        <v/>
      </c>
      <c r="G109" s="313"/>
      <c r="H109" s="487">
        <f>COUNTIFS('Data Br'!$A:$A,"&gt;="&amp;'Copy of Reporte SDR Brazil'!$C$4,'Data Br'!$A:$A,"&lt;="&amp;'Copy of Reporte SDR Brazil'!$D$4,'Data Br'!$BR:$BR,C109)</f>
        <v>0</v>
      </c>
      <c r="I109" s="488" t="str">
        <f t="shared" si="36"/>
        <v>#DIV/0!</v>
      </c>
      <c r="J109" s="488" t="str">
        <f>iferror(H109/'PT Reporte SDR'!H125-1,"")</f>
        <v/>
      </c>
      <c r="K109" s="487">
        <f>COUNTIFS(Data!$A:$A,"&gt;="&amp;'Copy of Reporte SDR Brazil'!$C$4,Data!$A:$A,"&lt;="&amp;'Copy of Reporte SDR Brazil'!$D$4,Data!$BI:$BI,$H$6,Data!$DF:$DF,C109)</f>
        <v>0</v>
      </c>
      <c r="L109" s="488" t="str">
        <f t="shared" si="37"/>
        <v>#DIV/0!</v>
      </c>
      <c r="M109" s="488" t="str">
        <f>iferror(K109/'PT Reporte SDR'!K125-1,"")</f>
        <v/>
      </c>
      <c r="N109" s="487">
        <f>COUNTIFS(Data!$A:$A,"&gt;="&amp;'Copy of Reporte SDR Brazil'!$C$4,Data!$A:$A,"&lt;="&amp;'Copy of Reporte SDR Brazil'!$D$4,Data!$BI:$BI,$H$6,Data!$DF:$DF,C109)</f>
        <v>0</v>
      </c>
      <c r="O109" s="488" t="str">
        <f t="shared" si="38"/>
        <v>#DIV/0!</v>
      </c>
      <c r="P109" s="488" t="str">
        <f>iferror(N109/'PT Reporte SDR'!N125-1,"")</f>
        <v/>
      </c>
      <c r="Q109" s="303"/>
      <c r="R109" s="303"/>
      <c r="S109" s="303"/>
      <c r="T109" s="304"/>
      <c r="U109" s="304"/>
      <c r="V109" s="304"/>
      <c r="W109" s="304"/>
      <c r="X109" s="304"/>
      <c r="Y109" s="304"/>
      <c r="Z109" s="304"/>
      <c r="AA109" s="304"/>
      <c r="AB109" s="304"/>
      <c r="AC109" s="304"/>
      <c r="AD109" s="304"/>
      <c r="AE109" s="304"/>
      <c r="AF109" s="304"/>
      <c r="AG109" s="304"/>
    </row>
    <row r="110" hidden="1" outlineLevel="1">
      <c r="A110" s="304"/>
      <c r="B110" s="489"/>
      <c r="C110" s="491" t="s">
        <v>89</v>
      </c>
      <c r="D110" s="487">
        <f t="shared" si="34"/>
        <v>0</v>
      </c>
      <c r="E110" s="488" t="str">
        <f t="shared" si="35"/>
        <v>#DIV/0!</v>
      </c>
      <c r="F110" s="488" t="str">
        <f>iferror(D110/'PT Reporte SDR Brazil'!D109-1,"")</f>
        <v/>
      </c>
      <c r="G110" s="313"/>
      <c r="H110" s="487">
        <f>COUNTIFS('Data Br'!$A:$A,"&gt;="&amp;'Copy of Reporte SDR Brazil'!$C$4,'Data Br'!$A:$A,"&lt;="&amp;'Copy of Reporte SDR Brazil'!$D$4,'Data Br'!$BR:$BR,C110)</f>
        <v>0</v>
      </c>
      <c r="I110" s="488" t="str">
        <f t="shared" si="36"/>
        <v>#DIV/0!</v>
      </c>
      <c r="J110" s="488" t="str">
        <f>iferror(H110/'PT Reporte SDR'!H126-1,"")</f>
        <v/>
      </c>
      <c r="K110" s="487">
        <f>COUNTIFS(Data!$A:$A,"&gt;="&amp;'Copy of Reporte SDR Brazil'!$C$4,Data!$A:$A,"&lt;="&amp;'Copy of Reporte SDR Brazil'!$D$4,Data!$BI:$BI,$H$6,Data!$DF:$DF,C110)</f>
        <v>0</v>
      </c>
      <c r="L110" s="488" t="str">
        <f t="shared" si="37"/>
        <v>#DIV/0!</v>
      </c>
      <c r="M110" s="488" t="str">
        <f>iferror(K110/'PT Reporte SDR'!K126-1,"")</f>
        <v/>
      </c>
      <c r="N110" s="487">
        <f>COUNTIFS(Data!$A:$A,"&gt;="&amp;'Copy of Reporte SDR Brazil'!$C$4,Data!$A:$A,"&lt;="&amp;'Copy of Reporte SDR Brazil'!$D$4,Data!$BI:$BI,$H$6,Data!$DF:$DF,C110)</f>
        <v>0</v>
      </c>
      <c r="O110" s="488" t="str">
        <f t="shared" si="38"/>
        <v>#DIV/0!</v>
      </c>
      <c r="P110" s="488" t="str">
        <f>iferror(N110/'PT Reporte SDR'!N126-1,"")</f>
        <v/>
      </c>
      <c r="Q110" s="303"/>
      <c r="R110" s="303"/>
      <c r="S110" s="303"/>
      <c r="T110" s="304"/>
      <c r="U110" s="304"/>
      <c r="V110" s="304"/>
      <c r="W110" s="304"/>
      <c r="X110" s="304"/>
      <c r="Y110" s="304"/>
      <c r="Z110" s="304"/>
      <c r="AA110" s="304"/>
      <c r="AB110" s="304"/>
      <c r="AC110" s="304"/>
      <c r="AD110" s="304"/>
      <c r="AE110" s="304"/>
      <c r="AF110" s="304"/>
      <c r="AG110" s="304"/>
    </row>
    <row r="111" hidden="1" outlineLevel="1">
      <c r="A111" s="492"/>
      <c r="B111" s="367"/>
      <c r="C111" s="493"/>
      <c r="D111" s="479"/>
      <c r="E111" s="480"/>
      <c r="F111" s="480" t="str">
        <f>iferror(D111/'PT Reporte SDR Brazil'!D110-1,"")</f>
        <v/>
      </c>
      <c r="G111" s="374"/>
      <c r="H111" s="479"/>
      <c r="I111" s="479"/>
      <c r="J111" s="479"/>
      <c r="K111" s="479"/>
      <c r="L111" s="479"/>
      <c r="M111" s="479"/>
      <c r="N111" s="479"/>
      <c r="O111" s="479"/>
      <c r="P111" s="479"/>
      <c r="Q111" s="658"/>
      <c r="R111" s="658"/>
      <c r="S111" s="505"/>
      <c r="T111" s="367"/>
      <c r="U111" s="367"/>
      <c r="V111" s="367"/>
      <c r="W111" s="367"/>
      <c r="X111" s="367"/>
      <c r="Y111" s="367"/>
      <c r="Z111" s="367"/>
      <c r="AA111" s="367"/>
      <c r="AB111" s="367"/>
      <c r="AC111" s="367"/>
      <c r="AD111" s="367"/>
      <c r="AE111" s="367"/>
      <c r="AF111" s="367"/>
      <c r="AG111" s="367"/>
    </row>
    <row r="112" hidden="1" outlineLevel="1">
      <c r="A112" s="492"/>
      <c r="B112" s="367"/>
      <c r="C112" s="495"/>
      <c r="D112" s="479"/>
      <c r="E112" s="480"/>
      <c r="F112" s="480" t="str">
        <f>iferror(D112/'PT Reporte SDR Brazil'!D111-1,"")</f>
        <v/>
      </c>
      <c r="G112" s="497"/>
      <c r="H112" s="479"/>
      <c r="I112" s="479"/>
      <c r="J112" s="479"/>
      <c r="K112" s="479"/>
      <c r="L112" s="479"/>
      <c r="M112" s="479"/>
      <c r="N112" s="479"/>
      <c r="O112" s="479"/>
      <c r="P112" s="479"/>
      <c r="Q112" s="505"/>
      <c r="R112" s="505"/>
      <c r="S112" s="505"/>
      <c r="T112" s="367"/>
      <c r="U112" s="367"/>
      <c r="V112" s="367"/>
      <c r="W112" s="367"/>
      <c r="X112" s="367"/>
      <c r="Y112" s="367"/>
      <c r="Z112" s="367"/>
      <c r="AA112" s="367"/>
      <c r="AB112" s="367"/>
      <c r="AC112" s="367"/>
      <c r="AD112" s="367"/>
      <c r="AE112" s="367"/>
      <c r="AF112" s="367"/>
      <c r="AG112" s="367"/>
    </row>
    <row r="113" hidden="1" outlineLevel="1">
      <c r="A113" s="492"/>
      <c r="B113" s="367"/>
      <c r="C113" s="495"/>
      <c r="D113" s="479"/>
      <c r="E113" s="480"/>
      <c r="F113" s="480" t="str">
        <f>iferror(D113/'PT Reporte SDR Brazil'!D112-1,"")</f>
        <v/>
      </c>
      <c r="G113" s="497"/>
      <c r="H113" s="479"/>
      <c r="I113" s="479"/>
      <c r="J113" s="479"/>
      <c r="K113" s="479"/>
      <c r="L113" s="479"/>
      <c r="M113" s="479"/>
      <c r="N113" s="479"/>
      <c r="O113" s="479"/>
      <c r="P113" s="479"/>
      <c r="Q113" s="658"/>
      <c r="R113" s="658"/>
      <c r="S113" s="505"/>
      <c r="T113" s="367"/>
      <c r="U113" s="367"/>
      <c r="V113" s="367"/>
      <c r="W113" s="367"/>
      <c r="X113" s="367"/>
      <c r="Y113" s="367"/>
      <c r="Z113" s="367"/>
      <c r="AA113" s="367"/>
      <c r="AB113" s="367"/>
      <c r="AC113" s="367"/>
      <c r="AD113" s="367"/>
      <c r="AE113" s="367"/>
      <c r="AF113" s="367"/>
      <c r="AG113" s="367"/>
    </row>
    <row r="114" hidden="1" outlineLevel="1">
      <c r="A114" s="498"/>
      <c r="B114" s="367"/>
      <c r="C114" s="495"/>
      <c r="D114" s="479"/>
      <c r="E114" s="480"/>
      <c r="F114" s="480" t="str">
        <f>iferror(D114/'PT Reporte SDR Brazil'!D113-1,"")</f>
        <v/>
      </c>
      <c r="G114" s="499"/>
      <c r="H114" s="479"/>
      <c r="I114" s="479"/>
      <c r="J114" s="479"/>
      <c r="K114" s="479"/>
      <c r="L114" s="479"/>
      <c r="M114" s="479"/>
      <c r="N114" s="479"/>
      <c r="O114" s="479"/>
      <c r="P114" s="479"/>
      <c r="Q114" s="659"/>
      <c r="R114" s="659"/>
      <c r="S114" s="505"/>
      <c r="T114" s="367"/>
      <c r="U114" s="367"/>
      <c r="V114" s="367"/>
      <c r="W114" s="367"/>
      <c r="X114" s="367"/>
      <c r="Y114" s="367"/>
      <c r="Z114" s="367"/>
      <c r="AA114" s="367"/>
      <c r="AB114" s="367"/>
      <c r="AC114" s="367"/>
      <c r="AD114" s="367"/>
      <c r="AE114" s="367"/>
      <c r="AF114" s="367"/>
      <c r="AG114" s="367"/>
    </row>
    <row r="115" hidden="1" outlineLevel="1">
      <c r="A115" s="492"/>
      <c r="B115" s="367"/>
      <c r="C115" s="493"/>
      <c r="D115" s="479"/>
      <c r="E115" s="480"/>
      <c r="F115" s="480" t="str">
        <f>iferror(D115/'PT Reporte SDR Brazil'!D114-1,"")</f>
        <v/>
      </c>
      <c r="G115" s="497"/>
      <c r="H115" s="479"/>
      <c r="I115" s="479"/>
      <c r="J115" s="479"/>
      <c r="K115" s="479"/>
      <c r="L115" s="479"/>
      <c r="M115" s="479"/>
      <c r="N115" s="479"/>
      <c r="O115" s="479"/>
      <c r="P115" s="479"/>
      <c r="Q115" s="659"/>
      <c r="R115" s="659"/>
      <c r="S115" s="659"/>
      <c r="T115" s="500"/>
      <c r="U115" s="500"/>
      <c r="V115" s="500"/>
      <c r="W115" s="500"/>
      <c r="X115" s="500"/>
      <c r="Y115" s="500"/>
      <c r="Z115" s="500"/>
      <c r="AA115" s="500"/>
      <c r="AB115" s="500"/>
      <c r="AC115" s="500"/>
      <c r="AD115" s="500"/>
      <c r="AE115" s="500"/>
      <c r="AF115" s="500"/>
      <c r="AG115" s="500"/>
    </row>
    <row r="116" hidden="1" outlineLevel="1">
      <c r="A116" s="492"/>
      <c r="B116" s="367"/>
      <c r="C116" s="493"/>
      <c r="D116" s="479"/>
      <c r="E116" s="480"/>
      <c r="F116" s="480" t="str">
        <f>iferror(D116/'PT Reporte SDR Brazil'!D115-1,"")</f>
        <v/>
      </c>
      <c r="G116" s="501"/>
      <c r="H116" s="479"/>
      <c r="I116" s="479"/>
      <c r="J116" s="479"/>
      <c r="K116" s="479"/>
      <c r="L116" s="479"/>
      <c r="M116" s="479"/>
      <c r="N116" s="479"/>
      <c r="O116" s="479"/>
      <c r="P116" s="479"/>
      <c r="Q116" s="505"/>
      <c r="R116" s="505"/>
      <c r="S116" s="505"/>
      <c r="T116" s="367"/>
      <c r="U116" s="367"/>
      <c r="V116" s="367"/>
      <c r="W116" s="367"/>
      <c r="X116" s="367"/>
      <c r="Y116" s="367"/>
      <c r="Z116" s="367"/>
      <c r="AA116" s="367"/>
      <c r="AB116" s="367"/>
      <c r="AC116" s="367"/>
      <c r="AD116" s="367"/>
      <c r="AE116" s="367"/>
      <c r="AF116" s="367"/>
      <c r="AG116" s="367"/>
    </row>
    <row r="117" hidden="1" outlineLevel="1">
      <c r="A117" s="492"/>
      <c r="B117" s="367"/>
      <c r="C117" s="493"/>
      <c r="D117" s="479"/>
      <c r="E117" s="480"/>
      <c r="F117" s="480" t="str">
        <f>iferror(D117/'PT Reporte SDR Brazil'!D116-1,"")</f>
        <v/>
      </c>
      <c r="G117" s="497"/>
      <c r="H117" s="479"/>
      <c r="I117" s="479"/>
      <c r="J117" s="479"/>
      <c r="K117" s="479"/>
      <c r="L117" s="479"/>
      <c r="M117" s="479"/>
      <c r="N117" s="479"/>
      <c r="O117" s="479"/>
      <c r="P117" s="479"/>
      <c r="Q117" s="505"/>
      <c r="R117" s="505"/>
      <c r="S117" s="505"/>
      <c r="T117" s="367"/>
      <c r="U117" s="367"/>
      <c r="V117" s="367"/>
      <c r="W117" s="367"/>
      <c r="X117" s="367"/>
      <c r="Y117" s="367"/>
      <c r="Z117" s="367"/>
      <c r="AA117" s="367"/>
      <c r="AB117" s="367"/>
      <c r="AC117" s="367"/>
      <c r="AD117" s="367"/>
      <c r="AE117" s="367"/>
      <c r="AF117" s="367"/>
      <c r="AG117" s="367"/>
    </row>
    <row r="118" hidden="1" outlineLevel="1">
      <c r="A118" s="367"/>
      <c r="B118" s="367"/>
      <c r="C118" s="493"/>
      <c r="D118" s="479"/>
      <c r="E118" s="480"/>
      <c r="F118" s="480" t="str">
        <f>iferror(D118/'PT Reporte SDR Brazil'!D117-1,"")</f>
        <v/>
      </c>
      <c r="G118" s="497"/>
      <c r="H118" s="479"/>
      <c r="I118" s="479"/>
      <c r="J118" s="479"/>
      <c r="K118" s="479"/>
      <c r="L118" s="479"/>
      <c r="M118" s="479"/>
      <c r="N118" s="479"/>
      <c r="O118" s="479"/>
      <c r="P118" s="479"/>
      <c r="Q118" s="505"/>
      <c r="R118" s="505"/>
      <c r="S118" s="505"/>
      <c r="T118" s="367"/>
      <c r="U118" s="367"/>
      <c r="V118" s="367"/>
      <c r="W118" s="367"/>
      <c r="X118" s="367"/>
      <c r="Y118" s="367"/>
      <c r="Z118" s="367"/>
      <c r="AA118" s="367"/>
      <c r="AB118" s="367"/>
      <c r="AC118" s="367"/>
      <c r="AD118" s="367"/>
      <c r="AE118" s="367"/>
      <c r="AF118" s="367"/>
      <c r="AG118" s="367"/>
    </row>
    <row r="119" hidden="1" outlineLevel="1">
      <c r="A119" s="367"/>
      <c r="B119" s="367"/>
      <c r="C119" s="502"/>
      <c r="D119" s="479"/>
      <c r="E119" s="480"/>
      <c r="F119" s="480" t="str">
        <f>iferror(D119/'PT Reporte SDR Brazil'!D118-1,"")</f>
        <v/>
      </c>
      <c r="G119" s="497"/>
      <c r="H119" s="479"/>
      <c r="I119" s="479"/>
      <c r="J119" s="479"/>
      <c r="K119" s="479"/>
      <c r="L119" s="479"/>
      <c r="M119" s="479"/>
      <c r="N119" s="479"/>
      <c r="O119" s="479"/>
      <c r="P119" s="479"/>
      <c r="Q119" s="505"/>
      <c r="R119" s="505"/>
      <c r="S119" s="505"/>
      <c r="T119" s="367"/>
      <c r="U119" s="367"/>
      <c r="V119" s="367"/>
      <c r="W119" s="367"/>
      <c r="X119" s="367"/>
      <c r="Y119" s="367"/>
      <c r="Z119" s="367"/>
      <c r="AA119" s="367"/>
      <c r="AB119" s="367"/>
      <c r="AC119" s="367"/>
      <c r="AD119" s="367"/>
      <c r="AE119" s="367"/>
      <c r="AF119" s="367"/>
      <c r="AG119" s="367"/>
    </row>
    <row r="120" hidden="1" outlineLevel="1">
      <c r="A120" s="367"/>
      <c r="B120" s="367"/>
      <c r="C120" s="493"/>
      <c r="D120" s="479"/>
      <c r="E120" s="480"/>
      <c r="F120" s="480" t="str">
        <f>iferror(D120/'PT Reporte SDR Brazil'!D119-1,"")</f>
        <v/>
      </c>
      <c r="G120" s="501"/>
      <c r="H120" s="479"/>
      <c r="I120" s="479"/>
      <c r="J120" s="479"/>
      <c r="K120" s="479"/>
      <c r="L120" s="479"/>
      <c r="M120" s="479"/>
      <c r="N120" s="479"/>
      <c r="O120" s="479"/>
      <c r="P120" s="479"/>
      <c r="Q120" s="505"/>
      <c r="R120" s="505"/>
      <c r="S120" s="505"/>
      <c r="T120" s="367"/>
      <c r="U120" s="367"/>
      <c r="V120" s="367"/>
      <c r="W120" s="367"/>
      <c r="X120" s="367"/>
      <c r="Y120" s="367"/>
      <c r="Z120" s="367"/>
      <c r="AA120" s="367"/>
      <c r="AB120" s="367"/>
      <c r="AC120" s="367"/>
      <c r="AD120" s="367"/>
      <c r="AE120" s="367"/>
      <c r="AF120" s="367"/>
      <c r="AG120" s="367"/>
    </row>
    <row r="121" hidden="1" outlineLevel="1">
      <c r="A121" s="367"/>
      <c r="B121" s="367"/>
      <c r="C121" s="493"/>
      <c r="D121" s="479"/>
      <c r="E121" s="480"/>
      <c r="F121" s="480" t="str">
        <f>iferror(D121/'PT Reporte SDR Brazil'!D120-1,"")</f>
        <v/>
      </c>
      <c r="G121" s="499"/>
      <c r="H121" s="479"/>
      <c r="I121" s="479"/>
      <c r="J121" s="479"/>
      <c r="K121" s="479"/>
      <c r="L121" s="479"/>
      <c r="M121" s="479"/>
      <c r="N121" s="479"/>
      <c r="O121" s="479"/>
      <c r="P121" s="479"/>
      <c r="Q121" s="505"/>
      <c r="R121" s="505"/>
      <c r="S121" s="505"/>
      <c r="T121" s="367"/>
      <c r="U121" s="367"/>
      <c r="V121" s="367"/>
      <c r="W121" s="367"/>
      <c r="X121" s="367"/>
      <c r="Y121" s="367"/>
      <c r="Z121" s="367"/>
      <c r="AA121" s="367"/>
      <c r="AB121" s="367"/>
      <c r="AC121" s="367"/>
      <c r="AD121" s="367"/>
      <c r="AE121" s="367"/>
      <c r="AF121" s="367"/>
      <c r="AG121" s="367"/>
    </row>
    <row r="122" hidden="1" outlineLevel="1">
      <c r="A122" s="367"/>
      <c r="B122" s="367"/>
      <c r="C122" s="493"/>
      <c r="D122" s="479"/>
      <c r="E122" s="480"/>
      <c r="F122" s="480" t="str">
        <f>iferror(D122/'PT Reporte SDR Brazil'!D121-1,"")</f>
        <v/>
      </c>
      <c r="G122" s="499"/>
      <c r="H122" s="479"/>
      <c r="I122" s="479"/>
      <c r="J122" s="479"/>
      <c r="K122" s="479"/>
      <c r="L122" s="479"/>
      <c r="M122" s="479"/>
      <c r="N122" s="479"/>
      <c r="O122" s="479"/>
      <c r="P122" s="479"/>
      <c r="Q122" s="505"/>
      <c r="R122" s="505"/>
      <c r="S122" s="505"/>
      <c r="T122" s="367"/>
      <c r="U122" s="367"/>
      <c r="V122" s="367"/>
      <c r="W122" s="367"/>
      <c r="X122" s="367"/>
      <c r="Y122" s="367"/>
      <c r="Z122" s="367"/>
      <c r="AA122" s="367"/>
      <c r="AB122" s="367"/>
      <c r="AC122" s="367"/>
      <c r="AD122" s="367"/>
      <c r="AE122" s="367"/>
      <c r="AF122" s="367"/>
      <c r="AG122" s="367"/>
    </row>
    <row r="123" hidden="1" outlineLevel="1">
      <c r="A123" s="367"/>
      <c r="B123" s="367"/>
      <c r="C123" s="493"/>
      <c r="D123" s="479"/>
      <c r="E123" s="480"/>
      <c r="F123" s="480" t="str">
        <f>iferror(D123/'PT Reporte SDR Brazil'!D122-1,"")</f>
        <v/>
      </c>
      <c r="G123" s="499"/>
      <c r="H123" s="479"/>
      <c r="I123" s="479"/>
      <c r="J123" s="479"/>
      <c r="K123" s="479"/>
      <c r="L123" s="479"/>
      <c r="M123" s="479"/>
      <c r="N123" s="479"/>
      <c r="O123" s="479"/>
      <c r="P123" s="479"/>
      <c r="Q123" s="505"/>
      <c r="R123" s="505"/>
      <c r="S123" s="505"/>
      <c r="T123" s="367"/>
      <c r="U123" s="367"/>
      <c r="V123" s="367"/>
      <c r="W123" s="367"/>
      <c r="X123" s="367"/>
      <c r="Y123" s="367"/>
      <c r="Z123" s="367"/>
      <c r="AA123" s="367"/>
      <c r="AB123" s="367"/>
      <c r="AC123" s="367"/>
      <c r="AD123" s="367"/>
      <c r="AE123" s="367"/>
      <c r="AF123" s="367"/>
      <c r="AG123" s="367"/>
    </row>
    <row r="124">
      <c r="A124" s="367"/>
      <c r="B124" s="367"/>
      <c r="C124" s="503"/>
      <c r="D124" s="479"/>
      <c r="E124" s="480"/>
      <c r="F124" s="480" t="str">
        <f>iferror(D124/'PT Reporte SDR Brazil'!D123-1,"")</f>
        <v/>
      </c>
      <c r="G124" s="374"/>
      <c r="H124" s="479"/>
      <c r="I124" s="479"/>
      <c r="J124" s="479"/>
      <c r="K124" s="479"/>
      <c r="L124" s="479"/>
      <c r="M124" s="479"/>
      <c r="N124" s="479"/>
      <c r="O124" s="479"/>
      <c r="P124" s="479"/>
      <c r="Q124" s="505"/>
      <c r="R124" s="505"/>
      <c r="S124" s="505"/>
      <c r="T124" s="367"/>
      <c r="U124" s="367"/>
      <c r="V124" s="367"/>
      <c r="W124" s="367"/>
      <c r="X124" s="367"/>
      <c r="Y124" s="367"/>
      <c r="Z124" s="367"/>
      <c r="AA124" s="367"/>
      <c r="AB124" s="367"/>
      <c r="AC124" s="367"/>
      <c r="AD124" s="367"/>
      <c r="AE124" s="367"/>
      <c r="AF124" s="367"/>
      <c r="AG124" s="367"/>
    </row>
    <row r="125">
      <c r="A125" s="367"/>
      <c r="B125" s="367"/>
      <c r="C125" s="367"/>
      <c r="D125" s="367"/>
      <c r="E125" s="505"/>
      <c r="F125" s="505" t="str">
        <f>iferror(D125/'PT Reporte SDR Brazil'!D124-1,"")</f>
        <v/>
      </c>
      <c r="G125" s="374"/>
      <c r="H125" s="367"/>
      <c r="I125" s="505"/>
      <c r="J125" s="505"/>
      <c r="K125" s="505"/>
      <c r="L125" s="505"/>
      <c r="M125" s="505"/>
      <c r="N125" s="505"/>
      <c r="O125" s="505"/>
      <c r="P125" s="505"/>
      <c r="Q125" s="505"/>
      <c r="R125" s="505"/>
      <c r="S125" s="505"/>
      <c r="T125" s="367"/>
      <c r="U125" s="367"/>
      <c r="V125" s="367"/>
      <c r="W125" s="367"/>
      <c r="X125" s="367"/>
      <c r="Y125" s="367"/>
      <c r="Z125" s="367"/>
      <c r="AA125" s="367"/>
      <c r="AB125" s="367"/>
      <c r="AC125" s="367"/>
      <c r="AD125" s="367"/>
      <c r="AE125" s="367"/>
      <c r="AF125" s="367"/>
      <c r="AG125" s="367"/>
    </row>
    <row r="126">
      <c r="A126" s="367"/>
      <c r="B126" s="367"/>
      <c r="C126" s="506"/>
      <c r="D126" s="367"/>
      <c r="E126" s="505"/>
      <c r="F126" s="505" t="str">
        <f>iferror(D126/'PT Reporte SDR Brazil'!D125-1,"")</f>
        <v/>
      </c>
      <c r="G126" s="374"/>
      <c r="H126" s="367"/>
      <c r="I126" s="505"/>
      <c r="J126" s="505"/>
      <c r="K126" s="505"/>
      <c r="L126" s="505"/>
      <c r="M126" s="505"/>
      <c r="N126" s="505"/>
      <c r="O126" s="505"/>
      <c r="P126" s="505"/>
      <c r="Q126" s="505"/>
      <c r="R126" s="505"/>
      <c r="S126" s="505"/>
      <c r="T126" s="367"/>
      <c r="U126" s="367"/>
      <c r="V126" s="367"/>
      <c r="W126" s="367"/>
      <c r="X126" s="367"/>
      <c r="Y126" s="367"/>
      <c r="Z126" s="367"/>
      <c r="AA126" s="367"/>
      <c r="AB126" s="367"/>
      <c r="AC126" s="367"/>
      <c r="AD126" s="367"/>
      <c r="AE126" s="367"/>
      <c r="AF126" s="367"/>
      <c r="AG126" s="367"/>
    </row>
    <row r="127">
      <c r="A127" s="304"/>
      <c r="B127" s="304"/>
      <c r="C127" s="507"/>
      <c r="D127" s="304"/>
      <c r="E127" s="303"/>
      <c r="F127" s="303" t="str">
        <f>iferror(D127/'PT Reporte SDR Brazil'!D126-1,"")</f>
        <v/>
      </c>
      <c r="G127" s="313"/>
      <c r="H127" s="304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4"/>
      <c r="U127" s="304"/>
      <c r="V127" s="304"/>
      <c r="W127" s="304"/>
      <c r="X127" s="304"/>
      <c r="Y127" s="304"/>
      <c r="Z127" s="304"/>
      <c r="AA127" s="304"/>
      <c r="AB127" s="304"/>
      <c r="AC127" s="304"/>
      <c r="AD127" s="304"/>
      <c r="AE127" s="304"/>
      <c r="AF127" s="304"/>
      <c r="AG127" s="304"/>
    </row>
    <row r="128">
      <c r="A128" s="304"/>
      <c r="B128" s="304"/>
      <c r="C128" s="507"/>
      <c r="D128" s="304"/>
      <c r="E128" s="303"/>
      <c r="F128" s="303" t="str">
        <f>iferror(D128/'PT Reporte SDR Brazil'!D127-1,"")</f>
        <v/>
      </c>
      <c r="G128" s="313"/>
      <c r="H128" s="304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4"/>
      <c r="U128" s="304"/>
      <c r="V128" s="304"/>
      <c r="W128" s="304"/>
      <c r="X128" s="304"/>
      <c r="Y128" s="304"/>
      <c r="Z128" s="304"/>
      <c r="AA128" s="304"/>
      <c r="AB128" s="304"/>
      <c r="AC128" s="304"/>
      <c r="AD128" s="304"/>
      <c r="AE128" s="304"/>
      <c r="AF128" s="304"/>
      <c r="AG128" s="304"/>
    </row>
    <row r="129">
      <c r="A129" s="304"/>
      <c r="B129" s="304"/>
      <c r="C129" s="304"/>
      <c r="D129" s="304"/>
      <c r="E129" s="303"/>
      <c r="F129" s="303" t="str">
        <f>iferror(D129/'PT Reporte SDR Brazil'!D128-1,"")</f>
        <v/>
      </c>
      <c r="G129" s="313"/>
      <c r="H129" s="304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4"/>
      <c r="U129" s="304"/>
      <c r="V129" s="304"/>
      <c r="W129" s="304"/>
      <c r="X129" s="304"/>
      <c r="Y129" s="304"/>
      <c r="Z129" s="304"/>
      <c r="AA129" s="304"/>
      <c r="AB129" s="304"/>
      <c r="AC129" s="304"/>
      <c r="AD129" s="304"/>
      <c r="AE129" s="304"/>
      <c r="AF129" s="304"/>
      <c r="AG129" s="304"/>
    </row>
    <row r="130">
      <c r="A130" s="304"/>
      <c r="B130" s="304"/>
      <c r="C130" s="304"/>
      <c r="D130" s="304"/>
      <c r="E130" s="303"/>
      <c r="F130" s="303" t="str">
        <f>iferror(D130/'PT Reporte SDR Brazil'!D129-1,"")</f>
        <v/>
      </c>
      <c r="G130" s="313"/>
      <c r="H130" s="304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4"/>
      <c r="U130" s="304"/>
      <c r="V130" s="304"/>
      <c r="W130" s="304"/>
      <c r="X130" s="304"/>
      <c r="Y130" s="304"/>
      <c r="Z130" s="304"/>
      <c r="AA130" s="304"/>
      <c r="AB130" s="304"/>
      <c r="AC130" s="304"/>
      <c r="AD130" s="304"/>
      <c r="AE130" s="304"/>
      <c r="AF130" s="304"/>
      <c r="AG130" s="304"/>
    </row>
    <row r="131">
      <c r="A131" s="304"/>
      <c r="B131" s="304"/>
      <c r="C131" s="304"/>
      <c r="D131" s="304"/>
      <c r="E131" s="303"/>
      <c r="F131" s="303" t="str">
        <f>iferror(D131/'PT Reporte SDR Brazil'!D130-1,"")</f>
        <v/>
      </c>
      <c r="G131" s="313"/>
      <c r="H131" s="304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4"/>
      <c r="U131" s="304"/>
      <c r="V131" s="304"/>
      <c r="W131" s="304"/>
      <c r="X131" s="304"/>
      <c r="Y131" s="304"/>
      <c r="Z131" s="304"/>
      <c r="AA131" s="304"/>
      <c r="AB131" s="304"/>
      <c r="AC131" s="304"/>
      <c r="AD131" s="304"/>
      <c r="AE131" s="304"/>
      <c r="AF131" s="304"/>
      <c r="AG131" s="304"/>
    </row>
    <row r="132">
      <c r="A132" s="304"/>
      <c r="B132" s="304"/>
      <c r="C132" s="304"/>
      <c r="D132" s="304"/>
      <c r="E132" s="303"/>
      <c r="F132" s="303" t="str">
        <f>iferror(D132/'PT Reporte SDR Brazil'!D131-1,"")</f>
        <v/>
      </c>
      <c r="G132" s="313"/>
      <c r="H132" s="304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4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4"/>
      <c r="AE132" s="304"/>
      <c r="AF132" s="304"/>
      <c r="AG132" s="304"/>
    </row>
    <row r="133">
      <c r="A133" s="304"/>
      <c r="B133" s="304"/>
      <c r="C133" s="304"/>
      <c r="D133" s="304"/>
      <c r="E133" s="303"/>
      <c r="F133" s="303" t="str">
        <f>iferror(D133/'PT Reporte SDR Brazil'!D132-1,"")</f>
        <v/>
      </c>
      <c r="G133" s="313"/>
      <c r="H133" s="304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4"/>
      <c r="U133" s="304"/>
      <c r="V133" s="304"/>
      <c r="W133" s="304"/>
      <c r="X133" s="304"/>
      <c r="Y133" s="304"/>
      <c r="Z133" s="304"/>
      <c r="AA133" s="304"/>
      <c r="AB133" s="304"/>
      <c r="AC133" s="304"/>
      <c r="AD133" s="304"/>
      <c r="AE133" s="304"/>
      <c r="AF133" s="304"/>
      <c r="AG133" s="304"/>
    </row>
    <row r="134">
      <c r="A134" s="304"/>
      <c r="B134" s="304"/>
      <c r="C134" s="304"/>
      <c r="D134" s="304"/>
      <c r="E134" s="303"/>
      <c r="F134" s="303" t="str">
        <f>iferror(D134/'PT Reporte SDR Brazil'!D133-1,"")</f>
        <v/>
      </c>
      <c r="G134" s="313"/>
      <c r="H134" s="304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4"/>
      <c r="U134" s="304"/>
      <c r="V134" s="304"/>
      <c r="W134" s="304"/>
      <c r="X134" s="304"/>
      <c r="Y134" s="304"/>
      <c r="Z134" s="304"/>
      <c r="AA134" s="304"/>
      <c r="AB134" s="304"/>
      <c r="AC134" s="304"/>
      <c r="AD134" s="304"/>
      <c r="AE134" s="304"/>
      <c r="AF134" s="304"/>
      <c r="AG134" s="304"/>
    </row>
    <row r="135">
      <c r="A135" s="304"/>
      <c r="B135" s="304"/>
      <c r="C135" s="304"/>
      <c r="D135" s="304"/>
      <c r="E135" s="303"/>
      <c r="F135" s="303" t="str">
        <f>iferror(D135/'PT Reporte SDR Brazil'!D134-1,"")</f>
        <v/>
      </c>
      <c r="G135" s="313"/>
      <c r="H135" s="304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4"/>
      <c r="U135" s="304"/>
      <c r="V135" s="304"/>
      <c r="W135" s="304"/>
      <c r="X135" s="304"/>
      <c r="Y135" s="304"/>
      <c r="Z135" s="304"/>
      <c r="AA135" s="304"/>
      <c r="AB135" s="304"/>
      <c r="AC135" s="304"/>
      <c r="AD135" s="304"/>
      <c r="AE135" s="304"/>
      <c r="AF135" s="304"/>
      <c r="AG135" s="304"/>
    </row>
    <row r="136">
      <c r="A136" s="304"/>
      <c r="B136" s="304"/>
      <c r="C136" s="304"/>
      <c r="D136" s="304"/>
      <c r="E136" s="303"/>
      <c r="F136" s="303" t="str">
        <f>iferror(D136/'PT Reporte SDR Brazil'!D135-1,"")</f>
        <v/>
      </c>
      <c r="G136" s="313"/>
      <c r="H136" s="304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4"/>
      <c r="U136" s="304"/>
      <c r="V136" s="304"/>
      <c r="W136" s="304"/>
      <c r="X136" s="304"/>
      <c r="Y136" s="304"/>
      <c r="Z136" s="304"/>
      <c r="AA136" s="304"/>
      <c r="AB136" s="304"/>
      <c r="AC136" s="304"/>
      <c r="AD136" s="304"/>
      <c r="AE136" s="304"/>
      <c r="AF136" s="304"/>
      <c r="AG136" s="304"/>
    </row>
    <row r="137">
      <c r="A137" s="304"/>
      <c r="B137" s="304"/>
      <c r="C137" s="304"/>
      <c r="D137" s="304"/>
      <c r="E137" s="303"/>
      <c r="F137" s="303" t="str">
        <f>iferror(D137/'PT Reporte SDR Brazil'!D136-1,"")</f>
        <v/>
      </c>
      <c r="G137" s="313"/>
      <c r="H137" s="304"/>
      <c r="I137" s="303"/>
      <c r="J137" s="303"/>
      <c r="K137" s="303"/>
      <c r="L137" s="303"/>
      <c r="M137" s="303"/>
      <c r="N137" s="303"/>
      <c r="O137" s="303"/>
      <c r="P137" s="303"/>
      <c r="Q137" s="303"/>
      <c r="R137" s="303"/>
      <c r="S137" s="303"/>
      <c r="T137" s="304"/>
      <c r="U137" s="304"/>
      <c r="V137" s="304"/>
      <c r="W137" s="304"/>
      <c r="X137" s="304"/>
      <c r="Y137" s="304"/>
      <c r="Z137" s="304"/>
      <c r="AA137" s="304"/>
      <c r="AB137" s="304"/>
      <c r="AC137" s="304"/>
      <c r="AD137" s="304"/>
      <c r="AE137" s="304"/>
      <c r="AF137" s="304"/>
      <c r="AG137" s="304"/>
    </row>
    <row r="138">
      <c r="A138" s="304"/>
      <c r="B138" s="304"/>
      <c r="C138" s="304"/>
      <c r="D138" s="304"/>
      <c r="E138" s="303"/>
      <c r="F138" s="303" t="str">
        <f>iferror(D138/'PT Reporte SDR Brazil'!D137-1,"")</f>
        <v/>
      </c>
      <c r="G138" s="313"/>
      <c r="H138" s="304"/>
      <c r="I138" s="303"/>
      <c r="J138" s="303"/>
      <c r="K138" s="303"/>
      <c r="L138" s="303"/>
      <c r="M138" s="303"/>
      <c r="N138" s="303"/>
      <c r="O138" s="303"/>
      <c r="P138" s="303"/>
      <c r="Q138" s="303"/>
      <c r="R138" s="303"/>
      <c r="S138" s="303"/>
      <c r="T138" s="304"/>
      <c r="U138" s="304"/>
      <c r="V138" s="304"/>
      <c r="W138" s="304"/>
      <c r="X138" s="304"/>
      <c r="Y138" s="304"/>
      <c r="Z138" s="304"/>
      <c r="AA138" s="304"/>
      <c r="AB138" s="304"/>
      <c r="AC138" s="304"/>
      <c r="AD138" s="304"/>
      <c r="AE138" s="304"/>
      <c r="AF138" s="304"/>
      <c r="AG138" s="304"/>
    </row>
    <row r="139">
      <c r="A139" s="304"/>
      <c r="B139" s="304"/>
      <c r="C139" s="304"/>
      <c r="D139" s="304"/>
      <c r="E139" s="303"/>
      <c r="F139" s="303" t="str">
        <f>iferror(D139/'PT Reporte SDR Brazil'!D138-1,"")</f>
        <v/>
      </c>
      <c r="G139" s="313"/>
      <c r="H139" s="304"/>
      <c r="I139" s="303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4"/>
      <c r="U139" s="304"/>
      <c r="V139" s="304"/>
      <c r="W139" s="304"/>
      <c r="X139" s="304"/>
      <c r="Y139" s="304"/>
      <c r="Z139" s="304"/>
      <c r="AA139" s="304"/>
      <c r="AB139" s="304"/>
      <c r="AC139" s="304"/>
      <c r="AD139" s="304"/>
      <c r="AE139" s="304"/>
      <c r="AF139" s="304"/>
      <c r="AG139" s="304"/>
    </row>
    <row r="140">
      <c r="A140" s="304"/>
      <c r="B140" s="304"/>
      <c r="C140" s="304"/>
      <c r="D140" s="304"/>
      <c r="E140" s="303"/>
      <c r="F140" s="303" t="str">
        <f>iferror(D140/'PT Reporte SDR Brazil'!D139-1,"")</f>
        <v/>
      </c>
      <c r="G140" s="313"/>
      <c r="H140" s="304"/>
      <c r="I140" s="303"/>
      <c r="J140" s="303"/>
      <c r="K140" s="303"/>
      <c r="L140" s="303"/>
      <c r="M140" s="303"/>
      <c r="N140" s="303"/>
      <c r="O140" s="303"/>
      <c r="P140" s="303"/>
      <c r="Q140" s="303"/>
      <c r="R140" s="303"/>
      <c r="S140" s="303"/>
      <c r="T140" s="304"/>
      <c r="U140" s="304"/>
      <c r="V140" s="304"/>
      <c r="W140" s="304"/>
      <c r="X140" s="304"/>
      <c r="Y140" s="304"/>
      <c r="Z140" s="304"/>
      <c r="AA140" s="304"/>
      <c r="AB140" s="304"/>
      <c r="AC140" s="304"/>
      <c r="AD140" s="304"/>
      <c r="AE140" s="304"/>
      <c r="AF140" s="304"/>
      <c r="AG140" s="304"/>
    </row>
    <row r="141">
      <c r="A141" s="304"/>
      <c r="B141" s="304"/>
      <c r="C141" s="304"/>
      <c r="D141" s="304"/>
      <c r="E141" s="303"/>
      <c r="F141" s="303" t="str">
        <f>iferror(D141/'PT Reporte SDR Brazil'!D140-1,"")</f>
        <v/>
      </c>
      <c r="G141" s="313"/>
      <c r="H141" s="304"/>
      <c r="I141" s="303"/>
      <c r="J141" s="303"/>
      <c r="K141" s="303"/>
      <c r="L141" s="303"/>
      <c r="M141" s="303"/>
      <c r="N141" s="303"/>
      <c r="O141" s="303"/>
      <c r="P141" s="303"/>
      <c r="Q141" s="303"/>
      <c r="R141" s="303"/>
      <c r="S141" s="303"/>
      <c r="T141" s="304"/>
      <c r="U141" s="304"/>
      <c r="V141" s="304"/>
      <c r="W141" s="304"/>
      <c r="X141" s="304"/>
      <c r="Y141" s="304"/>
      <c r="Z141" s="304"/>
      <c r="AA141" s="304"/>
      <c r="AB141" s="304"/>
      <c r="AC141" s="304"/>
      <c r="AD141" s="304"/>
      <c r="AE141" s="304"/>
      <c r="AF141" s="304"/>
      <c r="AG141" s="304"/>
    </row>
    <row r="142">
      <c r="A142" s="304"/>
      <c r="B142" s="304"/>
      <c r="C142" s="304"/>
      <c r="D142" s="304"/>
      <c r="E142" s="303"/>
      <c r="F142" s="303" t="str">
        <f>iferror(D142/'PT Reporte SDR Brazil'!D141-1,"")</f>
        <v/>
      </c>
      <c r="G142" s="313"/>
      <c r="H142" s="304"/>
      <c r="I142" s="303"/>
      <c r="J142" s="303"/>
      <c r="K142" s="303"/>
      <c r="L142" s="303"/>
      <c r="M142" s="303"/>
      <c r="N142" s="303"/>
      <c r="O142" s="303"/>
      <c r="P142" s="303"/>
      <c r="Q142" s="303"/>
      <c r="R142" s="303"/>
      <c r="S142" s="303"/>
      <c r="T142" s="304"/>
      <c r="U142" s="304"/>
      <c r="V142" s="304"/>
      <c r="W142" s="304"/>
      <c r="X142" s="304"/>
      <c r="Y142" s="304"/>
      <c r="Z142" s="304"/>
      <c r="AA142" s="304"/>
      <c r="AB142" s="304"/>
      <c r="AC142" s="304"/>
      <c r="AD142" s="304"/>
      <c r="AE142" s="304"/>
      <c r="AF142" s="304"/>
      <c r="AG142" s="304"/>
    </row>
    <row r="143">
      <c r="A143" s="304"/>
      <c r="B143" s="304"/>
      <c r="C143" s="304"/>
      <c r="D143" s="304"/>
      <c r="E143" s="303"/>
      <c r="F143" s="303" t="str">
        <f>iferror(D143/'PT Reporte SDR Brazil'!D142-1,"")</f>
        <v/>
      </c>
      <c r="G143" s="313"/>
      <c r="H143" s="304"/>
      <c r="I143" s="303"/>
      <c r="J143" s="303"/>
      <c r="K143" s="303"/>
      <c r="L143" s="303"/>
      <c r="M143" s="303"/>
      <c r="N143" s="303"/>
      <c r="O143" s="303"/>
      <c r="P143" s="303"/>
      <c r="Q143" s="303"/>
      <c r="R143" s="303"/>
      <c r="S143" s="303"/>
      <c r="T143" s="304"/>
      <c r="U143" s="304"/>
      <c r="V143" s="304"/>
      <c r="W143" s="304"/>
      <c r="X143" s="304"/>
      <c r="Y143" s="304"/>
      <c r="Z143" s="304"/>
      <c r="AA143" s="304"/>
      <c r="AB143" s="304"/>
      <c r="AC143" s="304"/>
      <c r="AD143" s="304"/>
      <c r="AE143" s="304"/>
      <c r="AF143" s="304"/>
      <c r="AG143" s="304"/>
    </row>
    <row r="144">
      <c r="A144" s="304"/>
      <c r="B144" s="304"/>
      <c r="C144" s="304"/>
      <c r="D144" s="304"/>
      <c r="E144" s="303"/>
      <c r="F144" s="303" t="str">
        <f>iferror(D144/'PT Reporte SDR Brazil'!D143-1,"")</f>
        <v/>
      </c>
      <c r="G144" s="313"/>
      <c r="H144" s="304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4"/>
      <c r="U144" s="304"/>
      <c r="V144" s="304"/>
      <c r="W144" s="304"/>
      <c r="X144" s="304"/>
      <c r="Y144" s="304"/>
      <c r="Z144" s="304"/>
      <c r="AA144" s="304"/>
      <c r="AB144" s="304"/>
      <c r="AC144" s="304"/>
      <c r="AD144" s="304"/>
      <c r="AE144" s="304"/>
      <c r="AF144" s="304"/>
      <c r="AG144" s="304"/>
    </row>
    <row r="145">
      <c r="A145" s="304"/>
      <c r="B145" s="304"/>
      <c r="C145" s="304"/>
      <c r="D145" s="304"/>
      <c r="E145" s="303"/>
      <c r="F145" s="303"/>
      <c r="G145" s="313"/>
      <c r="H145" s="304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4"/>
      <c r="U145" s="304"/>
      <c r="V145" s="304"/>
      <c r="W145" s="304"/>
      <c r="X145" s="304"/>
      <c r="Y145" s="304"/>
      <c r="Z145" s="304"/>
      <c r="AA145" s="304"/>
      <c r="AB145" s="304"/>
      <c r="AC145" s="304"/>
      <c r="AD145" s="304"/>
      <c r="AE145" s="304"/>
      <c r="AF145" s="304"/>
      <c r="AG145" s="304"/>
    </row>
    <row r="146">
      <c r="A146" s="304"/>
      <c r="B146" s="304"/>
      <c r="C146" s="304"/>
      <c r="D146" s="304"/>
      <c r="E146" s="303"/>
      <c r="F146" s="303"/>
      <c r="G146" s="313"/>
      <c r="H146" s="304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4"/>
      <c r="U146" s="304"/>
      <c r="V146" s="304"/>
      <c r="W146" s="304"/>
      <c r="X146" s="304"/>
      <c r="Y146" s="304"/>
      <c r="Z146" s="304"/>
      <c r="AA146" s="304"/>
      <c r="AB146" s="304"/>
      <c r="AC146" s="304"/>
      <c r="AD146" s="304"/>
      <c r="AE146" s="304"/>
      <c r="AF146" s="304"/>
      <c r="AG146" s="304"/>
    </row>
    <row r="147">
      <c r="A147" s="304"/>
      <c r="B147" s="304"/>
      <c r="C147" s="304"/>
      <c r="D147" s="304"/>
      <c r="E147" s="303"/>
      <c r="F147" s="303"/>
      <c r="G147" s="313"/>
      <c r="H147" s="304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4"/>
      <c r="U147" s="304"/>
      <c r="V147" s="304"/>
      <c r="W147" s="304"/>
      <c r="X147" s="304"/>
      <c r="Y147" s="304"/>
      <c r="Z147" s="304"/>
      <c r="AA147" s="304"/>
      <c r="AB147" s="304"/>
      <c r="AC147" s="304"/>
      <c r="AD147" s="304"/>
      <c r="AE147" s="304"/>
      <c r="AF147" s="304"/>
      <c r="AG147" s="304"/>
    </row>
    <row r="148">
      <c r="A148" s="304"/>
      <c r="B148" s="304"/>
      <c r="C148" s="304"/>
      <c r="D148" s="304"/>
      <c r="E148" s="303"/>
      <c r="F148" s="303"/>
      <c r="G148" s="313"/>
      <c r="H148" s="304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4"/>
      <c r="U148" s="304"/>
      <c r="V148" s="304"/>
      <c r="W148" s="304"/>
      <c r="X148" s="304"/>
      <c r="Y148" s="304"/>
      <c r="Z148" s="304"/>
      <c r="AA148" s="304"/>
      <c r="AB148" s="304"/>
      <c r="AC148" s="304"/>
      <c r="AD148" s="304"/>
      <c r="AE148" s="304"/>
      <c r="AF148" s="304"/>
      <c r="AG148" s="304"/>
    </row>
    <row r="149">
      <c r="A149" s="304"/>
      <c r="B149" s="304"/>
      <c r="C149" s="304"/>
      <c r="D149" s="304"/>
      <c r="E149" s="303"/>
      <c r="F149" s="303"/>
      <c r="G149" s="313"/>
      <c r="H149" s="304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4"/>
      <c r="U149" s="304"/>
      <c r="V149" s="304"/>
      <c r="W149" s="304"/>
      <c r="X149" s="304"/>
      <c r="Y149" s="304"/>
      <c r="Z149" s="304"/>
      <c r="AA149" s="304"/>
      <c r="AB149" s="304"/>
      <c r="AC149" s="304"/>
      <c r="AD149" s="304"/>
      <c r="AE149" s="304"/>
      <c r="AF149" s="304"/>
      <c r="AG149" s="304"/>
    </row>
    <row r="150">
      <c r="A150" s="304"/>
      <c r="B150" s="304"/>
      <c r="C150" s="304"/>
      <c r="D150" s="304"/>
      <c r="E150" s="303"/>
      <c r="F150" s="303"/>
      <c r="G150" s="313"/>
      <c r="H150" s="304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4"/>
      <c r="U150" s="304"/>
      <c r="V150" s="304"/>
      <c r="W150" s="304"/>
      <c r="X150" s="304"/>
      <c r="Y150" s="304"/>
      <c r="Z150" s="304"/>
      <c r="AA150" s="304"/>
      <c r="AB150" s="304"/>
      <c r="AC150" s="304"/>
      <c r="AD150" s="304"/>
      <c r="AE150" s="304"/>
      <c r="AF150" s="304"/>
      <c r="AG150" s="304"/>
    </row>
    <row r="151">
      <c r="A151" s="304"/>
      <c r="B151" s="304"/>
      <c r="C151" s="304"/>
      <c r="D151" s="304"/>
      <c r="E151" s="300"/>
      <c r="F151" s="300"/>
      <c r="G151" s="313"/>
      <c r="H151" s="304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4"/>
      <c r="U151" s="304"/>
      <c r="V151" s="304"/>
      <c r="W151" s="304"/>
      <c r="X151" s="304"/>
      <c r="Y151" s="304"/>
      <c r="Z151" s="304"/>
      <c r="AA151" s="304"/>
      <c r="AB151" s="304"/>
      <c r="AC151" s="304"/>
      <c r="AD151" s="304"/>
      <c r="AE151" s="304"/>
      <c r="AF151" s="304"/>
      <c r="AG151" s="304"/>
    </row>
    <row r="152">
      <c r="A152" s="304"/>
      <c r="B152" s="304"/>
      <c r="C152" s="304"/>
      <c r="D152" s="304"/>
      <c r="E152" s="300"/>
      <c r="F152" s="300"/>
      <c r="G152" s="313"/>
      <c r="H152" s="304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4"/>
      <c r="U152" s="304"/>
      <c r="V152" s="304"/>
      <c r="W152" s="304"/>
      <c r="X152" s="304"/>
      <c r="Y152" s="304"/>
      <c r="Z152" s="304"/>
      <c r="AA152" s="304"/>
      <c r="AB152" s="304"/>
      <c r="AC152" s="304"/>
      <c r="AD152" s="304"/>
      <c r="AE152" s="304"/>
      <c r="AF152" s="304"/>
      <c r="AG152" s="304"/>
    </row>
    <row r="153">
      <c r="A153" s="304"/>
      <c r="B153" s="304"/>
      <c r="C153" s="304"/>
      <c r="D153" s="304"/>
      <c r="E153" s="300"/>
      <c r="F153" s="300"/>
      <c r="G153" s="313"/>
      <c r="H153" s="304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4"/>
      <c r="U153" s="304"/>
      <c r="V153" s="304"/>
      <c r="W153" s="304"/>
      <c r="X153" s="304"/>
      <c r="Y153" s="304"/>
      <c r="Z153" s="304"/>
      <c r="AA153" s="304"/>
      <c r="AB153" s="304"/>
      <c r="AC153" s="304"/>
      <c r="AD153" s="304"/>
      <c r="AE153" s="304"/>
      <c r="AF153" s="304"/>
      <c r="AG153" s="304"/>
    </row>
    <row r="154">
      <c r="A154" s="304"/>
      <c r="B154" s="304"/>
      <c r="C154" s="304"/>
      <c r="D154" s="304"/>
      <c r="E154" s="300"/>
      <c r="F154" s="300"/>
      <c r="G154" s="313"/>
      <c r="H154" s="304"/>
      <c r="I154" s="303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4"/>
      <c r="U154" s="304"/>
      <c r="V154" s="304"/>
      <c r="W154" s="304"/>
      <c r="X154" s="304"/>
      <c r="Y154" s="304"/>
      <c r="Z154" s="304"/>
      <c r="AA154" s="304"/>
      <c r="AB154" s="304"/>
      <c r="AC154" s="304"/>
      <c r="AD154" s="304"/>
      <c r="AE154" s="304"/>
      <c r="AF154" s="304"/>
      <c r="AG154" s="304"/>
    </row>
    <row r="155">
      <c r="A155" s="304"/>
      <c r="B155" s="304"/>
      <c r="C155" s="304"/>
      <c r="D155" s="304"/>
      <c r="E155" s="300"/>
      <c r="F155" s="300"/>
      <c r="G155" s="313"/>
      <c r="H155" s="304"/>
      <c r="I155" s="303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4"/>
      <c r="U155" s="304"/>
      <c r="V155" s="304"/>
      <c r="W155" s="304"/>
      <c r="X155" s="304"/>
      <c r="Y155" s="304"/>
      <c r="Z155" s="304"/>
      <c r="AA155" s="304"/>
      <c r="AB155" s="304"/>
      <c r="AC155" s="304"/>
      <c r="AD155" s="304"/>
      <c r="AE155" s="304"/>
      <c r="AF155" s="304"/>
      <c r="AG155" s="304"/>
    </row>
    <row r="156">
      <c r="A156" s="304"/>
      <c r="B156" s="304"/>
      <c r="C156" s="304"/>
      <c r="D156" s="304"/>
      <c r="E156" s="300"/>
      <c r="F156" s="300"/>
      <c r="G156" s="313"/>
      <c r="H156" s="304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4"/>
      <c r="U156" s="304"/>
      <c r="V156" s="304"/>
      <c r="W156" s="304"/>
      <c r="X156" s="304"/>
      <c r="Y156" s="304"/>
      <c r="Z156" s="304"/>
      <c r="AA156" s="304"/>
      <c r="AB156" s="304"/>
      <c r="AC156" s="304"/>
      <c r="AD156" s="304"/>
      <c r="AE156" s="304"/>
      <c r="AF156" s="304"/>
      <c r="AG156" s="304"/>
    </row>
    <row r="157">
      <c r="A157" s="304"/>
      <c r="B157" s="304"/>
      <c r="C157" s="304"/>
      <c r="D157" s="304"/>
      <c r="E157" s="300"/>
      <c r="F157" s="300"/>
      <c r="G157" s="313"/>
      <c r="H157" s="304"/>
      <c r="I157" s="303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4"/>
      <c r="U157" s="304"/>
      <c r="V157" s="304"/>
      <c r="W157" s="304"/>
      <c r="X157" s="304"/>
      <c r="Y157" s="304"/>
      <c r="Z157" s="304"/>
      <c r="AA157" s="304"/>
      <c r="AB157" s="304"/>
      <c r="AC157" s="304"/>
      <c r="AD157" s="304"/>
      <c r="AE157" s="304"/>
      <c r="AF157" s="304"/>
      <c r="AG157" s="304"/>
    </row>
    <row r="158">
      <c r="A158" s="304"/>
      <c r="B158" s="304"/>
      <c r="C158" s="304"/>
      <c r="D158" s="304"/>
      <c r="E158" s="300"/>
      <c r="F158" s="300"/>
      <c r="G158" s="313"/>
      <c r="H158" s="304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4"/>
      <c r="U158" s="304"/>
      <c r="V158" s="304"/>
      <c r="W158" s="304"/>
      <c r="X158" s="304"/>
      <c r="Y158" s="304"/>
      <c r="Z158" s="304"/>
      <c r="AA158" s="304"/>
      <c r="AB158" s="304"/>
      <c r="AC158" s="304"/>
      <c r="AD158" s="304"/>
      <c r="AE158" s="304"/>
      <c r="AF158" s="304"/>
      <c r="AG158" s="304"/>
    </row>
    <row r="159">
      <c r="A159" s="304"/>
      <c r="B159" s="304"/>
      <c r="C159" s="304"/>
      <c r="D159" s="304"/>
      <c r="E159" s="300"/>
      <c r="F159" s="300"/>
      <c r="G159" s="313"/>
      <c r="H159" s="304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4"/>
      <c r="U159" s="304"/>
      <c r="V159" s="304"/>
      <c r="W159" s="304"/>
      <c r="X159" s="304"/>
      <c r="Y159" s="304"/>
      <c r="Z159" s="304"/>
      <c r="AA159" s="304"/>
      <c r="AB159" s="304"/>
      <c r="AC159" s="304"/>
      <c r="AD159" s="304"/>
      <c r="AE159" s="304"/>
      <c r="AF159" s="304"/>
      <c r="AG159" s="304"/>
    </row>
    <row r="160">
      <c r="A160" s="304"/>
      <c r="B160" s="304"/>
      <c r="C160" s="304"/>
      <c r="D160" s="304"/>
      <c r="E160" s="300"/>
      <c r="F160" s="300"/>
      <c r="G160" s="313"/>
      <c r="H160" s="304"/>
      <c r="I160" s="303"/>
      <c r="J160" s="303"/>
      <c r="K160" s="303"/>
      <c r="L160" s="303"/>
      <c r="M160" s="303"/>
      <c r="N160" s="303"/>
      <c r="O160" s="303"/>
      <c r="P160" s="303"/>
      <c r="Q160" s="303"/>
      <c r="R160" s="303"/>
      <c r="S160" s="303"/>
      <c r="T160" s="304"/>
      <c r="U160" s="304"/>
      <c r="V160" s="304"/>
      <c r="W160" s="304"/>
      <c r="X160" s="304"/>
      <c r="Y160" s="304"/>
      <c r="Z160" s="304"/>
      <c r="AA160" s="304"/>
      <c r="AB160" s="304"/>
      <c r="AC160" s="304"/>
      <c r="AD160" s="304"/>
      <c r="AE160" s="304"/>
      <c r="AF160" s="304"/>
      <c r="AG160" s="304"/>
    </row>
    <row r="161">
      <c r="A161" s="304"/>
      <c r="B161" s="304"/>
      <c r="C161" s="304"/>
      <c r="D161" s="304"/>
      <c r="E161" s="300"/>
      <c r="F161" s="300"/>
      <c r="G161" s="313"/>
      <c r="H161" s="304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4"/>
      <c r="U161" s="304"/>
      <c r="V161" s="304"/>
      <c r="W161" s="304"/>
      <c r="X161" s="304"/>
      <c r="Y161" s="304"/>
      <c r="Z161" s="304"/>
      <c r="AA161" s="304"/>
      <c r="AB161" s="304"/>
      <c r="AC161" s="304"/>
      <c r="AD161" s="304"/>
      <c r="AE161" s="304"/>
      <c r="AF161" s="304"/>
      <c r="AG161" s="304"/>
    </row>
    <row r="162">
      <c r="A162" s="304"/>
      <c r="B162" s="304"/>
      <c r="C162" s="304"/>
      <c r="D162" s="304"/>
      <c r="E162" s="300"/>
      <c r="F162" s="300"/>
      <c r="G162" s="313"/>
      <c r="H162" s="304"/>
      <c r="I162" s="303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4"/>
      <c r="U162" s="304"/>
      <c r="V162" s="304"/>
      <c r="W162" s="304"/>
      <c r="X162" s="304"/>
      <c r="Y162" s="304"/>
      <c r="Z162" s="304"/>
      <c r="AA162" s="304"/>
      <c r="AB162" s="304"/>
      <c r="AC162" s="304"/>
      <c r="AD162" s="304"/>
      <c r="AE162" s="304"/>
      <c r="AF162" s="304"/>
      <c r="AG162" s="304"/>
    </row>
    <row r="163">
      <c r="A163" s="304"/>
      <c r="B163" s="304"/>
      <c r="C163" s="304"/>
      <c r="D163" s="304"/>
      <c r="E163" s="300"/>
      <c r="F163" s="300"/>
      <c r="G163" s="313"/>
      <c r="H163" s="304"/>
      <c r="I163" s="303"/>
      <c r="J163" s="303"/>
      <c r="K163" s="303"/>
      <c r="L163" s="303"/>
      <c r="M163" s="303"/>
      <c r="N163" s="303"/>
      <c r="O163" s="303"/>
      <c r="P163" s="303"/>
      <c r="Q163" s="303"/>
      <c r="R163" s="303"/>
      <c r="S163" s="303"/>
      <c r="T163" s="304"/>
      <c r="U163" s="304"/>
      <c r="V163" s="304"/>
      <c r="W163" s="304"/>
      <c r="X163" s="304"/>
      <c r="Y163" s="304"/>
      <c r="Z163" s="304"/>
      <c r="AA163" s="304"/>
      <c r="AB163" s="304"/>
      <c r="AC163" s="304"/>
      <c r="AD163" s="304"/>
      <c r="AE163" s="304"/>
      <c r="AF163" s="304"/>
      <c r="AG163" s="304"/>
    </row>
    <row r="164">
      <c r="A164" s="304"/>
      <c r="B164" s="304"/>
      <c r="C164" s="304"/>
      <c r="D164" s="304"/>
      <c r="E164" s="300"/>
      <c r="F164" s="300"/>
      <c r="G164" s="313"/>
      <c r="H164" s="304"/>
      <c r="I164" s="303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4"/>
      <c r="U164" s="304"/>
      <c r="V164" s="304"/>
      <c r="W164" s="304"/>
      <c r="X164" s="304"/>
      <c r="Y164" s="304"/>
      <c r="Z164" s="304"/>
      <c r="AA164" s="304"/>
      <c r="AB164" s="304"/>
      <c r="AC164" s="304"/>
      <c r="AD164" s="304"/>
      <c r="AE164" s="304"/>
      <c r="AF164" s="304"/>
      <c r="AG164" s="304"/>
    </row>
    <row r="165">
      <c r="A165" s="304"/>
      <c r="B165" s="304"/>
      <c r="C165" s="304"/>
      <c r="D165" s="304"/>
      <c r="E165" s="300"/>
      <c r="F165" s="300"/>
      <c r="G165" s="313"/>
      <c r="H165" s="304"/>
      <c r="I165" s="303"/>
      <c r="J165" s="303"/>
      <c r="K165" s="303"/>
      <c r="L165" s="303"/>
      <c r="M165" s="303"/>
      <c r="N165" s="303"/>
      <c r="O165" s="303"/>
      <c r="P165" s="303"/>
      <c r="Q165" s="303"/>
      <c r="R165" s="303"/>
      <c r="S165" s="303"/>
      <c r="T165" s="304"/>
      <c r="U165" s="304"/>
      <c r="V165" s="304"/>
      <c r="W165" s="304"/>
      <c r="X165" s="304"/>
      <c r="Y165" s="304"/>
      <c r="Z165" s="304"/>
      <c r="AA165" s="304"/>
      <c r="AB165" s="304"/>
      <c r="AC165" s="304"/>
      <c r="AD165" s="304"/>
      <c r="AE165" s="304"/>
      <c r="AF165" s="304"/>
      <c r="AG165" s="304"/>
    </row>
    <row r="166">
      <c r="A166" s="304"/>
      <c r="B166" s="304"/>
      <c r="C166" s="304"/>
      <c r="D166" s="304"/>
      <c r="E166" s="300"/>
      <c r="F166" s="300"/>
      <c r="G166" s="313"/>
      <c r="H166" s="304"/>
      <c r="I166" s="303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4"/>
      <c r="U166" s="304"/>
      <c r="V166" s="304"/>
      <c r="W166" s="304"/>
      <c r="X166" s="304"/>
      <c r="Y166" s="304"/>
      <c r="Z166" s="304"/>
      <c r="AA166" s="304"/>
      <c r="AB166" s="304"/>
      <c r="AC166" s="304"/>
      <c r="AD166" s="304"/>
      <c r="AE166" s="304"/>
      <c r="AF166" s="304"/>
      <c r="AG166" s="304"/>
    </row>
    <row r="167">
      <c r="A167" s="304"/>
      <c r="B167" s="304"/>
      <c r="C167" s="304"/>
      <c r="D167" s="304"/>
      <c r="E167" s="300"/>
      <c r="F167" s="300"/>
      <c r="G167" s="313"/>
      <c r="H167" s="304"/>
      <c r="I167" s="303"/>
      <c r="J167" s="303"/>
      <c r="K167" s="303"/>
      <c r="L167" s="303"/>
      <c r="M167" s="303"/>
      <c r="N167" s="303"/>
      <c r="O167" s="303"/>
      <c r="P167" s="303"/>
      <c r="Q167" s="303"/>
      <c r="R167" s="303"/>
      <c r="S167" s="303"/>
      <c r="T167" s="304"/>
      <c r="U167" s="304"/>
      <c r="V167" s="304"/>
      <c r="W167" s="304"/>
      <c r="X167" s="304"/>
      <c r="Y167" s="304"/>
      <c r="Z167" s="304"/>
      <c r="AA167" s="304"/>
      <c r="AB167" s="304"/>
      <c r="AC167" s="304"/>
      <c r="AD167" s="304"/>
      <c r="AE167" s="304"/>
      <c r="AF167" s="304"/>
      <c r="AG167" s="304"/>
    </row>
    <row r="168">
      <c r="A168" s="304"/>
      <c r="B168" s="304"/>
      <c r="C168" s="304"/>
      <c r="D168" s="304"/>
      <c r="E168" s="300"/>
      <c r="F168" s="300"/>
      <c r="G168" s="313"/>
      <c r="H168" s="304"/>
      <c r="I168" s="303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4"/>
      <c r="U168" s="304"/>
      <c r="V168" s="304"/>
      <c r="W168" s="304"/>
      <c r="X168" s="304"/>
      <c r="Y168" s="304"/>
      <c r="Z168" s="304"/>
      <c r="AA168" s="304"/>
      <c r="AB168" s="304"/>
      <c r="AC168" s="304"/>
      <c r="AD168" s="304"/>
      <c r="AE168" s="304"/>
      <c r="AF168" s="304"/>
      <c r="AG168" s="304"/>
    </row>
    <row r="169">
      <c r="A169" s="304"/>
      <c r="B169" s="304"/>
      <c r="C169" s="304"/>
      <c r="D169" s="304"/>
      <c r="E169" s="300"/>
      <c r="F169" s="300"/>
      <c r="G169" s="313"/>
      <c r="H169" s="304"/>
      <c r="I169" s="303"/>
      <c r="J169" s="303"/>
      <c r="K169" s="303"/>
      <c r="L169" s="303"/>
      <c r="M169" s="303"/>
      <c r="N169" s="303"/>
      <c r="O169" s="303"/>
      <c r="P169" s="303"/>
      <c r="Q169" s="303"/>
      <c r="R169" s="303"/>
      <c r="S169" s="303"/>
      <c r="T169" s="304"/>
      <c r="U169" s="304"/>
      <c r="V169" s="304"/>
      <c r="W169" s="304"/>
      <c r="X169" s="304"/>
      <c r="Y169" s="304"/>
      <c r="Z169" s="304"/>
      <c r="AA169" s="304"/>
      <c r="AB169" s="304"/>
      <c r="AC169" s="304"/>
      <c r="AD169" s="304"/>
      <c r="AE169" s="304"/>
      <c r="AF169" s="304"/>
      <c r="AG169" s="304"/>
    </row>
    <row r="170">
      <c r="A170" s="304"/>
      <c r="B170" s="304"/>
      <c r="C170" s="304"/>
      <c r="D170" s="304"/>
      <c r="E170" s="300"/>
      <c r="F170" s="300"/>
      <c r="G170" s="313"/>
      <c r="H170" s="304"/>
      <c r="I170" s="303"/>
      <c r="J170" s="303"/>
      <c r="K170" s="303"/>
      <c r="L170" s="303"/>
      <c r="M170" s="303"/>
      <c r="N170" s="303"/>
      <c r="O170" s="303"/>
      <c r="P170" s="303"/>
      <c r="Q170" s="303"/>
      <c r="R170" s="303"/>
      <c r="S170" s="303"/>
      <c r="T170" s="304"/>
      <c r="U170" s="304"/>
      <c r="V170" s="304"/>
      <c r="W170" s="304"/>
      <c r="X170" s="304"/>
      <c r="Y170" s="304"/>
      <c r="Z170" s="304"/>
      <c r="AA170" s="304"/>
      <c r="AB170" s="304"/>
      <c r="AC170" s="304"/>
      <c r="AD170" s="304"/>
      <c r="AE170" s="304"/>
      <c r="AF170" s="304"/>
      <c r="AG170" s="304"/>
    </row>
    <row r="171">
      <c r="A171" s="304"/>
      <c r="B171" s="304"/>
      <c r="C171" s="304"/>
      <c r="D171" s="304"/>
      <c r="E171" s="300"/>
      <c r="F171" s="300"/>
      <c r="G171" s="313"/>
      <c r="H171" s="304"/>
      <c r="I171" s="303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4"/>
      <c r="U171" s="304"/>
      <c r="V171" s="304"/>
      <c r="W171" s="304"/>
      <c r="X171" s="304"/>
      <c r="Y171" s="304"/>
      <c r="Z171" s="304"/>
      <c r="AA171" s="304"/>
      <c r="AB171" s="304"/>
      <c r="AC171" s="304"/>
      <c r="AD171" s="304"/>
      <c r="AE171" s="304"/>
      <c r="AF171" s="304"/>
      <c r="AG171" s="304"/>
    </row>
    <row r="172">
      <c r="A172" s="304"/>
      <c r="B172" s="304"/>
      <c r="C172" s="304"/>
      <c r="D172" s="304"/>
      <c r="E172" s="300"/>
      <c r="F172" s="300"/>
      <c r="G172" s="313"/>
      <c r="H172" s="304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4"/>
      <c r="U172" s="304"/>
      <c r="V172" s="304"/>
      <c r="W172" s="304"/>
      <c r="X172" s="304"/>
      <c r="Y172" s="304"/>
      <c r="Z172" s="304"/>
      <c r="AA172" s="304"/>
      <c r="AB172" s="304"/>
      <c r="AC172" s="304"/>
      <c r="AD172" s="304"/>
      <c r="AE172" s="304"/>
      <c r="AF172" s="304"/>
      <c r="AG172" s="304"/>
    </row>
    <row r="173">
      <c r="A173" s="304"/>
      <c r="B173" s="304"/>
      <c r="C173" s="304"/>
      <c r="D173" s="304"/>
      <c r="E173" s="300"/>
      <c r="F173" s="300"/>
      <c r="G173" s="313"/>
      <c r="H173" s="304"/>
      <c r="I173" s="303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4"/>
      <c r="U173" s="304"/>
      <c r="V173" s="304"/>
      <c r="W173" s="304"/>
      <c r="X173" s="304"/>
      <c r="Y173" s="304"/>
      <c r="Z173" s="304"/>
      <c r="AA173" s="304"/>
      <c r="AB173" s="304"/>
      <c r="AC173" s="304"/>
      <c r="AD173" s="304"/>
      <c r="AE173" s="304"/>
      <c r="AF173" s="304"/>
      <c r="AG173" s="304"/>
    </row>
    <row r="174">
      <c r="A174" s="304"/>
      <c r="B174" s="304"/>
      <c r="C174" s="304"/>
      <c r="D174" s="304"/>
      <c r="E174" s="300"/>
      <c r="F174" s="300"/>
      <c r="G174" s="313"/>
      <c r="H174" s="304"/>
      <c r="I174" s="303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4"/>
      <c r="U174" s="304"/>
      <c r="V174" s="304"/>
      <c r="W174" s="304"/>
      <c r="X174" s="304"/>
      <c r="Y174" s="304"/>
      <c r="Z174" s="304"/>
      <c r="AA174" s="304"/>
      <c r="AB174" s="304"/>
      <c r="AC174" s="304"/>
      <c r="AD174" s="304"/>
      <c r="AE174" s="304"/>
      <c r="AF174" s="304"/>
      <c r="AG174" s="304"/>
    </row>
    <row r="175">
      <c r="A175" s="304"/>
      <c r="B175" s="304"/>
      <c r="C175" s="304"/>
      <c r="D175" s="304"/>
      <c r="E175" s="300"/>
      <c r="F175" s="300"/>
      <c r="G175" s="313"/>
      <c r="H175" s="304"/>
      <c r="I175" s="303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4"/>
      <c r="U175" s="304"/>
      <c r="V175" s="304"/>
      <c r="W175" s="304"/>
      <c r="X175" s="304"/>
      <c r="Y175" s="304"/>
      <c r="Z175" s="304"/>
      <c r="AA175" s="304"/>
      <c r="AB175" s="304"/>
      <c r="AC175" s="304"/>
      <c r="AD175" s="304"/>
      <c r="AE175" s="304"/>
      <c r="AF175" s="304"/>
      <c r="AG175" s="304"/>
    </row>
    <row r="176">
      <c r="A176" s="304"/>
      <c r="B176" s="304"/>
      <c r="C176" s="304"/>
      <c r="D176" s="304"/>
      <c r="E176" s="300"/>
      <c r="F176" s="300"/>
      <c r="G176" s="313"/>
      <c r="H176" s="304"/>
      <c r="I176" s="303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4"/>
      <c r="U176" s="304"/>
      <c r="V176" s="304"/>
      <c r="W176" s="304"/>
      <c r="X176" s="304"/>
      <c r="Y176" s="304"/>
      <c r="Z176" s="304"/>
      <c r="AA176" s="304"/>
      <c r="AB176" s="304"/>
      <c r="AC176" s="304"/>
      <c r="AD176" s="304"/>
      <c r="AE176" s="304"/>
      <c r="AF176" s="304"/>
      <c r="AG176" s="304"/>
    </row>
    <row r="177">
      <c r="A177" s="304"/>
      <c r="B177" s="304"/>
      <c r="C177" s="304"/>
      <c r="D177" s="304"/>
      <c r="E177" s="300"/>
      <c r="F177" s="300"/>
      <c r="G177" s="313"/>
      <c r="H177" s="304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4"/>
      <c r="U177" s="304"/>
      <c r="V177" s="304"/>
      <c r="W177" s="304"/>
      <c r="X177" s="304"/>
      <c r="Y177" s="304"/>
      <c r="Z177" s="304"/>
      <c r="AA177" s="304"/>
      <c r="AB177" s="304"/>
      <c r="AC177" s="304"/>
      <c r="AD177" s="304"/>
      <c r="AE177" s="304"/>
      <c r="AF177" s="304"/>
      <c r="AG177" s="304"/>
    </row>
    <row r="178">
      <c r="A178" s="304"/>
      <c r="B178" s="304"/>
      <c r="C178" s="304"/>
      <c r="D178" s="304"/>
      <c r="E178" s="300"/>
      <c r="F178" s="300"/>
      <c r="G178" s="319"/>
      <c r="H178" s="487">
        <f>COUNTIFS('Data Br'!$A:$A,"&gt;="&amp;'Copy of Reporte SDR Brazil'!$C$4,'Data Br'!$A:$A,"&lt;="&amp;'Copy of Reporte SDR Brazil'!$D$4,'Data Br'!$BG:$BG,H167,'Data Br'!$AI:$AI,"No")</f>
        <v>0</v>
      </c>
      <c r="I178" s="303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4"/>
      <c r="U178" s="304"/>
      <c r="V178" s="304"/>
      <c r="W178" s="304"/>
      <c r="X178" s="304"/>
      <c r="Y178" s="304"/>
      <c r="Z178" s="304"/>
      <c r="AA178" s="304"/>
      <c r="AB178" s="304"/>
      <c r="AC178" s="304"/>
      <c r="AD178" s="304"/>
      <c r="AE178" s="304"/>
      <c r="AF178" s="304"/>
      <c r="AG178" s="304"/>
    </row>
    <row r="179">
      <c r="A179" s="304"/>
      <c r="B179" s="304"/>
      <c r="C179" s="304"/>
      <c r="D179" s="304"/>
      <c r="E179" s="300"/>
      <c r="F179" s="300"/>
      <c r="G179" s="313"/>
      <c r="H179" s="304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4"/>
      <c r="U179" s="304"/>
      <c r="V179" s="304"/>
      <c r="W179" s="304"/>
      <c r="X179" s="304"/>
      <c r="Y179" s="304"/>
      <c r="Z179" s="304"/>
      <c r="AA179" s="304"/>
      <c r="AB179" s="304"/>
      <c r="AC179" s="304"/>
      <c r="AD179" s="304"/>
      <c r="AE179" s="304"/>
      <c r="AF179" s="304"/>
      <c r="AG179" s="304"/>
    </row>
    <row r="180">
      <c r="A180" s="304"/>
      <c r="B180" s="304"/>
      <c r="C180" s="304"/>
      <c r="D180" s="304"/>
      <c r="E180" s="300"/>
      <c r="F180" s="300"/>
      <c r="G180" s="313"/>
      <c r="H180" s="304"/>
      <c r="I180" s="303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4"/>
      <c r="U180" s="304"/>
      <c r="V180" s="304"/>
      <c r="W180" s="304"/>
      <c r="X180" s="304"/>
      <c r="Y180" s="304"/>
      <c r="Z180" s="304"/>
      <c r="AA180" s="304"/>
      <c r="AB180" s="304"/>
      <c r="AC180" s="304"/>
      <c r="AD180" s="304"/>
      <c r="AE180" s="304"/>
      <c r="AF180" s="304"/>
      <c r="AG180" s="304"/>
    </row>
    <row r="181">
      <c r="A181" s="304"/>
      <c r="B181" s="304"/>
      <c r="C181" s="304"/>
      <c r="D181" s="304"/>
      <c r="E181" s="300"/>
      <c r="F181" s="300"/>
      <c r="G181" s="313"/>
      <c r="H181" s="304"/>
      <c r="I181" s="303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4"/>
      <c r="U181" s="304"/>
      <c r="V181" s="304"/>
      <c r="W181" s="304"/>
      <c r="X181" s="304"/>
      <c r="Y181" s="304"/>
      <c r="Z181" s="304"/>
      <c r="AA181" s="304"/>
      <c r="AB181" s="304"/>
      <c r="AC181" s="304"/>
      <c r="AD181" s="304"/>
      <c r="AE181" s="304"/>
      <c r="AF181" s="304"/>
      <c r="AG181" s="304"/>
    </row>
    <row r="182">
      <c r="A182" s="304"/>
      <c r="B182" s="304"/>
      <c r="C182" s="304"/>
      <c r="D182" s="304"/>
      <c r="E182" s="300"/>
      <c r="F182" s="300"/>
      <c r="G182" s="313"/>
      <c r="H182" s="304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4"/>
      <c r="U182" s="304"/>
      <c r="V182" s="304"/>
      <c r="W182" s="304"/>
      <c r="X182" s="304"/>
      <c r="Y182" s="304"/>
      <c r="Z182" s="304"/>
      <c r="AA182" s="304"/>
      <c r="AB182" s="304"/>
      <c r="AC182" s="304"/>
      <c r="AD182" s="304"/>
      <c r="AE182" s="304"/>
      <c r="AF182" s="304"/>
      <c r="AG182" s="304"/>
    </row>
    <row r="183">
      <c r="A183" s="304"/>
      <c r="B183" s="304"/>
      <c r="C183" s="304"/>
      <c r="D183" s="304"/>
      <c r="E183" s="300"/>
      <c r="F183" s="300"/>
      <c r="G183" s="313"/>
      <c r="H183" s="304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4"/>
      <c r="U183" s="304"/>
      <c r="V183" s="304"/>
      <c r="W183" s="304"/>
      <c r="X183" s="304"/>
      <c r="Y183" s="304"/>
      <c r="Z183" s="304"/>
      <c r="AA183" s="304"/>
      <c r="AB183" s="304"/>
      <c r="AC183" s="304"/>
      <c r="AD183" s="304"/>
      <c r="AE183" s="304"/>
      <c r="AF183" s="304"/>
      <c r="AG183" s="304"/>
    </row>
    <row r="184">
      <c r="A184" s="304"/>
      <c r="B184" s="304"/>
      <c r="C184" s="304"/>
      <c r="D184" s="304"/>
      <c r="E184" s="300"/>
      <c r="F184" s="300"/>
      <c r="G184" s="313"/>
      <c r="H184" s="304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4"/>
      <c r="U184" s="304"/>
      <c r="V184" s="304"/>
      <c r="W184" s="304"/>
      <c r="X184" s="304"/>
      <c r="Y184" s="304"/>
      <c r="Z184" s="304"/>
      <c r="AA184" s="304"/>
      <c r="AB184" s="304"/>
      <c r="AC184" s="304"/>
      <c r="AD184" s="304"/>
      <c r="AE184" s="304"/>
      <c r="AF184" s="304"/>
      <c r="AG184" s="304"/>
    </row>
    <row r="185">
      <c r="A185" s="304"/>
      <c r="B185" s="304"/>
      <c r="C185" s="304"/>
      <c r="D185" s="304"/>
      <c r="E185" s="300"/>
      <c r="F185" s="300"/>
      <c r="G185" s="313"/>
      <c r="H185" s="660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4"/>
      <c r="U185" s="304"/>
      <c r="V185" s="304"/>
      <c r="W185" s="304"/>
      <c r="X185" s="304"/>
      <c r="Y185" s="304"/>
      <c r="Z185" s="304"/>
      <c r="AA185" s="304"/>
      <c r="AB185" s="304"/>
      <c r="AC185" s="304"/>
      <c r="AD185" s="304"/>
      <c r="AE185" s="304"/>
      <c r="AF185" s="304"/>
      <c r="AG185" s="304"/>
    </row>
    <row r="186">
      <c r="A186" s="304"/>
      <c r="B186" s="304"/>
      <c r="C186" s="304"/>
      <c r="D186" s="304"/>
      <c r="E186" s="300"/>
      <c r="F186" s="300"/>
      <c r="G186" s="313"/>
      <c r="H186" s="660"/>
      <c r="I186" s="303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4"/>
      <c r="U186" s="304"/>
      <c r="V186" s="304"/>
      <c r="W186" s="304"/>
      <c r="X186" s="304"/>
      <c r="Y186" s="304"/>
      <c r="Z186" s="304"/>
      <c r="AA186" s="304"/>
      <c r="AB186" s="304"/>
      <c r="AC186" s="304"/>
      <c r="AD186" s="304"/>
      <c r="AE186" s="304"/>
      <c r="AF186" s="304"/>
      <c r="AG186" s="304"/>
    </row>
    <row r="187">
      <c r="A187" s="304"/>
      <c r="B187" s="304"/>
      <c r="C187" s="304"/>
      <c r="D187" s="304"/>
      <c r="E187" s="300"/>
      <c r="F187" s="300"/>
      <c r="G187" s="313"/>
      <c r="H187" s="660"/>
      <c r="I187" s="303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4"/>
      <c r="U187" s="304"/>
      <c r="V187" s="304"/>
      <c r="W187" s="304"/>
      <c r="X187" s="304"/>
      <c r="Y187" s="304"/>
      <c r="Z187" s="304"/>
      <c r="AA187" s="304"/>
      <c r="AB187" s="304"/>
      <c r="AC187" s="304"/>
      <c r="AD187" s="304"/>
      <c r="AE187" s="304"/>
      <c r="AF187" s="304"/>
      <c r="AG187" s="304"/>
    </row>
    <row r="188">
      <c r="A188" s="304"/>
      <c r="B188" s="304"/>
      <c r="C188" s="304"/>
      <c r="D188" s="304"/>
      <c r="E188" s="300"/>
      <c r="F188" s="300"/>
      <c r="G188" s="313"/>
      <c r="H188" s="660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4"/>
      <c r="U188" s="304"/>
      <c r="V188" s="304"/>
      <c r="W188" s="304"/>
      <c r="X188" s="304"/>
      <c r="Y188" s="304"/>
      <c r="Z188" s="304"/>
      <c r="AA188" s="304"/>
      <c r="AB188" s="304"/>
      <c r="AC188" s="304"/>
      <c r="AD188" s="304"/>
      <c r="AE188" s="304"/>
      <c r="AF188" s="304"/>
      <c r="AG188" s="304"/>
    </row>
    <row r="189">
      <c r="A189" s="304"/>
      <c r="B189" s="304"/>
      <c r="C189" s="304"/>
      <c r="D189" s="304"/>
      <c r="E189" s="300"/>
      <c r="F189" s="300"/>
      <c r="G189" s="313"/>
      <c r="H189" s="660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4"/>
      <c r="U189" s="304"/>
      <c r="V189" s="304"/>
      <c r="W189" s="304"/>
      <c r="X189" s="304"/>
      <c r="Y189" s="304"/>
      <c r="Z189" s="304"/>
      <c r="AA189" s="304"/>
      <c r="AB189" s="304"/>
      <c r="AC189" s="304"/>
      <c r="AD189" s="304"/>
      <c r="AE189" s="304"/>
      <c r="AF189" s="304"/>
      <c r="AG189" s="304"/>
    </row>
    <row r="190">
      <c r="A190" s="304"/>
      <c r="B190" s="304"/>
      <c r="C190" s="304"/>
      <c r="D190" s="304"/>
      <c r="E190" s="300"/>
      <c r="F190" s="300"/>
      <c r="G190" s="313"/>
      <c r="H190" s="660"/>
      <c r="I190" s="303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4"/>
      <c r="U190" s="304"/>
      <c r="V190" s="304"/>
      <c r="W190" s="304"/>
      <c r="X190" s="304"/>
      <c r="Y190" s="304"/>
      <c r="Z190" s="304"/>
      <c r="AA190" s="304"/>
      <c r="AB190" s="304"/>
      <c r="AC190" s="304"/>
      <c r="AD190" s="304"/>
      <c r="AE190" s="304"/>
      <c r="AF190" s="304"/>
      <c r="AG190" s="304"/>
    </row>
    <row r="191">
      <c r="A191" s="304"/>
      <c r="B191" s="304"/>
      <c r="C191" s="304"/>
      <c r="D191" s="304"/>
      <c r="E191" s="300"/>
      <c r="F191" s="300"/>
      <c r="G191" s="313"/>
      <c r="H191" s="660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4"/>
      <c r="U191" s="304"/>
      <c r="V191" s="304"/>
      <c r="W191" s="304"/>
      <c r="X191" s="304"/>
      <c r="Y191" s="304"/>
      <c r="Z191" s="304"/>
      <c r="AA191" s="304"/>
      <c r="AB191" s="304"/>
      <c r="AC191" s="304"/>
      <c r="AD191" s="304"/>
      <c r="AE191" s="304"/>
      <c r="AF191" s="304"/>
      <c r="AG191" s="304"/>
    </row>
    <row r="192">
      <c r="A192" s="304"/>
      <c r="B192" s="304"/>
      <c r="C192" s="304"/>
      <c r="D192" s="304"/>
      <c r="E192" s="300"/>
      <c r="F192" s="300"/>
      <c r="G192" s="313"/>
      <c r="H192" s="660"/>
      <c r="I192" s="303"/>
      <c r="J192" s="303"/>
      <c r="K192" s="303"/>
      <c r="L192" s="303"/>
      <c r="M192" s="303"/>
      <c r="N192" s="303"/>
      <c r="O192" s="303"/>
      <c r="P192" s="303"/>
      <c r="Q192" s="303"/>
      <c r="R192" s="303"/>
      <c r="S192" s="303"/>
      <c r="T192" s="304"/>
      <c r="U192" s="304"/>
      <c r="V192" s="304"/>
      <c r="W192" s="304"/>
      <c r="X192" s="304"/>
      <c r="Y192" s="304"/>
      <c r="Z192" s="304"/>
      <c r="AA192" s="304"/>
      <c r="AB192" s="304"/>
      <c r="AC192" s="304"/>
      <c r="AD192" s="304"/>
      <c r="AE192" s="304"/>
      <c r="AF192" s="304"/>
      <c r="AG192" s="304"/>
    </row>
    <row r="193">
      <c r="A193" s="304"/>
      <c r="B193" s="304"/>
      <c r="C193" s="304"/>
      <c r="D193" s="304"/>
      <c r="E193" s="300"/>
      <c r="F193" s="300"/>
      <c r="G193" s="313"/>
      <c r="H193" s="660"/>
      <c r="I193" s="303"/>
      <c r="J193" s="303"/>
      <c r="K193" s="303"/>
      <c r="L193" s="303"/>
      <c r="M193" s="303"/>
      <c r="N193" s="303"/>
      <c r="O193" s="303"/>
      <c r="P193" s="303"/>
      <c r="Q193" s="303"/>
      <c r="R193" s="303"/>
      <c r="S193" s="303"/>
      <c r="T193" s="304"/>
      <c r="U193" s="304"/>
      <c r="V193" s="304"/>
      <c r="W193" s="304"/>
      <c r="X193" s="304"/>
      <c r="Y193" s="304"/>
      <c r="Z193" s="304"/>
      <c r="AA193" s="304"/>
      <c r="AB193" s="304"/>
      <c r="AC193" s="304"/>
      <c r="AD193" s="304"/>
      <c r="AE193" s="304"/>
      <c r="AF193" s="304"/>
      <c r="AG193" s="304"/>
    </row>
    <row r="194">
      <c r="A194" s="304"/>
      <c r="B194" s="304"/>
      <c r="C194" s="304"/>
      <c r="D194" s="304"/>
      <c r="E194" s="300"/>
      <c r="F194" s="300"/>
      <c r="G194" s="313"/>
      <c r="H194" s="660"/>
      <c r="I194" s="303"/>
      <c r="J194" s="303"/>
      <c r="K194" s="303"/>
      <c r="L194" s="303"/>
      <c r="M194" s="303"/>
      <c r="N194" s="303"/>
      <c r="O194" s="303"/>
      <c r="P194" s="303"/>
      <c r="Q194" s="303"/>
      <c r="R194" s="303"/>
      <c r="S194" s="303"/>
      <c r="T194" s="304"/>
      <c r="U194" s="304"/>
      <c r="V194" s="304"/>
      <c r="W194" s="304"/>
      <c r="X194" s="304"/>
      <c r="Y194" s="304"/>
      <c r="Z194" s="304"/>
      <c r="AA194" s="304"/>
      <c r="AB194" s="304"/>
      <c r="AC194" s="304"/>
      <c r="AD194" s="304"/>
      <c r="AE194" s="304"/>
      <c r="AF194" s="304"/>
      <c r="AG194" s="304"/>
    </row>
    <row r="195">
      <c r="A195" s="304"/>
      <c r="B195" s="304"/>
      <c r="C195" s="304"/>
      <c r="D195" s="304"/>
      <c r="E195" s="300"/>
      <c r="F195" s="300"/>
      <c r="G195" s="313"/>
      <c r="H195" s="660"/>
      <c r="I195" s="303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4"/>
      <c r="U195" s="304"/>
      <c r="V195" s="304"/>
      <c r="W195" s="304"/>
      <c r="X195" s="304"/>
      <c r="Y195" s="304"/>
      <c r="Z195" s="304"/>
      <c r="AA195" s="304"/>
      <c r="AB195" s="304"/>
      <c r="AC195" s="304"/>
      <c r="AD195" s="304"/>
      <c r="AE195" s="304"/>
      <c r="AF195" s="304"/>
      <c r="AG195" s="304"/>
    </row>
    <row r="196">
      <c r="A196" s="304"/>
      <c r="B196" s="304"/>
      <c r="C196" s="304"/>
      <c r="D196" s="304"/>
      <c r="E196" s="300"/>
      <c r="F196" s="300"/>
      <c r="G196" s="313"/>
      <c r="H196" s="660"/>
      <c r="I196" s="303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</row>
    <row r="197">
      <c r="A197" s="304"/>
      <c r="B197" s="304"/>
      <c r="C197" s="304"/>
      <c r="D197" s="304"/>
      <c r="E197" s="300"/>
      <c r="F197" s="300"/>
      <c r="G197" s="313"/>
      <c r="H197" s="660"/>
      <c r="I197" s="303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4"/>
      <c r="U197" s="304"/>
      <c r="V197" s="304"/>
      <c r="W197" s="304"/>
      <c r="X197" s="304"/>
      <c r="Y197" s="304"/>
      <c r="Z197" s="304"/>
      <c r="AA197" s="304"/>
      <c r="AB197" s="304"/>
      <c r="AC197" s="304"/>
      <c r="AD197" s="304"/>
      <c r="AE197" s="304"/>
      <c r="AF197" s="304"/>
      <c r="AG197" s="304"/>
    </row>
    <row r="198">
      <c r="A198" s="304"/>
      <c r="B198" s="304"/>
      <c r="C198" s="304"/>
      <c r="D198" s="304"/>
      <c r="E198" s="300"/>
      <c r="F198" s="300"/>
      <c r="G198" s="313"/>
      <c r="H198" s="660"/>
      <c r="I198" s="303"/>
      <c r="J198" s="303"/>
      <c r="K198" s="303"/>
      <c r="L198" s="303"/>
      <c r="M198" s="303"/>
      <c r="N198" s="303"/>
      <c r="O198" s="303"/>
      <c r="P198" s="303"/>
      <c r="Q198" s="303"/>
      <c r="R198" s="303"/>
      <c r="S198" s="303"/>
      <c r="T198" s="304"/>
      <c r="U198" s="304"/>
      <c r="V198" s="304"/>
      <c r="W198" s="304"/>
      <c r="X198" s="304"/>
      <c r="Y198" s="304"/>
      <c r="Z198" s="304"/>
      <c r="AA198" s="304"/>
      <c r="AB198" s="304"/>
      <c r="AC198" s="304"/>
      <c r="AD198" s="304"/>
      <c r="AE198" s="304"/>
      <c r="AF198" s="304"/>
      <c r="AG198" s="304"/>
    </row>
    <row r="199">
      <c r="A199" s="304"/>
      <c r="B199" s="304"/>
      <c r="C199" s="304"/>
      <c r="D199" s="304"/>
      <c r="E199" s="300"/>
      <c r="F199" s="300"/>
      <c r="G199" s="313"/>
      <c r="H199" s="660"/>
      <c r="I199" s="303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4"/>
      <c r="U199" s="304"/>
      <c r="V199" s="304"/>
      <c r="W199" s="304"/>
      <c r="X199" s="304"/>
      <c r="Y199" s="304"/>
      <c r="Z199" s="304"/>
      <c r="AA199" s="304"/>
      <c r="AB199" s="304"/>
      <c r="AC199" s="304"/>
      <c r="AD199" s="304"/>
      <c r="AE199" s="304"/>
      <c r="AF199" s="304"/>
      <c r="AG199" s="304"/>
    </row>
    <row r="200">
      <c r="A200" s="304"/>
      <c r="B200" s="304"/>
      <c r="C200" s="304"/>
      <c r="D200" s="304"/>
      <c r="E200" s="300"/>
      <c r="F200" s="300"/>
      <c r="G200" s="313"/>
      <c r="H200" s="660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4"/>
      <c r="U200" s="304"/>
      <c r="V200" s="304"/>
      <c r="W200" s="304"/>
      <c r="X200" s="304"/>
      <c r="Y200" s="304"/>
      <c r="Z200" s="304"/>
      <c r="AA200" s="304"/>
      <c r="AB200" s="304"/>
      <c r="AC200" s="304"/>
      <c r="AD200" s="304"/>
      <c r="AE200" s="304"/>
      <c r="AF200" s="304"/>
      <c r="AG200" s="304"/>
    </row>
    <row r="201">
      <c r="A201" s="304"/>
      <c r="B201" s="304"/>
      <c r="C201" s="304"/>
      <c r="D201" s="304"/>
      <c r="E201" s="300"/>
      <c r="F201" s="300"/>
      <c r="G201" s="313"/>
      <c r="H201" s="660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4"/>
      <c r="U201" s="304"/>
      <c r="V201" s="304"/>
      <c r="W201" s="304"/>
      <c r="X201" s="304"/>
      <c r="Y201" s="304"/>
      <c r="Z201" s="304"/>
      <c r="AA201" s="304"/>
      <c r="AB201" s="304"/>
      <c r="AC201" s="304"/>
      <c r="AD201" s="304"/>
      <c r="AE201" s="304"/>
      <c r="AF201" s="304"/>
      <c r="AG201" s="304"/>
    </row>
    <row r="202">
      <c r="A202" s="304"/>
      <c r="B202" s="304"/>
      <c r="C202" s="304"/>
      <c r="D202" s="304"/>
      <c r="E202" s="300"/>
      <c r="F202" s="300"/>
      <c r="G202" s="313"/>
      <c r="H202" s="660"/>
      <c r="I202" s="303"/>
      <c r="J202" s="303"/>
      <c r="K202" s="303"/>
      <c r="L202" s="303"/>
      <c r="M202" s="303"/>
      <c r="N202" s="303"/>
      <c r="O202" s="303"/>
      <c r="P202" s="303"/>
      <c r="Q202" s="303"/>
      <c r="R202" s="303"/>
      <c r="S202" s="303"/>
      <c r="T202" s="304"/>
      <c r="U202" s="304"/>
      <c r="V202" s="304"/>
      <c r="W202" s="304"/>
      <c r="X202" s="304"/>
      <c r="Y202" s="304"/>
      <c r="Z202" s="304"/>
      <c r="AA202" s="304"/>
      <c r="AB202" s="304"/>
      <c r="AC202" s="304"/>
      <c r="AD202" s="304"/>
      <c r="AE202" s="304"/>
      <c r="AF202" s="304"/>
      <c r="AG202" s="304"/>
    </row>
    <row r="203">
      <c r="A203" s="304"/>
      <c r="B203" s="304"/>
      <c r="C203" s="304"/>
      <c r="D203" s="304"/>
      <c r="E203" s="300"/>
      <c r="F203" s="300"/>
      <c r="G203" s="313"/>
      <c r="H203" s="660"/>
      <c r="I203" s="303"/>
      <c r="J203" s="303"/>
      <c r="K203" s="303"/>
      <c r="L203" s="303"/>
      <c r="M203" s="303"/>
      <c r="N203" s="303"/>
      <c r="O203" s="303"/>
      <c r="P203" s="303"/>
      <c r="Q203" s="303"/>
      <c r="R203" s="303"/>
      <c r="S203" s="303"/>
      <c r="T203" s="304"/>
      <c r="U203" s="304"/>
      <c r="V203" s="304"/>
      <c r="W203" s="304"/>
      <c r="X203" s="304"/>
      <c r="Y203" s="304"/>
      <c r="Z203" s="304"/>
      <c r="AA203" s="304"/>
      <c r="AB203" s="304"/>
      <c r="AC203" s="304"/>
      <c r="AD203" s="304"/>
      <c r="AE203" s="304"/>
      <c r="AF203" s="304"/>
      <c r="AG203" s="304"/>
    </row>
    <row r="204">
      <c r="A204" s="304"/>
      <c r="B204" s="304"/>
      <c r="C204" s="304"/>
      <c r="D204" s="304"/>
      <c r="E204" s="300"/>
      <c r="F204" s="300"/>
      <c r="G204" s="313"/>
      <c r="H204" s="660"/>
      <c r="I204" s="303"/>
      <c r="J204" s="303"/>
      <c r="K204" s="303"/>
      <c r="L204" s="303"/>
      <c r="M204" s="303"/>
      <c r="N204" s="303"/>
      <c r="O204" s="303"/>
      <c r="P204" s="303"/>
      <c r="Q204" s="303"/>
      <c r="R204" s="303"/>
      <c r="S204" s="303"/>
      <c r="T204" s="304"/>
      <c r="U204" s="304"/>
      <c r="V204" s="304"/>
      <c r="W204" s="304"/>
      <c r="X204" s="304"/>
      <c r="Y204" s="304"/>
      <c r="Z204" s="304"/>
      <c r="AA204" s="304"/>
      <c r="AB204" s="304"/>
      <c r="AC204" s="304"/>
      <c r="AD204" s="304"/>
      <c r="AE204" s="304"/>
      <c r="AF204" s="304"/>
      <c r="AG204" s="304"/>
    </row>
    <row r="205">
      <c r="A205" s="304"/>
      <c r="B205" s="304"/>
      <c r="C205" s="304"/>
      <c r="D205" s="304"/>
      <c r="E205" s="300"/>
      <c r="F205" s="300"/>
      <c r="G205" s="313"/>
      <c r="H205" s="660"/>
      <c r="I205" s="303"/>
      <c r="J205" s="303"/>
      <c r="K205" s="303"/>
      <c r="L205" s="303"/>
      <c r="M205" s="303"/>
      <c r="N205" s="303"/>
      <c r="O205" s="303"/>
      <c r="P205" s="303"/>
      <c r="Q205" s="303"/>
      <c r="R205" s="303"/>
      <c r="S205" s="303"/>
      <c r="T205" s="304"/>
      <c r="U205" s="304"/>
      <c r="V205" s="304"/>
      <c r="W205" s="304"/>
      <c r="X205" s="304"/>
      <c r="Y205" s="304"/>
      <c r="Z205" s="304"/>
      <c r="AA205" s="304"/>
      <c r="AB205" s="304"/>
      <c r="AC205" s="304"/>
      <c r="AD205" s="304"/>
      <c r="AE205" s="304"/>
      <c r="AF205" s="304"/>
      <c r="AG205" s="304"/>
    </row>
    <row r="206">
      <c r="A206" s="304"/>
      <c r="B206" s="304"/>
      <c r="C206" s="304"/>
      <c r="D206" s="304"/>
      <c r="E206" s="300"/>
      <c r="F206" s="300"/>
      <c r="G206" s="313"/>
      <c r="H206" s="660"/>
      <c r="I206" s="303"/>
      <c r="J206" s="303"/>
      <c r="K206" s="303"/>
      <c r="L206" s="303"/>
      <c r="M206" s="303"/>
      <c r="N206" s="303"/>
      <c r="O206" s="303"/>
      <c r="P206" s="303"/>
      <c r="Q206" s="303"/>
      <c r="R206" s="303"/>
      <c r="S206" s="303"/>
      <c r="T206" s="304"/>
      <c r="U206" s="304"/>
      <c r="V206" s="304"/>
      <c r="W206" s="304"/>
      <c r="X206" s="304"/>
      <c r="Y206" s="304"/>
      <c r="Z206" s="304"/>
      <c r="AA206" s="304"/>
      <c r="AB206" s="304"/>
      <c r="AC206" s="304"/>
      <c r="AD206" s="304"/>
      <c r="AE206" s="304"/>
      <c r="AF206" s="304"/>
      <c r="AG206" s="304"/>
    </row>
    <row r="207">
      <c r="A207" s="304"/>
      <c r="B207" s="304"/>
      <c r="C207" s="304"/>
      <c r="D207" s="304"/>
      <c r="E207" s="300"/>
      <c r="F207" s="300"/>
      <c r="G207" s="313"/>
      <c r="H207" s="660"/>
      <c r="I207" s="303"/>
      <c r="J207" s="303"/>
      <c r="K207" s="303"/>
      <c r="L207" s="303"/>
      <c r="M207" s="303"/>
      <c r="N207" s="303"/>
      <c r="O207" s="303"/>
      <c r="P207" s="303"/>
      <c r="Q207" s="303"/>
      <c r="R207" s="303"/>
      <c r="S207" s="303"/>
      <c r="T207" s="304"/>
      <c r="U207" s="304"/>
      <c r="V207" s="304"/>
      <c r="W207" s="304"/>
      <c r="X207" s="304"/>
      <c r="Y207" s="304"/>
      <c r="Z207" s="304"/>
      <c r="AA207" s="304"/>
      <c r="AB207" s="304"/>
      <c r="AC207" s="304"/>
      <c r="AD207" s="304"/>
      <c r="AE207" s="304"/>
      <c r="AF207" s="304"/>
      <c r="AG207" s="304"/>
    </row>
    <row r="208">
      <c r="A208" s="304"/>
      <c r="B208" s="304"/>
      <c r="C208" s="304"/>
      <c r="D208" s="304"/>
      <c r="E208" s="300"/>
      <c r="F208" s="300"/>
      <c r="G208" s="313"/>
      <c r="H208" s="660"/>
      <c r="I208" s="303"/>
      <c r="J208" s="303"/>
      <c r="K208" s="303"/>
      <c r="L208" s="303"/>
      <c r="M208" s="303"/>
      <c r="N208" s="303"/>
      <c r="O208" s="303"/>
      <c r="P208" s="303"/>
      <c r="Q208" s="303"/>
      <c r="R208" s="303"/>
      <c r="S208" s="303"/>
      <c r="T208" s="304"/>
      <c r="U208" s="304"/>
      <c r="V208" s="304"/>
      <c r="W208" s="304"/>
      <c r="X208" s="304"/>
      <c r="Y208" s="304"/>
      <c r="Z208" s="304"/>
      <c r="AA208" s="304"/>
      <c r="AB208" s="304"/>
      <c r="AC208" s="304"/>
      <c r="AD208" s="304"/>
      <c r="AE208" s="304"/>
      <c r="AF208" s="304"/>
      <c r="AG208" s="304"/>
    </row>
    <row r="209">
      <c r="A209" s="304"/>
      <c r="B209" s="304"/>
      <c r="C209" s="304"/>
      <c r="D209" s="304"/>
      <c r="E209" s="300"/>
      <c r="F209" s="300"/>
      <c r="G209" s="313"/>
      <c r="H209" s="660"/>
      <c r="I209" s="303"/>
      <c r="J209" s="303"/>
      <c r="K209" s="303"/>
      <c r="L209" s="303"/>
      <c r="M209" s="303"/>
      <c r="N209" s="303"/>
      <c r="O209" s="303"/>
      <c r="P209" s="303"/>
      <c r="Q209" s="303"/>
      <c r="R209" s="303"/>
      <c r="S209" s="303"/>
      <c r="T209" s="304"/>
      <c r="U209" s="304"/>
      <c r="V209" s="304"/>
      <c r="W209" s="304"/>
      <c r="X209" s="304"/>
      <c r="Y209" s="304"/>
      <c r="Z209" s="304"/>
      <c r="AA209" s="304"/>
      <c r="AB209" s="304"/>
      <c r="AC209" s="304"/>
      <c r="AD209" s="304"/>
      <c r="AE209" s="304"/>
      <c r="AF209" s="304"/>
      <c r="AG209" s="304"/>
    </row>
    <row r="210">
      <c r="A210" s="304"/>
      <c r="B210" s="304"/>
      <c r="C210" s="304"/>
      <c r="D210" s="304"/>
      <c r="E210" s="300"/>
      <c r="F210" s="300"/>
      <c r="G210" s="313"/>
      <c r="H210" s="660"/>
      <c r="I210" s="303"/>
      <c r="J210" s="303"/>
      <c r="K210" s="303"/>
      <c r="L210" s="303"/>
      <c r="M210" s="303"/>
      <c r="N210" s="303"/>
      <c r="O210" s="303"/>
      <c r="P210" s="303"/>
      <c r="Q210" s="303"/>
      <c r="R210" s="303"/>
      <c r="S210" s="303"/>
      <c r="T210" s="304"/>
      <c r="U210" s="304"/>
      <c r="V210" s="304"/>
      <c r="W210" s="304"/>
      <c r="X210" s="304"/>
      <c r="Y210" s="304"/>
      <c r="Z210" s="304"/>
      <c r="AA210" s="304"/>
      <c r="AB210" s="304"/>
      <c r="AC210" s="304"/>
      <c r="AD210" s="304"/>
      <c r="AE210" s="304"/>
      <c r="AF210" s="304"/>
      <c r="AG210" s="304"/>
    </row>
    <row r="211">
      <c r="A211" s="304"/>
      <c r="B211" s="304"/>
      <c r="C211" s="304"/>
      <c r="D211" s="304"/>
      <c r="E211" s="300"/>
      <c r="F211" s="300"/>
      <c r="G211" s="313"/>
      <c r="H211" s="660"/>
      <c r="I211" s="303"/>
      <c r="J211" s="303"/>
      <c r="K211" s="303"/>
      <c r="L211" s="303"/>
      <c r="M211" s="303"/>
      <c r="N211" s="303"/>
      <c r="O211" s="303"/>
      <c r="P211" s="303"/>
      <c r="Q211" s="303"/>
      <c r="R211" s="303"/>
      <c r="S211" s="303"/>
      <c r="T211" s="304"/>
      <c r="U211" s="304"/>
      <c r="V211" s="304"/>
      <c r="W211" s="304"/>
      <c r="X211" s="304"/>
      <c r="Y211" s="304"/>
      <c r="Z211" s="304"/>
      <c r="AA211" s="304"/>
      <c r="AB211" s="304"/>
      <c r="AC211" s="304"/>
      <c r="AD211" s="304"/>
      <c r="AE211" s="304"/>
      <c r="AF211" s="304"/>
      <c r="AG211" s="304"/>
    </row>
    <row r="212">
      <c r="A212" s="304"/>
      <c r="B212" s="304"/>
      <c r="C212" s="304"/>
      <c r="D212" s="304"/>
      <c r="E212" s="300"/>
      <c r="F212" s="300"/>
      <c r="G212" s="313"/>
      <c r="H212" s="660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4"/>
      <c r="U212" s="304"/>
      <c r="V212" s="304"/>
      <c r="W212" s="304"/>
      <c r="X212" s="304"/>
      <c r="Y212" s="304"/>
      <c r="Z212" s="304"/>
      <c r="AA212" s="304"/>
      <c r="AB212" s="304"/>
      <c r="AC212" s="304"/>
      <c r="AD212" s="304"/>
      <c r="AE212" s="304"/>
      <c r="AF212" s="304"/>
      <c r="AG212" s="304"/>
    </row>
    <row r="213">
      <c r="A213" s="304"/>
      <c r="B213" s="304"/>
      <c r="C213" s="304"/>
      <c r="D213" s="304"/>
      <c r="E213" s="300"/>
      <c r="F213" s="300"/>
      <c r="G213" s="313"/>
      <c r="H213" s="660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4"/>
      <c r="U213" s="304"/>
      <c r="V213" s="304"/>
      <c r="W213" s="304"/>
      <c r="X213" s="304"/>
      <c r="Y213" s="304"/>
      <c r="Z213" s="304"/>
      <c r="AA213" s="304"/>
      <c r="AB213" s="304"/>
      <c r="AC213" s="304"/>
      <c r="AD213" s="304"/>
      <c r="AE213" s="304"/>
      <c r="AF213" s="304"/>
      <c r="AG213" s="304"/>
    </row>
    <row r="214">
      <c r="A214" s="304"/>
      <c r="B214" s="304"/>
      <c r="C214" s="304"/>
      <c r="D214" s="304"/>
      <c r="E214" s="300"/>
      <c r="F214" s="300"/>
      <c r="G214" s="313"/>
      <c r="H214" s="660"/>
      <c r="I214" s="303"/>
      <c r="J214" s="303"/>
      <c r="K214" s="303"/>
      <c r="L214" s="303"/>
      <c r="M214" s="303"/>
      <c r="N214" s="303"/>
      <c r="O214" s="303"/>
      <c r="P214" s="303"/>
      <c r="Q214" s="303"/>
      <c r="R214" s="303"/>
      <c r="S214" s="303"/>
      <c r="T214" s="304"/>
      <c r="U214" s="304"/>
      <c r="V214" s="304"/>
      <c r="W214" s="304"/>
      <c r="X214" s="304"/>
      <c r="Y214" s="304"/>
      <c r="Z214" s="304"/>
      <c r="AA214" s="304"/>
      <c r="AB214" s="304"/>
      <c r="AC214" s="304"/>
      <c r="AD214" s="304"/>
      <c r="AE214" s="304"/>
      <c r="AF214" s="304"/>
      <c r="AG214" s="304"/>
    </row>
    <row r="215">
      <c r="A215" s="304"/>
      <c r="B215" s="304"/>
      <c r="C215" s="304"/>
      <c r="D215" s="304"/>
      <c r="E215" s="300"/>
      <c r="F215" s="300"/>
      <c r="G215" s="313"/>
      <c r="H215" s="660"/>
      <c r="I215" s="303"/>
      <c r="J215" s="303"/>
      <c r="K215" s="303"/>
      <c r="L215" s="303"/>
      <c r="M215" s="303"/>
      <c r="N215" s="303"/>
      <c r="O215" s="303"/>
      <c r="P215" s="303"/>
      <c r="Q215" s="303"/>
      <c r="R215" s="303"/>
      <c r="S215" s="303"/>
      <c r="T215" s="304"/>
      <c r="U215" s="304"/>
      <c r="V215" s="304"/>
      <c r="W215" s="304"/>
      <c r="X215" s="304"/>
      <c r="Y215" s="304"/>
      <c r="Z215" s="304"/>
      <c r="AA215" s="304"/>
      <c r="AB215" s="304"/>
      <c r="AC215" s="304"/>
      <c r="AD215" s="304"/>
      <c r="AE215" s="304"/>
      <c r="AF215" s="304"/>
      <c r="AG215" s="304"/>
    </row>
    <row r="216">
      <c r="A216" s="304"/>
      <c r="B216" s="304"/>
      <c r="C216" s="304"/>
      <c r="D216" s="304"/>
      <c r="E216" s="300"/>
      <c r="F216" s="300"/>
      <c r="G216" s="313"/>
      <c r="H216" s="660"/>
      <c r="I216" s="303"/>
      <c r="J216" s="303"/>
      <c r="K216" s="303"/>
      <c r="L216" s="303"/>
      <c r="M216" s="303"/>
      <c r="N216" s="303"/>
      <c r="O216" s="303"/>
      <c r="P216" s="303"/>
      <c r="Q216" s="303"/>
      <c r="R216" s="303"/>
      <c r="S216" s="303"/>
      <c r="T216" s="304"/>
      <c r="U216" s="304"/>
      <c r="V216" s="304"/>
      <c r="W216" s="304"/>
      <c r="X216" s="304"/>
      <c r="Y216" s="304"/>
      <c r="Z216" s="304"/>
      <c r="AA216" s="304"/>
      <c r="AB216" s="304"/>
      <c r="AC216" s="304"/>
      <c r="AD216" s="304"/>
      <c r="AE216" s="304"/>
      <c r="AF216" s="304"/>
      <c r="AG216" s="304"/>
    </row>
    <row r="217">
      <c r="A217" s="304"/>
      <c r="B217" s="304"/>
      <c r="C217" s="304"/>
      <c r="D217" s="304"/>
      <c r="E217" s="300"/>
      <c r="F217" s="300"/>
      <c r="G217" s="313"/>
      <c r="H217" s="660"/>
      <c r="I217" s="303"/>
      <c r="J217" s="303"/>
      <c r="K217" s="303"/>
      <c r="L217" s="303"/>
      <c r="M217" s="303"/>
      <c r="N217" s="303"/>
      <c r="O217" s="303"/>
      <c r="P217" s="303"/>
      <c r="Q217" s="303"/>
      <c r="R217" s="303"/>
      <c r="S217" s="303"/>
      <c r="T217" s="304"/>
      <c r="U217" s="304"/>
      <c r="V217" s="304"/>
      <c r="W217" s="304"/>
      <c r="X217" s="304"/>
      <c r="Y217" s="304"/>
      <c r="Z217" s="304"/>
      <c r="AA217" s="304"/>
      <c r="AB217" s="304"/>
      <c r="AC217" s="304"/>
      <c r="AD217" s="304"/>
      <c r="AE217" s="304"/>
      <c r="AF217" s="304"/>
      <c r="AG217" s="304"/>
    </row>
    <row r="218">
      <c r="A218" s="304"/>
      <c r="B218" s="304"/>
      <c r="C218" s="304"/>
      <c r="D218" s="304"/>
      <c r="E218" s="300"/>
      <c r="F218" s="300"/>
      <c r="G218" s="313"/>
      <c r="H218" s="660"/>
      <c r="I218" s="303"/>
      <c r="J218" s="303"/>
      <c r="K218" s="303"/>
      <c r="L218" s="303"/>
      <c r="M218" s="303"/>
      <c r="N218" s="303"/>
      <c r="O218" s="303"/>
      <c r="P218" s="303"/>
      <c r="Q218" s="303"/>
      <c r="R218" s="303"/>
      <c r="S218" s="303"/>
      <c r="T218" s="304"/>
      <c r="U218" s="304"/>
      <c r="V218" s="304"/>
      <c r="W218" s="304"/>
      <c r="X218" s="304"/>
      <c r="Y218" s="304"/>
      <c r="Z218" s="304"/>
      <c r="AA218" s="304"/>
      <c r="AB218" s="304"/>
      <c r="AC218" s="304"/>
      <c r="AD218" s="304"/>
      <c r="AE218" s="304"/>
      <c r="AF218" s="304"/>
      <c r="AG218" s="304"/>
    </row>
    <row r="219">
      <c r="A219" s="304"/>
      <c r="B219" s="304"/>
      <c r="C219" s="304"/>
      <c r="D219" s="304"/>
      <c r="E219" s="300"/>
      <c r="F219" s="300"/>
      <c r="G219" s="313"/>
      <c r="H219" s="660"/>
      <c r="I219" s="303"/>
      <c r="J219" s="303"/>
      <c r="K219" s="303"/>
      <c r="L219" s="303"/>
      <c r="M219" s="303"/>
      <c r="N219" s="303"/>
      <c r="O219" s="303"/>
      <c r="P219" s="303"/>
      <c r="Q219" s="303"/>
      <c r="R219" s="303"/>
      <c r="S219" s="303"/>
      <c r="T219" s="304"/>
      <c r="U219" s="304"/>
      <c r="V219" s="304"/>
      <c r="W219" s="304"/>
      <c r="X219" s="304"/>
      <c r="Y219" s="304"/>
      <c r="Z219" s="304"/>
      <c r="AA219" s="304"/>
      <c r="AB219" s="304"/>
      <c r="AC219" s="304"/>
      <c r="AD219" s="304"/>
      <c r="AE219" s="304"/>
      <c r="AF219" s="304"/>
      <c r="AG219" s="304"/>
    </row>
    <row r="220">
      <c r="A220" s="304"/>
      <c r="B220" s="304"/>
      <c r="C220" s="304"/>
      <c r="D220" s="304"/>
      <c r="E220" s="300"/>
      <c r="F220" s="300"/>
      <c r="G220" s="313"/>
      <c r="H220" s="660"/>
      <c r="I220" s="303"/>
      <c r="J220" s="303"/>
      <c r="K220" s="303"/>
      <c r="L220" s="303"/>
      <c r="M220" s="303"/>
      <c r="N220" s="303"/>
      <c r="O220" s="303"/>
      <c r="P220" s="303"/>
      <c r="Q220" s="303"/>
      <c r="R220" s="303"/>
      <c r="S220" s="303"/>
      <c r="T220" s="304"/>
      <c r="U220" s="304"/>
      <c r="V220" s="304"/>
      <c r="W220" s="304"/>
      <c r="X220" s="304"/>
      <c r="Y220" s="304"/>
      <c r="Z220" s="304"/>
      <c r="AA220" s="304"/>
      <c r="AB220" s="304"/>
      <c r="AC220" s="304"/>
      <c r="AD220" s="304"/>
      <c r="AE220" s="304"/>
      <c r="AF220" s="304"/>
      <c r="AG220" s="304"/>
    </row>
    <row r="221">
      <c r="A221" s="304"/>
      <c r="B221" s="304"/>
      <c r="C221" s="304"/>
      <c r="D221" s="304"/>
      <c r="E221" s="300"/>
      <c r="F221" s="300"/>
      <c r="G221" s="313"/>
      <c r="H221" s="660"/>
      <c r="I221" s="303"/>
      <c r="J221" s="303"/>
      <c r="K221" s="303"/>
      <c r="L221" s="303"/>
      <c r="M221" s="303"/>
      <c r="N221" s="303"/>
      <c r="O221" s="303"/>
      <c r="P221" s="303"/>
      <c r="Q221" s="303"/>
      <c r="R221" s="303"/>
      <c r="S221" s="303"/>
      <c r="T221" s="304"/>
      <c r="U221" s="304"/>
      <c r="V221" s="304"/>
      <c r="W221" s="304"/>
      <c r="X221" s="304"/>
      <c r="Y221" s="304"/>
      <c r="Z221" s="304"/>
      <c r="AA221" s="304"/>
      <c r="AB221" s="304"/>
      <c r="AC221" s="304"/>
      <c r="AD221" s="304"/>
      <c r="AE221" s="304"/>
      <c r="AF221" s="304"/>
      <c r="AG221" s="304"/>
    </row>
    <row r="222">
      <c r="A222" s="304"/>
      <c r="B222" s="304"/>
      <c r="C222" s="304"/>
      <c r="D222" s="304"/>
      <c r="E222" s="300"/>
      <c r="F222" s="300"/>
      <c r="G222" s="313"/>
      <c r="H222" s="660"/>
      <c r="I222" s="303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4"/>
      <c r="U222" s="304"/>
      <c r="V222" s="304"/>
      <c r="W222" s="304"/>
      <c r="X222" s="304"/>
      <c r="Y222" s="304"/>
      <c r="Z222" s="304"/>
      <c r="AA222" s="304"/>
      <c r="AB222" s="304"/>
      <c r="AC222" s="304"/>
      <c r="AD222" s="304"/>
      <c r="AE222" s="304"/>
      <c r="AF222" s="304"/>
      <c r="AG222" s="304"/>
    </row>
    <row r="223">
      <c r="A223" s="304"/>
      <c r="B223" s="304"/>
      <c r="C223" s="304"/>
      <c r="D223" s="304"/>
      <c r="E223" s="300"/>
      <c r="F223" s="300"/>
      <c r="G223" s="313"/>
      <c r="H223" s="660"/>
      <c r="I223" s="303"/>
      <c r="J223" s="303"/>
      <c r="K223" s="303"/>
      <c r="L223" s="303"/>
      <c r="M223" s="303"/>
      <c r="N223" s="303"/>
      <c r="O223" s="303"/>
      <c r="P223" s="303"/>
      <c r="Q223" s="303"/>
      <c r="R223" s="303"/>
      <c r="S223" s="303"/>
      <c r="T223" s="304"/>
      <c r="U223" s="304"/>
      <c r="V223" s="304"/>
      <c r="W223" s="304"/>
      <c r="X223" s="304"/>
      <c r="Y223" s="304"/>
      <c r="Z223" s="304"/>
      <c r="AA223" s="304"/>
      <c r="AB223" s="304"/>
      <c r="AC223" s="304"/>
      <c r="AD223" s="304"/>
      <c r="AE223" s="304"/>
      <c r="AF223" s="304"/>
      <c r="AG223" s="304"/>
    </row>
    <row r="224">
      <c r="A224" s="304"/>
      <c r="B224" s="304"/>
      <c r="C224" s="304"/>
      <c r="D224" s="304"/>
      <c r="E224" s="300"/>
      <c r="F224" s="300"/>
      <c r="G224" s="313"/>
      <c r="H224" s="660"/>
      <c r="I224" s="303"/>
      <c r="J224" s="303"/>
      <c r="K224" s="303"/>
      <c r="L224" s="303"/>
      <c r="M224" s="303"/>
      <c r="N224" s="303"/>
      <c r="O224" s="303"/>
      <c r="P224" s="303"/>
      <c r="Q224" s="303"/>
      <c r="R224" s="303"/>
      <c r="S224" s="303"/>
      <c r="T224" s="304"/>
      <c r="U224" s="304"/>
      <c r="V224" s="304"/>
      <c r="W224" s="304"/>
      <c r="X224" s="304"/>
      <c r="Y224" s="304"/>
      <c r="Z224" s="304"/>
      <c r="AA224" s="304"/>
      <c r="AB224" s="304"/>
      <c r="AC224" s="304"/>
      <c r="AD224" s="304"/>
      <c r="AE224" s="304"/>
      <c r="AF224" s="304"/>
      <c r="AG224" s="304"/>
    </row>
    <row r="225">
      <c r="A225" s="304"/>
      <c r="B225" s="304"/>
      <c r="C225" s="304"/>
      <c r="D225" s="304"/>
      <c r="E225" s="300"/>
      <c r="F225" s="300"/>
      <c r="G225" s="313"/>
      <c r="H225" s="660"/>
      <c r="I225" s="303"/>
      <c r="J225" s="303"/>
      <c r="K225" s="303"/>
      <c r="L225" s="303"/>
      <c r="M225" s="303"/>
      <c r="N225" s="303"/>
      <c r="O225" s="303"/>
      <c r="P225" s="303"/>
      <c r="Q225" s="303"/>
      <c r="R225" s="303"/>
      <c r="S225" s="303"/>
      <c r="T225" s="304"/>
      <c r="U225" s="304"/>
      <c r="V225" s="304"/>
      <c r="W225" s="304"/>
      <c r="X225" s="304"/>
      <c r="Y225" s="304"/>
      <c r="Z225" s="304"/>
      <c r="AA225" s="304"/>
      <c r="AB225" s="304"/>
      <c r="AC225" s="304"/>
      <c r="AD225" s="304"/>
      <c r="AE225" s="304"/>
      <c r="AF225" s="304"/>
      <c r="AG225" s="304"/>
    </row>
    <row r="226">
      <c r="A226" s="304"/>
      <c r="B226" s="304"/>
      <c r="C226" s="304"/>
      <c r="D226" s="304"/>
      <c r="E226" s="300"/>
      <c r="F226" s="300"/>
      <c r="G226" s="313"/>
      <c r="H226" s="660"/>
      <c r="I226" s="303"/>
      <c r="J226" s="303"/>
      <c r="K226" s="303"/>
      <c r="L226" s="303"/>
      <c r="M226" s="303"/>
      <c r="N226" s="303"/>
      <c r="O226" s="303"/>
      <c r="P226" s="303"/>
      <c r="Q226" s="303"/>
      <c r="R226" s="303"/>
      <c r="S226" s="303"/>
      <c r="T226" s="304"/>
      <c r="U226" s="304"/>
      <c r="V226" s="304"/>
      <c r="W226" s="304"/>
      <c r="X226" s="304"/>
      <c r="Y226" s="304"/>
      <c r="Z226" s="304"/>
      <c r="AA226" s="304"/>
      <c r="AB226" s="304"/>
      <c r="AC226" s="304"/>
      <c r="AD226" s="304"/>
      <c r="AE226" s="304"/>
      <c r="AF226" s="304"/>
      <c r="AG226" s="304"/>
    </row>
    <row r="227">
      <c r="A227" s="304"/>
      <c r="B227" s="304"/>
      <c r="C227" s="304"/>
      <c r="D227" s="304"/>
      <c r="E227" s="300"/>
      <c r="F227" s="300"/>
      <c r="G227" s="313"/>
      <c r="H227" s="660"/>
      <c r="I227" s="303"/>
      <c r="J227" s="303"/>
      <c r="K227" s="303"/>
      <c r="L227" s="303"/>
      <c r="M227" s="303"/>
      <c r="N227" s="303"/>
      <c r="O227" s="303"/>
      <c r="P227" s="303"/>
      <c r="Q227" s="303"/>
      <c r="R227" s="303"/>
      <c r="S227" s="303"/>
      <c r="T227" s="304"/>
      <c r="U227" s="304"/>
      <c r="V227" s="304"/>
      <c r="W227" s="304"/>
      <c r="X227" s="304"/>
      <c r="Y227" s="304"/>
      <c r="Z227" s="304"/>
      <c r="AA227" s="304"/>
      <c r="AB227" s="304"/>
      <c r="AC227" s="304"/>
      <c r="AD227" s="304"/>
      <c r="AE227" s="304"/>
      <c r="AF227" s="304"/>
      <c r="AG227" s="304"/>
    </row>
    <row r="228">
      <c r="A228" s="304"/>
      <c r="B228" s="304"/>
      <c r="C228" s="304"/>
      <c r="D228" s="304"/>
      <c r="E228" s="300"/>
      <c r="F228" s="300"/>
      <c r="G228" s="313"/>
      <c r="H228" s="660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4"/>
      <c r="U228" s="304"/>
      <c r="V228" s="304"/>
      <c r="W228" s="304"/>
      <c r="X228" s="304"/>
      <c r="Y228" s="304"/>
      <c r="Z228" s="304"/>
      <c r="AA228" s="304"/>
      <c r="AB228" s="304"/>
      <c r="AC228" s="304"/>
      <c r="AD228" s="304"/>
      <c r="AE228" s="304"/>
      <c r="AF228" s="304"/>
      <c r="AG228" s="304"/>
    </row>
    <row r="229">
      <c r="A229" s="304"/>
      <c r="B229" s="304"/>
      <c r="C229" s="304"/>
      <c r="D229" s="304"/>
      <c r="E229" s="300"/>
      <c r="F229" s="300"/>
      <c r="G229" s="313"/>
      <c r="H229" s="660"/>
      <c r="I229" s="303"/>
      <c r="J229" s="303"/>
      <c r="K229" s="303"/>
      <c r="L229" s="303"/>
      <c r="M229" s="303"/>
      <c r="N229" s="303"/>
      <c r="O229" s="303"/>
      <c r="P229" s="303"/>
      <c r="Q229" s="303"/>
      <c r="R229" s="303"/>
      <c r="S229" s="303"/>
      <c r="T229" s="304"/>
      <c r="U229" s="304"/>
      <c r="V229" s="304"/>
      <c r="W229" s="304"/>
      <c r="X229" s="304"/>
      <c r="Y229" s="304"/>
      <c r="Z229" s="304"/>
      <c r="AA229" s="304"/>
      <c r="AB229" s="304"/>
      <c r="AC229" s="304"/>
      <c r="AD229" s="304"/>
      <c r="AE229" s="304"/>
      <c r="AF229" s="304"/>
      <c r="AG229" s="304"/>
    </row>
    <row r="230">
      <c r="A230" s="304"/>
      <c r="B230" s="304"/>
      <c r="C230" s="304"/>
      <c r="D230" s="304"/>
      <c r="E230" s="300"/>
      <c r="F230" s="300"/>
      <c r="G230" s="313"/>
      <c r="H230" s="660"/>
      <c r="I230" s="303"/>
      <c r="J230" s="303"/>
      <c r="K230" s="303"/>
      <c r="L230" s="303"/>
      <c r="M230" s="303"/>
      <c r="N230" s="303"/>
      <c r="O230" s="303"/>
      <c r="P230" s="303"/>
      <c r="Q230" s="303"/>
      <c r="R230" s="303"/>
      <c r="S230" s="303"/>
      <c r="T230" s="304"/>
      <c r="U230" s="304"/>
      <c r="V230" s="304"/>
      <c r="W230" s="304"/>
      <c r="X230" s="304"/>
      <c r="Y230" s="304"/>
      <c r="Z230" s="304"/>
      <c r="AA230" s="304"/>
      <c r="AB230" s="304"/>
      <c r="AC230" s="304"/>
      <c r="AD230" s="304"/>
      <c r="AE230" s="304"/>
      <c r="AF230" s="304"/>
      <c r="AG230" s="304"/>
    </row>
    <row r="231">
      <c r="A231" s="304"/>
      <c r="B231" s="304"/>
      <c r="C231" s="304"/>
      <c r="D231" s="304"/>
      <c r="E231" s="300"/>
      <c r="F231" s="300"/>
      <c r="G231" s="313"/>
      <c r="H231" s="660"/>
      <c r="I231" s="303"/>
      <c r="J231" s="303"/>
      <c r="K231" s="303"/>
      <c r="L231" s="303"/>
      <c r="M231" s="303"/>
      <c r="N231" s="303"/>
      <c r="O231" s="303"/>
      <c r="P231" s="303"/>
      <c r="Q231" s="303"/>
      <c r="R231" s="303"/>
      <c r="S231" s="303"/>
      <c r="T231" s="304"/>
      <c r="U231" s="304"/>
      <c r="V231" s="304"/>
      <c r="W231" s="304"/>
      <c r="X231" s="304"/>
      <c r="Y231" s="304"/>
      <c r="Z231" s="304"/>
      <c r="AA231" s="304"/>
      <c r="AB231" s="304"/>
      <c r="AC231" s="304"/>
      <c r="AD231" s="304"/>
      <c r="AE231" s="304"/>
      <c r="AF231" s="304"/>
      <c r="AG231" s="304"/>
    </row>
    <row r="232">
      <c r="A232" s="304"/>
      <c r="B232" s="304"/>
      <c r="C232" s="304"/>
      <c r="D232" s="304"/>
      <c r="E232" s="300"/>
      <c r="F232" s="300"/>
      <c r="G232" s="313"/>
      <c r="H232" s="660"/>
      <c r="I232" s="303"/>
      <c r="J232" s="303"/>
      <c r="K232" s="303"/>
      <c r="L232" s="303"/>
      <c r="M232" s="303"/>
      <c r="N232" s="303"/>
      <c r="O232" s="303"/>
      <c r="P232" s="303"/>
      <c r="Q232" s="303"/>
      <c r="R232" s="303"/>
      <c r="S232" s="303"/>
      <c r="T232" s="304"/>
      <c r="U232" s="304"/>
      <c r="V232" s="304"/>
      <c r="W232" s="304"/>
      <c r="X232" s="304"/>
      <c r="Y232" s="304"/>
      <c r="Z232" s="304"/>
      <c r="AA232" s="304"/>
      <c r="AB232" s="304"/>
      <c r="AC232" s="304"/>
      <c r="AD232" s="304"/>
      <c r="AE232" s="304"/>
      <c r="AF232" s="304"/>
      <c r="AG232" s="304"/>
    </row>
    <row r="233">
      <c r="A233" s="304"/>
      <c r="B233" s="304"/>
      <c r="C233" s="304"/>
      <c r="D233" s="304"/>
      <c r="E233" s="300"/>
      <c r="F233" s="300"/>
      <c r="G233" s="313"/>
      <c r="H233" s="660"/>
      <c r="I233" s="303"/>
      <c r="J233" s="303"/>
      <c r="K233" s="303"/>
      <c r="L233" s="303"/>
      <c r="M233" s="303"/>
      <c r="N233" s="303"/>
      <c r="O233" s="303"/>
      <c r="P233" s="303"/>
      <c r="Q233" s="303"/>
      <c r="R233" s="303"/>
      <c r="S233" s="303"/>
      <c r="T233" s="304"/>
      <c r="U233" s="304"/>
      <c r="V233" s="304"/>
      <c r="W233" s="304"/>
      <c r="X233" s="304"/>
      <c r="Y233" s="304"/>
      <c r="Z233" s="304"/>
      <c r="AA233" s="304"/>
      <c r="AB233" s="304"/>
      <c r="AC233" s="304"/>
      <c r="AD233" s="304"/>
      <c r="AE233" s="304"/>
      <c r="AF233" s="304"/>
      <c r="AG233" s="304"/>
    </row>
    <row r="234">
      <c r="A234" s="304"/>
      <c r="B234" s="304"/>
      <c r="C234" s="304"/>
      <c r="D234" s="304"/>
      <c r="E234" s="300"/>
      <c r="F234" s="300"/>
      <c r="G234" s="313"/>
      <c r="H234" s="660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4"/>
      <c r="U234" s="304"/>
      <c r="V234" s="304"/>
      <c r="W234" s="304"/>
      <c r="X234" s="304"/>
      <c r="Y234" s="304"/>
      <c r="Z234" s="304"/>
      <c r="AA234" s="304"/>
      <c r="AB234" s="304"/>
      <c r="AC234" s="304"/>
      <c r="AD234" s="304"/>
      <c r="AE234" s="304"/>
      <c r="AF234" s="304"/>
      <c r="AG234" s="304"/>
    </row>
    <row r="235">
      <c r="A235" s="304"/>
      <c r="B235" s="304"/>
      <c r="C235" s="304"/>
      <c r="D235" s="304"/>
      <c r="E235" s="300"/>
      <c r="F235" s="300"/>
      <c r="G235" s="313"/>
      <c r="H235" s="660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4"/>
      <c r="U235" s="304"/>
      <c r="V235" s="304"/>
      <c r="W235" s="304"/>
      <c r="X235" s="304"/>
      <c r="Y235" s="304"/>
      <c r="Z235" s="304"/>
      <c r="AA235" s="304"/>
      <c r="AB235" s="304"/>
      <c r="AC235" s="304"/>
      <c r="AD235" s="304"/>
      <c r="AE235" s="304"/>
      <c r="AF235" s="304"/>
      <c r="AG235" s="304"/>
    </row>
    <row r="236">
      <c r="A236" s="304"/>
      <c r="B236" s="304"/>
      <c r="C236" s="304"/>
      <c r="D236" s="304"/>
      <c r="E236" s="300"/>
      <c r="F236" s="300"/>
      <c r="G236" s="313"/>
      <c r="H236" s="660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4"/>
      <c r="U236" s="304"/>
      <c r="V236" s="304"/>
      <c r="W236" s="304"/>
      <c r="X236" s="304"/>
      <c r="Y236" s="304"/>
      <c r="Z236" s="304"/>
      <c r="AA236" s="304"/>
      <c r="AB236" s="304"/>
      <c r="AC236" s="304"/>
      <c r="AD236" s="304"/>
      <c r="AE236" s="304"/>
      <c r="AF236" s="304"/>
      <c r="AG236" s="304"/>
    </row>
    <row r="237">
      <c r="A237" s="304"/>
      <c r="B237" s="304"/>
      <c r="C237" s="304"/>
      <c r="D237" s="304"/>
      <c r="E237" s="300"/>
      <c r="F237" s="300"/>
      <c r="G237" s="313"/>
      <c r="H237" s="660"/>
      <c r="I237" s="303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4"/>
      <c r="U237" s="304"/>
      <c r="V237" s="304"/>
      <c r="W237" s="304"/>
      <c r="X237" s="304"/>
      <c r="Y237" s="304"/>
      <c r="Z237" s="304"/>
      <c r="AA237" s="304"/>
      <c r="AB237" s="304"/>
      <c r="AC237" s="304"/>
      <c r="AD237" s="304"/>
      <c r="AE237" s="304"/>
      <c r="AF237" s="304"/>
      <c r="AG237" s="304"/>
    </row>
    <row r="238">
      <c r="A238" s="304"/>
      <c r="B238" s="304"/>
      <c r="C238" s="304"/>
      <c r="D238" s="304"/>
      <c r="E238" s="300"/>
      <c r="F238" s="300"/>
      <c r="G238" s="313"/>
      <c r="H238" s="660"/>
      <c r="I238" s="303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4"/>
      <c r="U238" s="304"/>
      <c r="V238" s="304"/>
      <c r="W238" s="304"/>
      <c r="X238" s="304"/>
      <c r="Y238" s="304"/>
      <c r="Z238" s="304"/>
      <c r="AA238" s="304"/>
      <c r="AB238" s="304"/>
      <c r="AC238" s="304"/>
      <c r="AD238" s="304"/>
      <c r="AE238" s="304"/>
      <c r="AF238" s="304"/>
      <c r="AG238" s="304"/>
    </row>
    <row r="239">
      <c r="A239" s="304"/>
      <c r="B239" s="304"/>
      <c r="C239" s="304"/>
      <c r="D239" s="304"/>
      <c r="E239" s="300"/>
      <c r="F239" s="300"/>
      <c r="G239" s="313"/>
      <c r="H239" s="660"/>
      <c r="I239" s="303"/>
      <c r="J239" s="303"/>
      <c r="K239" s="303"/>
      <c r="L239" s="303"/>
      <c r="M239" s="303"/>
      <c r="N239" s="303"/>
      <c r="O239" s="303"/>
      <c r="P239" s="303"/>
      <c r="Q239" s="303"/>
      <c r="R239" s="303"/>
      <c r="S239" s="303"/>
      <c r="T239" s="304"/>
      <c r="U239" s="304"/>
      <c r="V239" s="304"/>
      <c r="W239" s="304"/>
      <c r="X239" s="304"/>
      <c r="Y239" s="304"/>
      <c r="Z239" s="304"/>
      <c r="AA239" s="304"/>
      <c r="AB239" s="304"/>
      <c r="AC239" s="304"/>
      <c r="AD239" s="304"/>
      <c r="AE239" s="304"/>
      <c r="AF239" s="304"/>
      <c r="AG239" s="304"/>
    </row>
    <row r="240">
      <c r="A240" s="304"/>
      <c r="B240" s="304"/>
      <c r="C240" s="304"/>
      <c r="D240" s="304"/>
      <c r="E240" s="300"/>
      <c r="F240" s="300"/>
      <c r="G240" s="313"/>
      <c r="H240" s="660"/>
      <c r="I240" s="303"/>
      <c r="J240" s="303"/>
      <c r="K240" s="303"/>
      <c r="L240" s="303"/>
      <c r="M240" s="303"/>
      <c r="N240" s="303"/>
      <c r="O240" s="303"/>
      <c r="P240" s="303"/>
      <c r="Q240" s="303"/>
      <c r="R240" s="303"/>
      <c r="S240" s="303"/>
      <c r="T240" s="304"/>
      <c r="U240" s="304"/>
      <c r="V240" s="304"/>
      <c r="W240" s="304"/>
      <c r="X240" s="304"/>
      <c r="Y240" s="304"/>
      <c r="Z240" s="304"/>
      <c r="AA240" s="304"/>
      <c r="AB240" s="304"/>
      <c r="AC240" s="304"/>
      <c r="AD240" s="304"/>
      <c r="AE240" s="304"/>
      <c r="AF240" s="304"/>
      <c r="AG240" s="304"/>
    </row>
    <row r="241">
      <c r="A241" s="304"/>
      <c r="B241" s="304"/>
      <c r="C241" s="304"/>
      <c r="D241" s="304"/>
      <c r="E241" s="300"/>
      <c r="F241" s="300"/>
      <c r="G241" s="313"/>
      <c r="H241" s="660"/>
      <c r="I241" s="303"/>
      <c r="J241" s="303"/>
      <c r="K241" s="303"/>
      <c r="L241" s="303"/>
      <c r="M241" s="303"/>
      <c r="N241" s="303"/>
      <c r="O241" s="303"/>
      <c r="P241" s="303"/>
      <c r="Q241" s="303"/>
      <c r="R241" s="303"/>
      <c r="S241" s="303"/>
      <c r="T241" s="304"/>
      <c r="U241" s="304"/>
      <c r="V241" s="304"/>
      <c r="W241" s="304"/>
      <c r="X241" s="304"/>
      <c r="Y241" s="304"/>
      <c r="Z241" s="304"/>
      <c r="AA241" s="304"/>
      <c r="AB241" s="304"/>
      <c r="AC241" s="304"/>
      <c r="AD241" s="304"/>
      <c r="AE241" s="304"/>
      <c r="AF241" s="304"/>
      <c r="AG241" s="304"/>
    </row>
    <row r="242">
      <c r="A242" s="304"/>
      <c r="B242" s="304"/>
      <c r="C242" s="304"/>
      <c r="D242" s="304"/>
      <c r="E242" s="300"/>
      <c r="F242" s="300"/>
      <c r="G242" s="313"/>
      <c r="H242" s="660"/>
      <c r="I242" s="303"/>
      <c r="J242" s="303"/>
      <c r="K242" s="303"/>
      <c r="L242" s="303"/>
      <c r="M242" s="303"/>
      <c r="N242" s="303"/>
      <c r="O242" s="303"/>
      <c r="P242" s="303"/>
      <c r="Q242" s="303"/>
      <c r="R242" s="303"/>
      <c r="S242" s="303"/>
      <c r="T242" s="304"/>
      <c r="U242" s="304"/>
      <c r="V242" s="304"/>
      <c r="W242" s="304"/>
      <c r="X242" s="304"/>
      <c r="Y242" s="304"/>
      <c r="Z242" s="304"/>
      <c r="AA242" s="304"/>
      <c r="AB242" s="304"/>
      <c r="AC242" s="304"/>
      <c r="AD242" s="304"/>
      <c r="AE242" s="304"/>
      <c r="AF242" s="304"/>
      <c r="AG242" s="304"/>
    </row>
    <row r="243">
      <c r="A243" s="304"/>
      <c r="B243" s="304"/>
      <c r="C243" s="304"/>
      <c r="D243" s="304"/>
      <c r="E243" s="300"/>
      <c r="F243" s="300"/>
      <c r="G243" s="313"/>
      <c r="H243" s="660"/>
      <c r="I243" s="303"/>
      <c r="J243" s="303"/>
      <c r="K243" s="303"/>
      <c r="L243" s="303"/>
      <c r="M243" s="303"/>
      <c r="N243" s="303"/>
      <c r="O243" s="303"/>
      <c r="P243" s="303"/>
      <c r="Q243" s="303"/>
      <c r="R243" s="303"/>
      <c r="S243" s="303"/>
      <c r="T243" s="304"/>
      <c r="U243" s="304"/>
      <c r="V243" s="304"/>
      <c r="W243" s="304"/>
      <c r="X243" s="304"/>
      <c r="Y243" s="304"/>
      <c r="Z243" s="304"/>
      <c r="AA243" s="304"/>
      <c r="AB243" s="304"/>
      <c r="AC243" s="304"/>
      <c r="AD243" s="304"/>
      <c r="AE243" s="304"/>
      <c r="AF243" s="304"/>
      <c r="AG243" s="304"/>
    </row>
    <row r="244">
      <c r="A244" s="304"/>
      <c r="B244" s="304"/>
      <c r="C244" s="304"/>
      <c r="D244" s="304"/>
      <c r="E244" s="300"/>
      <c r="F244" s="300"/>
      <c r="G244" s="313"/>
      <c r="H244" s="660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4"/>
      <c r="U244" s="304"/>
      <c r="V244" s="304"/>
      <c r="W244" s="304"/>
      <c r="X244" s="304"/>
      <c r="Y244" s="304"/>
      <c r="Z244" s="304"/>
      <c r="AA244" s="304"/>
      <c r="AB244" s="304"/>
      <c r="AC244" s="304"/>
      <c r="AD244" s="304"/>
      <c r="AE244" s="304"/>
      <c r="AF244" s="304"/>
      <c r="AG244" s="304"/>
    </row>
    <row r="245">
      <c r="A245" s="304"/>
      <c r="B245" s="304"/>
      <c r="C245" s="304"/>
      <c r="D245" s="304"/>
      <c r="E245" s="300"/>
      <c r="F245" s="300"/>
      <c r="G245" s="313"/>
      <c r="H245" s="660"/>
      <c r="I245" s="303"/>
      <c r="J245" s="303"/>
      <c r="K245" s="303"/>
      <c r="L245" s="303"/>
      <c r="M245" s="303"/>
      <c r="N245" s="303"/>
      <c r="O245" s="303"/>
      <c r="P245" s="303"/>
      <c r="Q245" s="303"/>
      <c r="R245" s="303"/>
      <c r="S245" s="303"/>
      <c r="T245" s="304"/>
      <c r="U245" s="304"/>
      <c r="V245" s="304"/>
      <c r="W245" s="304"/>
      <c r="X245" s="304"/>
      <c r="Y245" s="304"/>
      <c r="Z245" s="304"/>
      <c r="AA245" s="304"/>
      <c r="AB245" s="304"/>
      <c r="AC245" s="304"/>
      <c r="AD245" s="304"/>
      <c r="AE245" s="304"/>
      <c r="AF245" s="304"/>
      <c r="AG245" s="304"/>
    </row>
    <row r="246">
      <c r="A246" s="304"/>
      <c r="B246" s="304"/>
      <c r="C246" s="304"/>
      <c r="D246" s="304"/>
      <c r="E246" s="300"/>
      <c r="F246" s="300"/>
      <c r="G246" s="313"/>
      <c r="H246" s="660"/>
      <c r="I246" s="303"/>
      <c r="J246" s="303"/>
      <c r="K246" s="303"/>
      <c r="L246" s="303"/>
      <c r="M246" s="303"/>
      <c r="N246" s="303"/>
      <c r="O246" s="303"/>
      <c r="P246" s="303"/>
      <c r="Q246" s="303"/>
      <c r="R246" s="303"/>
      <c r="S246" s="303"/>
      <c r="T246" s="304"/>
      <c r="U246" s="304"/>
      <c r="V246" s="304"/>
      <c r="W246" s="304"/>
      <c r="X246" s="304"/>
      <c r="Y246" s="304"/>
      <c r="Z246" s="304"/>
      <c r="AA246" s="304"/>
      <c r="AB246" s="304"/>
      <c r="AC246" s="304"/>
      <c r="AD246" s="304"/>
      <c r="AE246" s="304"/>
      <c r="AF246" s="304"/>
      <c r="AG246" s="304"/>
    </row>
    <row r="247">
      <c r="A247" s="304"/>
      <c r="B247" s="304"/>
      <c r="C247" s="304"/>
      <c r="D247" s="304"/>
      <c r="E247" s="300"/>
      <c r="F247" s="300"/>
      <c r="G247" s="313"/>
      <c r="H247" s="660"/>
      <c r="I247" s="303"/>
      <c r="J247" s="303"/>
      <c r="K247" s="303"/>
      <c r="L247" s="303"/>
      <c r="M247" s="303"/>
      <c r="N247" s="303"/>
      <c r="O247" s="303"/>
      <c r="P247" s="303"/>
      <c r="Q247" s="303"/>
      <c r="R247" s="303"/>
      <c r="S247" s="303"/>
      <c r="T247" s="304"/>
      <c r="U247" s="304"/>
      <c r="V247" s="304"/>
      <c r="W247" s="304"/>
      <c r="X247" s="304"/>
      <c r="Y247" s="304"/>
      <c r="Z247" s="304"/>
      <c r="AA247" s="304"/>
      <c r="AB247" s="304"/>
      <c r="AC247" s="304"/>
      <c r="AD247" s="304"/>
      <c r="AE247" s="304"/>
      <c r="AF247" s="304"/>
      <c r="AG247" s="304"/>
    </row>
    <row r="248">
      <c r="A248" s="304"/>
      <c r="B248" s="304"/>
      <c r="C248" s="304"/>
      <c r="D248" s="304"/>
      <c r="E248" s="300"/>
      <c r="F248" s="300"/>
      <c r="G248" s="313"/>
      <c r="H248" s="660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4"/>
      <c r="U248" s="304"/>
      <c r="V248" s="304"/>
      <c r="W248" s="304"/>
      <c r="X248" s="304"/>
      <c r="Y248" s="304"/>
      <c r="Z248" s="304"/>
      <c r="AA248" s="304"/>
      <c r="AB248" s="304"/>
      <c r="AC248" s="304"/>
      <c r="AD248" s="304"/>
      <c r="AE248" s="304"/>
      <c r="AF248" s="304"/>
      <c r="AG248" s="304"/>
    </row>
    <row r="249">
      <c r="A249" s="304"/>
      <c r="B249" s="304"/>
      <c r="C249" s="304"/>
      <c r="D249" s="304"/>
      <c r="E249" s="300"/>
      <c r="F249" s="300"/>
      <c r="G249" s="313"/>
      <c r="H249" s="660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4"/>
      <c r="U249" s="304"/>
      <c r="V249" s="304"/>
      <c r="W249" s="304"/>
      <c r="X249" s="304"/>
      <c r="Y249" s="304"/>
      <c r="Z249" s="304"/>
      <c r="AA249" s="304"/>
      <c r="AB249" s="304"/>
      <c r="AC249" s="304"/>
      <c r="AD249" s="304"/>
      <c r="AE249" s="304"/>
      <c r="AF249" s="304"/>
      <c r="AG249" s="304"/>
    </row>
    <row r="250">
      <c r="A250" s="304"/>
      <c r="B250" s="304"/>
      <c r="C250" s="304"/>
      <c r="D250" s="304"/>
      <c r="E250" s="300"/>
      <c r="F250" s="300"/>
      <c r="G250" s="313"/>
      <c r="H250" s="660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4"/>
      <c r="U250" s="304"/>
      <c r="V250" s="304"/>
      <c r="W250" s="304"/>
      <c r="X250" s="304"/>
      <c r="Y250" s="304"/>
      <c r="Z250" s="304"/>
      <c r="AA250" s="304"/>
      <c r="AB250" s="304"/>
      <c r="AC250" s="304"/>
      <c r="AD250" s="304"/>
      <c r="AE250" s="304"/>
      <c r="AF250" s="304"/>
      <c r="AG250" s="304"/>
    </row>
    <row r="251">
      <c r="A251" s="304"/>
      <c r="B251" s="304"/>
      <c r="C251" s="304"/>
      <c r="D251" s="304"/>
      <c r="E251" s="300"/>
      <c r="F251" s="300"/>
      <c r="G251" s="313"/>
      <c r="H251" s="660"/>
      <c r="I251" s="303"/>
      <c r="J251" s="303"/>
      <c r="K251" s="303"/>
      <c r="L251" s="303"/>
      <c r="M251" s="303"/>
      <c r="N251" s="303"/>
      <c r="O251" s="303"/>
      <c r="P251" s="303"/>
      <c r="Q251" s="303"/>
      <c r="R251" s="303"/>
      <c r="S251" s="303"/>
      <c r="T251" s="304"/>
      <c r="U251" s="304"/>
      <c r="V251" s="304"/>
      <c r="W251" s="304"/>
      <c r="X251" s="304"/>
      <c r="Y251" s="304"/>
      <c r="Z251" s="304"/>
      <c r="AA251" s="304"/>
      <c r="AB251" s="304"/>
      <c r="AC251" s="304"/>
      <c r="AD251" s="304"/>
      <c r="AE251" s="304"/>
      <c r="AF251" s="304"/>
      <c r="AG251" s="304"/>
    </row>
    <row r="252">
      <c r="A252" s="304"/>
      <c r="B252" s="304"/>
      <c r="C252" s="304"/>
      <c r="D252" s="304"/>
      <c r="E252" s="300"/>
      <c r="F252" s="300"/>
      <c r="G252" s="313"/>
      <c r="H252" s="660"/>
      <c r="I252" s="303"/>
      <c r="J252" s="303"/>
      <c r="K252" s="303"/>
      <c r="L252" s="303"/>
      <c r="M252" s="303"/>
      <c r="N252" s="303"/>
      <c r="O252" s="303"/>
      <c r="P252" s="303"/>
      <c r="Q252" s="303"/>
      <c r="R252" s="303"/>
      <c r="S252" s="303"/>
      <c r="T252" s="304"/>
      <c r="U252" s="304"/>
      <c r="V252" s="304"/>
      <c r="W252" s="304"/>
      <c r="X252" s="304"/>
      <c r="Y252" s="304"/>
      <c r="Z252" s="304"/>
      <c r="AA252" s="304"/>
      <c r="AB252" s="304"/>
      <c r="AC252" s="304"/>
      <c r="AD252" s="304"/>
      <c r="AE252" s="304"/>
      <c r="AF252" s="304"/>
      <c r="AG252" s="304"/>
    </row>
    <row r="253">
      <c r="A253" s="304"/>
      <c r="B253" s="304"/>
      <c r="C253" s="304"/>
      <c r="D253" s="304"/>
      <c r="E253" s="300"/>
      <c r="F253" s="300"/>
      <c r="G253" s="313"/>
      <c r="H253" s="660"/>
      <c r="I253" s="303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4"/>
      <c r="U253" s="304"/>
      <c r="V253" s="304"/>
      <c r="W253" s="304"/>
      <c r="X253" s="304"/>
      <c r="Y253" s="304"/>
      <c r="Z253" s="304"/>
      <c r="AA253" s="304"/>
      <c r="AB253" s="304"/>
      <c r="AC253" s="304"/>
      <c r="AD253" s="304"/>
      <c r="AE253" s="304"/>
      <c r="AF253" s="304"/>
      <c r="AG253" s="304"/>
    </row>
    <row r="254">
      <c r="A254" s="304"/>
      <c r="B254" s="304"/>
      <c r="C254" s="304"/>
      <c r="D254" s="304"/>
      <c r="E254" s="300"/>
      <c r="F254" s="300"/>
      <c r="G254" s="313"/>
      <c r="H254" s="660"/>
      <c r="I254" s="303"/>
      <c r="J254" s="303"/>
      <c r="K254" s="303"/>
      <c r="L254" s="303"/>
      <c r="M254" s="303"/>
      <c r="N254" s="303"/>
      <c r="O254" s="303"/>
      <c r="P254" s="303"/>
      <c r="Q254" s="303"/>
      <c r="R254" s="303"/>
      <c r="S254" s="303"/>
      <c r="T254" s="304"/>
      <c r="U254" s="304"/>
      <c r="V254" s="304"/>
      <c r="W254" s="304"/>
      <c r="X254" s="304"/>
      <c r="Y254" s="304"/>
      <c r="Z254" s="304"/>
      <c r="AA254" s="304"/>
      <c r="AB254" s="304"/>
      <c r="AC254" s="304"/>
      <c r="AD254" s="304"/>
      <c r="AE254" s="304"/>
      <c r="AF254" s="304"/>
      <c r="AG254" s="304"/>
    </row>
    <row r="255">
      <c r="A255" s="304"/>
      <c r="B255" s="304"/>
      <c r="C255" s="304"/>
      <c r="D255" s="304"/>
      <c r="E255" s="300"/>
      <c r="F255" s="300"/>
      <c r="G255" s="313"/>
      <c r="H255" s="660"/>
      <c r="I255" s="303"/>
      <c r="J255" s="303"/>
      <c r="K255" s="303"/>
      <c r="L255" s="303"/>
      <c r="M255" s="303"/>
      <c r="N255" s="303"/>
      <c r="O255" s="303"/>
      <c r="P255" s="303"/>
      <c r="Q255" s="303"/>
      <c r="R255" s="303"/>
      <c r="S255" s="303"/>
      <c r="T255" s="304"/>
      <c r="U255" s="304"/>
      <c r="V255" s="304"/>
      <c r="W255" s="304"/>
      <c r="X255" s="304"/>
      <c r="Y255" s="304"/>
      <c r="Z255" s="304"/>
      <c r="AA255" s="304"/>
      <c r="AB255" s="304"/>
      <c r="AC255" s="304"/>
      <c r="AD255" s="304"/>
      <c r="AE255" s="304"/>
      <c r="AF255" s="304"/>
      <c r="AG255" s="304"/>
    </row>
    <row r="256">
      <c r="A256" s="304"/>
      <c r="B256" s="304"/>
      <c r="C256" s="304"/>
      <c r="D256" s="304"/>
      <c r="E256" s="300"/>
      <c r="F256" s="300"/>
      <c r="G256" s="313"/>
      <c r="H256" s="660"/>
      <c r="I256" s="303"/>
      <c r="J256" s="303"/>
      <c r="K256" s="303"/>
      <c r="L256" s="303"/>
      <c r="M256" s="303"/>
      <c r="N256" s="303"/>
      <c r="O256" s="303"/>
      <c r="P256" s="303"/>
      <c r="Q256" s="303"/>
      <c r="R256" s="303"/>
      <c r="S256" s="303"/>
      <c r="T256" s="304"/>
      <c r="U256" s="304"/>
      <c r="V256" s="304"/>
      <c r="W256" s="304"/>
      <c r="X256" s="304"/>
      <c r="Y256" s="304"/>
      <c r="Z256" s="304"/>
      <c r="AA256" s="304"/>
      <c r="AB256" s="304"/>
      <c r="AC256" s="304"/>
      <c r="AD256" s="304"/>
      <c r="AE256" s="304"/>
      <c r="AF256" s="304"/>
      <c r="AG256" s="304"/>
    </row>
    <row r="257">
      <c r="A257" s="304"/>
      <c r="B257" s="304"/>
      <c r="C257" s="304"/>
      <c r="D257" s="304"/>
      <c r="E257" s="300"/>
      <c r="F257" s="300"/>
      <c r="G257" s="313"/>
      <c r="H257" s="660"/>
      <c r="I257" s="303"/>
      <c r="J257" s="303"/>
      <c r="K257" s="303"/>
      <c r="L257" s="303"/>
      <c r="M257" s="303"/>
      <c r="N257" s="303"/>
      <c r="O257" s="303"/>
      <c r="P257" s="303"/>
      <c r="Q257" s="303"/>
      <c r="R257" s="303"/>
      <c r="S257" s="303"/>
      <c r="T257" s="304"/>
      <c r="U257" s="304"/>
      <c r="V257" s="304"/>
      <c r="W257" s="304"/>
      <c r="X257" s="304"/>
      <c r="Y257" s="304"/>
      <c r="Z257" s="304"/>
      <c r="AA257" s="304"/>
      <c r="AB257" s="304"/>
      <c r="AC257" s="304"/>
      <c r="AD257" s="304"/>
      <c r="AE257" s="304"/>
      <c r="AF257" s="304"/>
      <c r="AG257" s="304"/>
    </row>
    <row r="258">
      <c r="A258" s="304"/>
      <c r="B258" s="304"/>
      <c r="C258" s="304"/>
      <c r="D258" s="304"/>
      <c r="E258" s="300"/>
      <c r="F258" s="300"/>
      <c r="G258" s="313"/>
      <c r="H258" s="660"/>
      <c r="I258" s="303"/>
      <c r="J258" s="303"/>
      <c r="K258" s="303"/>
      <c r="L258" s="303"/>
      <c r="M258" s="303"/>
      <c r="N258" s="303"/>
      <c r="O258" s="303"/>
      <c r="P258" s="303"/>
      <c r="Q258" s="303"/>
      <c r="R258" s="303"/>
      <c r="S258" s="303"/>
      <c r="T258" s="304"/>
      <c r="U258" s="304"/>
      <c r="V258" s="304"/>
      <c r="W258" s="304"/>
      <c r="X258" s="304"/>
      <c r="Y258" s="304"/>
      <c r="Z258" s="304"/>
      <c r="AA258" s="304"/>
      <c r="AB258" s="304"/>
      <c r="AC258" s="304"/>
      <c r="AD258" s="304"/>
      <c r="AE258" s="304"/>
      <c r="AF258" s="304"/>
      <c r="AG258" s="304"/>
    </row>
    <row r="259">
      <c r="A259" s="304"/>
      <c r="B259" s="304"/>
      <c r="C259" s="304"/>
      <c r="D259" s="304"/>
      <c r="E259" s="300"/>
      <c r="F259" s="300"/>
      <c r="G259" s="313"/>
      <c r="H259" s="660"/>
      <c r="I259" s="303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4"/>
      <c r="U259" s="304"/>
      <c r="V259" s="304"/>
      <c r="W259" s="304"/>
      <c r="X259" s="304"/>
      <c r="Y259" s="304"/>
      <c r="Z259" s="304"/>
      <c r="AA259" s="304"/>
      <c r="AB259" s="304"/>
      <c r="AC259" s="304"/>
      <c r="AD259" s="304"/>
      <c r="AE259" s="304"/>
      <c r="AF259" s="304"/>
      <c r="AG259" s="304"/>
    </row>
    <row r="260">
      <c r="A260" s="304"/>
      <c r="B260" s="304"/>
      <c r="C260" s="304"/>
      <c r="D260" s="304"/>
      <c r="E260" s="300"/>
      <c r="F260" s="300"/>
      <c r="G260" s="313"/>
      <c r="H260" s="660"/>
      <c r="I260" s="303"/>
      <c r="J260" s="303"/>
      <c r="K260" s="303"/>
      <c r="L260" s="303"/>
      <c r="M260" s="303"/>
      <c r="N260" s="303"/>
      <c r="O260" s="303"/>
      <c r="P260" s="303"/>
      <c r="Q260" s="303"/>
      <c r="R260" s="303"/>
      <c r="S260" s="303"/>
      <c r="T260" s="304"/>
      <c r="U260" s="304"/>
      <c r="V260" s="304"/>
      <c r="W260" s="304"/>
      <c r="X260" s="304"/>
      <c r="Y260" s="304"/>
      <c r="Z260" s="304"/>
      <c r="AA260" s="304"/>
      <c r="AB260" s="304"/>
      <c r="AC260" s="304"/>
      <c r="AD260" s="304"/>
      <c r="AE260" s="304"/>
      <c r="AF260" s="304"/>
      <c r="AG260" s="304"/>
    </row>
    <row r="261">
      <c r="A261" s="304"/>
      <c r="B261" s="304"/>
      <c r="C261" s="304"/>
      <c r="D261" s="304"/>
      <c r="E261" s="300"/>
      <c r="F261" s="300"/>
      <c r="G261" s="313"/>
      <c r="H261" s="660"/>
      <c r="I261" s="303"/>
      <c r="J261" s="303"/>
      <c r="K261" s="303"/>
      <c r="L261" s="303"/>
      <c r="M261" s="303"/>
      <c r="N261" s="303"/>
      <c r="O261" s="303"/>
      <c r="P261" s="303"/>
      <c r="Q261" s="303"/>
      <c r="R261" s="303"/>
      <c r="S261" s="303"/>
      <c r="T261" s="304"/>
      <c r="U261" s="304"/>
      <c r="V261" s="304"/>
      <c r="W261" s="304"/>
      <c r="X261" s="304"/>
      <c r="Y261" s="304"/>
      <c r="Z261" s="304"/>
      <c r="AA261" s="304"/>
      <c r="AB261" s="304"/>
      <c r="AC261" s="304"/>
      <c r="AD261" s="304"/>
      <c r="AE261" s="304"/>
      <c r="AF261" s="304"/>
      <c r="AG261" s="304"/>
    </row>
    <row r="262">
      <c r="A262" s="304"/>
      <c r="B262" s="304"/>
      <c r="C262" s="304"/>
      <c r="D262" s="304"/>
      <c r="E262" s="300"/>
      <c r="F262" s="300"/>
      <c r="G262" s="313"/>
      <c r="H262" s="660"/>
      <c r="I262" s="303"/>
      <c r="J262" s="303"/>
      <c r="K262" s="303"/>
      <c r="L262" s="303"/>
      <c r="M262" s="303"/>
      <c r="N262" s="303"/>
      <c r="O262" s="303"/>
      <c r="P262" s="303"/>
      <c r="Q262" s="303"/>
      <c r="R262" s="303"/>
      <c r="S262" s="303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  <c r="AE262" s="304"/>
      <c r="AF262" s="304"/>
      <c r="AG262" s="304"/>
    </row>
    <row r="263">
      <c r="A263" s="304"/>
      <c r="B263" s="304"/>
      <c r="C263" s="304"/>
      <c r="D263" s="304"/>
      <c r="E263" s="300"/>
      <c r="F263" s="300"/>
      <c r="G263" s="313"/>
      <c r="H263" s="660"/>
      <c r="I263" s="303"/>
      <c r="J263" s="303"/>
      <c r="K263" s="303"/>
      <c r="L263" s="303"/>
      <c r="M263" s="303"/>
      <c r="N263" s="303"/>
      <c r="O263" s="303"/>
      <c r="P263" s="303"/>
      <c r="Q263" s="303"/>
      <c r="R263" s="303"/>
      <c r="S263" s="303"/>
      <c r="T263" s="304"/>
      <c r="U263" s="304"/>
      <c r="V263" s="304"/>
      <c r="W263" s="304"/>
      <c r="X263" s="304"/>
      <c r="Y263" s="304"/>
      <c r="Z263" s="304"/>
      <c r="AA263" s="304"/>
      <c r="AB263" s="304"/>
      <c r="AC263" s="304"/>
      <c r="AD263" s="304"/>
      <c r="AE263" s="304"/>
      <c r="AF263" s="304"/>
      <c r="AG263" s="304"/>
    </row>
    <row r="264">
      <c r="A264" s="304"/>
      <c r="B264" s="304"/>
      <c r="C264" s="304"/>
      <c r="D264" s="304"/>
      <c r="E264" s="300"/>
      <c r="F264" s="300"/>
      <c r="G264" s="313"/>
      <c r="H264" s="660"/>
      <c r="I264" s="303"/>
      <c r="J264" s="303"/>
      <c r="K264" s="303"/>
      <c r="L264" s="303"/>
      <c r="M264" s="303"/>
      <c r="N264" s="303"/>
      <c r="O264" s="303"/>
      <c r="P264" s="303"/>
      <c r="Q264" s="303"/>
      <c r="R264" s="303"/>
      <c r="S264" s="303"/>
      <c r="T264" s="304"/>
      <c r="U264" s="304"/>
      <c r="V264" s="304"/>
      <c r="W264" s="304"/>
      <c r="X264" s="304"/>
      <c r="Y264" s="304"/>
      <c r="Z264" s="304"/>
      <c r="AA264" s="304"/>
      <c r="AB264" s="304"/>
      <c r="AC264" s="304"/>
      <c r="AD264" s="304"/>
      <c r="AE264" s="304"/>
      <c r="AF264" s="304"/>
      <c r="AG264" s="304"/>
    </row>
    <row r="265">
      <c r="A265" s="304"/>
      <c r="B265" s="304"/>
      <c r="C265" s="508" t="str">
        <f>SUMIFS(Data!$CV:$CV,Data!$X:$X,"&gt;="&amp;'Copy of Reporte SDR Brazil'!$C$4,Data!$X:$X,"&lt;="&amp;'Copy of Reporte SDR Brazil'!$D$4,Data!$BI:$BI,C214)</f>
        <v>#N/A</v>
      </c>
      <c r="D265" s="304"/>
      <c r="E265" s="300"/>
      <c r="F265" s="300"/>
      <c r="G265" s="313"/>
      <c r="H265" s="660"/>
      <c r="I265" s="303"/>
      <c r="J265" s="303"/>
      <c r="K265" s="303"/>
      <c r="L265" s="303"/>
      <c r="M265" s="303"/>
      <c r="N265" s="303"/>
      <c r="O265" s="303"/>
      <c r="P265" s="303"/>
      <c r="Q265" s="303"/>
      <c r="R265" s="303"/>
      <c r="S265" s="303"/>
      <c r="T265" s="304"/>
      <c r="U265" s="304"/>
      <c r="V265" s="304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4"/>
      <c r="AG265" s="304"/>
    </row>
    <row r="266">
      <c r="A266" s="304"/>
      <c r="B266" s="304"/>
      <c r="C266" s="508" t="str">
        <f>SUMIFS(Data!$CV:$CV,Data!$X:$X,"&gt;="&amp;'Copy of Reporte SDR Brazil'!$C$4,Data!$X:$X,"&lt;="&amp;'Copy of Reporte SDR Brazil'!$D$4,Data!$BI:$BI,C215)</f>
        <v>#N/A</v>
      </c>
      <c r="D266" s="304"/>
      <c r="E266" s="300"/>
      <c r="F266" s="300"/>
      <c r="G266" s="313"/>
      <c r="H266" s="660"/>
      <c r="I266" s="303"/>
      <c r="J266" s="303"/>
      <c r="K266" s="303"/>
      <c r="L266" s="303"/>
      <c r="M266" s="303"/>
      <c r="N266" s="303"/>
      <c r="O266" s="303"/>
      <c r="P266" s="303"/>
      <c r="Q266" s="303"/>
      <c r="R266" s="303"/>
      <c r="S266" s="303"/>
      <c r="T266" s="304"/>
      <c r="U266" s="304"/>
      <c r="V266" s="304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4"/>
      <c r="AG266" s="304"/>
    </row>
    <row r="267">
      <c r="A267" s="304"/>
      <c r="B267" s="304"/>
      <c r="C267" s="304"/>
      <c r="D267" s="304"/>
      <c r="E267" s="300"/>
      <c r="F267" s="300"/>
      <c r="G267" s="313"/>
      <c r="H267" s="660"/>
      <c r="I267" s="303"/>
      <c r="J267" s="303"/>
      <c r="K267" s="303"/>
      <c r="L267" s="303"/>
      <c r="M267" s="303"/>
      <c r="N267" s="303"/>
      <c r="O267" s="303"/>
      <c r="P267" s="303"/>
      <c r="Q267" s="303"/>
      <c r="R267" s="303"/>
      <c r="S267" s="303"/>
      <c r="T267" s="304"/>
      <c r="U267" s="304"/>
      <c r="V267" s="304"/>
      <c r="W267" s="304"/>
      <c r="X267" s="304"/>
      <c r="Y267" s="304"/>
      <c r="Z267" s="304"/>
      <c r="AA267" s="304"/>
      <c r="AB267" s="304"/>
      <c r="AC267" s="304"/>
      <c r="AD267" s="304"/>
      <c r="AE267" s="304"/>
      <c r="AF267" s="304"/>
      <c r="AG267" s="304"/>
    </row>
    <row r="268">
      <c r="A268" s="304"/>
      <c r="B268" s="304"/>
      <c r="C268" s="304"/>
      <c r="D268" s="304"/>
      <c r="E268" s="300"/>
      <c r="F268" s="300"/>
      <c r="G268" s="313"/>
      <c r="H268" s="660"/>
      <c r="I268" s="303"/>
      <c r="J268" s="303"/>
      <c r="K268" s="303"/>
      <c r="L268" s="303"/>
      <c r="M268" s="303"/>
      <c r="N268" s="303"/>
      <c r="O268" s="303"/>
      <c r="P268" s="303"/>
      <c r="Q268" s="303"/>
      <c r="R268" s="303"/>
      <c r="S268" s="303"/>
      <c r="T268" s="304"/>
      <c r="U268" s="304"/>
      <c r="V268" s="304"/>
      <c r="W268" s="304"/>
      <c r="X268" s="304"/>
      <c r="Y268" s="304"/>
      <c r="Z268" s="304"/>
      <c r="AA268" s="304"/>
      <c r="AB268" s="304"/>
      <c r="AC268" s="304"/>
      <c r="AD268" s="304"/>
      <c r="AE268" s="304"/>
      <c r="AF268" s="304"/>
      <c r="AG268" s="304"/>
    </row>
    <row r="269">
      <c r="A269" s="304"/>
      <c r="B269" s="304"/>
      <c r="C269" s="304"/>
      <c r="D269" s="304"/>
      <c r="E269" s="300"/>
      <c r="F269" s="300"/>
      <c r="G269" s="313"/>
      <c r="H269" s="660"/>
      <c r="I269" s="303"/>
      <c r="J269" s="303"/>
      <c r="K269" s="303"/>
      <c r="L269" s="303"/>
      <c r="M269" s="303"/>
      <c r="N269" s="303"/>
      <c r="O269" s="303"/>
      <c r="P269" s="303"/>
      <c r="Q269" s="303"/>
      <c r="R269" s="303"/>
      <c r="S269" s="303"/>
      <c r="T269" s="304"/>
      <c r="U269" s="304"/>
      <c r="V269" s="304"/>
      <c r="W269" s="304"/>
      <c r="X269" s="304"/>
      <c r="Y269" s="304"/>
      <c r="Z269" s="304"/>
      <c r="AA269" s="304"/>
      <c r="AB269" s="304"/>
      <c r="AC269" s="304"/>
      <c r="AD269" s="304"/>
      <c r="AE269" s="304"/>
      <c r="AF269" s="304"/>
      <c r="AG269" s="304"/>
    </row>
    <row r="270">
      <c r="A270" s="304"/>
      <c r="B270" s="304"/>
      <c r="C270" s="304"/>
      <c r="D270" s="304"/>
      <c r="E270" s="300"/>
      <c r="F270" s="300"/>
      <c r="G270" s="313"/>
      <c r="H270" s="660"/>
      <c r="I270" s="303"/>
      <c r="J270" s="303"/>
      <c r="K270" s="303"/>
      <c r="L270" s="303"/>
      <c r="M270" s="303"/>
      <c r="N270" s="303"/>
      <c r="O270" s="303"/>
      <c r="P270" s="303"/>
      <c r="Q270" s="303"/>
      <c r="R270" s="303"/>
      <c r="S270" s="303"/>
      <c r="T270" s="304"/>
      <c r="U270" s="304"/>
      <c r="V270" s="304"/>
      <c r="W270" s="304"/>
      <c r="X270" s="304"/>
      <c r="Y270" s="304"/>
      <c r="Z270" s="304"/>
      <c r="AA270" s="304"/>
      <c r="AB270" s="304"/>
      <c r="AC270" s="304"/>
      <c r="AD270" s="304"/>
      <c r="AE270" s="304"/>
      <c r="AF270" s="304"/>
      <c r="AG270" s="304"/>
    </row>
    <row r="271">
      <c r="A271" s="304"/>
      <c r="B271" s="304"/>
      <c r="C271" s="304"/>
      <c r="D271" s="304"/>
      <c r="E271" s="300"/>
      <c r="F271" s="300"/>
      <c r="G271" s="313"/>
      <c r="H271" s="660"/>
      <c r="I271" s="303"/>
      <c r="J271" s="303"/>
      <c r="K271" s="303"/>
      <c r="L271" s="303"/>
      <c r="M271" s="303"/>
      <c r="N271" s="303"/>
      <c r="O271" s="303"/>
      <c r="P271" s="303"/>
      <c r="Q271" s="303"/>
      <c r="R271" s="303"/>
      <c r="S271" s="303"/>
      <c r="T271" s="304"/>
      <c r="U271" s="304"/>
      <c r="V271" s="304"/>
      <c r="W271" s="304"/>
      <c r="X271" s="304"/>
      <c r="Y271" s="304"/>
      <c r="Z271" s="304"/>
      <c r="AA271" s="304"/>
      <c r="AB271" s="304"/>
      <c r="AC271" s="304"/>
      <c r="AD271" s="304"/>
      <c r="AE271" s="304"/>
      <c r="AF271" s="304"/>
      <c r="AG271" s="304"/>
    </row>
    <row r="272">
      <c r="A272" s="304"/>
      <c r="B272" s="304"/>
      <c r="C272" s="304"/>
      <c r="D272" s="304"/>
      <c r="E272" s="300"/>
      <c r="F272" s="300"/>
      <c r="G272" s="313"/>
      <c r="H272" s="660"/>
      <c r="I272" s="303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4"/>
      <c r="U272" s="304"/>
      <c r="V272" s="304"/>
      <c r="W272" s="304"/>
      <c r="X272" s="304"/>
      <c r="Y272" s="304"/>
      <c r="Z272" s="304"/>
      <c r="AA272" s="304"/>
      <c r="AB272" s="304"/>
      <c r="AC272" s="304"/>
      <c r="AD272" s="304"/>
      <c r="AE272" s="304"/>
      <c r="AF272" s="304"/>
      <c r="AG272" s="304"/>
    </row>
    <row r="273">
      <c r="A273" s="304"/>
      <c r="B273" s="304"/>
      <c r="C273" s="304"/>
      <c r="D273" s="304"/>
      <c r="E273" s="300"/>
      <c r="F273" s="300"/>
      <c r="G273" s="313"/>
      <c r="H273" s="660"/>
      <c r="I273" s="303"/>
      <c r="J273" s="303"/>
      <c r="K273" s="303"/>
      <c r="L273" s="303"/>
      <c r="M273" s="303"/>
      <c r="N273" s="303"/>
      <c r="O273" s="303"/>
      <c r="P273" s="303"/>
      <c r="Q273" s="303"/>
      <c r="R273" s="303"/>
      <c r="S273" s="303"/>
      <c r="T273" s="304"/>
      <c r="U273" s="304"/>
      <c r="V273" s="304"/>
      <c r="W273" s="304"/>
      <c r="X273" s="304"/>
      <c r="Y273" s="304"/>
      <c r="Z273" s="304"/>
      <c r="AA273" s="304"/>
      <c r="AB273" s="304"/>
      <c r="AC273" s="304"/>
      <c r="AD273" s="304"/>
      <c r="AE273" s="304"/>
      <c r="AF273" s="304"/>
      <c r="AG273" s="304"/>
    </row>
    <row r="274">
      <c r="A274" s="304"/>
      <c r="B274" s="304"/>
      <c r="C274" s="304"/>
      <c r="D274" s="304"/>
      <c r="E274" s="300"/>
      <c r="F274" s="300"/>
      <c r="G274" s="313"/>
      <c r="H274" s="660"/>
      <c r="I274" s="303"/>
      <c r="J274" s="303"/>
      <c r="K274" s="303"/>
      <c r="L274" s="303"/>
      <c r="M274" s="303"/>
      <c r="N274" s="303"/>
      <c r="O274" s="303"/>
      <c r="P274" s="303"/>
      <c r="Q274" s="303"/>
      <c r="R274" s="303"/>
      <c r="S274" s="303"/>
      <c r="T274" s="304"/>
      <c r="U274" s="304"/>
      <c r="V274" s="304"/>
      <c r="W274" s="304"/>
      <c r="X274" s="304"/>
      <c r="Y274" s="304"/>
      <c r="Z274" s="304"/>
      <c r="AA274" s="304"/>
      <c r="AB274" s="304"/>
      <c r="AC274" s="304"/>
      <c r="AD274" s="304"/>
      <c r="AE274" s="304"/>
      <c r="AF274" s="304"/>
      <c r="AG274" s="304"/>
    </row>
    <row r="275">
      <c r="A275" s="304"/>
      <c r="B275" s="304"/>
      <c r="C275" s="304"/>
      <c r="D275" s="304"/>
      <c r="E275" s="300"/>
      <c r="F275" s="300"/>
      <c r="G275" s="313"/>
      <c r="H275" s="660"/>
      <c r="I275" s="303"/>
      <c r="J275" s="303"/>
      <c r="K275" s="303"/>
      <c r="L275" s="303"/>
      <c r="M275" s="303"/>
      <c r="N275" s="303"/>
      <c r="O275" s="303"/>
      <c r="P275" s="303"/>
      <c r="Q275" s="303"/>
      <c r="R275" s="303"/>
      <c r="S275" s="303"/>
      <c r="T275" s="304"/>
      <c r="U275" s="304"/>
      <c r="V275" s="304"/>
      <c r="W275" s="304"/>
      <c r="X275" s="304"/>
      <c r="Y275" s="304"/>
      <c r="Z275" s="304"/>
      <c r="AA275" s="304"/>
      <c r="AB275" s="304"/>
      <c r="AC275" s="304"/>
      <c r="AD275" s="304"/>
      <c r="AE275" s="304"/>
      <c r="AF275" s="304"/>
      <c r="AG275" s="304"/>
    </row>
    <row r="276">
      <c r="A276" s="304"/>
      <c r="B276" s="304"/>
      <c r="C276" s="304"/>
      <c r="D276" s="304"/>
      <c r="E276" s="300"/>
      <c r="F276" s="300"/>
      <c r="G276" s="313"/>
      <c r="H276" s="660"/>
      <c r="I276" s="303"/>
      <c r="J276" s="303"/>
      <c r="K276" s="303"/>
      <c r="L276" s="303"/>
      <c r="M276" s="303"/>
      <c r="N276" s="303"/>
      <c r="O276" s="303"/>
      <c r="P276" s="303"/>
      <c r="Q276" s="303"/>
      <c r="R276" s="303"/>
      <c r="S276" s="303"/>
      <c r="T276" s="304"/>
      <c r="U276" s="304"/>
      <c r="V276" s="304"/>
      <c r="W276" s="304"/>
      <c r="X276" s="304"/>
      <c r="Y276" s="304"/>
      <c r="Z276" s="304"/>
      <c r="AA276" s="304"/>
      <c r="AB276" s="304"/>
      <c r="AC276" s="304"/>
      <c r="AD276" s="304"/>
      <c r="AE276" s="304"/>
      <c r="AF276" s="304"/>
      <c r="AG276" s="304"/>
    </row>
    <row r="277">
      <c r="A277" s="304"/>
      <c r="B277" s="304"/>
      <c r="C277" s="304"/>
      <c r="D277" s="304"/>
      <c r="E277" s="300"/>
      <c r="F277" s="300"/>
      <c r="G277" s="313"/>
      <c r="H277" s="660"/>
      <c r="I277" s="303"/>
      <c r="J277" s="303"/>
      <c r="K277" s="303"/>
      <c r="L277" s="303"/>
      <c r="M277" s="303"/>
      <c r="N277" s="303"/>
      <c r="O277" s="303"/>
      <c r="P277" s="303"/>
      <c r="Q277" s="303"/>
      <c r="R277" s="303"/>
      <c r="S277" s="303"/>
      <c r="T277" s="304"/>
      <c r="U277" s="304"/>
      <c r="V277" s="304"/>
      <c r="W277" s="304"/>
      <c r="X277" s="304"/>
      <c r="Y277" s="304"/>
      <c r="Z277" s="304"/>
      <c r="AA277" s="304"/>
      <c r="AB277" s="304"/>
      <c r="AC277" s="304"/>
      <c r="AD277" s="304"/>
      <c r="AE277" s="304"/>
      <c r="AF277" s="304"/>
      <c r="AG277" s="304"/>
    </row>
    <row r="278">
      <c r="A278" s="304"/>
      <c r="B278" s="304"/>
      <c r="C278" s="304"/>
      <c r="D278" s="304"/>
      <c r="E278" s="300"/>
      <c r="F278" s="300"/>
      <c r="G278" s="313"/>
      <c r="H278" s="660"/>
      <c r="I278" s="303"/>
      <c r="J278" s="303"/>
      <c r="K278" s="303"/>
      <c r="L278" s="303"/>
      <c r="M278" s="303"/>
      <c r="N278" s="303"/>
      <c r="O278" s="303"/>
      <c r="P278" s="303"/>
      <c r="Q278" s="303"/>
      <c r="R278" s="303"/>
      <c r="S278" s="303"/>
      <c r="T278" s="304"/>
      <c r="U278" s="304"/>
      <c r="V278" s="304"/>
      <c r="W278" s="304"/>
      <c r="X278" s="304"/>
      <c r="Y278" s="304"/>
      <c r="Z278" s="304"/>
      <c r="AA278" s="304"/>
      <c r="AB278" s="304"/>
      <c r="AC278" s="304"/>
      <c r="AD278" s="304"/>
      <c r="AE278" s="304"/>
      <c r="AF278" s="304"/>
      <c r="AG278" s="304"/>
    </row>
    <row r="279">
      <c r="A279" s="304"/>
      <c r="B279" s="304"/>
      <c r="C279" s="304"/>
      <c r="D279" s="304"/>
      <c r="E279" s="300"/>
      <c r="F279" s="300"/>
      <c r="G279" s="313"/>
      <c r="H279" s="660"/>
      <c r="I279" s="303"/>
      <c r="J279" s="303"/>
      <c r="K279" s="303"/>
      <c r="L279" s="303"/>
      <c r="M279" s="303"/>
      <c r="N279" s="303"/>
      <c r="O279" s="303"/>
      <c r="P279" s="303"/>
      <c r="Q279" s="303"/>
      <c r="R279" s="303"/>
      <c r="S279" s="303"/>
      <c r="T279" s="304"/>
      <c r="U279" s="304"/>
      <c r="V279" s="304"/>
      <c r="W279" s="304"/>
      <c r="X279" s="304"/>
      <c r="Y279" s="304"/>
      <c r="Z279" s="304"/>
      <c r="AA279" s="304"/>
      <c r="AB279" s="304"/>
      <c r="AC279" s="304"/>
      <c r="AD279" s="304"/>
      <c r="AE279" s="304"/>
      <c r="AF279" s="304"/>
      <c r="AG279" s="304"/>
    </row>
    <row r="280">
      <c r="A280" s="304"/>
      <c r="B280" s="304"/>
      <c r="C280" s="304"/>
      <c r="D280" s="304"/>
      <c r="E280" s="300"/>
      <c r="F280" s="300"/>
      <c r="G280" s="313"/>
      <c r="H280" s="660"/>
      <c r="I280" s="303"/>
      <c r="J280" s="303"/>
      <c r="K280" s="303"/>
      <c r="L280" s="303"/>
      <c r="M280" s="303"/>
      <c r="N280" s="303"/>
      <c r="O280" s="303"/>
      <c r="P280" s="303"/>
      <c r="Q280" s="303"/>
      <c r="R280" s="303"/>
      <c r="S280" s="303"/>
      <c r="T280" s="304"/>
      <c r="U280" s="304"/>
      <c r="V280" s="304"/>
      <c r="W280" s="304"/>
      <c r="X280" s="304"/>
      <c r="Y280" s="304"/>
      <c r="Z280" s="304"/>
      <c r="AA280" s="304"/>
      <c r="AB280" s="304"/>
      <c r="AC280" s="304"/>
      <c r="AD280" s="304"/>
      <c r="AE280" s="304"/>
      <c r="AF280" s="304"/>
      <c r="AG280" s="304"/>
    </row>
    <row r="281">
      <c r="A281" s="304"/>
      <c r="B281" s="304"/>
      <c r="C281" s="304"/>
      <c r="D281" s="304"/>
      <c r="E281" s="300"/>
      <c r="F281" s="300"/>
      <c r="G281" s="313"/>
      <c r="H281" s="660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4"/>
      <c r="U281" s="304"/>
      <c r="V281" s="304"/>
      <c r="W281" s="304"/>
      <c r="X281" s="304"/>
      <c r="Y281" s="304"/>
      <c r="Z281" s="304"/>
      <c r="AA281" s="304"/>
      <c r="AB281" s="304"/>
      <c r="AC281" s="304"/>
      <c r="AD281" s="304"/>
      <c r="AE281" s="304"/>
      <c r="AF281" s="304"/>
      <c r="AG281" s="304"/>
    </row>
    <row r="282">
      <c r="A282" s="304"/>
      <c r="B282" s="304"/>
      <c r="C282" s="304"/>
      <c r="D282" s="304"/>
      <c r="E282" s="300"/>
      <c r="F282" s="300"/>
      <c r="G282" s="313"/>
      <c r="H282" s="660"/>
      <c r="I282" s="303"/>
      <c r="J282" s="303"/>
      <c r="K282" s="303"/>
      <c r="L282" s="303"/>
      <c r="M282" s="303"/>
      <c r="N282" s="303"/>
      <c r="O282" s="303"/>
      <c r="P282" s="303"/>
      <c r="Q282" s="303"/>
      <c r="R282" s="303"/>
      <c r="S282" s="303"/>
      <c r="T282" s="304"/>
      <c r="U282" s="304"/>
      <c r="V282" s="304"/>
      <c r="W282" s="304"/>
      <c r="X282" s="304"/>
      <c r="Y282" s="304"/>
      <c r="Z282" s="304"/>
      <c r="AA282" s="304"/>
      <c r="AB282" s="304"/>
      <c r="AC282" s="304"/>
      <c r="AD282" s="304"/>
      <c r="AE282" s="304"/>
      <c r="AF282" s="304"/>
      <c r="AG282" s="304"/>
    </row>
    <row r="283">
      <c r="A283" s="304"/>
      <c r="B283" s="304"/>
      <c r="C283" s="304"/>
      <c r="D283" s="304"/>
      <c r="E283" s="300"/>
      <c r="F283" s="300"/>
      <c r="G283" s="313"/>
      <c r="H283" s="660"/>
      <c r="I283" s="303"/>
      <c r="J283" s="303"/>
      <c r="K283" s="303"/>
      <c r="L283" s="303"/>
      <c r="M283" s="303"/>
      <c r="N283" s="303"/>
      <c r="O283" s="303"/>
      <c r="P283" s="303"/>
      <c r="Q283" s="303"/>
      <c r="R283" s="303"/>
      <c r="S283" s="303"/>
      <c r="T283" s="304"/>
      <c r="U283" s="304"/>
      <c r="V283" s="304"/>
      <c r="W283" s="304"/>
      <c r="X283" s="304"/>
      <c r="Y283" s="304"/>
      <c r="Z283" s="304"/>
      <c r="AA283" s="304"/>
      <c r="AB283" s="304"/>
      <c r="AC283" s="304"/>
      <c r="AD283" s="304"/>
      <c r="AE283" s="304"/>
      <c r="AF283" s="304"/>
      <c r="AG283" s="304"/>
    </row>
    <row r="284">
      <c r="A284" s="304"/>
      <c r="B284" s="304"/>
      <c r="C284" s="304"/>
      <c r="D284" s="304"/>
      <c r="E284" s="300"/>
      <c r="F284" s="300"/>
      <c r="G284" s="313"/>
      <c r="H284" s="660"/>
      <c r="I284" s="303"/>
      <c r="J284" s="303"/>
      <c r="K284" s="303"/>
      <c r="L284" s="303"/>
      <c r="M284" s="303"/>
      <c r="N284" s="303"/>
      <c r="O284" s="303"/>
      <c r="P284" s="303"/>
      <c r="Q284" s="303"/>
      <c r="R284" s="303"/>
      <c r="S284" s="303"/>
      <c r="T284" s="304"/>
      <c r="U284" s="304"/>
      <c r="V284" s="304"/>
      <c r="W284" s="304"/>
      <c r="X284" s="304"/>
      <c r="Y284" s="304"/>
      <c r="Z284" s="304"/>
      <c r="AA284" s="304"/>
      <c r="AB284" s="304"/>
      <c r="AC284" s="304"/>
      <c r="AD284" s="304"/>
      <c r="AE284" s="304"/>
      <c r="AF284" s="304"/>
      <c r="AG284" s="304"/>
    </row>
    <row r="285">
      <c r="A285" s="304"/>
      <c r="B285" s="304"/>
      <c r="C285" s="304"/>
      <c r="D285" s="304"/>
      <c r="E285" s="300"/>
      <c r="F285" s="300"/>
      <c r="G285" s="313"/>
      <c r="H285" s="660"/>
      <c r="I285" s="303"/>
      <c r="J285" s="303"/>
      <c r="K285" s="303"/>
      <c r="L285" s="303"/>
      <c r="M285" s="303"/>
      <c r="N285" s="303"/>
      <c r="O285" s="303"/>
      <c r="P285" s="303"/>
      <c r="Q285" s="303"/>
      <c r="R285" s="303"/>
      <c r="S285" s="303"/>
      <c r="T285" s="304"/>
      <c r="U285" s="304"/>
      <c r="V285" s="304"/>
      <c r="W285" s="304"/>
      <c r="X285" s="304"/>
      <c r="Y285" s="304"/>
      <c r="Z285" s="304"/>
      <c r="AA285" s="304"/>
      <c r="AB285" s="304"/>
      <c r="AC285" s="304"/>
      <c r="AD285" s="304"/>
      <c r="AE285" s="304"/>
      <c r="AF285" s="304"/>
      <c r="AG285" s="304"/>
    </row>
    <row r="286">
      <c r="A286" s="304"/>
      <c r="B286" s="304"/>
      <c r="C286" s="304"/>
      <c r="D286" s="304"/>
      <c r="E286" s="300"/>
      <c r="F286" s="300"/>
      <c r="G286" s="313"/>
      <c r="H286" s="660"/>
      <c r="I286" s="303"/>
      <c r="J286" s="303"/>
      <c r="K286" s="303"/>
      <c r="L286" s="303"/>
      <c r="M286" s="303"/>
      <c r="N286" s="303"/>
      <c r="O286" s="303"/>
      <c r="P286" s="303"/>
      <c r="Q286" s="303"/>
      <c r="R286" s="303"/>
      <c r="S286" s="303"/>
      <c r="T286" s="304"/>
      <c r="U286" s="304"/>
      <c r="V286" s="304"/>
      <c r="W286" s="304"/>
      <c r="X286" s="304"/>
      <c r="Y286" s="304"/>
      <c r="Z286" s="304"/>
      <c r="AA286" s="304"/>
      <c r="AB286" s="304"/>
      <c r="AC286" s="304"/>
      <c r="AD286" s="304"/>
      <c r="AE286" s="304"/>
      <c r="AF286" s="304"/>
      <c r="AG286" s="304"/>
    </row>
    <row r="287">
      <c r="A287" s="304"/>
      <c r="B287" s="304"/>
      <c r="C287" s="304"/>
      <c r="D287" s="304"/>
      <c r="E287" s="300"/>
      <c r="F287" s="300"/>
      <c r="G287" s="313"/>
      <c r="H287" s="660"/>
      <c r="I287" s="303"/>
      <c r="J287" s="303"/>
      <c r="K287" s="303"/>
      <c r="L287" s="303"/>
      <c r="M287" s="303"/>
      <c r="N287" s="303"/>
      <c r="O287" s="303"/>
      <c r="P287" s="303"/>
      <c r="Q287" s="303"/>
      <c r="R287" s="303"/>
      <c r="S287" s="303"/>
      <c r="T287" s="304"/>
      <c r="U287" s="304"/>
      <c r="V287" s="304"/>
      <c r="W287" s="304"/>
      <c r="X287" s="304"/>
      <c r="Y287" s="304"/>
      <c r="Z287" s="304"/>
      <c r="AA287" s="304"/>
      <c r="AB287" s="304"/>
      <c r="AC287" s="304"/>
      <c r="AD287" s="304"/>
      <c r="AE287" s="304"/>
      <c r="AF287" s="304"/>
      <c r="AG287" s="304"/>
    </row>
    <row r="288">
      <c r="A288" s="304"/>
      <c r="B288" s="304"/>
      <c r="C288" s="304"/>
      <c r="D288" s="304"/>
      <c r="E288" s="300"/>
      <c r="F288" s="300"/>
      <c r="G288" s="313"/>
      <c r="H288" s="660"/>
      <c r="I288" s="303"/>
      <c r="J288" s="303"/>
      <c r="K288" s="303"/>
      <c r="L288" s="303"/>
      <c r="M288" s="303"/>
      <c r="N288" s="303"/>
      <c r="O288" s="303"/>
      <c r="P288" s="303"/>
      <c r="Q288" s="303"/>
      <c r="R288" s="303"/>
      <c r="S288" s="303"/>
      <c r="T288" s="304"/>
      <c r="U288" s="304"/>
      <c r="V288" s="304"/>
      <c r="W288" s="304"/>
      <c r="X288" s="304"/>
      <c r="Y288" s="304"/>
      <c r="Z288" s="304"/>
      <c r="AA288" s="304"/>
      <c r="AB288" s="304"/>
      <c r="AC288" s="304"/>
      <c r="AD288" s="304"/>
      <c r="AE288" s="304"/>
      <c r="AF288" s="304"/>
      <c r="AG288" s="304"/>
    </row>
    <row r="289">
      <c r="A289" s="304"/>
      <c r="B289" s="304"/>
      <c r="C289" s="304"/>
      <c r="D289" s="304"/>
      <c r="E289" s="300"/>
      <c r="F289" s="300"/>
      <c r="G289" s="313"/>
      <c r="H289" s="660"/>
      <c r="I289" s="303"/>
      <c r="J289" s="303"/>
      <c r="K289" s="303"/>
      <c r="L289" s="303"/>
      <c r="M289" s="303"/>
      <c r="N289" s="303"/>
      <c r="O289" s="303"/>
      <c r="P289" s="303"/>
      <c r="Q289" s="303"/>
      <c r="R289" s="303"/>
      <c r="S289" s="303"/>
      <c r="T289" s="304"/>
      <c r="U289" s="304"/>
      <c r="V289" s="304"/>
      <c r="W289" s="304"/>
      <c r="X289" s="304"/>
      <c r="Y289" s="304"/>
      <c r="Z289" s="304"/>
      <c r="AA289" s="304"/>
      <c r="AB289" s="304"/>
      <c r="AC289" s="304"/>
      <c r="AD289" s="304"/>
      <c r="AE289" s="304"/>
      <c r="AF289" s="304"/>
      <c r="AG289" s="304"/>
    </row>
    <row r="290">
      <c r="A290" s="304"/>
      <c r="B290" s="304"/>
      <c r="C290" s="304"/>
      <c r="D290" s="304"/>
      <c r="E290" s="300"/>
      <c r="F290" s="300"/>
      <c r="G290" s="313"/>
      <c r="H290" s="660"/>
      <c r="I290" s="303"/>
      <c r="J290" s="303"/>
      <c r="K290" s="303"/>
      <c r="L290" s="303"/>
      <c r="M290" s="303"/>
      <c r="N290" s="303"/>
      <c r="O290" s="303"/>
      <c r="P290" s="303"/>
      <c r="Q290" s="303"/>
      <c r="R290" s="303"/>
      <c r="S290" s="303"/>
      <c r="T290" s="304"/>
      <c r="U290" s="304"/>
      <c r="V290" s="304"/>
      <c r="W290" s="304"/>
      <c r="X290" s="304"/>
      <c r="Y290" s="304"/>
      <c r="Z290" s="304"/>
      <c r="AA290" s="304"/>
      <c r="AB290" s="304"/>
      <c r="AC290" s="304"/>
      <c r="AD290" s="304"/>
      <c r="AE290" s="304"/>
      <c r="AF290" s="304"/>
      <c r="AG290" s="304"/>
    </row>
    <row r="291">
      <c r="A291" s="304"/>
      <c r="B291" s="304"/>
      <c r="C291" s="304"/>
      <c r="D291" s="304"/>
      <c r="E291" s="300"/>
      <c r="F291" s="300"/>
      <c r="G291" s="313"/>
      <c r="H291" s="660"/>
      <c r="I291" s="303"/>
      <c r="J291" s="303"/>
      <c r="K291" s="303"/>
      <c r="L291" s="303"/>
      <c r="M291" s="303"/>
      <c r="N291" s="303"/>
      <c r="O291" s="303"/>
      <c r="P291" s="303"/>
      <c r="Q291" s="303"/>
      <c r="R291" s="303"/>
      <c r="S291" s="303"/>
      <c r="T291" s="304"/>
      <c r="U291" s="304"/>
      <c r="V291" s="304"/>
      <c r="W291" s="304"/>
      <c r="X291" s="304"/>
      <c r="Y291" s="304"/>
      <c r="Z291" s="304"/>
      <c r="AA291" s="304"/>
      <c r="AB291" s="304"/>
      <c r="AC291" s="304"/>
      <c r="AD291" s="304"/>
      <c r="AE291" s="304"/>
      <c r="AF291" s="304"/>
      <c r="AG291" s="304"/>
    </row>
    <row r="292">
      <c r="A292" s="304"/>
      <c r="B292" s="304"/>
      <c r="C292" s="304"/>
      <c r="D292" s="304"/>
      <c r="E292" s="300"/>
      <c r="F292" s="300"/>
      <c r="G292" s="313"/>
      <c r="H292" s="660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4"/>
      <c r="U292" s="304"/>
      <c r="V292" s="304"/>
      <c r="W292" s="304"/>
      <c r="X292" s="304"/>
      <c r="Y292" s="304"/>
      <c r="Z292" s="304"/>
      <c r="AA292" s="304"/>
      <c r="AB292" s="304"/>
      <c r="AC292" s="304"/>
      <c r="AD292" s="304"/>
      <c r="AE292" s="304"/>
      <c r="AF292" s="304"/>
      <c r="AG292" s="304"/>
    </row>
    <row r="293">
      <c r="A293" s="304"/>
      <c r="B293" s="304"/>
      <c r="C293" s="304"/>
      <c r="D293" s="304"/>
      <c r="E293" s="300"/>
      <c r="F293" s="300"/>
      <c r="G293" s="313"/>
      <c r="H293" s="660"/>
      <c r="I293" s="303"/>
      <c r="J293" s="303"/>
      <c r="K293" s="303"/>
      <c r="L293" s="303"/>
      <c r="M293" s="303"/>
      <c r="N293" s="303"/>
      <c r="O293" s="303"/>
      <c r="P293" s="303"/>
      <c r="Q293" s="303"/>
      <c r="R293" s="303"/>
      <c r="S293" s="303"/>
      <c r="T293" s="304"/>
      <c r="U293" s="304"/>
      <c r="V293" s="304"/>
      <c r="W293" s="304"/>
      <c r="X293" s="304"/>
      <c r="Y293" s="304"/>
      <c r="Z293" s="304"/>
      <c r="AA293" s="304"/>
      <c r="AB293" s="304"/>
      <c r="AC293" s="304"/>
      <c r="AD293" s="304"/>
      <c r="AE293" s="304"/>
      <c r="AF293" s="304"/>
      <c r="AG293" s="304"/>
    </row>
    <row r="294">
      <c r="A294" s="304"/>
      <c r="B294" s="304"/>
      <c r="C294" s="304"/>
      <c r="D294" s="304"/>
      <c r="E294" s="300"/>
      <c r="F294" s="300"/>
      <c r="G294" s="313"/>
      <c r="H294" s="660"/>
      <c r="I294" s="303"/>
      <c r="J294" s="303"/>
      <c r="K294" s="303"/>
      <c r="L294" s="303"/>
      <c r="M294" s="303"/>
      <c r="N294" s="303"/>
      <c r="O294" s="303"/>
      <c r="P294" s="303"/>
      <c r="Q294" s="303"/>
      <c r="R294" s="303"/>
      <c r="S294" s="303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</row>
    <row r="295">
      <c r="A295" s="304"/>
      <c r="B295" s="304"/>
      <c r="C295" s="304"/>
      <c r="D295" s="304"/>
      <c r="E295" s="300"/>
      <c r="F295" s="300"/>
      <c r="G295" s="313"/>
      <c r="H295" s="660"/>
      <c r="I295" s="303"/>
      <c r="J295" s="303"/>
      <c r="K295" s="303"/>
      <c r="L295" s="303"/>
      <c r="M295" s="303"/>
      <c r="N295" s="303"/>
      <c r="O295" s="303"/>
      <c r="P295" s="303"/>
      <c r="Q295" s="303"/>
      <c r="R295" s="303"/>
      <c r="S295" s="303"/>
      <c r="T295" s="304"/>
      <c r="U295" s="304"/>
      <c r="V295" s="304"/>
      <c r="W295" s="304"/>
      <c r="X295" s="304"/>
      <c r="Y295" s="304"/>
      <c r="Z295" s="304"/>
      <c r="AA295" s="304"/>
      <c r="AB295" s="304"/>
      <c r="AC295" s="304"/>
      <c r="AD295" s="304"/>
      <c r="AE295" s="304"/>
      <c r="AF295" s="304"/>
      <c r="AG295" s="304"/>
    </row>
    <row r="296">
      <c r="A296" s="304"/>
      <c r="B296" s="304"/>
      <c r="C296" s="304"/>
      <c r="D296" s="304"/>
      <c r="E296" s="300"/>
      <c r="F296" s="300"/>
      <c r="G296" s="313"/>
      <c r="H296" s="660"/>
      <c r="I296" s="303"/>
      <c r="J296" s="303"/>
      <c r="K296" s="303"/>
      <c r="L296" s="303"/>
      <c r="M296" s="303"/>
      <c r="N296" s="303"/>
      <c r="O296" s="303"/>
      <c r="P296" s="303"/>
      <c r="Q296" s="303"/>
      <c r="R296" s="303"/>
      <c r="S296" s="303"/>
      <c r="T296" s="304"/>
      <c r="U296" s="304"/>
      <c r="V296" s="304"/>
      <c r="W296" s="304"/>
      <c r="X296" s="304"/>
      <c r="Y296" s="304"/>
      <c r="Z296" s="304"/>
      <c r="AA296" s="304"/>
      <c r="AB296" s="304"/>
      <c r="AC296" s="304"/>
      <c r="AD296" s="304"/>
      <c r="AE296" s="304"/>
      <c r="AF296" s="304"/>
      <c r="AG296" s="304"/>
    </row>
    <row r="297">
      <c r="A297" s="304"/>
      <c r="B297" s="304"/>
      <c r="C297" s="304"/>
      <c r="D297" s="304"/>
      <c r="E297" s="300"/>
      <c r="F297" s="300"/>
      <c r="G297" s="313"/>
      <c r="H297" s="660"/>
      <c r="I297" s="303"/>
      <c r="J297" s="303"/>
      <c r="K297" s="303"/>
      <c r="L297" s="303"/>
      <c r="M297" s="303"/>
      <c r="N297" s="303"/>
      <c r="O297" s="303"/>
      <c r="P297" s="303"/>
      <c r="Q297" s="303"/>
      <c r="R297" s="303"/>
      <c r="S297" s="303"/>
      <c r="T297" s="304"/>
      <c r="U297" s="304"/>
      <c r="V297" s="304"/>
      <c r="W297" s="304"/>
      <c r="X297" s="304"/>
      <c r="Y297" s="304"/>
      <c r="Z297" s="304"/>
      <c r="AA297" s="304"/>
      <c r="AB297" s="304"/>
      <c r="AC297" s="304"/>
      <c r="AD297" s="304"/>
      <c r="AE297" s="304"/>
      <c r="AF297" s="304"/>
      <c r="AG297" s="304"/>
    </row>
    <row r="298">
      <c r="A298" s="304"/>
      <c r="B298" s="304"/>
      <c r="C298" s="304"/>
      <c r="D298" s="304"/>
      <c r="E298" s="300"/>
      <c r="F298" s="300"/>
      <c r="G298" s="313"/>
      <c r="H298" s="660"/>
      <c r="I298" s="303"/>
      <c r="J298" s="303"/>
      <c r="K298" s="303"/>
      <c r="L298" s="303"/>
      <c r="M298" s="303"/>
      <c r="N298" s="303"/>
      <c r="O298" s="303"/>
      <c r="P298" s="303"/>
      <c r="Q298" s="303"/>
      <c r="R298" s="303"/>
      <c r="S298" s="303"/>
      <c r="T298" s="304"/>
      <c r="U298" s="304"/>
      <c r="V298" s="304"/>
      <c r="W298" s="304"/>
      <c r="X298" s="304"/>
      <c r="Y298" s="304"/>
      <c r="Z298" s="304"/>
      <c r="AA298" s="304"/>
      <c r="AB298" s="304"/>
      <c r="AC298" s="304"/>
      <c r="AD298" s="304"/>
      <c r="AE298" s="304"/>
      <c r="AF298" s="304"/>
      <c r="AG298" s="304"/>
    </row>
    <row r="299">
      <c r="A299" s="304"/>
      <c r="B299" s="304"/>
      <c r="C299" s="304"/>
      <c r="D299" s="304"/>
      <c r="E299" s="300"/>
      <c r="F299" s="300"/>
      <c r="G299" s="313"/>
      <c r="H299" s="660"/>
      <c r="I299" s="303"/>
      <c r="J299" s="303"/>
      <c r="K299" s="303"/>
      <c r="L299" s="303"/>
      <c r="M299" s="303"/>
      <c r="N299" s="303"/>
      <c r="O299" s="303"/>
      <c r="P299" s="303"/>
      <c r="Q299" s="303"/>
      <c r="R299" s="303"/>
      <c r="S299" s="303"/>
      <c r="T299" s="304"/>
      <c r="U299" s="304"/>
      <c r="V299" s="304"/>
      <c r="W299" s="304"/>
      <c r="X299" s="304"/>
      <c r="Y299" s="304"/>
      <c r="Z299" s="304"/>
      <c r="AA299" s="304"/>
      <c r="AB299" s="304"/>
      <c r="AC299" s="304"/>
      <c r="AD299" s="304"/>
      <c r="AE299" s="304"/>
      <c r="AF299" s="304"/>
      <c r="AG299" s="304"/>
    </row>
    <row r="300">
      <c r="A300" s="304"/>
      <c r="B300" s="304"/>
      <c r="C300" s="304"/>
      <c r="D300" s="304"/>
      <c r="E300" s="300"/>
      <c r="F300" s="300"/>
      <c r="G300" s="313"/>
      <c r="H300" s="660"/>
      <c r="I300" s="303"/>
      <c r="J300" s="303"/>
      <c r="K300" s="303"/>
      <c r="L300" s="303"/>
      <c r="M300" s="303"/>
      <c r="N300" s="303"/>
      <c r="O300" s="303"/>
      <c r="P300" s="303"/>
      <c r="Q300" s="303"/>
      <c r="R300" s="303"/>
      <c r="S300" s="303"/>
      <c r="T300" s="304"/>
      <c r="U300" s="304"/>
      <c r="V300" s="304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304"/>
    </row>
    <row r="301">
      <c r="A301" s="304"/>
      <c r="B301" s="304"/>
      <c r="C301" s="304"/>
      <c r="D301" s="304"/>
      <c r="E301" s="300"/>
      <c r="F301" s="300"/>
      <c r="G301" s="313"/>
      <c r="H301" s="660"/>
      <c r="I301" s="303"/>
      <c r="J301" s="303"/>
      <c r="K301" s="303"/>
      <c r="L301" s="303"/>
      <c r="M301" s="303"/>
      <c r="N301" s="303"/>
      <c r="O301" s="303"/>
      <c r="P301" s="303"/>
      <c r="Q301" s="303"/>
      <c r="R301" s="303"/>
      <c r="S301" s="303"/>
      <c r="T301" s="304"/>
      <c r="U301" s="304"/>
      <c r="V301" s="304"/>
      <c r="W301" s="304"/>
      <c r="X301" s="304"/>
      <c r="Y301" s="304"/>
      <c r="Z301" s="304"/>
      <c r="AA301" s="304"/>
      <c r="AB301" s="304"/>
      <c r="AC301" s="304"/>
      <c r="AD301" s="304"/>
      <c r="AE301" s="304"/>
      <c r="AF301" s="304"/>
      <c r="AG301" s="304"/>
    </row>
    <row r="302">
      <c r="A302" s="304"/>
      <c r="B302" s="304"/>
      <c r="C302" s="304"/>
      <c r="D302" s="304"/>
      <c r="E302" s="300"/>
      <c r="F302" s="300"/>
      <c r="G302" s="313"/>
      <c r="H302" s="660"/>
      <c r="I302" s="303"/>
      <c r="J302" s="303"/>
      <c r="K302" s="303"/>
      <c r="L302" s="303"/>
      <c r="M302" s="303"/>
      <c r="N302" s="303"/>
      <c r="O302" s="303"/>
      <c r="P302" s="303"/>
      <c r="Q302" s="303"/>
      <c r="R302" s="303"/>
      <c r="S302" s="303"/>
      <c r="T302" s="304"/>
      <c r="U302" s="304"/>
      <c r="V302" s="304"/>
      <c r="W302" s="304"/>
      <c r="X302" s="304"/>
      <c r="Y302" s="304"/>
      <c r="Z302" s="304"/>
      <c r="AA302" s="304"/>
      <c r="AB302" s="304"/>
      <c r="AC302" s="304"/>
      <c r="AD302" s="304"/>
      <c r="AE302" s="304"/>
      <c r="AF302" s="304"/>
      <c r="AG302" s="304"/>
    </row>
    <row r="303">
      <c r="A303" s="304"/>
      <c r="B303" s="304"/>
      <c r="C303" s="304"/>
      <c r="D303" s="304"/>
      <c r="E303" s="300"/>
      <c r="F303" s="300"/>
      <c r="G303" s="313"/>
      <c r="H303" s="660"/>
      <c r="I303" s="303"/>
      <c r="J303" s="303"/>
      <c r="K303" s="303"/>
      <c r="L303" s="303"/>
      <c r="M303" s="303"/>
      <c r="N303" s="303"/>
      <c r="O303" s="303"/>
      <c r="P303" s="303"/>
      <c r="Q303" s="303"/>
      <c r="R303" s="303"/>
      <c r="S303" s="303"/>
      <c r="T303" s="304"/>
      <c r="U303" s="304"/>
      <c r="V303" s="304"/>
      <c r="W303" s="304"/>
      <c r="X303" s="304"/>
      <c r="Y303" s="304"/>
      <c r="Z303" s="304"/>
      <c r="AA303" s="304"/>
      <c r="AB303" s="304"/>
      <c r="AC303" s="304"/>
      <c r="AD303" s="304"/>
      <c r="AE303" s="304"/>
      <c r="AF303" s="304"/>
      <c r="AG303" s="304"/>
    </row>
    <row r="304">
      <c r="A304" s="304"/>
      <c r="B304" s="304"/>
      <c r="C304" s="304"/>
      <c r="D304" s="304"/>
      <c r="E304" s="300"/>
      <c r="F304" s="300"/>
      <c r="G304" s="313"/>
      <c r="H304" s="660"/>
      <c r="I304" s="303"/>
      <c r="J304" s="303"/>
      <c r="K304" s="303"/>
      <c r="L304" s="303"/>
      <c r="M304" s="303"/>
      <c r="N304" s="303"/>
      <c r="O304" s="303"/>
      <c r="P304" s="303"/>
      <c r="Q304" s="303"/>
      <c r="R304" s="303"/>
      <c r="S304" s="303"/>
      <c r="T304" s="304"/>
      <c r="U304" s="304"/>
      <c r="V304" s="304"/>
      <c r="W304" s="304"/>
      <c r="X304" s="304"/>
      <c r="Y304" s="304"/>
      <c r="Z304" s="304"/>
      <c r="AA304" s="304"/>
      <c r="AB304" s="304"/>
      <c r="AC304" s="304"/>
      <c r="AD304" s="304"/>
      <c r="AE304" s="304"/>
      <c r="AF304" s="304"/>
      <c r="AG304" s="304"/>
    </row>
    <row r="305">
      <c r="A305" s="304"/>
      <c r="B305" s="304"/>
      <c r="C305" s="304"/>
      <c r="D305" s="304"/>
      <c r="E305" s="300"/>
      <c r="F305" s="300"/>
      <c r="G305" s="313"/>
      <c r="H305" s="660"/>
      <c r="I305" s="303"/>
      <c r="J305" s="303"/>
      <c r="K305" s="303"/>
      <c r="L305" s="303"/>
      <c r="M305" s="303"/>
      <c r="N305" s="303"/>
      <c r="O305" s="303"/>
      <c r="P305" s="303"/>
      <c r="Q305" s="303"/>
      <c r="R305" s="303"/>
      <c r="S305" s="303"/>
      <c r="T305" s="304"/>
      <c r="U305" s="304"/>
      <c r="V305" s="304"/>
      <c r="W305" s="304"/>
      <c r="X305" s="304"/>
      <c r="Y305" s="304"/>
      <c r="Z305" s="304"/>
      <c r="AA305" s="304"/>
      <c r="AB305" s="304"/>
      <c r="AC305" s="304"/>
      <c r="AD305" s="304"/>
      <c r="AE305" s="304"/>
      <c r="AF305" s="304"/>
      <c r="AG305" s="304"/>
    </row>
    <row r="306">
      <c r="A306" s="304"/>
      <c r="B306" s="304"/>
      <c r="C306" s="304"/>
      <c r="D306" s="304"/>
      <c r="E306" s="300"/>
      <c r="F306" s="300"/>
      <c r="G306" s="313"/>
      <c r="H306" s="660"/>
      <c r="I306" s="303"/>
      <c r="J306" s="303"/>
      <c r="K306" s="303"/>
      <c r="L306" s="303"/>
      <c r="M306" s="303"/>
      <c r="N306" s="303"/>
      <c r="O306" s="303"/>
      <c r="P306" s="303"/>
      <c r="Q306" s="303"/>
      <c r="R306" s="303"/>
      <c r="S306" s="303"/>
      <c r="T306" s="304"/>
      <c r="U306" s="304"/>
      <c r="V306" s="304"/>
      <c r="W306" s="304"/>
      <c r="X306" s="304"/>
      <c r="Y306" s="304"/>
      <c r="Z306" s="304"/>
      <c r="AA306" s="304"/>
      <c r="AB306" s="304"/>
      <c r="AC306" s="304"/>
      <c r="AD306" s="304"/>
      <c r="AE306" s="304"/>
      <c r="AF306" s="304"/>
      <c r="AG306" s="304"/>
    </row>
    <row r="307">
      <c r="A307" s="304"/>
      <c r="B307" s="304"/>
      <c r="C307" s="304"/>
      <c r="D307" s="304"/>
      <c r="E307" s="300"/>
      <c r="F307" s="300"/>
      <c r="G307" s="313"/>
      <c r="H307" s="660"/>
      <c r="I307" s="303"/>
      <c r="J307" s="303"/>
      <c r="K307" s="303"/>
      <c r="L307" s="303"/>
      <c r="M307" s="303"/>
      <c r="N307" s="303"/>
      <c r="O307" s="303"/>
      <c r="P307" s="303"/>
      <c r="Q307" s="303"/>
      <c r="R307" s="303"/>
      <c r="S307" s="303"/>
      <c r="T307" s="304"/>
      <c r="U307" s="304"/>
      <c r="V307" s="304"/>
      <c r="W307" s="304"/>
      <c r="X307" s="304"/>
      <c r="Y307" s="304"/>
      <c r="Z307" s="304"/>
      <c r="AA307" s="304"/>
      <c r="AB307" s="304"/>
      <c r="AC307" s="304"/>
      <c r="AD307" s="304"/>
      <c r="AE307" s="304"/>
      <c r="AF307" s="304"/>
      <c r="AG307" s="304"/>
    </row>
    <row r="308">
      <c r="A308" s="304"/>
      <c r="B308" s="304"/>
      <c r="C308" s="304"/>
      <c r="D308" s="304"/>
      <c r="E308" s="300"/>
      <c r="F308" s="300"/>
      <c r="G308" s="313"/>
      <c r="H308" s="660"/>
      <c r="I308" s="303"/>
      <c r="J308" s="303"/>
      <c r="K308" s="303"/>
      <c r="L308" s="303"/>
      <c r="M308" s="303"/>
      <c r="N308" s="303"/>
      <c r="O308" s="303"/>
      <c r="P308" s="303"/>
      <c r="Q308" s="303"/>
      <c r="R308" s="303"/>
      <c r="S308" s="303"/>
      <c r="T308" s="304"/>
      <c r="U308" s="304"/>
      <c r="V308" s="304"/>
      <c r="W308" s="304"/>
      <c r="X308" s="304"/>
      <c r="Y308" s="304"/>
      <c r="Z308" s="304"/>
      <c r="AA308" s="304"/>
      <c r="AB308" s="304"/>
      <c r="AC308" s="304"/>
      <c r="AD308" s="304"/>
      <c r="AE308" s="304"/>
      <c r="AF308" s="304"/>
      <c r="AG308" s="304"/>
    </row>
    <row r="309">
      <c r="A309" s="304"/>
      <c r="B309" s="304"/>
      <c r="C309" s="304"/>
      <c r="D309" s="304"/>
      <c r="E309" s="300"/>
      <c r="F309" s="300"/>
      <c r="G309" s="313"/>
      <c r="H309" s="660"/>
      <c r="I309" s="303"/>
      <c r="J309" s="303"/>
      <c r="K309" s="303"/>
      <c r="L309" s="303"/>
      <c r="M309" s="303"/>
      <c r="N309" s="303"/>
      <c r="O309" s="303"/>
      <c r="P309" s="303"/>
      <c r="Q309" s="303"/>
      <c r="R309" s="303"/>
      <c r="S309" s="303"/>
      <c r="T309" s="304"/>
      <c r="U309" s="304"/>
      <c r="V309" s="304"/>
      <c r="W309" s="304"/>
      <c r="X309" s="304"/>
      <c r="Y309" s="304"/>
      <c r="Z309" s="304"/>
      <c r="AA309" s="304"/>
      <c r="AB309" s="304"/>
      <c r="AC309" s="304"/>
      <c r="AD309" s="304"/>
      <c r="AE309" s="304"/>
      <c r="AF309" s="304"/>
      <c r="AG309" s="304"/>
    </row>
    <row r="310">
      <c r="A310" s="304"/>
      <c r="B310" s="304"/>
      <c r="C310" s="304"/>
      <c r="D310" s="304"/>
      <c r="E310" s="300"/>
      <c r="F310" s="300"/>
      <c r="G310" s="313"/>
      <c r="H310" s="660"/>
      <c r="I310" s="303"/>
      <c r="J310" s="303"/>
      <c r="K310" s="303"/>
      <c r="L310" s="303"/>
      <c r="M310" s="303"/>
      <c r="N310" s="303"/>
      <c r="O310" s="303"/>
      <c r="P310" s="303"/>
      <c r="Q310" s="303"/>
      <c r="R310" s="303"/>
      <c r="S310" s="303"/>
      <c r="T310" s="304"/>
      <c r="U310" s="304"/>
      <c r="V310" s="304"/>
      <c r="W310" s="304"/>
      <c r="X310" s="304"/>
      <c r="Y310" s="304"/>
      <c r="Z310" s="304"/>
      <c r="AA310" s="304"/>
      <c r="AB310" s="304"/>
      <c r="AC310" s="304"/>
      <c r="AD310" s="304"/>
      <c r="AE310" s="304"/>
      <c r="AF310" s="304"/>
      <c r="AG310" s="304"/>
    </row>
    <row r="311">
      <c r="A311" s="304"/>
      <c r="B311" s="304"/>
      <c r="C311" s="304"/>
      <c r="D311" s="304"/>
      <c r="E311" s="300"/>
      <c r="F311" s="300"/>
      <c r="G311" s="313"/>
      <c r="H311" s="660"/>
      <c r="I311" s="303"/>
      <c r="J311" s="303"/>
      <c r="K311" s="303"/>
      <c r="L311" s="303"/>
      <c r="M311" s="303"/>
      <c r="N311" s="303"/>
      <c r="O311" s="303"/>
      <c r="P311" s="303"/>
      <c r="Q311" s="303"/>
      <c r="R311" s="303"/>
      <c r="S311" s="303"/>
      <c r="T311" s="304"/>
      <c r="U311" s="304"/>
      <c r="V311" s="304"/>
      <c r="W311" s="304"/>
      <c r="X311" s="304"/>
      <c r="Y311" s="304"/>
      <c r="Z311" s="304"/>
      <c r="AA311" s="304"/>
      <c r="AB311" s="304"/>
      <c r="AC311" s="304"/>
      <c r="AD311" s="304"/>
      <c r="AE311" s="304"/>
      <c r="AF311" s="304"/>
      <c r="AG311" s="304"/>
    </row>
    <row r="312">
      <c r="A312" s="304"/>
      <c r="B312" s="304"/>
      <c r="C312" s="304"/>
      <c r="D312" s="304"/>
      <c r="E312" s="300"/>
      <c r="F312" s="300"/>
      <c r="G312" s="313"/>
      <c r="H312" s="660"/>
      <c r="I312" s="303"/>
      <c r="J312" s="303"/>
      <c r="K312" s="303"/>
      <c r="L312" s="303"/>
      <c r="M312" s="303"/>
      <c r="N312" s="303"/>
      <c r="O312" s="303"/>
      <c r="P312" s="303"/>
      <c r="Q312" s="303"/>
      <c r="R312" s="303"/>
      <c r="S312" s="303"/>
      <c r="T312" s="304"/>
      <c r="U312" s="304"/>
      <c r="V312" s="304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</row>
    <row r="313">
      <c r="A313" s="304"/>
      <c r="B313" s="304"/>
      <c r="C313" s="304"/>
      <c r="D313" s="304"/>
      <c r="E313" s="300"/>
      <c r="F313" s="300"/>
      <c r="G313" s="313"/>
      <c r="H313" s="660"/>
      <c r="I313" s="303"/>
      <c r="J313" s="303"/>
      <c r="K313" s="303"/>
      <c r="L313" s="303"/>
      <c r="M313" s="303"/>
      <c r="N313" s="303"/>
      <c r="O313" s="303"/>
      <c r="P313" s="303"/>
      <c r="Q313" s="303"/>
      <c r="R313" s="303"/>
      <c r="S313" s="303"/>
      <c r="T313" s="304"/>
      <c r="U313" s="304"/>
      <c r="V313" s="304"/>
      <c r="W313" s="304"/>
      <c r="X313" s="304"/>
      <c r="Y313" s="304"/>
      <c r="Z313" s="304"/>
      <c r="AA313" s="304"/>
      <c r="AB313" s="304"/>
      <c r="AC313" s="304"/>
      <c r="AD313" s="304"/>
      <c r="AE313" s="304"/>
      <c r="AF313" s="304"/>
      <c r="AG313" s="304"/>
    </row>
    <row r="314">
      <c r="A314" s="304"/>
      <c r="B314" s="304"/>
      <c r="C314" s="304"/>
      <c r="D314" s="304"/>
      <c r="E314" s="300"/>
      <c r="F314" s="300"/>
      <c r="G314" s="313"/>
      <c r="H314" s="660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4"/>
      <c r="U314" s="304"/>
      <c r="V314" s="304"/>
      <c r="W314" s="304"/>
      <c r="X314" s="304"/>
      <c r="Y314" s="304"/>
      <c r="Z314" s="304"/>
      <c r="AA314" s="304"/>
      <c r="AB314" s="304"/>
      <c r="AC314" s="304"/>
      <c r="AD314" s="304"/>
      <c r="AE314" s="304"/>
      <c r="AF314" s="304"/>
      <c r="AG314" s="304"/>
    </row>
    <row r="315">
      <c r="A315" s="304"/>
      <c r="B315" s="304"/>
      <c r="C315" s="304"/>
      <c r="D315" s="304"/>
      <c r="E315" s="300"/>
      <c r="F315" s="300"/>
      <c r="G315" s="313"/>
      <c r="H315" s="660"/>
      <c r="I315" s="303"/>
      <c r="J315" s="303"/>
      <c r="K315" s="303"/>
      <c r="L315" s="303"/>
      <c r="M315" s="303"/>
      <c r="N315" s="303"/>
      <c r="O315" s="303"/>
      <c r="P315" s="303"/>
      <c r="Q315" s="303"/>
      <c r="R315" s="303"/>
      <c r="S315" s="303"/>
      <c r="T315" s="304"/>
      <c r="U315" s="304"/>
      <c r="V315" s="304"/>
      <c r="W315" s="304"/>
      <c r="X315" s="304"/>
      <c r="Y315" s="304"/>
      <c r="Z315" s="304"/>
      <c r="AA315" s="304"/>
      <c r="AB315" s="304"/>
      <c r="AC315" s="304"/>
      <c r="AD315" s="304"/>
      <c r="AE315" s="304"/>
      <c r="AF315" s="304"/>
      <c r="AG315" s="304"/>
    </row>
    <row r="316">
      <c r="A316" s="304"/>
      <c r="B316" s="304"/>
      <c r="C316" s="304"/>
      <c r="D316" s="304"/>
      <c r="E316" s="300"/>
      <c r="F316" s="300"/>
      <c r="G316" s="313"/>
      <c r="H316" s="660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4"/>
      <c r="U316" s="304"/>
      <c r="V316" s="304"/>
      <c r="W316" s="304"/>
      <c r="X316" s="304"/>
      <c r="Y316" s="304"/>
      <c r="Z316" s="304"/>
      <c r="AA316" s="304"/>
      <c r="AB316" s="304"/>
      <c r="AC316" s="304"/>
      <c r="AD316" s="304"/>
      <c r="AE316" s="304"/>
      <c r="AF316" s="304"/>
      <c r="AG316" s="304"/>
    </row>
    <row r="317">
      <c r="A317" s="304"/>
      <c r="B317" s="304"/>
      <c r="C317" s="304"/>
      <c r="D317" s="304"/>
      <c r="E317" s="300"/>
      <c r="F317" s="300"/>
      <c r="G317" s="313"/>
      <c r="H317" s="660"/>
      <c r="I317" s="303"/>
      <c r="J317" s="303"/>
      <c r="K317" s="303"/>
      <c r="L317" s="303"/>
      <c r="M317" s="303"/>
      <c r="N317" s="303"/>
      <c r="O317" s="303"/>
      <c r="P317" s="303"/>
      <c r="Q317" s="303"/>
      <c r="R317" s="303"/>
      <c r="S317" s="303"/>
      <c r="T317" s="304"/>
      <c r="U317" s="304"/>
      <c r="V317" s="304"/>
      <c r="W317" s="304"/>
      <c r="X317" s="304"/>
      <c r="Y317" s="304"/>
      <c r="Z317" s="304"/>
      <c r="AA317" s="304"/>
      <c r="AB317" s="304"/>
      <c r="AC317" s="304"/>
      <c r="AD317" s="304"/>
      <c r="AE317" s="304"/>
      <c r="AF317" s="304"/>
      <c r="AG317" s="304"/>
    </row>
    <row r="318">
      <c r="A318" s="304"/>
      <c r="B318" s="304"/>
      <c r="C318" s="304"/>
      <c r="D318" s="304"/>
      <c r="E318" s="300"/>
      <c r="F318" s="300"/>
      <c r="G318" s="313"/>
      <c r="H318" s="660"/>
      <c r="I318" s="303"/>
      <c r="J318" s="303"/>
      <c r="K318" s="303"/>
      <c r="L318" s="303"/>
      <c r="M318" s="303"/>
      <c r="N318" s="303"/>
      <c r="O318" s="303"/>
      <c r="P318" s="303"/>
      <c r="Q318" s="303"/>
      <c r="R318" s="303"/>
      <c r="S318" s="303"/>
      <c r="T318" s="304"/>
      <c r="U318" s="304"/>
      <c r="V318" s="304"/>
      <c r="W318" s="304"/>
      <c r="X318" s="304"/>
      <c r="Y318" s="304"/>
      <c r="Z318" s="304"/>
      <c r="AA318" s="304"/>
      <c r="AB318" s="304"/>
      <c r="AC318" s="304"/>
      <c r="AD318" s="304"/>
      <c r="AE318" s="304"/>
      <c r="AF318" s="304"/>
      <c r="AG318" s="304"/>
    </row>
    <row r="319">
      <c r="A319" s="304"/>
      <c r="B319" s="304"/>
      <c r="C319" s="304"/>
      <c r="D319" s="304"/>
      <c r="E319" s="300"/>
      <c r="F319" s="300"/>
      <c r="G319" s="313"/>
      <c r="H319" s="660"/>
      <c r="I319" s="303"/>
      <c r="J319" s="303"/>
      <c r="K319" s="303"/>
      <c r="L319" s="303"/>
      <c r="M319" s="303"/>
      <c r="N319" s="303"/>
      <c r="O319" s="303"/>
      <c r="P319" s="303"/>
      <c r="Q319" s="303"/>
      <c r="R319" s="303"/>
      <c r="S319" s="303"/>
      <c r="T319" s="304"/>
      <c r="U319" s="304"/>
      <c r="V319" s="304"/>
      <c r="W319" s="304"/>
      <c r="X319" s="304"/>
      <c r="Y319" s="304"/>
      <c r="Z319" s="304"/>
      <c r="AA319" s="304"/>
      <c r="AB319" s="304"/>
      <c r="AC319" s="304"/>
      <c r="AD319" s="304"/>
      <c r="AE319" s="304"/>
      <c r="AF319" s="304"/>
      <c r="AG319" s="304"/>
    </row>
    <row r="320">
      <c r="A320" s="304"/>
      <c r="B320" s="304"/>
      <c r="C320" s="304"/>
      <c r="D320" s="304"/>
      <c r="E320" s="300"/>
      <c r="F320" s="300"/>
      <c r="G320" s="313"/>
      <c r="H320" s="660"/>
      <c r="I320" s="303"/>
      <c r="J320" s="303"/>
      <c r="K320" s="303"/>
      <c r="L320" s="303"/>
      <c r="M320" s="303"/>
      <c r="N320" s="303"/>
      <c r="O320" s="303"/>
      <c r="P320" s="303"/>
      <c r="Q320" s="303"/>
      <c r="R320" s="303"/>
      <c r="S320" s="303"/>
      <c r="T320" s="304"/>
      <c r="U320" s="304"/>
      <c r="V320" s="304"/>
      <c r="W320" s="304"/>
      <c r="X320" s="304"/>
      <c r="Y320" s="304"/>
      <c r="Z320" s="304"/>
      <c r="AA320" s="304"/>
      <c r="AB320" s="304"/>
      <c r="AC320" s="304"/>
      <c r="AD320" s="304"/>
      <c r="AE320" s="304"/>
      <c r="AF320" s="304"/>
      <c r="AG320" s="304"/>
    </row>
    <row r="321">
      <c r="A321" s="304"/>
      <c r="B321" s="304"/>
      <c r="C321" s="304"/>
      <c r="D321" s="304"/>
      <c r="E321" s="300"/>
      <c r="F321" s="300"/>
      <c r="G321" s="313"/>
      <c r="H321" s="660"/>
      <c r="I321" s="303"/>
      <c r="J321" s="303"/>
      <c r="K321" s="303"/>
      <c r="L321" s="303"/>
      <c r="M321" s="303"/>
      <c r="N321" s="303"/>
      <c r="O321" s="303"/>
      <c r="P321" s="303"/>
      <c r="Q321" s="303"/>
      <c r="R321" s="303"/>
      <c r="S321" s="303"/>
      <c r="T321" s="304"/>
      <c r="U321" s="304"/>
      <c r="V321" s="304"/>
      <c r="W321" s="304"/>
      <c r="X321" s="304"/>
      <c r="Y321" s="304"/>
      <c r="Z321" s="304"/>
      <c r="AA321" s="304"/>
      <c r="AB321" s="304"/>
      <c r="AC321" s="304"/>
      <c r="AD321" s="304"/>
      <c r="AE321" s="304"/>
      <c r="AF321" s="304"/>
      <c r="AG321" s="304"/>
    </row>
    <row r="322">
      <c r="A322" s="304"/>
      <c r="B322" s="304"/>
      <c r="C322" s="304"/>
      <c r="D322" s="304"/>
      <c r="E322" s="300"/>
      <c r="F322" s="300"/>
      <c r="G322" s="313"/>
      <c r="H322" s="660"/>
      <c r="I322" s="303"/>
      <c r="J322" s="303"/>
      <c r="K322" s="303"/>
      <c r="L322" s="303"/>
      <c r="M322" s="303"/>
      <c r="N322" s="303"/>
      <c r="O322" s="303"/>
      <c r="P322" s="303"/>
      <c r="Q322" s="303"/>
      <c r="R322" s="303"/>
      <c r="S322" s="303"/>
      <c r="T322" s="304"/>
      <c r="U322" s="304"/>
      <c r="V322" s="304"/>
      <c r="W322" s="304"/>
      <c r="X322" s="304"/>
      <c r="Y322" s="304"/>
      <c r="Z322" s="304"/>
      <c r="AA322" s="304"/>
      <c r="AB322" s="304"/>
      <c r="AC322" s="304"/>
      <c r="AD322" s="304"/>
      <c r="AE322" s="304"/>
      <c r="AF322" s="304"/>
      <c r="AG322" s="304"/>
    </row>
    <row r="323">
      <c r="A323" s="304"/>
      <c r="B323" s="304"/>
      <c r="C323" s="304"/>
      <c r="D323" s="304"/>
      <c r="E323" s="300"/>
      <c r="F323" s="300"/>
      <c r="G323" s="313"/>
      <c r="H323" s="660"/>
      <c r="I323" s="303"/>
      <c r="J323" s="303"/>
      <c r="K323" s="303"/>
      <c r="L323" s="303"/>
      <c r="M323" s="303"/>
      <c r="N323" s="303"/>
      <c r="O323" s="303"/>
      <c r="P323" s="303"/>
      <c r="Q323" s="303"/>
      <c r="R323" s="303"/>
      <c r="S323" s="303"/>
      <c r="T323" s="304"/>
      <c r="U323" s="304"/>
      <c r="V323" s="304"/>
      <c r="W323" s="304"/>
      <c r="X323" s="304"/>
      <c r="Y323" s="304"/>
      <c r="Z323" s="304"/>
      <c r="AA323" s="304"/>
      <c r="AB323" s="304"/>
      <c r="AC323" s="304"/>
      <c r="AD323" s="304"/>
      <c r="AE323" s="304"/>
      <c r="AF323" s="304"/>
      <c r="AG323" s="304"/>
    </row>
    <row r="324">
      <c r="A324" s="304"/>
      <c r="B324" s="304"/>
      <c r="C324" s="304"/>
      <c r="D324" s="304"/>
      <c r="E324" s="300"/>
      <c r="F324" s="300"/>
      <c r="G324" s="313"/>
      <c r="H324" s="660"/>
      <c r="I324" s="303"/>
      <c r="J324" s="303"/>
      <c r="K324" s="303"/>
      <c r="L324" s="303"/>
      <c r="M324" s="303"/>
      <c r="N324" s="303"/>
      <c r="O324" s="303"/>
      <c r="P324" s="303"/>
      <c r="Q324" s="303"/>
      <c r="R324" s="303"/>
      <c r="S324" s="303"/>
      <c r="T324" s="304"/>
      <c r="U324" s="304"/>
      <c r="V324" s="304"/>
      <c r="W324" s="304"/>
      <c r="X324" s="304"/>
      <c r="Y324" s="304"/>
      <c r="Z324" s="304"/>
      <c r="AA324" s="304"/>
      <c r="AB324" s="304"/>
      <c r="AC324" s="304"/>
      <c r="AD324" s="304"/>
      <c r="AE324" s="304"/>
      <c r="AF324" s="304"/>
      <c r="AG324" s="304"/>
    </row>
    <row r="325">
      <c r="A325" s="304"/>
      <c r="B325" s="304"/>
      <c r="C325" s="304"/>
      <c r="D325" s="304"/>
      <c r="E325" s="300"/>
      <c r="F325" s="300"/>
      <c r="G325" s="313"/>
      <c r="H325" s="660"/>
      <c r="I325" s="303"/>
      <c r="J325" s="303"/>
      <c r="K325" s="303"/>
      <c r="L325" s="303"/>
      <c r="M325" s="303"/>
      <c r="N325" s="303"/>
      <c r="O325" s="303"/>
      <c r="P325" s="303"/>
      <c r="Q325" s="303"/>
      <c r="R325" s="303"/>
      <c r="S325" s="303"/>
      <c r="T325" s="304"/>
      <c r="U325" s="304"/>
      <c r="V325" s="304"/>
      <c r="W325" s="304"/>
      <c r="X325" s="304"/>
      <c r="Y325" s="304"/>
      <c r="Z325" s="304"/>
      <c r="AA325" s="304"/>
      <c r="AB325" s="304"/>
      <c r="AC325" s="304"/>
      <c r="AD325" s="304"/>
      <c r="AE325" s="304"/>
      <c r="AF325" s="304"/>
      <c r="AG325" s="304"/>
    </row>
    <row r="326">
      <c r="A326" s="304"/>
      <c r="B326" s="304"/>
      <c r="C326" s="304"/>
      <c r="D326" s="304"/>
      <c r="E326" s="300"/>
      <c r="F326" s="300"/>
      <c r="G326" s="313"/>
      <c r="H326" s="660"/>
      <c r="I326" s="303"/>
      <c r="J326" s="303"/>
      <c r="K326" s="303"/>
      <c r="L326" s="303"/>
      <c r="M326" s="303"/>
      <c r="N326" s="303"/>
      <c r="O326" s="303"/>
      <c r="P326" s="303"/>
      <c r="Q326" s="303"/>
      <c r="R326" s="303"/>
      <c r="S326" s="303"/>
      <c r="T326" s="304"/>
      <c r="U326" s="304"/>
      <c r="V326" s="304"/>
      <c r="W326" s="304"/>
      <c r="X326" s="304"/>
      <c r="Y326" s="304"/>
      <c r="Z326" s="304"/>
      <c r="AA326" s="304"/>
      <c r="AB326" s="304"/>
      <c r="AC326" s="304"/>
      <c r="AD326" s="304"/>
      <c r="AE326" s="304"/>
      <c r="AF326" s="304"/>
      <c r="AG326" s="304"/>
    </row>
    <row r="327">
      <c r="A327" s="304"/>
      <c r="B327" s="304"/>
      <c r="C327" s="304"/>
      <c r="D327" s="304"/>
      <c r="E327" s="300"/>
      <c r="F327" s="300"/>
      <c r="G327" s="313"/>
      <c r="H327" s="660"/>
      <c r="I327" s="303"/>
      <c r="J327" s="303"/>
      <c r="K327" s="303"/>
      <c r="L327" s="303"/>
      <c r="M327" s="303"/>
      <c r="N327" s="303"/>
      <c r="O327" s="303"/>
      <c r="P327" s="303"/>
      <c r="Q327" s="303"/>
      <c r="R327" s="303"/>
      <c r="S327" s="303"/>
      <c r="T327" s="304"/>
      <c r="U327" s="304"/>
      <c r="V327" s="304"/>
      <c r="W327" s="304"/>
      <c r="X327" s="304"/>
      <c r="Y327" s="304"/>
      <c r="Z327" s="304"/>
      <c r="AA327" s="304"/>
      <c r="AB327" s="304"/>
      <c r="AC327" s="304"/>
      <c r="AD327" s="304"/>
      <c r="AE327" s="304"/>
      <c r="AF327" s="304"/>
      <c r="AG327" s="304"/>
    </row>
    <row r="328">
      <c r="A328" s="304"/>
      <c r="B328" s="304"/>
      <c r="C328" s="304"/>
      <c r="D328" s="304"/>
      <c r="E328" s="300"/>
      <c r="F328" s="300"/>
      <c r="G328" s="313"/>
      <c r="H328" s="660"/>
      <c r="I328" s="303"/>
      <c r="J328" s="303"/>
      <c r="K328" s="303"/>
      <c r="L328" s="303"/>
      <c r="M328" s="303"/>
      <c r="N328" s="303"/>
      <c r="O328" s="303"/>
      <c r="P328" s="303"/>
      <c r="Q328" s="303"/>
      <c r="R328" s="303"/>
      <c r="S328" s="303"/>
      <c r="T328" s="304"/>
      <c r="U328" s="304"/>
      <c r="V328" s="304"/>
      <c r="W328" s="304"/>
      <c r="X328" s="304"/>
      <c r="Y328" s="304"/>
      <c r="Z328" s="304"/>
      <c r="AA328" s="304"/>
      <c r="AB328" s="304"/>
      <c r="AC328" s="304"/>
      <c r="AD328" s="304"/>
      <c r="AE328" s="304"/>
      <c r="AF328" s="304"/>
      <c r="AG328" s="304"/>
    </row>
    <row r="329">
      <c r="A329" s="304"/>
      <c r="B329" s="304"/>
      <c r="C329" s="304"/>
      <c r="D329" s="304"/>
      <c r="E329" s="300"/>
      <c r="F329" s="300"/>
      <c r="G329" s="313"/>
      <c r="H329" s="660"/>
      <c r="I329" s="303"/>
      <c r="J329" s="303"/>
      <c r="K329" s="303"/>
      <c r="L329" s="303"/>
      <c r="M329" s="303"/>
      <c r="N329" s="303"/>
      <c r="O329" s="303"/>
      <c r="P329" s="303"/>
      <c r="Q329" s="303"/>
      <c r="R329" s="303"/>
      <c r="S329" s="303"/>
      <c r="T329" s="304"/>
      <c r="U329" s="304"/>
      <c r="V329" s="304"/>
      <c r="W329" s="304"/>
      <c r="X329" s="304"/>
      <c r="Y329" s="304"/>
      <c r="Z329" s="304"/>
      <c r="AA329" s="304"/>
      <c r="AB329" s="304"/>
      <c r="AC329" s="304"/>
      <c r="AD329" s="304"/>
      <c r="AE329" s="304"/>
      <c r="AF329" s="304"/>
      <c r="AG329" s="304"/>
    </row>
    <row r="330">
      <c r="A330" s="304"/>
      <c r="B330" s="304"/>
      <c r="C330" s="304"/>
      <c r="D330" s="304"/>
      <c r="E330" s="300"/>
      <c r="F330" s="300"/>
      <c r="G330" s="313"/>
      <c r="H330" s="660"/>
      <c r="I330" s="303"/>
      <c r="J330" s="303"/>
      <c r="K330" s="303"/>
      <c r="L330" s="303"/>
      <c r="M330" s="303"/>
      <c r="N330" s="303"/>
      <c r="O330" s="303"/>
      <c r="P330" s="303"/>
      <c r="Q330" s="303"/>
      <c r="R330" s="303"/>
      <c r="S330" s="303"/>
      <c r="T330" s="304"/>
      <c r="U330" s="304"/>
      <c r="V330" s="304"/>
      <c r="W330" s="304"/>
      <c r="X330" s="304"/>
      <c r="Y330" s="304"/>
      <c r="Z330" s="304"/>
      <c r="AA330" s="304"/>
      <c r="AB330" s="304"/>
      <c r="AC330" s="304"/>
      <c r="AD330" s="304"/>
      <c r="AE330" s="304"/>
      <c r="AF330" s="304"/>
      <c r="AG330" s="304"/>
    </row>
    <row r="331">
      <c r="A331" s="304"/>
      <c r="B331" s="304"/>
      <c r="C331" s="304"/>
      <c r="D331" s="304"/>
      <c r="E331" s="300"/>
      <c r="F331" s="300"/>
      <c r="G331" s="313"/>
      <c r="H331" s="660"/>
      <c r="I331" s="303"/>
      <c r="J331" s="303"/>
      <c r="K331" s="303"/>
      <c r="L331" s="303"/>
      <c r="M331" s="303"/>
      <c r="N331" s="303"/>
      <c r="O331" s="303"/>
      <c r="P331" s="303"/>
      <c r="Q331" s="303"/>
      <c r="R331" s="303"/>
      <c r="S331" s="303"/>
      <c r="T331" s="304"/>
      <c r="U331" s="304"/>
      <c r="V331" s="304"/>
      <c r="W331" s="304"/>
      <c r="X331" s="304"/>
      <c r="Y331" s="304"/>
      <c r="Z331" s="304"/>
      <c r="AA331" s="304"/>
      <c r="AB331" s="304"/>
      <c r="AC331" s="304"/>
      <c r="AD331" s="304"/>
      <c r="AE331" s="304"/>
      <c r="AF331" s="304"/>
      <c r="AG331" s="304"/>
    </row>
    <row r="332">
      <c r="A332" s="304"/>
      <c r="B332" s="304"/>
      <c r="C332" s="304"/>
      <c r="D332" s="304"/>
      <c r="E332" s="300"/>
      <c r="F332" s="300"/>
      <c r="G332" s="313"/>
      <c r="H332" s="660"/>
      <c r="I332" s="303"/>
      <c r="J332" s="303"/>
      <c r="K332" s="303"/>
      <c r="L332" s="303"/>
      <c r="M332" s="303"/>
      <c r="N332" s="303"/>
      <c r="O332" s="303"/>
      <c r="P332" s="303"/>
      <c r="Q332" s="303"/>
      <c r="R332" s="303"/>
      <c r="S332" s="303"/>
      <c r="T332" s="304"/>
      <c r="U332" s="304"/>
      <c r="V332" s="304"/>
      <c r="W332" s="304"/>
      <c r="X332" s="304"/>
      <c r="Y332" s="304"/>
      <c r="Z332" s="304"/>
      <c r="AA332" s="304"/>
      <c r="AB332" s="304"/>
      <c r="AC332" s="304"/>
      <c r="AD332" s="304"/>
      <c r="AE332" s="304"/>
      <c r="AF332" s="304"/>
      <c r="AG332" s="304"/>
    </row>
    <row r="333">
      <c r="A333" s="304"/>
      <c r="B333" s="304"/>
      <c r="C333" s="304"/>
      <c r="D333" s="304"/>
      <c r="E333" s="300"/>
      <c r="F333" s="300"/>
      <c r="G333" s="313"/>
      <c r="H333" s="660"/>
      <c r="I333" s="303"/>
      <c r="J333" s="303"/>
      <c r="K333" s="303"/>
      <c r="L333" s="303"/>
      <c r="M333" s="303"/>
      <c r="N333" s="303"/>
      <c r="O333" s="303"/>
      <c r="P333" s="303"/>
      <c r="Q333" s="303"/>
      <c r="R333" s="303"/>
      <c r="S333" s="303"/>
      <c r="T333" s="304"/>
      <c r="U333" s="304"/>
      <c r="V333" s="304"/>
      <c r="W333" s="304"/>
      <c r="X333" s="304"/>
      <c r="Y333" s="304"/>
      <c r="Z333" s="304"/>
      <c r="AA333" s="304"/>
      <c r="AB333" s="304"/>
      <c r="AC333" s="304"/>
      <c r="AD333" s="304"/>
      <c r="AE333" s="304"/>
      <c r="AF333" s="304"/>
      <c r="AG333" s="304"/>
    </row>
    <row r="334">
      <c r="A334" s="304"/>
      <c r="B334" s="304"/>
      <c r="C334" s="304"/>
      <c r="D334" s="304"/>
      <c r="E334" s="300"/>
      <c r="F334" s="300"/>
      <c r="G334" s="313"/>
      <c r="H334" s="660"/>
      <c r="I334" s="303"/>
      <c r="J334" s="303"/>
      <c r="K334" s="303"/>
      <c r="L334" s="303"/>
      <c r="M334" s="303"/>
      <c r="N334" s="303"/>
      <c r="O334" s="303"/>
      <c r="P334" s="303"/>
      <c r="Q334" s="303"/>
      <c r="R334" s="303"/>
      <c r="S334" s="303"/>
      <c r="T334" s="304"/>
      <c r="U334" s="304"/>
      <c r="V334" s="304"/>
      <c r="W334" s="304"/>
      <c r="X334" s="304"/>
      <c r="Y334" s="304"/>
      <c r="Z334" s="304"/>
      <c r="AA334" s="304"/>
      <c r="AB334" s="304"/>
      <c r="AC334" s="304"/>
      <c r="AD334" s="304"/>
      <c r="AE334" s="304"/>
      <c r="AF334" s="304"/>
      <c r="AG334" s="304"/>
    </row>
    <row r="335">
      <c r="A335" s="304"/>
      <c r="B335" s="304"/>
      <c r="C335" s="304"/>
      <c r="D335" s="304"/>
      <c r="E335" s="300"/>
      <c r="F335" s="300"/>
      <c r="G335" s="313"/>
      <c r="H335" s="660"/>
      <c r="I335" s="303"/>
      <c r="J335" s="303"/>
      <c r="K335" s="303"/>
      <c r="L335" s="303"/>
      <c r="M335" s="303"/>
      <c r="N335" s="303"/>
      <c r="O335" s="303"/>
      <c r="P335" s="303"/>
      <c r="Q335" s="303"/>
      <c r="R335" s="303"/>
      <c r="S335" s="303"/>
      <c r="T335" s="304"/>
      <c r="U335" s="304"/>
      <c r="V335" s="304"/>
      <c r="W335" s="304"/>
      <c r="X335" s="304"/>
      <c r="Y335" s="304"/>
      <c r="Z335" s="304"/>
      <c r="AA335" s="304"/>
      <c r="AB335" s="304"/>
      <c r="AC335" s="304"/>
      <c r="AD335" s="304"/>
      <c r="AE335" s="304"/>
      <c r="AF335" s="304"/>
      <c r="AG335" s="304"/>
    </row>
    <row r="336">
      <c r="A336" s="304"/>
      <c r="B336" s="304"/>
      <c r="C336" s="304"/>
      <c r="D336" s="304"/>
      <c r="E336" s="300"/>
      <c r="F336" s="300"/>
      <c r="G336" s="313"/>
      <c r="H336" s="660"/>
      <c r="I336" s="303"/>
      <c r="J336" s="303"/>
      <c r="K336" s="303"/>
      <c r="L336" s="303"/>
      <c r="M336" s="303"/>
      <c r="N336" s="303"/>
      <c r="O336" s="303"/>
      <c r="P336" s="303"/>
      <c r="Q336" s="303"/>
      <c r="R336" s="303"/>
      <c r="S336" s="303"/>
      <c r="T336" s="304"/>
      <c r="U336" s="304"/>
      <c r="V336" s="304"/>
      <c r="W336" s="304"/>
      <c r="X336" s="304"/>
      <c r="Y336" s="304"/>
      <c r="Z336" s="304"/>
      <c r="AA336" s="304"/>
      <c r="AB336" s="304"/>
      <c r="AC336" s="304"/>
      <c r="AD336" s="304"/>
      <c r="AE336" s="304"/>
      <c r="AF336" s="304"/>
      <c r="AG336" s="304"/>
    </row>
    <row r="337">
      <c r="A337" s="304"/>
      <c r="B337" s="304"/>
      <c r="C337" s="304"/>
      <c r="D337" s="304"/>
      <c r="E337" s="300"/>
      <c r="F337" s="300"/>
      <c r="G337" s="313"/>
      <c r="H337" s="660"/>
      <c r="I337" s="303"/>
      <c r="J337" s="303"/>
      <c r="K337" s="303"/>
      <c r="L337" s="303"/>
      <c r="M337" s="303"/>
      <c r="N337" s="303"/>
      <c r="O337" s="303"/>
      <c r="P337" s="303"/>
      <c r="Q337" s="303"/>
      <c r="R337" s="303"/>
      <c r="S337" s="303"/>
      <c r="T337" s="304"/>
      <c r="U337" s="304"/>
      <c r="V337" s="304"/>
      <c r="W337" s="304"/>
      <c r="X337" s="304"/>
      <c r="Y337" s="304"/>
      <c r="Z337" s="304"/>
      <c r="AA337" s="304"/>
      <c r="AB337" s="304"/>
      <c r="AC337" s="304"/>
      <c r="AD337" s="304"/>
      <c r="AE337" s="304"/>
      <c r="AF337" s="304"/>
      <c r="AG337" s="304"/>
    </row>
    <row r="338">
      <c r="A338" s="304"/>
      <c r="B338" s="304"/>
      <c r="C338" s="304"/>
      <c r="D338" s="304"/>
      <c r="E338" s="300"/>
      <c r="F338" s="300"/>
      <c r="G338" s="313"/>
      <c r="H338" s="660"/>
      <c r="I338" s="303"/>
      <c r="J338" s="303"/>
      <c r="K338" s="303"/>
      <c r="L338" s="303"/>
      <c r="M338" s="303"/>
      <c r="N338" s="303"/>
      <c r="O338" s="303"/>
      <c r="P338" s="303"/>
      <c r="Q338" s="303"/>
      <c r="R338" s="303"/>
      <c r="S338" s="303"/>
      <c r="T338" s="304"/>
      <c r="U338" s="304"/>
      <c r="V338" s="304"/>
      <c r="W338" s="304"/>
      <c r="X338" s="304"/>
      <c r="Y338" s="304"/>
      <c r="Z338" s="304"/>
      <c r="AA338" s="304"/>
      <c r="AB338" s="304"/>
      <c r="AC338" s="304"/>
      <c r="AD338" s="304"/>
      <c r="AE338" s="304"/>
      <c r="AF338" s="304"/>
      <c r="AG338" s="304"/>
    </row>
    <row r="339">
      <c r="A339" s="304"/>
      <c r="B339" s="304"/>
      <c r="C339" s="304"/>
      <c r="D339" s="304"/>
      <c r="E339" s="300"/>
      <c r="F339" s="300"/>
      <c r="G339" s="313"/>
      <c r="H339" s="660"/>
      <c r="I339" s="303"/>
      <c r="J339" s="303"/>
      <c r="K339" s="303"/>
      <c r="L339" s="303"/>
      <c r="M339" s="303"/>
      <c r="N339" s="303"/>
      <c r="O339" s="303"/>
      <c r="P339" s="303"/>
      <c r="Q339" s="303"/>
      <c r="R339" s="303"/>
      <c r="S339" s="303"/>
      <c r="T339" s="304"/>
      <c r="U339" s="304"/>
      <c r="V339" s="304"/>
      <c r="W339" s="304"/>
      <c r="X339" s="304"/>
      <c r="Y339" s="304"/>
      <c r="Z339" s="304"/>
      <c r="AA339" s="304"/>
      <c r="AB339" s="304"/>
      <c r="AC339" s="304"/>
      <c r="AD339" s="304"/>
      <c r="AE339" s="304"/>
      <c r="AF339" s="304"/>
      <c r="AG339" s="304"/>
    </row>
    <row r="340">
      <c r="A340" s="304"/>
      <c r="B340" s="304"/>
      <c r="C340" s="304"/>
      <c r="D340" s="304"/>
      <c r="E340" s="300"/>
      <c r="F340" s="300"/>
      <c r="G340" s="313"/>
      <c r="H340" s="660"/>
      <c r="I340" s="303"/>
      <c r="J340" s="303"/>
      <c r="K340" s="303"/>
      <c r="L340" s="303"/>
      <c r="M340" s="303"/>
      <c r="N340" s="303"/>
      <c r="O340" s="303"/>
      <c r="P340" s="303"/>
      <c r="Q340" s="303"/>
      <c r="R340" s="303"/>
      <c r="S340" s="303"/>
      <c r="T340" s="304"/>
      <c r="U340" s="304"/>
      <c r="V340" s="304"/>
      <c r="W340" s="304"/>
      <c r="X340" s="304"/>
      <c r="Y340" s="304"/>
      <c r="Z340" s="304"/>
      <c r="AA340" s="304"/>
      <c r="AB340" s="304"/>
      <c r="AC340" s="304"/>
      <c r="AD340" s="304"/>
      <c r="AE340" s="304"/>
      <c r="AF340" s="304"/>
      <c r="AG340" s="304"/>
    </row>
    <row r="341">
      <c r="A341" s="304"/>
      <c r="B341" s="304"/>
      <c r="C341" s="304"/>
      <c r="D341" s="304"/>
      <c r="E341" s="300"/>
      <c r="F341" s="300"/>
      <c r="G341" s="313"/>
      <c r="H341" s="660"/>
      <c r="I341" s="303"/>
      <c r="J341" s="303"/>
      <c r="K341" s="303"/>
      <c r="L341" s="303"/>
      <c r="M341" s="303"/>
      <c r="N341" s="303"/>
      <c r="O341" s="303"/>
      <c r="P341" s="303"/>
      <c r="Q341" s="303"/>
      <c r="R341" s="303"/>
      <c r="S341" s="303"/>
      <c r="T341" s="304"/>
      <c r="U341" s="304"/>
      <c r="V341" s="304"/>
      <c r="W341" s="304"/>
      <c r="X341" s="304"/>
      <c r="Y341" s="304"/>
      <c r="Z341" s="304"/>
      <c r="AA341" s="304"/>
      <c r="AB341" s="304"/>
      <c r="AC341" s="304"/>
      <c r="AD341" s="304"/>
      <c r="AE341" s="304"/>
      <c r="AF341" s="304"/>
      <c r="AG341" s="304"/>
    </row>
    <row r="342">
      <c r="A342" s="304"/>
      <c r="B342" s="304"/>
      <c r="C342" s="304"/>
      <c r="D342" s="304"/>
      <c r="E342" s="300"/>
      <c r="F342" s="300"/>
      <c r="G342" s="313"/>
      <c r="H342" s="660"/>
      <c r="I342" s="303"/>
      <c r="J342" s="303"/>
      <c r="K342" s="303"/>
      <c r="L342" s="303"/>
      <c r="M342" s="303"/>
      <c r="N342" s="303"/>
      <c r="O342" s="303"/>
      <c r="P342" s="303"/>
      <c r="Q342" s="303"/>
      <c r="R342" s="303"/>
      <c r="S342" s="303"/>
      <c r="T342" s="304"/>
      <c r="U342" s="304"/>
      <c r="V342" s="304"/>
      <c r="W342" s="304"/>
      <c r="X342" s="304"/>
      <c r="Y342" s="304"/>
      <c r="Z342" s="304"/>
      <c r="AA342" s="304"/>
      <c r="AB342" s="304"/>
      <c r="AC342" s="304"/>
      <c r="AD342" s="304"/>
      <c r="AE342" s="304"/>
      <c r="AF342" s="304"/>
      <c r="AG342" s="304"/>
    </row>
    <row r="343">
      <c r="A343" s="304"/>
      <c r="B343" s="304"/>
      <c r="C343" s="304"/>
      <c r="D343" s="304"/>
      <c r="E343" s="300"/>
      <c r="F343" s="300"/>
      <c r="G343" s="313"/>
      <c r="H343" s="660"/>
      <c r="I343" s="303"/>
      <c r="J343" s="303"/>
      <c r="K343" s="303"/>
      <c r="L343" s="303"/>
      <c r="M343" s="303"/>
      <c r="N343" s="303"/>
      <c r="O343" s="303"/>
      <c r="P343" s="303"/>
      <c r="Q343" s="303"/>
      <c r="R343" s="303"/>
      <c r="S343" s="303"/>
      <c r="T343" s="304"/>
      <c r="U343" s="304"/>
      <c r="V343" s="304"/>
      <c r="W343" s="304"/>
      <c r="X343" s="304"/>
      <c r="Y343" s="304"/>
      <c r="Z343" s="304"/>
      <c r="AA343" s="304"/>
      <c r="AB343" s="304"/>
      <c r="AC343" s="304"/>
      <c r="AD343" s="304"/>
      <c r="AE343" s="304"/>
      <c r="AF343" s="304"/>
      <c r="AG343" s="304"/>
    </row>
    <row r="344">
      <c r="A344" s="304"/>
      <c r="B344" s="304"/>
      <c r="C344" s="304"/>
      <c r="D344" s="304"/>
      <c r="E344" s="300"/>
      <c r="F344" s="300"/>
      <c r="G344" s="313"/>
      <c r="H344" s="660"/>
      <c r="I344" s="303"/>
      <c r="J344" s="303"/>
      <c r="K344" s="303"/>
      <c r="L344" s="303"/>
      <c r="M344" s="303"/>
      <c r="N344" s="303"/>
      <c r="O344" s="303"/>
      <c r="P344" s="303"/>
      <c r="Q344" s="303"/>
      <c r="R344" s="303"/>
      <c r="S344" s="303"/>
      <c r="T344" s="304"/>
      <c r="U344" s="304"/>
      <c r="V344" s="304"/>
      <c r="W344" s="304"/>
      <c r="X344" s="304"/>
      <c r="Y344" s="304"/>
      <c r="Z344" s="304"/>
      <c r="AA344" s="304"/>
      <c r="AB344" s="304"/>
      <c r="AC344" s="304"/>
      <c r="AD344" s="304"/>
      <c r="AE344" s="304"/>
      <c r="AF344" s="304"/>
      <c r="AG344" s="304"/>
    </row>
    <row r="345">
      <c r="A345" s="304"/>
      <c r="B345" s="304"/>
      <c r="C345" s="304"/>
      <c r="D345" s="304"/>
      <c r="E345" s="300"/>
      <c r="F345" s="300"/>
      <c r="G345" s="313"/>
      <c r="H345" s="660"/>
      <c r="I345" s="303"/>
      <c r="J345" s="303"/>
      <c r="K345" s="303"/>
      <c r="L345" s="303"/>
      <c r="M345" s="303"/>
      <c r="N345" s="303"/>
      <c r="O345" s="303"/>
      <c r="P345" s="303"/>
      <c r="Q345" s="303"/>
      <c r="R345" s="303"/>
      <c r="S345" s="303"/>
      <c r="T345" s="304"/>
      <c r="U345" s="304"/>
      <c r="V345" s="304"/>
      <c r="W345" s="304"/>
      <c r="X345" s="304"/>
      <c r="Y345" s="304"/>
      <c r="Z345" s="304"/>
      <c r="AA345" s="304"/>
      <c r="AB345" s="304"/>
      <c r="AC345" s="304"/>
      <c r="AD345" s="304"/>
      <c r="AE345" s="304"/>
      <c r="AF345" s="304"/>
      <c r="AG345" s="304"/>
    </row>
    <row r="346">
      <c r="A346" s="304"/>
      <c r="B346" s="304"/>
      <c r="C346" s="304"/>
      <c r="D346" s="304"/>
      <c r="E346" s="300"/>
      <c r="F346" s="300"/>
      <c r="G346" s="313"/>
      <c r="H346" s="660"/>
      <c r="I346" s="303"/>
      <c r="J346" s="303"/>
      <c r="K346" s="303"/>
      <c r="L346" s="303"/>
      <c r="M346" s="303"/>
      <c r="N346" s="303"/>
      <c r="O346" s="303"/>
      <c r="P346" s="303"/>
      <c r="Q346" s="303"/>
      <c r="R346" s="303"/>
      <c r="S346" s="303"/>
      <c r="T346" s="304"/>
      <c r="U346" s="304"/>
      <c r="V346" s="304"/>
      <c r="W346" s="304"/>
      <c r="X346" s="304"/>
      <c r="Y346" s="304"/>
      <c r="Z346" s="304"/>
      <c r="AA346" s="304"/>
      <c r="AB346" s="304"/>
      <c r="AC346" s="304"/>
      <c r="AD346" s="304"/>
      <c r="AE346" s="304"/>
      <c r="AF346" s="304"/>
      <c r="AG346" s="304"/>
    </row>
    <row r="347">
      <c r="A347" s="304"/>
      <c r="B347" s="304"/>
      <c r="C347" s="304"/>
      <c r="D347" s="304"/>
      <c r="E347" s="300"/>
      <c r="F347" s="300"/>
      <c r="G347" s="313"/>
      <c r="H347" s="660"/>
      <c r="I347" s="303"/>
      <c r="J347" s="303"/>
      <c r="K347" s="303"/>
      <c r="L347" s="303"/>
      <c r="M347" s="303"/>
      <c r="N347" s="303"/>
      <c r="O347" s="303"/>
      <c r="P347" s="303"/>
      <c r="Q347" s="303"/>
      <c r="R347" s="303"/>
      <c r="S347" s="303"/>
      <c r="T347" s="304"/>
      <c r="U347" s="304"/>
      <c r="V347" s="304"/>
      <c r="W347" s="304"/>
      <c r="X347" s="304"/>
      <c r="Y347" s="304"/>
      <c r="Z347" s="304"/>
      <c r="AA347" s="304"/>
      <c r="AB347" s="304"/>
      <c r="AC347" s="304"/>
      <c r="AD347" s="304"/>
      <c r="AE347" s="304"/>
      <c r="AF347" s="304"/>
      <c r="AG347" s="304"/>
    </row>
    <row r="348">
      <c r="A348" s="304"/>
      <c r="B348" s="304"/>
      <c r="C348" s="304"/>
      <c r="D348" s="304"/>
      <c r="E348" s="300"/>
      <c r="F348" s="300"/>
      <c r="G348" s="313"/>
      <c r="H348" s="660"/>
      <c r="I348" s="303"/>
      <c r="J348" s="303"/>
      <c r="K348" s="303"/>
      <c r="L348" s="303"/>
      <c r="M348" s="303"/>
      <c r="N348" s="303"/>
      <c r="O348" s="303"/>
      <c r="P348" s="303"/>
      <c r="Q348" s="303"/>
      <c r="R348" s="303"/>
      <c r="S348" s="303"/>
      <c r="T348" s="304"/>
      <c r="U348" s="304"/>
      <c r="V348" s="304"/>
      <c r="W348" s="304"/>
      <c r="X348" s="304"/>
      <c r="Y348" s="304"/>
      <c r="Z348" s="304"/>
      <c r="AA348" s="304"/>
      <c r="AB348" s="304"/>
      <c r="AC348" s="304"/>
      <c r="AD348" s="304"/>
      <c r="AE348" s="304"/>
      <c r="AF348" s="304"/>
      <c r="AG348" s="304"/>
    </row>
    <row r="349">
      <c r="A349" s="304"/>
      <c r="B349" s="304"/>
      <c r="C349" s="304"/>
      <c r="D349" s="304"/>
      <c r="E349" s="300"/>
      <c r="F349" s="300"/>
      <c r="G349" s="313"/>
      <c r="H349" s="660"/>
      <c r="I349" s="303"/>
      <c r="J349" s="303"/>
      <c r="K349" s="303"/>
      <c r="L349" s="303"/>
      <c r="M349" s="303"/>
      <c r="N349" s="303"/>
      <c r="O349" s="303"/>
      <c r="P349" s="303"/>
      <c r="Q349" s="303"/>
      <c r="R349" s="303"/>
      <c r="S349" s="303"/>
      <c r="T349" s="304"/>
      <c r="U349" s="304"/>
      <c r="V349" s="304"/>
      <c r="W349" s="304"/>
      <c r="X349" s="304"/>
      <c r="Y349" s="304"/>
      <c r="Z349" s="304"/>
      <c r="AA349" s="304"/>
      <c r="AB349" s="304"/>
      <c r="AC349" s="304"/>
      <c r="AD349" s="304"/>
      <c r="AE349" s="304"/>
      <c r="AF349" s="304"/>
      <c r="AG349" s="304"/>
    </row>
    <row r="350">
      <c r="A350" s="304"/>
      <c r="B350" s="304"/>
      <c r="C350" s="304"/>
      <c r="D350" s="304"/>
      <c r="E350" s="300"/>
      <c r="F350" s="300"/>
      <c r="G350" s="313"/>
      <c r="H350" s="660"/>
      <c r="I350" s="303"/>
      <c r="J350" s="303"/>
      <c r="K350" s="303"/>
      <c r="L350" s="303"/>
      <c r="M350" s="303"/>
      <c r="N350" s="303"/>
      <c r="O350" s="303"/>
      <c r="P350" s="303"/>
      <c r="Q350" s="303"/>
      <c r="R350" s="303"/>
      <c r="S350" s="303"/>
      <c r="T350" s="304"/>
      <c r="U350" s="304"/>
      <c r="V350" s="304"/>
      <c r="W350" s="304"/>
      <c r="X350" s="304"/>
      <c r="Y350" s="304"/>
      <c r="Z350" s="304"/>
      <c r="AA350" s="304"/>
      <c r="AB350" s="304"/>
      <c r="AC350" s="304"/>
      <c r="AD350" s="304"/>
      <c r="AE350" s="304"/>
      <c r="AF350" s="304"/>
      <c r="AG350" s="304"/>
    </row>
    <row r="351">
      <c r="A351" s="304"/>
      <c r="B351" s="304"/>
      <c r="C351" s="304"/>
      <c r="D351" s="304"/>
      <c r="E351" s="300"/>
      <c r="F351" s="300"/>
      <c r="G351" s="313"/>
      <c r="H351" s="660"/>
      <c r="I351" s="303"/>
      <c r="J351" s="303"/>
      <c r="K351" s="303"/>
      <c r="L351" s="303"/>
      <c r="M351" s="303"/>
      <c r="N351" s="303"/>
      <c r="O351" s="303"/>
      <c r="P351" s="303"/>
      <c r="Q351" s="303"/>
      <c r="R351" s="303"/>
      <c r="S351" s="303"/>
      <c r="T351" s="304"/>
      <c r="U351" s="304"/>
      <c r="V351" s="304"/>
      <c r="W351" s="304"/>
      <c r="X351" s="304"/>
      <c r="Y351" s="304"/>
      <c r="Z351" s="304"/>
      <c r="AA351" s="304"/>
      <c r="AB351" s="304"/>
      <c r="AC351" s="304"/>
      <c r="AD351" s="304"/>
      <c r="AE351" s="304"/>
      <c r="AF351" s="304"/>
      <c r="AG351" s="304"/>
    </row>
    <row r="352">
      <c r="A352" s="304"/>
      <c r="B352" s="304"/>
      <c r="C352" s="304"/>
      <c r="D352" s="304"/>
      <c r="E352" s="300"/>
      <c r="F352" s="300"/>
      <c r="G352" s="313"/>
      <c r="H352" s="660"/>
      <c r="I352" s="303"/>
      <c r="J352" s="303"/>
      <c r="K352" s="303"/>
      <c r="L352" s="303"/>
      <c r="M352" s="303"/>
      <c r="N352" s="303"/>
      <c r="O352" s="303"/>
      <c r="P352" s="303"/>
      <c r="Q352" s="303"/>
      <c r="R352" s="303"/>
      <c r="S352" s="303"/>
      <c r="T352" s="304"/>
      <c r="U352" s="304"/>
      <c r="V352" s="304"/>
      <c r="W352" s="304"/>
      <c r="X352" s="304"/>
      <c r="Y352" s="304"/>
      <c r="Z352" s="304"/>
      <c r="AA352" s="304"/>
      <c r="AB352" s="304"/>
      <c r="AC352" s="304"/>
      <c r="AD352" s="304"/>
      <c r="AE352" s="304"/>
      <c r="AF352" s="304"/>
      <c r="AG352" s="304"/>
    </row>
    <row r="353">
      <c r="A353" s="304"/>
      <c r="B353" s="304"/>
      <c r="C353" s="304"/>
      <c r="D353" s="304"/>
      <c r="E353" s="300"/>
      <c r="F353" s="300"/>
      <c r="G353" s="313"/>
      <c r="H353" s="660"/>
      <c r="I353" s="303"/>
      <c r="J353" s="303"/>
      <c r="K353" s="303"/>
      <c r="L353" s="303"/>
      <c r="M353" s="303"/>
      <c r="N353" s="303"/>
      <c r="O353" s="303"/>
      <c r="P353" s="303"/>
      <c r="Q353" s="303"/>
      <c r="R353" s="303"/>
      <c r="S353" s="303"/>
      <c r="T353" s="304"/>
      <c r="U353" s="304"/>
      <c r="V353" s="304"/>
      <c r="W353" s="304"/>
      <c r="X353" s="304"/>
      <c r="Y353" s="304"/>
      <c r="Z353" s="304"/>
      <c r="AA353" s="304"/>
      <c r="AB353" s="304"/>
      <c r="AC353" s="304"/>
      <c r="AD353" s="304"/>
      <c r="AE353" s="304"/>
      <c r="AF353" s="304"/>
      <c r="AG353" s="304"/>
    </row>
    <row r="354">
      <c r="A354" s="304"/>
      <c r="B354" s="304"/>
      <c r="C354" s="304"/>
      <c r="D354" s="304"/>
      <c r="E354" s="300"/>
      <c r="F354" s="300"/>
      <c r="G354" s="313"/>
      <c r="H354" s="660"/>
      <c r="I354" s="303"/>
      <c r="J354" s="303"/>
      <c r="K354" s="303"/>
      <c r="L354" s="303"/>
      <c r="M354" s="303"/>
      <c r="N354" s="303"/>
      <c r="O354" s="303"/>
      <c r="P354" s="303"/>
      <c r="Q354" s="303"/>
      <c r="R354" s="303"/>
      <c r="S354" s="303"/>
      <c r="T354" s="304"/>
      <c r="U354" s="304"/>
      <c r="V354" s="304"/>
      <c r="W354" s="304"/>
      <c r="X354" s="304"/>
      <c r="Y354" s="304"/>
      <c r="Z354" s="304"/>
      <c r="AA354" s="304"/>
      <c r="AB354" s="304"/>
      <c r="AC354" s="304"/>
      <c r="AD354" s="304"/>
      <c r="AE354" s="304"/>
      <c r="AF354" s="304"/>
      <c r="AG354" s="304"/>
    </row>
    <row r="355">
      <c r="A355" s="304"/>
      <c r="B355" s="304"/>
      <c r="C355" s="304"/>
      <c r="D355" s="304"/>
      <c r="E355" s="300"/>
      <c r="F355" s="300"/>
      <c r="G355" s="313"/>
      <c r="H355" s="660"/>
      <c r="I355" s="303"/>
      <c r="J355" s="303"/>
      <c r="K355" s="303"/>
      <c r="L355" s="303"/>
      <c r="M355" s="303"/>
      <c r="N355" s="303"/>
      <c r="O355" s="303"/>
      <c r="P355" s="303"/>
      <c r="Q355" s="303"/>
      <c r="R355" s="303"/>
      <c r="S355" s="303"/>
      <c r="T355" s="304"/>
      <c r="U355" s="304"/>
      <c r="V355" s="304"/>
      <c r="W355" s="304"/>
      <c r="X355" s="304"/>
      <c r="Y355" s="304"/>
      <c r="Z355" s="304"/>
      <c r="AA355" s="304"/>
      <c r="AB355" s="304"/>
      <c r="AC355" s="304"/>
      <c r="AD355" s="304"/>
      <c r="AE355" s="304"/>
      <c r="AF355" s="304"/>
      <c r="AG355" s="304"/>
    </row>
    <row r="356">
      <c r="A356" s="304"/>
      <c r="B356" s="304"/>
      <c r="C356" s="304"/>
      <c r="D356" s="304"/>
      <c r="E356" s="300"/>
      <c r="F356" s="300"/>
      <c r="G356" s="313"/>
      <c r="H356" s="660"/>
      <c r="I356" s="303"/>
      <c r="J356" s="303"/>
      <c r="K356" s="303"/>
      <c r="L356" s="303"/>
      <c r="M356" s="303"/>
      <c r="N356" s="303"/>
      <c r="O356" s="303"/>
      <c r="P356" s="303"/>
      <c r="Q356" s="303"/>
      <c r="R356" s="303"/>
      <c r="S356" s="303"/>
      <c r="T356" s="304"/>
      <c r="U356" s="304"/>
      <c r="V356" s="304"/>
      <c r="W356" s="304"/>
      <c r="X356" s="304"/>
      <c r="Y356" s="304"/>
      <c r="Z356" s="304"/>
      <c r="AA356" s="304"/>
      <c r="AB356" s="304"/>
      <c r="AC356" s="304"/>
      <c r="AD356" s="304"/>
      <c r="AE356" s="304"/>
      <c r="AF356" s="304"/>
      <c r="AG356" s="304"/>
    </row>
    <row r="357">
      <c r="A357" s="304"/>
      <c r="B357" s="304"/>
      <c r="C357" s="304"/>
      <c r="D357" s="304"/>
      <c r="E357" s="300"/>
      <c r="F357" s="300"/>
      <c r="G357" s="313"/>
      <c r="H357" s="660"/>
      <c r="I357" s="303"/>
      <c r="J357" s="303"/>
      <c r="K357" s="303"/>
      <c r="L357" s="303"/>
      <c r="M357" s="303"/>
      <c r="N357" s="303"/>
      <c r="O357" s="303"/>
      <c r="P357" s="303"/>
      <c r="Q357" s="303"/>
      <c r="R357" s="303"/>
      <c r="S357" s="303"/>
      <c r="T357" s="304"/>
      <c r="U357" s="304"/>
      <c r="V357" s="304"/>
      <c r="W357" s="304"/>
      <c r="X357" s="304"/>
      <c r="Y357" s="304"/>
      <c r="Z357" s="304"/>
      <c r="AA357" s="304"/>
      <c r="AB357" s="304"/>
      <c r="AC357" s="304"/>
      <c r="AD357" s="304"/>
      <c r="AE357" s="304"/>
      <c r="AF357" s="304"/>
      <c r="AG357" s="304"/>
    </row>
    <row r="358">
      <c r="A358" s="304"/>
      <c r="B358" s="304"/>
      <c r="C358" s="304"/>
      <c r="D358" s="304"/>
      <c r="E358" s="300"/>
      <c r="F358" s="300"/>
      <c r="G358" s="313"/>
      <c r="H358" s="660"/>
      <c r="I358" s="303"/>
      <c r="J358" s="303"/>
      <c r="K358" s="303"/>
      <c r="L358" s="303"/>
      <c r="M358" s="303"/>
      <c r="N358" s="303"/>
      <c r="O358" s="303"/>
      <c r="P358" s="303"/>
      <c r="Q358" s="303"/>
      <c r="R358" s="303"/>
      <c r="S358" s="303"/>
      <c r="T358" s="304"/>
      <c r="U358" s="304"/>
      <c r="V358" s="304"/>
      <c r="W358" s="304"/>
      <c r="X358" s="304"/>
      <c r="Y358" s="304"/>
      <c r="Z358" s="304"/>
      <c r="AA358" s="304"/>
      <c r="AB358" s="304"/>
      <c r="AC358" s="304"/>
      <c r="AD358" s="304"/>
      <c r="AE358" s="304"/>
      <c r="AF358" s="304"/>
      <c r="AG358" s="304"/>
    </row>
    <row r="359">
      <c r="A359" s="304"/>
      <c r="B359" s="304"/>
      <c r="C359" s="304"/>
      <c r="D359" s="304"/>
      <c r="E359" s="300"/>
      <c r="F359" s="300"/>
      <c r="G359" s="313"/>
      <c r="H359" s="660"/>
      <c r="I359" s="303"/>
      <c r="J359" s="303"/>
      <c r="K359" s="303"/>
      <c r="L359" s="303"/>
      <c r="M359" s="303"/>
      <c r="N359" s="303"/>
      <c r="O359" s="303"/>
      <c r="P359" s="303"/>
      <c r="Q359" s="303"/>
      <c r="R359" s="303"/>
      <c r="S359" s="303"/>
      <c r="T359" s="304"/>
      <c r="U359" s="304"/>
      <c r="V359" s="304"/>
      <c r="W359" s="304"/>
      <c r="X359" s="304"/>
      <c r="Y359" s="304"/>
      <c r="Z359" s="304"/>
      <c r="AA359" s="304"/>
      <c r="AB359" s="304"/>
      <c r="AC359" s="304"/>
      <c r="AD359" s="304"/>
      <c r="AE359" s="304"/>
      <c r="AF359" s="304"/>
      <c r="AG359" s="304"/>
    </row>
    <row r="360">
      <c r="A360" s="304"/>
      <c r="B360" s="304"/>
      <c r="C360" s="304"/>
      <c r="D360" s="304"/>
      <c r="E360" s="300"/>
      <c r="F360" s="300"/>
      <c r="G360" s="313"/>
      <c r="H360" s="660"/>
      <c r="I360" s="303"/>
      <c r="J360" s="303"/>
      <c r="K360" s="303"/>
      <c r="L360" s="303"/>
      <c r="M360" s="303"/>
      <c r="N360" s="303"/>
      <c r="O360" s="303"/>
      <c r="P360" s="303"/>
      <c r="Q360" s="303"/>
      <c r="R360" s="303"/>
      <c r="S360" s="303"/>
      <c r="T360" s="304"/>
      <c r="U360" s="304"/>
      <c r="V360" s="304"/>
      <c r="W360" s="304"/>
      <c r="X360" s="304"/>
      <c r="Y360" s="304"/>
      <c r="Z360" s="304"/>
      <c r="AA360" s="304"/>
      <c r="AB360" s="304"/>
      <c r="AC360" s="304"/>
      <c r="AD360" s="304"/>
      <c r="AE360" s="304"/>
      <c r="AF360" s="304"/>
      <c r="AG360" s="304"/>
    </row>
    <row r="361">
      <c r="A361" s="304"/>
      <c r="B361" s="304"/>
      <c r="C361" s="304"/>
      <c r="D361" s="304"/>
      <c r="E361" s="300"/>
      <c r="F361" s="300"/>
      <c r="G361" s="313"/>
      <c r="H361" s="660"/>
      <c r="I361" s="303"/>
      <c r="J361" s="303"/>
      <c r="K361" s="303"/>
      <c r="L361" s="303"/>
      <c r="M361" s="303"/>
      <c r="N361" s="303"/>
      <c r="O361" s="303"/>
      <c r="P361" s="303"/>
      <c r="Q361" s="303"/>
      <c r="R361" s="303"/>
      <c r="S361" s="303"/>
      <c r="T361" s="304"/>
      <c r="U361" s="304"/>
      <c r="V361" s="304"/>
      <c r="W361" s="304"/>
      <c r="X361" s="304"/>
      <c r="Y361" s="304"/>
      <c r="Z361" s="304"/>
      <c r="AA361" s="304"/>
      <c r="AB361" s="304"/>
      <c r="AC361" s="304"/>
      <c r="AD361" s="304"/>
      <c r="AE361" s="304"/>
      <c r="AF361" s="304"/>
      <c r="AG361" s="304"/>
    </row>
    <row r="362">
      <c r="A362" s="304"/>
      <c r="B362" s="304"/>
      <c r="C362" s="304"/>
      <c r="D362" s="304"/>
      <c r="E362" s="300"/>
      <c r="F362" s="300"/>
      <c r="G362" s="313"/>
      <c r="H362" s="660"/>
      <c r="I362" s="303"/>
      <c r="J362" s="303"/>
      <c r="K362" s="303"/>
      <c r="L362" s="303"/>
      <c r="M362" s="303"/>
      <c r="N362" s="303"/>
      <c r="O362" s="303"/>
      <c r="P362" s="303"/>
      <c r="Q362" s="303"/>
      <c r="R362" s="303"/>
      <c r="S362" s="303"/>
      <c r="T362" s="304"/>
      <c r="U362" s="304"/>
      <c r="V362" s="304"/>
      <c r="W362" s="304"/>
      <c r="X362" s="304"/>
      <c r="Y362" s="304"/>
      <c r="Z362" s="304"/>
      <c r="AA362" s="304"/>
      <c r="AB362" s="304"/>
      <c r="AC362" s="304"/>
      <c r="AD362" s="304"/>
      <c r="AE362" s="304"/>
      <c r="AF362" s="304"/>
      <c r="AG362" s="304"/>
    </row>
    <row r="363">
      <c r="A363" s="304"/>
      <c r="B363" s="304"/>
      <c r="C363" s="304"/>
      <c r="D363" s="304"/>
      <c r="E363" s="300"/>
      <c r="F363" s="300"/>
      <c r="G363" s="313"/>
      <c r="H363" s="660"/>
      <c r="I363" s="303"/>
      <c r="J363" s="303"/>
      <c r="K363" s="303"/>
      <c r="L363" s="303"/>
      <c r="M363" s="303"/>
      <c r="N363" s="303"/>
      <c r="O363" s="303"/>
      <c r="P363" s="303"/>
      <c r="Q363" s="303"/>
      <c r="R363" s="303"/>
      <c r="S363" s="303"/>
      <c r="T363" s="304"/>
      <c r="U363" s="304"/>
      <c r="V363" s="304"/>
      <c r="W363" s="304"/>
      <c r="X363" s="304"/>
      <c r="Y363" s="304"/>
      <c r="Z363" s="304"/>
      <c r="AA363" s="304"/>
      <c r="AB363" s="304"/>
      <c r="AC363" s="304"/>
      <c r="AD363" s="304"/>
      <c r="AE363" s="304"/>
      <c r="AF363" s="304"/>
      <c r="AG363" s="304"/>
    </row>
    <row r="364">
      <c r="A364" s="304"/>
      <c r="B364" s="304"/>
      <c r="C364" s="304"/>
      <c r="D364" s="304"/>
      <c r="E364" s="300"/>
      <c r="F364" s="300"/>
      <c r="G364" s="313"/>
      <c r="H364" s="660"/>
      <c r="I364" s="303"/>
      <c r="J364" s="303"/>
      <c r="K364" s="303"/>
      <c r="L364" s="303"/>
      <c r="M364" s="303"/>
      <c r="N364" s="303"/>
      <c r="O364" s="303"/>
      <c r="P364" s="303"/>
      <c r="Q364" s="303"/>
      <c r="R364" s="303"/>
      <c r="S364" s="303"/>
      <c r="T364" s="304"/>
      <c r="U364" s="304"/>
      <c r="V364" s="304"/>
      <c r="W364" s="304"/>
      <c r="X364" s="304"/>
      <c r="Y364" s="304"/>
      <c r="Z364" s="304"/>
      <c r="AA364" s="304"/>
      <c r="AB364" s="304"/>
      <c r="AC364" s="304"/>
      <c r="AD364" s="304"/>
      <c r="AE364" s="304"/>
      <c r="AF364" s="304"/>
      <c r="AG364" s="304"/>
    </row>
    <row r="365">
      <c r="A365" s="304"/>
      <c r="B365" s="304"/>
      <c r="C365" s="304"/>
      <c r="D365" s="304"/>
      <c r="E365" s="300"/>
      <c r="F365" s="300"/>
      <c r="G365" s="313"/>
      <c r="H365" s="660"/>
      <c r="I365" s="303"/>
      <c r="J365" s="303"/>
      <c r="K365" s="303"/>
      <c r="L365" s="303"/>
      <c r="M365" s="303"/>
      <c r="N365" s="303"/>
      <c r="O365" s="303"/>
      <c r="P365" s="303"/>
      <c r="Q365" s="303"/>
      <c r="R365" s="303"/>
      <c r="S365" s="303"/>
      <c r="T365" s="304"/>
      <c r="U365" s="304"/>
      <c r="V365" s="304"/>
      <c r="W365" s="304"/>
      <c r="X365" s="304"/>
      <c r="Y365" s="304"/>
      <c r="Z365" s="304"/>
      <c r="AA365" s="304"/>
      <c r="AB365" s="304"/>
      <c r="AC365" s="304"/>
      <c r="AD365" s="304"/>
      <c r="AE365" s="304"/>
      <c r="AF365" s="304"/>
      <c r="AG365" s="304"/>
    </row>
    <row r="366">
      <c r="A366" s="304"/>
      <c r="B366" s="304"/>
      <c r="C366" s="304"/>
      <c r="D366" s="304"/>
      <c r="E366" s="300"/>
      <c r="F366" s="300"/>
      <c r="G366" s="313"/>
      <c r="H366" s="660"/>
      <c r="I366" s="303"/>
      <c r="J366" s="303"/>
      <c r="K366" s="303"/>
      <c r="L366" s="303"/>
      <c r="M366" s="303"/>
      <c r="N366" s="303"/>
      <c r="O366" s="303"/>
      <c r="P366" s="303"/>
      <c r="Q366" s="303"/>
      <c r="R366" s="303"/>
      <c r="S366" s="303"/>
      <c r="T366" s="304"/>
      <c r="U366" s="304"/>
      <c r="V366" s="304"/>
      <c r="W366" s="304"/>
      <c r="X366" s="304"/>
      <c r="Y366" s="304"/>
      <c r="Z366" s="304"/>
      <c r="AA366" s="304"/>
      <c r="AB366" s="304"/>
      <c r="AC366" s="304"/>
      <c r="AD366" s="304"/>
      <c r="AE366" s="304"/>
      <c r="AF366" s="304"/>
      <c r="AG366" s="304"/>
    </row>
    <row r="367">
      <c r="A367" s="304"/>
      <c r="B367" s="304"/>
      <c r="C367" s="304"/>
      <c r="D367" s="304"/>
      <c r="E367" s="300"/>
      <c r="F367" s="300"/>
      <c r="G367" s="313"/>
      <c r="H367" s="660"/>
      <c r="I367" s="303"/>
      <c r="J367" s="303"/>
      <c r="K367" s="303"/>
      <c r="L367" s="303"/>
      <c r="M367" s="303"/>
      <c r="N367" s="303"/>
      <c r="O367" s="303"/>
      <c r="P367" s="303"/>
      <c r="Q367" s="303"/>
      <c r="R367" s="303"/>
      <c r="S367" s="303"/>
      <c r="T367" s="304"/>
      <c r="U367" s="304"/>
      <c r="V367" s="304"/>
      <c r="W367" s="304"/>
      <c r="X367" s="304"/>
      <c r="Y367" s="304"/>
      <c r="Z367" s="304"/>
      <c r="AA367" s="304"/>
      <c r="AB367" s="304"/>
      <c r="AC367" s="304"/>
      <c r="AD367" s="304"/>
      <c r="AE367" s="304"/>
      <c r="AF367" s="304"/>
      <c r="AG367" s="304"/>
    </row>
    <row r="368">
      <c r="A368" s="304"/>
      <c r="B368" s="304"/>
      <c r="C368" s="304"/>
      <c r="D368" s="304"/>
      <c r="E368" s="300"/>
      <c r="F368" s="300"/>
      <c r="G368" s="313"/>
      <c r="H368" s="660"/>
      <c r="I368" s="303"/>
      <c r="J368" s="303"/>
      <c r="K368" s="303"/>
      <c r="L368" s="303"/>
      <c r="M368" s="303"/>
      <c r="N368" s="303"/>
      <c r="O368" s="303"/>
      <c r="P368" s="303"/>
      <c r="Q368" s="303"/>
      <c r="R368" s="303"/>
      <c r="S368" s="303"/>
      <c r="T368" s="304"/>
      <c r="U368" s="304"/>
      <c r="V368" s="304"/>
      <c r="W368" s="304"/>
      <c r="X368" s="304"/>
      <c r="Y368" s="304"/>
      <c r="Z368" s="304"/>
      <c r="AA368" s="304"/>
      <c r="AB368" s="304"/>
      <c r="AC368" s="304"/>
      <c r="AD368" s="304"/>
      <c r="AE368" s="304"/>
      <c r="AF368" s="304"/>
      <c r="AG368" s="304"/>
    </row>
    <row r="369">
      <c r="A369" s="304"/>
      <c r="B369" s="304"/>
      <c r="C369" s="304"/>
      <c r="D369" s="304"/>
      <c r="E369" s="300"/>
      <c r="F369" s="300"/>
      <c r="G369" s="313"/>
      <c r="H369" s="660"/>
      <c r="I369" s="303"/>
      <c r="J369" s="303"/>
      <c r="K369" s="303"/>
      <c r="L369" s="303"/>
      <c r="M369" s="303"/>
      <c r="N369" s="303"/>
      <c r="O369" s="303"/>
      <c r="P369" s="303"/>
      <c r="Q369" s="303"/>
      <c r="R369" s="303"/>
      <c r="S369" s="303"/>
      <c r="T369" s="304"/>
      <c r="U369" s="304"/>
      <c r="V369" s="304"/>
      <c r="W369" s="304"/>
      <c r="X369" s="304"/>
      <c r="Y369" s="304"/>
      <c r="Z369" s="304"/>
      <c r="AA369" s="304"/>
      <c r="AB369" s="304"/>
      <c r="AC369" s="304"/>
      <c r="AD369" s="304"/>
      <c r="AE369" s="304"/>
      <c r="AF369" s="304"/>
      <c r="AG369" s="304"/>
    </row>
    <row r="370">
      <c r="A370" s="304"/>
      <c r="B370" s="304"/>
      <c r="C370" s="304"/>
      <c r="D370" s="304"/>
      <c r="E370" s="300"/>
      <c r="F370" s="300"/>
      <c r="G370" s="313"/>
      <c r="H370" s="660"/>
      <c r="I370" s="303"/>
      <c r="J370" s="303"/>
      <c r="K370" s="303"/>
      <c r="L370" s="303"/>
      <c r="M370" s="303"/>
      <c r="N370" s="303"/>
      <c r="O370" s="303"/>
      <c r="P370" s="303"/>
      <c r="Q370" s="303"/>
      <c r="R370" s="303"/>
      <c r="S370" s="303"/>
      <c r="T370" s="304"/>
      <c r="U370" s="304"/>
      <c r="V370" s="304"/>
      <c r="W370" s="304"/>
      <c r="X370" s="304"/>
      <c r="Y370" s="304"/>
      <c r="Z370" s="304"/>
      <c r="AA370" s="304"/>
      <c r="AB370" s="304"/>
      <c r="AC370" s="304"/>
      <c r="AD370" s="304"/>
      <c r="AE370" s="304"/>
      <c r="AF370" s="304"/>
      <c r="AG370" s="304"/>
    </row>
    <row r="371">
      <c r="A371" s="304"/>
      <c r="B371" s="304"/>
      <c r="C371" s="304"/>
      <c r="D371" s="304"/>
      <c r="E371" s="300"/>
      <c r="F371" s="300"/>
      <c r="G371" s="313"/>
      <c r="H371" s="660"/>
      <c r="I371" s="303"/>
      <c r="J371" s="303"/>
      <c r="K371" s="303"/>
      <c r="L371" s="303"/>
      <c r="M371" s="303"/>
      <c r="N371" s="303"/>
      <c r="O371" s="303"/>
      <c r="P371" s="303"/>
      <c r="Q371" s="303"/>
      <c r="R371" s="303"/>
      <c r="S371" s="303"/>
      <c r="T371" s="304"/>
      <c r="U371" s="304"/>
      <c r="V371" s="304"/>
      <c r="W371" s="304"/>
      <c r="X371" s="304"/>
      <c r="Y371" s="304"/>
      <c r="Z371" s="304"/>
      <c r="AA371" s="304"/>
      <c r="AB371" s="304"/>
      <c r="AC371" s="304"/>
      <c r="AD371" s="304"/>
      <c r="AE371" s="304"/>
      <c r="AF371" s="304"/>
      <c r="AG371" s="304"/>
    </row>
    <row r="372">
      <c r="A372" s="304"/>
      <c r="B372" s="304"/>
      <c r="C372" s="304"/>
      <c r="D372" s="304"/>
      <c r="E372" s="300"/>
      <c r="F372" s="300"/>
      <c r="G372" s="313"/>
      <c r="H372" s="660"/>
      <c r="I372" s="303"/>
      <c r="J372" s="303"/>
      <c r="K372" s="303"/>
      <c r="L372" s="303"/>
      <c r="M372" s="303"/>
      <c r="N372" s="303"/>
      <c r="O372" s="303"/>
      <c r="P372" s="303"/>
      <c r="Q372" s="303"/>
      <c r="R372" s="303"/>
      <c r="S372" s="303"/>
      <c r="T372" s="304"/>
      <c r="U372" s="304"/>
      <c r="V372" s="304"/>
      <c r="W372" s="304"/>
      <c r="X372" s="304"/>
      <c r="Y372" s="304"/>
      <c r="Z372" s="304"/>
      <c r="AA372" s="304"/>
      <c r="AB372" s="304"/>
      <c r="AC372" s="304"/>
      <c r="AD372" s="304"/>
      <c r="AE372" s="304"/>
      <c r="AF372" s="304"/>
      <c r="AG372" s="304"/>
    </row>
    <row r="373">
      <c r="A373" s="304"/>
      <c r="B373" s="304"/>
      <c r="C373" s="304"/>
      <c r="D373" s="304"/>
      <c r="E373" s="300"/>
      <c r="F373" s="300"/>
      <c r="G373" s="313"/>
      <c r="H373" s="660"/>
      <c r="I373" s="303"/>
      <c r="J373" s="303"/>
      <c r="K373" s="303"/>
      <c r="L373" s="303"/>
      <c r="M373" s="303"/>
      <c r="N373" s="303"/>
      <c r="O373" s="303"/>
      <c r="P373" s="303"/>
      <c r="Q373" s="303"/>
      <c r="R373" s="303"/>
      <c r="S373" s="303"/>
      <c r="T373" s="304"/>
      <c r="U373" s="304"/>
      <c r="V373" s="304"/>
      <c r="W373" s="304"/>
      <c r="X373" s="304"/>
      <c r="Y373" s="304"/>
      <c r="Z373" s="304"/>
      <c r="AA373" s="304"/>
      <c r="AB373" s="304"/>
      <c r="AC373" s="304"/>
      <c r="AD373" s="304"/>
      <c r="AE373" s="304"/>
      <c r="AF373" s="304"/>
      <c r="AG373" s="304"/>
    </row>
    <row r="374">
      <c r="A374" s="304"/>
      <c r="B374" s="304"/>
      <c r="C374" s="304"/>
      <c r="D374" s="304"/>
      <c r="E374" s="300"/>
      <c r="F374" s="300"/>
      <c r="G374" s="313"/>
      <c r="H374" s="660"/>
      <c r="I374" s="303"/>
      <c r="J374" s="303"/>
      <c r="K374" s="303"/>
      <c r="L374" s="303"/>
      <c r="M374" s="303"/>
      <c r="N374" s="303"/>
      <c r="O374" s="303"/>
      <c r="P374" s="303"/>
      <c r="Q374" s="303"/>
      <c r="R374" s="303"/>
      <c r="S374" s="303"/>
      <c r="T374" s="304"/>
      <c r="U374" s="304"/>
      <c r="V374" s="304"/>
      <c r="W374" s="304"/>
      <c r="X374" s="304"/>
      <c r="Y374" s="304"/>
      <c r="Z374" s="304"/>
      <c r="AA374" s="304"/>
      <c r="AB374" s="304"/>
      <c r="AC374" s="304"/>
      <c r="AD374" s="304"/>
      <c r="AE374" s="304"/>
      <c r="AF374" s="304"/>
      <c r="AG374" s="304"/>
    </row>
    <row r="375">
      <c r="A375" s="304"/>
      <c r="B375" s="304"/>
      <c r="C375" s="304"/>
      <c r="D375" s="304"/>
      <c r="E375" s="300"/>
      <c r="F375" s="300"/>
      <c r="G375" s="313"/>
      <c r="H375" s="660"/>
      <c r="I375" s="303"/>
      <c r="J375" s="303"/>
      <c r="K375" s="303"/>
      <c r="L375" s="303"/>
      <c r="M375" s="303"/>
      <c r="N375" s="303"/>
      <c r="O375" s="303"/>
      <c r="P375" s="303"/>
      <c r="Q375" s="303"/>
      <c r="R375" s="303"/>
      <c r="S375" s="303"/>
      <c r="T375" s="304"/>
      <c r="U375" s="304"/>
      <c r="V375" s="304"/>
      <c r="W375" s="304"/>
      <c r="X375" s="304"/>
      <c r="Y375" s="304"/>
      <c r="Z375" s="304"/>
      <c r="AA375" s="304"/>
      <c r="AB375" s="304"/>
      <c r="AC375" s="304"/>
      <c r="AD375" s="304"/>
      <c r="AE375" s="304"/>
      <c r="AF375" s="304"/>
      <c r="AG375" s="304"/>
    </row>
    <row r="376">
      <c r="A376" s="304"/>
      <c r="B376" s="304"/>
      <c r="C376" s="304"/>
      <c r="D376" s="304"/>
      <c r="E376" s="300"/>
      <c r="F376" s="300"/>
      <c r="G376" s="313"/>
      <c r="H376" s="660"/>
      <c r="I376" s="303"/>
      <c r="J376" s="303"/>
      <c r="K376" s="303"/>
      <c r="L376" s="303"/>
      <c r="M376" s="303"/>
      <c r="N376" s="303"/>
      <c r="O376" s="303"/>
      <c r="P376" s="303"/>
      <c r="Q376" s="303"/>
      <c r="R376" s="303"/>
      <c r="S376" s="303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/>
      <c r="AF376" s="304"/>
      <c r="AG376" s="304"/>
    </row>
    <row r="377">
      <c r="A377" s="304"/>
      <c r="B377" s="304"/>
      <c r="C377" s="304"/>
      <c r="D377" s="304"/>
      <c r="E377" s="300"/>
      <c r="F377" s="300"/>
      <c r="G377" s="313"/>
      <c r="H377" s="660"/>
      <c r="I377" s="303"/>
      <c r="J377" s="303"/>
      <c r="K377" s="303"/>
      <c r="L377" s="303"/>
      <c r="M377" s="303"/>
      <c r="N377" s="303"/>
      <c r="O377" s="303"/>
      <c r="P377" s="303"/>
      <c r="Q377" s="303"/>
      <c r="R377" s="303"/>
      <c r="S377" s="303"/>
      <c r="T377" s="304"/>
      <c r="U377" s="304"/>
      <c r="V377" s="304"/>
      <c r="W377" s="304"/>
      <c r="X377" s="304"/>
      <c r="Y377" s="304"/>
      <c r="Z377" s="304"/>
      <c r="AA377" s="304"/>
      <c r="AB377" s="304"/>
      <c r="AC377" s="304"/>
      <c r="AD377" s="304"/>
      <c r="AE377" s="304"/>
      <c r="AF377" s="304"/>
      <c r="AG377" s="304"/>
    </row>
    <row r="378">
      <c r="A378" s="304"/>
      <c r="B378" s="304"/>
      <c r="C378" s="304"/>
      <c r="D378" s="304"/>
      <c r="E378" s="300"/>
      <c r="F378" s="300"/>
      <c r="G378" s="313"/>
      <c r="H378" s="660"/>
      <c r="I378" s="303"/>
      <c r="J378" s="303"/>
      <c r="K378" s="303"/>
      <c r="L378" s="303"/>
      <c r="M378" s="303"/>
      <c r="N378" s="303"/>
      <c r="O378" s="303"/>
      <c r="P378" s="303"/>
      <c r="Q378" s="303"/>
      <c r="R378" s="303"/>
      <c r="S378" s="303"/>
      <c r="T378" s="304"/>
      <c r="U378" s="304"/>
      <c r="V378" s="304"/>
      <c r="W378" s="304"/>
      <c r="X378" s="304"/>
      <c r="Y378" s="304"/>
      <c r="Z378" s="304"/>
      <c r="AA378" s="304"/>
      <c r="AB378" s="304"/>
      <c r="AC378" s="304"/>
      <c r="AD378" s="304"/>
      <c r="AE378" s="304"/>
      <c r="AF378" s="304"/>
      <c r="AG378" s="304"/>
    </row>
    <row r="379">
      <c r="A379" s="304"/>
      <c r="B379" s="304"/>
      <c r="C379" s="304"/>
      <c r="D379" s="304"/>
      <c r="E379" s="300"/>
      <c r="F379" s="300"/>
      <c r="G379" s="313"/>
      <c r="H379" s="660"/>
      <c r="I379" s="303"/>
      <c r="J379" s="303"/>
      <c r="K379" s="303"/>
      <c r="L379" s="303"/>
      <c r="M379" s="303"/>
      <c r="N379" s="303"/>
      <c r="O379" s="303"/>
      <c r="P379" s="303"/>
      <c r="Q379" s="303"/>
      <c r="R379" s="303"/>
      <c r="S379" s="303"/>
      <c r="T379" s="304"/>
      <c r="U379" s="304"/>
      <c r="V379" s="304"/>
      <c r="W379" s="304"/>
      <c r="X379" s="304"/>
      <c r="Y379" s="304"/>
      <c r="Z379" s="304"/>
      <c r="AA379" s="304"/>
      <c r="AB379" s="304"/>
      <c r="AC379" s="304"/>
      <c r="AD379" s="304"/>
      <c r="AE379" s="304"/>
      <c r="AF379" s="304"/>
      <c r="AG379" s="304"/>
    </row>
    <row r="380">
      <c r="A380" s="304"/>
      <c r="B380" s="304"/>
      <c r="C380" s="304"/>
      <c r="D380" s="304"/>
      <c r="E380" s="300"/>
      <c r="F380" s="300"/>
      <c r="G380" s="313"/>
      <c r="H380" s="660"/>
      <c r="I380" s="303"/>
      <c r="J380" s="303"/>
      <c r="K380" s="303"/>
      <c r="L380" s="303"/>
      <c r="M380" s="303"/>
      <c r="N380" s="303"/>
      <c r="O380" s="303"/>
      <c r="P380" s="303"/>
      <c r="Q380" s="303"/>
      <c r="R380" s="303"/>
      <c r="S380" s="303"/>
      <c r="T380" s="304"/>
      <c r="U380" s="304"/>
      <c r="V380" s="304"/>
      <c r="W380" s="304"/>
      <c r="X380" s="304"/>
      <c r="Y380" s="304"/>
      <c r="Z380" s="304"/>
      <c r="AA380" s="304"/>
      <c r="AB380" s="304"/>
      <c r="AC380" s="304"/>
      <c r="AD380" s="304"/>
      <c r="AE380" s="304"/>
      <c r="AF380" s="304"/>
      <c r="AG380" s="304"/>
    </row>
    <row r="381">
      <c r="A381" s="304"/>
      <c r="B381" s="304"/>
      <c r="C381" s="304"/>
      <c r="D381" s="304"/>
      <c r="E381" s="300"/>
      <c r="F381" s="300"/>
      <c r="G381" s="313"/>
      <c r="H381" s="660"/>
      <c r="I381" s="303"/>
      <c r="J381" s="303"/>
      <c r="K381" s="303"/>
      <c r="L381" s="303"/>
      <c r="M381" s="303"/>
      <c r="N381" s="303"/>
      <c r="O381" s="303"/>
      <c r="P381" s="303"/>
      <c r="Q381" s="303"/>
      <c r="R381" s="303"/>
      <c r="S381" s="303"/>
      <c r="T381" s="304"/>
      <c r="U381" s="304"/>
      <c r="V381" s="304"/>
      <c r="W381" s="304"/>
      <c r="X381" s="304"/>
      <c r="Y381" s="304"/>
      <c r="Z381" s="304"/>
      <c r="AA381" s="304"/>
      <c r="AB381" s="304"/>
      <c r="AC381" s="304"/>
      <c r="AD381" s="304"/>
      <c r="AE381" s="304"/>
      <c r="AF381" s="304"/>
      <c r="AG381" s="304"/>
    </row>
    <row r="382">
      <c r="A382" s="304"/>
      <c r="B382" s="304"/>
      <c r="C382" s="304"/>
      <c r="D382" s="304"/>
      <c r="E382" s="300"/>
      <c r="F382" s="300"/>
      <c r="G382" s="313"/>
      <c r="H382" s="660"/>
      <c r="I382" s="303"/>
      <c r="J382" s="303"/>
      <c r="K382" s="303"/>
      <c r="L382" s="303"/>
      <c r="M382" s="303"/>
      <c r="N382" s="303"/>
      <c r="O382" s="303"/>
      <c r="P382" s="303"/>
      <c r="Q382" s="303"/>
      <c r="R382" s="303"/>
      <c r="S382" s="303"/>
      <c r="T382" s="304"/>
      <c r="U382" s="304"/>
      <c r="V382" s="304"/>
      <c r="W382" s="304"/>
      <c r="X382" s="304"/>
      <c r="Y382" s="304"/>
      <c r="Z382" s="304"/>
      <c r="AA382" s="304"/>
      <c r="AB382" s="304"/>
      <c r="AC382" s="304"/>
      <c r="AD382" s="304"/>
      <c r="AE382" s="304"/>
      <c r="AF382" s="304"/>
      <c r="AG382" s="304"/>
    </row>
    <row r="383">
      <c r="A383" s="304"/>
      <c r="B383" s="304"/>
      <c r="C383" s="304"/>
      <c r="D383" s="304"/>
      <c r="E383" s="300"/>
      <c r="F383" s="300"/>
      <c r="G383" s="313"/>
      <c r="H383" s="660"/>
      <c r="I383" s="303"/>
      <c r="J383" s="303"/>
      <c r="K383" s="303"/>
      <c r="L383" s="303"/>
      <c r="M383" s="303"/>
      <c r="N383" s="303"/>
      <c r="O383" s="303"/>
      <c r="P383" s="303"/>
      <c r="Q383" s="303"/>
      <c r="R383" s="303"/>
      <c r="S383" s="303"/>
      <c r="T383" s="304"/>
      <c r="U383" s="304"/>
      <c r="V383" s="304"/>
      <c r="W383" s="304"/>
      <c r="X383" s="304"/>
      <c r="Y383" s="304"/>
      <c r="Z383" s="304"/>
      <c r="AA383" s="304"/>
      <c r="AB383" s="304"/>
      <c r="AC383" s="304"/>
      <c r="AD383" s="304"/>
      <c r="AE383" s="304"/>
      <c r="AF383" s="304"/>
      <c r="AG383" s="304"/>
    </row>
    <row r="384">
      <c r="A384" s="304"/>
      <c r="B384" s="304"/>
      <c r="C384" s="304"/>
      <c r="D384" s="304"/>
      <c r="E384" s="300"/>
      <c r="F384" s="300"/>
      <c r="G384" s="313"/>
      <c r="H384" s="660"/>
      <c r="I384" s="303"/>
      <c r="J384" s="303"/>
      <c r="K384" s="303"/>
      <c r="L384" s="303"/>
      <c r="M384" s="303"/>
      <c r="N384" s="303"/>
      <c r="O384" s="303"/>
      <c r="P384" s="303"/>
      <c r="Q384" s="303"/>
      <c r="R384" s="303"/>
      <c r="S384" s="303"/>
      <c r="T384" s="304"/>
      <c r="U384" s="304"/>
      <c r="V384" s="304"/>
      <c r="W384" s="304"/>
      <c r="X384" s="304"/>
      <c r="Y384" s="304"/>
      <c r="Z384" s="304"/>
      <c r="AA384" s="304"/>
      <c r="AB384" s="304"/>
      <c r="AC384" s="304"/>
      <c r="AD384" s="304"/>
      <c r="AE384" s="304"/>
      <c r="AF384" s="304"/>
      <c r="AG384" s="304"/>
    </row>
    <row r="385">
      <c r="A385" s="304"/>
      <c r="B385" s="304"/>
      <c r="C385" s="304"/>
      <c r="D385" s="304"/>
      <c r="E385" s="300"/>
      <c r="F385" s="300"/>
      <c r="G385" s="313"/>
      <c r="H385" s="660"/>
      <c r="I385" s="303"/>
      <c r="J385" s="303"/>
      <c r="K385" s="303"/>
      <c r="L385" s="303"/>
      <c r="M385" s="303"/>
      <c r="N385" s="303"/>
      <c r="O385" s="303"/>
      <c r="P385" s="303"/>
      <c r="Q385" s="303"/>
      <c r="R385" s="303"/>
      <c r="S385" s="303"/>
      <c r="T385" s="304"/>
      <c r="U385" s="304"/>
      <c r="V385" s="304"/>
      <c r="W385" s="304"/>
      <c r="X385" s="304"/>
      <c r="Y385" s="304"/>
      <c r="Z385" s="304"/>
      <c r="AA385" s="304"/>
      <c r="AB385" s="304"/>
      <c r="AC385" s="304"/>
      <c r="AD385" s="304"/>
      <c r="AE385" s="304"/>
      <c r="AF385" s="304"/>
      <c r="AG385" s="304"/>
    </row>
    <row r="386">
      <c r="A386" s="304"/>
      <c r="B386" s="304"/>
      <c r="C386" s="304"/>
      <c r="D386" s="304"/>
      <c r="E386" s="300"/>
      <c r="F386" s="300"/>
      <c r="G386" s="313"/>
      <c r="H386" s="660"/>
      <c r="I386" s="303"/>
      <c r="J386" s="303"/>
      <c r="K386" s="303"/>
      <c r="L386" s="303"/>
      <c r="M386" s="303"/>
      <c r="N386" s="303"/>
      <c r="O386" s="303"/>
      <c r="P386" s="303"/>
      <c r="Q386" s="303"/>
      <c r="R386" s="303"/>
      <c r="S386" s="303"/>
      <c r="T386" s="304"/>
      <c r="U386" s="304"/>
      <c r="V386" s="304"/>
      <c r="W386" s="304"/>
      <c r="X386" s="304"/>
      <c r="Y386" s="304"/>
      <c r="Z386" s="304"/>
      <c r="AA386" s="304"/>
      <c r="AB386" s="304"/>
      <c r="AC386" s="304"/>
      <c r="AD386" s="304"/>
      <c r="AE386" s="304"/>
      <c r="AF386" s="304"/>
      <c r="AG386" s="304"/>
    </row>
    <row r="387">
      <c r="A387" s="304"/>
      <c r="B387" s="304"/>
      <c r="C387" s="304"/>
      <c r="D387" s="304"/>
      <c r="E387" s="300"/>
      <c r="F387" s="300"/>
      <c r="G387" s="313"/>
      <c r="H387" s="660"/>
      <c r="I387" s="303"/>
      <c r="J387" s="303"/>
      <c r="K387" s="303"/>
      <c r="L387" s="303"/>
      <c r="M387" s="303"/>
      <c r="N387" s="303"/>
      <c r="O387" s="303"/>
      <c r="P387" s="303"/>
      <c r="Q387" s="303"/>
      <c r="R387" s="303"/>
      <c r="S387" s="303"/>
      <c r="T387" s="304"/>
      <c r="U387" s="304"/>
      <c r="V387" s="304"/>
      <c r="W387" s="304"/>
      <c r="X387" s="304"/>
      <c r="Y387" s="304"/>
      <c r="Z387" s="304"/>
      <c r="AA387" s="304"/>
      <c r="AB387" s="304"/>
      <c r="AC387" s="304"/>
      <c r="AD387" s="304"/>
      <c r="AE387" s="304"/>
      <c r="AF387" s="304"/>
      <c r="AG387" s="304"/>
    </row>
    <row r="388">
      <c r="A388" s="304"/>
      <c r="B388" s="304"/>
      <c r="C388" s="304"/>
      <c r="D388" s="304"/>
      <c r="E388" s="300"/>
      <c r="F388" s="300"/>
      <c r="G388" s="313"/>
      <c r="H388" s="660"/>
      <c r="I388" s="303"/>
      <c r="J388" s="303"/>
      <c r="K388" s="303"/>
      <c r="L388" s="303"/>
      <c r="M388" s="303"/>
      <c r="N388" s="303"/>
      <c r="O388" s="303"/>
      <c r="P388" s="303"/>
      <c r="Q388" s="303"/>
      <c r="R388" s="303"/>
      <c r="S388" s="303"/>
      <c r="T388" s="304"/>
      <c r="U388" s="304"/>
      <c r="V388" s="304"/>
      <c r="W388" s="304"/>
      <c r="X388" s="304"/>
      <c r="Y388" s="304"/>
      <c r="Z388" s="304"/>
      <c r="AA388" s="304"/>
      <c r="AB388" s="304"/>
      <c r="AC388" s="304"/>
      <c r="AD388" s="304"/>
      <c r="AE388" s="304"/>
      <c r="AF388" s="304"/>
      <c r="AG388" s="304"/>
    </row>
    <row r="389">
      <c r="A389" s="304"/>
      <c r="B389" s="304"/>
      <c r="C389" s="304"/>
      <c r="D389" s="304"/>
      <c r="E389" s="300"/>
      <c r="F389" s="300"/>
      <c r="G389" s="313"/>
      <c r="H389" s="660"/>
      <c r="I389" s="303"/>
      <c r="J389" s="303"/>
      <c r="K389" s="303"/>
      <c r="L389" s="303"/>
      <c r="M389" s="303"/>
      <c r="N389" s="303"/>
      <c r="O389" s="303"/>
      <c r="P389" s="303"/>
      <c r="Q389" s="303"/>
      <c r="R389" s="303"/>
      <c r="S389" s="303"/>
      <c r="T389" s="304"/>
      <c r="U389" s="304"/>
      <c r="V389" s="304"/>
      <c r="W389" s="304"/>
      <c r="X389" s="304"/>
      <c r="Y389" s="304"/>
      <c r="Z389" s="304"/>
      <c r="AA389" s="304"/>
      <c r="AB389" s="304"/>
      <c r="AC389" s="304"/>
      <c r="AD389" s="304"/>
      <c r="AE389" s="304"/>
      <c r="AF389" s="304"/>
      <c r="AG389" s="304"/>
    </row>
    <row r="390">
      <c r="A390" s="304"/>
      <c r="B390" s="304"/>
      <c r="C390" s="304"/>
      <c r="D390" s="304"/>
      <c r="E390" s="300"/>
      <c r="F390" s="300"/>
      <c r="G390" s="313"/>
      <c r="H390" s="660"/>
      <c r="I390" s="303"/>
      <c r="J390" s="303"/>
      <c r="K390" s="303"/>
      <c r="L390" s="303"/>
      <c r="M390" s="303"/>
      <c r="N390" s="303"/>
      <c r="O390" s="303"/>
      <c r="P390" s="303"/>
      <c r="Q390" s="303"/>
      <c r="R390" s="303"/>
      <c r="S390" s="303"/>
      <c r="T390" s="304"/>
      <c r="U390" s="304"/>
      <c r="V390" s="304"/>
      <c r="W390" s="304"/>
      <c r="X390" s="304"/>
      <c r="Y390" s="304"/>
      <c r="Z390" s="304"/>
      <c r="AA390" s="304"/>
      <c r="AB390" s="304"/>
      <c r="AC390" s="304"/>
      <c r="AD390" s="304"/>
      <c r="AE390" s="304"/>
      <c r="AF390" s="304"/>
      <c r="AG390" s="304"/>
    </row>
    <row r="391">
      <c r="A391" s="304"/>
      <c r="B391" s="304"/>
      <c r="C391" s="304"/>
      <c r="D391" s="304"/>
      <c r="E391" s="300"/>
      <c r="F391" s="300"/>
      <c r="G391" s="313"/>
      <c r="H391" s="660"/>
      <c r="I391" s="303"/>
      <c r="J391" s="303"/>
      <c r="K391" s="303"/>
      <c r="L391" s="303"/>
      <c r="M391" s="303"/>
      <c r="N391" s="303"/>
      <c r="O391" s="303"/>
      <c r="P391" s="303"/>
      <c r="Q391" s="303"/>
      <c r="R391" s="303"/>
      <c r="S391" s="303"/>
      <c r="T391" s="304"/>
      <c r="U391" s="304"/>
      <c r="V391" s="304"/>
      <c r="W391" s="304"/>
      <c r="X391" s="304"/>
      <c r="Y391" s="304"/>
      <c r="Z391" s="304"/>
      <c r="AA391" s="304"/>
      <c r="AB391" s="304"/>
      <c r="AC391" s="304"/>
      <c r="AD391" s="304"/>
      <c r="AE391" s="304"/>
      <c r="AF391" s="304"/>
      <c r="AG391" s="304"/>
    </row>
    <row r="392">
      <c r="A392" s="304"/>
      <c r="B392" s="304"/>
      <c r="C392" s="304"/>
      <c r="D392" s="304"/>
      <c r="E392" s="300"/>
      <c r="F392" s="300"/>
      <c r="G392" s="313"/>
      <c r="H392" s="660"/>
      <c r="I392" s="303"/>
      <c r="J392" s="303"/>
      <c r="K392" s="303"/>
      <c r="L392" s="303"/>
      <c r="M392" s="303"/>
      <c r="N392" s="303"/>
      <c r="O392" s="303"/>
      <c r="P392" s="303"/>
      <c r="Q392" s="303"/>
      <c r="R392" s="303"/>
      <c r="S392" s="303"/>
      <c r="T392" s="304"/>
      <c r="U392" s="304"/>
      <c r="V392" s="304"/>
      <c r="W392" s="304"/>
      <c r="X392" s="304"/>
      <c r="Y392" s="304"/>
      <c r="Z392" s="304"/>
      <c r="AA392" s="304"/>
      <c r="AB392" s="304"/>
      <c r="AC392" s="304"/>
      <c r="AD392" s="304"/>
      <c r="AE392" s="304"/>
      <c r="AF392" s="304"/>
      <c r="AG392" s="304"/>
    </row>
    <row r="393">
      <c r="A393" s="304"/>
      <c r="B393" s="304"/>
      <c r="C393" s="304"/>
      <c r="D393" s="304"/>
      <c r="E393" s="300"/>
      <c r="F393" s="300"/>
      <c r="G393" s="313"/>
      <c r="H393" s="660"/>
      <c r="I393" s="303"/>
      <c r="J393" s="303"/>
      <c r="K393" s="303"/>
      <c r="L393" s="303"/>
      <c r="M393" s="303"/>
      <c r="N393" s="303"/>
      <c r="O393" s="303"/>
      <c r="P393" s="303"/>
      <c r="Q393" s="303"/>
      <c r="R393" s="303"/>
      <c r="S393" s="303"/>
      <c r="T393" s="304"/>
      <c r="U393" s="304"/>
      <c r="V393" s="304"/>
      <c r="W393" s="304"/>
      <c r="X393" s="304"/>
      <c r="Y393" s="304"/>
      <c r="Z393" s="304"/>
      <c r="AA393" s="304"/>
      <c r="AB393" s="304"/>
      <c r="AC393" s="304"/>
      <c r="AD393" s="304"/>
      <c r="AE393" s="304"/>
      <c r="AF393" s="304"/>
      <c r="AG393" s="304"/>
    </row>
    <row r="394">
      <c r="A394" s="304"/>
      <c r="B394" s="304"/>
      <c r="C394" s="304"/>
      <c r="D394" s="304"/>
      <c r="E394" s="300"/>
      <c r="F394" s="300"/>
      <c r="G394" s="313"/>
      <c r="H394" s="660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  <c r="S394" s="303"/>
      <c r="T394" s="304"/>
      <c r="U394" s="304"/>
      <c r="V394" s="304"/>
      <c r="W394" s="304"/>
      <c r="X394" s="304"/>
      <c r="Y394" s="304"/>
      <c r="Z394" s="304"/>
      <c r="AA394" s="304"/>
      <c r="AB394" s="304"/>
      <c r="AC394" s="304"/>
      <c r="AD394" s="304"/>
      <c r="AE394" s="304"/>
      <c r="AF394" s="304"/>
      <c r="AG394" s="304"/>
    </row>
    <row r="395">
      <c r="A395" s="304"/>
      <c r="B395" s="304"/>
      <c r="C395" s="304"/>
      <c r="D395" s="304"/>
      <c r="E395" s="300"/>
      <c r="F395" s="300"/>
      <c r="G395" s="313"/>
      <c r="H395" s="660"/>
      <c r="I395" s="303"/>
      <c r="J395" s="303"/>
      <c r="K395" s="303"/>
      <c r="L395" s="303"/>
      <c r="M395" s="303"/>
      <c r="N395" s="303"/>
      <c r="O395" s="303"/>
      <c r="P395" s="303"/>
      <c r="Q395" s="303"/>
      <c r="R395" s="303"/>
      <c r="S395" s="303"/>
      <c r="T395" s="304"/>
      <c r="U395" s="304"/>
      <c r="V395" s="304"/>
      <c r="W395" s="304"/>
      <c r="X395" s="304"/>
      <c r="Y395" s="304"/>
      <c r="Z395" s="304"/>
      <c r="AA395" s="304"/>
      <c r="AB395" s="304"/>
      <c r="AC395" s="304"/>
      <c r="AD395" s="304"/>
      <c r="AE395" s="304"/>
      <c r="AF395" s="304"/>
      <c r="AG395" s="304"/>
    </row>
    <row r="396">
      <c r="A396" s="304"/>
      <c r="B396" s="304"/>
      <c r="C396" s="304"/>
      <c r="D396" s="304"/>
      <c r="E396" s="300"/>
      <c r="F396" s="300"/>
      <c r="G396" s="313"/>
      <c r="H396" s="660"/>
      <c r="I396" s="303"/>
      <c r="J396" s="303"/>
      <c r="K396" s="303"/>
      <c r="L396" s="303"/>
      <c r="M396" s="303"/>
      <c r="N396" s="303"/>
      <c r="O396" s="303"/>
      <c r="P396" s="303"/>
      <c r="Q396" s="303"/>
      <c r="R396" s="303"/>
      <c r="S396" s="303"/>
      <c r="T396" s="304"/>
      <c r="U396" s="304"/>
      <c r="V396" s="304"/>
      <c r="W396" s="304"/>
      <c r="X396" s="304"/>
      <c r="Y396" s="304"/>
      <c r="Z396" s="304"/>
      <c r="AA396" s="304"/>
      <c r="AB396" s="304"/>
      <c r="AC396" s="304"/>
      <c r="AD396" s="304"/>
      <c r="AE396" s="304"/>
      <c r="AF396" s="304"/>
      <c r="AG396" s="304"/>
    </row>
    <row r="397">
      <c r="A397" s="304"/>
      <c r="B397" s="304"/>
      <c r="C397" s="304"/>
      <c r="D397" s="304"/>
      <c r="E397" s="300"/>
      <c r="F397" s="300"/>
      <c r="G397" s="313"/>
      <c r="H397" s="660"/>
      <c r="I397" s="303"/>
      <c r="J397" s="303"/>
      <c r="K397" s="303"/>
      <c r="L397" s="303"/>
      <c r="M397" s="303"/>
      <c r="N397" s="303"/>
      <c r="O397" s="303"/>
      <c r="P397" s="303"/>
      <c r="Q397" s="303"/>
      <c r="R397" s="303"/>
      <c r="S397" s="303"/>
      <c r="T397" s="304"/>
      <c r="U397" s="304"/>
      <c r="V397" s="304"/>
      <c r="W397" s="304"/>
      <c r="X397" s="304"/>
      <c r="Y397" s="304"/>
      <c r="Z397" s="304"/>
      <c r="AA397" s="304"/>
      <c r="AB397" s="304"/>
      <c r="AC397" s="304"/>
      <c r="AD397" s="304"/>
      <c r="AE397" s="304"/>
      <c r="AF397" s="304"/>
      <c r="AG397" s="304"/>
    </row>
    <row r="398">
      <c r="A398" s="304"/>
      <c r="B398" s="304"/>
      <c r="C398" s="304"/>
      <c r="D398" s="304"/>
      <c r="E398" s="300"/>
      <c r="F398" s="300"/>
      <c r="G398" s="313"/>
      <c r="H398" s="660"/>
      <c r="I398" s="303"/>
      <c r="J398" s="303"/>
      <c r="K398" s="303"/>
      <c r="L398" s="303"/>
      <c r="M398" s="303"/>
      <c r="N398" s="303"/>
      <c r="O398" s="303"/>
      <c r="P398" s="303"/>
      <c r="Q398" s="303"/>
      <c r="R398" s="303"/>
      <c r="S398" s="303"/>
      <c r="T398" s="304"/>
      <c r="U398" s="304"/>
      <c r="V398" s="304"/>
      <c r="W398" s="304"/>
      <c r="X398" s="304"/>
      <c r="Y398" s="304"/>
      <c r="Z398" s="304"/>
      <c r="AA398" s="304"/>
      <c r="AB398" s="304"/>
      <c r="AC398" s="304"/>
      <c r="AD398" s="304"/>
      <c r="AE398" s="304"/>
      <c r="AF398" s="304"/>
      <c r="AG398" s="304"/>
    </row>
    <row r="399">
      <c r="A399" s="304"/>
      <c r="B399" s="304"/>
      <c r="C399" s="304"/>
      <c r="D399" s="304"/>
      <c r="E399" s="300"/>
      <c r="F399" s="300"/>
      <c r="G399" s="313"/>
      <c r="H399" s="660"/>
      <c r="I399" s="303"/>
      <c r="J399" s="303"/>
      <c r="K399" s="303"/>
      <c r="L399" s="303"/>
      <c r="M399" s="303"/>
      <c r="N399" s="303"/>
      <c r="O399" s="303"/>
      <c r="P399" s="303"/>
      <c r="Q399" s="303"/>
      <c r="R399" s="303"/>
      <c r="S399" s="303"/>
      <c r="T399" s="304"/>
      <c r="U399" s="304"/>
      <c r="V399" s="304"/>
      <c r="W399" s="304"/>
      <c r="X399" s="304"/>
      <c r="Y399" s="304"/>
      <c r="Z399" s="304"/>
      <c r="AA399" s="304"/>
      <c r="AB399" s="304"/>
      <c r="AC399" s="304"/>
      <c r="AD399" s="304"/>
      <c r="AE399" s="304"/>
      <c r="AF399" s="304"/>
      <c r="AG399" s="304"/>
    </row>
    <row r="400">
      <c r="A400" s="304"/>
      <c r="B400" s="304"/>
      <c r="C400" s="304"/>
      <c r="D400" s="304"/>
      <c r="E400" s="300"/>
      <c r="F400" s="300"/>
      <c r="G400" s="313"/>
      <c r="H400" s="660"/>
      <c r="I400" s="303"/>
      <c r="J400" s="303"/>
      <c r="K400" s="303"/>
      <c r="L400" s="303"/>
      <c r="M400" s="303"/>
      <c r="N400" s="303"/>
      <c r="O400" s="303"/>
      <c r="P400" s="303"/>
      <c r="Q400" s="303"/>
      <c r="R400" s="303"/>
      <c r="S400" s="303"/>
      <c r="T400" s="304"/>
      <c r="U400" s="304"/>
      <c r="V400" s="304"/>
      <c r="W400" s="304"/>
      <c r="X400" s="304"/>
      <c r="Y400" s="304"/>
      <c r="Z400" s="304"/>
      <c r="AA400" s="304"/>
      <c r="AB400" s="304"/>
      <c r="AC400" s="304"/>
      <c r="AD400" s="304"/>
      <c r="AE400" s="304"/>
      <c r="AF400" s="304"/>
      <c r="AG400" s="304"/>
    </row>
    <row r="401">
      <c r="A401" s="304"/>
      <c r="B401" s="304"/>
      <c r="C401" s="304"/>
      <c r="D401" s="304"/>
      <c r="E401" s="300"/>
      <c r="F401" s="300"/>
      <c r="G401" s="313"/>
      <c r="H401" s="660"/>
      <c r="I401" s="303"/>
      <c r="J401" s="303"/>
      <c r="K401" s="303"/>
      <c r="L401" s="303"/>
      <c r="M401" s="303"/>
      <c r="N401" s="303"/>
      <c r="O401" s="303"/>
      <c r="P401" s="303"/>
      <c r="Q401" s="303"/>
      <c r="R401" s="303"/>
      <c r="S401" s="303"/>
      <c r="T401" s="304"/>
      <c r="U401" s="304"/>
      <c r="V401" s="304"/>
      <c r="W401" s="304"/>
      <c r="X401" s="304"/>
      <c r="Y401" s="304"/>
      <c r="Z401" s="304"/>
      <c r="AA401" s="304"/>
      <c r="AB401" s="304"/>
      <c r="AC401" s="304"/>
      <c r="AD401" s="304"/>
      <c r="AE401" s="304"/>
      <c r="AF401" s="304"/>
      <c r="AG401" s="304"/>
    </row>
    <row r="402">
      <c r="A402" s="304"/>
      <c r="B402" s="304"/>
      <c r="C402" s="304"/>
      <c r="D402" s="304"/>
      <c r="E402" s="300"/>
      <c r="F402" s="300"/>
      <c r="G402" s="313"/>
      <c r="H402" s="660"/>
      <c r="I402" s="303"/>
      <c r="J402" s="303"/>
      <c r="K402" s="303"/>
      <c r="L402" s="303"/>
      <c r="M402" s="303"/>
      <c r="N402" s="303"/>
      <c r="O402" s="303"/>
      <c r="P402" s="303"/>
      <c r="Q402" s="303"/>
      <c r="R402" s="303"/>
      <c r="S402" s="303"/>
      <c r="T402" s="304"/>
      <c r="U402" s="304"/>
      <c r="V402" s="304"/>
      <c r="W402" s="304"/>
      <c r="X402" s="304"/>
      <c r="Y402" s="304"/>
      <c r="Z402" s="304"/>
      <c r="AA402" s="304"/>
      <c r="AB402" s="304"/>
      <c r="AC402" s="304"/>
      <c r="AD402" s="304"/>
      <c r="AE402" s="304"/>
      <c r="AF402" s="304"/>
      <c r="AG402" s="304"/>
    </row>
    <row r="403">
      <c r="A403" s="304"/>
      <c r="B403" s="304"/>
      <c r="C403" s="304"/>
      <c r="D403" s="304"/>
      <c r="E403" s="300"/>
      <c r="F403" s="300"/>
      <c r="G403" s="313"/>
      <c r="H403" s="660"/>
      <c r="I403" s="303"/>
      <c r="J403" s="303"/>
      <c r="K403" s="303"/>
      <c r="L403" s="303"/>
      <c r="M403" s="303"/>
      <c r="N403" s="303"/>
      <c r="O403" s="303"/>
      <c r="P403" s="303"/>
      <c r="Q403" s="303"/>
      <c r="R403" s="303"/>
      <c r="S403" s="303"/>
      <c r="T403" s="304"/>
      <c r="U403" s="304"/>
      <c r="V403" s="304"/>
      <c r="W403" s="304"/>
      <c r="X403" s="304"/>
      <c r="Y403" s="304"/>
      <c r="Z403" s="304"/>
      <c r="AA403" s="304"/>
      <c r="AB403" s="304"/>
      <c r="AC403" s="304"/>
      <c r="AD403" s="304"/>
      <c r="AE403" s="304"/>
      <c r="AF403" s="304"/>
      <c r="AG403" s="304"/>
    </row>
    <row r="404">
      <c r="A404" s="304"/>
      <c r="B404" s="304"/>
      <c r="C404" s="304"/>
      <c r="D404" s="304"/>
      <c r="E404" s="300"/>
      <c r="F404" s="300"/>
      <c r="G404" s="313"/>
      <c r="H404" s="660"/>
      <c r="I404" s="303"/>
      <c r="J404" s="303"/>
      <c r="K404" s="303"/>
      <c r="L404" s="303"/>
      <c r="M404" s="303"/>
      <c r="N404" s="303"/>
      <c r="O404" s="303"/>
      <c r="P404" s="303"/>
      <c r="Q404" s="303"/>
      <c r="R404" s="303"/>
      <c r="S404" s="303"/>
      <c r="T404" s="304"/>
      <c r="U404" s="304"/>
      <c r="V404" s="304"/>
      <c r="W404" s="304"/>
      <c r="X404" s="304"/>
      <c r="Y404" s="304"/>
      <c r="Z404" s="304"/>
      <c r="AA404" s="304"/>
      <c r="AB404" s="304"/>
      <c r="AC404" s="304"/>
      <c r="AD404" s="304"/>
      <c r="AE404" s="304"/>
      <c r="AF404" s="304"/>
      <c r="AG404" s="304"/>
    </row>
    <row r="405">
      <c r="A405" s="304"/>
      <c r="B405" s="304"/>
      <c r="C405" s="304"/>
      <c r="D405" s="304"/>
      <c r="E405" s="300"/>
      <c r="F405" s="300"/>
      <c r="G405" s="313"/>
      <c r="H405" s="660"/>
      <c r="I405" s="303"/>
      <c r="J405" s="303"/>
      <c r="K405" s="303"/>
      <c r="L405" s="303"/>
      <c r="M405" s="303"/>
      <c r="N405" s="303"/>
      <c r="O405" s="303"/>
      <c r="P405" s="303"/>
      <c r="Q405" s="303"/>
      <c r="R405" s="303"/>
      <c r="S405" s="303"/>
      <c r="T405" s="304"/>
      <c r="U405" s="304"/>
      <c r="V405" s="304"/>
      <c r="W405" s="304"/>
      <c r="X405" s="304"/>
      <c r="Y405" s="304"/>
      <c r="Z405" s="304"/>
      <c r="AA405" s="304"/>
      <c r="AB405" s="304"/>
      <c r="AC405" s="304"/>
      <c r="AD405" s="304"/>
      <c r="AE405" s="304"/>
      <c r="AF405" s="304"/>
      <c r="AG405" s="304"/>
    </row>
    <row r="406">
      <c r="A406" s="304"/>
      <c r="B406" s="304"/>
      <c r="C406" s="304"/>
      <c r="D406" s="304"/>
      <c r="E406" s="300"/>
      <c r="F406" s="300"/>
      <c r="G406" s="313"/>
      <c r="H406" s="660"/>
      <c r="I406" s="303"/>
      <c r="J406" s="303"/>
      <c r="K406" s="303"/>
      <c r="L406" s="303"/>
      <c r="M406" s="303"/>
      <c r="N406" s="303"/>
      <c r="O406" s="303"/>
      <c r="P406" s="303"/>
      <c r="Q406" s="303"/>
      <c r="R406" s="303"/>
      <c r="S406" s="303"/>
      <c r="T406" s="304"/>
      <c r="U406" s="304"/>
      <c r="V406" s="304"/>
      <c r="W406" s="304"/>
      <c r="X406" s="304"/>
      <c r="Y406" s="304"/>
      <c r="Z406" s="304"/>
      <c r="AA406" s="304"/>
      <c r="AB406" s="304"/>
      <c r="AC406" s="304"/>
      <c r="AD406" s="304"/>
      <c r="AE406" s="304"/>
      <c r="AF406" s="304"/>
      <c r="AG406" s="304"/>
    </row>
    <row r="407">
      <c r="A407" s="304"/>
      <c r="B407" s="304"/>
      <c r="C407" s="304"/>
      <c r="D407" s="304"/>
      <c r="E407" s="300"/>
      <c r="F407" s="300"/>
      <c r="G407" s="313"/>
      <c r="H407" s="660"/>
      <c r="I407" s="303"/>
      <c r="J407" s="303"/>
      <c r="K407" s="303"/>
      <c r="L407" s="303"/>
      <c r="M407" s="303"/>
      <c r="N407" s="303"/>
      <c r="O407" s="303"/>
      <c r="P407" s="303"/>
      <c r="Q407" s="303"/>
      <c r="R407" s="303"/>
      <c r="S407" s="303"/>
      <c r="T407" s="304"/>
      <c r="U407" s="304"/>
      <c r="V407" s="304"/>
      <c r="W407" s="304"/>
      <c r="X407" s="304"/>
      <c r="Y407" s="304"/>
      <c r="Z407" s="304"/>
      <c r="AA407" s="304"/>
      <c r="AB407" s="304"/>
      <c r="AC407" s="304"/>
      <c r="AD407" s="304"/>
      <c r="AE407" s="304"/>
      <c r="AF407" s="304"/>
      <c r="AG407" s="304"/>
    </row>
    <row r="408">
      <c r="A408" s="304"/>
      <c r="B408" s="304"/>
      <c r="C408" s="304"/>
      <c r="D408" s="304"/>
      <c r="E408" s="300"/>
      <c r="F408" s="300"/>
      <c r="G408" s="313"/>
      <c r="H408" s="660"/>
      <c r="I408" s="303"/>
      <c r="J408" s="303"/>
      <c r="K408" s="303"/>
      <c r="L408" s="303"/>
      <c r="M408" s="303"/>
      <c r="N408" s="303"/>
      <c r="O408" s="303"/>
      <c r="P408" s="303"/>
      <c r="Q408" s="303"/>
      <c r="R408" s="303"/>
      <c r="S408" s="303"/>
      <c r="T408" s="304"/>
      <c r="U408" s="304"/>
      <c r="V408" s="304"/>
      <c r="W408" s="304"/>
      <c r="X408" s="304"/>
      <c r="Y408" s="304"/>
      <c r="Z408" s="304"/>
      <c r="AA408" s="304"/>
      <c r="AB408" s="304"/>
      <c r="AC408" s="304"/>
      <c r="AD408" s="304"/>
      <c r="AE408" s="304"/>
      <c r="AF408" s="304"/>
      <c r="AG408" s="304"/>
    </row>
    <row r="409">
      <c r="A409" s="304"/>
      <c r="B409" s="304"/>
      <c r="C409" s="304"/>
      <c r="D409" s="304"/>
      <c r="E409" s="300"/>
      <c r="F409" s="300"/>
      <c r="G409" s="313"/>
      <c r="H409" s="660"/>
      <c r="I409" s="303"/>
      <c r="J409" s="303"/>
      <c r="K409" s="303"/>
      <c r="L409" s="303"/>
      <c r="M409" s="303"/>
      <c r="N409" s="303"/>
      <c r="O409" s="303"/>
      <c r="P409" s="303"/>
      <c r="Q409" s="303"/>
      <c r="R409" s="303"/>
      <c r="S409" s="303"/>
      <c r="T409" s="304"/>
      <c r="U409" s="304"/>
      <c r="V409" s="304"/>
      <c r="W409" s="304"/>
      <c r="X409" s="304"/>
      <c r="Y409" s="304"/>
      <c r="Z409" s="304"/>
      <c r="AA409" s="304"/>
      <c r="AB409" s="304"/>
      <c r="AC409" s="304"/>
      <c r="AD409" s="304"/>
      <c r="AE409" s="304"/>
      <c r="AF409" s="304"/>
      <c r="AG409" s="304"/>
    </row>
    <row r="410">
      <c r="A410" s="304"/>
      <c r="B410" s="304"/>
      <c r="C410" s="304"/>
      <c r="D410" s="304"/>
      <c r="E410" s="300"/>
      <c r="F410" s="300"/>
      <c r="G410" s="313"/>
      <c r="H410" s="660"/>
      <c r="I410" s="303"/>
      <c r="J410" s="303"/>
      <c r="K410" s="303"/>
      <c r="L410" s="303"/>
      <c r="M410" s="303"/>
      <c r="N410" s="303"/>
      <c r="O410" s="303"/>
      <c r="P410" s="303"/>
      <c r="Q410" s="303"/>
      <c r="R410" s="303"/>
      <c r="S410" s="303"/>
      <c r="T410" s="304"/>
      <c r="U410" s="304"/>
      <c r="V410" s="304"/>
      <c r="W410" s="304"/>
      <c r="X410" s="304"/>
      <c r="Y410" s="304"/>
      <c r="Z410" s="304"/>
      <c r="AA410" s="304"/>
      <c r="AB410" s="304"/>
      <c r="AC410" s="304"/>
      <c r="AD410" s="304"/>
      <c r="AE410" s="304"/>
      <c r="AF410" s="304"/>
      <c r="AG410" s="304"/>
    </row>
    <row r="411">
      <c r="A411" s="304"/>
      <c r="B411" s="304"/>
      <c r="C411" s="304"/>
      <c r="D411" s="304"/>
      <c r="E411" s="300"/>
      <c r="F411" s="300"/>
      <c r="G411" s="313"/>
      <c r="H411" s="660"/>
      <c r="I411" s="303"/>
      <c r="J411" s="303"/>
      <c r="K411" s="303"/>
      <c r="L411" s="303"/>
      <c r="M411" s="303"/>
      <c r="N411" s="303"/>
      <c r="O411" s="303"/>
      <c r="P411" s="303"/>
      <c r="Q411" s="303"/>
      <c r="R411" s="303"/>
      <c r="S411" s="303"/>
      <c r="T411" s="304"/>
      <c r="U411" s="304"/>
      <c r="V411" s="304"/>
      <c r="W411" s="304"/>
      <c r="X411" s="304"/>
      <c r="Y411" s="304"/>
      <c r="Z411" s="304"/>
      <c r="AA411" s="304"/>
      <c r="AB411" s="304"/>
      <c r="AC411" s="304"/>
      <c r="AD411" s="304"/>
      <c r="AE411" s="304"/>
      <c r="AF411" s="304"/>
      <c r="AG411" s="304"/>
    </row>
    <row r="412">
      <c r="A412" s="304"/>
      <c r="B412" s="304"/>
      <c r="C412" s="304"/>
      <c r="D412" s="304"/>
      <c r="E412" s="300"/>
      <c r="F412" s="300"/>
      <c r="G412" s="313"/>
      <c r="H412" s="660"/>
      <c r="I412" s="303"/>
      <c r="J412" s="303"/>
      <c r="K412" s="303"/>
      <c r="L412" s="303"/>
      <c r="M412" s="303"/>
      <c r="N412" s="303"/>
      <c r="O412" s="303"/>
      <c r="P412" s="303"/>
      <c r="Q412" s="303"/>
      <c r="R412" s="303"/>
      <c r="S412" s="303"/>
      <c r="T412" s="304"/>
      <c r="U412" s="304"/>
      <c r="V412" s="304"/>
      <c r="W412" s="304"/>
      <c r="X412" s="304"/>
      <c r="Y412" s="304"/>
      <c r="Z412" s="304"/>
      <c r="AA412" s="304"/>
      <c r="AB412" s="304"/>
      <c r="AC412" s="304"/>
      <c r="AD412" s="304"/>
      <c r="AE412" s="304"/>
      <c r="AF412" s="304"/>
      <c r="AG412" s="304"/>
    </row>
    <row r="413">
      <c r="A413" s="304"/>
      <c r="B413" s="304"/>
      <c r="C413" s="304"/>
      <c r="D413" s="304"/>
      <c r="E413" s="300"/>
      <c r="F413" s="300"/>
      <c r="G413" s="313"/>
      <c r="H413" s="660"/>
      <c r="I413" s="303"/>
      <c r="J413" s="303"/>
      <c r="K413" s="303"/>
      <c r="L413" s="303"/>
      <c r="M413" s="303"/>
      <c r="N413" s="303"/>
      <c r="O413" s="303"/>
      <c r="P413" s="303"/>
      <c r="Q413" s="303"/>
      <c r="R413" s="303"/>
      <c r="S413" s="303"/>
      <c r="T413" s="304"/>
      <c r="U413" s="304"/>
      <c r="V413" s="304"/>
      <c r="W413" s="304"/>
      <c r="X413" s="304"/>
      <c r="Y413" s="304"/>
      <c r="Z413" s="304"/>
      <c r="AA413" s="304"/>
      <c r="AB413" s="304"/>
      <c r="AC413" s="304"/>
      <c r="AD413" s="304"/>
      <c r="AE413" s="304"/>
      <c r="AF413" s="304"/>
      <c r="AG413" s="304"/>
    </row>
    <row r="414">
      <c r="A414" s="304"/>
      <c r="B414" s="304"/>
      <c r="C414" s="304"/>
      <c r="D414" s="304"/>
      <c r="E414" s="300"/>
      <c r="F414" s="300"/>
      <c r="G414" s="313"/>
      <c r="H414" s="660"/>
      <c r="I414" s="303"/>
      <c r="J414" s="303"/>
      <c r="K414" s="303"/>
      <c r="L414" s="303"/>
      <c r="M414" s="303"/>
      <c r="N414" s="303"/>
      <c r="O414" s="303"/>
      <c r="P414" s="303"/>
      <c r="Q414" s="303"/>
      <c r="R414" s="303"/>
      <c r="S414" s="303"/>
      <c r="T414" s="304"/>
      <c r="U414" s="304"/>
      <c r="V414" s="304"/>
      <c r="W414" s="304"/>
      <c r="X414" s="304"/>
      <c r="Y414" s="304"/>
      <c r="Z414" s="304"/>
      <c r="AA414" s="304"/>
      <c r="AB414" s="304"/>
      <c r="AC414" s="304"/>
      <c r="AD414" s="304"/>
      <c r="AE414" s="304"/>
      <c r="AF414" s="304"/>
      <c r="AG414" s="304"/>
    </row>
    <row r="415">
      <c r="A415" s="304"/>
      <c r="B415" s="304"/>
      <c r="C415" s="304"/>
      <c r="D415" s="304"/>
      <c r="E415" s="300"/>
      <c r="F415" s="300"/>
      <c r="G415" s="313"/>
      <c r="H415" s="660"/>
      <c r="I415" s="303"/>
      <c r="J415" s="303"/>
      <c r="K415" s="303"/>
      <c r="L415" s="303"/>
      <c r="M415" s="303"/>
      <c r="N415" s="303"/>
      <c r="O415" s="303"/>
      <c r="P415" s="303"/>
      <c r="Q415" s="303"/>
      <c r="R415" s="303"/>
      <c r="S415" s="303"/>
      <c r="T415" s="304"/>
      <c r="U415" s="304"/>
      <c r="V415" s="304"/>
      <c r="W415" s="304"/>
      <c r="X415" s="304"/>
      <c r="Y415" s="304"/>
      <c r="Z415" s="304"/>
      <c r="AA415" s="304"/>
      <c r="AB415" s="304"/>
      <c r="AC415" s="304"/>
      <c r="AD415" s="304"/>
      <c r="AE415" s="304"/>
      <c r="AF415" s="304"/>
      <c r="AG415" s="304"/>
    </row>
    <row r="416">
      <c r="A416" s="304"/>
      <c r="B416" s="304"/>
      <c r="C416" s="304"/>
      <c r="D416" s="304"/>
      <c r="E416" s="300"/>
      <c r="F416" s="300"/>
      <c r="G416" s="313"/>
      <c r="H416" s="660"/>
      <c r="I416" s="303"/>
      <c r="J416" s="303"/>
      <c r="K416" s="303"/>
      <c r="L416" s="303"/>
      <c r="M416" s="303"/>
      <c r="N416" s="303"/>
      <c r="O416" s="303"/>
      <c r="P416" s="303"/>
      <c r="Q416" s="303"/>
      <c r="R416" s="303"/>
      <c r="S416" s="303"/>
      <c r="T416" s="304"/>
      <c r="U416" s="304"/>
      <c r="V416" s="304"/>
      <c r="W416" s="304"/>
      <c r="X416" s="304"/>
      <c r="Y416" s="304"/>
      <c r="Z416" s="304"/>
      <c r="AA416" s="304"/>
      <c r="AB416" s="304"/>
      <c r="AC416" s="304"/>
      <c r="AD416" s="304"/>
      <c r="AE416" s="304"/>
      <c r="AF416" s="304"/>
      <c r="AG416" s="304"/>
    </row>
    <row r="417">
      <c r="A417" s="304"/>
      <c r="B417" s="304"/>
      <c r="C417" s="304"/>
      <c r="D417" s="304"/>
      <c r="E417" s="300"/>
      <c r="F417" s="300"/>
      <c r="G417" s="313"/>
      <c r="H417" s="660"/>
      <c r="I417" s="303"/>
      <c r="J417" s="303"/>
      <c r="K417" s="303"/>
      <c r="L417" s="303"/>
      <c r="M417" s="303"/>
      <c r="N417" s="303"/>
      <c r="O417" s="303"/>
      <c r="P417" s="303"/>
      <c r="Q417" s="303"/>
      <c r="R417" s="303"/>
      <c r="S417" s="303"/>
      <c r="T417" s="304"/>
      <c r="U417" s="304"/>
      <c r="V417" s="304"/>
      <c r="W417" s="304"/>
      <c r="X417" s="304"/>
      <c r="Y417" s="304"/>
      <c r="Z417" s="304"/>
      <c r="AA417" s="304"/>
      <c r="AB417" s="304"/>
      <c r="AC417" s="304"/>
      <c r="AD417" s="304"/>
      <c r="AE417" s="304"/>
      <c r="AF417" s="304"/>
      <c r="AG417" s="304"/>
    </row>
    <row r="418">
      <c r="A418" s="304"/>
      <c r="B418" s="304"/>
      <c r="C418" s="304"/>
      <c r="D418" s="304"/>
      <c r="E418" s="300"/>
      <c r="F418" s="300"/>
      <c r="G418" s="313"/>
      <c r="H418" s="660"/>
      <c r="I418" s="303"/>
      <c r="J418" s="303"/>
      <c r="K418" s="303"/>
      <c r="L418" s="303"/>
      <c r="M418" s="303"/>
      <c r="N418" s="303"/>
      <c r="O418" s="303"/>
      <c r="P418" s="303"/>
      <c r="Q418" s="303"/>
      <c r="R418" s="303"/>
      <c r="S418" s="303"/>
      <c r="T418" s="304"/>
      <c r="U418" s="304"/>
      <c r="V418" s="304"/>
      <c r="W418" s="304"/>
      <c r="X418" s="304"/>
      <c r="Y418" s="304"/>
      <c r="Z418" s="304"/>
      <c r="AA418" s="304"/>
      <c r="AB418" s="304"/>
      <c r="AC418" s="304"/>
      <c r="AD418" s="304"/>
      <c r="AE418" s="304"/>
      <c r="AF418" s="304"/>
      <c r="AG418" s="304"/>
    </row>
    <row r="419">
      <c r="A419" s="304"/>
      <c r="B419" s="304"/>
      <c r="C419" s="304"/>
      <c r="D419" s="304"/>
      <c r="E419" s="300"/>
      <c r="F419" s="300"/>
      <c r="G419" s="313"/>
      <c r="H419" s="660"/>
      <c r="I419" s="303"/>
      <c r="J419" s="303"/>
      <c r="K419" s="303"/>
      <c r="L419" s="303"/>
      <c r="M419" s="303"/>
      <c r="N419" s="303"/>
      <c r="O419" s="303"/>
      <c r="P419" s="303"/>
      <c r="Q419" s="303"/>
      <c r="R419" s="303"/>
      <c r="S419" s="303"/>
      <c r="T419" s="304"/>
      <c r="U419" s="304"/>
      <c r="V419" s="304"/>
      <c r="W419" s="304"/>
      <c r="X419" s="304"/>
      <c r="Y419" s="304"/>
      <c r="Z419" s="304"/>
      <c r="AA419" s="304"/>
      <c r="AB419" s="304"/>
      <c r="AC419" s="304"/>
      <c r="AD419" s="304"/>
      <c r="AE419" s="304"/>
      <c r="AF419" s="304"/>
      <c r="AG419" s="304"/>
    </row>
    <row r="420">
      <c r="A420" s="304"/>
      <c r="B420" s="304"/>
      <c r="C420" s="304"/>
      <c r="D420" s="304"/>
      <c r="E420" s="300"/>
      <c r="F420" s="300"/>
      <c r="G420" s="313"/>
      <c r="H420" s="660"/>
      <c r="I420" s="303"/>
      <c r="J420" s="303"/>
      <c r="K420" s="303"/>
      <c r="L420" s="303"/>
      <c r="M420" s="303"/>
      <c r="N420" s="303"/>
      <c r="O420" s="303"/>
      <c r="P420" s="303"/>
      <c r="Q420" s="303"/>
      <c r="R420" s="303"/>
      <c r="S420" s="303"/>
      <c r="T420" s="304"/>
      <c r="U420" s="304"/>
      <c r="V420" s="304"/>
      <c r="W420" s="304"/>
      <c r="X420" s="304"/>
      <c r="Y420" s="304"/>
      <c r="Z420" s="304"/>
      <c r="AA420" s="304"/>
      <c r="AB420" s="304"/>
      <c r="AC420" s="304"/>
      <c r="AD420" s="304"/>
      <c r="AE420" s="304"/>
      <c r="AF420" s="304"/>
      <c r="AG420" s="304"/>
    </row>
    <row r="421">
      <c r="A421" s="304"/>
      <c r="B421" s="304"/>
      <c r="C421" s="304"/>
      <c r="D421" s="304"/>
      <c r="E421" s="300"/>
      <c r="F421" s="300"/>
      <c r="G421" s="313"/>
      <c r="H421" s="660"/>
      <c r="I421" s="303"/>
      <c r="J421" s="303"/>
      <c r="K421" s="303"/>
      <c r="L421" s="303"/>
      <c r="M421" s="303"/>
      <c r="N421" s="303"/>
      <c r="O421" s="303"/>
      <c r="P421" s="303"/>
      <c r="Q421" s="303"/>
      <c r="R421" s="303"/>
      <c r="S421" s="303"/>
      <c r="T421" s="304"/>
      <c r="U421" s="304"/>
      <c r="V421" s="304"/>
      <c r="W421" s="304"/>
      <c r="X421" s="304"/>
      <c r="Y421" s="304"/>
      <c r="Z421" s="304"/>
      <c r="AA421" s="304"/>
      <c r="AB421" s="304"/>
      <c r="AC421" s="304"/>
      <c r="AD421" s="304"/>
      <c r="AE421" s="304"/>
      <c r="AF421" s="304"/>
      <c r="AG421" s="304"/>
    </row>
    <row r="422">
      <c r="A422" s="304"/>
      <c r="B422" s="304"/>
      <c r="C422" s="304"/>
      <c r="D422" s="304"/>
      <c r="E422" s="300"/>
      <c r="F422" s="300"/>
      <c r="G422" s="313"/>
      <c r="H422" s="660"/>
      <c r="I422" s="303"/>
      <c r="J422" s="303"/>
      <c r="K422" s="303"/>
      <c r="L422" s="303"/>
      <c r="M422" s="303"/>
      <c r="N422" s="303"/>
      <c r="O422" s="303"/>
      <c r="P422" s="303"/>
      <c r="Q422" s="303"/>
      <c r="R422" s="303"/>
      <c r="S422" s="303"/>
      <c r="T422" s="304"/>
      <c r="U422" s="304"/>
      <c r="V422" s="304"/>
      <c r="W422" s="304"/>
      <c r="X422" s="304"/>
      <c r="Y422" s="304"/>
      <c r="Z422" s="304"/>
      <c r="AA422" s="304"/>
      <c r="AB422" s="304"/>
      <c r="AC422" s="304"/>
      <c r="AD422" s="304"/>
      <c r="AE422" s="304"/>
      <c r="AF422" s="304"/>
      <c r="AG422" s="304"/>
    </row>
    <row r="423">
      <c r="A423" s="304"/>
      <c r="B423" s="304"/>
      <c r="C423" s="304"/>
      <c r="D423" s="304"/>
      <c r="E423" s="300"/>
      <c r="F423" s="300"/>
      <c r="G423" s="313"/>
      <c r="H423" s="660"/>
      <c r="I423" s="303"/>
      <c r="J423" s="303"/>
      <c r="K423" s="303"/>
      <c r="L423" s="303"/>
      <c r="M423" s="303"/>
      <c r="N423" s="303"/>
      <c r="O423" s="303"/>
      <c r="P423" s="303"/>
      <c r="Q423" s="303"/>
      <c r="R423" s="303"/>
      <c r="S423" s="303"/>
      <c r="T423" s="304"/>
      <c r="U423" s="304"/>
      <c r="V423" s="304"/>
      <c r="W423" s="304"/>
      <c r="X423" s="304"/>
      <c r="Y423" s="304"/>
      <c r="Z423" s="304"/>
      <c r="AA423" s="304"/>
      <c r="AB423" s="304"/>
      <c r="AC423" s="304"/>
      <c r="AD423" s="304"/>
      <c r="AE423" s="304"/>
      <c r="AF423" s="304"/>
      <c r="AG423" s="304"/>
    </row>
    <row r="424">
      <c r="A424" s="304"/>
      <c r="B424" s="304"/>
      <c r="C424" s="304"/>
      <c r="D424" s="304"/>
      <c r="E424" s="300"/>
      <c r="F424" s="300"/>
      <c r="G424" s="313"/>
      <c r="H424" s="660"/>
      <c r="I424" s="303"/>
      <c r="J424" s="303"/>
      <c r="K424" s="303"/>
      <c r="L424" s="303"/>
      <c r="M424" s="303"/>
      <c r="N424" s="303"/>
      <c r="O424" s="303"/>
      <c r="P424" s="303"/>
      <c r="Q424" s="303"/>
      <c r="R424" s="303"/>
      <c r="S424" s="303"/>
      <c r="T424" s="304"/>
      <c r="U424" s="304"/>
      <c r="V424" s="304"/>
      <c r="W424" s="304"/>
      <c r="X424" s="304"/>
      <c r="Y424" s="304"/>
      <c r="Z424" s="304"/>
      <c r="AA424" s="304"/>
      <c r="AB424" s="304"/>
      <c r="AC424" s="304"/>
      <c r="AD424" s="304"/>
      <c r="AE424" s="304"/>
      <c r="AF424" s="304"/>
      <c r="AG424" s="304"/>
    </row>
    <row r="425">
      <c r="A425" s="304"/>
      <c r="B425" s="304"/>
      <c r="C425" s="304"/>
      <c r="D425" s="304"/>
      <c r="E425" s="300"/>
      <c r="F425" s="300"/>
      <c r="G425" s="313"/>
      <c r="H425" s="660"/>
      <c r="I425" s="303"/>
      <c r="J425" s="303"/>
      <c r="K425" s="303"/>
      <c r="L425" s="303"/>
      <c r="M425" s="303"/>
      <c r="N425" s="303"/>
      <c r="O425" s="303"/>
      <c r="P425" s="303"/>
      <c r="Q425" s="303"/>
      <c r="R425" s="303"/>
      <c r="S425" s="303"/>
      <c r="T425" s="304"/>
      <c r="U425" s="304"/>
      <c r="V425" s="304"/>
      <c r="W425" s="304"/>
      <c r="X425" s="304"/>
      <c r="Y425" s="304"/>
      <c r="Z425" s="304"/>
      <c r="AA425" s="304"/>
      <c r="AB425" s="304"/>
      <c r="AC425" s="304"/>
      <c r="AD425" s="304"/>
      <c r="AE425" s="304"/>
      <c r="AF425" s="304"/>
      <c r="AG425" s="304"/>
    </row>
    <row r="426">
      <c r="A426" s="304"/>
      <c r="B426" s="304"/>
      <c r="C426" s="304"/>
      <c r="D426" s="304"/>
      <c r="E426" s="300"/>
      <c r="F426" s="300"/>
      <c r="G426" s="313"/>
      <c r="H426" s="660"/>
      <c r="I426" s="303"/>
      <c r="J426" s="303"/>
      <c r="K426" s="303"/>
      <c r="L426" s="303"/>
      <c r="M426" s="303"/>
      <c r="N426" s="303"/>
      <c r="O426" s="303"/>
      <c r="P426" s="303"/>
      <c r="Q426" s="303"/>
      <c r="R426" s="303"/>
      <c r="S426" s="303"/>
      <c r="T426" s="304"/>
      <c r="U426" s="304"/>
      <c r="V426" s="304"/>
      <c r="W426" s="304"/>
      <c r="X426" s="304"/>
      <c r="Y426" s="304"/>
      <c r="Z426" s="304"/>
      <c r="AA426" s="304"/>
      <c r="AB426" s="304"/>
      <c r="AC426" s="304"/>
      <c r="AD426" s="304"/>
      <c r="AE426" s="304"/>
      <c r="AF426" s="304"/>
      <c r="AG426" s="304"/>
    </row>
    <row r="427">
      <c r="A427" s="304"/>
      <c r="B427" s="304"/>
      <c r="C427" s="304"/>
      <c r="D427" s="304"/>
      <c r="E427" s="300"/>
      <c r="F427" s="300"/>
      <c r="G427" s="313"/>
      <c r="H427" s="660"/>
      <c r="I427" s="303"/>
      <c r="J427" s="303"/>
      <c r="K427" s="303"/>
      <c r="L427" s="303"/>
      <c r="M427" s="303"/>
      <c r="N427" s="303"/>
      <c r="O427" s="303"/>
      <c r="P427" s="303"/>
      <c r="Q427" s="303"/>
      <c r="R427" s="303"/>
      <c r="S427" s="303"/>
      <c r="T427" s="304"/>
      <c r="U427" s="304"/>
      <c r="V427" s="304"/>
      <c r="W427" s="304"/>
      <c r="X427" s="304"/>
      <c r="Y427" s="304"/>
      <c r="Z427" s="304"/>
      <c r="AA427" s="304"/>
      <c r="AB427" s="304"/>
      <c r="AC427" s="304"/>
      <c r="AD427" s="304"/>
      <c r="AE427" s="304"/>
      <c r="AF427" s="304"/>
      <c r="AG427" s="304"/>
    </row>
    <row r="428">
      <c r="A428" s="304"/>
      <c r="B428" s="304"/>
      <c r="C428" s="304"/>
      <c r="D428" s="304"/>
      <c r="E428" s="300"/>
      <c r="F428" s="300"/>
      <c r="G428" s="313"/>
      <c r="H428" s="660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</row>
    <row r="429">
      <c r="A429" s="304"/>
      <c r="B429" s="304"/>
      <c r="C429" s="304"/>
      <c r="D429" s="304"/>
      <c r="E429" s="300"/>
      <c r="F429" s="300"/>
      <c r="G429" s="313"/>
      <c r="H429" s="660"/>
      <c r="I429" s="303"/>
      <c r="J429" s="303"/>
      <c r="K429" s="303"/>
      <c r="L429" s="303"/>
      <c r="M429" s="303"/>
      <c r="N429" s="303"/>
      <c r="O429" s="303"/>
      <c r="P429" s="303"/>
      <c r="Q429" s="303"/>
      <c r="R429" s="303"/>
      <c r="S429" s="303"/>
      <c r="T429" s="304"/>
      <c r="U429" s="304"/>
      <c r="V429" s="304"/>
      <c r="W429" s="304"/>
      <c r="X429" s="304"/>
      <c r="Y429" s="304"/>
      <c r="Z429" s="304"/>
      <c r="AA429" s="304"/>
      <c r="AB429" s="304"/>
      <c r="AC429" s="304"/>
      <c r="AD429" s="304"/>
      <c r="AE429" s="304"/>
      <c r="AF429" s="304"/>
      <c r="AG429" s="304"/>
    </row>
    <row r="430">
      <c r="A430" s="304"/>
      <c r="B430" s="304"/>
      <c r="C430" s="304"/>
      <c r="D430" s="304"/>
      <c r="E430" s="300"/>
      <c r="F430" s="300"/>
      <c r="G430" s="313"/>
      <c r="H430" s="660"/>
      <c r="I430" s="303"/>
      <c r="J430" s="303"/>
      <c r="K430" s="303"/>
      <c r="L430" s="303"/>
      <c r="M430" s="303"/>
      <c r="N430" s="303"/>
      <c r="O430" s="303"/>
      <c r="P430" s="303"/>
      <c r="Q430" s="303"/>
      <c r="R430" s="303"/>
      <c r="S430" s="303"/>
      <c r="T430" s="304"/>
      <c r="U430" s="304"/>
      <c r="V430" s="304"/>
      <c r="W430" s="304"/>
      <c r="X430" s="304"/>
      <c r="Y430" s="304"/>
      <c r="Z430" s="304"/>
      <c r="AA430" s="304"/>
      <c r="AB430" s="304"/>
      <c r="AC430" s="304"/>
      <c r="AD430" s="304"/>
      <c r="AE430" s="304"/>
      <c r="AF430" s="304"/>
      <c r="AG430" s="304"/>
    </row>
    <row r="431">
      <c r="A431" s="304"/>
      <c r="B431" s="304"/>
      <c r="C431" s="304"/>
      <c r="D431" s="304"/>
      <c r="E431" s="300"/>
      <c r="F431" s="300"/>
      <c r="G431" s="313"/>
      <c r="H431" s="660"/>
      <c r="I431" s="303"/>
      <c r="J431" s="303"/>
      <c r="K431" s="303"/>
      <c r="L431" s="303"/>
      <c r="M431" s="303"/>
      <c r="N431" s="303"/>
      <c r="O431" s="303"/>
      <c r="P431" s="303"/>
      <c r="Q431" s="303"/>
      <c r="R431" s="303"/>
      <c r="S431" s="303"/>
      <c r="T431" s="304"/>
      <c r="U431" s="304"/>
      <c r="V431" s="304"/>
      <c r="W431" s="304"/>
      <c r="X431" s="304"/>
      <c r="Y431" s="304"/>
      <c r="Z431" s="304"/>
      <c r="AA431" s="304"/>
      <c r="AB431" s="304"/>
      <c r="AC431" s="304"/>
      <c r="AD431" s="304"/>
      <c r="AE431" s="304"/>
      <c r="AF431" s="304"/>
      <c r="AG431" s="304"/>
    </row>
    <row r="432">
      <c r="A432" s="304"/>
      <c r="B432" s="304"/>
      <c r="C432" s="304"/>
      <c r="D432" s="304"/>
      <c r="E432" s="300"/>
      <c r="F432" s="300"/>
      <c r="G432" s="313"/>
      <c r="H432" s="660"/>
      <c r="I432" s="303"/>
      <c r="J432" s="303"/>
      <c r="K432" s="303"/>
      <c r="L432" s="303"/>
      <c r="M432" s="303"/>
      <c r="N432" s="303"/>
      <c r="O432" s="303"/>
      <c r="P432" s="303"/>
      <c r="Q432" s="303"/>
      <c r="R432" s="303"/>
      <c r="S432" s="303"/>
      <c r="T432" s="304"/>
      <c r="U432" s="304"/>
      <c r="V432" s="304"/>
      <c r="W432" s="304"/>
      <c r="X432" s="304"/>
      <c r="Y432" s="304"/>
      <c r="Z432" s="304"/>
      <c r="AA432" s="304"/>
      <c r="AB432" s="304"/>
      <c r="AC432" s="304"/>
      <c r="AD432" s="304"/>
      <c r="AE432" s="304"/>
      <c r="AF432" s="304"/>
      <c r="AG432" s="304"/>
    </row>
    <row r="433">
      <c r="A433" s="304"/>
      <c r="B433" s="304"/>
      <c r="C433" s="304"/>
      <c r="D433" s="304"/>
      <c r="E433" s="300"/>
      <c r="F433" s="300"/>
      <c r="G433" s="313"/>
      <c r="H433" s="660"/>
      <c r="I433" s="303"/>
      <c r="J433" s="303"/>
      <c r="K433" s="303"/>
      <c r="L433" s="303"/>
      <c r="M433" s="303"/>
      <c r="N433" s="303"/>
      <c r="O433" s="303"/>
      <c r="P433" s="303"/>
      <c r="Q433" s="303"/>
      <c r="R433" s="303"/>
      <c r="S433" s="303"/>
      <c r="T433" s="304"/>
      <c r="U433" s="304"/>
      <c r="V433" s="304"/>
      <c r="W433" s="304"/>
      <c r="X433" s="304"/>
      <c r="Y433" s="304"/>
      <c r="Z433" s="304"/>
      <c r="AA433" s="304"/>
      <c r="AB433" s="304"/>
      <c r="AC433" s="304"/>
      <c r="AD433" s="304"/>
      <c r="AE433" s="304"/>
      <c r="AF433" s="304"/>
      <c r="AG433" s="304"/>
    </row>
    <row r="434">
      <c r="A434" s="304"/>
      <c r="B434" s="304"/>
      <c r="C434" s="304"/>
      <c r="D434" s="304"/>
      <c r="E434" s="300"/>
      <c r="F434" s="300"/>
      <c r="G434" s="313"/>
      <c r="H434" s="660"/>
      <c r="I434" s="303"/>
      <c r="J434" s="303"/>
      <c r="K434" s="303"/>
      <c r="L434" s="303"/>
      <c r="M434" s="303"/>
      <c r="N434" s="303"/>
      <c r="O434" s="303"/>
      <c r="P434" s="303"/>
      <c r="Q434" s="303"/>
      <c r="R434" s="303"/>
      <c r="S434" s="303"/>
      <c r="T434" s="304"/>
      <c r="U434" s="304"/>
      <c r="V434" s="304"/>
      <c r="W434" s="304"/>
      <c r="X434" s="304"/>
      <c r="Y434" s="304"/>
      <c r="Z434" s="304"/>
      <c r="AA434" s="304"/>
      <c r="AB434" s="304"/>
      <c r="AC434" s="304"/>
      <c r="AD434" s="304"/>
      <c r="AE434" s="304"/>
      <c r="AF434" s="304"/>
      <c r="AG434" s="304"/>
    </row>
    <row r="435">
      <c r="A435" s="304"/>
      <c r="B435" s="304"/>
      <c r="C435" s="304"/>
      <c r="D435" s="304"/>
      <c r="E435" s="300"/>
      <c r="F435" s="300"/>
      <c r="G435" s="313"/>
      <c r="H435" s="660"/>
      <c r="I435" s="303"/>
      <c r="J435" s="303"/>
      <c r="K435" s="303"/>
      <c r="L435" s="303"/>
      <c r="M435" s="303"/>
      <c r="N435" s="303"/>
      <c r="O435" s="303"/>
      <c r="P435" s="303"/>
      <c r="Q435" s="303"/>
      <c r="R435" s="303"/>
      <c r="S435" s="303"/>
      <c r="T435" s="304"/>
      <c r="U435" s="304"/>
      <c r="V435" s="304"/>
      <c r="W435" s="304"/>
      <c r="X435" s="304"/>
      <c r="Y435" s="304"/>
      <c r="Z435" s="304"/>
      <c r="AA435" s="304"/>
      <c r="AB435" s="304"/>
      <c r="AC435" s="304"/>
      <c r="AD435" s="304"/>
      <c r="AE435" s="304"/>
      <c r="AF435" s="304"/>
      <c r="AG435" s="304"/>
    </row>
    <row r="436">
      <c r="A436" s="304"/>
      <c r="B436" s="304"/>
      <c r="C436" s="304"/>
      <c r="D436" s="304"/>
      <c r="E436" s="300"/>
      <c r="F436" s="300"/>
      <c r="G436" s="313"/>
      <c r="H436" s="660"/>
      <c r="I436" s="303"/>
      <c r="J436" s="303"/>
      <c r="K436" s="303"/>
      <c r="L436" s="303"/>
      <c r="M436" s="303"/>
      <c r="N436" s="303"/>
      <c r="O436" s="303"/>
      <c r="P436" s="303"/>
      <c r="Q436" s="303"/>
      <c r="R436" s="303"/>
      <c r="S436" s="303"/>
      <c r="T436" s="304"/>
      <c r="U436" s="304"/>
      <c r="V436" s="304"/>
      <c r="W436" s="304"/>
      <c r="X436" s="304"/>
      <c r="Y436" s="304"/>
      <c r="Z436" s="304"/>
      <c r="AA436" s="304"/>
      <c r="AB436" s="304"/>
      <c r="AC436" s="304"/>
      <c r="AD436" s="304"/>
      <c r="AE436" s="304"/>
      <c r="AF436" s="304"/>
      <c r="AG436" s="304"/>
    </row>
    <row r="437">
      <c r="A437" s="304"/>
      <c r="B437" s="304"/>
      <c r="C437" s="304"/>
      <c r="D437" s="304"/>
      <c r="E437" s="300"/>
      <c r="F437" s="300"/>
      <c r="G437" s="313"/>
      <c r="H437" s="660"/>
      <c r="I437" s="303"/>
      <c r="J437" s="303"/>
      <c r="K437" s="303"/>
      <c r="L437" s="303"/>
      <c r="M437" s="303"/>
      <c r="N437" s="303"/>
      <c r="O437" s="303"/>
      <c r="P437" s="303"/>
      <c r="Q437" s="303"/>
      <c r="R437" s="303"/>
      <c r="S437" s="303"/>
      <c r="T437" s="304"/>
      <c r="U437" s="304"/>
      <c r="V437" s="304"/>
      <c r="W437" s="304"/>
      <c r="X437" s="304"/>
      <c r="Y437" s="304"/>
      <c r="Z437" s="304"/>
      <c r="AA437" s="304"/>
      <c r="AB437" s="304"/>
      <c r="AC437" s="304"/>
      <c r="AD437" s="304"/>
      <c r="AE437" s="304"/>
      <c r="AF437" s="304"/>
      <c r="AG437" s="304"/>
    </row>
    <row r="438">
      <c r="A438" s="304"/>
      <c r="B438" s="304"/>
      <c r="C438" s="304"/>
      <c r="D438" s="304"/>
      <c r="E438" s="300"/>
      <c r="F438" s="300"/>
      <c r="G438" s="313"/>
      <c r="H438" s="660"/>
      <c r="I438" s="303"/>
      <c r="J438" s="303"/>
      <c r="K438" s="303"/>
      <c r="L438" s="303"/>
      <c r="M438" s="303"/>
      <c r="N438" s="303"/>
      <c r="O438" s="303"/>
      <c r="P438" s="303"/>
      <c r="Q438" s="303"/>
      <c r="R438" s="303"/>
      <c r="S438" s="303"/>
      <c r="T438" s="304"/>
      <c r="U438" s="304"/>
      <c r="V438" s="304"/>
      <c r="W438" s="304"/>
      <c r="X438" s="304"/>
      <c r="Y438" s="304"/>
      <c r="Z438" s="304"/>
      <c r="AA438" s="304"/>
      <c r="AB438" s="304"/>
      <c r="AC438" s="304"/>
      <c r="AD438" s="304"/>
      <c r="AE438" s="304"/>
      <c r="AF438" s="304"/>
      <c r="AG438" s="304"/>
    </row>
    <row r="439">
      <c r="A439" s="304"/>
      <c r="B439" s="304"/>
      <c r="C439" s="304"/>
      <c r="D439" s="304"/>
      <c r="E439" s="300"/>
      <c r="F439" s="300"/>
      <c r="G439" s="313"/>
      <c r="H439" s="660"/>
      <c r="I439" s="303"/>
      <c r="J439" s="303"/>
      <c r="K439" s="303"/>
      <c r="L439" s="303"/>
      <c r="M439" s="303"/>
      <c r="N439" s="303"/>
      <c r="O439" s="303"/>
      <c r="P439" s="303"/>
      <c r="Q439" s="303"/>
      <c r="R439" s="303"/>
      <c r="S439" s="303"/>
      <c r="T439" s="304"/>
      <c r="U439" s="304"/>
      <c r="V439" s="304"/>
      <c r="W439" s="304"/>
      <c r="X439" s="304"/>
      <c r="Y439" s="304"/>
      <c r="Z439" s="304"/>
      <c r="AA439" s="304"/>
      <c r="AB439" s="304"/>
      <c r="AC439" s="304"/>
      <c r="AD439" s="304"/>
      <c r="AE439" s="304"/>
      <c r="AF439" s="304"/>
      <c r="AG439" s="304"/>
    </row>
    <row r="440">
      <c r="A440" s="304"/>
      <c r="B440" s="304"/>
      <c r="C440" s="304"/>
      <c r="D440" s="304"/>
      <c r="E440" s="300"/>
      <c r="F440" s="300"/>
      <c r="G440" s="313"/>
      <c r="H440" s="660"/>
      <c r="I440" s="303"/>
      <c r="J440" s="303"/>
      <c r="K440" s="303"/>
      <c r="L440" s="303"/>
      <c r="M440" s="303"/>
      <c r="N440" s="303"/>
      <c r="O440" s="303"/>
      <c r="P440" s="303"/>
      <c r="Q440" s="303"/>
      <c r="R440" s="303"/>
      <c r="S440" s="303"/>
      <c r="T440" s="304"/>
      <c r="U440" s="304"/>
      <c r="V440" s="304"/>
      <c r="W440" s="304"/>
      <c r="X440" s="304"/>
      <c r="Y440" s="304"/>
      <c r="Z440" s="304"/>
      <c r="AA440" s="304"/>
      <c r="AB440" s="304"/>
      <c r="AC440" s="304"/>
      <c r="AD440" s="304"/>
      <c r="AE440" s="304"/>
      <c r="AF440" s="304"/>
      <c r="AG440" s="304"/>
    </row>
    <row r="441">
      <c r="A441" s="304"/>
      <c r="B441" s="304"/>
      <c r="C441" s="304"/>
      <c r="D441" s="304"/>
      <c r="E441" s="300"/>
      <c r="F441" s="300"/>
      <c r="G441" s="313"/>
      <c r="H441" s="660"/>
      <c r="I441" s="303"/>
      <c r="J441" s="303"/>
      <c r="K441" s="303"/>
      <c r="L441" s="303"/>
      <c r="M441" s="303"/>
      <c r="N441" s="303"/>
      <c r="O441" s="303"/>
      <c r="P441" s="303"/>
      <c r="Q441" s="303"/>
      <c r="R441" s="303"/>
      <c r="S441" s="303"/>
      <c r="T441" s="304"/>
      <c r="U441" s="304"/>
      <c r="V441" s="304"/>
      <c r="W441" s="304"/>
      <c r="X441" s="304"/>
      <c r="Y441" s="304"/>
      <c r="Z441" s="304"/>
      <c r="AA441" s="304"/>
      <c r="AB441" s="304"/>
      <c r="AC441" s="304"/>
      <c r="AD441" s="304"/>
      <c r="AE441" s="304"/>
      <c r="AF441" s="304"/>
      <c r="AG441" s="304"/>
    </row>
    <row r="442">
      <c r="A442" s="304"/>
      <c r="B442" s="304"/>
      <c r="C442" s="304"/>
      <c r="D442" s="304"/>
      <c r="E442" s="300"/>
      <c r="F442" s="300"/>
      <c r="G442" s="313"/>
      <c r="H442" s="660"/>
      <c r="I442" s="303"/>
      <c r="J442" s="303"/>
      <c r="K442" s="303"/>
      <c r="L442" s="303"/>
      <c r="M442" s="303"/>
      <c r="N442" s="303"/>
      <c r="O442" s="303"/>
      <c r="P442" s="303"/>
      <c r="Q442" s="303"/>
      <c r="R442" s="303"/>
      <c r="S442" s="303"/>
      <c r="T442" s="304"/>
      <c r="U442" s="304"/>
      <c r="V442" s="304"/>
      <c r="W442" s="304"/>
      <c r="X442" s="304"/>
      <c r="Y442" s="304"/>
      <c r="Z442" s="304"/>
      <c r="AA442" s="304"/>
      <c r="AB442" s="304"/>
      <c r="AC442" s="304"/>
      <c r="AD442" s="304"/>
      <c r="AE442" s="304"/>
      <c r="AF442" s="304"/>
      <c r="AG442" s="304"/>
    </row>
    <row r="443">
      <c r="A443" s="304"/>
      <c r="B443" s="304"/>
      <c r="C443" s="304"/>
      <c r="D443" s="304"/>
      <c r="E443" s="300"/>
      <c r="F443" s="300"/>
      <c r="G443" s="313"/>
      <c r="H443" s="660"/>
      <c r="I443" s="303"/>
      <c r="J443" s="303"/>
      <c r="K443" s="303"/>
      <c r="L443" s="303"/>
      <c r="M443" s="303"/>
      <c r="N443" s="303"/>
      <c r="O443" s="303"/>
      <c r="P443" s="303"/>
      <c r="Q443" s="303"/>
      <c r="R443" s="303"/>
      <c r="S443" s="303"/>
      <c r="T443" s="304"/>
      <c r="U443" s="304"/>
      <c r="V443" s="304"/>
      <c r="W443" s="304"/>
      <c r="X443" s="304"/>
      <c r="Y443" s="304"/>
      <c r="Z443" s="304"/>
      <c r="AA443" s="304"/>
      <c r="AB443" s="304"/>
      <c r="AC443" s="304"/>
      <c r="AD443" s="304"/>
      <c r="AE443" s="304"/>
      <c r="AF443" s="304"/>
      <c r="AG443" s="304"/>
    </row>
    <row r="444">
      <c r="A444" s="304"/>
      <c r="B444" s="304"/>
      <c r="C444" s="304"/>
      <c r="D444" s="304"/>
      <c r="E444" s="300"/>
      <c r="F444" s="300"/>
      <c r="G444" s="313"/>
      <c r="H444" s="660"/>
      <c r="I444" s="303"/>
      <c r="J444" s="303"/>
      <c r="K444" s="303"/>
      <c r="L444" s="303"/>
      <c r="M444" s="303"/>
      <c r="N444" s="303"/>
      <c r="O444" s="303"/>
      <c r="P444" s="303"/>
      <c r="Q444" s="303"/>
      <c r="R444" s="303"/>
      <c r="S444" s="303"/>
      <c r="T444" s="304"/>
      <c r="U444" s="304"/>
      <c r="V444" s="304"/>
      <c r="W444" s="304"/>
      <c r="X444" s="304"/>
      <c r="Y444" s="304"/>
      <c r="Z444" s="304"/>
      <c r="AA444" s="304"/>
      <c r="AB444" s="304"/>
      <c r="AC444" s="304"/>
      <c r="AD444" s="304"/>
      <c r="AE444" s="304"/>
      <c r="AF444" s="304"/>
      <c r="AG444" s="304"/>
    </row>
    <row r="445">
      <c r="A445" s="304"/>
      <c r="B445" s="304"/>
      <c r="C445" s="304"/>
      <c r="D445" s="304"/>
      <c r="E445" s="300"/>
      <c r="F445" s="300"/>
      <c r="G445" s="313"/>
      <c r="H445" s="660"/>
      <c r="I445" s="303"/>
      <c r="J445" s="303"/>
      <c r="K445" s="303"/>
      <c r="L445" s="303"/>
      <c r="M445" s="303"/>
      <c r="N445" s="303"/>
      <c r="O445" s="303"/>
      <c r="P445" s="303"/>
      <c r="Q445" s="303"/>
      <c r="R445" s="303"/>
      <c r="S445" s="303"/>
      <c r="T445" s="304"/>
      <c r="U445" s="304"/>
      <c r="V445" s="304"/>
      <c r="W445" s="304"/>
      <c r="X445" s="304"/>
      <c r="Y445" s="304"/>
      <c r="Z445" s="304"/>
      <c r="AA445" s="304"/>
      <c r="AB445" s="304"/>
      <c r="AC445" s="304"/>
      <c r="AD445" s="304"/>
      <c r="AE445" s="304"/>
      <c r="AF445" s="304"/>
      <c r="AG445" s="304"/>
    </row>
    <row r="446">
      <c r="A446" s="304"/>
      <c r="B446" s="304"/>
      <c r="C446" s="304"/>
      <c r="D446" s="304"/>
      <c r="E446" s="300"/>
      <c r="F446" s="300"/>
      <c r="G446" s="313"/>
      <c r="H446" s="660"/>
      <c r="I446" s="303"/>
      <c r="J446" s="303"/>
      <c r="K446" s="303"/>
      <c r="L446" s="303"/>
      <c r="M446" s="303"/>
      <c r="N446" s="303"/>
      <c r="O446" s="303"/>
      <c r="P446" s="303"/>
      <c r="Q446" s="303"/>
      <c r="R446" s="303"/>
      <c r="S446" s="303"/>
      <c r="T446" s="304"/>
      <c r="U446" s="304"/>
      <c r="V446" s="304"/>
      <c r="W446" s="304"/>
      <c r="X446" s="304"/>
      <c r="Y446" s="304"/>
      <c r="Z446" s="304"/>
      <c r="AA446" s="304"/>
      <c r="AB446" s="304"/>
      <c r="AC446" s="304"/>
      <c r="AD446" s="304"/>
      <c r="AE446" s="304"/>
      <c r="AF446" s="304"/>
      <c r="AG446" s="304"/>
    </row>
    <row r="447">
      <c r="A447" s="304"/>
      <c r="B447" s="304"/>
      <c r="C447" s="304"/>
      <c r="D447" s="304"/>
      <c r="E447" s="300"/>
      <c r="F447" s="300"/>
      <c r="G447" s="313"/>
      <c r="H447" s="660"/>
      <c r="I447" s="303"/>
      <c r="J447" s="303"/>
      <c r="K447" s="303"/>
      <c r="L447" s="303"/>
      <c r="M447" s="303"/>
      <c r="N447" s="303"/>
      <c r="O447" s="303"/>
      <c r="P447" s="303"/>
      <c r="Q447" s="303"/>
      <c r="R447" s="303"/>
      <c r="S447" s="303"/>
      <c r="T447" s="304"/>
      <c r="U447" s="304"/>
      <c r="V447" s="304"/>
      <c r="W447" s="304"/>
      <c r="X447" s="304"/>
      <c r="Y447" s="304"/>
      <c r="Z447" s="304"/>
      <c r="AA447" s="304"/>
      <c r="AB447" s="304"/>
      <c r="AC447" s="304"/>
      <c r="AD447" s="304"/>
      <c r="AE447" s="304"/>
      <c r="AF447" s="304"/>
      <c r="AG447" s="304"/>
    </row>
    <row r="448">
      <c r="A448" s="304"/>
      <c r="B448" s="304"/>
      <c r="C448" s="304"/>
      <c r="D448" s="304"/>
      <c r="E448" s="300"/>
      <c r="F448" s="300"/>
      <c r="G448" s="313"/>
      <c r="H448" s="660"/>
      <c r="I448" s="303"/>
      <c r="J448" s="303"/>
      <c r="K448" s="303"/>
      <c r="L448" s="303"/>
      <c r="M448" s="303"/>
      <c r="N448" s="303"/>
      <c r="O448" s="303"/>
      <c r="P448" s="303"/>
      <c r="Q448" s="303"/>
      <c r="R448" s="303"/>
      <c r="S448" s="303"/>
      <c r="T448" s="304"/>
      <c r="U448" s="304"/>
      <c r="V448" s="304"/>
      <c r="W448" s="304"/>
      <c r="X448" s="304"/>
      <c r="Y448" s="304"/>
      <c r="Z448" s="304"/>
      <c r="AA448" s="304"/>
      <c r="AB448" s="304"/>
      <c r="AC448" s="304"/>
      <c r="AD448" s="304"/>
      <c r="AE448" s="304"/>
      <c r="AF448" s="304"/>
      <c r="AG448" s="304"/>
    </row>
    <row r="449">
      <c r="A449" s="304"/>
      <c r="B449" s="304"/>
      <c r="C449" s="304"/>
      <c r="D449" s="304"/>
      <c r="E449" s="300"/>
      <c r="F449" s="300"/>
      <c r="G449" s="313"/>
      <c r="H449" s="660"/>
      <c r="I449" s="303"/>
      <c r="J449" s="303"/>
      <c r="K449" s="303"/>
      <c r="L449" s="303"/>
      <c r="M449" s="303"/>
      <c r="N449" s="303"/>
      <c r="O449" s="303"/>
      <c r="P449" s="303"/>
      <c r="Q449" s="303"/>
      <c r="R449" s="303"/>
      <c r="S449" s="303"/>
      <c r="T449" s="304"/>
      <c r="U449" s="304"/>
      <c r="V449" s="304"/>
      <c r="W449" s="304"/>
      <c r="X449" s="304"/>
      <c r="Y449" s="304"/>
      <c r="Z449" s="304"/>
      <c r="AA449" s="304"/>
      <c r="AB449" s="304"/>
      <c r="AC449" s="304"/>
      <c r="AD449" s="304"/>
      <c r="AE449" s="304"/>
      <c r="AF449" s="304"/>
      <c r="AG449" s="304"/>
    </row>
    <row r="450">
      <c r="A450" s="304"/>
      <c r="B450" s="304"/>
      <c r="C450" s="304"/>
      <c r="D450" s="304"/>
      <c r="E450" s="300"/>
      <c r="F450" s="300"/>
      <c r="G450" s="313"/>
      <c r="H450" s="660"/>
      <c r="I450" s="303"/>
      <c r="J450" s="303"/>
      <c r="K450" s="303"/>
      <c r="L450" s="303"/>
      <c r="M450" s="303"/>
      <c r="N450" s="303"/>
      <c r="O450" s="303"/>
      <c r="P450" s="303"/>
      <c r="Q450" s="303"/>
      <c r="R450" s="303"/>
      <c r="S450" s="303"/>
      <c r="T450" s="304"/>
      <c r="U450" s="304"/>
      <c r="V450" s="304"/>
      <c r="W450" s="304"/>
      <c r="X450" s="304"/>
      <c r="Y450" s="304"/>
      <c r="Z450" s="304"/>
      <c r="AA450" s="304"/>
      <c r="AB450" s="304"/>
      <c r="AC450" s="304"/>
      <c r="AD450" s="304"/>
      <c r="AE450" s="304"/>
      <c r="AF450" s="304"/>
      <c r="AG450" s="304"/>
    </row>
    <row r="451">
      <c r="A451" s="304"/>
      <c r="B451" s="304"/>
      <c r="C451" s="304"/>
      <c r="D451" s="304"/>
      <c r="E451" s="300"/>
      <c r="F451" s="300"/>
      <c r="G451" s="313"/>
      <c r="H451" s="660"/>
      <c r="I451" s="303"/>
      <c r="J451" s="303"/>
      <c r="K451" s="303"/>
      <c r="L451" s="303"/>
      <c r="M451" s="303"/>
      <c r="N451" s="303"/>
      <c r="O451" s="303"/>
      <c r="P451" s="303"/>
      <c r="Q451" s="303"/>
      <c r="R451" s="303"/>
      <c r="S451" s="303"/>
      <c r="T451" s="304"/>
      <c r="U451" s="304"/>
      <c r="V451" s="304"/>
      <c r="W451" s="304"/>
      <c r="X451" s="304"/>
      <c r="Y451" s="304"/>
      <c r="Z451" s="304"/>
      <c r="AA451" s="304"/>
      <c r="AB451" s="304"/>
      <c r="AC451" s="304"/>
      <c r="AD451" s="304"/>
      <c r="AE451" s="304"/>
      <c r="AF451" s="304"/>
      <c r="AG451" s="304"/>
    </row>
    <row r="452">
      <c r="A452" s="304"/>
      <c r="B452" s="304"/>
      <c r="C452" s="304"/>
      <c r="D452" s="304"/>
      <c r="E452" s="300"/>
      <c r="F452" s="300"/>
      <c r="G452" s="313"/>
      <c r="H452" s="660"/>
      <c r="I452" s="303"/>
      <c r="J452" s="303"/>
      <c r="K452" s="303"/>
      <c r="L452" s="303"/>
      <c r="M452" s="303"/>
      <c r="N452" s="303"/>
      <c r="O452" s="303"/>
      <c r="P452" s="303"/>
      <c r="Q452" s="303"/>
      <c r="R452" s="303"/>
      <c r="S452" s="303"/>
      <c r="T452" s="304"/>
      <c r="U452" s="304"/>
      <c r="V452" s="304"/>
      <c r="W452" s="304"/>
      <c r="X452" s="304"/>
      <c r="Y452" s="304"/>
      <c r="Z452" s="304"/>
      <c r="AA452" s="304"/>
      <c r="AB452" s="304"/>
      <c r="AC452" s="304"/>
      <c r="AD452" s="304"/>
      <c r="AE452" s="304"/>
      <c r="AF452" s="304"/>
      <c r="AG452" s="304"/>
    </row>
    <row r="453">
      <c r="A453" s="304"/>
      <c r="B453" s="304"/>
      <c r="C453" s="304"/>
      <c r="D453" s="304"/>
      <c r="E453" s="300"/>
      <c r="F453" s="300"/>
      <c r="G453" s="313"/>
      <c r="H453" s="660"/>
      <c r="I453" s="303"/>
      <c r="J453" s="303"/>
      <c r="K453" s="303"/>
      <c r="L453" s="303"/>
      <c r="M453" s="303"/>
      <c r="N453" s="303"/>
      <c r="O453" s="303"/>
      <c r="P453" s="303"/>
      <c r="Q453" s="303"/>
      <c r="R453" s="303"/>
      <c r="S453" s="303"/>
      <c r="T453" s="304"/>
      <c r="U453" s="304"/>
      <c r="V453" s="304"/>
      <c r="W453" s="304"/>
      <c r="X453" s="304"/>
      <c r="Y453" s="304"/>
      <c r="Z453" s="304"/>
      <c r="AA453" s="304"/>
      <c r="AB453" s="304"/>
      <c r="AC453" s="304"/>
      <c r="AD453" s="304"/>
      <c r="AE453" s="304"/>
      <c r="AF453" s="304"/>
      <c r="AG453" s="304"/>
    </row>
    <row r="454">
      <c r="A454" s="304"/>
      <c r="B454" s="304"/>
      <c r="C454" s="304"/>
      <c r="D454" s="304"/>
      <c r="E454" s="300"/>
      <c r="F454" s="300"/>
      <c r="G454" s="313"/>
      <c r="H454" s="660"/>
      <c r="I454" s="303"/>
      <c r="J454" s="303"/>
      <c r="K454" s="303"/>
      <c r="L454" s="303"/>
      <c r="M454" s="303"/>
      <c r="N454" s="303"/>
      <c r="O454" s="303"/>
      <c r="P454" s="303"/>
      <c r="Q454" s="303"/>
      <c r="R454" s="303"/>
      <c r="S454" s="303"/>
      <c r="T454" s="304"/>
      <c r="U454" s="304"/>
      <c r="V454" s="304"/>
      <c r="W454" s="304"/>
      <c r="X454" s="304"/>
      <c r="Y454" s="304"/>
      <c r="Z454" s="304"/>
      <c r="AA454" s="304"/>
      <c r="AB454" s="304"/>
      <c r="AC454" s="304"/>
      <c r="AD454" s="304"/>
      <c r="AE454" s="304"/>
      <c r="AF454" s="304"/>
      <c r="AG454" s="304"/>
    </row>
    <row r="455">
      <c r="A455" s="304"/>
      <c r="B455" s="304"/>
      <c r="C455" s="304"/>
      <c r="D455" s="304"/>
      <c r="E455" s="300"/>
      <c r="F455" s="300"/>
      <c r="G455" s="313"/>
      <c r="H455" s="660"/>
      <c r="I455" s="303"/>
      <c r="J455" s="303"/>
      <c r="K455" s="303"/>
      <c r="L455" s="303"/>
      <c r="M455" s="303"/>
      <c r="N455" s="303"/>
      <c r="O455" s="303"/>
      <c r="P455" s="303"/>
      <c r="Q455" s="303"/>
      <c r="R455" s="303"/>
      <c r="S455" s="303"/>
      <c r="T455" s="304"/>
      <c r="U455" s="304"/>
      <c r="V455" s="304"/>
      <c r="W455" s="304"/>
      <c r="X455" s="304"/>
      <c r="Y455" s="304"/>
      <c r="Z455" s="304"/>
      <c r="AA455" s="304"/>
      <c r="AB455" s="304"/>
      <c r="AC455" s="304"/>
      <c r="AD455" s="304"/>
      <c r="AE455" s="304"/>
      <c r="AF455" s="304"/>
      <c r="AG455" s="304"/>
    </row>
    <row r="456">
      <c r="A456" s="304"/>
      <c r="B456" s="304"/>
      <c r="C456" s="304"/>
      <c r="D456" s="304"/>
      <c r="E456" s="300"/>
      <c r="F456" s="300"/>
      <c r="G456" s="313"/>
      <c r="H456" s="660"/>
      <c r="I456" s="303"/>
      <c r="J456" s="303"/>
      <c r="K456" s="303"/>
      <c r="L456" s="303"/>
      <c r="M456" s="303"/>
      <c r="N456" s="303"/>
      <c r="O456" s="303"/>
      <c r="P456" s="303"/>
      <c r="Q456" s="303"/>
      <c r="R456" s="303"/>
      <c r="S456" s="303"/>
      <c r="T456" s="304"/>
      <c r="U456" s="304"/>
      <c r="V456" s="304"/>
      <c r="W456" s="304"/>
      <c r="X456" s="304"/>
      <c r="Y456" s="304"/>
      <c r="Z456" s="304"/>
      <c r="AA456" s="304"/>
      <c r="AB456" s="304"/>
      <c r="AC456" s="304"/>
      <c r="AD456" s="304"/>
      <c r="AE456" s="304"/>
      <c r="AF456" s="304"/>
      <c r="AG456" s="304"/>
    </row>
    <row r="457">
      <c r="A457" s="304"/>
      <c r="B457" s="304"/>
      <c r="C457" s="304"/>
      <c r="D457" s="304"/>
      <c r="E457" s="300"/>
      <c r="F457" s="300"/>
      <c r="G457" s="313"/>
      <c r="H457" s="660"/>
      <c r="I457" s="303"/>
      <c r="J457" s="303"/>
      <c r="K457" s="303"/>
      <c r="L457" s="303"/>
      <c r="M457" s="303"/>
      <c r="N457" s="303"/>
      <c r="O457" s="303"/>
      <c r="P457" s="303"/>
      <c r="Q457" s="303"/>
      <c r="R457" s="303"/>
      <c r="S457" s="303"/>
      <c r="T457" s="304"/>
      <c r="U457" s="304"/>
      <c r="V457" s="304"/>
      <c r="W457" s="304"/>
      <c r="X457" s="304"/>
      <c r="Y457" s="304"/>
      <c r="Z457" s="304"/>
      <c r="AA457" s="304"/>
      <c r="AB457" s="304"/>
      <c r="AC457" s="304"/>
      <c r="AD457" s="304"/>
      <c r="AE457" s="304"/>
      <c r="AF457" s="304"/>
      <c r="AG457" s="304"/>
    </row>
    <row r="458">
      <c r="A458" s="304"/>
      <c r="B458" s="304"/>
      <c r="C458" s="304"/>
      <c r="D458" s="304"/>
      <c r="E458" s="300"/>
      <c r="F458" s="300"/>
      <c r="G458" s="313"/>
      <c r="H458" s="660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</row>
    <row r="459">
      <c r="A459" s="304"/>
      <c r="B459" s="304"/>
      <c r="C459" s="304"/>
      <c r="D459" s="304"/>
      <c r="E459" s="300"/>
      <c r="F459" s="300"/>
      <c r="G459" s="313"/>
      <c r="H459" s="660"/>
      <c r="I459" s="303"/>
      <c r="J459" s="303"/>
      <c r="K459" s="303"/>
      <c r="L459" s="303"/>
      <c r="M459" s="303"/>
      <c r="N459" s="303"/>
      <c r="O459" s="303"/>
      <c r="P459" s="303"/>
      <c r="Q459" s="303"/>
      <c r="R459" s="303"/>
      <c r="S459" s="303"/>
      <c r="T459" s="304"/>
      <c r="U459" s="304"/>
      <c r="V459" s="304"/>
      <c r="W459" s="304"/>
      <c r="X459" s="304"/>
      <c r="Y459" s="304"/>
      <c r="Z459" s="304"/>
      <c r="AA459" s="304"/>
      <c r="AB459" s="304"/>
      <c r="AC459" s="304"/>
      <c r="AD459" s="304"/>
      <c r="AE459" s="304"/>
      <c r="AF459" s="304"/>
      <c r="AG459" s="304"/>
    </row>
    <row r="460">
      <c r="A460" s="304"/>
      <c r="B460" s="304"/>
      <c r="C460" s="304"/>
      <c r="D460" s="304"/>
      <c r="E460" s="300"/>
      <c r="F460" s="300"/>
      <c r="G460" s="313"/>
      <c r="H460" s="660"/>
      <c r="I460" s="303"/>
      <c r="J460" s="303"/>
      <c r="K460" s="303"/>
      <c r="L460" s="303"/>
      <c r="M460" s="303"/>
      <c r="N460" s="303"/>
      <c r="O460" s="303"/>
      <c r="P460" s="303"/>
      <c r="Q460" s="303"/>
      <c r="R460" s="303"/>
      <c r="S460" s="303"/>
      <c r="T460" s="304"/>
      <c r="U460" s="304"/>
      <c r="V460" s="304"/>
      <c r="W460" s="304"/>
      <c r="X460" s="304"/>
      <c r="Y460" s="304"/>
      <c r="Z460" s="304"/>
      <c r="AA460" s="304"/>
      <c r="AB460" s="304"/>
      <c r="AC460" s="304"/>
      <c r="AD460" s="304"/>
      <c r="AE460" s="304"/>
      <c r="AF460" s="304"/>
      <c r="AG460" s="304"/>
    </row>
    <row r="461">
      <c r="A461" s="304"/>
      <c r="B461" s="304"/>
      <c r="C461" s="304"/>
      <c r="D461" s="304"/>
      <c r="E461" s="300"/>
      <c r="F461" s="300"/>
      <c r="G461" s="313"/>
      <c r="H461" s="660"/>
      <c r="I461" s="303"/>
      <c r="J461" s="303"/>
      <c r="K461" s="303"/>
      <c r="L461" s="303"/>
      <c r="M461" s="303"/>
      <c r="N461" s="303"/>
      <c r="O461" s="303"/>
      <c r="P461" s="303"/>
      <c r="Q461" s="303"/>
      <c r="R461" s="303"/>
      <c r="S461" s="303"/>
      <c r="T461" s="304"/>
      <c r="U461" s="304"/>
      <c r="V461" s="304"/>
      <c r="W461" s="304"/>
      <c r="X461" s="304"/>
      <c r="Y461" s="304"/>
      <c r="Z461" s="304"/>
      <c r="AA461" s="304"/>
      <c r="AB461" s="304"/>
      <c r="AC461" s="304"/>
      <c r="AD461" s="304"/>
      <c r="AE461" s="304"/>
      <c r="AF461" s="304"/>
      <c r="AG461" s="304"/>
    </row>
    <row r="462">
      <c r="A462" s="304"/>
      <c r="B462" s="304"/>
      <c r="C462" s="304"/>
      <c r="D462" s="304"/>
      <c r="E462" s="300"/>
      <c r="F462" s="300"/>
      <c r="G462" s="313"/>
      <c r="H462" s="660"/>
      <c r="I462" s="303"/>
      <c r="J462" s="303"/>
      <c r="K462" s="303"/>
      <c r="L462" s="303"/>
      <c r="M462" s="303"/>
      <c r="N462" s="303"/>
      <c r="O462" s="303"/>
      <c r="P462" s="303"/>
      <c r="Q462" s="303"/>
      <c r="R462" s="303"/>
      <c r="S462" s="303"/>
      <c r="T462" s="304"/>
      <c r="U462" s="304"/>
      <c r="V462" s="304"/>
      <c r="W462" s="304"/>
      <c r="X462" s="304"/>
      <c r="Y462" s="304"/>
      <c r="Z462" s="304"/>
      <c r="AA462" s="304"/>
      <c r="AB462" s="304"/>
      <c r="AC462" s="304"/>
      <c r="AD462" s="304"/>
      <c r="AE462" s="304"/>
      <c r="AF462" s="304"/>
      <c r="AG462" s="304"/>
    </row>
    <row r="463">
      <c r="A463" s="304"/>
      <c r="B463" s="304"/>
      <c r="C463" s="304"/>
      <c r="D463" s="304"/>
      <c r="E463" s="300"/>
      <c r="F463" s="300"/>
      <c r="G463" s="313"/>
      <c r="H463" s="660"/>
      <c r="I463" s="303"/>
      <c r="J463" s="303"/>
      <c r="K463" s="303"/>
      <c r="L463" s="303"/>
      <c r="M463" s="303"/>
      <c r="N463" s="303"/>
      <c r="O463" s="303"/>
      <c r="P463" s="303"/>
      <c r="Q463" s="303"/>
      <c r="R463" s="303"/>
      <c r="S463" s="303"/>
      <c r="T463" s="304"/>
      <c r="U463" s="304"/>
      <c r="V463" s="304"/>
      <c r="W463" s="304"/>
      <c r="X463" s="304"/>
      <c r="Y463" s="304"/>
      <c r="Z463" s="304"/>
      <c r="AA463" s="304"/>
      <c r="AB463" s="304"/>
      <c r="AC463" s="304"/>
      <c r="AD463" s="304"/>
      <c r="AE463" s="304"/>
      <c r="AF463" s="304"/>
      <c r="AG463" s="304"/>
    </row>
    <row r="464">
      <c r="A464" s="304"/>
      <c r="B464" s="304"/>
      <c r="C464" s="304"/>
      <c r="D464" s="304"/>
      <c r="E464" s="300"/>
      <c r="F464" s="300"/>
      <c r="G464" s="313"/>
      <c r="H464" s="660"/>
      <c r="I464" s="303"/>
      <c r="J464" s="303"/>
      <c r="K464" s="303"/>
      <c r="L464" s="303"/>
      <c r="M464" s="303"/>
      <c r="N464" s="303"/>
      <c r="O464" s="303"/>
      <c r="P464" s="303"/>
      <c r="Q464" s="303"/>
      <c r="R464" s="303"/>
      <c r="S464" s="303"/>
      <c r="T464" s="304"/>
      <c r="U464" s="304"/>
      <c r="V464" s="304"/>
      <c r="W464" s="304"/>
      <c r="X464" s="304"/>
      <c r="Y464" s="304"/>
      <c r="Z464" s="304"/>
      <c r="AA464" s="304"/>
      <c r="AB464" s="304"/>
      <c r="AC464" s="304"/>
      <c r="AD464" s="304"/>
      <c r="AE464" s="304"/>
      <c r="AF464" s="304"/>
      <c r="AG464" s="304"/>
    </row>
    <row r="465">
      <c r="A465" s="304"/>
      <c r="B465" s="304"/>
      <c r="C465" s="304"/>
      <c r="D465" s="304"/>
      <c r="E465" s="300"/>
      <c r="F465" s="300"/>
      <c r="G465" s="313"/>
      <c r="H465" s="660"/>
      <c r="I465" s="303"/>
      <c r="J465" s="303"/>
      <c r="K465" s="303"/>
      <c r="L465" s="303"/>
      <c r="M465" s="303"/>
      <c r="N465" s="303"/>
      <c r="O465" s="303"/>
      <c r="P465" s="303"/>
      <c r="Q465" s="303"/>
      <c r="R465" s="303"/>
      <c r="S465" s="303"/>
      <c r="T465" s="304"/>
      <c r="U465" s="304"/>
      <c r="V465" s="304"/>
      <c r="W465" s="304"/>
      <c r="X465" s="304"/>
      <c r="Y465" s="304"/>
      <c r="Z465" s="304"/>
      <c r="AA465" s="304"/>
      <c r="AB465" s="304"/>
      <c r="AC465" s="304"/>
      <c r="AD465" s="304"/>
      <c r="AE465" s="304"/>
      <c r="AF465" s="304"/>
      <c r="AG465" s="304"/>
    </row>
    <row r="466">
      <c r="A466" s="304"/>
      <c r="B466" s="304"/>
      <c r="C466" s="304"/>
      <c r="D466" s="304"/>
      <c r="E466" s="300"/>
      <c r="F466" s="300"/>
      <c r="G466" s="313"/>
      <c r="H466" s="660"/>
      <c r="I466" s="303"/>
      <c r="J466" s="303"/>
      <c r="K466" s="303"/>
      <c r="L466" s="303"/>
      <c r="M466" s="303"/>
      <c r="N466" s="303"/>
      <c r="O466" s="303"/>
      <c r="P466" s="303"/>
      <c r="Q466" s="303"/>
      <c r="R466" s="303"/>
      <c r="S466" s="303"/>
      <c r="T466" s="304"/>
      <c r="U466" s="304"/>
      <c r="V466" s="304"/>
      <c r="W466" s="304"/>
      <c r="X466" s="304"/>
      <c r="Y466" s="304"/>
      <c r="Z466" s="304"/>
      <c r="AA466" s="304"/>
      <c r="AB466" s="304"/>
      <c r="AC466" s="304"/>
      <c r="AD466" s="304"/>
      <c r="AE466" s="304"/>
      <c r="AF466" s="304"/>
      <c r="AG466" s="304"/>
    </row>
    <row r="467">
      <c r="A467" s="304"/>
      <c r="B467" s="304"/>
      <c r="C467" s="304"/>
      <c r="D467" s="304"/>
      <c r="E467" s="300"/>
      <c r="F467" s="300"/>
      <c r="G467" s="313"/>
      <c r="H467" s="660"/>
      <c r="I467" s="303"/>
      <c r="J467" s="303"/>
      <c r="K467" s="303"/>
      <c r="L467" s="303"/>
      <c r="M467" s="303"/>
      <c r="N467" s="303"/>
      <c r="O467" s="303"/>
      <c r="P467" s="303"/>
      <c r="Q467" s="303"/>
      <c r="R467" s="303"/>
      <c r="S467" s="303"/>
      <c r="T467" s="304"/>
      <c r="U467" s="304"/>
      <c r="V467" s="304"/>
      <c r="W467" s="304"/>
      <c r="X467" s="304"/>
      <c r="Y467" s="304"/>
      <c r="Z467" s="304"/>
      <c r="AA467" s="304"/>
      <c r="AB467" s="304"/>
      <c r="AC467" s="304"/>
      <c r="AD467" s="304"/>
      <c r="AE467" s="304"/>
      <c r="AF467" s="304"/>
      <c r="AG467" s="304"/>
    </row>
    <row r="468">
      <c r="A468" s="304"/>
      <c r="B468" s="304"/>
      <c r="C468" s="304"/>
      <c r="D468" s="304"/>
      <c r="E468" s="300"/>
      <c r="F468" s="300"/>
      <c r="G468" s="313"/>
      <c r="H468" s="660"/>
      <c r="I468" s="303"/>
      <c r="J468" s="303"/>
      <c r="K468" s="303"/>
      <c r="L468" s="303"/>
      <c r="M468" s="303"/>
      <c r="N468" s="303"/>
      <c r="O468" s="303"/>
      <c r="P468" s="303"/>
      <c r="Q468" s="303"/>
      <c r="R468" s="303"/>
      <c r="S468" s="303"/>
      <c r="T468" s="304"/>
      <c r="U468" s="304"/>
      <c r="V468" s="304"/>
      <c r="W468" s="304"/>
      <c r="X468" s="304"/>
      <c r="Y468" s="304"/>
      <c r="Z468" s="304"/>
      <c r="AA468" s="304"/>
      <c r="AB468" s="304"/>
      <c r="AC468" s="304"/>
      <c r="AD468" s="304"/>
      <c r="AE468" s="304"/>
      <c r="AF468" s="304"/>
      <c r="AG468" s="304"/>
    </row>
    <row r="469">
      <c r="A469" s="304"/>
      <c r="B469" s="304"/>
      <c r="C469" s="304"/>
      <c r="D469" s="304"/>
      <c r="E469" s="300"/>
      <c r="F469" s="300"/>
      <c r="G469" s="313"/>
      <c r="H469" s="660"/>
      <c r="I469" s="303"/>
      <c r="J469" s="303"/>
      <c r="K469" s="303"/>
      <c r="L469" s="303"/>
      <c r="M469" s="303"/>
      <c r="N469" s="303"/>
      <c r="O469" s="303"/>
      <c r="P469" s="303"/>
      <c r="Q469" s="303"/>
      <c r="R469" s="303"/>
      <c r="S469" s="303"/>
      <c r="T469" s="304"/>
      <c r="U469" s="304"/>
      <c r="V469" s="304"/>
      <c r="W469" s="304"/>
      <c r="X469" s="304"/>
      <c r="Y469" s="304"/>
      <c r="Z469" s="304"/>
      <c r="AA469" s="304"/>
      <c r="AB469" s="304"/>
      <c r="AC469" s="304"/>
      <c r="AD469" s="304"/>
      <c r="AE469" s="304"/>
      <c r="AF469" s="304"/>
      <c r="AG469" s="304"/>
    </row>
    <row r="470">
      <c r="A470" s="304"/>
      <c r="B470" s="304"/>
      <c r="C470" s="304"/>
      <c r="D470" s="304"/>
      <c r="E470" s="300"/>
      <c r="F470" s="300"/>
      <c r="G470" s="313"/>
      <c r="H470" s="660"/>
      <c r="I470" s="303"/>
      <c r="J470" s="303"/>
      <c r="K470" s="303"/>
      <c r="L470" s="303"/>
      <c r="M470" s="303"/>
      <c r="N470" s="303"/>
      <c r="O470" s="303"/>
      <c r="P470" s="303"/>
      <c r="Q470" s="303"/>
      <c r="R470" s="303"/>
      <c r="S470" s="303"/>
      <c r="T470" s="304"/>
      <c r="U470" s="304"/>
      <c r="V470" s="304"/>
      <c r="W470" s="304"/>
      <c r="X470" s="304"/>
      <c r="Y470" s="304"/>
      <c r="Z470" s="304"/>
      <c r="AA470" s="304"/>
      <c r="AB470" s="304"/>
      <c r="AC470" s="304"/>
      <c r="AD470" s="304"/>
      <c r="AE470" s="304"/>
      <c r="AF470" s="304"/>
      <c r="AG470" s="304"/>
    </row>
    <row r="471">
      <c r="A471" s="304"/>
      <c r="B471" s="304"/>
      <c r="C471" s="304"/>
      <c r="D471" s="304"/>
      <c r="E471" s="300"/>
      <c r="F471" s="300"/>
      <c r="G471" s="313"/>
      <c r="H471" s="660"/>
      <c r="I471" s="303"/>
      <c r="J471" s="303"/>
      <c r="K471" s="303"/>
      <c r="L471" s="303"/>
      <c r="M471" s="303"/>
      <c r="N471" s="303"/>
      <c r="O471" s="303"/>
      <c r="P471" s="303"/>
      <c r="Q471" s="303"/>
      <c r="R471" s="303"/>
      <c r="S471" s="303"/>
      <c r="T471" s="304"/>
      <c r="U471" s="304"/>
      <c r="V471" s="304"/>
      <c r="W471" s="304"/>
      <c r="X471" s="304"/>
      <c r="Y471" s="304"/>
      <c r="Z471" s="304"/>
      <c r="AA471" s="304"/>
      <c r="AB471" s="304"/>
      <c r="AC471" s="304"/>
      <c r="AD471" s="304"/>
      <c r="AE471" s="304"/>
      <c r="AF471" s="304"/>
      <c r="AG471" s="304"/>
    </row>
    <row r="472">
      <c r="A472" s="304"/>
      <c r="B472" s="304"/>
      <c r="C472" s="304"/>
      <c r="D472" s="304"/>
      <c r="E472" s="300"/>
      <c r="F472" s="300"/>
      <c r="G472" s="313"/>
      <c r="H472" s="660"/>
      <c r="I472" s="303"/>
      <c r="J472" s="303"/>
      <c r="K472" s="303"/>
      <c r="L472" s="303"/>
      <c r="M472" s="303"/>
      <c r="N472" s="303"/>
      <c r="O472" s="303"/>
      <c r="P472" s="303"/>
      <c r="Q472" s="303"/>
      <c r="R472" s="303"/>
      <c r="S472" s="303"/>
      <c r="T472" s="304"/>
      <c r="U472" s="304"/>
      <c r="V472" s="304"/>
      <c r="W472" s="304"/>
      <c r="X472" s="304"/>
      <c r="Y472" s="304"/>
      <c r="Z472" s="304"/>
      <c r="AA472" s="304"/>
      <c r="AB472" s="304"/>
      <c r="AC472" s="304"/>
      <c r="AD472" s="304"/>
      <c r="AE472" s="304"/>
      <c r="AF472" s="304"/>
      <c r="AG472" s="304"/>
    </row>
    <row r="473">
      <c r="A473" s="304"/>
      <c r="B473" s="304"/>
      <c r="C473" s="304"/>
      <c r="D473" s="304"/>
      <c r="E473" s="300"/>
      <c r="F473" s="300"/>
      <c r="G473" s="313"/>
      <c r="H473" s="660"/>
      <c r="I473" s="303"/>
      <c r="J473" s="303"/>
      <c r="K473" s="303"/>
      <c r="L473" s="303"/>
      <c r="M473" s="303"/>
      <c r="N473" s="303"/>
      <c r="O473" s="303"/>
      <c r="P473" s="303"/>
      <c r="Q473" s="303"/>
      <c r="R473" s="303"/>
      <c r="S473" s="303"/>
      <c r="T473" s="304"/>
      <c r="U473" s="304"/>
      <c r="V473" s="304"/>
      <c r="W473" s="304"/>
      <c r="X473" s="304"/>
      <c r="Y473" s="304"/>
      <c r="Z473" s="304"/>
      <c r="AA473" s="304"/>
      <c r="AB473" s="304"/>
      <c r="AC473" s="304"/>
      <c r="AD473" s="304"/>
      <c r="AE473" s="304"/>
      <c r="AF473" s="304"/>
      <c r="AG473" s="304"/>
    </row>
    <row r="474">
      <c r="A474" s="304"/>
      <c r="B474" s="304"/>
      <c r="C474" s="304"/>
      <c r="D474" s="304"/>
      <c r="E474" s="300"/>
      <c r="F474" s="300"/>
      <c r="G474" s="313"/>
      <c r="H474" s="660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4"/>
      <c r="U474" s="304"/>
      <c r="V474" s="304"/>
      <c r="W474" s="304"/>
      <c r="X474" s="304"/>
      <c r="Y474" s="304"/>
      <c r="Z474" s="304"/>
      <c r="AA474" s="304"/>
      <c r="AB474" s="304"/>
      <c r="AC474" s="304"/>
      <c r="AD474" s="304"/>
      <c r="AE474" s="304"/>
      <c r="AF474" s="304"/>
      <c r="AG474" s="304"/>
    </row>
    <row r="475">
      <c r="A475" s="304"/>
      <c r="B475" s="304"/>
      <c r="C475" s="304"/>
      <c r="D475" s="304"/>
      <c r="E475" s="300"/>
      <c r="F475" s="300"/>
      <c r="G475" s="313"/>
      <c r="H475" s="660"/>
      <c r="I475" s="303"/>
      <c r="J475" s="303"/>
      <c r="K475" s="303"/>
      <c r="L475" s="303"/>
      <c r="M475" s="303"/>
      <c r="N475" s="303"/>
      <c r="O475" s="303"/>
      <c r="P475" s="303"/>
      <c r="Q475" s="303"/>
      <c r="R475" s="303"/>
      <c r="S475" s="303"/>
      <c r="T475" s="304"/>
      <c r="U475" s="304"/>
      <c r="V475" s="304"/>
      <c r="W475" s="304"/>
      <c r="X475" s="304"/>
      <c r="Y475" s="304"/>
      <c r="Z475" s="304"/>
      <c r="AA475" s="304"/>
      <c r="AB475" s="304"/>
      <c r="AC475" s="304"/>
      <c r="AD475" s="304"/>
      <c r="AE475" s="304"/>
      <c r="AF475" s="304"/>
      <c r="AG475" s="304"/>
    </row>
    <row r="476">
      <c r="A476" s="304"/>
      <c r="B476" s="304"/>
      <c r="C476" s="304"/>
      <c r="D476" s="304"/>
      <c r="E476" s="300"/>
      <c r="F476" s="300"/>
      <c r="G476" s="313"/>
      <c r="H476" s="660"/>
      <c r="I476" s="303"/>
      <c r="J476" s="303"/>
      <c r="K476" s="303"/>
      <c r="L476" s="303"/>
      <c r="M476" s="303"/>
      <c r="N476" s="303"/>
      <c r="O476" s="303"/>
      <c r="P476" s="303"/>
      <c r="Q476" s="303"/>
      <c r="R476" s="303"/>
      <c r="S476" s="303"/>
      <c r="T476" s="304"/>
      <c r="U476" s="304"/>
      <c r="V476" s="304"/>
      <c r="W476" s="304"/>
      <c r="X476" s="304"/>
      <c r="Y476" s="304"/>
      <c r="Z476" s="304"/>
      <c r="AA476" s="304"/>
      <c r="AB476" s="304"/>
      <c r="AC476" s="304"/>
      <c r="AD476" s="304"/>
      <c r="AE476" s="304"/>
      <c r="AF476" s="304"/>
      <c r="AG476" s="304"/>
    </row>
    <row r="477">
      <c r="A477" s="304"/>
      <c r="B477" s="304"/>
      <c r="C477" s="304"/>
      <c r="D477" s="304"/>
      <c r="E477" s="300"/>
      <c r="F477" s="300"/>
      <c r="G477" s="313"/>
      <c r="H477" s="660"/>
      <c r="I477" s="303"/>
      <c r="J477" s="303"/>
      <c r="K477" s="303"/>
      <c r="L477" s="303"/>
      <c r="M477" s="303"/>
      <c r="N477" s="303"/>
      <c r="O477" s="303"/>
      <c r="P477" s="303"/>
      <c r="Q477" s="303"/>
      <c r="R477" s="303"/>
      <c r="S477" s="303"/>
      <c r="T477" s="304"/>
      <c r="U477" s="304"/>
      <c r="V477" s="304"/>
      <c r="W477" s="304"/>
      <c r="X477" s="304"/>
      <c r="Y477" s="304"/>
      <c r="Z477" s="304"/>
      <c r="AA477" s="304"/>
      <c r="AB477" s="304"/>
      <c r="AC477" s="304"/>
      <c r="AD477" s="304"/>
      <c r="AE477" s="304"/>
      <c r="AF477" s="304"/>
      <c r="AG477" s="304"/>
    </row>
    <row r="478">
      <c r="A478" s="304"/>
      <c r="B478" s="304"/>
      <c r="C478" s="304"/>
      <c r="D478" s="304"/>
      <c r="E478" s="300"/>
      <c r="F478" s="300"/>
      <c r="G478" s="313"/>
      <c r="H478" s="660"/>
      <c r="I478" s="303"/>
      <c r="J478" s="303"/>
      <c r="K478" s="303"/>
      <c r="L478" s="303"/>
      <c r="M478" s="303"/>
      <c r="N478" s="303"/>
      <c r="O478" s="303"/>
      <c r="P478" s="303"/>
      <c r="Q478" s="303"/>
      <c r="R478" s="303"/>
      <c r="S478" s="303"/>
      <c r="T478" s="304"/>
      <c r="U478" s="304"/>
      <c r="V478" s="304"/>
      <c r="W478" s="304"/>
      <c r="X478" s="304"/>
      <c r="Y478" s="304"/>
      <c r="Z478" s="304"/>
      <c r="AA478" s="304"/>
      <c r="AB478" s="304"/>
      <c r="AC478" s="304"/>
      <c r="AD478" s="304"/>
      <c r="AE478" s="304"/>
      <c r="AF478" s="304"/>
      <c r="AG478" s="304"/>
    </row>
    <row r="479">
      <c r="A479" s="304"/>
      <c r="B479" s="304"/>
      <c r="C479" s="304"/>
      <c r="D479" s="304"/>
      <c r="E479" s="300"/>
      <c r="F479" s="300"/>
      <c r="G479" s="313"/>
      <c r="H479" s="660"/>
      <c r="I479" s="303"/>
      <c r="J479" s="303"/>
      <c r="K479" s="303"/>
      <c r="L479" s="303"/>
      <c r="M479" s="303"/>
      <c r="N479" s="303"/>
      <c r="O479" s="303"/>
      <c r="P479" s="303"/>
      <c r="Q479" s="303"/>
      <c r="R479" s="303"/>
      <c r="S479" s="303"/>
      <c r="T479" s="304"/>
      <c r="U479" s="304"/>
      <c r="V479" s="304"/>
      <c r="W479" s="304"/>
      <c r="X479" s="304"/>
      <c r="Y479" s="304"/>
      <c r="Z479" s="304"/>
      <c r="AA479" s="304"/>
      <c r="AB479" s="304"/>
      <c r="AC479" s="304"/>
      <c r="AD479" s="304"/>
      <c r="AE479" s="304"/>
      <c r="AF479" s="304"/>
      <c r="AG479" s="304"/>
    </row>
    <row r="480">
      <c r="A480" s="304"/>
      <c r="B480" s="304"/>
      <c r="C480" s="304"/>
      <c r="D480" s="304"/>
      <c r="E480" s="300"/>
      <c r="F480" s="300"/>
      <c r="G480" s="313"/>
      <c r="H480" s="660"/>
      <c r="I480" s="303"/>
      <c r="J480" s="303"/>
      <c r="K480" s="303"/>
      <c r="L480" s="303"/>
      <c r="M480" s="303"/>
      <c r="N480" s="303"/>
      <c r="O480" s="303"/>
      <c r="P480" s="303"/>
      <c r="Q480" s="303"/>
      <c r="R480" s="303"/>
      <c r="S480" s="303"/>
      <c r="T480" s="304"/>
      <c r="U480" s="304"/>
      <c r="V480" s="304"/>
      <c r="W480" s="304"/>
      <c r="X480" s="304"/>
      <c r="Y480" s="304"/>
      <c r="Z480" s="304"/>
      <c r="AA480" s="304"/>
      <c r="AB480" s="304"/>
      <c r="AC480" s="304"/>
      <c r="AD480" s="304"/>
      <c r="AE480" s="304"/>
      <c r="AF480" s="304"/>
      <c r="AG480" s="304"/>
    </row>
    <row r="481">
      <c r="A481" s="304"/>
      <c r="B481" s="304"/>
      <c r="C481" s="304"/>
      <c r="D481" s="304"/>
      <c r="E481" s="300"/>
      <c r="F481" s="300"/>
      <c r="G481" s="313"/>
      <c r="H481" s="660"/>
      <c r="I481" s="303"/>
      <c r="J481" s="303"/>
      <c r="K481" s="303"/>
      <c r="L481" s="303"/>
      <c r="M481" s="303"/>
      <c r="N481" s="303"/>
      <c r="O481" s="303"/>
      <c r="P481" s="303"/>
      <c r="Q481" s="303"/>
      <c r="R481" s="303"/>
      <c r="S481" s="303"/>
      <c r="T481" s="304"/>
      <c r="U481" s="304"/>
      <c r="V481" s="304"/>
      <c r="W481" s="304"/>
      <c r="X481" s="304"/>
      <c r="Y481" s="304"/>
      <c r="Z481" s="304"/>
      <c r="AA481" s="304"/>
      <c r="AB481" s="304"/>
      <c r="AC481" s="304"/>
      <c r="AD481" s="304"/>
      <c r="AE481" s="304"/>
      <c r="AF481" s="304"/>
      <c r="AG481" s="304"/>
    </row>
    <row r="482">
      <c r="A482" s="304"/>
      <c r="B482" s="304"/>
      <c r="C482" s="304"/>
      <c r="D482" s="304"/>
      <c r="E482" s="300"/>
      <c r="F482" s="300"/>
      <c r="G482" s="313"/>
      <c r="H482" s="660"/>
      <c r="I482" s="303"/>
      <c r="J482" s="303"/>
      <c r="K482" s="303"/>
      <c r="L482" s="303"/>
      <c r="M482" s="303"/>
      <c r="N482" s="303"/>
      <c r="O482" s="303"/>
      <c r="P482" s="303"/>
      <c r="Q482" s="303"/>
      <c r="R482" s="303"/>
      <c r="S482" s="303"/>
      <c r="T482" s="304"/>
      <c r="U482" s="304"/>
      <c r="V482" s="304"/>
      <c r="W482" s="304"/>
      <c r="X482" s="304"/>
      <c r="Y482" s="304"/>
      <c r="Z482" s="304"/>
      <c r="AA482" s="304"/>
      <c r="AB482" s="304"/>
      <c r="AC482" s="304"/>
      <c r="AD482" s="304"/>
      <c r="AE482" s="304"/>
      <c r="AF482" s="304"/>
      <c r="AG482" s="304"/>
    </row>
    <row r="483">
      <c r="A483" s="304"/>
      <c r="B483" s="304"/>
      <c r="C483" s="304"/>
      <c r="D483" s="304"/>
      <c r="E483" s="300"/>
      <c r="F483" s="300"/>
      <c r="G483" s="313"/>
      <c r="H483" s="660"/>
      <c r="I483" s="303"/>
      <c r="J483" s="303"/>
      <c r="K483" s="303"/>
      <c r="L483" s="303"/>
      <c r="M483" s="303"/>
      <c r="N483" s="303"/>
      <c r="O483" s="303"/>
      <c r="P483" s="303"/>
      <c r="Q483" s="303"/>
      <c r="R483" s="303"/>
      <c r="S483" s="303"/>
      <c r="T483" s="304"/>
      <c r="U483" s="304"/>
      <c r="V483" s="304"/>
      <c r="W483" s="304"/>
      <c r="X483" s="304"/>
      <c r="Y483" s="304"/>
      <c r="Z483" s="304"/>
      <c r="AA483" s="304"/>
      <c r="AB483" s="304"/>
      <c r="AC483" s="304"/>
      <c r="AD483" s="304"/>
      <c r="AE483" s="304"/>
      <c r="AF483" s="304"/>
      <c r="AG483" s="304"/>
    </row>
    <row r="484">
      <c r="A484" s="304"/>
      <c r="B484" s="304"/>
      <c r="C484" s="304"/>
      <c r="D484" s="304"/>
      <c r="E484" s="300"/>
      <c r="F484" s="300"/>
      <c r="G484" s="313"/>
      <c r="H484" s="660"/>
      <c r="I484" s="303"/>
      <c r="J484" s="303"/>
      <c r="K484" s="303"/>
      <c r="L484" s="303"/>
      <c r="M484" s="303"/>
      <c r="N484" s="303"/>
      <c r="O484" s="303"/>
      <c r="P484" s="303"/>
      <c r="Q484" s="303"/>
      <c r="R484" s="303"/>
      <c r="S484" s="303"/>
      <c r="T484" s="304"/>
      <c r="U484" s="304"/>
      <c r="V484" s="304"/>
      <c r="W484" s="304"/>
      <c r="X484" s="304"/>
      <c r="Y484" s="304"/>
      <c r="Z484" s="304"/>
      <c r="AA484" s="304"/>
      <c r="AB484" s="304"/>
      <c r="AC484" s="304"/>
      <c r="AD484" s="304"/>
      <c r="AE484" s="304"/>
      <c r="AF484" s="304"/>
      <c r="AG484" s="304"/>
    </row>
    <row r="485">
      <c r="A485" s="304"/>
      <c r="B485" s="304"/>
      <c r="C485" s="304"/>
      <c r="D485" s="304"/>
      <c r="E485" s="300"/>
      <c r="F485" s="300"/>
      <c r="G485" s="313"/>
      <c r="H485" s="660"/>
      <c r="I485" s="303"/>
      <c r="J485" s="303"/>
      <c r="K485" s="303"/>
      <c r="L485" s="303"/>
      <c r="M485" s="303"/>
      <c r="N485" s="303"/>
      <c r="O485" s="303"/>
      <c r="P485" s="303"/>
      <c r="Q485" s="303"/>
      <c r="R485" s="303"/>
      <c r="S485" s="303"/>
      <c r="T485" s="304"/>
      <c r="U485" s="304"/>
      <c r="V485" s="304"/>
      <c r="W485" s="304"/>
      <c r="X485" s="304"/>
      <c r="Y485" s="304"/>
      <c r="Z485" s="304"/>
      <c r="AA485" s="304"/>
      <c r="AB485" s="304"/>
      <c r="AC485" s="304"/>
      <c r="AD485" s="304"/>
      <c r="AE485" s="304"/>
      <c r="AF485" s="304"/>
      <c r="AG485" s="304"/>
    </row>
    <row r="486">
      <c r="A486" s="304"/>
      <c r="B486" s="304"/>
      <c r="C486" s="304"/>
      <c r="D486" s="304"/>
      <c r="E486" s="300"/>
      <c r="F486" s="300"/>
      <c r="G486" s="313"/>
      <c r="H486" s="660"/>
      <c r="I486" s="303"/>
      <c r="J486" s="303"/>
      <c r="K486" s="303"/>
      <c r="L486" s="303"/>
      <c r="M486" s="303"/>
      <c r="N486" s="303"/>
      <c r="O486" s="303"/>
      <c r="P486" s="303"/>
      <c r="Q486" s="303"/>
      <c r="R486" s="303"/>
      <c r="S486" s="303"/>
      <c r="T486" s="304"/>
      <c r="U486" s="304"/>
      <c r="V486" s="304"/>
      <c r="W486" s="304"/>
      <c r="X486" s="304"/>
      <c r="Y486" s="304"/>
      <c r="Z486" s="304"/>
      <c r="AA486" s="304"/>
      <c r="AB486" s="304"/>
      <c r="AC486" s="304"/>
      <c r="AD486" s="304"/>
      <c r="AE486" s="304"/>
      <c r="AF486" s="304"/>
      <c r="AG486" s="304"/>
    </row>
    <row r="487">
      <c r="A487" s="304"/>
      <c r="B487" s="304"/>
      <c r="C487" s="304"/>
      <c r="D487" s="304"/>
      <c r="E487" s="300"/>
      <c r="F487" s="300"/>
      <c r="G487" s="313"/>
      <c r="H487" s="660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4"/>
      <c r="U487" s="304"/>
      <c r="V487" s="304"/>
      <c r="W487" s="304"/>
      <c r="X487" s="304"/>
      <c r="Y487" s="304"/>
      <c r="Z487" s="304"/>
      <c r="AA487" s="304"/>
      <c r="AB487" s="304"/>
      <c r="AC487" s="304"/>
      <c r="AD487" s="304"/>
      <c r="AE487" s="304"/>
      <c r="AF487" s="304"/>
      <c r="AG487" s="304"/>
    </row>
    <row r="488">
      <c r="A488" s="304"/>
      <c r="B488" s="304"/>
      <c r="C488" s="304"/>
      <c r="D488" s="304"/>
      <c r="E488" s="300"/>
      <c r="F488" s="300"/>
      <c r="G488" s="313"/>
      <c r="H488" s="660"/>
      <c r="I488" s="303"/>
      <c r="J488" s="303"/>
      <c r="K488" s="303"/>
      <c r="L488" s="303"/>
      <c r="M488" s="303"/>
      <c r="N488" s="303"/>
      <c r="O488" s="303"/>
      <c r="P488" s="303"/>
      <c r="Q488" s="303"/>
      <c r="R488" s="303"/>
      <c r="S488" s="303"/>
      <c r="T488" s="304"/>
      <c r="U488" s="304"/>
      <c r="V488" s="304"/>
      <c r="W488" s="304"/>
      <c r="X488" s="304"/>
      <c r="Y488" s="304"/>
      <c r="Z488" s="304"/>
      <c r="AA488" s="304"/>
      <c r="AB488" s="304"/>
      <c r="AC488" s="304"/>
      <c r="AD488" s="304"/>
      <c r="AE488" s="304"/>
      <c r="AF488" s="304"/>
      <c r="AG488" s="304"/>
    </row>
    <row r="489">
      <c r="A489" s="304"/>
      <c r="B489" s="304"/>
      <c r="C489" s="304"/>
      <c r="D489" s="304"/>
      <c r="E489" s="300"/>
      <c r="F489" s="300"/>
      <c r="G489" s="313"/>
      <c r="H489" s="660"/>
      <c r="I489" s="303"/>
      <c r="J489" s="303"/>
      <c r="K489" s="303"/>
      <c r="L489" s="303"/>
      <c r="M489" s="303"/>
      <c r="N489" s="303"/>
      <c r="O489" s="303"/>
      <c r="P489" s="303"/>
      <c r="Q489" s="303"/>
      <c r="R489" s="303"/>
      <c r="S489" s="303"/>
      <c r="T489" s="304"/>
      <c r="U489" s="304"/>
      <c r="V489" s="304"/>
      <c r="W489" s="304"/>
      <c r="X489" s="304"/>
      <c r="Y489" s="304"/>
      <c r="Z489" s="304"/>
      <c r="AA489" s="304"/>
      <c r="AB489" s="304"/>
      <c r="AC489" s="304"/>
      <c r="AD489" s="304"/>
      <c r="AE489" s="304"/>
      <c r="AF489" s="304"/>
      <c r="AG489" s="304"/>
    </row>
    <row r="490">
      <c r="A490" s="304"/>
      <c r="B490" s="304"/>
      <c r="C490" s="304"/>
      <c r="D490" s="304"/>
      <c r="E490" s="300"/>
      <c r="F490" s="300"/>
      <c r="G490" s="313"/>
      <c r="H490" s="660"/>
      <c r="I490" s="303"/>
      <c r="J490" s="303"/>
      <c r="K490" s="303"/>
      <c r="L490" s="303"/>
      <c r="M490" s="303"/>
      <c r="N490" s="303"/>
      <c r="O490" s="303"/>
      <c r="P490" s="303"/>
      <c r="Q490" s="303"/>
      <c r="R490" s="303"/>
      <c r="S490" s="303"/>
      <c r="T490" s="304"/>
      <c r="U490" s="304"/>
      <c r="V490" s="304"/>
      <c r="W490" s="304"/>
      <c r="X490" s="304"/>
      <c r="Y490" s="304"/>
      <c r="Z490" s="304"/>
      <c r="AA490" s="304"/>
      <c r="AB490" s="304"/>
      <c r="AC490" s="304"/>
      <c r="AD490" s="304"/>
      <c r="AE490" s="304"/>
      <c r="AF490" s="304"/>
      <c r="AG490" s="304"/>
    </row>
    <row r="491">
      <c r="A491" s="304"/>
      <c r="B491" s="304"/>
      <c r="C491" s="304"/>
      <c r="D491" s="304"/>
      <c r="E491" s="300"/>
      <c r="F491" s="300"/>
      <c r="G491" s="313"/>
      <c r="H491" s="660"/>
      <c r="I491" s="303"/>
      <c r="J491" s="303"/>
      <c r="K491" s="303"/>
      <c r="L491" s="303"/>
      <c r="M491" s="303"/>
      <c r="N491" s="303"/>
      <c r="O491" s="303"/>
      <c r="P491" s="303"/>
      <c r="Q491" s="303"/>
      <c r="R491" s="303"/>
      <c r="S491" s="303"/>
      <c r="T491" s="304"/>
      <c r="U491" s="304"/>
      <c r="V491" s="304"/>
      <c r="W491" s="304"/>
      <c r="X491" s="304"/>
      <c r="Y491" s="304"/>
      <c r="Z491" s="304"/>
      <c r="AA491" s="304"/>
      <c r="AB491" s="304"/>
      <c r="AC491" s="304"/>
      <c r="AD491" s="304"/>
      <c r="AE491" s="304"/>
      <c r="AF491" s="304"/>
      <c r="AG491" s="304"/>
    </row>
    <row r="492">
      <c r="A492" s="304"/>
      <c r="B492" s="304"/>
      <c r="C492" s="304"/>
      <c r="D492" s="304"/>
      <c r="E492" s="300"/>
      <c r="F492" s="300"/>
      <c r="G492" s="313"/>
      <c r="H492" s="660"/>
      <c r="I492" s="303"/>
      <c r="J492" s="303"/>
      <c r="K492" s="303"/>
      <c r="L492" s="303"/>
      <c r="M492" s="303"/>
      <c r="N492" s="303"/>
      <c r="O492" s="303"/>
      <c r="P492" s="303"/>
      <c r="Q492" s="303"/>
      <c r="R492" s="303"/>
      <c r="S492" s="303"/>
      <c r="T492" s="304"/>
      <c r="U492" s="304"/>
      <c r="V492" s="304"/>
      <c r="W492" s="304"/>
      <c r="X492" s="304"/>
      <c r="Y492" s="304"/>
      <c r="Z492" s="304"/>
      <c r="AA492" s="304"/>
      <c r="AB492" s="304"/>
      <c r="AC492" s="304"/>
      <c r="AD492" s="304"/>
      <c r="AE492" s="304"/>
      <c r="AF492" s="304"/>
      <c r="AG492" s="304"/>
    </row>
    <row r="493">
      <c r="A493" s="304"/>
      <c r="B493" s="304"/>
      <c r="C493" s="304"/>
      <c r="D493" s="304"/>
      <c r="E493" s="300"/>
      <c r="F493" s="300"/>
      <c r="G493" s="313"/>
      <c r="H493" s="660"/>
      <c r="I493" s="303"/>
      <c r="J493" s="303"/>
      <c r="K493" s="303"/>
      <c r="L493" s="303"/>
      <c r="M493" s="303"/>
      <c r="N493" s="303"/>
      <c r="O493" s="303"/>
      <c r="P493" s="303"/>
      <c r="Q493" s="303"/>
      <c r="R493" s="303"/>
      <c r="S493" s="303"/>
      <c r="T493" s="304"/>
      <c r="U493" s="304"/>
      <c r="V493" s="304"/>
      <c r="W493" s="304"/>
      <c r="X493" s="304"/>
      <c r="Y493" s="304"/>
      <c r="Z493" s="304"/>
      <c r="AA493" s="304"/>
      <c r="AB493" s="304"/>
      <c r="AC493" s="304"/>
      <c r="AD493" s="304"/>
      <c r="AE493" s="304"/>
      <c r="AF493" s="304"/>
      <c r="AG493" s="304"/>
    </row>
    <row r="494">
      <c r="A494" s="304"/>
      <c r="B494" s="304"/>
      <c r="C494" s="304"/>
      <c r="D494" s="304"/>
      <c r="E494" s="300"/>
      <c r="F494" s="300"/>
      <c r="G494" s="313"/>
      <c r="H494" s="660"/>
      <c r="I494" s="303"/>
      <c r="J494" s="303"/>
      <c r="K494" s="303"/>
      <c r="L494" s="303"/>
      <c r="M494" s="303"/>
      <c r="N494" s="303"/>
      <c r="O494" s="303"/>
      <c r="P494" s="303"/>
      <c r="Q494" s="303"/>
      <c r="R494" s="303"/>
      <c r="S494" s="303"/>
      <c r="T494" s="304"/>
      <c r="U494" s="304"/>
      <c r="V494" s="304"/>
      <c r="W494" s="304"/>
      <c r="X494" s="304"/>
      <c r="Y494" s="304"/>
      <c r="Z494" s="304"/>
      <c r="AA494" s="304"/>
      <c r="AB494" s="304"/>
      <c r="AC494" s="304"/>
      <c r="AD494" s="304"/>
      <c r="AE494" s="304"/>
      <c r="AF494" s="304"/>
      <c r="AG494" s="304"/>
    </row>
    <row r="495">
      <c r="A495" s="304"/>
      <c r="B495" s="304"/>
      <c r="C495" s="304"/>
      <c r="D495" s="304"/>
      <c r="E495" s="300"/>
      <c r="F495" s="300"/>
      <c r="G495" s="313"/>
      <c r="H495" s="660"/>
      <c r="I495" s="303"/>
      <c r="J495" s="303"/>
      <c r="K495" s="303"/>
      <c r="L495" s="303"/>
      <c r="M495" s="303"/>
      <c r="N495" s="303"/>
      <c r="O495" s="303"/>
      <c r="P495" s="303"/>
      <c r="Q495" s="303"/>
      <c r="R495" s="303"/>
      <c r="S495" s="303"/>
      <c r="T495" s="304"/>
      <c r="U495" s="304"/>
      <c r="V495" s="304"/>
      <c r="W495" s="304"/>
      <c r="X495" s="304"/>
      <c r="Y495" s="304"/>
      <c r="Z495" s="304"/>
      <c r="AA495" s="304"/>
      <c r="AB495" s="304"/>
      <c r="AC495" s="304"/>
      <c r="AD495" s="304"/>
      <c r="AE495" s="304"/>
      <c r="AF495" s="304"/>
      <c r="AG495" s="304"/>
    </row>
    <row r="496">
      <c r="A496" s="304"/>
      <c r="B496" s="304"/>
      <c r="C496" s="304"/>
      <c r="D496" s="304"/>
      <c r="E496" s="300"/>
      <c r="F496" s="300"/>
      <c r="G496" s="313"/>
      <c r="H496" s="660"/>
      <c r="I496" s="303"/>
      <c r="J496" s="303"/>
      <c r="K496" s="303"/>
      <c r="L496" s="303"/>
      <c r="M496" s="303"/>
      <c r="N496" s="303"/>
      <c r="O496" s="303"/>
      <c r="P496" s="303"/>
      <c r="Q496" s="303"/>
      <c r="R496" s="303"/>
      <c r="S496" s="303"/>
      <c r="T496" s="304"/>
      <c r="U496" s="304"/>
      <c r="V496" s="304"/>
      <c r="W496" s="304"/>
      <c r="X496" s="304"/>
      <c r="Y496" s="304"/>
      <c r="Z496" s="304"/>
      <c r="AA496" s="304"/>
      <c r="AB496" s="304"/>
      <c r="AC496" s="304"/>
      <c r="AD496" s="304"/>
      <c r="AE496" s="304"/>
      <c r="AF496" s="304"/>
      <c r="AG496" s="304"/>
    </row>
    <row r="497">
      <c r="A497" s="304"/>
      <c r="B497" s="304"/>
      <c r="C497" s="304"/>
      <c r="D497" s="304"/>
      <c r="E497" s="300"/>
      <c r="F497" s="300"/>
      <c r="G497" s="313"/>
      <c r="H497" s="660"/>
      <c r="I497" s="303"/>
      <c r="J497" s="303"/>
      <c r="K497" s="303"/>
      <c r="L497" s="303"/>
      <c r="M497" s="303"/>
      <c r="N497" s="303"/>
      <c r="O497" s="303"/>
      <c r="P497" s="303"/>
      <c r="Q497" s="303"/>
      <c r="R497" s="303"/>
      <c r="S497" s="303"/>
      <c r="T497" s="304"/>
      <c r="U497" s="304"/>
      <c r="V497" s="304"/>
      <c r="W497" s="304"/>
      <c r="X497" s="304"/>
      <c r="Y497" s="304"/>
      <c r="Z497" s="304"/>
      <c r="AA497" s="304"/>
      <c r="AB497" s="304"/>
      <c r="AC497" s="304"/>
      <c r="AD497" s="304"/>
      <c r="AE497" s="304"/>
      <c r="AF497" s="304"/>
      <c r="AG497" s="304"/>
    </row>
    <row r="498">
      <c r="A498" s="304"/>
      <c r="B498" s="304"/>
      <c r="C498" s="304"/>
      <c r="D498" s="304"/>
      <c r="E498" s="300"/>
      <c r="F498" s="300"/>
      <c r="G498" s="313"/>
      <c r="H498" s="660"/>
      <c r="I498" s="303"/>
      <c r="J498" s="303"/>
      <c r="K498" s="303"/>
      <c r="L498" s="303"/>
      <c r="M498" s="303"/>
      <c r="N498" s="303"/>
      <c r="O498" s="303"/>
      <c r="P498" s="303"/>
      <c r="Q498" s="303"/>
      <c r="R498" s="303"/>
      <c r="S498" s="303"/>
      <c r="T498" s="304"/>
      <c r="U498" s="304"/>
      <c r="V498" s="304"/>
      <c r="W498" s="304"/>
      <c r="X498" s="304"/>
      <c r="Y498" s="304"/>
      <c r="Z498" s="304"/>
      <c r="AA498" s="304"/>
      <c r="AB498" s="304"/>
      <c r="AC498" s="304"/>
      <c r="AD498" s="304"/>
      <c r="AE498" s="304"/>
      <c r="AF498" s="304"/>
      <c r="AG498" s="304"/>
    </row>
    <row r="499">
      <c r="A499" s="304"/>
      <c r="B499" s="304"/>
      <c r="C499" s="304"/>
      <c r="D499" s="304"/>
      <c r="E499" s="300"/>
      <c r="F499" s="300"/>
      <c r="G499" s="313"/>
      <c r="H499" s="660"/>
      <c r="I499" s="303"/>
      <c r="J499" s="303"/>
      <c r="K499" s="303"/>
      <c r="L499" s="303"/>
      <c r="M499" s="303"/>
      <c r="N499" s="303"/>
      <c r="O499" s="303"/>
      <c r="P499" s="303"/>
      <c r="Q499" s="303"/>
      <c r="R499" s="303"/>
      <c r="S499" s="303"/>
      <c r="T499" s="304"/>
      <c r="U499" s="304"/>
      <c r="V499" s="304"/>
      <c r="W499" s="304"/>
      <c r="X499" s="304"/>
      <c r="Y499" s="304"/>
      <c r="Z499" s="304"/>
      <c r="AA499" s="304"/>
      <c r="AB499" s="304"/>
      <c r="AC499" s="304"/>
      <c r="AD499" s="304"/>
      <c r="AE499" s="304"/>
      <c r="AF499" s="304"/>
      <c r="AG499" s="304"/>
    </row>
    <row r="500">
      <c r="A500" s="304"/>
      <c r="B500" s="304"/>
      <c r="C500" s="304"/>
      <c r="D500" s="304"/>
      <c r="E500" s="300"/>
      <c r="F500" s="300"/>
      <c r="G500" s="313"/>
      <c r="H500" s="660"/>
      <c r="I500" s="303"/>
      <c r="J500" s="303"/>
      <c r="K500" s="303"/>
      <c r="L500" s="303"/>
      <c r="M500" s="303"/>
      <c r="N500" s="303"/>
      <c r="O500" s="303"/>
      <c r="P500" s="303"/>
      <c r="Q500" s="303"/>
      <c r="R500" s="303"/>
      <c r="S500" s="303"/>
      <c r="T500" s="304"/>
      <c r="U500" s="304"/>
      <c r="V500" s="304"/>
      <c r="W500" s="304"/>
      <c r="X500" s="304"/>
      <c r="Y500" s="304"/>
      <c r="Z500" s="304"/>
      <c r="AA500" s="304"/>
      <c r="AB500" s="304"/>
      <c r="AC500" s="304"/>
      <c r="AD500" s="304"/>
      <c r="AE500" s="304"/>
      <c r="AF500" s="304"/>
      <c r="AG500" s="304"/>
    </row>
    <row r="501">
      <c r="A501" s="304"/>
      <c r="B501" s="304"/>
      <c r="C501" s="304"/>
      <c r="D501" s="304"/>
      <c r="E501" s="300"/>
      <c r="F501" s="300"/>
      <c r="G501" s="313"/>
      <c r="H501" s="660"/>
      <c r="I501" s="303"/>
      <c r="J501" s="303"/>
      <c r="K501" s="303"/>
      <c r="L501" s="303"/>
      <c r="M501" s="303"/>
      <c r="N501" s="303"/>
      <c r="O501" s="303"/>
      <c r="P501" s="303"/>
      <c r="Q501" s="303"/>
      <c r="R501" s="303"/>
      <c r="S501" s="303"/>
      <c r="T501" s="304"/>
      <c r="U501" s="304"/>
      <c r="V501" s="304"/>
      <c r="W501" s="304"/>
      <c r="X501" s="304"/>
      <c r="Y501" s="304"/>
      <c r="Z501" s="304"/>
      <c r="AA501" s="304"/>
      <c r="AB501" s="304"/>
      <c r="AC501" s="304"/>
      <c r="AD501" s="304"/>
      <c r="AE501" s="304"/>
      <c r="AF501" s="304"/>
      <c r="AG501" s="304"/>
    </row>
    <row r="502">
      <c r="A502" s="304"/>
      <c r="B502" s="304"/>
      <c r="C502" s="304"/>
      <c r="D502" s="304"/>
      <c r="E502" s="300"/>
      <c r="F502" s="300"/>
      <c r="G502" s="313"/>
      <c r="H502" s="660"/>
      <c r="I502" s="303"/>
      <c r="J502" s="303"/>
      <c r="K502" s="303"/>
      <c r="L502" s="303"/>
      <c r="M502" s="303"/>
      <c r="N502" s="303"/>
      <c r="O502" s="303"/>
      <c r="P502" s="303"/>
      <c r="Q502" s="303"/>
      <c r="R502" s="303"/>
      <c r="S502" s="303"/>
      <c r="T502" s="304"/>
      <c r="U502" s="304"/>
      <c r="V502" s="304"/>
      <c r="W502" s="304"/>
      <c r="X502" s="304"/>
      <c r="Y502" s="304"/>
      <c r="Z502" s="304"/>
      <c r="AA502" s="304"/>
      <c r="AB502" s="304"/>
      <c r="AC502" s="304"/>
      <c r="AD502" s="304"/>
      <c r="AE502" s="304"/>
      <c r="AF502" s="304"/>
      <c r="AG502" s="304"/>
    </row>
    <row r="503">
      <c r="A503" s="304"/>
      <c r="B503" s="304"/>
      <c r="C503" s="304"/>
      <c r="D503" s="304"/>
      <c r="E503" s="300"/>
      <c r="F503" s="300"/>
      <c r="G503" s="313"/>
      <c r="H503" s="660"/>
      <c r="I503" s="303"/>
      <c r="J503" s="303"/>
      <c r="K503" s="303"/>
      <c r="L503" s="303"/>
      <c r="M503" s="303"/>
      <c r="N503" s="303"/>
      <c r="O503" s="303"/>
      <c r="P503" s="303"/>
      <c r="Q503" s="303"/>
      <c r="R503" s="303"/>
      <c r="S503" s="303"/>
      <c r="T503" s="304"/>
      <c r="U503" s="304"/>
      <c r="V503" s="304"/>
      <c r="W503" s="304"/>
      <c r="X503" s="304"/>
      <c r="Y503" s="304"/>
      <c r="Z503" s="304"/>
      <c r="AA503" s="304"/>
      <c r="AB503" s="304"/>
      <c r="AC503" s="304"/>
      <c r="AD503" s="304"/>
      <c r="AE503" s="304"/>
      <c r="AF503" s="304"/>
      <c r="AG503" s="304"/>
    </row>
    <row r="504">
      <c r="A504" s="304"/>
      <c r="B504" s="304"/>
      <c r="C504" s="304"/>
      <c r="D504" s="304"/>
      <c r="E504" s="300"/>
      <c r="F504" s="300"/>
      <c r="G504" s="313"/>
      <c r="H504" s="660"/>
      <c r="I504" s="303"/>
      <c r="J504" s="303"/>
      <c r="K504" s="303"/>
      <c r="L504" s="303"/>
      <c r="M504" s="303"/>
      <c r="N504" s="303"/>
      <c r="O504" s="303"/>
      <c r="P504" s="303"/>
      <c r="Q504" s="303"/>
      <c r="R504" s="303"/>
      <c r="S504" s="303"/>
      <c r="T504" s="304"/>
      <c r="U504" s="304"/>
      <c r="V504" s="304"/>
      <c r="W504" s="304"/>
      <c r="X504" s="304"/>
      <c r="Y504" s="304"/>
      <c r="Z504" s="304"/>
      <c r="AA504" s="304"/>
      <c r="AB504" s="304"/>
      <c r="AC504" s="304"/>
      <c r="AD504" s="304"/>
      <c r="AE504" s="304"/>
      <c r="AF504" s="304"/>
      <c r="AG504" s="304"/>
    </row>
    <row r="505">
      <c r="A505" s="304"/>
      <c r="B505" s="304"/>
      <c r="C505" s="304"/>
      <c r="D505" s="304"/>
      <c r="E505" s="300"/>
      <c r="F505" s="300"/>
      <c r="G505" s="313"/>
      <c r="H505" s="660"/>
      <c r="I505" s="303"/>
      <c r="J505" s="303"/>
      <c r="K505" s="303"/>
      <c r="L505" s="303"/>
      <c r="M505" s="303"/>
      <c r="N505" s="303"/>
      <c r="O505" s="303"/>
      <c r="P505" s="303"/>
      <c r="Q505" s="303"/>
      <c r="R505" s="303"/>
      <c r="S505" s="303"/>
      <c r="T505" s="304"/>
      <c r="U505" s="304"/>
      <c r="V505" s="304"/>
      <c r="W505" s="304"/>
      <c r="X505" s="304"/>
      <c r="Y505" s="304"/>
      <c r="Z505" s="304"/>
      <c r="AA505" s="304"/>
      <c r="AB505" s="304"/>
      <c r="AC505" s="304"/>
      <c r="AD505" s="304"/>
      <c r="AE505" s="304"/>
      <c r="AF505" s="304"/>
      <c r="AG505" s="304"/>
    </row>
    <row r="506">
      <c r="A506" s="304"/>
      <c r="B506" s="304"/>
      <c r="C506" s="304"/>
      <c r="D506" s="304"/>
      <c r="E506" s="300"/>
      <c r="F506" s="300"/>
      <c r="G506" s="313"/>
      <c r="H506" s="660"/>
      <c r="I506" s="303"/>
      <c r="J506" s="303"/>
      <c r="K506" s="303"/>
      <c r="L506" s="303"/>
      <c r="M506" s="303"/>
      <c r="N506" s="303"/>
      <c r="O506" s="303"/>
      <c r="P506" s="303"/>
      <c r="Q506" s="303"/>
      <c r="R506" s="303"/>
      <c r="S506" s="303"/>
      <c r="T506" s="304"/>
      <c r="U506" s="304"/>
      <c r="V506" s="304"/>
      <c r="W506" s="304"/>
      <c r="X506" s="304"/>
      <c r="Y506" s="304"/>
      <c r="Z506" s="304"/>
      <c r="AA506" s="304"/>
      <c r="AB506" s="304"/>
      <c r="AC506" s="304"/>
      <c r="AD506" s="304"/>
      <c r="AE506" s="304"/>
      <c r="AF506" s="304"/>
      <c r="AG506" s="304"/>
    </row>
    <row r="507">
      <c r="A507" s="304"/>
      <c r="B507" s="304"/>
      <c r="C507" s="304"/>
      <c r="D507" s="304"/>
      <c r="E507" s="300"/>
      <c r="F507" s="300"/>
      <c r="G507" s="313"/>
      <c r="H507" s="660"/>
      <c r="I507" s="303"/>
      <c r="J507" s="303"/>
      <c r="K507" s="303"/>
      <c r="L507" s="303"/>
      <c r="M507" s="303"/>
      <c r="N507" s="303"/>
      <c r="O507" s="303"/>
      <c r="P507" s="303"/>
      <c r="Q507" s="303"/>
      <c r="R507" s="303"/>
      <c r="S507" s="303"/>
      <c r="T507" s="304"/>
      <c r="U507" s="304"/>
      <c r="V507" s="304"/>
      <c r="W507" s="304"/>
      <c r="X507" s="304"/>
      <c r="Y507" s="304"/>
      <c r="Z507" s="304"/>
      <c r="AA507" s="304"/>
      <c r="AB507" s="304"/>
      <c r="AC507" s="304"/>
      <c r="AD507" s="304"/>
      <c r="AE507" s="304"/>
      <c r="AF507" s="304"/>
      <c r="AG507" s="304"/>
    </row>
    <row r="508">
      <c r="A508" s="304"/>
      <c r="B508" s="304"/>
      <c r="C508" s="304"/>
      <c r="D508" s="304"/>
      <c r="E508" s="300"/>
      <c r="F508" s="300"/>
      <c r="G508" s="313"/>
      <c r="H508" s="660"/>
      <c r="I508" s="303"/>
      <c r="J508" s="303"/>
      <c r="K508" s="303"/>
      <c r="L508" s="303"/>
      <c r="M508" s="303"/>
      <c r="N508" s="303"/>
      <c r="O508" s="303"/>
      <c r="P508" s="303"/>
      <c r="Q508" s="303"/>
      <c r="R508" s="303"/>
      <c r="S508" s="303"/>
      <c r="T508" s="304"/>
      <c r="U508" s="304"/>
      <c r="V508" s="304"/>
      <c r="W508" s="304"/>
      <c r="X508" s="304"/>
      <c r="Y508" s="304"/>
      <c r="Z508" s="304"/>
      <c r="AA508" s="304"/>
      <c r="AB508" s="304"/>
      <c r="AC508" s="304"/>
      <c r="AD508" s="304"/>
      <c r="AE508" s="304"/>
      <c r="AF508" s="304"/>
      <c r="AG508" s="304"/>
    </row>
    <row r="509">
      <c r="A509" s="304"/>
      <c r="B509" s="304"/>
      <c r="C509" s="304"/>
      <c r="D509" s="304"/>
      <c r="E509" s="300"/>
      <c r="F509" s="300"/>
      <c r="G509" s="313"/>
      <c r="H509" s="660"/>
      <c r="I509" s="303"/>
      <c r="J509" s="303"/>
      <c r="K509" s="303"/>
      <c r="L509" s="303"/>
      <c r="M509" s="303"/>
      <c r="N509" s="303"/>
      <c r="O509" s="303"/>
      <c r="P509" s="303"/>
      <c r="Q509" s="303"/>
      <c r="R509" s="303"/>
      <c r="S509" s="303"/>
      <c r="T509" s="304"/>
      <c r="U509" s="304"/>
      <c r="V509" s="304"/>
      <c r="W509" s="304"/>
      <c r="X509" s="304"/>
      <c r="Y509" s="304"/>
      <c r="Z509" s="304"/>
      <c r="AA509" s="304"/>
      <c r="AB509" s="304"/>
      <c r="AC509" s="304"/>
      <c r="AD509" s="304"/>
      <c r="AE509" s="304"/>
      <c r="AF509" s="304"/>
      <c r="AG509" s="304"/>
    </row>
    <row r="510">
      <c r="A510" s="304"/>
      <c r="B510" s="304"/>
      <c r="C510" s="304"/>
      <c r="D510" s="304"/>
      <c r="E510" s="300"/>
      <c r="F510" s="300"/>
      <c r="G510" s="313"/>
      <c r="H510" s="660"/>
      <c r="I510" s="303"/>
      <c r="J510" s="303"/>
      <c r="K510" s="303"/>
      <c r="L510" s="303"/>
      <c r="M510" s="303"/>
      <c r="N510" s="303"/>
      <c r="O510" s="303"/>
      <c r="P510" s="303"/>
      <c r="Q510" s="303"/>
      <c r="R510" s="303"/>
      <c r="S510" s="303"/>
      <c r="T510" s="304"/>
      <c r="U510" s="304"/>
      <c r="V510" s="304"/>
      <c r="W510" s="304"/>
      <c r="X510" s="304"/>
      <c r="Y510" s="304"/>
      <c r="Z510" s="304"/>
      <c r="AA510" s="304"/>
      <c r="AB510" s="304"/>
      <c r="AC510" s="304"/>
      <c r="AD510" s="304"/>
      <c r="AE510" s="304"/>
      <c r="AF510" s="304"/>
      <c r="AG510" s="304"/>
    </row>
    <row r="511">
      <c r="A511" s="304"/>
      <c r="B511" s="304"/>
      <c r="C511" s="304"/>
      <c r="D511" s="304"/>
      <c r="E511" s="300"/>
      <c r="F511" s="300"/>
      <c r="G511" s="313"/>
      <c r="H511" s="660"/>
      <c r="I511" s="303"/>
      <c r="J511" s="303"/>
      <c r="K511" s="303"/>
      <c r="L511" s="303"/>
      <c r="M511" s="303"/>
      <c r="N511" s="303"/>
      <c r="O511" s="303"/>
      <c r="P511" s="303"/>
      <c r="Q511" s="303"/>
      <c r="R511" s="303"/>
      <c r="S511" s="303"/>
      <c r="T511" s="304"/>
      <c r="U511" s="304"/>
      <c r="V511" s="304"/>
      <c r="W511" s="304"/>
      <c r="X511" s="304"/>
      <c r="Y511" s="304"/>
      <c r="Z511" s="304"/>
      <c r="AA511" s="304"/>
      <c r="AB511" s="304"/>
      <c r="AC511" s="304"/>
      <c r="AD511" s="304"/>
      <c r="AE511" s="304"/>
      <c r="AF511" s="304"/>
      <c r="AG511" s="304"/>
    </row>
    <row r="512">
      <c r="A512" s="304"/>
      <c r="B512" s="304"/>
      <c r="C512" s="304"/>
      <c r="D512" s="304"/>
      <c r="E512" s="300"/>
      <c r="F512" s="300"/>
      <c r="G512" s="313"/>
      <c r="H512" s="660"/>
      <c r="I512" s="303"/>
      <c r="J512" s="303"/>
      <c r="K512" s="303"/>
      <c r="L512" s="303"/>
      <c r="M512" s="303"/>
      <c r="N512" s="303"/>
      <c r="O512" s="303"/>
      <c r="P512" s="303"/>
      <c r="Q512" s="303"/>
      <c r="R512" s="303"/>
      <c r="S512" s="303"/>
      <c r="T512" s="304"/>
      <c r="U512" s="304"/>
      <c r="V512" s="304"/>
      <c r="W512" s="304"/>
      <c r="X512" s="304"/>
      <c r="Y512" s="304"/>
      <c r="Z512" s="304"/>
      <c r="AA512" s="304"/>
      <c r="AB512" s="304"/>
      <c r="AC512" s="304"/>
      <c r="AD512" s="304"/>
      <c r="AE512" s="304"/>
      <c r="AF512" s="304"/>
      <c r="AG512" s="304"/>
    </row>
    <row r="513">
      <c r="A513" s="304"/>
      <c r="B513" s="304"/>
      <c r="C513" s="304"/>
      <c r="D513" s="304"/>
      <c r="E513" s="300"/>
      <c r="F513" s="300"/>
      <c r="G513" s="313"/>
      <c r="H513" s="660"/>
      <c r="I513" s="303"/>
      <c r="J513" s="303"/>
      <c r="K513" s="303"/>
      <c r="L513" s="303"/>
      <c r="M513" s="303"/>
      <c r="N513" s="303"/>
      <c r="O513" s="303"/>
      <c r="P513" s="303"/>
      <c r="Q513" s="303"/>
      <c r="R513" s="303"/>
      <c r="S513" s="303"/>
      <c r="T513" s="304"/>
      <c r="U513" s="304"/>
      <c r="V513" s="304"/>
      <c r="W513" s="304"/>
      <c r="X513" s="304"/>
      <c r="Y513" s="304"/>
      <c r="Z513" s="304"/>
      <c r="AA513" s="304"/>
      <c r="AB513" s="304"/>
      <c r="AC513" s="304"/>
      <c r="AD513" s="304"/>
      <c r="AE513" s="304"/>
      <c r="AF513" s="304"/>
      <c r="AG513" s="304"/>
    </row>
    <row r="514">
      <c r="A514" s="304"/>
      <c r="B514" s="304"/>
      <c r="C514" s="304"/>
      <c r="D514" s="304"/>
      <c r="E514" s="300"/>
      <c r="F514" s="300"/>
      <c r="G514" s="313"/>
      <c r="H514" s="660"/>
      <c r="I514" s="303"/>
      <c r="J514" s="303"/>
      <c r="K514" s="303"/>
      <c r="L514" s="303"/>
      <c r="M514" s="303"/>
      <c r="N514" s="303"/>
      <c r="O514" s="303"/>
      <c r="P514" s="303"/>
      <c r="Q514" s="303"/>
      <c r="R514" s="303"/>
      <c r="S514" s="303"/>
      <c r="T514" s="304"/>
      <c r="U514" s="304"/>
      <c r="V514" s="304"/>
      <c r="W514" s="304"/>
      <c r="X514" s="304"/>
      <c r="Y514" s="304"/>
      <c r="Z514" s="304"/>
      <c r="AA514" s="304"/>
      <c r="AB514" s="304"/>
      <c r="AC514" s="304"/>
      <c r="AD514" s="304"/>
      <c r="AE514" s="304"/>
      <c r="AF514" s="304"/>
      <c r="AG514" s="304"/>
    </row>
    <row r="515">
      <c r="A515" s="304"/>
      <c r="B515" s="304"/>
      <c r="C515" s="304"/>
      <c r="D515" s="304"/>
      <c r="E515" s="300"/>
      <c r="F515" s="300"/>
      <c r="G515" s="313"/>
      <c r="H515" s="660"/>
      <c r="I515" s="303"/>
      <c r="J515" s="303"/>
      <c r="K515" s="303"/>
      <c r="L515" s="303"/>
      <c r="M515" s="303"/>
      <c r="N515" s="303"/>
      <c r="O515" s="303"/>
      <c r="P515" s="303"/>
      <c r="Q515" s="303"/>
      <c r="R515" s="303"/>
      <c r="S515" s="303"/>
      <c r="T515" s="304"/>
      <c r="U515" s="304"/>
      <c r="V515" s="304"/>
      <c r="W515" s="304"/>
      <c r="X515" s="304"/>
      <c r="Y515" s="304"/>
      <c r="Z515" s="304"/>
      <c r="AA515" s="304"/>
      <c r="AB515" s="304"/>
      <c r="AC515" s="304"/>
      <c r="AD515" s="304"/>
      <c r="AE515" s="304"/>
      <c r="AF515" s="304"/>
      <c r="AG515" s="304"/>
    </row>
    <row r="516">
      <c r="A516" s="304"/>
      <c r="B516" s="304"/>
      <c r="C516" s="304"/>
      <c r="D516" s="304"/>
      <c r="E516" s="300"/>
      <c r="F516" s="300"/>
      <c r="G516" s="313"/>
      <c r="H516" s="660"/>
      <c r="I516" s="303"/>
      <c r="J516" s="303"/>
      <c r="K516" s="303"/>
      <c r="L516" s="303"/>
      <c r="M516" s="303"/>
      <c r="N516" s="303"/>
      <c r="O516" s="303"/>
      <c r="P516" s="303"/>
      <c r="Q516" s="303"/>
      <c r="R516" s="303"/>
      <c r="S516" s="303"/>
      <c r="T516" s="304"/>
      <c r="U516" s="304"/>
      <c r="V516" s="304"/>
      <c r="W516" s="304"/>
      <c r="X516" s="304"/>
      <c r="Y516" s="304"/>
      <c r="Z516" s="304"/>
      <c r="AA516" s="304"/>
      <c r="AB516" s="304"/>
      <c r="AC516" s="304"/>
      <c r="AD516" s="304"/>
      <c r="AE516" s="304"/>
      <c r="AF516" s="304"/>
      <c r="AG516" s="304"/>
    </row>
    <row r="517">
      <c r="A517" s="304"/>
      <c r="B517" s="304"/>
      <c r="C517" s="304"/>
      <c r="D517" s="304"/>
      <c r="E517" s="300"/>
      <c r="F517" s="300"/>
      <c r="G517" s="313"/>
      <c r="H517" s="660"/>
      <c r="I517" s="303"/>
      <c r="J517" s="303"/>
      <c r="K517" s="303"/>
      <c r="L517" s="303"/>
      <c r="M517" s="303"/>
      <c r="N517" s="303"/>
      <c r="O517" s="303"/>
      <c r="P517" s="303"/>
      <c r="Q517" s="303"/>
      <c r="R517" s="303"/>
      <c r="S517" s="303"/>
      <c r="T517" s="304"/>
      <c r="U517" s="304"/>
      <c r="V517" s="304"/>
      <c r="W517" s="304"/>
      <c r="X517" s="304"/>
      <c r="Y517" s="304"/>
      <c r="Z517" s="304"/>
      <c r="AA517" s="304"/>
      <c r="AB517" s="304"/>
      <c r="AC517" s="304"/>
      <c r="AD517" s="304"/>
      <c r="AE517" s="304"/>
      <c r="AF517" s="304"/>
      <c r="AG517" s="304"/>
    </row>
    <row r="518">
      <c r="A518" s="304"/>
      <c r="B518" s="304"/>
      <c r="C518" s="304"/>
      <c r="D518" s="304"/>
      <c r="E518" s="300"/>
      <c r="F518" s="300"/>
      <c r="G518" s="313"/>
      <c r="H518" s="660"/>
      <c r="I518" s="303"/>
      <c r="J518" s="303"/>
      <c r="K518" s="303"/>
      <c r="L518" s="303"/>
      <c r="M518" s="303"/>
      <c r="N518" s="303"/>
      <c r="O518" s="303"/>
      <c r="P518" s="303"/>
      <c r="Q518" s="303"/>
      <c r="R518" s="303"/>
      <c r="S518" s="303"/>
      <c r="T518" s="304"/>
      <c r="U518" s="304"/>
      <c r="V518" s="304"/>
      <c r="W518" s="304"/>
      <c r="X518" s="304"/>
      <c r="Y518" s="304"/>
      <c r="Z518" s="304"/>
      <c r="AA518" s="304"/>
      <c r="AB518" s="304"/>
      <c r="AC518" s="304"/>
      <c r="AD518" s="304"/>
      <c r="AE518" s="304"/>
      <c r="AF518" s="304"/>
      <c r="AG518" s="304"/>
    </row>
    <row r="519">
      <c r="A519" s="304"/>
      <c r="B519" s="304"/>
      <c r="C519" s="304"/>
      <c r="D519" s="304"/>
      <c r="E519" s="300"/>
      <c r="F519" s="300"/>
      <c r="G519" s="313"/>
      <c r="H519" s="660"/>
      <c r="I519" s="303"/>
      <c r="J519" s="303"/>
      <c r="K519" s="303"/>
      <c r="L519" s="303"/>
      <c r="M519" s="303"/>
      <c r="N519" s="303"/>
      <c r="O519" s="303"/>
      <c r="P519" s="303"/>
      <c r="Q519" s="303"/>
      <c r="R519" s="303"/>
      <c r="S519" s="303"/>
      <c r="T519" s="304"/>
      <c r="U519" s="304"/>
      <c r="V519" s="304"/>
      <c r="W519" s="304"/>
      <c r="X519" s="304"/>
      <c r="Y519" s="304"/>
      <c r="Z519" s="304"/>
      <c r="AA519" s="304"/>
      <c r="AB519" s="304"/>
      <c r="AC519" s="304"/>
      <c r="AD519" s="304"/>
      <c r="AE519" s="304"/>
      <c r="AF519" s="304"/>
      <c r="AG519" s="304"/>
    </row>
    <row r="520">
      <c r="A520" s="304"/>
      <c r="B520" s="304"/>
      <c r="C520" s="304"/>
      <c r="D520" s="304"/>
      <c r="E520" s="300"/>
      <c r="F520" s="300"/>
      <c r="G520" s="313"/>
      <c r="H520" s="660"/>
      <c r="I520" s="303"/>
      <c r="J520" s="303"/>
      <c r="K520" s="303"/>
      <c r="L520" s="303"/>
      <c r="M520" s="303"/>
      <c r="N520" s="303"/>
      <c r="O520" s="303"/>
      <c r="P520" s="303"/>
      <c r="Q520" s="303"/>
      <c r="R520" s="303"/>
      <c r="S520" s="303"/>
      <c r="T520" s="304"/>
      <c r="U520" s="304"/>
      <c r="V520" s="304"/>
      <c r="W520" s="304"/>
      <c r="X520" s="304"/>
      <c r="Y520" s="304"/>
      <c r="Z520" s="304"/>
      <c r="AA520" s="304"/>
      <c r="AB520" s="304"/>
      <c r="AC520" s="304"/>
      <c r="AD520" s="304"/>
      <c r="AE520" s="304"/>
      <c r="AF520" s="304"/>
      <c r="AG520" s="304"/>
    </row>
    <row r="521">
      <c r="A521" s="304"/>
      <c r="B521" s="304"/>
      <c r="C521" s="304"/>
      <c r="D521" s="304"/>
      <c r="E521" s="300"/>
      <c r="F521" s="300"/>
      <c r="G521" s="313"/>
      <c r="H521" s="660"/>
      <c r="I521" s="303"/>
      <c r="J521" s="303"/>
      <c r="K521" s="303"/>
      <c r="L521" s="303"/>
      <c r="M521" s="303"/>
      <c r="N521" s="303"/>
      <c r="O521" s="303"/>
      <c r="P521" s="303"/>
      <c r="Q521" s="303"/>
      <c r="R521" s="303"/>
      <c r="S521" s="303"/>
      <c r="T521" s="304"/>
      <c r="U521" s="304"/>
      <c r="V521" s="304"/>
      <c r="W521" s="304"/>
      <c r="X521" s="304"/>
      <c r="Y521" s="304"/>
      <c r="Z521" s="304"/>
      <c r="AA521" s="304"/>
      <c r="AB521" s="304"/>
      <c r="AC521" s="304"/>
      <c r="AD521" s="304"/>
      <c r="AE521" s="304"/>
      <c r="AF521" s="304"/>
      <c r="AG521" s="304"/>
    </row>
    <row r="522">
      <c r="A522" s="304"/>
      <c r="B522" s="304"/>
      <c r="C522" s="304"/>
      <c r="D522" s="304"/>
      <c r="E522" s="300"/>
      <c r="F522" s="300"/>
      <c r="G522" s="313"/>
      <c r="H522" s="660"/>
      <c r="I522" s="303"/>
      <c r="J522" s="303"/>
      <c r="K522" s="303"/>
      <c r="L522" s="303"/>
      <c r="M522" s="303"/>
      <c r="N522" s="303"/>
      <c r="O522" s="303"/>
      <c r="P522" s="303"/>
      <c r="Q522" s="303"/>
      <c r="R522" s="303"/>
      <c r="S522" s="303"/>
      <c r="T522" s="304"/>
      <c r="U522" s="304"/>
      <c r="V522" s="304"/>
      <c r="W522" s="304"/>
      <c r="X522" s="304"/>
      <c r="Y522" s="304"/>
      <c r="Z522" s="304"/>
      <c r="AA522" s="304"/>
      <c r="AB522" s="304"/>
      <c r="AC522" s="304"/>
      <c r="AD522" s="304"/>
      <c r="AE522" s="304"/>
      <c r="AF522" s="304"/>
      <c r="AG522" s="304"/>
    </row>
    <row r="523">
      <c r="A523" s="304"/>
      <c r="B523" s="304"/>
      <c r="C523" s="304"/>
      <c r="D523" s="304"/>
      <c r="E523" s="300"/>
      <c r="F523" s="300"/>
      <c r="G523" s="313"/>
      <c r="H523" s="660"/>
      <c r="I523" s="303"/>
      <c r="J523" s="303"/>
      <c r="K523" s="303"/>
      <c r="L523" s="303"/>
      <c r="M523" s="303"/>
      <c r="N523" s="303"/>
      <c r="O523" s="303"/>
      <c r="P523" s="303"/>
      <c r="Q523" s="303"/>
      <c r="R523" s="303"/>
      <c r="S523" s="303"/>
      <c r="T523" s="304"/>
      <c r="U523" s="304"/>
      <c r="V523" s="304"/>
      <c r="W523" s="304"/>
      <c r="X523" s="304"/>
      <c r="Y523" s="304"/>
      <c r="Z523" s="304"/>
      <c r="AA523" s="304"/>
      <c r="AB523" s="304"/>
      <c r="AC523" s="304"/>
      <c r="AD523" s="304"/>
      <c r="AE523" s="304"/>
      <c r="AF523" s="304"/>
      <c r="AG523" s="304"/>
    </row>
    <row r="524">
      <c r="A524" s="304"/>
      <c r="B524" s="304"/>
      <c r="C524" s="304"/>
      <c r="D524" s="304"/>
      <c r="E524" s="300"/>
      <c r="F524" s="300"/>
      <c r="G524" s="313"/>
      <c r="H524" s="660"/>
      <c r="I524" s="303"/>
      <c r="J524" s="303"/>
      <c r="K524" s="303"/>
      <c r="L524" s="303"/>
      <c r="M524" s="303"/>
      <c r="N524" s="303"/>
      <c r="O524" s="303"/>
      <c r="P524" s="303"/>
      <c r="Q524" s="303"/>
      <c r="R524" s="303"/>
      <c r="S524" s="303"/>
      <c r="T524" s="304"/>
      <c r="U524" s="304"/>
      <c r="V524" s="304"/>
      <c r="W524" s="304"/>
      <c r="X524" s="304"/>
      <c r="Y524" s="304"/>
      <c r="Z524" s="304"/>
      <c r="AA524" s="304"/>
      <c r="AB524" s="304"/>
      <c r="AC524" s="304"/>
      <c r="AD524" s="304"/>
      <c r="AE524" s="304"/>
      <c r="AF524" s="304"/>
      <c r="AG524" s="304"/>
    </row>
    <row r="525">
      <c r="A525" s="304"/>
      <c r="B525" s="304"/>
      <c r="C525" s="304"/>
      <c r="D525" s="304"/>
      <c r="E525" s="300"/>
      <c r="F525" s="300"/>
      <c r="G525" s="313"/>
      <c r="H525" s="660"/>
      <c r="I525" s="303"/>
      <c r="J525" s="303"/>
      <c r="K525" s="303"/>
      <c r="L525" s="303"/>
      <c r="M525" s="303"/>
      <c r="N525" s="303"/>
      <c r="O525" s="303"/>
      <c r="P525" s="303"/>
      <c r="Q525" s="303"/>
      <c r="R525" s="303"/>
      <c r="S525" s="303"/>
      <c r="T525" s="304"/>
      <c r="U525" s="304"/>
      <c r="V525" s="304"/>
      <c r="W525" s="304"/>
      <c r="X525" s="304"/>
      <c r="Y525" s="304"/>
      <c r="Z525" s="304"/>
      <c r="AA525" s="304"/>
      <c r="AB525" s="304"/>
      <c r="AC525" s="304"/>
      <c r="AD525" s="304"/>
      <c r="AE525" s="304"/>
      <c r="AF525" s="304"/>
      <c r="AG525" s="304"/>
    </row>
    <row r="526">
      <c r="A526" s="304"/>
      <c r="B526" s="304"/>
      <c r="C526" s="304"/>
      <c r="D526" s="304"/>
      <c r="E526" s="300"/>
      <c r="F526" s="300"/>
      <c r="G526" s="313"/>
      <c r="H526" s="660"/>
      <c r="I526" s="303"/>
      <c r="J526" s="303"/>
      <c r="K526" s="303"/>
      <c r="L526" s="303"/>
      <c r="M526" s="303"/>
      <c r="N526" s="303"/>
      <c r="O526" s="303"/>
      <c r="P526" s="303"/>
      <c r="Q526" s="303"/>
      <c r="R526" s="303"/>
      <c r="S526" s="303"/>
      <c r="T526" s="304"/>
      <c r="U526" s="304"/>
      <c r="V526" s="304"/>
      <c r="W526" s="304"/>
      <c r="X526" s="304"/>
      <c r="Y526" s="304"/>
      <c r="Z526" s="304"/>
      <c r="AA526" s="304"/>
      <c r="AB526" s="304"/>
      <c r="AC526" s="304"/>
      <c r="AD526" s="304"/>
      <c r="AE526" s="304"/>
      <c r="AF526" s="304"/>
      <c r="AG526" s="304"/>
    </row>
    <row r="527">
      <c r="A527" s="304"/>
      <c r="B527" s="304"/>
      <c r="C527" s="304"/>
      <c r="D527" s="304"/>
      <c r="E527" s="300"/>
      <c r="F527" s="300"/>
      <c r="G527" s="313"/>
      <c r="H527" s="660"/>
      <c r="I527" s="303"/>
      <c r="J527" s="303"/>
      <c r="K527" s="303"/>
      <c r="L527" s="303"/>
      <c r="M527" s="303"/>
      <c r="N527" s="303"/>
      <c r="O527" s="303"/>
      <c r="P527" s="303"/>
      <c r="Q527" s="303"/>
      <c r="R527" s="303"/>
      <c r="S527" s="303"/>
      <c r="T527" s="304"/>
      <c r="U527" s="304"/>
      <c r="V527" s="304"/>
      <c r="W527" s="304"/>
      <c r="X527" s="304"/>
      <c r="Y527" s="304"/>
      <c r="Z527" s="304"/>
      <c r="AA527" s="304"/>
      <c r="AB527" s="304"/>
      <c r="AC527" s="304"/>
      <c r="AD527" s="304"/>
      <c r="AE527" s="304"/>
      <c r="AF527" s="304"/>
      <c r="AG527" s="304"/>
    </row>
    <row r="528">
      <c r="A528" s="304"/>
      <c r="B528" s="304"/>
      <c r="C528" s="304"/>
      <c r="D528" s="304"/>
      <c r="E528" s="300"/>
      <c r="F528" s="300"/>
      <c r="G528" s="313"/>
      <c r="H528" s="660"/>
      <c r="I528" s="303"/>
      <c r="J528" s="303"/>
      <c r="K528" s="303"/>
      <c r="L528" s="303"/>
      <c r="M528" s="303"/>
      <c r="N528" s="303"/>
      <c r="O528" s="303"/>
      <c r="P528" s="303"/>
      <c r="Q528" s="303"/>
      <c r="R528" s="303"/>
      <c r="S528" s="303"/>
      <c r="T528" s="304"/>
      <c r="U528" s="304"/>
      <c r="V528" s="304"/>
      <c r="W528" s="304"/>
      <c r="X528" s="304"/>
      <c r="Y528" s="304"/>
      <c r="Z528" s="304"/>
      <c r="AA528" s="304"/>
      <c r="AB528" s="304"/>
      <c r="AC528" s="304"/>
      <c r="AD528" s="304"/>
      <c r="AE528" s="304"/>
      <c r="AF528" s="304"/>
      <c r="AG528" s="304"/>
    </row>
    <row r="529">
      <c r="A529" s="304"/>
      <c r="B529" s="304"/>
      <c r="C529" s="304"/>
      <c r="D529" s="304"/>
      <c r="E529" s="300"/>
      <c r="F529" s="300"/>
      <c r="G529" s="313"/>
      <c r="H529" s="660"/>
      <c r="I529" s="303"/>
      <c r="J529" s="303"/>
      <c r="K529" s="303"/>
      <c r="L529" s="303"/>
      <c r="M529" s="303"/>
      <c r="N529" s="303"/>
      <c r="O529" s="303"/>
      <c r="P529" s="303"/>
      <c r="Q529" s="303"/>
      <c r="R529" s="303"/>
      <c r="S529" s="303"/>
      <c r="T529" s="304"/>
      <c r="U529" s="304"/>
      <c r="V529" s="304"/>
      <c r="W529" s="304"/>
      <c r="X529" s="304"/>
      <c r="Y529" s="304"/>
      <c r="Z529" s="304"/>
      <c r="AA529" s="304"/>
      <c r="AB529" s="304"/>
      <c r="AC529" s="304"/>
      <c r="AD529" s="304"/>
      <c r="AE529" s="304"/>
      <c r="AF529" s="304"/>
      <c r="AG529" s="304"/>
    </row>
    <row r="530">
      <c r="A530" s="304"/>
      <c r="B530" s="304"/>
      <c r="C530" s="304"/>
      <c r="D530" s="304"/>
      <c r="E530" s="300"/>
      <c r="F530" s="300"/>
      <c r="G530" s="313"/>
      <c r="H530" s="660"/>
      <c r="I530" s="303"/>
      <c r="J530" s="303"/>
      <c r="K530" s="303"/>
      <c r="L530" s="303"/>
      <c r="M530" s="303"/>
      <c r="N530" s="303"/>
      <c r="O530" s="303"/>
      <c r="P530" s="303"/>
      <c r="Q530" s="303"/>
      <c r="R530" s="303"/>
      <c r="S530" s="303"/>
      <c r="T530" s="304"/>
      <c r="U530" s="304"/>
      <c r="V530" s="304"/>
      <c r="W530" s="304"/>
      <c r="X530" s="304"/>
      <c r="Y530" s="304"/>
      <c r="Z530" s="304"/>
      <c r="AA530" s="304"/>
      <c r="AB530" s="304"/>
      <c r="AC530" s="304"/>
      <c r="AD530" s="304"/>
      <c r="AE530" s="304"/>
      <c r="AF530" s="304"/>
      <c r="AG530" s="304"/>
    </row>
    <row r="531">
      <c r="A531" s="304"/>
      <c r="B531" s="304"/>
      <c r="C531" s="304"/>
      <c r="D531" s="304"/>
      <c r="E531" s="300"/>
      <c r="F531" s="300"/>
      <c r="G531" s="313"/>
      <c r="H531" s="660"/>
      <c r="I531" s="303"/>
      <c r="J531" s="303"/>
      <c r="K531" s="303"/>
      <c r="L531" s="303"/>
      <c r="M531" s="303"/>
      <c r="N531" s="303"/>
      <c r="O531" s="303"/>
      <c r="P531" s="303"/>
      <c r="Q531" s="303"/>
      <c r="R531" s="303"/>
      <c r="S531" s="303"/>
      <c r="T531" s="304"/>
      <c r="U531" s="304"/>
      <c r="V531" s="304"/>
      <c r="W531" s="304"/>
      <c r="X531" s="304"/>
      <c r="Y531" s="304"/>
      <c r="Z531" s="304"/>
      <c r="AA531" s="304"/>
      <c r="AB531" s="304"/>
      <c r="AC531" s="304"/>
      <c r="AD531" s="304"/>
      <c r="AE531" s="304"/>
      <c r="AF531" s="304"/>
      <c r="AG531" s="304"/>
    </row>
    <row r="532">
      <c r="A532" s="304"/>
      <c r="B532" s="304"/>
      <c r="C532" s="304"/>
      <c r="D532" s="304"/>
      <c r="E532" s="300"/>
      <c r="F532" s="300"/>
      <c r="G532" s="313"/>
      <c r="H532" s="660"/>
      <c r="I532" s="303"/>
      <c r="J532" s="303"/>
      <c r="K532" s="303"/>
      <c r="L532" s="303"/>
      <c r="M532" s="303"/>
      <c r="N532" s="303"/>
      <c r="O532" s="303"/>
      <c r="P532" s="303"/>
      <c r="Q532" s="303"/>
      <c r="R532" s="303"/>
      <c r="S532" s="303"/>
      <c r="T532" s="304"/>
      <c r="U532" s="304"/>
      <c r="V532" s="304"/>
      <c r="W532" s="304"/>
      <c r="X532" s="304"/>
      <c r="Y532" s="304"/>
      <c r="Z532" s="304"/>
      <c r="AA532" s="304"/>
      <c r="AB532" s="304"/>
      <c r="AC532" s="304"/>
      <c r="AD532" s="304"/>
      <c r="AE532" s="304"/>
      <c r="AF532" s="304"/>
      <c r="AG532" s="304"/>
    </row>
    <row r="533">
      <c r="A533" s="304"/>
      <c r="B533" s="304"/>
      <c r="C533" s="304"/>
      <c r="D533" s="304"/>
      <c r="E533" s="300"/>
      <c r="F533" s="300"/>
      <c r="G533" s="313"/>
      <c r="H533" s="660"/>
      <c r="I533" s="303"/>
      <c r="J533" s="303"/>
      <c r="K533" s="303"/>
      <c r="L533" s="303"/>
      <c r="M533" s="303"/>
      <c r="N533" s="303"/>
      <c r="O533" s="303"/>
      <c r="P533" s="303"/>
      <c r="Q533" s="303"/>
      <c r="R533" s="303"/>
      <c r="S533" s="303"/>
      <c r="T533" s="304"/>
      <c r="U533" s="304"/>
      <c r="V533" s="304"/>
      <c r="W533" s="304"/>
      <c r="X533" s="304"/>
      <c r="Y533" s="304"/>
      <c r="Z533" s="304"/>
      <c r="AA533" s="304"/>
      <c r="AB533" s="304"/>
      <c r="AC533" s="304"/>
      <c r="AD533" s="304"/>
      <c r="AE533" s="304"/>
      <c r="AF533" s="304"/>
      <c r="AG533" s="304"/>
    </row>
    <row r="534">
      <c r="A534" s="304"/>
      <c r="B534" s="304"/>
      <c r="C534" s="304"/>
      <c r="D534" s="304"/>
      <c r="E534" s="300"/>
      <c r="F534" s="300"/>
      <c r="G534" s="313"/>
      <c r="H534" s="660"/>
      <c r="I534" s="303"/>
      <c r="J534" s="303"/>
      <c r="K534" s="303"/>
      <c r="L534" s="303"/>
      <c r="M534" s="303"/>
      <c r="N534" s="303"/>
      <c r="O534" s="303"/>
      <c r="P534" s="303"/>
      <c r="Q534" s="303"/>
      <c r="R534" s="303"/>
      <c r="S534" s="303"/>
      <c r="T534" s="304"/>
      <c r="U534" s="304"/>
      <c r="V534" s="304"/>
      <c r="W534" s="304"/>
      <c r="X534" s="304"/>
      <c r="Y534" s="304"/>
      <c r="Z534" s="304"/>
      <c r="AA534" s="304"/>
      <c r="AB534" s="304"/>
      <c r="AC534" s="304"/>
      <c r="AD534" s="304"/>
      <c r="AE534" s="304"/>
      <c r="AF534" s="304"/>
      <c r="AG534" s="304"/>
    </row>
    <row r="535">
      <c r="A535" s="304"/>
      <c r="B535" s="304"/>
      <c r="C535" s="304"/>
      <c r="D535" s="304"/>
      <c r="E535" s="300"/>
      <c r="F535" s="300"/>
      <c r="G535" s="313"/>
      <c r="H535" s="660"/>
      <c r="I535" s="303"/>
      <c r="J535" s="303"/>
      <c r="K535" s="303"/>
      <c r="L535" s="303"/>
      <c r="M535" s="303"/>
      <c r="N535" s="303"/>
      <c r="O535" s="303"/>
      <c r="P535" s="303"/>
      <c r="Q535" s="303"/>
      <c r="R535" s="303"/>
      <c r="S535" s="303"/>
      <c r="T535" s="304"/>
      <c r="U535" s="304"/>
      <c r="V535" s="304"/>
      <c r="W535" s="304"/>
      <c r="X535" s="304"/>
      <c r="Y535" s="304"/>
      <c r="Z535" s="304"/>
      <c r="AA535" s="304"/>
      <c r="AB535" s="304"/>
      <c r="AC535" s="304"/>
      <c r="AD535" s="304"/>
      <c r="AE535" s="304"/>
      <c r="AF535" s="304"/>
      <c r="AG535" s="304"/>
    </row>
    <row r="536">
      <c r="A536" s="304"/>
      <c r="B536" s="304"/>
      <c r="C536" s="304"/>
      <c r="D536" s="304"/>
      <c r="E536" s="300"/>
      <c r="F536" s="300"/>
      <c r="G536" s="313"/>
      <c r="H536" s="660"/>
      <c r="I536" s="303"/>
      <c r="J536" s="303"/>
      <c r="K536" s="303"/>
      <c r="L536" s="303"/>
      <c r="M536" s="303"/>
      <c r="N536" s="303"/>
      <c r="O536" s="303"/>
      <c r="P536" s="303"/>
      <c r="Q536" s="303"/>
      <c r="R536" s="303"/>
      <c r="S536" s="303"/>
      <c r="T536" s="304"/>
      <c r="U536" s="304"/>
      <c r="V536" s="304"/>
      <c r="W536" s="304"/>
      <c r="X536" s="304"/>
      <c r="Y536" s="304"/>
      <c r="Z536" s="304"/>
      <c r="AA536" s="304"/>
      <c r="AB536" s="304"/>
      <c r="AC536" s="304"/>
      <c r="AD536" s="304"/>
      <c r="AE536" s="304"/>
      <c r="AF536" s="304"/>
      <c r="AG536" s="304"/>
    </row>
    <row r="537">
      <c r="A537" s="304"/>
      <c r="B537" s="304"/>
      <c r="C537" s="304"/>
      <c r="D537" s="304"/>
      <c r="E537" s="300"/>
      <c r="F537" s="300"/>
      <c r="G537" s="313"/>
      <c r="H537" s="660"/>
      <c r="I537" s="303"/>
      <c r="J537" s="303"/>
      <c r="K537" s="303"/>
      <c r="L537" s="303"/>
      <c r="M537" s="303"/>
      <c r="N537" s="303"/>
      <c r="O537" s="303"/>
      <c r="P537" s="303"/>
      <c r="Q537" s="303"/>
      <c r="R537" s="303"/>
      <c r="S537" s="303"/>
      <c r="T537" s="304"/>
      <c r="U537" s="304"/>
      <c r="V537" s="304"/>
      <c r="W537" s="304"/>
      <c r="X537" s="304"/>
      <c r="Y537" s="304"/>
      <c r="Z537" s="304"/>
      <c r="AA537" s="304"/>
      <c r="AB537" s="304"/>
      <c r="AC537" s="304"/>
      <c r="AD537" s="304"/>
      <c r="AE537" s="304"/>
      <c r="AF537" s="304"/>
      <c r="AG537" s="304"/>
    </row>
    <row r="538">
      <c r="A538" s="304"/>
      <c r="B538" s="304"/>
      <c r="C538" s="304"/>
      <c r="D538" s="304"/>
      <c r="E538" s="300"/>
      <c r="F538" s="300"/>
      <c r="G538" s="313"/>
      <c r="H538" s="660"/>
      <c r="I538" s="303"/>
      <c r="J538" s="303"/>
      <c r="K538" s="303"/>
      <c r="L538" s="303"/>
      <c r="M538" s="303"/>
      <c r="N538" s="303"/>
      <c r="O538" s="303"/>
      <c r="P538" s="303"/>
      <c r="Q538" s="303"/>
      <c r="R538" s="303"/>
      <c r="S538" s="303"/>
      <c r="T538" s="304"/>
      <c r="U538" s="304"/>
      <c r="V538" s="304"/>
      <c r="W538" s="304"/>
      <c r="X538" s="304"/>
      <c r="Y538" s="304"/>
      <c r="Z538" s="304"/>
      <c r="AA538" s="304"/>
      <c r="AB538" s="304"/>
      <c r="AC538" s="304"/>
      <c r="AD538" s="304"/>
      <c r="AE538" s="304"/>
      <c r="AF538" s="304"/>
      <c r="AG538" s="304"/>
    </row>
    <row r="539">
      <c r="A539" s="304"/>
      <c r="B539" s="304"/>
      <c r="C539" s="304"/>
      <c r="D539" s="304"/>
      <c r="E539" s="300"/>
      <c r="F539" s="300"/>
      <c r="G539" s="313"/>
      <c r="H539" s="660"/>
      <c r="I539" s="303"/>
      <c r="J539" s="303"/>
      <c r="K539" s="303"/>
      <c r="L539" s="303"/>
      <c r="M539" s="303"/>
      <c r="N539" s="303"/>
      <c r="O539" s="303"/>
      <c r="P539" s="303"/>
      <c r="Q539" s="303"/>
      <c r="R539" s="303"/>
      <c r="S539" s="303"/>
      <c r="T539" s="304"/>
      <c r="U539" s="304"/>
      <c r="V539" s="304"/>
      <c r="W539" s="304"/>
      <c r="X539" s="304"/>
      <c r="Y539" s="304"/>
      <c r="Z539" s="304"/>
      <c r="AA539" s="304"/>
      <c r="AB539" s="304"/>
      <c r="AC539" s="304"/>
      <c r="AD539" s="304"/>
      <c r="AE539" s="304"/>
      <c r="AF539" s="304"/>
      <c r="AG539" s="304"/>
    </row>
    <row r="540">
      <c r="A540" s="304"/>
      <c r="B540" s="304"/>
      <c r="C540" s="304"/>
      <c r="D540" s="304"/>
      <c r="E540" s="300"/>
      <c r="F540" s="300"/>
      <c r="G540" s="313"/>
      <c r="H540" s="660"/>
      <c r="I540" s="303"/>
      <c r="J540" s="303"/>
      <c r="K540" s="303"/>
      <c r="L540" s="303"/>
      <c r="M540" s="303"/>
      <c r="N540" s="303"/>
      <c r="O540" s="303"/>
      <c r="P540" s="303"/>
      <c r="Q540" s="303"/>
      <c r="R540" s="303"/>
      <c r="S540" s="303"/>
      <c r="T540" s="304"/>
      <c r="U540" s="304"/>
      <c r="V540" s="304"/>
      <c r="W540" s="304"/>
      <c r="X540" s="304"/>
      <c r="Y540" s="304"/>
      <c r="Z540" s="304"/>
      <c r="AA540" s="304"/>
      <c r="AB540" s="304"/>
      <c r="AC540" s="304"/>
      <c r="AD540" s="304"/>
      <c r="AE540" s="304"/>
      <c r="AF540" s="304"/>
      <c r="AG540" s="304"/>
    </row>
    <row r="541">
      <c r="A541" s="304"/>
      <c r="B541" s="304"/>
      <c r="C541" s="304"/>
      <c r="D541" s="304"/>
      <c r="E541" s="300"/>
      <c r="F541" s="300"/>
      <c r="G541" s="313"/>
      <c r="H541" s="660"/>
      <c r="I541" s="303"/>
      <c r="J541" s="303"/>
      <c r="K541" s="303"/>
      <c r="L541" s="303"/>
      <c r="M541" s="303"/>
      <c r="N541" s="303"/>
      <c r="O541" s="303"/>
      <c r="P541" s="303"/>
      <c r="Q541" s="303"/>
      <c r="R541" s="303"/>
      <c r="S541" s="303"/>
      <c r="T541" s="304"/>
      <c r="U541" s="304"/>
      <c r="V541" s="304"/>
      <c r="W541" s="304"/>
      <c r="X541" s="304"/>
      <c r="Y541" s="304"/>
      <c r="Z541" s="304"/>
      <c r="AA541" s="304"/>
      <c r="AB541" s="304"/>
      <c r="AC541" s="304"/>
      <c r="AD541" s="304"/>
      <c r="AE541" s="304"/>
      <c r="AF541" s="304"/>
      <c r="AG541" s="304"/>
    </row>
    <row r="542">
      <c r="A542" s="304"/>
      <c r="B542" s="304"/>
      <c r="C542" s="304"/>
      <c r="D542" s="304"/>
      <c r="E542" s="300"/>
      <c r="F542" s="300"/>
      <c r="G542" s="313"/>
      <c r="H542" s="660"/>
      <c r="I542" s="303"/>
      <c r="J542" s="303"/>
      <c r="K542" s="303"/>
      <c r="L542" s="303"/>
      <c r="M542" s="303"/>
      <c r="N542" s="303"/>
      <c r="O542" s="303"/>
      <c r="P542" s="303"/>
      <c r="Q542" s="303"/>
      <c r="R542" s="303"/>
      <c r="S542" s="303"/>
      <c r="T542" s="304"/>
      <c r="U542" s="304"/>
      <c r="V542" s="304"/>
      <c r="W542" s="304"/>
      <c r="X542" s="304"/>
      <c r="Y542" s="304"/>
      <c r="Z542" s="304"/>
      <c r="AA542" s="304"/>
      <c r="AB542" s="304"/>
      <c r="AC542" s="304"/>
      <c r="AD542" s="304"/>
      <c r="AE542" s="304"/>
      <c r="AF542" s="304"/>
      <c r="AG542" s="304"/>
    </row>
    <row r="543">
      <c r="A543" s="304"/>
      <c r="B543" s="304"/>
      <c r="C543" s="304"/>
      <c r="D543" s="304"/>
      <c r="E543" s="300"/>
      <c r="F543" s="300"/>
      <c r="G543" s="313"/>
      <c r="H543" s="660"/>
      <c r="I543" s="303"/>
      <c r="J543" s="303"/>
      <c r="K543" s="303"/>
      <c r="L543" s="303"/>
      <c r="M543" s="303"/>
      <c r="N543" s="303"/>
      <c r="O543" s="303"/>
      <c r="P543" s="303"/>
      <c r="Q543" s="303"/>
      <c r="R543" s="303"/>
      <c r="S543" s="303"/>
      <c r="T543" s="304"/>
      <c r="U543" s="304"/>
      <c r="V543" s="304"/>
      <c r="W543" s="304"/>
      <c r="X543" s="304"/>
      <c r="Y543" s="304"/>
      <c r="Z543" s="304"/>
      <c r="AA543" s="304"/>
      <c r="AB543" s="304"/>
      <c r="AC543" s="304"/>
      <c r="AD543" s="304"/>
      <c r="AE543" s="304"/>
      <c r="AF543" s="304"/>
      <c r="AG543" s="304"/>
    </row>
    <row r="544">
      <c r="A544" s="304"/>
      <c r="B544" s="304"/>
      <c r="C544" s="304"/>
      <c r="D544" s="304"/>
      <c r="E544" s="300"/>
      <c r="F544" s="300"/>
      <c r="G544" s="313"/>
      <c r="H544" s="660"/>
      <c r="I544" s="303"/>
      <c r="J544" s="303"/>
      <c r="K544" s="303"/>
      <c r="L544" s="303"/>
      <c r="M544" s="303"/>
      <c r="N544" s="303"/>
      <c r="O544" s="303"/>
      <c r="P544" s="303"/>
      <c r="Q544" s="303"/>
      <c r="R544" s="303"/>
      <c r="S544" s="303"/>
      <c r="T544" s="304"/>
      <c r="U544" s="304"/>
      <c r="V544" s="304"/>
      <c r="W544" s="304"/>
      <c r="X544" s="304"/>
      <c r="Y544" s="304"/>
      <c r="Z544" s="304"/>
      <c r="AA544" s="304"/>
      <c r="AB544" s="304"/>
      <c r="AC544" s="304"/>
      <c r="AD544" s="304"/>
      <c r="AE544" s="304"/>
      <c r="AF544" s="304"/>
      <c r="AG544" s="304"/>
    </row>
    <row r="545">
      <c r="A545" s="304"/>
      <c r="B545" s="304"/>
      <c r="C545" s="304"/>
      <c r="D545" s="304"/>
      <c r="E545" s="300"/>
      <c r="F545" s="300"/>
      <c r="G545" s="313"/>
      <c r="H545" s="660"/>
      <c r="I545" s="303"/>
      <c r="J545" s="303"/>
      <c r="K545" s="303"/>
      <c r="L545" s="303"/>
      <c r="M545" s="303"/>
      <c r="N545" s="303"/>
      <c r="O545" s="303"/>
      <c r="P545" s="303"/>
      <c r="Q545" s="303"/>
      <c r="R545" s="303"/>
      <c r="S545" s="303"/>
      <c r="T545" s="304"/>
      <c r="U545" s="304"/>
      <c r="V545" s="304"/>
      <c r="W545" s="304"/>
      <c r="X545" s="304"/>
      <c r="Y545" s="304"/>
      <c r="Z545" s="304"/>
      <c r="AA545" s="304"/>
      <c r="AB545" s="304"/>
      <c r="AC545" s="304"/>
      <c r="AD545" s="304"/>
      <c r="AE545" s="304"/>
      <c r="AF545" s="304"/>
      <c r="AG545" s="304"/>
    </row>
    <row r="546">
      <c r="A546" s="304"/>
      <c r="B546" s="304"/>
      <c r="C546" s="304"/>
      <c r="D546" s="304"/>
      <c r="E546" s="300"/>
      <c r="F546" s="300"/>
      <c r="G546" s="313"/>
      <c r="H546" s="660"/>
      <c r="I546" s="303"/>
      <c r="J546" s="303"/>
      <c r="K546" s="303"/>
      <c r="L546" s="303"/>
      <c r="M546" s="303"/>
      <c r="N546" s="303"/>
      <c r="O546" s="303"/>
      <c r="P546" s="303"/>
      <c r="Q546" s="303"/>
      <c r="R546" s="303"/>
      <c r="S546" s="303"/>
      <c r="T546" s="304"/>
      <c r="U546" s="304"/>
      <c r="V546" s="304"/>
      <c r="W546" s="304"/>
      <c r="X546" s="304"/>
      <c r="Y546" s="304"/>
      <c r="Z546" s="304"/>
      <c r="AA546" s="304"/>
      <c r="AB546" s="304"/>
      <c r="AC546" s="304"/>
      <c r="AD546" s="304"/>
      <c r="AE546" s="304"/>
      <c r="AF546" s="304"/>
      <c r="AG546" s="304"/>
    </row>
    <row r="547">
      <c r="A547" s="304"/>
      <c r="B547" s="304"/>
      <c r="C547" s="304"/>
      <c r="D547" s="304"/>
      <c r="E547" s="300"/>
      <c r="F547" s="300"/>
      <c r="G547" s="313"/>
      <c r="H547" s="660"/>
      <c r="I547" s="303"/>
      <c r="J547" s="303"/>
      <c r="K547" s="303"/>
      <c r="L547" s="303"/>
      <c r="M547" s="303"/>
      <c r="N547" s="303"/>
      <c r="O547" s="303"/>
      <c r="P547" s="303"/>
      <c r="Q547" s="303"/>
      <c r="R547" s="303"/>
      <c r="S547" s="303"/>
      <c r="T547" s="304"/>
      <c r="U547" s="304"/>
      <c r="V547" s="304"/>
      <c r="W547" s="304"/>
      <c r="X547" s="304"/>
      <c r="Y547" s="304"/>
      <c r="Z547" s="304"/>
      <c r="AA547" s="304"/>
      <c r="AB547" s="304"/>
      <c r="AC547" s="304"/>
      <c r="AD547" s="304"/>
      <c r="AE547" s="304"/>
      <c r="AF547" s="304"/>
      <c r="AG547" s="304"/>
    </row>
    <row r="548">
      <c r="A548" s="304"/>
      <c r="B548" s="304"/>
      <c r="C548" s="304"/>
      <c r="D548" s="304"/>
      <c r="E548" s="300"/>
      <c r="F548" s="300"/>
      <c r="G548" s="313"/>
      <c r="H548" s="660"/>
      <c r="I548" s="303"/>
      <c r="J548" s="303"/>
      <c r="K548" s="303"/>
      <c r="L548" s="303"/>
      <c r="M548" s="303"/>
      <c r="N548" s="303"/>
      <c r="O548" s="303"/>
      <c r="P548" s="303"/>
      <c r="Q548" s="303"/>
      <c r="R548" s="303"/>
      <c r="S548" s="303"/>
      <c r="T548" s="304"/>
      <c r="U548" s="304"/>
      <c r="V548" s="304"/>
      <c r="W548" s="304"/>
      <c r="X548" s="304"/>
      <c r="Y548" s="304"/>
      <c r="Z548" s="304"/>
      <c r="AA548" s="304"/>
      <c r="AB548" s="304"/>
      <c r="AC548" s="304"/>
      <c r="AD548" s="304"/>
      <c r="AE548" s="304"/>
      <c r="AF548" s="304"/>
      <c r="AG548" s="304"/>
    </row>
    <row r="549">
      <c r="A549" s="304"/>
      <c r="B549" s="304"/>
      <c r="C549" s="304"/>
      <c r="D549" s="304"/>
      <c r="E549" s="300"/>
      <c r="F549" s="300"/>
      <c r="G549" s="313"/>
      <c r="H549" s="660"/>
      <c r="I549" s="303"/>
      <c r="J549" s="303"/>
      <c r="K549" s="303"/>
      <c r="L549" s="303"/>
      <c r="M549" s="303"/>
      <c r="N549" s="303"/>
      <c r="O549" s="303"/>
      <c r="P549" s="303"/>
      <c r="Q549" s="303"/>
      <c r="R549" s="303"/>
      <c r="S549" s="303"/>
      <c r="T549" s="304"/>
      <c r="U549" s="304"/>
      <c r="V549" s="304"/>
      <c r="W549" s="304"/>
      <c r="X549" s="304"/>
      <c r="Y549" s="304"/>
      <c r="Z549" s="304"/>
      <c r="AA549" s="304"/>
      <c r="AB549" s="304"/>
      <c r="AC549" s="304"/>
      <c r="AD549" s="304"/>
      <c r="AE549" s="304"/>
      <c r="AF549" s="304"/>
      <c r="AG549" s="304"/>
    </row>
    <row r="550">
      <c r="A550" s="304"/>
      <c r="B550" s="304"/>
      <c r="C550" s="304"/>
      <c r="D550" s="304"/>
      <c r="E550" s="300"/>
      <c r="F550" s="300"/>
      <c r="G550" s="313"/>
      <c r="H550" s="660"/>
      <c r="I550" s="303"/>
      <c r="J550" s="303"/>
      <c r="K550" s="303"/>
      <c r="L550" s="303"/>
      <c r="M550" s="303"/>
      <c r="N550" s="303"/>
      <c r="O550" s="303"/>
      <c r="P550" s="303"/>
      <c r="Q550" s="303"/>
      <c r="R550" s="303"/>
      <c r="S550" s="303"/>
      <c r="T550" s="304"/>
      <c r="U550" s="304"/>
      <c r="V550" s="304"/>
      <c r="W550" s="304"/>
      <c r="X550" s="304"/>
      <c r="Y550" s="304"/>
      <c r="Z550" s="304"/>
      <c r="AA550" s="304"/>
      <c r="AB550" s="304"/>
      <c r="AC550" s="304"/>
      <c r="AD550" s="304"/>
      <c r="AE550" s="304"/>
      <c r="AF550" s="304"/>
      <c r="AG550" s="304"/>
    </row>
    <row r="551">
      <c r="A551" s="304"/>
      <c r="B551" s="304"/>
      <c r="C551" s="304"/>
      <c r="D551" s="304"/>
      <c r="E551" s="300"/>
      <c r="F551" s="300"/>
      <c r="G551" s="313"/>
      <c r="H551" s="660"/>
      <c r="I551" s="303"/>
      <c r="J551" s="303"/>
      <c r="K551" s="303"/>
      <c r="L551" s="303"/>
      <c r="M551" s="303"/>
      <c r="N551" s="303"/>
      <c r="O551" s="303"/>
      <c r="P551" s="303"/>
      <c r="Q551" s="303"/>
      <c r="R551" s="303"/>
      <c r="S551" s="303"/>
      <c r="T551" s="304"/>
      <c r="U551" s="304"/>
      <c r="V551" s="304"/>
      <c r="W551" s="304"/>
      <c r="X551" s="304"/>
      <c r="Y551" s="304"/>
      <c r="Z551" s="304"/>
      <c r="AA551" s="304"/>
      <c r="AB551" s="304"/>
      <c r="AC551" s="304"/>
      <c r="AD551" s="304"/>
      <c r="AE551" s="304"/>
      <c r="AF551" s="304"/>
      <c r="AG551" s="304"/>
    </row>
    <row r="552">
      <c r="A552" s="304"/>
      <c r="B552" s="304"/>
      <c r="C552" s="304"/>
      <c r="D552" s="304"/>
      <c r="E552" s="300"/>
      <c r="F552" s="300"/>
      <c r="G552" s="313"/>
      <c r="H552" s="660"/>
      <c r="I552" s="303"/>
      <c r="J552" s="303"/>
      <c r="K552" s="303"/>
      <c r="L552" s="303"/>
      <c r="M552" s="303"/>
      <c r="N552" s="303"/>
      <c r="O552" s="303"/>
      <c r="P552" s="303"/>
      <c r="Q552" s="303"/>
      <c r="R552" s="303"/>
      <c r="S552" s="303"/>
      <c r="T552" s="304"/>
      <c r="U552" s="304"/>
      <c r="V552" s="304"/>
      <c r="W552" s="304"/>
      <c r="X552" s="304"/>
      <c r="Y552" s="304"/>
      <c r="Z552" s="304"/>
      <c r="AA552" s="304"/>
      <c r="AB552" s="304"/>
      <c r="AC552" s="304"/>
      <c r="AD552" s="304"/>
      <c r="AE552" s="304"/>
      <c r="AF552" s="304"/>
      <c r="AG552" s="304"/>
    </row>
    <row r="553">
      <c r="A553" s="304"/>
      <c r="B553" s="304"/>
      <c r="C553" s="304"/>
      <c r="D553" s="304"/>
      <c r="E553" s="300"/>
      <c r="F553" s="300"/>
      <c r="G553" s="313"/>
      <c r="H553" s="660"/>
      <c r="I553" s="303"/>
      <c r="J553" s="303"/>
      <c r="K553" s="303"/>
      <c r="L553" s="303"/>
      <c r="M553" s="303"/>
      <c r="N553" s="303"/>
      <c r="O553" s="303"/>
      <c r="P553" s="303"/>
      <c r="Q553" s="303"/>
      <c r="R553" s="303"/>
      <c r="S553" s="303"/>
      <c r="T553" s="304"/>
      <c r="U553" s="304"/>
      <c r="V553" s="304"/>
      <c r="W553" s="304"/>
      <c r="X553" s="304"/>
      <c r="Y553" s="304"/>
      <c r="Z553" s="304"/>
      <c r="AA553" s="304"/>
      <c r="AB553" s="304"/>
      <c r="AC553" s="304"/>
      <c r="AD553" s="304"/>
      <c r="AE553" s="304"/>
      <c r="AF553" s="304"/>
      <c r="AG553" s="304"/>
    </row>
    <row r="554">
      <c r="A554" s="304"/>
      <c r="B554" s="304"/>
      <c r="C554" s="304"/>
      <c r="D554" s="304"/>
      <c r="E554" s="300"/>
      <c r="F554" s="300"/>
      <c r="G554" s="313"/>
      <c r="H554" s="660"/>
      <c r="I554" s="303"/>
      <c r="J554" s="303"/>
      <c r="K554" s="303"/>
      <c r="L554" s="303"/>
      <c r="M554" s="303"/>
      <c r="N554" s="303"/>
      <c r="O554" s="303"/>
      <c r="P554" s="303"/>
      <c r="Q554" s="303"/>
      <c r="R554" s="303"/>
      <c r="S554" s="303"/>
      <c r="T554" s="304"/>
      <c r="U554" s="304"/>
      <c r="V554" s="304"/>
      <c r="W554" s="304"/>
      <c r="X554" s="304"/>
      <c r="Y554" s="304"/>
      <c r="Z554" s="304"/>
      <c r="AA554" s="304"/>
      <c r="AB554" s="304"/>
      <c r="AC554" s="304"/>
      <c r="AD554" s="304"/>
      <c r="AE554" s="304"/>
      <c r="AF554" s="304"/>
      <c r="AG554" s="304"/>
    </row>
    <row r="555">
      <c r="A555" s="304"/>
      <c r="B555" s="304"/>
      <c r="C555" s="304"/>
      <c r="D555" s="304"/>
      <c r="E555" s="300"/>
      <c r="F555" s="300"/>
      <c r="G555" s="313"/>
      <c r="H555" s="660"/>
      <c r="I555" s="303"/>
      <c r="J555" s="303"/>
      <c r="K555" s="303"/>
      <c r="L555" s="303"/>
      <c r="M555" s="303"/>
      <c r="N555" s="303"/>
      <c r="O555" s="303"/>
      <c r="P555" s="303"/>
      <c r="Q555" s="303"/>
      <c r="R555" s="303"/>
      <c r="S555" s="303"/>
      <c r="T555" s="304"/>
      <c r="U555" s="304"/>
      <c r="V555" s="304"/>
      <c r="W555" s="304"/>
      <c r="X555" s="304"/>
      <c r="Y555" s="304"/>
      <c r="Z555" s="304"/>
      <c r="AA555" s="304"/>
      <c r="AB555" s="304"/>
      <c r="AC555" s="304"/>
      <c r="AD555" s="304"/>
      <c r="AE555" s="304"/>
      <c r="AF555" s="304"/>
      <c r="AG555" s="304"/>
    </row>
    <row r="556">
      <c r="A556" s="304"/>
      <c r="B556" s="304"/>
      <c r="C556" s="304"/>
      <c r="D556" s="304"/>
      <c r="E556" s="300"/>
      <c r="F556" s="300"/>
      <c r="G556" s="313"/>
      <c r="H556" s="660"/>
      <c r="I556" s="303"/>
      <c r="J556" s="303"/>
      <c r="K556" s="303"/>
      <c r="L556" s="303"/>
      <c r="M556" s="303"/>
      <c r="N556" s="303"/>
      <c r="O556" s="303"/>
      <c r="P556" s="303"/>
      <c r="Q556" s="303"/>
      <c r="R556" s="303"/>
      <c r="S556" s="303"/>
      <c r="T556" s="304"/>
      <c r="U556" s="304"/>
      <c r="V556" s="304"/>
      <c r="W556" s="304"/>
      <c r="X556" s="304"/>
      <c r="Y556" s="304"/>
      <c r="Z556" s="304"/>
      <c r="AA556" s="304"/>
      <c r="AB556" s="304"/>
      <c r="AC556" s="304"/>
      <c r="AD556" s="304"/>
      <c r="AE556" s="304"/>
      <c r="AF556" s="304"/>
      <c r="AG556" s="304"/>
    </row>
    <row r="557">
      <c r="A557" s="304"/>
      <c r="B557" s="304"/>
      <c r="C557" s="304"/>
      <c r="D557" s="304"/>
      <c r="E557" s="300"/>
      <c r="F557" s="300"/>
      <c r="G557" s="313"/>
      <c r="H557" s="660"/>
      <c r="I557" s="303"/>
      <c r="J557" s="303"/>
      <c r="K557" s="303"/>
      <c r="L557" s="303"/>
      <c r="M557" s="303"/>
      <c r="N557" s="303"/>
      <c r="O557" s="303"/>
      <c r="P557" s="303"/>
      <c r="Q557" s="303"/>
      <c r="R557" s="303"/>
      <c r="S557" s="303"/>
      <c r="T557" s="304"/>
      <c r="U557" s="304"/>
      <c r="V557" s="304"/>
      <c r="W557" s="304"/>
      <c r="X557" s="304"/>
      <c r="Y557" s="304"/>
      <c r="Z557" s="304"/>
      <c r="AA557" s="304"/>
      <c r="AB557" s="304"/>
      <c r="AC557" s="304"/>
      <c r="AD557" s="304"/>
      <c r="AE557" s="304"/>
      <c r="AF557" s="304"/>
      <c r="AG557" s="304"/>
    </row>
    <row r="558">
      <c r="A558" s="304"/>
      <c r="B558" s="304"/>
      <c r="C558" s="304"/>
      <c r="D558" s="304"/>
      <c r="E558" s="300"/>
      <c r="F558" s="300"/>
      <c r="G558" s="313"/>
      <c r="H558" s="660"/>
      <c r="I558" s="303"/>
      <c r="J558" s="303"/>
      <c r="K558" s="303"/>
      <c r="L558" s="303"/>
      <c r="M558" s="303"/>
      <c r="N558" s="303"/>
      <c r="O558" s="303"/>
      <c r="P558" s="303"/>
      <c r="Q558" s="303"/>
      <c r="R558" s="303"/>
      <c r="S558" s="303"/>
      <c r="T558" s="304"/>
      <c r="U558" s="304"/>
      <c r="V558" s="304"/>
      <c r="W558" s="304"/>
      <c r="X558" s="304"/>
      <c r="Y558" s="304"/>
      <c r="Z558" s="304"/>
      <c r="AA558" s="304"/>
      <c r="AB558" s="304"/>
      <c r="AC558" s="304"/>
      <c r="AD558" s="304"/>
      <c r="AE558" s="304"/>
      <c r="AF558" s="304"/>
      <c r="AG558" s="304"/>
    </row>
    <row r="559">
      <c r="A559" s="304"/>
      <c r="B559" s="304"/>
      <c r="C559" s="304"/>
      <c r="D559" s="304"/>
      <c r="E559" s="300"/>
      <c r="F559" s="300"/>
      <c r="G559" s="313"/>
      <c r="H559" s="660"/>
      <c r="I559" s="303"/>
      <c r="J559" s="303"/>
      <c r="K559" s="303"/>
      <c r="L559" s="303"/>
      <c r="M559" s="303"/>
      <c r="N559" s="303"/>
      <c r="O559" s="303"/>
      <c r="P559" s="303"/>
      <c r="Q559" s="303"/>
      <c r="R559" s="303"/>
      <c r="S559" s="303"/>
      <c r="T559" s="304"/>
      <c r="U559" s="304"/>
      <c r="V559" s="304"/>
      <c r="W559" s="304"/>
      <c r="X559" s="304"/>
      <c r="Y559" s="304"/>
      <c r="Z559" s="304"/>
      <c r="AA559" s="304"/>
      <c r="AB559" s="304"/>
      <c r="AC559" s="304"/>
      <c r="AD559" s="304"/>
      <c r="AE559" s="304"/>
      <c r="AF559" s="304"/>
      <c r="AG559" s="304"/>
    </row>
    <row r="560">
      <c r="A560" s="304"/>
      <c r="B560" s="304"/>
      <c r="C560" s="304"/>
      <c r="D560" s="304"/>
      <c r="E560" s="300"/>
      <c r="F560" s="300"/>
      <c r="G560" s="313"/>
      <c r="H560" s="660"/>
      <c r="I560" s="303"/>
      <c r="J560" s="303"/>
      <c r="K560" s="303"/>
      <c r="L560" s="303"/>
      <c r="M560" s="303"/>
      <c r="N560" s="303"/>
      <c r="O560" s="303"/>
      <c r="P560" s="303"/>
      <c r="Q560" s="303"/>
      <c r="R560" s="303"/>
      <c r="S560" s="303"/>
      <c r="T560" s="304"/>
      <c r="U560" s="304"/>
      <c r="V560" s="304"/>
      <c r="W560" s="304"/>
      <c r="X560" s="304"/>
      <c r="Y560" s="304"/>
      <c r="Z560" s="304"/>
      <c r="AA560" s="304"/>
      <c r="AB560" s="304"/>
      <c r="AC560" s="304"/>
      <c r="AD560" s="304"/>
      <c r="AE560" s="304"/>
      <c r="AF560" s="304"/>
      <c r="AG560" s="304"/>
    </row>
    <row r="561">
      <c r="A561" s="304"/>
      <c r="B561" s="304"/>
      <c r="C561" s="304"/>
      <c r="D561" s="304"/>
      <c r="E561" s="300"/>
      <c r="F561" s="300"/>
      <c r="G561" s="313"/>
      <c r="H561" s="660"/>
      <c r="I561" s="303"/>
      <c r="J561" s="303"/>
      <c r="K561" s="303"/>
      <c r="L561" s="303"/>
      <c r="M561" s="303"/>
      <c r="N561" s="303"/>
      <c r="O561" s="303"/>
      <c r="P561" s="303"/>
      <c r="Q561" s="303"/>
      <c r="R561" s="303"/>
      <c r="S561" s="303"/>
      <c r="T561" s="304"/>
      <c r="U561" s="304"/>
      <c r="V561" s="304"/>
      <c r="W561" s="304"/>
      <c r="X561" s="304"/>
      <c r="Y561" s="304"/>
      <c r="Z561" s="304"/>
      <c r="AA561" s="304"/>
      <c r="AB561" s="304"/>
      <c r="AC561" s="304"/>
      <c r="AD561" s="304"/>
      <c r="AE561" s="304"/>
      <c r="AF561" s="304"/>
      <c r="AG561" s="304"/>
    </row>
    <row r="562">
      <c r="A562" s="304"/>
      <c r="B562" s="304"/>
      <c r="C562" s="304"/>
      <c r="D562" s="304"/>
      <c r="E562" s="300"/>
      <c r="F562" s="300"/>
      <c r="G562" s="313"/>
      <c r="H562" s="660"/>
      <c r="I562" s="303"/>
      <c r="J562" s="303"/>
      <c r="K562" s="303"/>
      <c r="L562" s="303"/>
      <c r="M562" s="303"/>
      <c r="N562" s="303"/>
      <c r="O562" s="303"/>
      <c r="P562" s="303"/>
      <c r="Q562" s="303"/>
      <c r="R562" s="303"/>
      <c r="S562" s="303"/>
      <c r="T562" s="304"/>
      <c r="U562" s="304"/>
      <c r="V562" s="304"/>
      <c r="W562" s="304"/>
      <c r="X562" s="304"/>
      <c r="Y562" s="304"/>
      <c r="Z562" s="304"/>
      <c r="AA562" s="304"/>
      <c r="AB562" s="304"/>
      <c r="AC562" s="304"/>
      <c r="AD562" s="304"/>
      <c r="AE562" s="304"/>
      <c r="AF562" s="304"/>
      <c r="AG562" s="304"/>
    </row>
    <row r="563">
      <c r="A563" s="304"/>
      <c r="B563" s="304"/>
      <c r="C563" s="304"/>
      <c r="D563" s="304"/>
      <c r="E563" s="300"/>
      <c r="F563" s="300"/>
      <c r="G563" s="313"/>
      <c r="H563" s="660"/>
      <c r="I563" s="303"/>
      <c r="J563" s="303"/>
      <c r="K563" s="303"/>
      <c r="L563" s="303"/>
      <c r="M563" s="303"/>
      <c r="N563" s="303"/>
      <c r="O563" s="303"/>
      <c r="P563" s="303"/>
      <c r="Q563" s="303"/>
      <c r="R563" s="303"/>
      <c r="S563" s="303"/>
      <c r="T563" s="304"/>
      <c r="U563" s="304"/>
      <c r="V563" s="304"/>
      <c r="W563" s="304"/>
      <c r="X563" s="304"/>
      <c r="Y563" s="304"/>
      <c r="Z563" s="304"/>
      <c r="AA563" s="304"/>
      <c r="AB563" s="304"/>
      <c r="AC563" s="304"/>
      <c r="AD563" s="304"/>
      <c r="AE563" s="304"/>
      <c r="AF563" s="304"/>
      <c r="AG563" s="304"/>
    </row>
    <row r="564">
      <c r="A564" s="304"/>
      <c r="B564" s="304"/>
      <c r="C564" s="304"/>
      <c r="D564" s="304"/>
      <c r="E564" s="300"/>
      <c r="F564" s="300"/>
      <c r="G564" s="313"/>
      <c r="H564" s="660"/>
      <c r="I564" s="303"/>
      <c r="J564" s="303"/>
      <c r="K564" s="303"/>
      <c r="L564" s="303"/>
      <c r="M564" s="303"/>
      <c r="N564" s="303"/>
      <c r="O564" s="303"/>
      <c r="P564" s="303"/>
      <c r="Q564" s="303"/>
      <c r="R564" s="303"/>
      <c r="S564" s="303"/>
      <c r="T564" s="304"/>
      <c r="U564" s="304"/>
      <c r="V564" s="304"/>
      <c r="W564" s="304"/>
      <c r="X564" s="304"/>
      <c r="Y564" s="304"/>
      <c r="Z564" s="304"/>
      <c r="AA564" s="304"/>
      <c r="AB564" s="304"/>
      <c r="AC564" s="304"/>
      <c r="AD564" s="304"/>
      <c r="AE564" s="304"/>
      <c r="AF564" s="304"/>
      <c r="AG564" s="304"/>
    </row>
    <row r="565">
      <c r="A565" s="304"/>
      <c r="B565" s="304"/>
      <c r="C565" s="304"/>
      <c r="D565" s="304"/>
      <c r="E565" s="300"/>
      <c r="F565" s="300"/>
      <c r="G565" s="313"/>
      <c r="H565" s="660"/>
      <c r="I565" s="303"/>
      <c r="J565" s="303"/>
      <c r="K565" s="303"/>
      <c r="L565" s="303"/>
      <c r="M565" s="303"/>
      <c r="N565" s="303"/>
      <c r="O565" s="303"/>
      <c r="P565" s="303"/>
      <c r="Q565" s="303"/>
      <c r="R565" s="303"/>
      <c r="S565" s="303"/>
      <c r="T565" s="304"/>
      <c r="U565" s="304"/>
      <c r="V565" s="304"/>
      <c r="W565" s="304"/>
      <c r="X565" s="304"/>
      <c r="Y565" s="304"/>
      <c r="Z565" s="304"/>
      <c r="AA565" s="304"/>
      <c r="AB565" s="304"/>
      <c r="AC565" s="304"/>
      <c r="AD565" s="304"/>
      <c r="AE565" s="304"/>
      <c r="AF565" s="304"/>
      <c r="AG565" s="304"/>
    </row>
    <row r="566">
      <c r="A566" s="304"/>
      <c r="B566" s="304"/>
      <c r="C566" s="304"/>
      <c r="D566" s="304"/>
      <c r="E566" s="300"/>
      <c r="F566" s="300"/>
      <c r="G566" s="313"/>
      <c r="H566" s="660"/>
      <c r="I566" s="303"/>
      <c r="J566" s="303"/>
      <c r="K566" s="303"/>
      <c r="L566" s="303"/>
      <c r="M566" s="303"/>
      <c r="N566" s="303"/>
      <c r="O566" s="303"/>
      <c r="P566" s="303"/>
      <c r="Q566" s="303"/>
      <c r="R566" s="303"/>
      <c r="S566" s="303"/>
      <c r="T566" s="304"/>
      <c r="U566" s="304"/>
      <c r="V566" s="304"/>
      <c r="W566" s="304"/>
      <c r="X566" s="304"/>
      <c r="Y566" s="304"/>
      <c r="Z566" s="304"/>
      <c r="AA566" s="304"/>
      <c r="AB566" s="304"/>
      <c r="AC566" s="304"/>
      <c r="AD566" s="304"/>
      <c r="AE566" s="304"/>
      <c r="AF566" s="304"/>
      <c r="AG566" s="304"/>
    </row>
    <row r="567">
      <c r="A567" s="304"/>
      <c r="B567" s="304"/>
      <c r="C567" s="304"/>
      <c r="D567" s="304"/>
      <c r="E567" s="300"/>
      <c r="F567" s="300"/>
      <c r="G567" s="313"/>
      <c r="H567" s="660"/>
      <c r="I567" s="303"/>
      <c r="J567" s="303"/>
      <c r="K567" s="303"/>
      <c r="L567" s="303"/>
      <c r="M567" s="303"/>
      <c r="N567" s="303"/>
      <c r="O567" s="303"/>
      <c r="P567" s="303"/>
      <c r="Q567" s="303"/>
      <c r="R567" s="303"/>
      <c r="S567" s="303"/>
      <c r="T567" s="304"/>
      <c r="U567" s="304"/>
      <c r="V567" s="304"/>
      <c r="W567" s="304"/>
      <c r="X567" s="304"/>
      <c r="Y567" s="304"/>
      <c r="Z567" s="304"/>
      <c r="AA567" s="304"/>
      <c r="AB567" s="304"/>
      <c r="AC567" s="304"/>
      <c r="AD567" s="304"/>
      <c r="AE567" s="304"/>
      <c r="AF567" s="304"/>
      <c r="AG567" s="304"/>
    </row>
    <row r="568">
      <c r="A568" s="304"/>
      <c r="B568" s="304"/>
      <c r="C568" s="304"/>
      <c r="D568" s="304"/>
      <c r="E568" s="300"/>
      <c r="F568" s="300"/>
      <c r="G568" s="313"/>
      <c r="H568" s="660"/>
      <c r="I568" s="303"/>
      <c r="J568" s="303"/>
      <c r="K568" s="303"/>
      <c r="L568" s="303"/>
      <c r="M568" s="303"/>
      <c r="N568" s="303"/>
      <c r="O568" s="303"/>
      <c r="P568" s="303"/>
      <c r="Q568" s="303"/>
      <c r="R568" s="303"/>
      <c r="S568" s="303"/>
      <c r="T568" s="304"/>
      <c r="U568" s="304"/>
      <c r="V568" s="304"/>
      <c r="W568" s="304"/>
      <c r="X568" s="304"/>
      <c r="Y568" s="304"/>
      <c r="Z568" s="304"/>
      <c r="AA568" s="304"/>
      <c r="AB568" s="304"/>
      <c r="AC568" s="304"/>
      <c r="AD568" s="304"/>
      <c r="AE568" s="304"/>
      <c r="AF568" s="304"/>
      <c r="AG568" s="304"/>
    </row>
    <row r="569">
      <c r="A569" s="304"/>
      <c r="B569" s="304"/>
      <c r="C569" s="304"/>
      <c r="D569" s="304"/>
      <c r="E569" s="300"/>
      <c r="F569" s="300"/>
      <c r="G569" s="313"/>
      <c r="H569" s="660"/>
      <c r="I569" s="303"/>
      <c r="J569" s="303"/>
      <c r="K569" s="303"/>
      <c r="L569" s="303"/>
      <c r="M569" s="303"/>
      <c r="N569" s="303"/>
      <c r="O569" s="303"/>
      <c r="P569" s="303"/>
      <c r="Q569" s="303"/>
      <c r="R569" s="303"/>
      <c r="S569" s="303"/>
      <c r="T569" s="304"/>
      <c r="U569" s="304"/>
      <c r="V569" s="304"/>
      <c r="W569" s="304"/>
      <c r="X569" s="304"/>
      <c r="Y569" s="304"/>
      <c r="Z569" s="304"/>
      <c r="AA569" s="304"/>
      <c r="AB569" s="304"/>
      <c r="AC569" s="304"/>
      <c r="AD569" s="304"/>
      <c r="AE569" s="304"/>
      <c r="AF569" s="304"/>
      <c r="AG569" s="304"/>
    </row>
    <row r="570">
      <c r="A570" s="304"/>
      <c r="B570" s="304"/>
      <c r="C570" s="304"/>
      <c r="D570" s="304"/>
      <c r="E570" s="300"/>
      <c r="F570" s="300"/>
      <c r="G570" s="313"/>
      <c r="H570" s="660"/>
      <c r="I570" s="303"/>
      <c r="J570" s="303"/>
      <c r="K570" s="303"/>
      <c r="L570" s="303"/>
      <c r="M570" s="303"/>
      <c r="N570" s="303"/>
      <c r="O570" s="303"/>
      <c r="P570" s="303"/>
      <c r="Q570" s="303"/>
      <c r="R570" s="303"/>
      <c r="S570" s="303"/>
      <c r="T570" s="304"/>
      <c r="U570" s="304"/>
      <c r="V570" s="304"/>
      <c r="W570" s="304"/>
      <c r="X570" s="304"/>
      <c r="Y570" s="304"/>
      <c r="Z570" s="304"/>
      <c r="AA570" s="304"/>
      <c r="AB570" s="304"/>
      <c r="AC570" s="304"/>
      <c r="AD570" s="304"/>
      <c r="AE570" s="304"/>
      <c r="AF570" s="304"/>
      <c r="AG570" s="304"/>
    </row>
    <row r="571">
      <c r="A571" s="304"/>
      <c r="B571" s="304"/>
      <c r="C571" s="304"/>
      <c r="D571" s="304"/>
      <c r="E571" s="300"/>
      <c r="F571" s="300"/>
      <c r="G571" s="313"/>
      <c r="H571" s="660"/>
      <c r="I571" s="303"/>
      <c r="J571" s="303"/>
      <c r="K571" s="303"/>
      <c r="L571" s="303"/>
      <c r="M571" s="303"/>
      <c r="N571" s="303"/>
      <c r="O571" s="303"/>
      <c r="P571" s="303"/>
      <c r="Q571" s="303"/>
      <c r="R571" s="303"/>
      <c r="S571" s="303"/>
      <c r="T571" s="304"/>
      <c r="U571" s="304"/>
      <c r="V571" s="304"/>
      <c r="W571" s="304"/>
      <c r="X571" s="304"/>
      <c r="Y571" s="304"/>
      <c r="Z571" s="304"/>
      <c r="AA571" s="304"/>
      <c r="AB571" s="304"/>
      <c r="AC571" s="304"/>
      <c r="AD571" s="304"/>
      <c r="AE571" s="304"/>
      <c r="AF571" s="304"/>
      <c r="AG571" s="304"/>
    </row>
    <row r="572">
      <c r="A572" s="304"/>
      <c r="B572" s="304"/>
      <c r="C572" s="304"/>
      <c r="D572" s="304"/>
      <c r="E572" s="300"/>
      <c r="F572" s="300"/>
      <c r="G572" s="313"/>
      <c r="H572" s="660"/>
      <c r="I572" s="303"/>
      <c r="J572" s="303"/>
      <c r="K572" s="303"/>
      <c r="L572" s="303"/>
      <c r="M572" s="303"/>
      <c r="N572" s="303"/>
      <c r="O572" s="303"/>
      <c r="P572" s="303"/>
      <c r="Q572" s="303"/>
      <c r="R572" s="303"/>
      <c r="S572" s="303"/>
      <c r="T572" s="304"/>
      <c r="U572" s="304"/>
      <c r="V572" s="304"/>
      <c r="W572" s="304"/>
      <c r="X572" s="304"/>
      <c r="Y572" s="304"/>
      <c r="Z572" s="304"/>
      <c r="AA572" s="304"/>
      <c r="AB572" s="304"/>
      <c r="AC572" s="304"/>
      <c r="AD572" s="304"/>
      <c r="AE572" s="304"/>
      <c r="AF572" s="304"/>
      <c r="AG572" s="304"/>
    </row>
    <row r="573">
      <c r="A573" s="304"/>
      <c r="B573" s="304"/>
      <c r="C573" s="304"/>
      <c r="D573" s="304"/>
      <c r="E573" s="300"/>
      <c r="F573" s="300"/>
      <c r="G573" s="313"/>
      <c r="H573" s="660"/>
      <c r="I573" s="303"/>
      <c r="J573" s="303"/>
      <c r="K573" s="303"/>
      <c r="L573" s="303"/>
      <c r="M573" s="303"/>
      <c r="N573" s="303"/>
      <c r="O573" s="303"/>
      <c r="P573" s="303"/>
      <c r="Q573" s="303"/>
      <c r="R573" s="303"/>
      <c r="S573" s="303"/>
      <c r="T573" s="304"/>
      <c r="U573" s="304"/>
      <c r="V573" s="304"/>
      <c r="W573" s="304"/>
      <c r="X573" s="304"/>
      <c r="Y573" s="304"/>
      <c r="Z573" s="304"/>
      <c r="AA573" s="304"/>
      <c r="AB573" s="304"/>
      <c r="AC573" s="304"/>
      <c r="AD573" s="304"/>
      <c r="AE573" s="304"/>
      <c r="AF573" s="304"/>
      <c r="AG573" s="304"/>
    </row>
    <row r="574">
      <c r="A574" s="304"/>
      <c r="B574" s="304"/>
      <c r="C574" s="304"/>
      <c r="D574" s="304"/>
      <c r="E574" s="300"/>
      <c r="F574" s="300"/>
      <c r="G574" s="313"/>
      <c r="H574" s="660"/>
      <c r="I574" s="303"/>
      <c r="J574" s="303"/>
      <c r="K574" s="303"/>
      <c r="L574" s="303"/>
      <c r="M574" s="303"/>
      <c r="N574" s="303"/>
      <c r="O574" s="303"/>
      <c r="P574" s="303"/>
      <c r="Q574" s="303"/>
      <c r="R574" s="303"/>
      <c r="S574" s="303"/>
      <c r="T574" s="304"/>
      <c r="U574" s="304"/>
      <c r="V574" s="304"/>
      <c r="W574" s="304"/>
      <c r="X574" s="304"/>
      <c r="Y574" s="304"/>
      <c r="Z574" s="304"/>
      <c r="AA574" s="304"/>
      <c r="AB574" s="304"/>
      <c r="AC574" s="304"/>
      <c r="AD574" s="304"/>
      <c r="AE574" s="304"/>
      <c r="AF574" s="304"/>
      <c r="AG574" s="304"/>
    </row>
    <row r="575">
      <c r="A575" s="304"/>
      <c r="B575" s="304"/>
      <c r="C575" s="304"/>
      <c r="D575" s="304"/>
      <c r="E575" s="300"/>
      <c r="F575" s="300"/>
      <c r="G575" s="313"/>
      <c r="H575" s="660"/>
      <c r="I575" s="303"/>
      <c r="J575" s="303"/>
      <c r="K575" s="303"/>
      <c r="L575" s="303"/>
      <c r="M575" s="303"/>
      <c r="N575" s="303"/>
      <c r="O575" s="303"/>
      <c r="P575" s="303"/>
      <c r="Q575" s="303"/>
      <c r="R575" s="303"/>
      <c r="S575" s="303"/>
      <c r="T575" s="304"/>
      <c r="U575" s="304"/>
      <c r="V575" s="304"/>
      <c r="W575" s="304"/>
      <c r="X575" s="304"/>
      <c r="Y575" s="304"/>
      <c r="Z575" s="304"/>
      <c r="AA575" s="304"/>
      <c r="AB575" s="304"/>
      <c r="AC575" s="304"/>
      <c r="AD575" s="304"/>
      <c r="AE575" s="304"/>
      <c r="AF575" s="304"/>
      <c r="AG575" s="304"/>
    </row>
    <row r="576">
      <c r="A576" s="304"/>
      <c r="B576" s="304"/>
      <c r="C576" s="304"/>
      <c r="D576" s="304"/>
      <c r="E576" s="300"/>
      <c r="F576" s="300"/>
      <c r="G576" s="313"/>
      <c r="H576" s="660"/>
      <c r="I576" s="303"/>
      <c r="J576" s="303"/>
      <c r="K576" s="303"/>
      <c r="L576" s="303"/>
      <c r="M576" s="303"/>
      <c r="N576" s="303"/>
      <c r="O576" s="303"/>
      <c r="P576" s="303"/>
      <c r="Q576" s="303"/>
      <c r="R576" s="303"/>
      <c r="S576" s="303"/>
      <c r="T576" s="304"/>
      <c r="U576" s="304"/>
      <c r="V576" s="304"/>
      <c r="W576" s="304"/>
      <c r="X576" s="304"/>
      <c r="Y576" s="304"/>
      <c r="Z576" s="304"/>
      <c r="AA576" s="304"/>
      <c r="AB576" s="304"/>
      <c r="AC576" s="304"/>
      <c r="AD576" s="304"/>
      <c r="AE576" s="304"/>
      <c r="AF576" s="304"/>
      <c r="AG576" s="304"/>
    </row>
    <row r="577">
      <c r="A577" s="304"/>
      <c r="B577" s="304"/>
      <c r="C577" s="304"/>
      <c r="D577" s="304"/>
      <c r="E577" s="300"/>
      <c r="F577" s="300"/>
      <c r="G577" s="313"/>
      <c r="H577" s="660"/>
      <c r="I577" s="303"/>
      <c r="J577" s="303"/>
      <c r="K577" s="303"/>
      <c r="L577" s="303"/>
      <c r="M577" s="303"/>
      <c r="N577" s="303"/>
      <c r="O577" s="303"/>
      <c r="P577" s="303"/>
      <c r="Q577" s="303"/>
      <c r="R577" s="303"/>
      <c r="S577" s="303"/>
      <c r="T577" s="304"/>
      <c r="U577" s="304"/>
      <c r="V577" s="304"/>
      <c r="W577" s="304"/>
      <c r="X577" s="304"/>
      <c r="Y577" s="304"/>
      <c r="Z577" s="304"/>
      <c r="AA577" s="304"/>
      <c r="AB577" s="304"/>
      <c r="AC577" s="304"/>
      <c r="AD577" s="304"/>
      <c r="AE577" s="304"/>
      <c r="AF577" s="304"/>
      <c r="AG577" s="304"/>
    </row>
    <row r="578">
      <c r="A578" s="304"/>
      <c r="B578" s="304"/>
      <c r="C578" s="304"/>
      <c r="D578" s="304"/>
      <c r="E578" s="300"/>
      <c r="F578" s="300"/>
      <c r="G578" s="313"/>
      <c r="H578" s="660"/>
      <c r="I578" s="303"/>
      <c r="J578" s="303"/>
      <c r="K578" s="303"/>
      <c r="L578" s="303"/>
      <c r="M578" s="303"/>
      <c r="N578" s="303"/>
      <c r="O578" s="303"/>
      <c r="P578" s="303"/>
      <c r="Q578" s="303"/>
      <c r="R578" s="303"/>
      <c r="S578" s="303"/>
      <c r="T578" s="304"/>
      <c r="U578" s="304"/>
      <c r="V578" s="304"/>
      <c r="W578" s="304"/>
      <c r="X578" s="304"/>
      <c r="Y578" s="304"/>
      <c r="Z578" s="304"/>
      <c r="AA578" s="304"/>
      <c r="AB578" s="304"/>
      <c r="AC578" s="304"/>
      <c r="AD578" s="304"/>
      <c r="AE578" s="304"/>
      <c r="AF578" s="304"/>
      <c r="AG578" s="304"/>
    </row>
    <row r="579">
      <c r="A579" s="304"/>
      <c r="B579" s="304"/>
      <c r="C579" s="304"/>
      <c r="D579" s="304"/>
      <c r="E579" s="300"/>
      <c r="F579" s="300"/>
      <c r="G579" s="313"/>
      <c r="H579" s="660"/>
      <c r="I579" s="303"/>
      <c r="J579" s="303"/>
      <c r="K579" s="303"/>
      <c r="L579" s="303"/>
      <c r="M579" s="303"/>
      <c r="N579" s="303"/>
      <c r="O579" s="303"/>
      <c r="P579" s="303"/>
      <c r="Q579" s="303"/>
      <c r="R579" s="303"/>
      <c r="S579" s="303"/>
      <c r="T579" s="304"/>
      <c r="U579" s="304"/>
      <c r="V579" s="304"/>
      <c r="W579" s="304"/>
      <c r="X579" s="304"/>
      <c r="Y579" s="304"/>
      <c r="Z579" s="304"/>
      <c r="AA579" s="304"/>
      <c r="AB579" s="304"/>
      <c r="AC579" s="304"/>
      <c r="AD579" s="304"/>
      <c r="AE579" s="304"/>
      <c r="AF579" s="304"/>
      <c r="AG579" s="304"/>
    </row>
    <row r="580">
      <c r="A580" s="304"/>
      <c r="B580" s="304"/>
      <c r="C580" s="304"/>
      <c r="D580" s="304"/>
      <c r="E580" s="300"/>
      <c r="F580" s="300"/>
      <c r="G580" s="313"/>
      <c r="H580" s="660"/>
      <c r="I580" s="303"/>
      <c r="J580" s="303"/>
      <c r="K580" s="303"/>
      <c r="L580" s="303"/>
      <c r="M580" s="303"/>
      <c r="N580" s="303"/>
      <c r="O580" s="303"/>
      <c r="P580" s="303"/>
      <c r="Q580" s="303"/>
      <c r="R580" s="303"/>
      <c r="S580" s="303"/>
      <c r="T580" s="304"/>
      <c r="U580" s="304"/>
      <c r="V580" s="304"/>
      <c r="W580" s="304"/>
      <c r="X580" s="304"/>
      <c r="Y580" s="304"/>
      <c r="Z580" s="304"/>
      <c r="AA580" s="304"/>
      <c r="AB580" s="304"/>
      <c r="AC580" s="304"/>
      <c r="AD580" s="304"/>
      <c r="AE580" s="304"/>
      <c r="AF580" s="304"/>
      <c r="AG580" s="304"/>
    </row>
    <row r="581">
      <c r="A581" s="304"/>
      <c r="B581" s="304"/>
      <c r="C581" s="304"/>
      <c r="D581" s="304"/>
      <c r="E581" s="300"/>
      <c r="F581" s="300"/>
      <c r="G581" s="313"/>
      <c r="H581" s="660"/>
      <c r="I581" s="303"/>
      <c r="J581" s="303"/>
      <c r="K581" s="303"/>
      <c r="L581" s="303"/>
      <c r="M581" s="303"/>
      <c r="N581" s="303"/>
      <c r="O581" s="303"/>
      <c r="P581" s="303"/>
      <c r="Q581" s="303"/>
      <c r="R581" s="303"/>
      <c r="S581" s="303"/>
      <c r="T581" s="304"/>
      <c r="U581" s="304"/>
      <c r="V581" s="304"/>
      <c r="W581" s="304"/>
      <c r="X581" s="304"/>
      <c r="Y581" s="304"/>
      <c r="Z581" s="304"/>
      <c r="AA581" s="304"/>
      <c r="AB581" s="304"/>
      <c r="AC581" s="304"/>
      <c r="AD581" s="304"/>
      <c r="AE581" s="304"/>
      <c r="AF581" s="304"/>
      <c r="AG581" s="304"/>
    </row>
    <row r="582">
      <c r="A582" s="304"/>
      <c r="B582" s="304"/>
      <c r="C582" s="304"/>
      <c r="D582" s="304"/>
      <c r="E582" s="300"/>
      <c r="F582" s="300"/>
      <c r="G582" s="313"/>
      <c r="H582" s="660"/>
      <c r="I582" s="303"/>
      <c r="J582" s="303"/>
      <c r="K582" s="303"/>
      <c r="L582" s="303"/>
      <c r="M582" s="303"/>
      <c r="N582" s="303"/>
      <c r="O582" s="303"/>
      <c r="P582" s="303"/>
      <c r="Q582" s="303"/>
      <c r="R582" s="303"/>
      <c r="S582" s="303"/>
      <c r="T582" s="304"/>
      <c r="U582" s="304"/>
      <c r="V582" s="304"/>
      <c r="W582" s="304"/>
      <c r="X582" s="304"/>
      <c r="Y582" s="304"/>
      <c r="Z582" s="304"/>
      <c r="AA582" s="304"/>
      <c r="AB582" s="304"/>
      <c r="AC582" s="304"/>
      <c r="AD582" s="304"/>
      <c r="AE582" s="304"/>
      <c r="AF582" s="304"/>
      <c r="AG582" s="304"/>
    </row>
    <row r="583">
      <c r="A583" s="304"/>
      <c r="B583" s="304"/>
      <c r="C583" s="304"/>
      <c r="D583" s="304"/>
      <c r="E583" s="300"/>
      <c r="F583" s="300"/>
      <c r="G583" s="313"/>
      <c r="H583" s="660"/>
      <c r="I583" s="303"/>
      <c r="J583" s="303"/>
      <c r="K583" s="303"/>
      <c r="L583" s="303"/>
      <c r="M583" s="303"/>
      <c r="N583" s="303"/>
      <c r="O583" s="303"/>
      <c r="P583" s="303"/>
      <c r="Q583" s="303"/>
      <c r="R583" s="303"/>
      <c r="S583" s="303"/>
      <c r="T583" s="304"/>
      <c r="U583" s="304"/>
      <c r="V583" s="304"/>
      <c r="W583" s="304"/>
      <c r="X583" s="304"/>
      <c r="Y583" s="304"/>
      <c r="Z583" s="304"/>
      <c r="AA583" s="304"/>
      <c r="AB583" s="304"/>
      <c r="AC583" s="304"/>
      <c r="AD583" s="304"/>
      <c r="AE583" s="304"/>
      <c r="AF583" s="304"/>
      <c r="AG583" s="304"/>
    </row>
    <row r="584">
      <c r="A584" s="304"/>
      <c r="B584" s="304"/>
      <c r="C584" s="304"/>
      <c r="D584" s="304"/>
      <c r="E584" s="300"/>
      <c r="F584" s="300"/>
      <c r="G584" s="313"/>
      <c r="H584" s="660"/>
      <c r="I584" s="303"/>
      <c r="J584" s="303"/>
      <c r="K584" s="303"/>
      <c r="L584" s="303"/>
      <c r="M584" s="303"/>
      <c r="N584" s="303"/>
      <c r="O584" s="303"/>
      <c r="P584" s="303"/>
      <c r="Q584" s="303"/>
      <c r="R584" s="303"/>
      <c r="S584" s="303"/>
      <c r="T584" s="304"/>
      <c r="U584" s="304"/>
      <c r="V584" s="304"/>
      <c r="W584" s="304"/>
      <c r="X584" s="304"/>
      <c r="Y584" s="304"/>
      <c r="Z584" s="304"/>
      <c r="AA584" s="304"/>
      <c r="AB584" s="304"/>
      <c r="AC584" s="304"/>
      <c r="AD584" s="304"/>
      <c r="AE584" s="304"/>
      <c r="AF584" s="304"/>
      <c r="AG584" s="304"/>
    </row>
    <row r="585">
      <c r="A585" s="304"/>
      <c r="B585" s="304"/>
      <c r="C585" s="304"/>
      <c r="D585" s="304"/>
      <c r="E585" s="300"/>
      <c r="F585" s="300"/>
      <c r="G585" s="313"/>
      <c r="H585" s="660"/>
      <c r="I585" s="303"/>
      <c r="J585" s="303"/>
      <c r="K585" s="303"/>
      <c r="L585" s="303"/>
      <c r="M585" s="303"/>
      <c r="N585" s="303"/>
      <c r="O585" s="303"/>
      <c r="P585" s="303"/>
      <c r="Q585" s="303"/>
      <c r="R585" s="303"/>
      <c r="S585" s="303"/>
      <c r="T585" s="304"/>
      <c r="U585" s="304"/>
      <c r="V585" s="304"/>
      <c r="W585" s="304"/>
      <c r="X585" s="304"/>
      <c r="Y585" s="304"/>
      <c r="Z585" s="304"/>
      <c r="AA585" s="304"/>
      <c r="AB585" s="304"/>
      <c r="AC585" s="304"/>
      <c r="AD585" s="304"/>
      <c r="AE585" s="304"/>
      <c r="AF585" s="304"/>
      <c r="AG585" s="304"/>
    </row>
    <row r="586">
      <c r="A586" s="304"/>
      <c r="B586" s="304"/>
      <c r="C586" s="304"/>
      <c r="D586" s="304"/>
      <c r="E586" s="300"/>
      <c r="F586" s="300"/>
      <c r="G586" s="313"/>
      <c r="H586" s="660"/>
      <c r="I586" s="303"/>
      <c r="J586" s="303"/>
      <c r="K586" s="303"/>
      <c r="L586" s="303"/>
      <c r="M586" s="303"/>
      <c r="N586" s="303"/>
      <c r="O586" s="303"/>
      <c r="P586" s="303"/>
      <c r="Q586" s="303"/>
      <c r="R586" s="303"/>
      <c r="S586" s="303"/>
      <c r="T586" s="304"/>
      <c r="U586" s="304"/>
      <c r="V586" s="304"/>
      <c r="W586" s="304"/>
      <c r="X586" s="304"/>
      <c r="Y586" s="304"/>
      <c r="Z586" s="304"/>
      <c r="AA586" s="304"/>
      <c r="AB586" s="304"/>
      <c r="AC586" s="304"/>
      <c r="AD586" s="304"/>
      <c r="AE586" s="304"/>
      <c r="AF586" s="304"/>
      <c r="AG586" s="304"/>
    </row>
    <row r="587">
      <c r="A587" s="304"/>
      <c r="B587" s="304"/>
      <c r="C587" s="304"/>
      <c r="D587" s="304"/>
      <c r="E587" s="300"/>
      <c r="F587" s="300"/>
      <c r="G587" s="313"/>
      <c r="H587" s="660"/>
      <c r="I587" s="303"/>
      <c r="J587" s="303"/>
      <c r="K587" s="303"/>
      <c r="L587" s="303"/>
      <c r="M587" s="303"/>
      <c r="N587" s="303"/>
      <c r="O587" s="303"/>
      <c r="P587" s="303"/>
      <c r="Q587" s="303"/>
      <c r="R587" s="303"/>
      <c r="S587" s="303"/>
      <c r="T587" s="304"/>
      <c r="U587" s="304"/>
      <c r="V587" s="304"/>
      <c r="W587" s="304"/>
      <c r="X587" s="304"/>
      <c r="Y587" s="304"/>
      <c r="Z587" s="304"/>
      <c r="AA587" s="304"/>
      <c r="AB587" s="304"/>
      <c r="AC587" s="304"/>
      <c r="AD587" s="304"/>
      <c r="AE587" s="304"/>
      <c r="AF587" s="304"/>
      <c r="AG587" s="304"/>
    </row>
    <row r="588">
      <c r="A588" s="304"/>
      <c r="B588" s="304"/>
      <c r="C588" s="304"/>
      <c r="D588" s="304"/>
      <c r="E588" s="300"/>
      <c r="F588" s="300"/>
      <c r="G588" s="313"/>
      <c r="H588" s="660"/>
      <c r="I588" s="303"/>
      <c r="J588" s="303"/>
      <c r="K588" s="303"/>
      <c r="L588" s="303"/>
      <c r="M588" s="303"/>
      <c r="N588" s="303"/>
      <c r="O588" s="303"/>
      <c r="P588" s="303"/>
      <c r="Q588" s="303"/>
      <c r="R588" s="303"/>
      <c r="S588" s="303"/>
      <c r="T588" s="304"/>
      <c r="U588" s="304"/>
      <c r="V588" s="304"/>
      <c r="W588" s="304"/>
      <c r="X588" s="304"/>
      <c r="Y588" s="304"/>
      <c r="Z588" s="304"/>
      <c r="AA588" s="304"/>
      <c r="AB588" s="304"/>
      <c r="AC588" s="304"/>
      <c r="AD588" s="304"/>
      <c r="AE588" s="304"/>
      <c r="AF588" s="304"/>
      <c r="AG588" s="304"/>
    </row>
    <row r="589">
      <c r="A589" s="304"/>
      <c r="B589" s="304"/>
      <c r="C589" s="304"/>
      <c r="D589" s="304"/>
      <c r="E589" s="300"/>
      <c r="F589" s="300"/>
      <c r="G589" s="313"/>
      <c r="H589" s="660"/>
      <c r="I589" s="303"/>
      <c r="J589" s="303"/>
      <c r="K589" s="303"/>
      <c r="L589" s="303"/>
      <c r="M589" s="303"/>
      <c r="N589" s="303"/>
      <c r="O589" s="303"/>
      <c r="P589" s="303"/>
      <c r="Q589" s="303"/>
      <c r="R589" s="303"/>
      <c r="S589" s="303"/>
      <c r="T589" s="304"/>
      <c r="U589" s="304"/>
      <c r="V589" s="304"/>
      <c r="W589" s="304"/>
      <c r="X589" s="304"/>
      <c r="Y589" s="304"/>
      <c r="Z589" s="304"/>
      <c r="AA589" s="304"/>
      <c r="AB589" s="304"/>
      <c r="AC589" s="304"/>
      <c r="AD589" s="304"/>
      <c r="AE589" s="304"/>
      <c r="AF589" s="304"/>
      <c r="AG589" s="304"/>
    </row>
    <row r="590">
      <c r="A590" s="304"/>
      <c r="B590" s="304"/>
      <c r="C590" s="304"/>
      <c r="D590" s="304"/>
      <c r="E590" s="300"/>
      <c r="F590" s="300"/>
      <c r="G590" s="313"/>
      <c r="H590" s="660"/>
      <c r="I590" s="303"/>
      <c r="J590" s="303"/>
      <c r="K590" s="303"/>
      <c r="L590" s="303"/>
      <c r="M590" s="303"/>
      <c r="N590" s="303"/>
      <c r="O590" s="303"/>
      <c r="P590" s="303"/>
      <c r="Q590" s="303"/>
      <c r="R590" s="303"/>
      <c r="S590" s="303"/>
      <c r="T590" s="304"/>
      <c r="U590" s="304"/>
      <c r="V590" s="304"/>
      <c r="W590" s="304"/>
      <c r="X590" s="304"/>
      <c r="Y590" s="304"/>
      <c r="Z590" s="304"/>
      <c r="AA590" s="304"/>
      <c r="AB590" s="304"/>
      <c r="AC590" s="304"/>
      <c r="AD590" s="304"/>
      <c r="AE590" s="304"/>
      <c r="AF590" s="304"/>
      <c r="AG590" s="304"/>
    </row>
    <row r="591">
      <c r="A591" s="304"/>
      <c r="B591" s="304"/>
      <c r="C591" s="304"/>
      <c r="D591" s="304"/>
      <c r="E591" s="300"/>
      <c r="F591" s="300"/>
      <c r="G591" s="313"/>
      <c r="H591" s="660"/>
      <c r="I591" s="303"/>
      <c r="J591" s="303"/>
      <c r="K591" s="303"/>
      <c r="L591" s="303"/>
      <c r="M591" s="303"/>
      <c r="N591" s="303"/>
      <c r="O591" s="303"/>
      <c r="P591" s="303"/>
      <c r="Q591" s="303"/>
      <c r="R591" s="303"/>
      <c r="S591" s="303"/>
      <c r="T591" s="304"/>
      <c r="U591" s="304"/>
      <c r="V591" s="304"/>
      <c r="W591" s="304"/>
      <c r="X591" s="304"/>
      <c r="Y591" s="304"/>
      <c r="Z591" s="304"/>
      <c r="AA591" s="304"/>
      <c r="AB591" s="304"/>
      <c r="AC591" s="304"/>
      <c r="AD591" s="304"/>
      <c r="AE591" s="304"/>
      <c r="AF591" s="304"/>
      <c r="AG591" s="304"/>
    </row>
    <row r="592">
      <c r="A592" s="304"/>
      <c r="B592" s="304"/>
      <c r="C592" s="304"/>
      <c r="D592" s="304"/>
      <c r="E592" s="300"/>
      <c r="F592" s="300"/>
      <c r="G592" s="313"/>
      <c r="H592" s="660"/>
      <c r="I592" s="303"/>
      <c r="J592" s="303"/>
      <c r="K592" s="303"/>
      <c r="L592" s="303"/>
      <c r="M592" s="303"/>
      <c r="N592" s="303"/>
      <c r="O592" s="303"/>
      <c r="P592" s="303"/>
      <c r="Q592" s="303"/>
      <c r="R592" s="303"/>
      <c r="S592" s="303"/>
      <c r="T592" s="304"/>
      <c r="U592" s="304"/>
      <c r="V592" s="304"/>
      <c r="W592" s="304"/>
      <c r="X592" s="304"/>
      <c r="Y592" s="304"/>
      <c r="Z592" s="304"/>
      <c r="AA592" s="304"/>
      <c r="AB592" s="304"/>
      <c r="AC592" s="304"/>
      <c r="AD592" s="304"/>
      <c r="AE592" s="304"/>
      <c r="AF592" s="304"/>
      <c r="AG592" s="304"/>
    </row>
    <row r="593">
      <c r="A593" s="304"/>
      <c r="B593" s="304"/>
      <c r="C593" s="304"/>
      <c r="D593" s="304"/>
      <c r="E593" s="300"/>
      <c r="F593" s="300"/>
      <c r="G593" s="313"/>
      <c r="H593" s="660"/>
      <c r="I593" s="303"/>
      <c r="J593" s="303"/>
      <c r="K593" s="303"/>
      <c r="L593" s="303"/>
      <c r="M593" s="303"/>
      <c r="N593" s="303"/>
      <c r="O593" s="303"/>
      <c r="P593" s="303"/>
      <c r="Q593" s="303"/>
      <c r="R593" s="303"/>
      <c r="S593" s="303"/>
      <c r="T593" s="304"/>
      <c r="U593" s="304"/>
      <c r="V593" s="304"/>
      <c r="W593" s="304"/>
      <c r="X593" s="304"/>
      <c r="Y593" s="304"/>
      <c r="Z593" s="304"/>
      <c r="AA593" s="304"/>
      <c r="AB593" s="304"/>
      <c r="AC593" s="304"/>
      <c r="AD593" s="304"/>
      <c r="AE593" s="304"/>
      <c r="AF593" s="304"/>
      <c r="AG593" s="304"/>
    </row>
    <row r="594">
      <c r="A594" s="304"/>
      <c r="B594" s="304"/>
      <c r="C594" s="304"/>
      <c r="D594" s="304"/>
      <c r="E594" s="300"/>
      <c r="F594" s="300"/>
      <c r="G594" s="313"/>
      <c r="H594" s="660"/>
      <c r="I594" s="303"/>
      <c r="J594" s="303"/>
      <c r="K594" s="303"/>
      <c r="L594" s="303"/>
      <c r="M594" s="303"/>
      <c r="N594" s="303"/>
      <c r="O594" s="303"/>
      <c r="P594" s="303"/>
      <c r="Q594" s="303"/>
      <c r="R594" s="303"/>
      <c r="S594" s="303"/>
      <c r="T594" s="304"/>
      <c r="U594" s="304"/>
      <c r="V594" s="304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304"/>
    </row>
    <row r="595">
      <c r="A595" s="304"/>
      <c r="B595" s="304"/>
      <c r="C595" s="304"/>
      <c r="D595" s="304"/>
      <c r="E595" s="300"/>
      <c r="F595" s="300"/>
      <c r="G595" s="313"/>
      <c r="H595" s="660"/>
      <c r="I595" s="303"/>
      <c r="J595" s="303"/>
      <c r="K595" s="303"/>
      <c r="L595" s="303"/>
      <c r="M595" s="303"/>
      <c r="N595" s="303"/>
      <c r="O595" s="303"/>
      <c r="P595" s="303"/>
      <c r="Q595" s="303"/>
      <c r="R595" s="303"/>
      <c r="S595" s="303"/>
      <c r="T595" s="304"/>
      <c r="U595" s="304"/>
      <c r="V595" s="304"/>
      <c r="W595" s="304"/>
      <c r="X595" s="304"/>
      <c r="Y595" s="304"/>
      <c r="Z595" s="304"/>
      <c r="AA595" s="304"/>
      <c r="AB595" s="304"/>
      <c r="AC595" s="304"/>
      <c r="AD595" s="304"/>
      <c r="AE595" s="304"/>
      <c r="AF595" s="304"/>
      <c r="AG595" s="304"/>
    </row>
    <row r="596">
      <c r="A596" s="304"/>
      <c r="B596" s="304"/>
      <c r="C596" s="304"/>
      <c r="D596" s="304"/>
      <c r="E596" s="300"/>
      <c r="F596" s="300"/>
      <c r="G596" s="313"/>
      <c r="H596" s="660"/>
      <c r="I596" s="303"/>
      <c r="J596" s="303"/>
      <c r="K596" s="303"/>
      <c r="L596" s="303"/>
      <c r="M596" s="303"/>
      <c r="N596" s="303"/>
      <c r="O596" s="303"/>
      <c r="P596" s="303"/>
      <c r="Q596" s="303"/>
      <c r="R596" s="303"/>
      <c r="S596" s="303"/>
      <c r="T596" s="304"/>
      <c r="U596" s="304"/>
      <c r="V596" s="304"/>
      <c r="W596" s="304"/>
      <c r="X596" s="304"/>
      <c r="Y596" s="304"/>
      <c r="Z596" s="304"/>
      <c r="AA596" s="304"/>
      <c r="AB596" s="304"/>
      <c r="AC596" s="304"/>
      <c r="AD596" s="304"/>
      <c r="AE596" s="304"/>
      <c r="AF596" s="304"/>
      <c r="AG596" s="304"/>
    </row>
    <row r="597">
      <c r="A597" s="304"/>
      <c r="B597" s="304"/>
      <c r="C597" s="304"/>
      <c r="D597" s="304"/>
      <c r="E597" s="300"/>
      <c r="F597" s="300"/>
      <c r="G597" s="313"/>
      <c r="H597" s="660"/>
      <c r="I597" s="303"/>
      <c r="J597" s="303"/>
      <c r="K597" s="303"/>
      <c r="L597" s="303"/>
      <c r="M597" s="303"/>
      <c r="N597" s="303"/>
      <c r="O597" s="303"/>
      <c r="P597" s="303"/>
      <c r="Q597" s="303"/>
      <c r="R597" s="303"/>
      <c r="S597" s="303"/>
      <c r="T597" s="304"/>
      <c r="U597" s="304"/>
      <c r="V597" s="304"/>
      <c r="W597" s="304"/>
      <c r="X597" s="304"/>
      <c r="Y597" s="304"/>
      <c r="Z597" s="304"/>
      <c r="AA597" s="304"/>
      <c r="AB597" s="304"/>
      <c r="AC597" s="304"/>
      <c r="AD597" s="304"/>
      <c r="AE597" s="304"/>
      <c r="AF597" s="304"/>
      <c r="AG597" s="304"/>
    </row>
    <row r="598">
      <c r="A598" s="304"/>
      <c r="B598" s="304"/>
      <c r="C598" s="304"/>
      <c r="D598" s="304"/>
      <c r="E598" s="300"/>
      <c r="F598" s="300"/>
      <c r="G598" s="313"/>
      <c r="H598" s="660"/>
      <c r="I598" s="303"/>
      <c r="J598" s="303"/>
      <c r="K598" s="303"/>
      <c r="L598" s="303"/>
      <c r="M598" s="303"/>
      <c r="N598" s="303"/>
      <c r="O598" s="303"/>
      <c r="P598" s="303"/>
      <c r="Q598" s="303"/>
      <c r="R598" s="303"/>
      <c r="S598" s="303"/>
      <c r="T598" s="304"/>
      <c r="U598" s="304"/>
      <c r="V598" s="304"/>
      <c r="W598" s="304"/>
      <c r="X598" s="304"/>
      <c r="Y598" s="304"/>
      <c r="Z598" s="304"/>
      <c r="AA598" s="304"/>
      <c r="AB598" s="304"/>
      <c r="AC598" s="304"/>
      <c r="AD598" s="304"/>
      <c r="AE598" s="304"/>
      <c r="AF598" s="304"/>
      <c r="AG598" s="304"/>
    </row>
    <row r="599">
      <c r="A599" s="304"/>
      <c r="B599" s="304"/>
      <c r="C599" s="304"/>
      <c r="D599" s="304"/>
      <c r="E599" s="300"/>
      <c r="F599" s="300"/>
      <c r="G599" s="313"/>
      <c r="H599" s="660"/>
      <c r="I599" s="303"/>
      <c r="J599" s="303"/>
      <c r="K599" s="303"/>
      <c r="L599" s="303"/>
      <c r="M599" s="303"/>
      <c r="N599" s="303"/>
      <c r="O599" s="303"/>
      <c r="P599" s="303"/>
      <c r="Q599" s="303"/>
      <c r="R599" s="303"/>
      <c r="S599" s="303"/>
      <c r="T599" s="304"/>
      <c r="U599" s="304"/>
      <c r="V599" s="304"/>
      <c r="W599" s="304"/>
      <c r="X599" s="304"/>
      <c r="Y599" s="304"/>
      <c r="Z599" s="304"/>
      <c r="AA599" s="304"/>
      <c r="AB599" s="304"/>
      <c r="AC599" s="304"/>
      <c r="AD599" s="304"/>
      <c r="AE599" s="304"/>
      <c r="AF599" s="304"/>
      <c r="AG599" s="304"/>
    </row>
    <row r="600">
      <c r="A600" s="304"/>
      <c r="B600" s="304"/>
      <c r="C600" s="304"/>
      <c r="D600" s="304"/>
      <c r="E600" s="300"/>
      <c r="F600" s="300"/>
      <c r="G600" s="313"/>
      <c r="H600" s="660"/>
      <c r="I600" s="303"/>
      <c r="J600" s="303"/>
      <c r="K600" s="303"/>
      <c r="L600" s="303"/>
      <c r="M600" s="303"/>
      <c r="N600" s="303"/>
      <c r="O600" s="303"/>
      <c r="P600" s="303"/>
      <c r="Q600" s="303"/>
      <c r="R600" s="303"/>
      <c r="S600" s="303"/>
      <c r="T600" s="304"/>
      <c r="U600" s="304"/>
      <c r="V600" s="304"/>
      <c r="W600" s="304"/>
      <c r="X600" s="304"/>
      <c r="Y600" s="304"/>
      <c r="Z600" s="304"/>
      <c r="AA600" s="304"/>
      <c r="AB600" s="304"/>
      <c r="AC600" s="304"/>
      <c r="AD600" s="304"/>
      <c r="AE600" s="304"/>
      <c r="AF600" s="304"/>
      <c r="AG600" s="304"/>
    </row>
    <row r="601">
      <c r="A601" s="304"/>
      <c r="B601" s="304"/>
      <c r="C601" s="304"/>
      <c r="D601" s="304"/>
      <c r="E601" s="300"/>
      <c r="F601" s="300"/>
      <c r="G601" s="313"/>
      <c r="H601" s="660"/>
      <c r="I601" s="303"/>
      <c r="J601" s="303"/>
      <c r="K601" s="303"/>
      <c r="L601" s="303"/>
      <c r="M601" s="303"/>
      <c r="N601" s="303"/>
      <c r="O601" s="303"/>
      <c r="P601" s="303"/>
      <c r="Q601" s="303"/>
      <c r="R601" s="303"/>
      <c r="S601" s="303"/>
      <c r="T601" s="304"/>
      <c r="U601" s="304"/>
      <c r="V601" s="304"/>
      <c r="W601" s="304"/>
      <c r="X601" s="304"/>
      <c r="Y601" s="304"/>
      <c r="Z601" s="304"/>
      <c r="AA601" s="304"/>
      <c r="AB601" s="304"/>
      <c r="AC601" s="304"/>
      <c r="AD601" s="304"/>
      <c r="AE601" s="304"/>
      <c r="AF601" s="304"/>
      <c r="AG601" s="304"/>
    </row>
    <row r="602">
      <c r="A602" s="304"/>
      <c r="B602" s="304"/>
      <c r="C602" s="304"/>
      <c r="D602" s="304"/>
      <c r="E602" s="300"/>
      <c r="F602" s="300"/>
      <c r="G602" s="313"/>
      <c r="H602" s="660"/>
      <c r="I602" s="303"/>
      <c r="J602" s="303"/>
      <c r="K602" s="303"/>
      <c r="L602" s="303"/>
      <c r="M602" s="303"/>
      <c r="N602" s="303"/>
      <c r="O602" s="303"/>
      <c r="P602" s="303"/>
      <c r="Q602" s="303"/>
      <c r="R602" s="303"/>
      <c r="S602" s="303"/>
      <c r="T602" s="304"/>
      <c r="U602" s="304"/>
      <c r="V602" s="304"/>
      <c r="W602" s="304"/>
      <c r="X602" s="304"/>
      <c r="Y602" s="304"/>
      <c r="Z602" s="304"/>
      <c r="AA602" s="304"/>
      <c r="AB602" s="304"/>
      <c r="AC602" s="304"/>
      <c r="AD602" s="304"/>
      <c r="AE602" s="304"/>
      <c r="AF602" s="304"/>
      <c r="AG602" s="304"/>
    </row>
    <row r="603">
      <c r="A603" s="304"/>
      <c r="B603" s="304"/>
      <c r="C603" s="304"/>
      <c r="D603" s="304"/>
      <c r="E603" s="300"/>
      <c r="F603" s="300"/>
      <c r="G603" s="313"/>
      <c r="H603" s="660"/>
      <c r="I603" s="303"/>
      <c r="J603" s="303"/>
      <c r="K603" s="303"/>
      <c r="L603" s="303"/>
      <c r="M603" s="303"/>
      <c r="N603" s="303"/>
      <c r="O603" s="303"/>
      <c r="P603" s="303"/>
      <c r="Q603" s="303"/>
      <c r="R603" s="303"/>
      <c r="S603" s="303"/>
      <c r="T603" s="304"/>
      <c r="U603" s="304"/>
      <c r="V603" s="304"/>
      <c r="W603" s="304"/>
      <c r="X603" s="304"/>
      <c r="Y603" s="304"/>
      <c r="Z603" s="304"/>
      <c r="AA603" s="304"/>
      <c r="AB603" s="304"/>
      <c r="AC603" s="304"/>
      <c r="AD603" s="304"/>
      <c r="AE603" s="304"/>
      <c r="AF603" s="304"/>
      <c r="AG603" s="304"/>
    </row>
    <row r="604">
      <c r="A604" s="304"/>
      <c r="B604" s="304"/>
      <c r="C604" s="304"/>
      <c r="D604" s="304"/>
      <c r="E604" s="300"/>
      <c r="F604" s="300"/>
      <c r="G604" s="313"/>
      <c r="H604" s="660"/>
      <c r="I604" s="303"/>
      <c r="J604" s="303"/>
      <c r="K604" s="303"/>
      <c r="L604" s="303"/>
      <c r="M604" s="303"/>
      <c r="N604" s="303"/>
      <c r="O604" s="303"/>
      <c r="P604" s="303"/>
      <c r="Q604" s="303"/>
      <c r="R604" s="303"/>
      <c r="S604" s="303"/>
      <c r="T604" s="304"/>
      <c r="U604" s="304"/>
      <c r="V604" s="304"/>
      <c r="W604" s="304"/>
      <c r="X604" s="304"/>
      <c r="Y604" s="304"/>
      <c r="Z604" s="304"/>
      <c r="AA604" s="304"/>
      <c r="AB604" s="304"/>
      <c r="AC604" s="304"/>
      <c r="AD604" s="304"/>
      <c r="AE604" s="304"/>
      <c r="AF604" s="304"/>
      <c r="AG604" s="304"/>
    </row>
    <row r="605">
      <c r="A605" s="304"/>
      <c r="B605" s="304"/>
      <c r="C605" s="304"/>
      <c r="D605" s="304"/>
      <c r="E605" s="300"/>
      <c r="F605" s="300"/>
      <c r="G605" s="313"/>
      <c r="H605" s="660"/>
      <c r="I605" s="303"/>
      <c r="J605" s="303"/>
      <c r="K605" s="303"/>
      <c r="L605" s="303"/>
      <c r="M605" s="303"/>
      <c r="N605" s="303"/>
      <c r="O605" s="303"/>
      <c r="P605" s="303"/>
      <c r="Q605" s="303"/>
      <c r="R605" s="303"/>
      <c r="S605" s="303"/>
      <c r="T605" s="304"/>
      <c r="U605" s="304"/>
      <c r="V605" s="304"/>
      <c r="W605" s="304"/>
      <c r="X605" s="304"/>
      <c r="Y605" s="304"/>
      <c r="Z605" s="304"/>
      <c r="AA605" s="304"/>
      <c r="AB605" s="304"/>
      <c r="AC605" s="304"/>
      <c r="AD605" s="304"/>
      <c r="AE605" s="304"/>
      <c r="AF605" s="304"/>
      <c r="AG605" s="304"/>
    </row>
    <row r="606">
      <c r="A606" s="304"/>
      <c r="B606" s="304"/>
      <c r="C606" s="304"/>
      <c r="D606" s="304"/>
      <c r="E606" s="300"/>
      <c r="F606" s="300"/>
      <c r="G606" s="313"/>
      <c r="H606" s="660"/>
      <c r="I606" s="303"/>
      <c r="J606" s="303"/>
      <c r="K606" s="303"/>
      <c r="L606" s="303"/>
      <c r="M606" s="303"/>
      <c r="N606" s="303"/>
      <c r="O606" s="303"/>
      <c r="P606" s="303"/>
      <c r="Q606" s="303"/>
      <c r="R606" s="303"/>
      <c r="S606" s="303"/>
      <c r="T606" s="304"/>
      <c r="U606" s="304"/>
      <c r="V606" s="304"/>
      <c r="W606" s="304"/>
      <c r="X606" s="304"/>
      <c r="Y606" s="304"/>
      <c r="Z606" s="304"/>
      <c r="AA606" s="304"/>
      <c r="AB606" s="304"/>
      <c r="AC606" s="304"/>
      <c r="AD606" s="304"/>
      <c r="AE606" s="304"/>
      <c r="AF606" s="304"/>
      <c r="AG606" s="304"/>
    </row>
    <row r="607">
      <c r="A607" s="304"/>
      <c r="B607" s="304"/>
      <c r="C607" s="304"/>
      <c r="D607" s="304"/>
      <c r="E607" s="300"/>
      <c r="F607" s="300"/>
      <c r="G607" s="313"/>
      <c r="H607" s="660"/>
      <c r="I607" s="303"/>
      <c r="J607" s="303"/>
      <c r="K607" s="303"/>
      <c r="L607" s="303"/>
      <c r="M607" s="303"/>
      <c r="N607" s="303"/>
      <c r="O607" s="303"/>
      <c r="P607" s="303"/>
      <c r="Q607" s="303"/>
      <c r="R607" s="303"/>
      <c r="S607" s="303"/>
      <c r="T607" s="304"/>
      <c r="U607" s="304"/>
      <c r="V607" s="304"/>
      <c r="W607" s="304"/>
      <c r="X607" s="304"/>
      <c r="Y607" s="304"/>
      <c r="Z607" s="304"/>
      <c r="AA607" s="304"/>
      <c r="AB607" s="304"/>
      <c r="AC607" s="304"/>
      <c r="AD607" s="304"/>
      <c r="AE607" s="304"/>
      <c r="AF607" s="304"/>
      <c r="AG607" s="304"/>
    </row>
    <row r="608">
      <c r="A608" s="304"/>
      <c r="B608" s="304"/>
      <c r="C608" s="304"/>
      <c r="D608" s="304"/>
      <c r="E608" s="300"/>
      <c r="F608" s="300"/>
      <c r="G608" s="313"/>
      <c r="H608" s="660"/>
      <c r="I608" s="303"/>
      <c r="J608" s="303"/>
      <c r="K608" s="303"/>
      <c r="L608" s="303"/>
      <c r="M608" s="303"/>
      <c r="N608" s="303"/>
      <c r="O608" s="303"/>
      <c r="P608" s="303"/>
      <c r="Q608" s="303"/>
      <c r="R608" s="303"/>
      <c r="S608" s="303"/>
      <c r="T608" s="304"/>
      <c r="U608" s="304"/>
      <c r="V608" s="304"/>
      <c r="W608" s="304"/>
      <c r="X608" s="304"/>
      <c r="Y608" s="304"/>
      <c r="Z608" s="304"/>
      <c r="AA608" s="304"/>
      <c r="AB608" s="304"/>
      <c r="AC608" s="304"/>
      <c r="AD608" s="304"/>
      <c r="AE608" s="304"/>
      <c r="AF608" s="304"/>
      <c r="AG608" s="304"/>
    </row>
    <row r="609">
      <c r="A609" s="304"/>
      <c r="B609" s="304"/>
      <c r="C609" s="304"/>
      <c r="D609" s="304"/>
      <c r="E609" s="300"/>
      <c r="F609" s="300"/>
      <c r="G609" s="313"/>
      <c r="H609" s="660"/>
      <c r="I609" s="303"/>
      <c r="J609" s="303"/>
      <c r="K609" s="303"/>
      <c r="L609" s="303"/>
      <c r="M609" s="303"/>
      <c r="N609" s="303"/>
      <c r="O609" s="303"/>
      <c r="P609" s="303"/>
      <c r="Q609" s="303"/>
      <c r="R609" s="303"/>
      <c r="S609" s="303"/>
      <c r="T609" s="304"/>
      <c r="U609" s="304"/>
      <c r="V609" s="304"/>
      <c r="W609" s="304"/>
      <c r="X609" s="304"/>
      <c r="Y609" s="304"/>
      <c r="Z609" s="304"/>
      <c r="AA609" s="304"/>
      <c r="AB609" s="304"/>
      <c r="AC609" s="304"/>
      <c r="AD609" s="304"/>
      <c r="AE609" s="304"/>
      <c r="AF609" s="304"/>
      <c r="AG609" s="304"/>
    </row>
    <row r="610">
      <c r="A610" s="304"/>
      <c r="B610" s="304"/>
      <c r="C610" s="304"/>
      <c r="D610" s="304"/>
      <c r="E610" s="300"/>
      <c r="F610" s="300"/>
      <c r="G610" s="313"/>
      <c r="H610" s="660"/>
      <c r="I610" s="303"/>
      <c r="J610" s="303"/>
      <c r="K610" s="303"/>
      <c r="L610" s="303"/>
      <c r="M610" s="303"/>
      <c r="N610" s="303"/>
      <c r="O610" s="303"/>
      <c r="P610" s="303"/>
      <c r="Q610" s="303"/>
      <c r="R610" s="303"/>
      <c r="S610" s="303"/>
      <c r="T610" s="304"/>
      <c r="U610" s="304"/>
      <c r="V610" s="304"/>
      <c r="W610" s="304"/>
      <c r="X610" s="304"/>
      <c r="Y610" s="304"/>
      <c r="Z610" s="304"/>
      <c r="AA610" s="304"/>
      <c r="AB610" s="304"/>
      <c r="AC610" s="304"/>
      <c r="AD610" s="304"/>
      <c r="AE610" s="304"/>
      <c r="AF610" s="304"/>
      <c r="AG610" s="304"/>
    </row>
    <row r="611">
      <c r="A611" s="304"/>
      <c r="B611" s="304"/>
      <c r="C611" s="304"/>
      <c r="D611" s="304"/>
      <c r="E611" s="300"/>
      <c r="F611" s="300"/>
      <c r="G611" s="313"/>
      <c r="H611" s="660"/>
      <c r="I611" s="303"/>
      <c r="J611" s="303"/>
      <c r="K611" s="303"/>
      <c r="L611" s="303"/>
      <c r="M611" s="303"/>
      <c r="N611" s="303"/>
      <c r="O611" s="303"/>
      <c r="P611" s="303"/>
      <c r="Q611" s="303"/>
      <c r="R611" s="303"/>
      <c r="S611" s="303"/>
      <c r="T611" s="304"/>
      <c r="U611" s="304"/>
      <c r="V611" s="304"/>
      <c r="W611" s="304"/>
      <c r="X611" s="304"/>
      <c r="Y611" s="304"/>
      <c r="Z611" s="304"/>
      <c r="AA611" s="304"/>
      <c r="AB611" s="304"/>
      <c r="AC611" s="304"/>
      <c r="AD611" s="304"/>
      <c r="AE611" s="304"/>
      <c r="AF611" s="304"/>
      <c r="AG611" s="304"/>
    </row>
    <row r="612">
      <c r="A612" s="304"/>
      <c r="B612" s="304"/>
      <c r="C612" s="304"/>
      <c r="D612" s="304"/>
      <c r="E612" s="300"/>
      <c r="F612" s="300"/>
      <c r="G612" s="313"/>
      <c r="H612" s="660"/>
      <c r="I612" s="303"/>
      <c r="J612" s="303"/>
      <c r="K612" s="303"/>
      <c r="L612" s="303"/>
      <c r="M612" s="303"/>
      <c r="N612" s="303"/>
      <c r="O612" s="303"/>
      <c r="P612" s="303"/>
      <c r="Q612" s="303"/>
      <c r="R612" s="303"/>
      <c r="S612" s="303"/>
      <c r="T612" s="304"/>
      <c r="U612" s="304"/>
      <c r="V612" s="304"/>
      <c r="W612" s="304"/>
      <c r="X612" s="304"/>
      <c r="Y612" s="304"/>
      <c r="Z612" s="304"/>
      <c r="AA612" s="304"/>
      <c r="AB612" s="304"/>
      <c r="AC612" s="304"/>
      <c r="AD612" s="304"/>
      <c r="AE612" s="304"/>
      <c r="AF612" s="304"/>
      <c r="AG612" s="304"/>
    </row>
    <row r="613">
      <c r="A613" s="304"/>
      <c r="B613" s="304"/>
      <c r="C613" s="304"/>
      <c r="D613" s="304"/>
      <c r="E613" s="300"/>
      <c r="F613" s="300"/>
      <c r="G613" s="313"/>
      <c r="H613" s="660"/>
      <c r="I613" s="303"/>
      <c r="J613" s="303"/>
      <c r="K613" s="303"/>
      <c r="L613" s="303"/>
      <c r="M613" s="303"/>
      <c r="N613" s="303"/>
      <c r="O613" s="303"/>
      <c r="P613" s="303"/>
      <c r="Q613" s="303"/>
      <c r="R613" s="303"/>
      <c r="S613" s="303"/>
      <c r="T613" s="304"/>
      <c r="U613" s="304"/>
      <c r="V613" s="304"/>
      <c r="W613" s="304"/>
      <c r="X613" s="304"/>
      <c r="Y613" s="304"/>
      <c r="Z613" s="304"/>
      <c r="AA613" s="304"/>
      <c r="AB613" s="304"/>
      <c r="AC613" s="304"/>
      <c r="AD613" s="304"/>
      <c r="AE613" s="304"/>
      <c r="AF613" s="304"/>
      <c r="AG613" s="304"/>
    </row>
    <row r="614">
      <c r="A614" s="304"/>
      <c r="B614" s="304"/>
      <c r="C614" s="304"/>
      <c r="D614" s="304"/>
      <c r="E614" s="300"/>
      <c r="F614" s="300"/>
      <c r="G614" s="313"/>
      <c r="H614" s="660"/>
      <c r="I614" s="303"/>
      <c r="J614" s="303"/>
      <c r="K614" s="303"/>
      <c r="L614" s="303"/>
      <c r="M614" s="303"/>
      <c r="N614" s="303"/>
      <c r="O614" s="303"/>
      <c r="P614" s="303"/>
      <c r="Q614" s="303"/>
      <c r="R614" s="303"/>
      <c r="S614" s="303"/>
      <c r="T614" s="304"/>
      <c r="U614" s="304"/>
      <c r="V614" s="304"/>
      <c r="W614" s="304"/>
      <c r="X614" s="304"/>
      <c r="Y614" s="304"/>
      <c r="Z614" s="304"/>
      <c r="AA614" s="304"/>
      <c r="AB614" s="304"/>
      <c r="AC614" s="304"/>
      <c r="AD614" s="304"/>
      <c r="AE614" s="304"/>
      <c r="AF614" s="304"/>
      <c r="AG614" s="304"/>
    </row>
    <row r="615">
      <c r="A615" s="304"/>
      <c r="B615" s="304"/>
      <c r="C615" s="304"/>
      <c r="D615" s="304"/>
      <c r="E615" s="300"/>
      <c r="F615" s="300"/>
      <c r="G615" s="313"/>
      <c r="H615" s="660"/>
      <c r="I615" s="303"/>
      <c r="J615" s="303"/>
      <c r="K615" s="303"/>
      <c r="L615" s="303"/>
      <c r="M615" s="303"/>
      <c r="N615" s="303"/>
      <c r="O615" s="303"/>
      <c r="P615" s="303"/>
      <c r="Q615" s="303"/>
      <c r="R615" s="303"/>
      <c r="S615" s="303"/>
      <c r="T615" s="304"/>
      <c r="U615" s="304"/>
      <c r="V615" s="304"/>
      <c r="W615" s="304"/>
      <c r="X615" s="304"/>
      <c r="Y615" s="304"/>
      <c r="Z615" s="304"/>
      <c r="AA615" s="304"/>
      <c r="AB615" s="304"/>
      <c r="AC615" s="304"/>
      <c r="AD615" s="304"/>
      <c r="AE615" s="304"/>
      <c r="AF615" s="304"/>
      <c r="AG615" s="304"/>
    </row>
    <row r="616">
      <c r="A616" s="304"/>
      <c r="B616" s="304"/>
      <c r="C616" s="304"/>
      <c r="D616" s="304"/>
      <c r="E616" s="300"/>
      <c r="F616" s="300"/>
      <c r="G616" s="313"/>
      <c r="H616" s="660"/>
      <c r="I616" s="303"/>
      <c r="J616" s="303"/>
      <c r="K616" s="303"/>
      <c r="L616" s="303"/>
      <c r="M616" s="303"/>
      <c r="N616" s="303"/>
      <c r="O616" s="303"/>
      <c r="P616" s="303"/>
      <c r="Q616" s="303"/>
      <c r="R616" s="303"/>
      <c r="S616" s="303"/>
      <c r="T616" s="304"/>
      <c r="U616" s="304"/>
      <c r="V616" s="304"/>
      <c r="W616" s="304"/>
      <c r="X616" s="304"/>
      <c r="Y616" s="304"/>
      <c r="Z616" s="304"/>
      <c r="AA616" s="304"/>
      <c r="AB616" s="304"/>
      <c r="AC616" s="304"/>
      <c r="AD616" s="304"/>
      <c r="AE616" s="304"/>
      <c r="AF616" s="304"/>
      <c r="AG616" s="304"/>
    </row>
    <row r="617">
      <c r="A617" s="304"/>
      <c r="B617" s="304"/>
      <c r="C617" s="304"/>
      <c r="D617" s="304"/>
      <c r="E617" s="300"/>
      <c r="F617" s="300"/>
      <c r="G617" s="313"/>
      <c r="H617" s="660"/>
      <c r="I617" s="303"/>
      <c r="J617" s="303"/>
      <c r="K617" s="303"/>
      <c r="L617" s="303"/>
      <c r="M617" s="303"/>
      <c r="N617" s="303"/>
      <c r="O617" s="303"/>
      <c r="P617" s="303"/>
      <c r="Q617" s="303"/>
      <c r="R617" s="303"/>
      <c r="S617" s="303"/>
      <c r="T617" s="304"/>
      <c r="U617" s="304"/>
      <c r="V617" s="304"/>
      <c r="W617" s="304"/>
      <c r="X617" s="304"/>
      <c r="Y617" s="304"/>
      <c r="Z617" s="304"/>
      <c r="AA617" s="304"/>
      <c r="AB617" s="304"/>
      <c r="AC617" s="304"/>
      <c r="AD617" s="304"/>
      <c r="AE617" s="304"/>
      <c r="AF617" s="304"/>
      <c r="AG617" s="304"/>
    </row>
    <row r="618">
      <c r="A618" s="304"/>
      <c r="B618" s="304"/>
      <c r="C618" s="304"/>
      <c r="D618" s="304"/>
      <c r="E618" s="300"/>
      <c r="F618" s="300"/>
      <c r="G618" s="313"/>
      <c r="H618" s="660"/>
      <c r="I618" s="303"/>
      <c r="J618" s="303"/>
      <c r="K618" s="303"/>
      <c r="L618" s="303"/>
      <c r="M618" s="303"/>
      <c r="N618" s="303"/>
      <c r="O618" s="303"/>
      <c r="P618" s="303"/>
      <c r="Q618" s="303"/>
      <c r="R618" s="303"/>
      <c r="S618" s="303"/>
      <c r="T618" s="304"/>
      <c r="U618" s="304"/>
      <c r="V618" s="304"/>
      <c r="W618" s="304"/>
      <c r="X618" s="304"/>
      <c r="Y618" s="304"/>
      <c r="Z618" s="304"/>
      <c r="AA618" s="304"/>
      <c r="AB618" s="304"/>
      <c r="AC618" s="304"/>
      <c r="AD618" s="304"/>
      <c r="AE618" s="304"/>
      <c r="AF618" s="304"/>
      <c r="AG618" s="304"/>
    </row>
    <row r="619">
      <c r="A619" s="304"/>
      <c r="B619" s="304"/>
      <c r="C619" s="304"/>
      <c r="D619" s="304"/>
      <c r="E619" s="300"/>
      <c r="F619" s="300"/>
      <c r="G619" s="313"/>
      <c r="H619" s="660"/>
      <c r="I619" s="303"/>
      <c r="J619" s="303"/>
      <c r="K619" s="303"/>
      <c r="L619" s="303"/>
      <c r="M619" s="303"/>
      <c r="N619" s="303"/>
      <c r="O619" s="303"/>
      <c r="P619" s="303"/>
      <c r="Q619" s="303"/>
      <c r="R619" s="303"/>
      <c r="S619" s="303"/>
      <c r="T619" s="304"/>
      <c r="U619" s="304"/>
      <c r="V619" s="304"/>
      <c r="W619" s="304"/>
      <c r="X619" s="304"/>
      <c r="Y619" s="304"/>
      <c r="Z619" s="304"/>
      <c r="AA619" s="304"/>
      <c r="AB619" s="304"/>
      <c r="AC619" s="304"/>
      <c r="AD619" s="304"/>
      <c r="AE619" s="304"/>
      <c r="AF619" s="304"/>
      <c r="AG619" s="304"/>
    </row>
    <row r="620">
      <c r="A620" s="304"/>
      <c r="B620" s="304"/>
      <c r="C620" s="304"/>
      <c r="D620" s="304"/>
      <c r="E620" s="300"/>
      <c r="F620" s="300"/>
      <c r="G620" s="313"/>
      <c r="H620" s="660"/>
      <c r="I620" s="303"/>
      <c r="J620" s="303"/>
      <c r="K620" s="303"/>
      <c r="L620" s="303"/>
      <c r="M620" s="303"/>
      <c r="N620" s="303"/>
      <c r="O620" s="303"/>
      <c r="P620" s="303"/>
      <c r="Q620" s="303"/>
      <c r="R620" s="303"/>
      <c r="S620" s="303"/>
      <c r="T620" s="304"/>
      <c r="U620" s="304"/>
      <c r="V620" s="304"/>
      <c r="W620" s="304"/>
      <c r="X620" s="304"/>
      <c r="Y620" s="304"/>
      <c r="Z620" s="304"/>
      <c r="AA620" s="304"/>
      <c r="AB620" s="304"/>
      <c r="AC620" s="304"/>
      <c r="AD620" s="304"/>
      <c r="AE620" s="304"/>
      <c r="AF620" s="304"/>
      <c r="AG620" s="304"/>
    </row>
    <row r="621">
      <c r="A621" s="304"/>
      <c r="B621" s="304"/>
      <c r="C621" s="304"/>
      <c r="D621" s="304"/>
      <c r="E621" s="300"/>
      <c r="F621" s="300"/>
      <c r="G621" s="313"/>
      <c r="H621" s="660"/>
      <c r="I621" s="303"/>
      <c r="J621" s="303"/>
      <c r="K621" s="303"/>
      <c r="L621" s="303"/>
      <c r="M621" s="303"/>
      <c r="N621" s="303"/>
      <c r="O621" s="303"/>
      <c r="P621" s="303"/>
      <c r="Q621" s="303"/>
      <c r="R621" s="303"/>
      <c r="S621" s="303"/>
      <c r="T621" s="304"/>
      <c r="U621" s="304"/>
      <c r="V621" s="304"/>
      <c r="W621" s="304"/>
      <c r="X621" s="304"/>
      <c r="Y621" s="304"/>
      <c r="Z621" s="304"/>
      <c r="AA621" s="304"/>
      <c r="AB621" s="304"/>
      <c r="AC621" s="304"/>
      <c r="AD621" s="304"/>
      <c r="AE621" s="304"/>
      <c r="AF621" s="304"/>
      <c r="AG621" s="304"/>
    </row>
    <row r="622">
      <c r="A622" s="304"/>
      <c r="B622" s="304"/>
      <c r="C622" s="304"/>
      <c r="D622" s="304"/>
      <c r="E622" s="300"/>
      <c r="F622" s="300"/>
      <c r="G622" s="313"/>
      <c r="H622" s="660"/>
      <c r="I622" s="303"/>
      <c r="J622" s="303"/>
      <c r="K622" s="303"/>
      <c r="L622" s="303"/>
      <c r="M622" s="303"/>
      <c r="N622" s="303"/>
      <c r="O622" s="303"/>
      <c r="P622" s="303"/>
      <c r="Q622" s="303"/>
      <c r="R622" s="303"/>
      <c r="S622" s="303"/>
      <c r="T622" s="304"/>
      <c r="U622" s="304"/>
      <c r="V622" s="304"/>
      <c r="W622" s="304"/>
      <c r="X622" s="304"/>
      <c r="Y622" s="304"/>
      <c r="Z622" s="304"/>
      <c r="AA622" s="304"/>
      <c r="AB622" s="304"/>
      <c r="AC622" s="304"/>
      <c r="AD622" s="304"/>
      <c r="AE622" s="304"/>
      <c r="AF622" s="304"/>
      <c r="AG622" s="304"/>
    </row>
    <row r="623">
      <c r="A623" s="304"/>
      <c r="B623" s="304"/>
      <c r="C623" s="304"/>
      <c r="D623" s="304"/>
      <c r="E623" s="300"/>
      <c r="F623" s="300"/>
      <c r="G623" s="313"/>
      <c r="H623" s="660"/>
      <c r="I623" s="303"/>
      <c r="J623" s="303"/>
      <c r="K623" s="303"/>
      <c r="L623" s="303"/>
      <c r="M623" s="303"/>
      <c r="N623" s="303"/>
      <c r="O623" s="303"/>
      <c r="P623" s="303"/>
      <c r="Q623" s="303"/>
      <c r="R623" s="303"/>
      <c r="S623" s="303"/>
      <c r="T623" s="304"/>
      <c r="U623" s="304"/>
      <c r="V623" s="304"/>
      <c r="W623" s="304"/>
      <c r="X623" s="304"/>
      <c r="Y623" s="304"/>
      <c r="Z623" s="304"/>
      <c r="AA623" s="304"/>
      <c r="AB623" s="304"/>
      <c r="AC623" s="304"/>
      <c r="AD623" s="304"/>
      <c r="AE623" s="304"/>
      <c r="AF623" s="304"/>
      <c r="AG623" s="304"/>
    </row>
    <row r="624">
      <c r="A624" s="304"/>
      <c r="B624" s="304"/>
      <c r="C624" s="304"/>
      <c r="D624" s="304"/>
      <c r="E624" s="300"/>
      <c r="F624" s="300"/>
      <c r="G624" s="313"/>
      <c r="H624" s="660"/>
      <c r="I624" s="303"/>
      <c r="J624" s="303"/>
      <c r="K624" s="303"/>
      <c r="L624" s="303"/>
      <c r="M624" s="303"/>
      <c r="N624" s="303"/>
      <c r="O624" s="303"/>
      <c r="P624" s="303"/>
      <c r="Q624" s="303"/>
      <c r="R624" s="303"/>
      <c r="S624" s="303"/>
      <c r="T624" s="304"/>
      <c r="U624" s="304"/>
      <c r="V624" s="304"/>
      <c r="W624" s="304"/>
      <c r="X624" s="304"/>
      <c r="Y624" s="304"/>
      <c r="Z624" s="304"/>
      <c r="AA624" s="304"/>
      <c r="AB624" s="304"/>
      <c r="AC624" s="304"/>
      <c r="AD624" s="304"/>
      <c r="AE624" s="304"/>
      <c r="AF624" s="304"/>
      <c r="AG624" s="304"/>
    </row>
    <row r="625">
      <c r="A625" s="304"/>
      <c r="B625" s="304"/>
      <c r="C625" s="304"/>
      <c r="D625" s="304"/>
      <c r="E625" s="300"/>
      <c r="F625" s="300"/>
      <c r="G625" s="313"/>
      <c r="H625" s="660"/>
      <c r="I625" s="303"/>
      <c r="J625" s="303"/>
      <c r="K625" s="303"/>
      <c r="L625" s="303"/>
      <c r="M625" s="303"/>
      <c r="N625" s="303"/>
      <c r="O625" s="303"/>
      <c r="P625" s="303"/>
      <c r="Q625" s="303"/>
      <c r="R625" s="303"/>
      <c r="S625" s="303"/>
      <c r="T625" s="304"/>
      <c r="U625" s="304"/>
      <c r="V625" s="304"/>
      <c r="W625" s="304"/>
      <c r="X625" s="304"/>
      <c r="Y625" s="304"/>
      <c r="Z625" s="304"/>
      <c r="AA625" s="304"/>
      <c r="AB625" s="304"/>
      <c r="AC625" s="304"/>
      <c r="AD625" s="304"/>
      <c r="AE625" s="304"/>
      <c r="AF625" s="304"/>
      <c r="AG625" s="304"/>
    </row>
    <row r="626">
      <c r="A626" s="304"/>
      <c r="B626" s="304"/>
      <c r="C626" s="304"/>
      <c r="D626" s="304"/>
      <c r="E626" s="300"/>
      <c r="F626" s="300"/>
      <c r="G626" s="313"/>
      <c r="H626" s="660"/>
      <c r="I626" s="303"/>
      <c r="J626" s="303"/>
      <c r="K626" s="303"/>
      <c r="L626" s="303"/>
      <c r="M626" s="303"/>
      <c r="N626" s="303"/>
      <c r="O626" s="303"/>
      <c r="P626" s="303"/>
      <c r="Q626" s="303"/>
      <c r="R626" s="303"/>
      <c r="S626" s="303"/>
      <c r="T626" s="304"/>
      <c r="U626" s="304"/>
      <c r="V626" s="304"/>
      <c r="W626" s="304"/>
      <c r="X626" s="304"/>
      <c r="Y626" s="304"/>
      <c r="Z626" s="304"/>
      <c r="AA626" s="304"/>
      <c r="AB626" s="304"/>
      <c r="AC626" s="304"/>
      <c r="AD626" s="304"/>
      <c r="AE626" s="304"/>
      <c r="AF626" s="304"/>
      <c r="AG626" s="304"/>
    </row>
    <row r="627">
      <c r="A627" s="304"/>
      <c r="B627" s="304"/>
      <c r="C627" s="304"/>
      <c r="D627" s="304"/>
      <c r="E627" s="300"/>
      <c r="F627" s="300"/>
      <c r="G627" s="313"/>
      <c r="H627" s="660"/>
      <c r="I627" s="303"/>
      <c r="J627" s="303"/>
      <c r="K627" s="303"/>
      <c r="L627" s="303"/>
      <c r="M627" s="303"/>
      <c r="N627" s="303"/>
      <c r="O627" s="303"/>
      <c r="P627" s="303"/>
      <c r="Q627" s="303"/>
      <c r="R627" s="303"/>
      <c r="S627" s="303"/>
      <c r="T627" s="304"/>
      <c r="U627" s="304"/>
      <c r="V627" s="304"/>
      <c r="W627" s="304"/>
      <c r="X627" s="304"/>
      <c r="Y627" s="304"/>
      <c r="Z627" s="304"/>
      <c r="AA627" s="304"/>
      <c r="AB627" s="304"/>
      <c r="AC627" s="304"/>
      <c r="AD627" s="304"/>
      <c r="AE627" s="304"/>
      <c r="AF627" s="304"/>
      <c r="AG627" s="304"/>
    </row>
    <row r="628">
      <c r="A628" s="304"/>
      <c r="B628" s="304"/>
      <c r="C628" s="304"/>
      <c r="D628" s="304"/>
      <c r="E628" s="300"/>
      <c r="F628" s="300"/>
      <c r="G628" s="313"/>
      <c r="H628" s="660"/>
      <c r="I628" s="303"/>
      <c r="J628" s="303"/>
      <c r="K628" s="303"/>
      <c r="L628" s="303"/>
      <c r="M628" s="303"/>
      <c r="N628" s="303"/>
      <c r="O628" s="303"/>
      <c r="P628" s="303"/>
      <c r="Q628" s="303"/>
      <c r="R628" s="303"/>
      <c r="S628" s="303"/>
      <c r="T628" s="304"/>
      <c r="U628" s="304"/>
      <c r="V628" s="304"/>
      <c r="W628" s="304"/>
      <c r="X628" s="304"/>
      <c r="Y628" s="304"/>
      <c r="Z628" s="304"/>
      <c r="AA628" s="304"/>
      <c r="AB628" s="304"/>
      <c r="AC628" s="304"/>
      <c r="AD628" s="304"/>
      <c r="AE628" s="304"/>
      <c r="AF628" s="304"/>
      <c r="AG628" s="304"/>
    </row>
    <row r="629">
      <c r="A629" s="304"/>
      <c r="B629" s="304"/>
      <c r="C629" s="304"/>
      <c r="D629" s="304"/>
      <c r="E629" s="300"/>
      <c r="F629" s="300"/>
      <c r="G629" s="313"/>
      <c r="H629" s="660"/>
      <c r="I629" s="303"/>
      <c r="J629" s="303"/>
      <c r="K629" s="303"/>
      <c r="L629" s="303"/>
      <c r="M629" s="303"/>
      <c r="N629" s="303"/>
      <c r="O629" s="303"/>
      <c r="P629" s="303"/>
      <c r="Q629" s="303"/>
      <c r="R629" s="303"/>
      <c r="S629" s="303"/>
      <c r="T629" s="304"/>
      <c r="U629" s="304"/>
      <c r="V629" s="304"/>
      <c r="W629" s="304"/>
      <c r="X629" s="304"/>
      <c r="Y629" s="304"/>
      <c r="Z629" s="304"/>
      <c r="AA629" s="304"/>
      <c r="AB629" s="304"/>
      <c r="AC629" s="304"/>
      <c r="AD629" s="304"/>
      <c r="AE629" s="304"/>
      <c r="AF629" s="304"/>
      <c r="AG629" s="304"/>
    </row>
    <row r="630">
      <c r="A630" s="304"/>
      <c r="B630" s="304"/>
      <c r="C630" s="304"/>
      <c r="D630" s="304"/>
      <c r="E630" s="300"/>
      <c r="F630" s="300"/>
      <c r="G630" s="313"/>
      <c r="H630" s="660"/>
      <c r="I630" s="303"/>
      <c r="J630" s="303"/>
      <c r="K630" s="303"/>
      <c r="L630" s="303"/>
      <c r="M630" s="303"/>
      <c r="N630" s="303"/>
      <c r="O630" s="303"/>
      <c r="P630" s="303"/>
      <c r="Q630" s="303"/>
      <c r="R630" s="303"/>
      <c r="S630" s="303"/>
      <c r="T630" s="304"/>
      <c r="U630" s="304"/>
      <c r="V630" s="304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304"/>
    </row>
    <row r="631">
      <c r="A631" s="304"/>
      <c r="B631" s="304"/>
      <c r="C631" s="304"/>
      <c r="D631" s="304"/>
      <c r="E631" s="300"/>
      <c r="F631" s="300"/>
      <c r="G631" s="313"/>
      <c r="H631" s="660"/>
      <c r="I631" s="303"/>
      <c r="J631" s="303"/>
      <c r="K631" s="303"/>
      <c r="L631" s="303"/>
      <c r="M631" s="303"/>
      <c r="N631" s="303"/>
      <c r="O631" s="303"/>
      <c r="P631" s="303"/>
      <c r="Q631" s="303"/>
      <c r="R631" s="303"/>
      <c r="S631" s="303"/>
      <c r="T631" s="304"/>
      <c r="U631" s="304"/>
      <c r="V631" s="304"/>
      <c r="W631" s="304"/>
      <c r="X631" s="304"/>
      <c r="Y631" s="304"/>
      <c r="Z631" s="304"/>
      <c r="AA631" s="304"/>
      <c r="AB631" s="304"/>
      <c r="AC631" s="304"/>
      <c r="AD631" s="304"/>
      <c r="AE631" s="304"/>
      <c r="AF631" s="304"/>
      <c r="AG631" s="304"/>
    </row>
    <row r="632">
      <c r="A632" s="304"/>
      <c r="B632" s="304"/>
      <c r="C632" s="304"/>
      <c r="D632" s="304"/>
      <c r="E632" s="300"/>
      <c r="F632" s="300"/>
      <c r="G632" s="313"/>
      <c r="H632" s="660"/>
      <c r="I632" s="303"/>
      <c r="J632" s="303"/>
      <c r="K632" s="303"/>
      <c r="L632" s="303"/>
      <c r="M632" s="303"/>
      <c r="N632" s="303"/>
      <c r="O632" s="303"/>
      <c r="P632" s="303"/>
      <c r="Q632" s="303"/>
      <c r="R632" s="303"/>
      <c r="S632" s="303"/>
      <c r="T632" s="304"/>
      <c r="U632" s="304"/>
      <c r="V632" s="304"/>
      <c r="W632" s="304"/>
      <c r="X632" s="304"/>
      <c r="Y632" s="304"/>
      <c r="Z632" s="304"/>
      <c r="AA632" s="304"/>
      <c r="AB632" s="304"/>
      <c r="AC632" s="304"/>
      <c r="AD632" s="304"/>
      <c r="AE632" s="304"/>
      <c r="AF632" s="304"/>
      <c r="AG632" s="304"/>
    </row>
    <row r="633">
      <c r="A633" s="304"/>
      <c r="B633" s="304"/>
      <c r="C633" s="304"/>
      <c r="D633" s="304"/>
      <c r="E633" s="300"/>
      <c r="F633" s="300"/>
      <c r="G633" s="313"/>
      <c r="H633" s="660"/>
      <c r="I633" s="303"/>
      <c r="J633" s="303"/>
      <c r="K633" s="303"/>
      <c r="L633" s="303"/>
      <c r="M633" s="303"/>
      <c r="N633" s="303"/>
      <c r="O633" s="303"/>
      <c r="P633" s="303"/>
      <c r="Q633" s="303"/>
      <c r="R633" s="303"/>
      <c r="S633" s="303"/>
      <c r="T633" s="304"/>
      <c r="U633" s="304"/>
      <c r="V633" s="304"/>
      <c r="W633" s="304"/>
      <c r="X633" s="304"/>
      <c r="Y633" s="304"/>
      <c r="Z633" s="304"/>
      <c r="AA633" s="304"/>
      <c r="AB633" s="304"/>
      <c r="AC633" s="304"/>
      <c r="AD633" s="304"/>
      <c r="AE633" s="304"/>
      <c r="AF633" s="304"/>
      <c r="AG633" s="304"/>
    </row>
    <row r="634">
      <c r="A634" s="304"/>
      <c r="B634" s="304"/>
      <c r="C634" s="304"/>
      <c r="D634" s="304"/>
      <c r="E634" s="300"/>
      <c r="F634" s="300"/>
      <c r="G634" s="313"/>
      <c r="H634" s="660"/>
      <c r="I634" s="303"/>
      <c r="J634" s="303"/>
      <c r="K634" s="303"/>
      <c r="L634" s="303"/>
      <c r="M634" s="303"/>
      <c r="N634" s="303"/>
      <c r="O634" s="303"/>
      <c r="P634" s="303"/>
      <c r="Q634" s="303"/>
      <c r="R634" s="303"/>
      <c r="S634" s="303"/>
      <c r="T634" s="304"/>
      <c r="U634" s="304"/>
      <c r="V634" s="304"/>
      <c r="W634" s="304"/>
      <c r="X634" s="304"/>
      <c r="Y634" s="304"/>
      <c r="Z634" s="304"/>
      <c r="AA634" s="304"/>
      <c r="AB634" s="304"/>
      <c r="AC634" s="304"/>
      <c r="AD634" s="304"/>
      <c r="AE634" s="304"/>
      <c r="AF634" s="304"/>
      <c r="AG634" s="304"/>
    </row>
    <row r="635">
      <c r="A635" s="304"/>
      <c r="B635" s="304"/>
      <c r="C635" s="304"/>
      <c r="D635" s="304"/>
      <c r="E635" s="300"/>
      <c r="F635" s="300"/>
      <c r="G635" s="313"/>
      <c r="H635" s="660"/>
      <c r="I635" s="303"/>
      <c r="J635" s="303"/>
      <c r="K635" s="303"/>
      <c r="L635" s="303"/>
      <c r="M635" s="303"/>
      <c r="N635" s="303"/>
      <c r="O635" s="303"/>
      <c r="P635" s="303"/>
      <c r="Q635" s="303"/>
      <c r="R635" s="303"/>
      <c r="S635" s="303"/>
      <c r="T635" s="304"/>
      <c r="U635" s="304"/>
      <c r="V635" s="304"/>
      <c r="W635" s="304"/>
      <c r="X635" s="304"/>
      <c r="Y635" s="304"/>
      <c r="Z635" s="304"/>
      <c r="AA635" s="304"/>
      <c r="AB635" s="304"/>
      <c r="AC635" s="304"/>
      <c r="AD635" s="304"/>
      <c r="AE635" s="304"/>
      <c r="AF635" s="304"/>
      <c r="AG635" s="304"/>
    </row>
    <row r="636">
      <c r="A636" s="304"/>
      <c r="B636" s="304"/>
      <c r="C636" s="304"/>
      <c r="D636" s="304"/>
      <c r="E636" s="300"/>
      <c r="F636" s="300"/>
      <c r="G636" s="313"/>
      <c r="H636" s="660"/>
      <c r="I636" s="303"/>
      <c r="J636" s="303"/>
      <c r="K636" s="303"/>
      <c r="L636" s="303"/>
      <c r="M636" s="303"/>
      <c r="N636" s="303"/>
      <c r="O636" s="303"/>
      <c r="P636" s="303"/>
      <c r="Q636" s="303"/>
      <c r="R636" s="303"/>
      <c r="S636" s="303"/>
      <c r="T636" s="304"/>
      <c r="U636" s="304"/>
      <c r="V636" s="304"/>
      <c r="W636" s="304"/>
      <c r="X636" s="304"/>
      <c r="Y636" s="304"/>
      <c r="Z636" s="304"/>
      <c r="AA636" s="304"/>
      <c r="AB636" s="304"/>
      <c r="AC636" s="304"/>
      <c r="AD636" s="304"/>
      <c r="AE636" s="304"/>
      <c r="AF636" s="304"/>
      <c r="AG636" s="304"/>
    </row>
    <row r="637">
      <c r="A637" s="304"/>
      <c r="B637" s="304"/>
      <c r="C637" s="304"/>
      <c r="D637" s="304"/>
      <c r="E637" s="300"/>
      <c r="F637" s="300"/>
      <c r="G637" s="313"/>
      <c r="H637" s="660"/>
      <c r="I637" s="303"/>
      <c r="J637" s="303"/>
      <c r="K637" s="303"/>
      <c r="L637" s="303"/>
      <c r="M637" s="303"/>
      <c r="N637" s="303"/>
      <c r="O637" s="303"/>
      <c r="P637" s="303"/>
      <c r="Q637" s="303"/>
      <c r="R637" s="303"/>
      <c r="S637" s="303"/>
      <c r="T637" s="304"/>
      <c r="U637" s="304"/>
      <c r="V637" s="304"/>
      <c r="W637" s="304"/>
      <c r="X637" s="304"/>
      <c r="Y637" s="304"/>
      <c r="Z637" s="304"/>
      <c r="AA637" s="304"/>
      <c r="AB637" s="304"/>
      <c r="AC637" s="304"/>
      <c r="AD637" s="304"/>
      <c r="AE637" s="304"/>
      <c r="AF637" s="304"/>
      <c r="AG637" s="304"/>
    </row>
    <row r="638">
      <c r="A638" s="304"/>
      <c r="B638" s="304"/>
      <c r="C638" s="304"/>
      <c r="D638" s="304"/>
      <c r="E638" s="300"/>
      <c r="F638" s="300"/>
      <c r="G638" s="313"/>
      <c r="H638" s="660"/>
      <c r="I638" s="303"/>
      <c r="J638" s="303"/>
      <c r="K638" s="303"/>
      <c r="L638" s="303"/>
      <c r="M638" s="303"/>
      <c r="N638" s="303"/>
      <c r="O638" s="303"/>
      <c r="P638" s="303"/>
      <c r="Q638" s="303"/>
      <c r="R638" s="303"/>
      <c r="S638" s="303"/>
      <c r="T638" s="304"/>
      <c r="U638" s="304"/>
      <c r="V638" s="304"/>
      <c r="W638" s="304"/>
      <c r="X638" s="304"/>
      <c r="Y638" s="304"/>
      <c r="Z638" s="304"/>
      <c r="AA638" s="304"/>
      <c r="AB638" s="304"/>
      <c r="AC638" s="304"/>
      <c r="AD638" s="304"/>
      <c r="AE638" s="304"/>
      <c r="AF638" s="304"/>
      <c r="AG638" s="304"/>
    </row>
    <row r="639">
      <c r="A639" s="304"/>
      <c r="B639" s="304"/>
      <c r="C639" s="304"/>
      <c r="D639" s="304"/>
      <c r="E639" s="300"/>
      <c r="F639" s="300"/>
      <c r="G639" s="313"/>
      <c r="H639" s="660"/>
      <c r="I639" s="303"/>
      <c r="J639" s="303"/>
      <c r="K639" s="303"/>
      <c r="L639" s="303"/>
      <c r="M639" s="303"/>
      <c r="N639" s="303"/>
      <c r="O639" s="303"/>
      <c r="P639" s="303"/>
      <c r="Q639" s="303"/>
      <c r="R639" s="303"/>
      <c r="S639" s="303"/>
      <c r="T639" s="304"/>
      <c r="U639" s="304"/>
      <c r="V639" s="304"/>
      <c r="W639" s="304"/>
      <c r="X639" s="304"/>
      <c r="Y639" s="304"/>
      <c r="Z639" s="304"/>
      <c r="AA639" s="304"/>
      <c r="AB639" s="304"/>
      <c r="AC639" s="304"/>
      <c r="AD639" s="304"/>
      <c r="AE639" s="304"/>
      <c r="AF639" s="304"/>
      <c r="AG639" s="304"/>
    </row>
    <row r="640">
      <c r="A640" s="304"/>
      <c r="B640" s="304"/>
      <c r="C640" s="304"/>
      <c r="D640" s="304"/>
      <c r="E640" s="300"/>
      <c r="F640" s="300"/>
      <c r="G640" s="313"/>
      <c r="H640" s="660"/>
      <c r="I640" s="303"/>
      <c r="J640" s="303"/>
      <c r="K640" s="303"/>
      <c r="L640" s="303"/>
      <c r="M640" s="303"/>
      <c r="N640" s="303"/>
      <c r="O640" s="303"/>
      <c r="P640" s="303"/>
      <c r="Q640" s="303"/>
      <c r="R640" s="303"/>
      <c r="S640" s="303"/>
      <c r="T640" s="304"/>
      <c r="U640" s="304"/>
      <c r="V640" s="304"/>
      <c r="W640" s="304"/>
      <c r="X640" s="304"/>
      <c r="Y640" s="304"/>
      <c r="Z640" s="304"/>
      <c r="AA640" s="304"/>
      <c r="AB640" s="304"/>
      <c r="AC640" s="304"/>
      <c r="AD640" s="304"/>
      <c r="AE640" s="304"/>
      <c r="AF640" s="304"/>
      <c r="AG640" s="304"/>
    </row>
    <row r="641">
      <c r="A641" s="304"/>
      <c r="B641" s="304"/>
      <c r="C641" s="304"/>
      <c r="D641" s="304"/>
      <c r="E641" s="300"/>
      <c r="F641" s="300"/>
      <c r="G641" s="313"/>
      <c r="H641" s="660"/>
      <c r="I641" s="303"/>
      <c r="J641" s="303"/>
      <c r="K641" s="303"/>
      <c r="L641" s="303"/>
      <c r="M641" s="303"/>
      <c r="N641" s="303"/>
      <c r="O641" s="303"/>
      <c r="P641" s="303"/>
      <c r="Q641" s="303"/>
      <c r="R641" s="303"/>
      <c r="S641" s="303"/>
      <c r="T641" s="304"/>
      <c r="U641" s="304"/>
      <c r="V641" s="304"/>
      <c r="W641" s="304"/>
      <c r="X641" s="304"/>
      <c r="Y641" s="304"/>
      <c r="Z641" s="304"/>
      <c r="AA641" s="304"/>
      <c r="AB641" s="304"/>
      <c r="AC641" s="304"/>
      <c r="AD641" s="304"/>
      <c r="AE641" s="304"/>
      <c r="AF641" s="304"/>
      <c r="AG641" s="304"/>
    </row>
    <row r="642">
      <c r="A642" s="304"/>
      <c r="B642" s="304"/>
      <c r="C642" s="304"/>
      <c r="D642" s="304"/>
      <c r="E642" s="300"/>
      <c r="F642" s="300"/>
      <c r="G642" s="313"/>
      <c r="H642" s="660"/>
      <c r="I642" s="303"/>
      <c r="J642" s="303"/>
      <c r="K642" s="303"/>
      <c r="L642" s="303"/>
      <c r="M642" s="303"/>
      <c r="N642" s="303"/>
      <c r="O642" s="303"/>
      <c r="P642" s="303"/>
      <c r="Q642" s="303"/>
      <c r="R642" s="303"/>
      <c r="S642" s="303"/>
      <c r="T642" s="304"/>
      <c r="U642" s="304"/>
      <c r="V642" s="304"/>
      <c r="W642" s="304"/>
      <c r="X642" s="304"/>
      <c r="Y642" s="304"/>
      <c r="Z642" s="304"/>
      <c r="AA642" s="304"/>
      <c r="AB642" s="304"/>
      <c r="AC642" s="304"/>
      <c r="AD642" s="304"/>
      <c r="AE642" s="304"/>
      <c r="AF642" s="304"/>
      <c r="AG642" s="304"/>
    </row>
    <row r="643">
      <c r="A643" s="304"/>
      <c r="B643" s="304"/>
      <c r="C643" s="304"/>
      <c r="D643" s="304"/>
      <c r="E643" s="300"/>
      <c r="F643" s="300"/>
      <c r="G643" s="313"/>
      <c r="H643" s="660"/>
      <c r="I643" s="303"/>
      <c r="J643" s="303"/>
      <c r="K643" s="303"/>
      <c r="L643" s="303"/>
      <c r="M643" s="303"/>
      <c r="N643" s="303"/>
      <c r="O643" s="303"/>
      <c r="P643" s="303"/>
      <c r="Q643" s="303"/>
      <c r="R643" s="303"/>
      <c r="S643" s="303"/>
      <c r="T643" s="304"/>
      <c r="U643" s="304"/>
      <c r="V643" s="304"/>
      <c r="W643" s="304"/>
      <c r="X643" s="304"/>
      <c r="Y643" s="304"/>
      <c r="Z643" s="304"/>
      <c r="AA643" s="304"/>
      <c r="AB643" s="304"/>
      <c r="AC643" s="304"/>
      <c r="AD643" s="304"/>
      <c r="AE643" s="304"/>
      <c r="AF643" s="304"/>
      <c r="AG643" s="304"/>
    </row>
    <row r="644">
      <c r="A644" s="304"/>
      <c r="B644" s="304"/>
      <c r="C644" s="304"/>
      <c r="D644" s="304"/>
      <c r="E644" s="300"/>
      <c r="F644" s="300"/>
      <c r="G644" s="313"/>
      <c r="H644" s="660"/>
      <c r="I644" s="303"/>
      <c r="J644" s="303"/>
      <c r="K644" s="303"/>
      <c r="L644" s="303"/>
      <c r="M644" s="303"/>
      <c r="N644" s="303"/>
      <c r="O644" s="303"/>
      <c r="P644" s="303"/>
      <c r="Q644" s="303"/>
      <c r="R644" s="303"/>
      <c r="S644" s="303"/>
      <c r="T644" s="304"/>
      <c r="U644" s="304"/>
      <c r="V644" s="304"/>
      <c r="W644" s="304"/>
      <c r="X644" s="304"/>
      <c r="Y644" s="304"/>
      <c r="Z644" s="304"/>
      <c r="AA644" s="304"/>
      <c r="AB644" s="304"/>
      <c r="AC644" s="304"/>
      <c r="AD644" s="304"/>
      <c r="AE644" s="304"/>
      <c r="AF644" s="304"/>
      <c r="AG644" s="304"/>
    </row>
    <row r="645">
      <c r="A645" s="304"/>
      <c r="B645" s="304"/>
      <c r="C645" s="304"/>
      <c r="D645" s="304"/>
      <c r="E645" s="300"/>
      <c r="F645" s="300"/>
      <c r="G645" s="313"/>
      <c r="H645" s="660"/>
      <c r="I645" s="303"/>
      <c r="J645" s="303"/>
      <c r="K645" s="303"/>
      <c r="L645" s="303"/>
      <c r="M645" s="303"/>
      <c r="N645" s="303"/>
      <c r="O645" s="303"/>
      <c r="P645" s="303"/>
      <c r="Q645" s="303"/>
      <c r="R645" s="303"/>
      <c r="S645" s="303"/>
      <c r="T645" s="304"/>
      <c r="U645" s="304"/>
      <c r="V645" s="304"/>
      <c r="W645" s="304"/>
      <c r="X645" s="304"/>
      <c r="Y645" s="304"/>
      <c r="Z645" s="304"/>
      <c r="AA645" s="304"/>
      <c r="AB645" s="304"/>
      <c r="AC645" s="304"/>
      <c r="AD645" s="304"/>
      <c r="AE645" s="304"/>
      <c r="AF645" s="304"/>
      <c r="AG645" s="304"/>
    </row>
    <row r="646">
      <c r="A646" s="304"/>
      <c r="B646" s="304"/>
      <c r="C646" s="304"/>
      <c r="D646" s="304"/>
      <c r="E646" s="300"/>
      <c r="F646" s="300"/>
      <c r="G646" s="313"/>
      <c r="H646" s="660"/>
      <c r="I646" s="303"/>
      <c r="J646" s="303"/>
      <c r="K646" s="303"/>
      <c r="L646" s="303"/>
      <c r="M646" s="303"/>
      <c r="N646" s="303"/>
      <c r="O646" s="303"/>
      <c r="P646" s="303"/>
      <c r="Q646" s="303"/>
      <c r="R646" s="303"/>
      <c r="S646" s="303"/>
      <c r="T646" s="304"/>
      <c r="U646" s="304"/>
      <c r="V646" s="304"/>
      <c r="W646" s="304"/>
      <c r="X646" s="304"/>
      <c r="Y646" s="304"/>
      <c r="Z646" s="304"/>
      <c r="AA646" s="304"/>
      <c r="AB646" s="304"/>
      <c r="AC646" s="304"/>
      <c r="AD646" s="304"/>
      <c r="AE646" s="304"/>
      <c r="AF646" s="304"/>
      <c r="AG646" s="304"/>
    </row>
    <row r="647">
      <c r="A647" s="304"/>
      <c r="B647" s="304"/>
      <c r="C647" s="304"/>
      <c r="D647" s="304"/>
      <c r="E647" s="300"/>
      <c r="F647" s="300"/>
      <c r="G647" s="313"/>
      <c r="H647" s="660"/>
      <c r="I647" s="303"/>
      <c r="J647" s="303"/>
      <c r="K647" s="303"/>
      <c r="L647" s="303"/>
      <c r="M647" s="303"/>
      <c r="N647" s="303"/>
      <c r="O647" s="303"/>
      <c r="P647" s="303"/>
      <c r="Q647" s="303"/>
      <c r="R647" s="303"/>
      <c r="S647" s="303"/>
      <c r="T647" s="304"/>
      <c r="U647" s="304"/>
      <c r="V647" s="304"/>
      <c r="W647" s="304"/>
      <c r="X647" s="304"/>
      <c r="Y647" s="304"/>
      <c r="Z647" s="304"/>
      <c r="AA647" s="304"/>
      <c r="AB647" s="304"/>
      <c r="AC647" s="304"/>
      <c r="AD647" s="304"/>
      <c r="AE647" s="304"/>
      <c r="AF647" s="304"/>
      <c r="AG647" s="304"/>
    </row>
    <row r="648">
      <c r="A648" s="304"/>
      <c r="B648" s="304"/>
      <c r="C648" s="304"/>
      <c r="D648" s="304"/>
      <c r="E648" s="300"/>
      <c r="F648" s="300"/>
      <c r="G648" s="313"/>
      <c r="H648" s="660"/>
      <c r="I648" s="303"/>
      <c r="J648" s="303"/>
      <c r="K648" s="303"/>
      <c r="L648" s="303"/>
      <c r="M648" s="303"/>
      <c r="N648" s="303"/>
      <c r="O648" s="303"/>
      <c r="P648" s="303"/>
      <c r="Q648" s="303"/>
      <c r="R648" s="303"/>
      <c r="S648" s="303"/>
      <c r="T648" s="304"/>
      <c r="U648" s="304"/>
      <c r="V648" s="304"/>
      <c r="W648" s="304"/>
      <c r="X648" s="304"/>
      <c r="Y648" s="304"/>
      <c r="Z648" s="304"/>
      <c r="AA648" s="304"/>
      <c r="AB648" s="304"/>
      <c r="AC648" s="304"/>
      <c r="AD648" s="304"/>
      <c r="AE648" s="304"/>
      <c r="AF648" s="304"/>
      <c r="AG648" s="304"/>
    </row>
    <row r="649">
      <c r="A649" s="304"/>
      <c r="B649" s="304"/>
      <c r="C649" s="304"/>
      <c r="D649" s="304"/>
      <c r="E649" s="300"/>
      <c r="F649" s="300"/>
      <c r="G649" s="313"/>
      <c r="H649" s="660"/>
      <c r="I649" s="303"/>
      <c r="J649" s="303"/>
      <c r="K649" s="303"/>
      <c r="L649" s="303"/>
      <c r="M649" s="303"/>
      <c r="N649" s="303"/>
      <c r="O649" s="303"/>
      <c r="P649" s="303"/>
      <c r="Q649" s="303"/>
      <c r="R649" s="303"/>
      <c r="S649" s="303"/>
      <c r="T649" s="304"/>
      <c r="U649" s="304"/>
      <c r="V649" s="304"/>
      <c r="W649" s="304"/>
      <c r="X649" s="304"/>
      <c r="Y649" s="304"/>
      <c r="Z649" s="304"/>
      <c r="AA649" s="304"/>
      <c r="AB649" s="304"/>
      <c r="AC649" s="304"/>
      <c r="AD649" s="304"/>
      <c r="AE649" s="304"/>
      <c r="AF649" s="304"/>
      <c r="AG649" s="304"/>
    </row>
    <row r="650">
      <c r="A650" s="304"/>
      <c r="B650" s="304"/>
      <c r="C650" s="304"/>
      <c r="D650" s="304"/>
      <c r="E650" s="300"/>
      <c r="F650" s="300"/>
      <c r="G650" s="313"/>
      <c r="H650" s="660"/>
      <c r="I650" s="303"/>
      <c r="J650" s="303"/>
      <c r="K650" s="303"/>
      <c r="L650" s="303"/>
      <c r="M650" s="303"/>
      <c r="N650" s="303"/>
      <c r="O650" s="303"/>
      <c r="P650" s="303"/>
      <c r="Q650" s="303"/>
      <c r="R650" s="303"/>
      <c r="S650" s="303"/>
      <c r="T650" s="304"/>
      <c r="U650" s="304"/>
      <c r="V650" s="304"/>
      <c r="W650" s="304"/>
      <c r="X650" s="304"/>
      <c r="Y650" s="304"/>
      <c r="Z650" s="304"/>
      <c r="AA650" s="304"/>
      <c r="AB650" s="304"/>
      <c r="AC650" s="304"/>
      <c r="AD650" s="304"/>
      <c r="AE650" s="304"/>
      <c r="AF650" s="304"/>
      <c r="AG650" s="304"/>
    </row>
    <row r="651">
      <c r="A651" s="304"/>
      <c r="B651" s="304"/>
      <c r="C651" s="304"/>
      <c r="D651" s="304"/>
      <c r="E651" s="300"/>
      <c r="F651" s="300"/>
      <c r="G651" s="313"/>
      <c r="H651" s="660"/>
      <c r="I651" s="303"/>
      <c r="J651" s="303"/>
      <c r="K651" s="303"/>
      <c r="L651" s="303"/>
      <c r="M651" s="303"/>
      <c r="N651" s="303"/>
      <c r="O651" s="303"/>
      <c r="P651" s="303"/>
      <c r="Q651" s="303"/>
      <c r="R651" s="303"/>
      <c r="S651" s="303"/>
      <c r="T651" s="304"/>
      <c r="U651" s="304"/>
      <c r="V651" s="304"/>
      <c r="W651" s="304"/>
      <c r="X651" s="304"/>
      <c r="Y651" s="304"/>
      <c r="Z651" s="304"/>
      <c r="AA651" s="304"/>
      <c r="AB651" s="304"/>
      <c r="AC651" s="304"/>
      <c r="AD651" s="304"/>
      <c r="AE651" s="304"/>
      <c r="AF651" s="304"/>
      <c r="AG651" s="304"/>
    </row>
    <row r="652">
      <c r="A652" s="304"/>
      <c r="B652" s="304"/>
      <c r="C652" s="304"/>
      <c r="D652" s="304"/>
      <c r="E652" s="300"/>
      <c r="F652" s="300"/>
      <c r="G652" s="313"/>
      <c r="H652" s="660"/>
      <c r="I652" s="303"/>
      <c r="J652" s="303"/>
      <c r="K652" s="303"/>
      <c r="L652" s="303"/>
      <c r="M652" s="303"/>
      <c r="N652" s="303"/>
      <c r="O652" s="303"/>
      <c r="P652" s="303"/>
      <c r="Q652" s="303"/>
      <c r="R652" s="303"/>
      <c r="S652" s="303"/>
      <c r="T652" s="304"/>
      <c r="U652" s="304"/>
      <c r="V652" s="304"/>
      <c r="W652" s="304"/>
      <c r="X652" s="304"/>
      <c r="Y652" s="304"/>
      <c r="Z652" s="304"/>
      <c r="AA652" s="304"/>
      <c r="AB652" s="304"/>
      <c r="AC652" s="304"/>
      <c r="AD652" s="304"/>
      <c r="AE652" s="304"/>
      <c r="AF652" s="304"/>
      <c r="AG652" s="304"/>
    </row>
    <row r="653">
      <c r="A653" s="304"/>
      <c r="B653" s="304"/>
      <c r="C653" s="304"/>
      <c r="D653" s="304"/>
      <c r="E653" s="300"/>
      <c r="F653" s="300"/>
      <c r="G653" s="313"/>
      <c r="H653" s="660"/>
      <c r="I653" s="303"/>
      <c r="J653" s="303"/>
      <c r="K653" s="303"/>
      <c r="L653" s="303"/>
      <c r="M653" s="303"/>
      <c r="N653" s="303"/>
      <c r="O653" s="303"/>
      <c r="P653" s="303"/>
      <c r="Q653" s="303"/>
      <c r="R653" s="303"/>
      <c r="S653" s="303"/>
      <c r="T653" s="304"/>
      <c r="U653" s="304"/>
      <c r="V653" s="304"/>
      <c r="W653" s="304"/>
      <c r="X653" s="304"/>
      <c r="Y653" s="304"/>
      <c r="Z653" s="304"/>
      <c r="AA653" s="304"/>
      <c r="AB653" s="304"/>
      <c r="AC653" s="304"/>
      <c r="AD653" s="304"/>
      <c r="AE653" s="304"/>
      <c r="AF653" s="304"/>
      <c r="AG653" s="304"/>
    </row>
    <row r="654">
      <c r="A654" s="304"/>
      <c r="B654" s="304"/>
      <c r="C654" s="304"/>
      <c r="D654" s="304"/>
      <c r="E654" s="300"/>
      <c r="F654" s="300"/>
      <c r="G654" s="313"/>
      <c r="H654" s="660"/>
      <c r="I654" s="303"/>
      <c r="J654" s="303"/>
      <c r="K654" s="303"/>
      <c r="L654" s="303"/>
      <c r="M654" s="303"/>
      <c r="N654" s="303"/>
      <c r="O654" s="303"/>
      <c r="P654" s="303"/>
      <c r="Q654" s="303"/>
      <c r="R654" s="303"/>
      <c r="S654" s="303"/>
      <c r="T654" s="304"/>
      <c r="U654" s="304"/>
      <c r="V654" s="304"/>
      <c r="W654" s="304"/>
      <c r="X654" s="304"/>
      <c r="Y654" s="304"/>
      <c r="Z654" s="304"/>
      <c r="AA654" s="304"/>
      <c r="AB654" s="304"/>
      <c r="AC654" s="304"/>
      <c r="AD654" s="304"/>
      <c r="AE654" s="304"/>
      <c r="AF654" s="304"/>
      <c r="AG654" s="304"/>
    </row>
    <row r="655">
      <c r="A655" s="304"/>
      <c r="B655" s="304"/>
      <c r="C655" s="304"/>
      <c r="D655" s="304"/>
      <c r="E655" s="300"/>
      <c r="F655" s="300"/>
      <c r="G655" s="313"/>
      <c r="H655" s="660"/>
      <c r="I655" s="303"/>
      <c r="J655" s="303"/>
      <c r="K655" s="303"/>
      <c r="L655" s="303"/>
      <c r="M655" s="303"/>
      <c r="N655" s="303"/>
      <c r="O655" s="303"/>
      <c r="P655" s="303"/>
      <c r="Q655" s="303"/>
      <c r="R655" s="303"/>
      <c r="S655" s="303"/>
      <c r="T655" s="304"/>
      <c r="U655" s="304"/>
      <c r="V655" s="304"/>
      <c r="W655" s="304"/>
      <c r="X655" s="304"/>
      <c r="Y655" s="304"/>
      <c r="Z655" s="304"/>
      <c r="AA655" s="304"/>
      <c r="AB655" s="304"/>
      <c r="AC655" s="304"/>
      <c r="AD655" s="304"/>
      <c r="AE655" s="304"/>
      <c r="AF655" s="304"/>
      <c r="AG655" s="304"/>
    </row>
    <row r="656">
      <c r="A656" s="304"/>
      <c r="B656" s="304"/>
      <c r="C656" s="304"/>
      <c r="D656" s="304"/>
      <c r="E656" s="300"/>
      <c r="F656" s="300"/>
      <c r="G656" s="313"/>
      <c r="H656" s="660"/>
      <c r="I656" s="303"/>
      <c r="J656" s="303"/>
      <c r="K656" s="303"/>
      <c r="L656" s="303"/>
      <c r="M656" s="303"/>
      <c r="N656" s="303"/>
      <c r="O656" s="303"/>
      <c r="P656" s="303"/>
      <c r="Q656" s="303"/>
      <c r="R656" s="303"/>
      <c r="S656" s="303"/>
      <c r="T656" s="304"/>
      <c r="U656" s="304"/>
      <c r="V656" s="304"/>
      <c r="W656" s="304"/>
      <c r="X656" s="304"/>
      <c r="Y656" s="304"/>
      <c r="Z656" s="304"/>
      <c r="AA656" s="304"/>
      <c r="AB656" s="304"/>
      <c r="AC656" s="304"/>
      <c r="AD656" s="304"/>
      <c r="AE656" s="304"/>
      <c r="AF656" s="304"/>
      <c r="AG656" s="304"/>
    </row>
    <row r="657">
      <c r="A657" s="304"/>
      <c r="B657" s="304"/>
      <c r="C657" s="304"/>
      <c r="D657" s="304"/>
      <c r="E657" s="300"/>
      <c r="F657" s="300"/>
      <c r="G657" s="313"/>
      <c r="H657" s="660"/>
      <c r="I657" s="303"/>
      <c r="J657" s="303"/>
      <c r="K657" s="303"/>
      <c r="L657" s="303"/>
      <c r="M657" s="303"/>
      <c r="N657" s="303"/>
      <c r="O657" s="303"/>
      <c r="P657" s="303"/>
      <c r="Q657" s="303"/>
      <c r="R657" s="303"/>
      <c r="S657" s="303"/>
      <c r="T657" s="304"/>
      <c r="U657" s="304"/>
      <c r="V657" s="304"/>
      <c r="W657" s="304"/>
      <c r="X657" s="304"/>
      <c r="Y657" s="304"/>
      <c r="Z657" s="304"/>
      <c r="AA657" s="304"/>
      <c r="AB657" s="304"/>
      <c r="AC657" s="304"/>
      <c r="AD657" s="304"/>
      <c r="AE657" s="304"/>
      <c r="AF657" s="304"/>
      <c r="AG657" s="304"/>
    </row>
    <row r="658">
      <c r="A658" s="304"/>
      <c r="B658" s="304"/>
      <c r="C658" s="304"/>
      <c r="D658" s="304"/>
      <c r="E658" s="300"/>
      <c r="F658" s="300"/>
      <c r="G658" s="313"/>
      <c r="H658" s="660"/>
      <c r="I658" s="303"/>
      <c r="J658" s="303"/>
      <c r="K658" s="303"/>
      <c r="L658" s="303"/>
      <c r="M658" s="303"/>
      <c r="N658" s="303"/>
      <c r="O658" s="303"/>
      <c r="P658" s="303"/>
      <c r="Q658" s="303"/>
      <c r="R658" s="303"/>
      <c r="S658" s="303"/>
      <c r="T658" s="304"/>
      <c r="U658" s="304"/>
      <c r="V658" s="304"/>
      <c r="W658" s="304"/>
      <c r="X658" s="304"/>
      <c r="Y658" s="304"/>
      <c r="Z658" s="304"/>
      <c r="AA658" s="304"/>
      <c r="AB658" s="304"/>
      <c r="AC658" s="304"/>
      <c r="AD658" s="304"/>
      <c r="AE658" s="304"/>
      <c r="AF658" s="304"/>
      <c r="AG658" s="304"/>
    </row>
    <row r="659">
      <c r="A659" s="304"/>
      <c r="B659" s="304"/>
      <c r="C659" s="304"/>
      <c r="D659" s="304"/>
      <c r="E659" s="300"/>
      <c r="F659" s="300"/>
      <c r="G659" s="313"/>
      <c r="H659" s="660"/>
      <c r="I659" s="303"/>
      <c r="J659" s="303"/>
      <c r="K659" s="303"/>
      <c r="L659" s="303"/>
      <c r="M659" s="303"/>
      <c r="N659" s="303"/>
      <c r="O659" s="303"/>
      <c r="P659" s="303"/>
      <c r="Q659" s="303"/>
      <c r="R659" s="303"/>
      <c r="S659" s="303"/>
      <c r="T659" s="304"/>
      <c r="U659" s="304"/>
      <c r="V659" s="304"/>
      <c r="W659" s="304"/>
      <c r="X659" s="304"/>
      <c r="Y659" s="304"/>
      <c r="Z659" s="304"/>
      <c r="AA659" s="304"/>
      <c r="AB659" s="304"/>
      <c r="AC659" s="304"/>
      <c r="AD659" s="304"/>
      <c r="AE659" s="304"/>
      <c r="AF659" s="304"/>
      <c r="AG659" s="304"/>
    </row>
    <row r="660">
      <c r="A660" s="304"/>
      <c r="B660" s="304"/>
      <c r="C660" s="304"/>
      <c r="D660" s="304"/>
      <c r="E660" s="300"/>
      <c r="F660" s="300"/>
      <c r="G660" s="313"/>
      <c r="H660" s="660"/>
      <c r="I660" s="303"/>
      <c r="J660" s="303"/>
      <c r="K660" s="303"/>
      <c r="L660" s="303"/>
      <c r="M660" s="303"/>
      <c r="N660" s="303"/>
      <c r="O660" s="303"/>
      <c r="P660" s="303"/>
      <c r="Q660" s="303"/>
      <c r="R660" s="303"/>
      <c r="S660" s="303"/>
      <c r="T660" s="304"/>
      <c r="U660" s="304"/>
      <c r="V660" s="304"/>
      <c r="W660" s="304"/>
      <c r="X660" s="304"/>
      <c r="Y660" s="304"/>
      <c r="Z660" s="304"/>
      <c r="AA660" s="304"/>
      <c r="AB660" s="304"/>
      <c r="AC660" s="304"/>
      <c r="AD660" s="304"/>
      <c r="AE660" s="304"/>
      <c r="AF660" s="304"/>
      <c r="AG660" s="304"/>
    </row>
    <row r="661">
      <c r="A661" s="304"/>
      <c r="B661" s="304"/>
      <c r="C661" s="304"/>
      <c r="D661" s="304"/>
      <c r="E661" s="300"/>
      <c r="F661" s="300"/>
      <c r="G661" s="313"/>
      <c r="H661" s="660"/>
      <c r="I661" s="303"/>
      <c r="J661" s="303"/>
      <c r="K661" s="303"/>
      <c r="L661" s="303"/>
      <c r="M661" s="303"/>
      <c r="N661" s="303"/>
      <c r="O661" s="303"/>
      <c r="P661" s="303"/>
      <c r="Q661" s="303"/>
      <c r="R661" s="303"/>
      <c r="S661" s="303"/>
      <c r="T661" s="304"/>
      <c r="U661" s="304"/>
      <c r="V661" s="304"/>
      <c r="W661" s="304"/>
      <c r="X661" s="304"/>
      <c r="Y661" s="304"/>
      <c r="Z661" s="304"/>
      <c r="AA661" s="304"/>
      <c r="AB661" s="304"/>
      <c r="AC661" s="304"/>
      <c r="AD661" s="304"/>
      <c r="AE661" s="304"/>
      <c r="AF661" s="304"/>
      <c r="AG661" s="304"/>
    </row>
    <row r="662">
      <c r="A662" s="304"/>
      <c r="B662" s="304"/>
      <c r="C662" s="304"/>
      <c r="D662" s="304"/>
      <c r="E662" s="300"/>
      <c r="F662" s="300"/>
      <c r="G662" s="313"/>
      <c r="H662" s="660"/>
      <c r="I662" s="303"/>
      <c r="J662" s="303"/>
      <c r="K662" s="303"/>
      <c r="L662" s="303"/>
      <c r="M662" s="303"/>
      <c r="N662" s="303"/>
      <c r="O662" s="303"/>
      <c r="P662" s="303"/>
      <c r="Q662" s="303"/>
      <c r="R662" s="303"/>
      <c r="S662" s="303"/>
      <c r="T662" s="304"/>
      <c r="U662" s="304"/>
      <c r="V662" s="304"/>
      <c r="W662" s="304"/>
      <c r="X662" s="304"/>
      <c r="Y662" s="304"/>
      <c r="Z662" s="304"/>
      <c r="AA662" s="304"/>
      <c r="AB662" s="304"/>
      <c r="AC662" s="304"/>
      <c r="AD662" s="304"/>
      <c r="AE662" s="304"/>
      <c r="AF662" s="304"/>
      <c r="AG662" s="304"/>
    </row>
    <row r="663">
      <c r="A663" s="304"/>
      <c r="B663" s="304"/>
      <c r="C663" s="304"/>
      <c r="D663" s="304"/>
      <c r="E663" s="300"/>
      <c r="F663" s="300"/>
      <c r="G663" s="313"/>
      <c r="H663" s="660"/>
      <c r="I663" s="303"/>
      <c r="J663" s="303"/>
      <c r="K663" s="303"/>
      <c r="L663" s="303"/>
      <c r="M663" s="303"/>
      <c r="N663" s="303"/>
      <c r="O663" s="303"/>
      <c r="P663" s="303"/>
      <c r="Q663" s="303"/>
      <c r="R663" s="303"/>
      <c r="S663" s="303"/>
      <c r="T663" s="304"/>
      <c r="U663" s="304"/>
      <c r="V663" s="304"/>
      <c r="W663" s="304"/>
      <c r="X663" s="304"/>
      <c r="Y663" s="304"/>
      <c r="Z663" s="304"/>
      <c r="AA663" s="304"/>
      <c r="AB663" s="304"/>
      <c r="AC663" s="304"/>
      <c r="AD663" s="304"/>
      <c r="AE663" s="304"/>
      <c r="AF663" s="304"/>
      <c r="AG663" s="304"/>
    </row>
    <row r="664">
      <c r="A664" s="304"/>
      <c r="B664" s="304"/>
      <c r="C664" s="304"/>
      <c r="D664" s="304"/>
      <c r="E664" s="300"/>
      <c r="F664" s="300"/>
      <c r="G664" s="313"/>
      <c r="H664" s="660"/>
      <c r="I664" s="303"/>
      <c r="J664" s="303"/>
      <c r="K664" s="303"/>
      <c r="L664" s="303"/>
      <c r="M664" s="303"/>
      <c r="N664" s="303"/>
      <c r="O664" s="303"/>
      <c r="P664" s="303"/>
      <c r="Q664" s="303"/>
      <c r="R664" s="303"/>
      <c r="S664" s="303"/>
      <c r="T664" s="304"/>
      <c r="U664" s="304"/>
      <c r="V664" s="304"/>
      <c r="W664" s="304"/>
      <c r="X664" s="304"/>
      <c r="Y664" s="304"/>
      <c r="Z664" s="304"/>
      <c r="AA664" s="304"/>
      <c r="AB664" s="304"/>
      <c r="AC664" s="304"/>
      <c r="AD664" s="304"/>
      <c r="AE664" s="304"/>
      <c r="AF664" s="304"/>
      <c r="AG664" s="304"/>
    </row>
    <row r="665">
      <c r="A665" s="304"/>
      <c r="B665" s="304"/>
      <c r="C665" s="304"/>
      <c r="D665" s="304"/>
      <c r="E665" s="300"/>
      <c r="F665" s="300"/>
      <c r="G665" s="313"/>
      <c r="H665" s="660"/>
      <c r="I665" s="303"/>
      <c r="J665" s="303"/>
      <c r="K665" s="303"/>
      <c r="L665" s="303"/>
      <c r="M665" s="303"/>
      <c r="N665" s="303"/>
      <c r="O665" s="303"/>
      <c r="P665" s="303"/>
      <c r="Q665" s="303"/>
      <c r="R665" s="303"/>
      <c r="S665" s="303"/>
      <c r="T665" s="304"/>
      <c r="U665" s="304"/>
      <c r="V665" s="304"/>
      <c r="W665" s="304"/>
      <c r="X665" s="304"/>
      <c r="Y665" s="304"/>
      <c r="Z665" s="304"/>
      <c r="AA665" s="304"/>
      <c r="AB665" s="304"/>
      <c r="AC665" s="304"/>
      <c r="AD665" s="304"/>
      <c r="AE665" s="304"/>
      <c r="AF665" s="304"/>
      <c r="AG665" s="304"/>
    </row>
    <row r="666">
      <c r="A666" s="304"/>
      <c r="B666" s="304"/>
      <c r="C666" s="304"/>
      <c r="D666" s="304"/>
      <c r="E666" s="300"/>
      <c r="F666" s="300"/>
      <c r="G666" s="313"/>
      <c r="H666" s="660"/>
      <c r="I666" s="303"/>
      <c r="J666" s="303"/>
      <c r="K666" s="303"/>
      <c r="L666" s="303"/>
      <c r="M666" s="303"/>
      <c r="N666" s="303"/>
      <c r="O666" s="303"/>
      <c r="P666" s="303"/>
      <c r="Q666" s="303"/>
      <c r="R666" s="303"/>
      <c r="S666" s="303"/>
      <c r="T666" s="304"/>
      <c r="U666" s="304"/>
      <c r="V666" s="304"/>
      <c r="W666" s="304"/>
      <c r="X666" s="304"/>
      <c r="Y666" s="304"/>
      <c r="Z666" s="304"/>
      <c r="AA666" s="304"/>
      <c r="AB666" s="304"/>
      <c r="AC666" s="304"/>
      <c r="AD666" s="304"/>
      <c r="AE666" s="304"/>
      <c r="AF666" s="304"/>
      <c r="AG666" s="304"/>
    </row>
    <row r="667">
      <c r="A667" s="304"/>
      <c r="B667" s="304"/>
      <c r="C667" s="304"/>
      <c r="D667" s="304"/>
      <c r="E667" s="300"/>
      <c r="F667" s="300"/>
      <c r="G667" s="313"/>
      <c r="H667" s="660"/>
      <c r="I667" s="303"/>
      <c r="J667" s="303"/>
      <c r="K667" s="303"/>
      <c r="L667" s="303"/>
      <c r="M667" s="303"/>
      <c r="N667" s="303"/>
      <c r="O667" s="303"/>
      <c r="P667" s="303"/>
      <c r="Q667" s="303"/>
      <c r="R667" s="303"/>
      <c r="S667" s="303"/>
      <c r="T667" s="304"/>
      <c r="U667" s="304"/>
      <c r="V667" s="304"/>
      <c r="W667" s="304"/>
      <c r="X667" s="304"/>
      <c r="Y667" s="304"/>
      <c r="Z667" s="304"/>
      <c r="AA667" s="304"/>
      <c r="AB667" s="304"/>
      <c r="AC667" s="304"/>
      <c r="AD667" s="304"/>
      <c r="AE667" s="304"/>
      <c r="AF667" s="304"/>
      <c r="AG667" s="304"/>
    </row>
    <row r="668">
      <c r="A668" s="304"/>
      <c r="B668" s="304"/>
      <c r="C668" s="304"/>
      <c r="D668" s="304"/>
      <c r="E668" s="300"/>
      <c r="F668" s="300"/>
      <c r="G668" s="313"/>
      <c r="H668" s="660"/>
      <c r="I668" s="303"/>
      <c r="J668" s="303"/>
      <c r="K668" s="303"/>
      <c r="L668" s="303"/>
      <c r="M668" s="303"/>
      <c r="N668" s="303"/>
      <c r="O668" s="303"/>
      <c r="P668" s="303"/>
      <c r="Q668" s="303"/>
      <c r="R668" s="303"/>
      <c r="S668" s="303"/>
      <c r="T668" s="304"/>
      <c r="U668" s="304"/>
      <c r="V668" s="304"/>
      <c r="W668" s="304"/>
      <c r="X668" s="304"/>
      <c r="Y668" s="304"/>
      <c r="Z668" s="304"/>
      <c r="AA668" s="304"/>
      <c r="AB668" s="304"/>
      <c r="AC668" s="304"/>
      <c r="AD668" s="304"/>
      <c r="AE668" s="304"/>
      <c r="AF668" s="304"/>
      <c r="AG668" s="304"/>
    </row>
    <row r="669">
      <c r="A669" s="304"/>
      <c r="B669" s="304"/>
      <c r="C669" s="304"/>
      <c r="D669" s="304"/>
      <c r="E669" s="300"/>
      <c r="F669" s="300"/>
      <c r="G669" s="313"/>
      <c r="H669" s="660"/>
      <c r="I669" s="303"/>
      <c r="J669" s="303"/>
      <c r="K669" s="303"/>
      <c r="L669" s="303"/>
      <c r="M669" s="303"/>
      <c r="N669" s="303"/>
      <c r="O669" s="303"/>
      <c r="P669" s="303"/>
      <c r="Q669" s="303"/>
      <c r="R669" s="303"/>
      <c r="S669" s="303"/>
      <c r="T669" s="304"/>
      <c r="U669" s="304"/>
      <c r="V669" s="304"/>
      <c r="W669" s="304"/>
      <c r="X669" s="304"/>
      <c r="Y669" s="304"/>
      <c r="Z669" s="304"/>
      <c r="AA669" s="304"/>
      <c r="AB669" s="304"/>
      <c r="AC669" s="304"/>
      <c r="AD669" s="304"/>
      <c r="AE669" s="304"/>
      <c r="AF669" s="304"/>
      <c r="AG669" s="304"/>
    </row>
    <row r="670">
      <c r="A670" s="304"/>
      <c r="B670" s="304"/>
      <c r="C670" s="304"/>
      <c r="D670" s="304"/>
      <c r="E670" s="300"/>
      <c r="F670" s="300"/>
      <c r="G670" s="313"/>
      <c r="H670" s="660"/>
      <c r="I670" s="303"/>
      <c r="J670" s="303"/>
      <c r="K670" s="303"/>
      <c r="L670" s="303"/>
      <c r="M670" s="303"/>
      <c r="N670" s="303"/>
      <c r="O670" s="303"/>
      <c r="P670" s="303"/>
      <c r="Q670" s="303"/>
      <c r="R670" s="303"/>
      <c r="S670" s="303"/>
      <c r="T670" s="304"/>
      <c r="U670" s="304"/>
      <c r="V670" s="304"/>
      <c r="W670" s="304"/>
      <c r="X670" s="304"/>
      <c r="Y670" s="304"/>
      <c r="Z670" s="304"/>
      <c r="AA670" s="304"/>
      <c r="AB670" s="304"/>
      <c r="AC670" s="304"/>
      <c r="AD670" s="304"/>
      <c r="AE670" s="304"/>
      <c r="AF670" s="304"/>
      <c r="AG670" s="304"/>
    </row>
    <row r="671">
      <c r="A671" s="304"/>
      <c r="B671" s="304"/>
      <c r="C671" s="304"/>
      <c r="D671" s="304"/>
      <c r="E671" s="300"/>
      <c r="F671" s="300"/>
      <c r="G671" s="313"/>
      <c r="H671" s="660"/>
      <c r="I671" s="303"/>
      <c r="J671" s="303"/>
      <c r="K671" s="303"/>
      <c r="L671" s="303"/>
      <c r="M671" s="303"/>
      <c r="N671" s="303"/>
      <c r="O671" s="303"/>
      <c r="P671" s="303"/>
      <c r="Q671" s="303"/>
      <c r="R671" s="303"/>
      <c r="S671" s="303"/>
      <c r="T671" s="304"/>
      <c r="U671" s="304"/>
      <c r="V671" s="304"/>
      <c r="W671" s="304"/>
      <c r="X671" s="304"/>
      <c r="Y671" s="304"/>
      <c r="Z671" s="304"/>
      <c r="AA671" s="304"/>
      <c r="AB671" s="304"/>
      <c r="AC671" s="304"/>
      <c r="AD671" s="304"/>
      <c r="AE671" s="304"/>
      <c r="AF671" s="304"/>
      <c r="AG671" s="304"/>
    </row>
    <row r="672">
      <c r="A672" s="304"/>
      <c r="B672" s="304"/>
      <c r="C672" s="304"/>
      <c r="D672" s="304"/>
      <c r="E672" s="300"/>
      <c r="F672" s="300"/>
      <c r="G672" s="313"/>
      <c r="H672" s="660"/>
      <c r="I672" s="303"/>
      <c r="J672" s="303"/>
      <c r="K672" s="303"/>
      <c r="L672" s="303"/>
      <c r="M672" s="303"/>
      <c r="N672" s="303"/>
      <c r="O672" s="303"/>
      <c r="P672" s="303"/>
      <c r="Q672" s="303"/>
      <c r="R672" s="303"/>
      <c r="S672" s="303"/>
      <c r="T672" s="304"/>
      <c r="U672" s="304"/>
      <c r="V672" s="304"/>
      <c r="W672" s="304"/>
      <c r="X672" s="304"/>
      <c r="Y672" s="304"/>
      <c r="Z672" s="304"/>
      <c r="AA672" s="304"/>
      <c r="AB672" s="304"/>
      <c r="AC672" s="304"/>
      <c r="AD672" s="304"/>
      <c r="AE672" s="304"/>
      <c r="AF672" s="304"/>
      <c r="AG672" s="304"/>
    </row>
    <row r="673">
      <c r="A673" s="304"/>
      <c r="B673" s="304"/>
      <c r="C673" s="304"/>
      <c r="D673" s="304"/>
      <c r="E673" s="300"/>
      <c r="F673" s="300"/>
      <c r="G673" s="313"/>
      <c r="H673" s="660"/>
      <c r="I673" s="303"/>
      <c r="J673" s="303"/>
      <c r="K673" s="303"/>
      <c r="L673" s="303"/>
      <c r="M673" s="303"/>
      <c r="N673" s="303"/>
      <c r="O673" s="303"/>
      <c r="P673" s="303"/>
      <c r="Q673" s="303"/>
      <c r="R673" s="303"/>
      <c r="S673" s="303"/>
      <c r="T673" s="304"/>
      <c r="U673" s="304"/>
      <c r="V673" s="304"/>
      <c r="W673" s="304"/>
      <c r="X673" s="304"/>
      <c r="Y673" s="304"/>
      <c r="Z673" s="304"/>
      <c r="AA673" s="304"/>
      <c r="AB673" s="304"/>
      <c r="AC673" s="304"/>
      <c r="AD673" s="304"/>
      <c r="AE673" s="304"/>
      <c r="AF673" s="304"/>
      <c r="AG673" s="304"/>
    </row>
    <row r="674">
      <c r="A674" s="304"/>
      <c r="B674" s="304"/>
      <c r="C674" s="304"/>
      <c r="D674" s="304"/>
      <c r="E674" s="300"/>
      <c r="F674" s="300"/>
      <c r="G674" s="313"/>
      <c r="H674" s="660"/>
      <c r="I674" s="303"/>
      <c r="J674" s="303"/>
      <c r="K674" s="303"/>
      <c r="L674" s="303"/>
      <c r="M674" s="303"/>
      <c r="N674" s="303"/>
      <c r="O674" s="303"/>
      <c r="P674" s="303"/>
      <c r="Q674" s="303"/>
      <c r="R674" s="303"/>
      <c r="S674" s="303"/>
      <c r="T674" s="304"/>
      <c r="U674" s="304"/>
      <c r="V674" s="304"/>
      <c r="W674" s="304"/>
      <c r="X674" s="304"/>
      <c r="Y674" s="304"/>
      <c r="Z674" s="304"/>
      <c r="AA674" s="304"/>
      <c r="AB674" s="304"/>
      <c r="AC674" s="304"/>
      <c r="AD674" s="304"/>
      <c r="AE674" s="304"/>
      <c r="AF674" s="304"/>
      <c r="AG674" s="304"/>
    </row>
    <row r="675">
      <c r="A675" s="304"/>
      <c r="B675" s="304"/>
      <c r="C675" s="304"/>
      <c r="D675" s="304"/>
      <c r="E675" s="300"/>
      <c r="F675" s="300"/>
      <c r="G675" s="313"/>
      <c r="H675" s="660"/>
      <c r="I675" s="303"/>
      <c r="J675" s="303"/>
      <c r="K675" s="303"/>
      <c r="L675" s="303"/>
      <c r="M675" s="303"/>
      <c r="N675" s="303"/>
      <c r="O675" s="303"/>
      <c r="P675" s="303"/>
      <c r="Q675" s="303"/>
      <c r="R675" s="303"/>
      <c r="S675" s="303"/>
      <c r="T675" s="304"/>
      <c r="U675" s="304"/>
      <c r="V675" s="304"/>
      <c r="W675" s="304"/>
      <c r="X675" s="304"/>
      <c r="Y675" s="304"/>
      <c r="Z675" s="304"/>
      <c r="AA675" s="304"/>
      <c r="AB675" s="304"/>
      <c r="AC675" s="304"/>
      <c r="AD675" s="304"/>
      <c r="AE675" s="304"/>
      <c r="AF675" s="304"/>
      <c r="AG675" s="304"/>
    </row>
    <row r="676">
      <c r="A676" s="304"/>
      <c r="B676" s="304"/>
      <c r="C676" s="304"/>
      <c r="D676" s="304"/>
      <c r="E676" s="300"/>
      <c r="F676" s="300"/>
      <c r="G676" s="313"/>
      <c r="H676" s="660"/>
      <c r="I676" s="303"/>
      <c r="J676" s="303"/>
      <c r="K676" s="303"/>
      <c r="L676" s="303"/>
      <c r="M676" s="303"/>
      <c r="N676" s="303"/>
      <c r="O676" s="303"/>
      <c r="P676" s="303"/>
      <c r="Q676" s="303"/>
      <c r="R676" s="303"/>
      <c r="S676" s="303"/>
      <c r="T676" s="304"/>
      <c r="U676" s="304"/>
      <c r="V676" s="304"/>
      <c r="W676" s="304"/>
      <c r="X676" s="304"/>
      <c r="Y676" s="304"/>
      <c r="Z676" s="304"/>
      <c r="AA676" s="304"/>
      <c r="AB676" s="304"/>
      <c r="AC676" s="304"/>
      <c r="AD676" s="304"/>
      <c r="AE676" s="304"/>
      <c r="AF676" s="304"/>
      <c r="AG676" s="304"/>
    </row>
    <row r="677">
      <c r="A677" s="304"/>
      <c r="B677" s="304"/>
      <c r="C677" s="304"/>
      <c r="D677" s="304"/>
      <c r="E677" s="300"/>
      <c r="F677" s="300"/>
      <c r="G677" s="313"/>
      <c r="H677" s="660"/>
      <c r="I677" s="303"/>
      <c r="J677" s="303"/>
      <c r="K677" s="303"/>
      <c r="L677" s="303"/>
      <c r="M677" s="303"/>
      <c r="N677" s="303"/>
      <c r="O677" s="303"/>
      <c r="P677" s="303"/>
      <c r="Q677" s="303"/>
      <c r="R677" s="303"/>
      <c r="S677" s="303"/>
      <c r="T677" s="304"/>
      <c r="U677" s="304"/>
      <c r="V677" s="304"/>
      <c r="W677" s="304"/>
      <c r="X677" s="304"/>
      <c r="Y677" s="304"/>
      <c r="Z677" s="304"/>
      <c r="AA677" s="304"/>
      <c r="AB677" s="304"/>
      <c r="AC677" s="304"/>
      <c r="AD677" s="304"/>
      <c r="AE677" s="304"/>
      <c r="AF677" s="304"/>
      <c r="AG677" s="304"/>
    </row>
    <row r="678">
      <c r="A678" s="304"/>
      <c r="B678" s="304"/>
      <c r="C678" s="304"/>
      <c r="D678" s="304"/>
      <c r="E678" s="300"/>
      <c r="F678" s="300"/>
      <c r="G678" s="313"/>
      <c r="H678" s="660"/>
      <c r="I678" s="303"/>
      <c r="J678" s="303"/>
      <c r="K678" s="303"/>
      <c r="L678" s="303"/>
      <c r="M678" s="303"/>
      <c r="N678" s="303"/>
      <c r="O678" s="303"/>
      <c r="P678" s="303"/>
      <c r="Q678" s="303"/>
      <c r="R678" s="303"/>
      <c r="S678" s="303"/>
      <c r="T678" s="304"/>
      <c r="U678" s="304"/>
      <c r="V678" s="304"/>
      <c r="W678" s="304"/>
      <c r="X678" s="304"/>
      <c r="Y678" s="304"/>
      <c r="Z678" s="304"/>
      <c r="AA678" s="304"/>
      <c r="AB678" s="304"/>
      <c r="AC678" s="304"/>
      <c r="AD678" s="304"/>
      <c r="AE678" s="304"/>
      <c r="AF678" s="304"/>
      <c r="AG678" s="304"/>
    </row>
    <row r="679">
      <c r="A679" s="304"/>
      <c r="B679" s="304"/>
      <c r="C679" s="304"/>
      <c r="D679" s="304"/>
      <c r="E679" s="300"/>
      <c r="F679" s="300"/>
      <c r="G679" s="313"/>
      <c r="H679" s="660"/>
      <c r="I679" s="303"/>
      <c r="J679" s="303"/>
      <c r="K679" s="303"/>
      <c r="L679" s="303"/>
      <c r="M679" s="303"/>
      <c r="N679" s="303"/>
      <c r="O679" s="303"/>
      <c r="P679" s="303"/>
      <c r="Q679" s="303"/>
      <c r="R679" s="303"/>
      <c r="S679" s="303"/>
      <c r="T679" s="304"/>
      <c r="U679" s="304"/>
      <c r="V679" s="304"/>
      <c r="W679" s="304"/>
      <c r="X679" s="304"/>
      <c r="Y679" s="304"/>
      <c r="Z679" s="304"/>
      <c r="AA679" s="304"/>
      <c r="AB679" s="304"/>
      <c r="AC679" s="304"/>
      <c r="AD679" s="304"/>
      <c r="AE679" s="304"/>
      <c r="AF679" s="304"/>
      <c r="AG679" s="304"/>
    </row>
    <row r="680">
      <c r="A680" s="304"/>
      <c r="B680" s="304"/>
      <c r="C680" s="304"/>
      <c r="D680" s="304"/>
      <c r="E680" s="300"/>
      <c r="F680" s="300"/>
      <c r="G680" s="313"/>
      <c r="H680" s="660"/>
      <c r="I680" s="303"/>
      <c r="J680" s="303"/>
      <c r="K680" s="303"/>
      <c r="L680" s="303"/>
      <c r="M680" s="303"/>
      <c r="N680" s="303"/>
      <c r="O680" s="303"/>
      <c r="P680" s="303"/>
      <c r="Q680" s="303"/>
      <c r="R680" s="303"/>
      <c r="S680" s="303"/>
      <c r="T680" s="304"/>
      <c r="U680" s="304"/>
      <c r="V680" s="304"/>
      <c r="W680" s="304"/>
      <c r="X680" s="304"/>
      <c r="Y680" s="304"/>
      <c r="Z680" s="304"/>
      <c r="AA680" s="304"/>
      <c r="AB680" s="304"/>
      <c r="AC680" s="304"/>
      <c r="AD680" s="304"/>
      <c r="AE680" s="304"/>
      <c r="AF680" s="304"/>
      <c r="AG680" s="304"/>
    </row>
    <row r="681">
      <c r="A681" s="304"/>
      <c r="B681" s="304"/>
      <c r="C681" s="304"/>
      <c r="D681" s="304"/>
      <c r="E681" s="303"/>
      <c r="F681" s="303"/>
      <c r="G681" s="313"/>
      <c r="H681" s="304"/>
      <c r="I681" s="303"/>
      <c r="J681" s="303"/>
      <c r="K681" s="303"/>
      <c r="L681" s="303"/>
      <c r="M681" s="303"/>
      <c r="N681" s="303"/>
      <c r="O681" s="303"/>
      <c r="P681" s="303"/>
      <c r="Q681" s="303"/>
      <c r="R681" s="303"/>
      <c r="S681" s="303"/>
      <c r="T681" s="304"/>
      <c r="U681" s="304"/>
      <c r="V681" s="304"/>
      <c r="W681" s="304"/>
      <c r="X681" s="304"/>
      <c r="Y681" s="304"/>
      <c r="Z681" s="304"/>
      <c r="AA681" s="304"/>
      <c r="AB681" s="304"/>
      <c r="AC681" s="304"/>
      <c r="AD681" s="304"/>
      <c r="AE681" s="304"/>
      <c r="AF681" s="304"/>
      <c r="AG681" s="304"/>
    </row>
    <row r="682">
      <c r="A682" s="304"/>
      <c r="B682" s="304"/>
      <c r="C682" s="304"/>
      <c r="D682" s="304"/>
      <c r="E682" s="303"/>
      <c r="F682" s="303"/>
      <c r="G682" s="313"/>
      <c r="H682" s="304"/>
      <c r="I682" s="303"/>
      <c r="J682" s="303"/>
      <c r="K682" s="303"/>
      <c r="L682" s="303"/>
      <c r="M682" s="303"/>
      <c r="N682" s="303"/>
      <c r="O682" s="303"/>
      <c r="P682" s="303"/>
      <c r="Q682" s="303"/>
      <c r="R682" s="303"/>
      <c r="S682" s="303"/>
      <c r="T682" s="304"/>
      <c r="U682" s="304"/>
      <c r="V682" s="304"/>
      <c r="W682" s="304"/>
      <c r="X682" s="304"/>
      <c r="Y682" s="304"/>
      <c r="Z682" s="304"/>
      <c r="AA682" s="304"/>
      <c r="AB682" s="304"/>
      <c r="AC682" s="304"/>
      <c r="AD682" s="304"/>
      <c r="AE682" s="304"/>
      <c r="AF682" s="304"/>
      <c r="AG682" s="304"/>
    </row>
    <row r="683">
      <c r="A683" s="304"/>
      <c r="B683" s="304"/>
      <c r="C683" s="304"/>
      <c r="D683" s="304"/>
      <c r="E683" s="303"/>
      <c r="F683" s="303"/>
      <c r="G683" s="313"/>
      <c r="H683" s="304"/>
      <c r="I683" s="303"/>
      <c r="J683" s="303"/>
      <c r="K683" s="303"/>
      <c r="L683" s="303"/>
      <c r="M683" s="303"/>
      <c r="N683" s="303"/>
      <c r="O683" s="303"/>
      <c r="P683" s="303"/>
      <c r="Q683" s="303"/>
      <c r="R683" s="303"/>
      <c r="S683" s="303"/>
      <c r="T683" s="304"/>
      <c r="U683" s="304"/>
      <c r="V683" s="304"/>
      <c r="W683" s="304"/>
      <c r="X683" s="304"/>
      <c r="Y683" s="304"/>
      <c r="Z683" s="304"/>
      <c r="AA683" s="304"/>
      <c r="AB683" s="304"/>
      <c r="AC683" s="304"/>
      <c r="AD683" s="304"/>
      <c r="AE683" s="304"/>
      <c r="AF683" s="304"/>
      <c r="AG683" s="304"/>
    </row>
    <row r="684">
      <c r="A684" s="304"/>
      <c r="B684" s="304"/>
      <c r="C684" s="304"/>
      <c r="D684" s="304"/>
      <c r="E684" s="303"/>
      <c r="F684" s="303"/>
      <c r="G684" s="313"/>
      <c r="H684" s="304"/>
      <c r="I684" s="303"/>
      <c r="J684" s="303"/>
      <c r="K684" s="303"/>
      <c r="L684" s="303"/>
      <c r="M684" s="303"/>
      <c r="N684" s="303"/>
      <c r="O684" s="303"/>
      <c r="P684" s="303"/>
      <c r="Q684" s="303"/>
      <c r="R684" s="303"/>
      <c r="S684" s="303"/>
      <c r="T684" s="304"/>
      <c r="U684" s="304"/>
      <c r="V684" s="304"/>
      <c r="W684" s="304"/>
      <c r="X684" s="304"/>
      <c r="Y684" s="304"/>
      <c r="Z684" s="304"/>
      <c r="AA684" s="304"/>
      <c r="AB684" s="304"/>
      <c r="AC684" s="304"/>
      <c r="AD684" s="304"/>
      <c r="AE684" s="304"/>
      <c r="AF684" s="304"/>
      <c r="AG684" s="304"/>
    </row>
    <row r="685">
      <c r="A685" s="304"/>
      <c r="B685" s="304"/>
      <c r="C685" s="304"/>
      <c r="D685" s="304"/>
      <c r="E685" s="303"/>
      <c r="F685" s="303"/>
      <c r="G685" s="313"/>
      <c r="H685" s="304"/>
      <c r="I685" s="303"/>
      <c r="J685" s="303"/>
      <c r="K685" s="303"/>
      <c r="L685" s="303"/>
      <c r="M685" s="303"/>
      <c r="N685" s="303"/>
      <c r="O685" s="303"/>
      <c r="P685" s="303"/>
      <c r="Q685" s="303"/>
      <c r="R685" s="303"/>
      <c r="S685" s="303"/>
      <c r="T685" s="304"/>
      <c r="U685" s="304"/>
      <c r="V685" s="304"/>
      <c r="W685" s="304"/>
      <c r="X685" s="304"/>
      <c r="Y685" s="304"/>
      <c r="Z685" s="304"/>
      <c r="AA685" s="304"/>
      <c r="AB685" s="304"/>
      <c r="AC685" s="304"/>
      <c r="AD685" s="304"/>
      <c r="AE685" s="304"/>
      <c r="AF685" s="304"/>
      <c r="AG685" s="304"/>
    </row>
    <row r="686">
      <c r="A686" s="304"/>
      <c r="B686" s="304"/>
      <c r="C686" s="304"/>
      <c r="D686" s="304"/>
      <c r="E686" s="303"/>
      <c r="F686" s="303"/>
      <c r="G686" s="313"/>
      <c r="H686" s="304"/>
      <c r="I686" s="303"/>
      <c r="J686" s="303"/>
      <c r="K686" s="303"/>
      <c r="L686" s="303"/>
      <c r="M686" s="303"/>
      <c r="N686" s="303"/>
      <c r="O686" s="303"/>
      <c r="P686" s="303"/>
      <c r="Q686" s="303"/>
      <c r="R686" s="303"/>
      <c r="S686" s="303"/>
      <c r="T686" s="304"/>
      <c r="U686" s="304"/>
      <c r="V686" s="304"/>
      <c r="W686" s="304"/>
      <c r="X686" s="304"/>
      <c r="Y686" s="304"/>
      <c r="Z686" s="304"/>
      <c r="AA686" s="304"/>
      <c r="AB686" s="304"/>
      <c r="AC686" s="304"/>
      <c r="AD686" s="304"/>
      <c r="AE686" s="304"/>
      <c r="AF686" s="304"/>
      <c r="AG686" s="304"/>
    </row>
    <row r="687">
      <c r="A687" s="304"/>
      <c r="B687" s="304"/>
      <c r="C687" s="304"/>
      <c r="D687" s="304"/>
      <c r="E687" s="303"/>
      <c r="F687" s="303"/>
      <c r="G687" s="313"/>
      <c r="H687" s="304"/>
      <c r="I687" s="303"/>
      <c r="J687" s="303"/>
      <c r="K687" s="303"/>
      <c r="L687" s="303"/>
      <c r="M687" s="303"/>
      <c r="N687" s="303"/>
      <c r="O687" s="303"/>
      <c r="P687" s="303"/>
      <c r="Q687" s="303"/>
      <c r="R687" s="303"/>
      <c r="S687" s="303"/>
      <c r="T687" s="304"/>
      <c r="U687" s="304"/>
      <c r="V687" s="304"/>
      <c r="W687" s="304"/>
      <c r="X687" s="304"/>
      <c r="Y687" s="304"/>
      <c r="Z687" s="304"/>
      <c r="AA687" s="304"/>
      <c r="AB687" s="304"/>
      <c r="AC687" s="304"/>
      <c r="AD687" s="304"/>
      <c r="AE687" s="304"/>
      <c r="AF687" s="304"/>
      <c r="AG687" s="304"/>
    </row>
    <row r="688">
      <c r="A688" s="304"/>
      <c r="B688" s="304"/>
      <c r="C688" s="304"/>
      <c r="D688" s="304"/>
      <c r="E688" s="303"/>
      <c r="F688" s="303"/>
      <c r="G688" s="313"/>
      <c r="H688" s="304"/>
      <c r="I688" s="303"/>
      <c r="J688" s="303"/>
      <c r="K688" s="303"/>
      <c r="L688" s="303"/>
      <c r="M688" s="303"/>
      <c r="N688" s="303"/>
      <c r="O688" s="303"/>
      <c r="P688" s="303"/>
      <c r="Q688" s="303"/>
      <c r="R688" s="303"/>
      <c r="S688" s="303"/>
      <c r="T688" s="304"/>
      <c r="U688" s="304"/>
      <c r="V688" s="304"/>
      <c r="W688" s="304"/>
      <c r="X688" s="304"/>
      <c r="Y688" s="304"/>
      <c r="Z688" s="304"/>
      <c r="AA688" s="304"/>
      <c r="AB688" s="304"/>
      <c r="AC688" s="304"/>
      <c r="AD688" s="304"/>
      <c r="AE688" s="304"/>
      <c r="AF688" s="304"/>
      <c r="AG688" s="304"/>
    </row>
    <row r="689">
      <c r="A689" s="304"/>
      <c r="B689" s="304"/>
      <c r="C689" s="304"/>
      <c r="D689" s="304"/>
      <c r="E689" s="303"/>
      <c r="F689" s="303"/>
      <c r="G689" s="313"/>
      <c r="H689" s="304"/>
      <c r="I689" s="303"/>
      <c r="J689" s="303"/>
      <c r="K689" s="303"/>
      <c r="L689" s="303"/>
      <c r="M689" s="303"/>
      <c r="N689" s="303"/>
      <c r="O689" s="303"/>
      <c r="P689" s="303"/>
      <c r="Q689" s="303"/>
      <c r="R689" s="303"/>
      <c r="S689" s="303"/>
      <c r="T689" s="304"/>
      <c r="U689" s="304"/>
      <c r="V689" s="304"/>
      <c r="W689" s="304"/>
      <c r="X689" s="304"/>
      <c r="Y689" s="304"/>
      <c r="Z689" s="304"/>
      <c r="AA689" s="304"/>
      <c r="AB689" s="304"/>
      <c r="AC689" s="304"/>
      <c r="AD689" s="304"/>
      <c r="AE689" s="304"/>
      <c r="AF689" s="304"/>
      <c r="AG689" s="304"/>
    </row>
    <row r="690">
      <c r="A690" s="304"/>
      <c r="B690" s="304"/>
      <c r="C690" s="304"/>
      <c r="D690" s="304"/>
      <c r="E690" s="303"/>
      <c r="F690" s="303"/>
      <c r="G690" s="313"/>
      <c r="H690" s="304"/>
      <c r="I690" s="303"/>
      <c r="J690" s="303"/>
      <c r="K690" s="303"/>
      <c r="L690" s="303"/>
      <c r="M690" s="303"/>
      <c r="N690" s="303"/>
      <c r="O690" s="303"/>
      <c r="P690" s="303"/>
      <c r="Q690" s="303"/>
      <c r="R690" s="303"/>
      <c r="S690" s="303"/>
      <c r="T690" s="304"/>
      <c r="U690" s="304"/>
      <c r="V690" s="304"/>
      <c r="W690" s="304"/>
      <c r="X690" s="304"/>
      <c r="Y690" s="304"/>
      <c r="Z690" s="304"/>
      <c r="AA690" s="304"/>
      <c r="AB690" s="304"/>
      <c r="AC690" s="304"/>
      <c r="AD690" s="304"/>
      <c r="AE690" s="304"/>
      <c r="AF690" s="304"/>
      <c r="AG690" s="304"/>
    </row>
    <row r="691">
      <c r="A691" s="304"/>
      <c r="B691" s="304"/>
      <c r="C691" s="304"/>
      <c r="D691" s="304"/>
      <c r="E691" s="303"/>
      <c r="F691" s="303"/>
      <c r="G691" s="313"/>
      <c r="H691" s="304"/>
      <c r="I691" s="303"/>
      <c r="J691" s="303"/>
      <c r="K691" s="303"/>
      <c r="L691" s="303"/>
      <c r="M691" s="303"/>
      <c r="N691" s="303"/>
      <c r="O691" s="303"/>
      <c r="P691" s="303"/>
      <c r="Q691" s="303"/>
      <c r="R691" s="303"/>
      <c r="S691" s="303"/>
      <c r="T691" s="304"/>
      <c r="U691" s="304"/>
      <c r="V691" s="304"/>
      <c r="W691" s="304"/>
      <c r="X691" s="304"/>
      <c r="Y691" s="304"/>
      <c r="Z691" s="304"/>
      <c r="AA691" s="304"/>
      <c r="AB691" s="304"/>
      <c r="AC691" s="304"/>
      <c r="AD691" s="304"/>
      <c r="AE691" s="304"/>
      <c r="AF691" s="304"/>
      <c r="AG691" s="304"/>
    </row>
    <row r="692">
      <c r="A692" s="304"/>
      <c r="B692" s="304"/>
      <c r="C692" s="304"/>
      <c r="D692" s="304"/>
      <c r="E692" s="303"/>
      <c r="F692" s="303"/>
      <c r="G692" s="313"/>
      <c r="H692" s="304"/>
      <c r="I692" s="303"/>
      <c r="J692" s="303"/>
      <c r="K692" s="303"/>
      <c r="L692" s="303"/>
      <c r="M692" s="303"/>
      <c r="N692" s="303"/>
      <c r="O692" s="303"/>
      <c r="P692" s="303"/>
      <c r="Q692" s="303"/>
      <c r="R692" s="303"/>
      <c r="S692" s="303"/>
      <c r="T692" s="304"/>
      <c r="U692" s="304"/>
      <c r="V692" s="304"/>
      <c r="W692" s="304"/>
      <c r="X692" s="304"/>
      <c r="Y692" s="304"/>
      <c r="Z692" s="304"/>
      <c r="AA692" s="304"/>
      <c r="AB692" s="304"/>
      <c r="AC692" s="304"/>
      <c r="AD692" s="304"/>
      <c r="AE692" s="304"/>
      <c r="AF692" s="304"/>
      <c r="AG692" s="304"/>
    </row>
    <row r="693">
      <c r="A693" s="304"/>
      <c r="B693" s="304"/>
      <c r="C693" s="304"/>
      <c r="D693" s="304"/>
      <c r="E693" s="303"/>
      <c r="F693" s="303"/>
      <c r="G693" s="313"/>
      <c r="H693" s="304"/>
      <c r="I693" s="303"/>
      <c r="J693" s="303"/>
      <c r="K693" s="303"/>
      <c r="L693" s="303"/>
      <c r="M693" s="303"/>
      <c r="N693" s="303"/>
      <c r="O693" s="303"/>
      <c r="P693" s="303"/>
      <c r="Q693" s="303"/>
      <c r="R693" s="303"/>
      <c r="S693" s="303"/>
      <c r="T693" s="304"/>
      <c r="U693" s="304"/>
      <c r="V693" s="304"/>
      <c r="W693" s="304"/>
      <c r="X693" s="304"/>
      <c r="Y693" s="304"/>
      <c r="Z693" s="304"/>
      <c r="AA693" s="304"/>
      <c r="AB693" s="304"/>
      <c r="AC693" s="304"/>
      <c r="AD693" s="304"/>
      <c r="AE693" s="304"/>
      <c r="AF693" s="304"/>
      <c r="AG693" s="304"/>
    </row>
    <row r="694">
      <c r="A694" s="304"/>
      <c r="B694" s="304"/>
      <c r="C694" s="304"/>
      <c r="D694" s="304"/>
      <c r="E694" s="303"/>
      <c r="F694" s="303"/>
      <c r="G694" s="313"/>
      <c r="H694" s="304"/>
      <c r="I694" s="303"/>
      <c r="J694" s="303"/>
      <c r="K694" s="303"/>
      <c r="L694" s="303"/>
      <c r="M694" s="303"/>
      <c r="N694" s="303"/>
      <c r="O694" s="303"/>
      <c r="P694" s="303"/>
      <c r="Q694" s="303"/>
      <c r="R694" s="303"/>
      <c r="S694" s="303"/>
      <c r="T694" s="304"/>
      <c r="U694" s="304"/>
      <c r="V694" s="304"/>
      <c r="W694" s="304"/>
      <c r="X694" s="304"/>
      <c r="Y694" s="304"/>
      <c r="Z694" s="304"/>
      <c r="AA694" s="304"/>
      <c r="AB694" s="304"/>
      <c r="AC694" s="304"/>
      <c r="AD694" s="304"/>
      <c r="AE694" s="304"/>
      <c r="AF694" s="304"/>
      <c r="AG694" s="304"/>
    </row>
    <row r="695">
      <c r="A695" s="304"/>
      <c r="B695" s="304"/>
      <c r="C695" s="304"/>
      <c r="D695" s="304"/>
      <c r="E695" s="303"/>
      <c r="F695" s="303"/>
      <c r="G695" s="313"/>
      <c r="H695" s="304"/>
      <c r="I695" s="303"/>
      <c r="J695" s="303"/>
      <c r="K695" s="303"/>
      <c r="L695" s="303"/>
      <c r="M695" s="303"/>
      <c r="N695" s="303"/>
      <c r="O695" s="303"/>
      <c r="P695" s="303"/>
      <c r="Q695" s="303"/>
      <c r="R695" s="303"/>
      <c r="S695" s="303"/>
      <c r="T695" s="304"/>
      <c r="U695" s="304"/>
      <c r="V695" s="304"/>
      <c r="W695" s="304"/>
      <c r="X695" s="304"/>
      <c r="Y695" s="304"/>
      <c r="Z695" s="304"/>
      <c r="AA695" s="304"/>
      <c r="AB695" s="304"/>
      <c r="AC695" s="304"/>
      <c r="AD695" s="304"/>
      <c r="AE695" s="304"/>
      <c r="AF695" s="304"/>
      <c r="AG695" s="304"/>
    </row>
    <row r="696">
      <c r="A696" s="304"/>
      <c r="B696" s="304"/>
      <c r="C696" s="304"/>
      <c r="D696" s="304"/>
      <c r="E696" s="303"/>
      <c r="F696" s="303"/>
      <c r="G696" s="313"/>
      <c r="H696" s="304"/>
      <c r="I696" s="303"/>
      <c r="J696" s="303"/>
      <c r="K696" s="303"/>
      <c r="L696" s="303"/>
      <c r="M696" s="303"/>
      <c r="N696" s="303"/>
      <c r="O696" s="303"/>
      <c r="P696" s="303"/>
      <c r="Q696" s="303"/>
      <c r="R696" s="303"/>
      <c r="S696" s="303"/>
      <c r="T696" s="304"/>
      <c r="U696" s="304"/>
      <c r="V696" s="304"/>
      <c r="W696" s="304"/>
      <c r="X696" s="304"/>
      <c r="Y696" s="304"/>
      <c r="Z696" s="304"/>
      <c r="AA696" s="304"/>
      <c r="AB696" s="304"/>
      <c r="AC696" s="304"/>
      <c r="AD696" s="304"/>
      <c r="AE696" s="304"/>
      <c r="AF696" s="304"/>
      <c r="AG696" s="304"/>
    </row>
    <row r="697">
      <c r="A697" s="304"/>
      <c r="B697" s="304"/>
      <c r="C697" s="304"/>
      <c r="D697" s="304"/>
      <c r="E697" s="303"/>
      <c r="F697" s="303"/>
      <c r="G697" s="313"/>
      <c r="H697" s="304"/>
      <c r="I697" s="303"/>
      <c r="J697" s="303"/>
      <c r="K697" s="303"/>
      <c r="L697" s="303"/>
      <c r="M697" s="303"/>
      <c r="N697" s="303"/>
      <c r="O697" s="303"/>
      <c r="P697" s="303"/>
      <c r="Q697" s="303"/>
      <c r="R697" s="303"/>
      <c r="S697" s="303"/>
      <c r="T697" s="304"/>
      <c r="U697" s="304"/>
      <c r="V697" s="304"/>
      <c r="W697" s="304"/>
      <c r="X697" s="304"/>
      <c r="Y697" s="304"/>
      <c r="Z697" s="304"/>
      <c r="AA697" s="304"/>
      <c r="AB697" s="304"/>
      <c r="AC697" s="304"/>
      <c r="AD697" s="304"/>
      <c r="AE697" s="304"/>
      <c r="AF697" s="304"/>
      <c r="AG697" s="304"/>
    </row>
    <row r="698">
      <c r="A698" s="304"/>
      <c r="B698" s="304"/>
      <c r="C698" s="304"/>
      <c r="D698" s="304"/>
      <c r="E698" s="303"/>
      <c r="F698" s="303"/>
      <c r="G698" s="313"/>
      <c r="H698" s="304"/>
      <c r="I698" s="303"/>
      <c r="J698" s="303"/>
      <c r="K698" s="303"/>
      <c r="L698" s="303"/>
      <c r="M698" s="303"/>
      <c r="N698" s="303"/>
      <c r="O698" s="303"/>
      <c r="P698" s="303"/>
      <c r="Q698" s="303"/>
      <c r="R698" s="303"/>
      <c r="S698" s="303"/>
      <c r="T698" s="304"/>
      <c r="U698" s="304"/>
      <c r="V698" s="304"/>
      <c r="W698" s="304"/>
      <c r="X698" s="304"/>
      <c r="Y698" s="304"/>
      <c r="Z698" s="304"/>
      <c r="AA698" s="304"/>
      <c r="AB698" s="304"/>
      <c r="AC698" s="304"/>
      <c r="AD698" s="304"/>
      <c r="AE698" s="304"/>
      <c r="AF698" s="304"/>
      <c r="AG698" s="304"/>
    </row>
    <row r="699">
      <c r="A699" s="304"/>
      <c r="B699" s="304"/>
      <c r="C699" s="304"/>
      <c r="D699" s="304"/>
      <c r="E699" s="303"/>
      <c r="F699" s="303"/>
      <c r="G699" s="313"/>
      <c r="H699" s="304"/>
      <c r="I699" s="303"/>
      <c r="J699" s="303"/>
      <c r="K699" s="303"/>
      <c r="L699" s="303"/>
      <c r="M699" s="303"/>
      <c r="N699" s="303"/>
      <c r="O699" s="303"/>
      <c r="P699" s="303"/>
      <c r="Q699" s="303"/>
      <c r="R699" s="303"/>
      <c r="S699" s="303"/>
      <c r="T699" s="304"/>
      <c r="U699" s="304"/>
      <c r="V699" s="304"/>
      <c r="W699" s="304"/>
      <c r="X699" s="304"/>
      <c r="Y699" s="304"/>
      <c r="Z699" s="304"/>
      <c r="AA699" s="304"/>
      <c r="AB699" s="304"/>
      <c r="AC699" s="304"/>
      <c r="AD699" s="304"/>
      <c r="AE699" s="304"/>
      <c r="AF699" s="304"/>
      <c r="AG699" s="304"/>
    </row>
    <row r="700">
      <c r="A700" s="304"/>
      <c r="B700" s="304"/>
      <c r="C700" s="304"/>
      <c r="D700" s="304"/>
      <c r="E700" s="303"/>
      <c r="F700" s="303"/>
      <c r="G700" s="313"/>
      <c r="H700" s="304"/>
      <c r="I700" s="303"/>
      <c r="J700" s="303"/>
      <c r="K700" s="303"/>
      <c r="L700" s="303"/>
      <c r="M700" s="303"/>
      <c r="N700" s="303"/>
      <c r="O700" s="303"/>
      <c r="P700" s="303"/>
      <c r="Q700" s="303"/>
      <c r="R700" s="303"/>
      <c r="S700" s="303"/>
      <c r="T700" s="304"/>
      <c r="U700" s="304"/>
      <c r="V700" s="304"/>
      <c r="W700" s="304"/>
      <c r="X700" s="304"/>
      <c r="Y700" s="304"/>
      <c r="Z700" s="304"/>
      <c r="AA700" s="304"/>
      <c r="AB700" s="304"/>
      <c r="AC700" s="304"/>
      <c r="AD700" s="304"/>
      <c r="AE700" s="304"/>
      <c r="AF700" s="304"/>
      <c r="AG700" s="304"/>
    </row>
    <row r="701">
      <c r="A701" s="304"/>
      <c r="B701" s="304"/>
      <c r="C701" s="304"/>
      <c r="D701" s="304"/>
      <c r="E701" s="303"/>
      <c r="F701" s="303"/>
      <c r="G701" s="313"/>
      <c r="H701" s="304"/>
      <c r="I701" s="303"/>
      <c r="J701" s="303"/>
      <c r="K701" s="303"/>
      <c r="L701" s="303"/>
      <c r="M701" s="303"/>
      <c r="N701" s="303"/>
      <c r="O701" s="303"/>
      <c r="P701" s="303"/>
      <c r="Q701" s="303"/>
      <c r="R701" s="303"/>
      <c r="S701" s="303"/>
      <c r="T701" s="304"/>
      <c r="U701" s="304"/>
      <c r="V701" s="304"/>
      <c r="W701" s="304"/>
      <c r="X701" s="304"/>
      <c r="Y701" s="304"/>
      <c r="Z701" s="304"/>
      <c r="AA701" s="304"/>
      <c r="AB701" s="304"/>
      <c r="AC701" s="304"/>
      <c r="AD701" s="304"/>
      <c r="AE701" s="304"/>
      <c r="AF701" s="304"/>
      <c r="AG701" s="304"/>
    </row>
    <row r="702">
      <c r="A702" s="304"/>
      <c r="B702" s="304"/>
      <c r="C702" s="304"/>
      <c r="D702" s="304"/>
      <c r="E702" s="303"/>
      <c r="F702" s="303"/>
      <c r="G702" s="313"/>
      <c r="H702" s="304"/>
      <c r="I702" s="303"/>
      <c r="J702" s="303"/>
      <c r="K702" s="303"/>
      <c r="L702" s="303"/>
      <c r="M702" s="303"/>
      <c r="N702" s="303"/>
      <c r="O702" s="303"/>
      <c r="P702" s="303"/>
      <c r="Q702" s="303"/>
      <c r="R702" s="303"/>
      <c r="S702" s="303"/>
      <c r="T702" s="304"/>
      <c r="U702" s="304"/>
      <c r="V702" s="304"/>
      <c r="W702" s="304"/>
      <c r="X702" s="304"/>
      <c r="Y702" s="304"/>
      <c r="Z702" s="304"/>
      <c r="AA702" s="304"/>
      <c r="AB702" s="304"/>
      <c r="AC702" s="304"/>
      <c r="AD702" s="304"/>
      <c r="AE702" s="304"/>
      <c r="AF702" s="304"/>
      <c r="AG702" s="304"/>
    </row>
    <row r="703">
      <c r="A703" s="304"/>
      <c r="B703" s="304"/>
      <c r="C703" s="304"/>
      <c r="D703" s="304"/>
      <c r="E703" s="303"/>
      <c r="F703" s="303"/>
      <c r="G703" s="313"/>
      <c r="H703" s="304"/>
      <c r="I703" s="303"/>
      <c r="J703" s="303"/>
      <c r="K703" s="303"/>
      <c r="L703" s="303"/>
      <c r="M703" s="303"/>
      <c r="N703" s="303"/>
      <c r="O703" s="303"/>
      <c r="P703" s="303"/>
      <c r="Q703" s="303"/>
      <c r="R703" s="303"/>
      <c r="S703" s="303"/>
      <c r="T703" s="304"/>
      <c r="U703" s="304"/>
      <c r="V703" s="304"/>
      <c r="W703" s="304"/>
      <c r="X703" s="304"/>
      <c r="Y703" s="304"/>
      <c r="Z703" s="304"/>
      <c r="AA703" s="304"/>
      <c r="AB703" s="304"/>
      <c r="AC703" s="304"/>
      <c r="AD703" s="304"/>
      <c r="AE703" s="304"/>
      <c r="AF703" s="304"/>
      <c r="AG703" s="304"/>
    </row>
    <row r="704">
      <c r="A704" s="304"/>
      <c r="B704" s="304"/>
      <c r="C704" s="304"/>
      <c r="D704" s="304"/>
      <c r="E704" s="303"/>
      <c r="F704" s="303"/>
      <c r="G704" s="313"/>
      <c r="H704" s="304"/>
      <c r="I704" s="303"/>
      <c r="J704" s="303"/>
      <c r="K704" s="303"/>
      <c r="L704" s="303"/>
      <c r="M704" s="303"/>
      <c r="N704" s="303"/>
      <c r="O704" s="303"/>
      <c r="P704" s="303"/>
      <c r="Q704" s="303"/>
      <c r="R704" s="303"/>
      <c r="S704" s="303"/>
      <c r="T704" s="304"/>
      <c r="U704" s="304"/>
      <c r="V704" s="304"/>
      <c r="W704" s="304"/>
      <c r="X704" s="304"/>
      <c r="Y704" s="304"/>
      <c r="Z704" s="304"/>
      <c r="AA704" s="304"/>
      <c r="AB704" s="304"/>
      <c r="AC704" s="304"/>
      <c r="AD704" s="304"/>
      <c r="AE704" s="304"/>
      <c r="AF704" s="304"/>
      <c r="AG704" s="304"/>
    </row>
    <row r="705">
      <c r="A705" s="304"/>
      <c r="B705" s="304"/>
      <c r="C705" s="304"/>
      <c r="D705" s="304"/>
      <c r="E705" s="303"/>
      <c r="F705" s="303"/>
      <c r="G705" s="313"/>
      <c r="H705" s="304"/>
      <c r="I705" s="303"/>
      <c r="J705" s="303"/>
      <c r="K705" s="303"/>
      <c r="L705" s="303"/>
      <c r="M705" s="303"/>
      <c r="N705" s="303"/>
      <c r="O705" s="303"/>
      <c r="P705" s="303"/>
      <c r="Q705" s="303"/>
      <c r="R705" s="303"/>
      <c r="S705" s="303"/>
      <c r="T705" s="304"/>
      <c r="U705" s="304"/>
      <c r="V705" s="304"/>
      <c r="W705" s="304"/>
      <c r="X705" s="304"/>
      <c r="Y705" s="304"/>
      <c r="Z705" s="304"/>
      <c r="AA705" s="304"/>
      <c r="AB705" s="304"/>
      <c r="AC705" s="304"/>
      <c r="AD705" s="304"/>
      <c r="AE705" s="304"/>
      <c r="AF705" s="304"/>
      <c r="AG705" s="304"/>
    </row>
    <row r="706">
      <c r="A706" s="304"/>
      <c r="B706" s="304"/>
      <c r="C706" s="304"/>
      <c r="D706" s="304"/>
      <c r="E706" s="303"/>
      <c r="F706" s="303"/>
      <c r="G706" s="313"/>
      <c r="H706" s="304"/>
      <c r="I706" s="303"/>
      <c r="J706" s="303"/>
      <c r="K706" s="303"/>
      <c r="L706" s="303"/>
      <c r="M706" s="303"/>
      <c r="N706" s="303"/>
      <c r="O706" s="303"/>
      <c r="P706" s="303"/>
      <c r="Q706" s="303"/>
      <c r="R706" s="303"/>
      <c r="S706" s="303"/>
      <c r="T706" s="304"/>
      <c r="U706" s="304"/>
      <c r="V706" s="304"/>
      <c r="W706" s="304"/>
      <c r="X706" s="304"/>
      <c r="Y706" s="304"/>
      <c r="Z706" s="304"/>
      <c r="AA706" s="304"/>
      <c r="AB706" s="304"/>
      <c r="AC706" s="304"/>
      <c r="AD706" s="304"/>
      <c r="AE706" s="304"/>
      <c r="AF706" s="304"/>
      <c r="AG706" s="304"/>
    </row>
    <row r="707">
      <c r="A707" s="304"/>
      <c r="B707" s="304"/>
      <c r="C707" s="304"/>
      <c r="D707" s="304"/>
      <c r="E707" s="303"/>
      <c r="F707" s="303"/>
      <c r="G707" s="313"/>
      <c r="H707" s="304"/>
      <c r="I707" s="303"/>
      <c r="J707" s="303"/>
      <c r="K707" s="303"/>
      <c r="L707" s="303"/>
      <c r="M707" s="303"/>
      <c r="N707" s="303"/>
      <c r="O707" s="303"/>
      <c r="P707" s="303"/>
      <c r="Q707" s="303"/>
      <c r="R707" s="303"/>
      <c r="S707" s="303"/>
      <c r="T707" s="304"/>
      <c r="U707" s="304"/>
      <c r="V707" s="304"/>
      <c r="W707" s="304"/>
      <c r="X707" s="304"/>
      <c r="Y707" s="304"/>
      <c r="Z707" s="304"/>
      <c r="AA707" s="304"/>
      <c r="AB707" s="304"/>
      <c r="AC707" s="304"/>
      <c r="AD707" s="304"/>
      <c r="AE707" s="304"/>
      <c r="AF707" s="304"/>
      <c r="AG707" s="304"/>
    </row>
    <row r="708">
      <c r="A708" s="304"/>
      <c r="B708" s="304"/>
      <c r="C708" s="304"/>
      <c r="D708" s="304"/>
      <c r="E708" s="303"/>
      <c r="F708" s="303"/>
      <c r="G708" s="313"/>
      <c r="H708" s="304"/>
      <c r="I708" s="303"/>
      <c r="J708" s="303"/>
      <c r="K708" s="303"/>
      <c r="L708" s="303"/>
      <c r="M708" s="303"/>
      <c r="N708" s="303"/>
      <c r="O708" s="303"/>
      <c r="P708" s="303"/>
      <c r="Q708" s="303"/>
      <c r="R708" s="303"/>
      <c r="S708" s="303"/>
      <c r="T708" s="304"/>
      <c r="U708" s="304"/>
      <c r="V708" s="304"/>
      <c r="W708" s="304"/>
      <c r="X708" s="304"/>
      <c r="Y708" s="304"/>
      <c r="Z708" s="304"/>
      <c r="AA708" s="304"/>
      <c r="AB708" s="304"/>
      <c r="AC708" s="304"/>
      <c r="AD708" s="304"/>
      <c r="AE708" s="304"/>
      <c r="AF708" s="304"/>
      <c r="AG708" s="304"/>
    </row>
    <row r="709">
      <c r="A709" s="304"/>
      <c r="B709" s="304"/>
      <c r="C709" s="304"/>
      <c r="D709" s="304"/>
      <c r="E709" s="303"/>
      <c r="F709" s="303"/>
      <c r="G709" s="313"/>
      <c r="H709" s="304"/>
      <c r="I709" s="303"/>
      <c r="J709" s="303"/>
      <c r="K709" s="303"/>
      <c r="L709" s="303"/>
      <c r="M709" s="303"/>
      <c r="N709" s="303"/>
      <c r="O709" s="303"/>
      <c r="P709" s="303"/>
      <c r="Q709" s="303"/>
      <c r="R709" s="303"/>
      <c r="S709" s="303"/>
      <c r="T709" s="304"/>
      <c r="U709" s="304"/>
      <c r="V709" s="304"/>
      <c r="W709" s="304"/>
      <c r="X709" s="304"/>
      <c r="Y709" s="304"/>
      <c r="Z709" s="304"/>
      <c r="AA709" s="304"/>
      <c r="AB709" s="304"/>
      <c r="AC709" s="304"/>
      <c r="AD709" s="304"/>
      <c r="AE709" s="304"/>
      <c r="AF709" s="304"/>
      <c r="AG709" s="304"/>
    </row>
    <row r="710">
      <c r="A710" s="304"/>
      <c r="B710" s="304"/>
      <c r="C710" s="304"/>
      <c r="D710" s="304"/>
      <c r="E710" s="303"/>
      <c r="F710" s="303"/>
      <c r="G710" s="313"/>
      <c r="H710" s="304"/>
      <c r="I710" s="303"/>
      <c r="J710" s="303"/>
      <c r="K710" s="303"/>
      <c r="L710" s="303"/>
      <c r="M710" s="303"/>
      <c r="N710" s="303"/>
      <c r="O710" s="303"/>
      <c r="P710" s="303"/>
      <c r="Q710" s="303"/>
      <c r="R710" s="303"/>
      <c r="S710" s="303"/>
      <c r="T710" s="304"/>
      <c r="U710" s="304"/>
      <c r="V710" s="304"/>
      <c r="W710" s="304"/>
      <c r="X710" s="304"/>
      <c r="Y710" s="304"/>
      <c r="Z710" s="304"/>
      <c r="AA710" s="304"/>
      <c r="AB710" s="304"/>
      <c r="AC710" s="304"/>
      <c r="AD710" s="304"/>
      <c r="AE710" s="304"/>
      <c r="AF710" s="304"/>
      <c r="AG710" s="304"/>
    </row>
    <row r="711">
      <c r="A711" s="304"/>
      <c r="B711" s="304"/>
      <c r="C711" s="304"/>
      <c r="D711" s="304"/>
      <c r="E711" s="303"/>
      <c r="F711" s="303"/>
      <c r="G711" s="313"/>
      <c r="H711" s="304"/>
      <c r="I711" s="303"/>
      <c r="J711" s="303"/>
      <c r="K711" s="303"/>
      <c r="L711" s="303"/>
      <c r="M711" s="303"/>
      <c r="N711" s="303"/>
      <c r="O711" s="303"/>
      <c r="P711" s="303"/>
      <c r="Q711" s="303"/>
      <c r="R711" s="303"/>
      <c r="S711" s="303"/>
      <c r="T711" s="304"/>
      <c r="U711" s="304"/>
      <c r="V711" s="304"/>
      <c r="W711" s="304"/>
      <c r="X711" s="304"/>
      <c r="Y711" s="304"/>
      <c r="Z711" s="304"/>
      <c r="AA711" s="304"/>
      <c r="AB711" s="304"/>
      <c r="AC711" s="304"/>
      <c r="AD711" s="304"/>
      <c r="AE711" s="304"/>
      <c r="AF711" s="304"/>
      <c r="AG711" s="304"/>
    </row>
    <row r="712">
      <c r="A712" s="304"/>
      <c r="B712" s="304"/>
      <c r="C712" s="304"/>
      <c r="D712" s="304"/>
      <c r="E712" s="303"/>
      <c r="F712" s="303"/>
      <c r="G712" s="313"/>
      <c r="H712" s="304"/>
      <c r="I712" s="303"/>
      <c r="J712" s="303"/>
      <c r="K712" s="303"/>
      <c r="L712" s="303"/>
      <c r="M712" s="303"/>
      <c r="N712" s="303"/>
      <c r="O712" s="303"/>
      <c r="P712" s="303"/>
      <c r="Q712" s="303"/>
      <c r="R712" s="303"/>
      <c r="S712" s="303"/>
      <c r="T712" s="304"/>
      <c r="U712" s="304"/>
      <c r="V712" s="304"/>
      <c r="W712" s="304"/>
      <c r="X712" s="304"/>
      <c r="Y712" s="304"/>
      <c r="Z712" s="304"/>
      <c r="AA712" s="304"/>
      <c r="AB712" s="304"/>
      <c r="AC712" s="304"/>
      <c r="AD712" s="304"/>
      <c r="AE712" s="304"/>
      <c r="AF712" s="304"/>
      <c r="AG712" s="304"/>
    </row>
    <row r="713">
      <c r="A713" s="304"/>
      <c r="B713" s="304"/>
      <c r="C713" s="304"/>
      <c r="D713" s="304"/>
      <c r="E713" s="303"/>
      <c r="F713" s="303"/>
      <c r="G713" s="313"/>
      <c r="H713" s="304"/>
      <c r="I713" s="303"/>
      <c r="J713" s="303"/>
      <c r="K713" s="303"/>
      <c r="L713" s="303"/>
      <c r="M713" s="303"/>
      <c r="N713" s="303"/>
      <c r="O713" s="303"/>
      <c r="P713" s="303"/>
      <c r="Q713" s="303"/>
      <c r="R713" s="303"/>
      <c r="S713" s="303"/>
      <c r="T713" s="304"/>
      <c r="U713" s="304"/>
      <c r="V713" s="304"/>
      <c r="W713" s="304"/>
      <c r="X713" s="304"/>
      <c r="Y713" s="304"/>
      <c r="Z713" s="304"/>
      <c r="AA713" s="304"/>
      <c r="AB713" s="304"/>
      <c r="AC713" s="304"/>
      <c r="AD713" s="304"/>
      <c r="AE713" s="304"/>
      <c r="AF713" s="304"/>
      <c r="AG713" s="304"/>
    </row>
    <row r="714">
      <c r="A714" s="304"/>
      <c r="B714" s="304"/>
      <c r="C714" s="304"/>
      <c r="D714" s="304"/>
      <c r="E714" s="303"/>
      <c r="F714" s="303"/>
      <c r="G714" s="313"/>
      <c r="H714" s="304"/>
      <c r="I714" s="303"/>
      <c r="J714" s="303"/>
      <c r="K714" s="303"/>
      <c r="L714" s="303"/>
      <c r="M714" s="303"/>
      <c r="N714" s="303"/>
      <c r="O714" s="303"/>
      <c r="P714" s="303"/>
      <c r="Q714" s="303"/>
      <c r="R714" s="303"/>
      <c r="S714" s="303"/>
      <c r="T714" s="304"/>
      <c r="U714" s="304"/>
      <c r="V714" s="304"/>
      <c r="W714" s="304"/>
      <c r="X714" s="304"/>
      <c r="Y714" s="304"/>
      <c r="Z714" s="304"/>
      <c r="AA714" s="304"/>
      <c r="AB714" s="304"/>
      <c r="AC714" s="304"/>
      <c r="AD714" s="304"/>
      <c r="AE714" s="304"/>
      <c r="AF714" s="304"/>
      <c r="AG714" s="304"/>
    </row>
    <row r="715">
      <c r="A715" s="304"/>
      <c r="B715" s="304"/>
      <c r="C715" s="304"/>
      <c r="D715" s="304"/>
      <c r="E715" s="303"/>
      <c r="F715" s="303"/>
      <c r="G715" s="313"/>
      <c r="H715" s="304"/>
      <c r="I715" s="303"/>
      <c r="J715" s="303"/>
      <c r="K715" s="303"/>
      <c r="L715" s="303"/>
      <c r="M715" s="303"/>
      <c r="N715" s="303"/>
      <c r="O715" s="303"/>
      <c r="P715" s="303"/>
      <c r="Q715" s="303"/>
      <c r="R715" s="303"/>
      <c r="S715" s="303"/>
      <c r="T715" s="304"/>
      <c r="U715" s="304"/>
      <c r="V715" s="304"/>
      <c r="W715" s="304"/>
      <c r="X715" s="304"/>
      <c r="Y715" s="304"/>
      <c r="Z715" s="304"/>
      <c r="AA715" s="304"/>
      <c r="AB715" s="304"/>
      <c r="AC715" s="304"/>
      <c r="AD715" s="304"/>
      <c r="AE715" s="304"/>
      <c r="AF715" s="304"/>
      <c r="AG715" s="304"/>
    </row>
    <row r="716">
      <c r="A716" s="304"/>
      <c r="B716" s="304"/>
      <c r="C716" s="304"/>
      <c r="D716" s="304"/>
      <c r="E716" s="303"/>
      <c r="F716" s="303"/>
      <c r="G716" s="313"/>
      <c r="H716" s="304"/>
      <c r="I716" s="303"/>
      <c r="J716" s="303"/>
      <c r="K716" s="303"/>
      <c r="L716" s="303"/>
      <c r="M716" s="303"/>
      <c r="N716" s="303"/>
      <c r="O716" s="303"/>
      <c r="P716" s="303"/>
      <c r="Q716" s="303"/>
      <c r="R716" s="303"/>
      <c r="S716" s="303"/>
      <c r="T716" s="304"/>
      <c r="U716" s="304"/>
      <c r="V716" s="304"/>
      <c r="W716" s="304"/>
      <c r="X716" s="304"/>
      <c r="Y716" s="304"/>
      <c r="Z716" s="304"/>
      <c r="AA716" s="304"/>
      <c r="AB716" s="304"/>
      <c r="AC716" s="304"/>
      <c r="AD716" s="304"/>
      <c r="AE716" s="304"/>
      <c r="AF716" s="304"/>
      <c r="AG716" s="304"/>
    </row>
    <row r="717">
      <c r="A717" s="304"/>
      <c r="B717" s="304"/>
      <c r="C717" s="304"/>
      <c r="D717" s="304"/>
      <c r="E717" s="303"/>
      <c r="F717" s="303"/>
      <c r="G717" s="313"/>
      <c r="H717" s="304"/>
      <c r="I717" s="303"/>
      <c r="J717" s="303"/>
      <c r="K717" s="303"/>
      <c r="L717" s="303"/>
      <c r="M717" s="303"/>
      <c r="N717" s="303"/>
      <c r="O717" s="303"/>
      <c r="P717" s="303"/>
      <c r="Q717" s="303"/>
      <c r="R717" s="303"/>
      <c r="S717" s="303"/>
      <c r="T717" s="304"/>
      <c r="U717" s="304"/>
      <c r="V717" s="304"/>
      <c r="W717" s="304"/>
      <c r="X717" s="304"/>
      <c r="Y717" s="304"/>
      <c r="Z717" s="304"/>
      <c r="AA717" s="304"/>
      <c r="AB717" s="304"/>
      <c r="AC717" s="304"/>
      <c r="AD717" s="304"/>
      <c r="AE717" s="304"/>
      <c r="AF717" s="304"/>
      <c r="AG717" s="304"/>
    </row>
    <row r="718">
      <c r="A718" s="304"/>
      <c r="B718" s="304"/>
      <c r="C718" s="304"/>
      <c r="D718" s="304"/>
      <c r="E718" s="303"/>
      <c r="F718" s="303"/>
      <c r="G718" s="313"/>
      <c r="H718" s="304"/>
      <c r="I718" s="303"/>
      <c r="J718" s="303"/>
      <c r="K718" s="303"/>
      <c r="L718" s="303"/>
      <c r="M718" s="303"/>
      <c r="N718" s="303"/>
      <c r="O718" s="303"/>
      <c r="P718" s="303"/>
      <c r="Q718" s="303"/>
      <c r="R718" s="303"/>
      <c r="S718" s="303"/>
      <c r="T718" s="304"/>
      <c r="U718" s="304"/>
      <c r="V718" s="304"/>
      <c r="W718" s="304"/>
      <c r="X718" s="304"/>
      <c r="Y718" s="304"/>
      <c r="Z718" s="304"/>
      <c r="AA718" s="304"/>
      <c r="AB718" s="304"/>
      <c r="AC718" s="304"/>
      <c r="AD718" s="304"/>
      <c r="AE718" s="304"/>
      <c r="AF718" s="304"/>
      <c r="AG718" s="304"/>
    </row>
    <row r="719">
      <c r="A719" s="304"/>
      <c r="B719" s="304"/>
      <c r="C719" s="304"/>
      <c r="D719" s="304"/>
      <c r="E719" s="303"/>
      <c r="F719" s="303"/>
      <c r="G719" s="313"/>
      <c r="H719" s="304"/>
      <c r="I719" s="303"/>
      <c r="J719" s="303"/>
      <c r="K719" s="303"/>
      <c r="L719" s="303"/>
      <c r="M719" s="303"/>
      <c r="N719" s="303"/>
      <c r="O719" s="303"/>
      <c r="P719" s="303"/>
      <c r="Q719" s="303"/>
      <c r="R719" s="303"/>
      <c r="S719" s="303"/>
      <c r="T719" s="304"/>
      <c r="U719" s="304"/>
      <c r="V719" s="304"/>
      <c r="W719" s="304"/>
      <c r="X719" s="304"/>
      <c r="Y719" s="304"/>
      <c r="Z719" s="304"/>
      <c r="AA719" s="304"/>
      <c r="AB719" s="304"/>
      <c r="AC719" s="304"/>
      <c r="AD719" s="304"/>
      <c r="AE719" s="304"/>
      <c r="AF719" s="304"/>
      <c r="AG719" s="304"/>
    </row>
    <row r="720">
      <c r="A720" s="304"/>
      <c r="B720" s="304"/>
      <c r="C720" s="304"/>
      <c r="D720" s="304"/>
      <c r="E720" s="303"/>
      <c r="F720" s="303"/>
      <c r="G720" s="313"/>
      <c r="H720" s="304"/>
      <c r="I720" s="303"/>
      <c r="J720" s="303"/>
      <c r="K720" s="303"/>
      <c r="L720" s="303"/>
      <c r="M720" s="303"/>
      <c r="N720" s="303"/>
      <c r="O720" s="303"/>
      <c r="P720" s="303"/>
      <c r="Q720" s="303"/>
      <c r="R720" s="303"/>
      <c r="S720" s="303"/>
      <c r="T720" s="304"/>
      <c r="U720" s="304"/>
      <c r="V720" s="304"/>
      <c r="W720" s="304"/>
      <c r="X720" s="304"/>
      <c r="Y720" s="304"/>
      <c r="Z720" s="304"/>
      <c r="AA720" s="304"/>
      <c r="AB720" s="304"/>
      <c r="AC720" s="304"/>
      <c r="AD720" s="304"/>
      <c r="AE720" s="304"/>
      <c r="AF720" s="304"/>
      <c r="AG720" s="304"/>
    </row>
    <row r="721">
      <c r="A721" s="304"/>
      <c r="B721" s="304"/>
      <c r="C721" s="304"/>
      <c r="D721" s="304"/>
      <c r="E721" s="303"/>
      <c r="F721" s="303"/>
      <c r="G721" s="313"/>
      <c r="H721" s="304"/>
      <c r="I721" s="303"/>
      <c r="J721" s="303"/>
      <c r="K721" s="303"/>
      <c r="L721" s="303"/>
      <c r="M721" s="303"/>
      <c r="N721" s="303"/>
      <c r="O721" s="303"/>
      <c r="P721" s="303"/>
      <c r="Q721" s="303"/>
      <c r="R721" s="303"/>
      <c r="S721" s="303"/>
      <c r="T721" s="304"/>
      <c r="U721" s="304"/>
      <c r="V721" s="304"/>
      <c r="W721" s="304"/>
      <c r="X721" s="304"/>
      <c r="Y721" s="304"/>
      <c r="Z721" s="304"/>
      <c r="AA721" s="304"/>
      <c r="AB721" s="304"/>
      <c r="AC721" s="304"/>
      <c r="AD721" s="304"/>
      <c r="AE721" s="304"/>
      <c r="AF721" s="304"/>
      <c r="AG721" s="304"/>
    </row>
    <row r="722">
      <c r="A722" s="304"/>
      <c r="B722" s="304"/>
      <c r="C722" s="304"/>
      <c r="D722" s="304"/>
      <c r="E722" s="303"/>
      <c r="F722" s="303"/>
      <c r="G722" s="313"/>
      <c r="H722" s="304"/>
      <c r="I722" s="303"/>
      <c r="J722" s="303"/>
      <c r="K722" s="303"/>
      <c r="L722" s="303"/>
      <c r="M722" s="303"/>
      <c r="N722" s="303"/>
      <c r="O722" s="303"/>
      <c r="P722" s="303"/>
      <c r="Q722" s="303"/>
      <c r="R722" s="303"/>
      <c r="S722" s="303"/>
      <c r="T722" s="304"/>
      <c r="U722" s="304"/>
      <c r="V722" s="304"/>
      <c r="W722" s="304"/>
      <c r="X722" s="304"/>
      <c r="Y722" s="304"/>
      <c r="Z722" s="304"/>
      <c r="AA722" s="304"/>
      <c r="AB722" s="304"/>
      <c r="AC722" s="304"/>
      <c r="AD722" s="304"/>
      <c r="AE722" s="304"/>
      <c r="AF722" s="304"/>
      <c r="AG722" s="304"/>
    </row>
    <row r="723">
      <c r="A723" s="304"/>
      <c r="B723" s="304"/>
      <c r="C723" s="304"/>
      <c r="D723" s="304"/>
      <c r="E723" s="303"/>
      <c r="F723" s="303"/>
      <c r="G723" s="313"/>
      <c r="H723" s="304"/>
      <c r="I723" s="303"/>
      <c r="J723" s="303"/>
      <c r="K723" s="303"/>
      <c r="L723" s="303"/>
      <c r="M723" s="303"/>
      <c r="N723" s="303"/>
      <c r="O723" s="303"/>
      <c r="P723" s="303"/>
      <c r="Q723" s="303"/>
      <c r="R723" s="303"/>
      <c r="S723" s="303"/>
      <c r="T723" s="304"/>
      <c r="U723" s="304"/>
      <c r="V723" s="304"/>
      <c r="W723" s="304"/>
      <c r="X723" s="304"/>
      <c r="Y723" s="304"/>
      <c r="Z723" s="304"/>
      <c r="AA723" s="304"/>
      <c r="AB723" s="304"/>
      <c r="AC723" s="304"/>
      <c r="AD723" s="304"/>
      <c r="AE723" s="304"/>
      <c r="AF723" s="304"/>
      <c r="AG723" s="304"/>
    </row>
    <row r="724">
      <c r="A724" s="304"/>
      <c r="B724" s="304"/>
      <c r="C724" s="304"/>
      <c r="D724" s="304"/>
      <c r="E724" s="303"/>
      <c r="F724" s="303"/>
      <c r="G724" s="313"/>
      <c r="H724" s="304"/>
      <c r="I724" s="303"/>
      <c r="J724" s="303"/>
      <c r="K724" s="303"/>
      <c r="L724" s="303"/>
      <c r="M724" s="303"/>
      <c r="N724" s="303"/>
      <c r="O724" s="303"/>
      <c r="P724" s="303"/>
      <c r="Q724" s="303"/>
      <c r="R724" s="303"/>
      <c r="S724" s="303"/>
      <c r="T724" s="304"/>
      <c r="U724" s="304"/>
      <c r="V724" s="304"/>
      <c r="W724" s="304"/>
      <c r="X724" s="304"/>
      <c r="Y724" s="304"/>
      <c r="Z724" s="304"/>
      <c r="AA724" s="304"/>
      <c r="AB724" s="304"/>
      <c r="AC724" s="304"/>
      <c r="AD724" s="304"/>
      <c r="AE724" s="304"/>
      <c r="AF724" s="304"/>
      <c r="AG724" s="304"/>
    </row>
    <row r="725">
      <c r="A725" s="304"/>
      <c r="B725" s="304"/>
      <c r="C725" s="304"/>
      <c r="D725" s="304"/>
      <c r="E725" s="303"/>
      <c r="F725" s="303"/>
      <c r="G725" s="313"/>
      <c r="H725" s="304"/>
      <c r="I725" s="303"/>
      <c r="J725" s="303"/>
      <c r="K725" s="303"/>
      <c r="L725" s="303"/>
      <c r="M725" s="303"/>
      <c r="N725" s="303"/>
      <c r="O725" s="303"/>
      <c r="P725" s="303"/>
      <c r="Q725" s="303"/>
      <c r="R725" s="303"/>
      <c r="S725" s="303"/>
      <c r="T725" s="304"/>
      <c r="U725" s="304"/>
      <c r="V725" s="304"/>
      <c r="W725" s="304"/>
      <c r="X725" s="304"/>
      <c r="Y725" s="304"/>
      <c r="Z725" s="304"/>
      <c r="AA725" s="304"/>
      <c r="AB725" s="304"/>
      <c r="AC725" s="304"/>
      <c r="AD725" s="304"/>
      <c r="AE725" s="304"/>
      <c r="AF725" s="304"/>
      <c r="AG725" s="304"/>
    </row>
    <row r="726">
      <c r="A726" s="304"/>
      <c r="B726" s="304"/>
      <c r="C726" s="304"/>
      <c r="D726" s="304"/>
      <c r="E726" s="303"/>
      <c r="F726" s="303"/>
      <c r="G726" s="313"/>
      <c r="H726" s="304"/>
      <c r="I726" s="303"/>
      <c r="J726" s="303"/>
      <c r="K726" s="303"/>
      <c r="L726" s="303"/>
      <c r="M726" s="303"/>
      <c r="N726" s="303"/>
      <c r="O726" s="303"/>
      <c r="P726" s="303"/>
      <c r="Q726" s="303"/>
      <c r="R726" s="303"/>
      <c r="S726" s="303"/>
      <c r="T726" s="304"/>
      <c r="U726" s="304"/>
      <c r="V726" s="304"/>
      <c r="W726" s="304"/>
      <c r="X726" s="304"/>
      <c r="Y726" s="304"/>
      <c r="Z726" s="304"/>
      <c r="AA726" s="304"/>
      <c r="AB726" s="304"/>
      <c r="AC726" s="304"/>
      <c r="AD726" s="304"/>
      <c r="AE726" s="304"/>
      <c r="AF726" s="304"/>
      <c r="AG726" s="304"/>
    </row>
    <row r="727">
      <c r="A727" s="304"/>
      <c r="B727" s="304"/>
      <c r="C727" s="304"/>
      <c r="D727" s="304"/>
      <c r="E727" s="303"/>
      <c r="F727" s="303"/>
      <c r="G727" s="313"/>
      <c r="H727" s="304"/>
      <c r="I727" s="303"/>
      <c r="J727" s="303"/>
      <c r="K727" s="303"/>
      <c r="L727" s="303"/>
      <c r="M727" s="303"/>
      <c r="N727" s="303"/>
      <c r="O727" s="303"/>
      <c r="P727" s="303"/>
      <c r="Q727" s="303"/>
      <c r="R727" s="303"/>
      <c r="S727" s="303"/>
      <c r="T727" s="304"/>
      <c r="U727" s="304"/>
      <c r="V727" s="304"/>
      <c r="W727" s="304"/>
      <c r="X727" s="304"/>
      <c r="Y727" s="304"/>
      <c r="Z727" s="304"/>
      <c r="AA727" s="304"/>
      <c r="AB727" s="304"/>
      <c r="AC727" s="304"/>
      <c r="AD727" s="304"/>
      <c r="AE727" s="304"/>
      <c r="AF727" s="304"/>
      <c r="AG727" s="304"/>
    </row>
    <row r="728">
      <c r="A728" s="304"/>
      <c r="B728" s="304"/>
      <c r="C728" s="304"/>
      <c r="D728" s="304"/>
      <c r="E728" s="303"/>
      <c r="F728" s="303"/>
      <c r="G728" s="313"/>
      <c r="H728" s="304"/>
      <c r="I728" s="303"/>
      <c r="J728" s="303"/>
      <c r="K728" s="303"/>
      <c r="L728" s="303"/>
      <c r="M728" s="303"/>
      <c r="N728" s="303"/>
      <c r="O728" s="303"/>
      <c r="P728" s="303"/>
      <c r="Q728" s="303"/>
      <c r="R728" s="303"/>
      <c r="S728" s="303"/>
      <c r="T728" s="304"/>
      <c r="U728" s="304"/>
      <c r="V728" s="304"/>
      <c r="W728" s="304"/>
      <c r="X728" s="304"/>
      <c r="Y728" s="304"/>
      <c r="Z728" s="304"/>
      <c r="AA728" s="304"/>
      <c r="AB728" s="304"/>
      <c r="AC728" s="304"/>
      <c r="AD728" s="304"/>
      <c r="AE728" s="304"/>
      <c r="AF728" s="304"/>
      <c r="AG728" s="304"/>
    </row>
    <row r="729">
      <c r="A729" s="304"/>
      <c r="B729" s="304"/>
      <c r="C729" s="304"/>
      <c r="D729" s="304"/>
      <c r="E729" s="303"/>
      <c r="F729" s="303"/>
      <c r="G729" s="313"/>
      <c r="H729" s="304"/>
      <c r="I729" s="303"/>
      <c r="J729" s="303"/>
      <c r="K729" s="303"/>
      <c r="L729" s="303"/>
      <c r="M729" s="303"/>
      <c r="N729" s="303"/>
      <c r="O729" s="303"/>
      <c r="P729" s="303"/>
      <c r="Q729" s="303"/>
      <c r="R729" s="303"/>
      <c r="S729" s="303"/>
      <c r="T729" s="304"/>
      <c r="U729" s="304"/>
      <c r="V729" s="304"/>
      <c r="W729" s="304"/>
      <c r="X729" s="304"/>
      <c r="Y729" s="304"/>
      <c r="Z729" s="304"/>
      <c r="AA729" s="304"/>
      <c r="AB729" s="304"/>
      <c r="AC729" s="304"/>
      <c r="AD729" s="304"/>
      <c r="AE729" s="304"/>
      <c r="AF729" s="304"/>
      <c r="AG729" s="304"/>
    </row>
    <row r="730">
      <c r="A730" s="304"/>
      <c r="B730" s="304"/>
      <c r="C730" s="304"/>
      <c r="D730" s="304"/>
      <c r="E730" s="303"/>
      <c r="F730" s="303"/>
      <c r="G730" s="313"/>
      <c r="H730" s="304"/>
      <c r="I730" s="303"/>
      <c r="J730" s="303"/>
      <c r="K730" s="303"/>
      <c r="L730" s="303"/>
      <c r="M730" s="303"/>
      <c r="N730" s="303"/>
      <c r="O730" s="303"/>
      <c r="P730" s="303"/>
      <c r="Q730" s="303"/>
      <c r="R730" s="303"/>
      <c r="S730" s="303"/>
      <c r="T730" s="304"/>
      <c r="U730" s="304"/>
      <c r="V730" s="304"/>
      <c r="W730" s="304"/>
      <c r="X730" s="304"/>
      <c r="Y730" s="304"/>
      <c r="Z730" s="304"/>
      <c r="AA730" s="304"/>
      <c r="AB730" s="304"/>
      <c r="AC730" s="304"/>
      <c r="AD730" s="304"/>
      <c r="AE730" s="304"/>
      <c r="AF730" s="304"/>
      <c r="AG730" s="304"/>
    </row>
    <row r="731">
      <c r="A731" s="304"/>
      <c r="B731" s="304"/>
      <c r="C731" s="304"/>
      <c r="D731" s="304"/>
      <c r="E731" s="303"/>
      <c r="F731" s="303"/>
      <c r="G731" s="313"/>
      <c r="H731" s="304"/>
      <c r="I731" s="303"/>
      <c r="J731" s="303"/>
      <c r="K731" s="303"/>
      <c r="L731" s="303"/>
      <c r="M731" s="303"/>
      <c r="N731" s="303"/>
      <c r="O731" s="303"/>
      <c r="P731" s="303"/>
      <c r="Q731" s="303"/>
      <c r="R731" s="303"/>
      <c r="S731" s="303"/>
      <c r="T731" s="304"/>
      <c r="U731" s="304"/>
      <c r="V731" s="304"/>
      <c r="W731" s="304"/>
      <c r="X731" s="304"/>
      <c r="Y731" s="304"/>
      <c r="Z731" s="304"/>
      <c r="AA731" s="304"/>
      <c r="AB731" s="304"/>
      <c r="AC731" s="304"/>
      <c r="AD731" s="304"/>
      <c r="AE731" s="304"/>
      <c r="AF731" s="304"/>
      <c r="AG731" s="304"/>
    </row>
    <row r="732">
      <c r="A732" s="304"/>
      <c r="B732" s="304"/>
      <c r="C732" s="304"/>
      <c r="D732" s="304"/>
      <c r="E732" s="303"/>
      <c r="F732" s="303"/>
      <c r="G732" s="313"/>
      <c r="H732" s="304"/>
      <c r="I732" s="303"/>
      <c r="J732" s="303"/>
      <c r="K732" s="303"/>
      <c r="L732" s="303"/>
      <c r="M732" s="303"/>
      <c r="N732" s="303"/>
      <c r="O732" s="303"/>
      <c r="P732" s="303"/>
      <c r="Q732" s="303"/>
      <c r="R732" s="303"/>
      <c r="S732" s="303"/>
      <c r="T732" s="304"/>
      <c r="U732" s="304"/>
      <c r="V732" s="304"/>
      <c r="W732" s="304"/>
      <c r="X732" s="304"/>
      <c r="Y732" s="304"/>
      <c r="Z732" s="304"/>
      <c r="AA732" s="304"/>
      <c r="AB732" s="304"/>
      <c r="AC732" s="304"/>
      <c r="AD732" s="304"/>
      <c r="AE732" s="304"/>
      <c r="AF732" s="304"/>
      <c r="AG732" s="304"/>
    </row>
    <row r="733">
      <c r="A733" s="304"/>
      <c r="B733" s="304"/>
      <c r="C733" s="304"/>
      <c r="D733" s="304"/>
      <c r="E733" s="303"/>
      <c r="F733" s="303"/>
      <c r="G733" s="313"/>
      <c r="H733" s="304"/>
      <c r="I733" s="303"/>
      <c r="J733" s="303"/>
      <c r="K733" s="303"/>
      <c r="L733" s="303"/>
      <c r="M733" s="303"/>
      <c r="N733" s="303"/>
      <c r="O733" s="303"/>
      <c r="P733" s="303"/>
      <c r="Q733" s="303"/>
      <c r="R733" s="303"/>
      <c r="S733" s="303"/>
      <c r="T733" s="304"/>
      <c r="U733" s="304"/>
      <c r="V733" s="304"/>
      <c r="W733" s="304"/>
      <c r="X733" s="304"/>
      <c r="Y733" s="304"/>
      <c r="Z733" s="304"/>
      <c r="AA733" s="304"/>
      <c r="AB733" s="304"/>
      <c r="AC733" s="304"/>
      <c r="AD733" s="304"/>
      <c r="AE733" s="304"/>
      <c r="AF733" s="304"/>
      <c r="AG733" s="304"/>
    </row>
    <row r="734">
      <c r="A734" s="304"/>
      <c r="B734" s="304"/>
      <c r="C734" s="304"/>
      <c r="D734" s="304"/>
      <c r="E734" s="303"/>
      <c r="F734" s="303"/>
      <c r="G734" s="313"/>
      <c r="H734" s="304"/>
      <c r="I734" s="303"/>
      <c r="J734" s="303"/>
      <c r="K734" s="303"/>
      <c r="L734" s="303"/>
      <c r="M734" s="303"/>
      <c r="N734" s="303"/>
      <c r="O734" s="303"/>
      <c r="P734" s="303"/>
      <c r="Q734" s="303"/>
      <c r="R734" s="303"/>
      <c r="S734" s="303"/>
      <c r="T734" s="304"/>
      <c r="U734" s="304"/>
      <c r="V734" s="304"/>
      <c r="W734" s="304"/>
      <c r="X734" s="304"/>
      <c r="Y734" s="304"/>
      <c r="Z734" s="304"/>
      <c r="AA734" s="304"/>
      <c r="AB734" s="304"/>
      <c r="AC734" s="304"/>
      <c r="AD734" s="304"/>
      <c r="AE734" s="304"/>
      <c r="AF734" s="304"/>
      <c r="AG734" s="304"/>
    </row>
    <row r="735">
      <c r="A735" s="304"/>
      <c r="B735" s="304"/>
      <c r="C735" s="304"/>
      <c r="D735" s="304"/>
      <c r="E735" s="303"/>
      <c r="F735" s="303"/>
      <c r="G735" s="313"/>
      <c r="H735" s="304"/>
      <c r="I735" s="303"/>
      <c r="J735" s="303"/>
      <c r="K735" s="303"/>
      <c r="L735" s="303"/>
      <c r="M735" s="303"/>
      <c r="N735" s="303"/>
      <c r="O735" s="303"/>
      <c r="P735" s="303"/>
      <c r="Q735" s="303"/>
      <c r="R735" s="303"/>
      <c r="S735" s="303"/>
      <c r="T735" s="304"/>
      <c r="U735" s="304"/>
      <c r="V735" s="304"/>
      <c r="W735" s="304"/>
      <c r="X735" s="304"/>
      <c r="Y735" s="304"/>
      <c r="Z735" s="304"/>
      <c r="AA735" s="304"/>
      <c r="AB735" s="304"/>
      <c r="AC735" s="304"/>
      <c r="AD735" s="304"/>
      <c r="AE735" s="304"/>
      <c r="AF735" s="304"/>
      <c r="AG735" s="304"/>
    </row>
    <row r="736">
      <c r="A736" s="304"/>
      <c r="B736" s="304"/>
      <c r="C736" s="304"/>
      <c r="D736" s="304"/>
      <c r="E736" s="303"/>
      <c r="F736" s="303"/>
      <c r="G736" s="313"/>
      <c r="H736" s="304"/>
      <c r="I736" s="303"/>
      <c r="J736" s="303"/>
      <c r="K736" s="303"/>
      <c r="L736" s="303"/>
      <c r="M736" s="303"/>
      <c r="N736" s="303"/>
      <c r="O736" s="303"/>
      <c r="P736" s="303"/>
      <c r="Q736" s="303"/>
      <c r="R736" s="303"/>
      <c r="S736" s="303"/>
      <c r="T736" s="304"/>
      <c r="U736" s="304"/>
      <c r="V736" s="304"/>
      <c r="W736" s="304"/>
      <c r="X736" s="304"/>
      <c r="Y736" s="304"/>
      <c r="Z736" s="304"/>
      <c r="AA736" s="304"/>
      <c r="AB736" s="304"/>
      <c r="AC736" s="304"/>
      <c r="AD736" s="304"/>
      <c r="AE736" s="304"/>
      <c r="AF736" s="304"/>
      <c r="AG736" s="304"/>
    </row>
    <row r="737">
      <c r="A737" s="304"/>
      <c r="B737" s="304"/>
      <c r="C737" s="304"/>
      <c r="D737" s="304"/>
      <c r="E737" s="303"/>
      <c r="F737" s="303"/>
      <c r="G737" s="313"/>
      <c r="H737" s="304"/>
      <c r="I737" s="303"/>
      <c r="J737" s="303"/>
      <c r="K737" s="303"/>
      <c r="L737" s="303"/>
      <c r="M737" s="303"/>
      <c r="N737" s="303"/>
      <c r="O737" s="303"/>
      <c r="P737" s="303"/>
      <c r="Q737" s="303"/>
      <c r="R737" s="303"/>
      <c r="S737" s="303"/>
      <c r="T737" s="304"/>
      <c r="U737" s="304"/>
      <c r="V737" s="304"/>
      <c r="W737" s="304"/>
      <c r="X737" s="304"/>
      <c r="Y737" s="304"/>
      <c r="Z737" s="304"/>
      <c r="AA737" s="304"/>
      <c r="AB737" s="304"/>
      <c r="AC737" s="304"/>
      <c r="AD737" s="304"/>
      <c r="AE737" s="304"/>
      <c r="AF737" s="304"/>
      <c r="AG737" s="304"/>
    </row>
    <row r="738">
      <c r="A738" s="304"/>
      <c r="B738" s="304"/>
      <c r="C738" s="304"/>
      <c r="D738" s="304"/>
      <c r="E738" s="303"/>
      <c r="F738" s="303"/>
      <c r="G738" s="313"/>
      <c r="H738" s="304"/>
      <c r="I738" s="303"/>
      <c r="J738" s="303"/>
      <c r="K738" s="303"/>
      <c r="L738" s="303"/>
      <c r="M738" s="303"/>
      <c r="N738" s="303"/>
      <c r="O738" s="303"/>
      <c r="P738" s="303"/>
      <c r="Q738" s="303"/>
      <c r="R738" s="303"/>
      <c r="S738" s="303"/>
      <c r="T738" s="304"/>
      <c r="U738" s="304"/>
      <c r="V738" s="304"/>
      <c r="W738" s="304"/>
      <c r="X738" s="304"/>
      <c r="Y738" s="304"/>
      <c r="Z738" s="304"/>
      <c r="AA738" s="304"/>
      <c r="AB738" s="304"/>
      <c r="AC738" s="304"/>
      <c r="AD738" s="304"/>
      <c r="AE738" s="304"/>
      <c r="AF738" s="304"/>
      <c r="AG738" s="304"/>
    </row>
    <row r="739">
      <c r="A739" s="304"/>
      <c r="B739" s="304"/>
      <c r="C739" s="304"/>
      <c r="D739" s="304"/>
      <c r="E739" s="303"/>
      <c r="F739" s="303"/>
      <c r="G739" s="313"/>
      <c r="H739" s="304"/>
      <c r="I739" s="303"/>
      <c r="J739" s="303"/>
      <c r="K739" s="303"/>
      <c r="L739" s="303"/>
      <c r="M739" s="303"/>
      <c r="N739" s="303"/>
      <c r="O739" s="303"/>
      <c r="P739" s="303"/>
      <c r="Q739" s="303"/>
      <c r="R739" s="303"/>
      <c r="S739" s="303"/>
      <c r="T739" s="304"/>
      <c r="U739" s="304"/>
      <c r="V739" s="304"/>
      <c r="W739" s="304"/>
      <c r="X739" s="304"/>
      <c r="Y739" s="304"/>
      <c r="Z739" s="304"/>
      <c r="AA739" s="304"/>
      <c r="AB739" s="304"/>
      <c r="AC739" s="304"/>
      <c r="AD739" s="304"/>
      <c r="AE739" s="304"/>
      <c r="AF739" s="304"/>
      <c r="AG739" s="304"/>
    </row>
    <row r="740">
      <c r="A740" s="304"/>
      <c r="B740" s="304"/>
      <c r="C740" s="304"/>
      <c r="D740" s="304"/>
      <c r="E740" s="303"/>
      <c r="F740" s="303"/>
      <c r="G740" s="313"/>
      <c r="H740" s="304"/>
      <c r="I740" s="303"/>
      <c r="J740" s="303"/>
      <c r="K740" s="303"/>
      <c r="L740" s="303"/>
      <c r="M740" s="303"/>
      <c r="N740" s="303"/>
      <c r="O740" s="303"/>
      <c r="P740" s="303"/>
      <c r="Q740" s="303"/>
      <c r="R740" s="303"/>
      <c r="S740" s="303"/>
      <c r="T740" s="304"/>
      <c r="U740" s="304"/>
      <c r="V740" s="304"/>
      <c r="W740" s="304"/>
      <c r="X740" s="304"/>
      <c r="Y740" s="304"/>
      <c r="Z740" s="304"/>
      <c r="AA740" s="304"/>
      <c r="AB740" s="304"/>
      <c r="AC740" s="304"/>
      <c r="AD740" s="304"/>
      <c r="AE740" s="304"/>
      <c r="AF740" s="304"/>
      <c r="AG740" s="304"/>
    </row>
    <row r="741">
      <c r="A741" s="304"/>
      <c r="B741" s="304"/>
      <c r="C741" s="304"/>
      <c r="D741" s="304"/>
      <c r="E741" s="303"/>
      <c r="F741" s="303"/>
      <c r="G741" s="313"/>
      <c r="H741" s="304"/>
      <c r="I741" s="303"/>
      <c r="J741" s="303"/>
      <c r="K741" s="303"/>
      <c r="L741" s="303"/>
      <c r="M741" s="303"/>
      <c r="N741" s="303"/>
      <c r="O741" s="303"/>
      <c r="P741" s="303"/>
      <c r="Q741" s="303"/>
      <c r="R741" s="303"/>
      <c r="S741" s="303"/>
      <c r="T741" s="304"/>
      <c r="U741" s="304"/>
      <c r="V741" s="304"/>
      <c r="W741" s="304"/>
      <c r="X741" s="304"/>
      <c r="Y741" s="304"/>
      <c r="Z741" s="304"/>
      <c r="AA741" s="304"/>
      <c r="AB741" s="304"/>
      <c r="AC741" s="304"/>
      <c r="AD741" s="304"/>
      <c r="AE741" s="304"/>
      <c r="AF741" s="304"/>
      <c r="AG741" s="304"/>
    </row>
    <row r="742">
      <c r="A742" s="304"/>
      <c r="B742" s="304"/>
      <c r="C742" s="304"/>
      <c r="D742" s="304"/>
      <c r="E742" s="303"/>
      <c r="F742" s="303"/>
      <c r="G742" s="313"/>
      <c r="H742" s="304"/>
      <c r="I742" s="303"/>
      <c r="J742" s="303"/>
      <c r="K742" s="303"/>
      <c r="L742" s="303"/>
      <c r="M742" s="303"/>
      <c r="N742" s="303"/>
      <c r="O742" s="303"/>
      <c r="P742" s="303"/>
      <c r="Q742" s="303"/>
      <c r="R742" s="303"/>
      <c r="S742" s="303"/>
      <c r="T742" s="304"/>
      <c r="U742" s="304"/>
      <c r="V742" s="304"/>
      <c r="W742" s="304"/>
      <c r="X742" s="304"/>
      <c r="Y742" s="304"/>
      <c r="Z742" s="304"/>
      <c r="AA742" s="304"/>
      <c r="AB742" s="304"/>
      <c r="AC742" s="304"/>
      <c r="AD742" s="304"/>
      <c r="AE742" s="304"/>
      <c r="AF742" s="304"/>
      <c r="AG742" s="304"/>
    </row>
    <row r="743">
      <c r="A743" s="304"/>
      <c r="B743" s="304"/>
      <c r="C743" s="304"/>
      <c r="D743" s="304"/>
      <c r="E743" s="303"/>
      <c r="F743" s="303"/>
      <c r="G743" s="313"/>
      <c r="H743" s="304"/>
      <c r="I743" s="303"/>
      <c r="J743" s="303"/>
      <c r="K743" s="303"/>
      <c r="L743" s="303"/>
      <c r="M743" s="303"/>
      <c r="N743" s="303"/>
      <c r="O743" s="303"/>
      <c r="P743" s="303"/>
      <c r="Q743" s="303"/>
      <c r="R743" s="303"/>
      <c r="S743" s="303"/>
      <c r="T743" s="304"/>
      <c r="U743" s="304"/>
      <c r="V743" s="304"/>
      <c r="W743" s="304"/>
      <c r="X743" s="304"/>
      <c r="Y743" s="304"/>
      <c r="Z743" s="304"/>
      <c r="AA743" s="304"/>
      <c r="AB743" s="304"/>
      <c r="AC743" s="304"/>
      <c r="AD743" s="304"/>
      <c r="AE743" s="304"/>
      <c r="AF743" s="304"/>
      <c r="AG743" s="304"/>
    </row>
    <row r="744">
      <c r="A744" s="304"/>
      <c r="B744" s="304"/>
      <c r="C744" s="304"/>
      <c r="D744" s="304"/>
      <c r="E744" s="303"/>
      <c r="F744" s="303"/>
      <c r="G744" s="313"/>
      <c r="H744" s="304"/>
      <c r="I744" s="303"/>
      <c r="J744" s="303"/>
      <c r="K744" s="303"/>
      <c r="L744" s="303"/>
      <c r="M744" s="303"/>
      <c r="N744" s="303"/>
      <c r="O744" s="303"/>
      <c r="P744" s="303"/>
      <c r="Q744" s="303"/>
      <c r="R744" s="303"/>
      <c r="S744" s="303"/>
      <c r="T744" s="304"/>
      <c r="U744" s="304"/>
      <c r="V744" s="304"/>
      <c r="W744" s="304"/>
      <c r="X744" s="304"/>
      <c r="Y744" s="304"/>
      <c r="Z744" s="304"/>
      <c r="AA744" s="304"/>
      <c r="AB744" s="304"/>
      <c r="AC744" s="304"/>
      <c r="AD744" s="304"/>
      <c r="AE744" s="304"/>
      <c r="AF744" s="304"/>
      <c r="AG744" s="304"/>
    </row>
    <row r="745">
      <c r="A745" s="304"/>
      <c r="B745" s="304"/>
      <c r="C745" s="304"/>
      <c r="D745" s="304"/>
      <c r="E745" s="303"/>
      <c r="F745" s="303"/>
      <c r="G745" s="313"/>
      <c r="H745" s="304"/>
      <c r="I745" s="303"/>
      <c r="J745" s="303"/>
      <c r="K745" s="303"/>
      <c r="L745" s="303"/>
      <c r="M745" s="303"/>
      <c r="N745" s="303"/>
      <c r="O745" s="303"/>
      <c r="P745" s="303"/>
      <c r="Q745" s="303"/>
      <c r="R745" s="303"/>
      <c r="S745" s="303"/>
      <c r="T745" s="304"/>
      <c r="U745" s="304"/>
      <c r="V745" s="304"/>
      <c r="W745" s="304"/>
      <c r="X745" s="304"/>
      <c r="Y745" s="304"/>
      <c r="Z745" s="304"/>
      <c r="AA745" s="304"/>
      <c r="AB745" s="304"/>
      <c r="AC745" s="304"/>
      <c r="AD745" s="304"/>
      <c r="AE745" s="304"/>
      <c r="AF745" s="304"/>
      <c r="AG745" s="304"/>
    </row>
    <row r="746">
      <c r="A746" s="304"/>
      <c r="B746" s="304"/>
      <c r="C746" s="304"/>
      <c r="D746" s="304"/>
      <c r="E746" s="303"/>
      <c r="F746" s="303"/>
      <c r="G746" s="313"/>
      <c r="H746" s="304"/>
      <c r="I746" s="303"/>
      <c r="J746" s="303"/>
      <c r="K746" s="303"/>
      <c r="L746" s="303"/>
      <c r="M746" s="303"/>
      <c r="N746" s="303"/>
      <c r="O746" s="303"/>
      <c r="P746" s="303"/>
      <c r="Q746" s="303"/>
      <c r="R746" s="303"/>
      <c r="S746" s="303"/>
      <c r="T746" s="304"/>
      <c r="U746" s="304"/>
      <c r="V746" s="304"/>
      <c r="W746" s="304"/>
      <c r="X746" s="304"/>
      <c r="Y746" s="304"/>
      <c r="Z746" s="304"/>
      <c r="AA746" s="304"/>
      <c r="AB746" s="304"/>
      <c r="AC746" s="304"/>
      <c r="AD746" s="304"/>
      <c r="AE746" s="304"/>
      <c r="AF746" s="304"/>
      <c r="AG746" s="304"/>
    </row>
    <row r="747">
      <c r="A747" s="304"/>
      <c r="B747" s="304"/>
      <c r="C747" s="304"/>
      <c r="D747" s="304"/>
      <c r="E747" s="303"/>
      <c r="F747" s="303"/>
      <c r="G747" s="313"/>
      <c r="H747" s="304"/>
      <c r="I747" s="303"/>
      <c r="J747" s="303"/>
      <c r="K747" s="303"/>
      <c r="L747" s="303"/>
      <c r="M747" s="303"/>
      <c r="N747" s="303"/>
      <c r="O747" s="303"/>
      <c r="P747" s="303"/>
      <c r="Q747" s="303"/>
      <c r="R747" s="303"/>
      <c r="S747" s="303"/>
      <c r="T747" s="304"/>
      <c r="U747" s="304"/>
      <c r="V747" s="304"/>
      <c r="W747" s="304"/>
      <c r="X747" s="304"/>
      <c r="Y747" s="304"/>
      <c r="Z747" s="304"/>
      <c r="AA747" s="304"/>
      <c r="AB747" s="304"/>
      <c r="AC747" s="304"/>
      <c r="AD747" s="304"/>
      <c r="AE747" s="304"/>
      <c r="AF747" s="304"/>
      <c r="AG747" s="304"/>
    </row>
    <row r="748">
      <c r="A748" s="304"/>
      <c r="B748" s="304"/>
      <c r="C748" s="304"/>
      <c r="D748" s="304"/>
      <c r="E748" s="303"/>
      <c r="F748" s="303"/>
      <c r="G748" s="313"/>
      <c r="H748" s="304"/>
      <c r="I748" s="303"/>
      <c r="J748" s="303"/>
      <c r="K748" s="303"/>
      <c r="L748" s="303"/>
      <c r="M748" s="303"/>
      <c r="N748" s="303"/>
      <c r="O748" s="303"/>
      <c r="P748" s="303"/>
      <c r="Q748" s="303"/>
      <c r="R748" s="303"/>
      <c r="S748" s="303"/>
      <c r="T748" s="304"/>
      <c r="U748" s="304"/>
      <c r="V748" s="304"/>
      <c r="W748" s="304"/>
      <c r="X748" s="304"/>
      <c r="Y748" s="304"/>
      <c r="Z748" s="304"/>
      <c r="AA748" s="304"/>
      <c r="AB748" s="304"/>
      <c r="AC748" s="304"/>
      <c r="AD748" s="304"/>
      <c r="AE748" s="304"/>
      <c r="AF748" s="304"/>
      <c r="AG748" s="304"/>
    </row>
    <row r="749">
      <c r="A749" s="304"/>
      <c r="B749" s="304"/>
      <c r="C749" s="304"/>
      <c r="D749" s="304"/>
      <c r="E749" s="303"/>
      <c r="F749" s="303"/>
      <c r="G749" s="313"/>
      <c r="H749" s="304"/>
      <c r="I749" s="303"/>
      <c r="J749" s="303"/>
      <c r="K749" s="303"/>
      <c r="L749" s="303"/>
      <c r="M749" s="303"/>
      <c r="N749" s="303"/>
      <c r="O749" s="303"/>
      <c r="P749" s="303"/>
      <c r="Q749" s="303"/>
      <c r="R749" s="303"/>
      <c r="S749" s="303"/>
      <c r="T749" s="304"/>
      <c r="U749" s="304"/>
      <c r="V749" s="304"/>
      <c r="W749" s="304"/>
      <c r="X749" s="304"/>
      <c r="Y749" s="304"/>
      <c r="Z749" s="304"/>
      <c r="AA749" s="304"/>
      <c r="AB749" s="304"/>
      <c r="AC749" s="304"/>
      <c r="AD749" s="304"/>
      <c r="AE749" s="304"/>
      <c r="AF749" s="304"/>
      <c r="AG749" s="304"/>
    </row>
    <row r="750">
      <c r="A750" s="304"/>
      <c r="B750" s="304"/>
      <c r="C750" s="304"/>
      <c r="D750" s="304"/>
      <c r="E750" s="303"/>
      <c r="F750" s="303"/>
      <c r="G750" s="313"/>
      <c r="H750" s="304"/>
      <c r="I750" s="303"/>
      <c r="J750" s="303"/>
      <c r="K750" s="303"/>
      <c r="L750" s="303"/>
      <c r="M750" s="303"/>
      <c r="N750" s="303"/>
      <c r="O750" s="303"/>
      <c r="P750" s="303"/>
      <c r="Q750" s="303"/>
      <c r="R750" s="303"/>
      <c r="S750" s="303"/>
      <c r="T750" s="304"/>
      <c r="U750" s="304"/>
      <c r="V750" s="304"/>
      <c r="W750" s="304"/>
      <c r="X750" s="304"/>
      <c r="Y750" s="304"/>
      <c r="Z750" s="304"/>
      <c r="AA750" s="304"/>
      <c r="AB750" s="304"/>
      <c r="AC750" s="304"/>
      <c r="AD750" s="304"/>
      <c r="AE750" s="304"/>
      <c r="AF750" s="304"/>
      <c r="AG750" s="304"/>
    </row>
    <row r="751">
      <c r="A751" s="304"/>
      <c r="B751" s="304"/>
      <c r="C751" s="304"/>
      <c r="D751" s="304"/>
      <c r="E751" s="303"/>
      <c r="F751" s="303"/>
      <c r="G751" s="313"/>
      <c r="H751" s="304"/>
      <c r="I751" s="303"/>
      <c r="J751" s="303"/>
      <c r="K751" s="303"/>
      <c r="L751" s="303"/>
      <c r="M751" s="303"/>
      <c r="N751" s="303"/>
      <c r="O751" s="303"/>
      <c r="P751" s="303"/>
      <c r="Q751" s="303"/>
      <c r="R751" s="303"/>
      <c r="S751" s="303"/>
      <c r="T751" s="304"/>
      <c r="U751" s="304"/>
      <c r="V751" s="304"/>
      <c r="W751" s="304"/>
      <c r="X751" s="304"/>
      <c r="Y751" s="304"/>
      <c r="Z751" s="304"/>
      <c r="AA751" s="304"/>
      <c r="AB751" s="304"/>
      <c r="AC751" s="304"/>
      <c r="AD751" s="304"/>
      <c r="AE751" s="304"/>
      <c r="AF751" s="304"/>
      <c r="AG751" s="304"/>
    </row>
    <row r="752">
      <c r="A752" s="304"/>
      <c r="B752" s="304"/>
      <c r="C752" s="304"/>
      <c r="D752" s="304"/>
      <c r="E752" s="303"/>
      <c r="F752" s="303"/>
      <c r="G752" s="313"/>
      <c r="H752" s="304"/>
      <c r="I752" s="303"/>
      <c r="J752" s="303"/>
      <c r="K752" s="303"/>
      <c r="L752" s="303"/>
      <c r="M752" s="303"/>
      <c r="N752" s="303"/>
      <c r="O752" s="303"/>
      <c r="P752" s="303"/>
      <c r="Q752" s="303"/>
      <c r="R752" s="303"/>
      <c r="S752" s="303"/>
      <c r="T752" s="304"/>
      <c r="U752" s="304"/>
      <c r="V752" s="304"/>
      <c r="W752" s="304"/>
      <c r="X752" s="304"/>
      <c r="Y752" s="304"/>
      <c r="Z752" s="304"/>
      <c r="AA752" s="304"/>
      <c r="AB752" s="304"/>
      <c r="AC752" s="304"/>
      <c r="AD752" s="304"/>
      <c r="AE752" s="304"/>
      <c r="AF752" s="304"/>
      <c r="AG752" s="304"/>
    </row>
    <row r="753">
      <c r="A753" s="304"/>
      <c r="B753" s="304"/>
      <c r="C753" s="304"/>
      <c r="D753" s="304"/>
      <c r="E753" s="303"/>
      <c r="F753" s="303"/>
      <c r="G753" s="313"/>
      <c r="H753" s="304"/>
      <c r="I753" s="303"/>
      <c r="J753" s="303"/>
      <c r="K753" s="303"/>
      <c r="L753" s="303"/>
      <c r="M753" s="303"/>
      <c r="N753" s="303"/>
      <c r="O753" s="303"/>
      <c r="P753" s="303"/>
      <c r="Q753" s="303"/>
      <c r="R753" s="303"/>
      <c r="S753" s="303"/>
      <c r="T753" s="304"/>
      <c r="U753" s="304"/>
      <c r="V753" s="304"/>
      <c r="W753" s="304"/>
      <c r="X753" s="304"/>
      <c r="Y753" s="304"/>
      <c r="Z753" s="304"/>
      <c r="AA753" s="304"/>
      <c r="AB753" s="304"/>
      <c r="AC753" s="304"/>
      <c r="AD753" s="304"/>
      <c r="AE753" s="304"/>
      <c r="AF753" s="304"/>
      <c r="AG753" s="304"/>
    </row>
    <row r="754">
      <c r="A754" s="304"/>
      <c r="B754" s="304"/>
      <c r="C754" s="304"/>
      <c r="D754" s="304"/>
      <c r="E754" s="303"/>
      <c r="F754" s="303"/>
      <c r="G754" s="313"/>
      <c r="H754" s="304"/>
      <c r="I754" s="303"/>
      <c r="J754" s="303"/>
      <c r="K754" s="303"/>
      <c r="L754" s="303"/>
      <c r="M754" s="303"/>
      <c r="N754" s="303"/>
      <c r="O754" s="303"/>
      <c r="P754" s="303"/>
      <c r="Q754" s="303"/>
      <c r="R754" s="303"/>
      <c r="S754" s="303"/>
      <c r="T754" s="304"/>
      <c r="U754" s="304"/>
      <c r="V754" s="304"/>
      <c r="W754" s="304"/>
      <c r="X754" s="304"/>
      <c r="Y754" s="304"/>
      <c r="Z754" s="304"/>
      <c r="AA754" s="304"/>
      <c r="AB754" s="304"/>
      <c r="AC754" s="304"/>
      <c r="AD754" s="304"/>
      <c r="AE754" s="304"/>
      <c r="AF754" s="304"/>
      <c r="AG754" s="304"/>
    </row>
    <row r="755">
      <c r="A755" s="304"/>
      <c r="B755" s="304"/>
      <c r="C755" s="304"/>
      <c r="D755" s="304"/>
      <c r="E755" s="303"/>
      <c r="F755" s="303"/>
      <c r="G755" s="313"/>
      <c r="H755" s="304"/>
      <c r="I755" s="303"/>
      <c r="J755" s="303"/>
      <c r="K755" s="303"/>
      <c r="L755" s="303"/>
      <c r="M755" s="303"/>
      <c r="N755" s="303"/>
      <c r="O755" s="303"/>
      <c r="P755" s="303"/>
      <c r="Q755" s="303"/>
      <c r="R755" s="303"/>
      <c r="S755" s="303"/>
      <c r="T755" s="304"/>
      <c r="U755" s="304"/>
      <c r="V755" s="304"/>
      <c r="W755" s="304"/>
      <c r="X755" s="304"/>
      <c r="Y755" s="304"/>
      <c r="Z755" s="304"/>
      <c r="AA755" s="304"/>
      <c r="AB755" s="304"/>
      <c r="AC755" s="304"/>
      <c r="AD755" s="304"/>
      <c r="AE755" s="304"/>
      <c r="AF755" s="304"/>
      <c r="AG755" s="304"/>
    </row>
    <row r="756">
      <c r="A756" s="304"/>
      <c r="B756" s="304"/>
      <c r="C756" s="304"/>
      <c r="D756" s="304"/>
      <c r="E756" s="303"/>
      <c r="F756" s="303"/>
      <c r="G756" s="313"/>
      <c r="H756" s="304"/>
      <c r="I756" s="303"/>
      <c r="J756" s="303"/>
      <c r="K756" s="303"/>
      <c r="L756" s="303"/>
      <c r="M756" s="303"/>
      <c r="N756" s="303"/>
      <c r="O756" s="303"/>
      <c r="P756" s="303"/>
      <c r="Q756" s="303"/>
      <c r="R756" s="303"/>
      <c r="S756" s="303"/>
      <c r="T756" s="304"/>
      <c r="U756" s="304"/>
      <c r="V756" s="304"/>
      <c r="W756" s="304"/>
      <c r="X756" s="304"/>
      <c r="Y756" s="304"/>
      <c r="Z756" s="304"/>
      <c r="AA756" s="304"/>
      <c r="AB756" s="304"/>
      <c r="AC756" s="304"/>
      <c r="AD756" s="304"/>
      <c r="AE756" s="304"/>
      <c r="AF756" s="304"/>
      <c r="AG756" s="304"/>
    </row>
    <row r="757">
      <c r="A757" s="304"/>
      <c r="B757" s="304"/>
      <c r="C757" s="304"/>
      <c r="D757" s="304"/>
      <c r="E757" s="303"/>
      <c r="F757" s="303"/>
      <c r="G757" s="313"/>
      <c r="H757" s="304"/>
      <c r="I757" s="303"/>
      <c r="J757" s="303"/>
      <c r="K757" s="303"/>
      <c r="L757" s="303"/>
      <c r="M757" s="303"/>
      <c r="N757" s="303"/>
      <c r="O757" s="303"/>
      <c r="P757" s="303"/>
      <c r="Q757" s="303"/>
      <c r="R757" s="303"/>
      <c r="S757" s="303"/>
      <c r="T757" s="304"/>
      <c r="U757" s="304"/>
      <c r="V757" s="304"/>
      <c r="W757" s="304"/>
      <c r="X757" s="304"/>
      <c r="Y757" s="304"/>
      <c r="Z757" s="304"/>
      <c r="AA757" s="304"/>
      <c r="AB757" s="304"/>
      <c r="AC757" s="304"/>
      <c r="AD757" s="304"/>
      <c r="AE757" s="304"/>
      <c r="AF757" s="304"/>
      <c r="AG757" s="304"/>
    </row>
    <row r="758">
      <c r="A758" s="304"/>
      <c r="B758" s="304"/>
      <c r="C758" s="304"/>
      <c r="D758" s="304"/>
      <c r="E758" s="303"/>
      <c r="F758" s="303"/>
      <c r="G758" s="313"/>
      <c r="H758" s="304"/>
      <c r="I758" s="303"/>
      <c r="J758" s="303"/>
      <c r="K758" s="303"/>
      <c r="L758" s="303"/>
      <c r="M758" s="303"/>
      <c r="N758" s="303"/>
      <c r="O758" s="303"/>
      <c r="P758" s="303"/>
      <c r="Q758" s="303"/>
      <c r="R758" s="303"/>
      <c r="S758" s="303"/>
      <c r="T758" s="304"/>
      <c r="U758" s="304"/>
      <c r="V758" s="304"/>
      <c r="W758" s="304"/>
      <c r="X758" s="304"/>
      <c r="Y758" s="304"/>
      <c r="Z758" s="304"/>
      <c r="AA758" s="304"/>
      <c r="AB758" s="304"/>
      <c r="AC758" s="304"/>
      <c r="AD758" s="304"/>
      <c r="AE758" s="304"/>
      <c r="AF758" s="304"/>
      <c r="AG758" s="304"/>
    </row>
    <row r="759">
      <c r="A759" s="304"/>
      <c r="B759" s="304"/>
      <c r="C759" s="304"/>
      <c r="D759" s="304"/>
      <c r="E759" s="303"/>
      <c r="F759" s="303"/>
      <c r="G759" s="313"/>
      <c r="H759" s="304"/>
      <c r="I759" s="303"/>
      <c r="J759" s="303"/>
      <c r="K759" s="303"/>
      <c r="L759" s="303"/>
      <c r="M759" s="303"/>
      <c r="N759" s="303"/>
      <c r="O759" s="303"/>
      <c r="P759" s="303"/>
      <c r="Q759" s="303"/>
      <c r="R759" s="303"/>
      <c r="S759" s="303"/>
      <c r="T759" s="304"/>
      <c r="U759" s="304"/>
      <c r="V759" s="304"/>
      <c r="W759" s="304"/>
      <c r="X759" s="304"/>
      <c r="Y759" s="304"/>
      <c r="Z759" s="304"/>
      <c r="AA759" s="304"/>
      <c r="AB759" s="304"/>
      <c r="AC759" s="304"/>
      <c r="AD759" s="304"/>
      <c r="AE759" s="304"/>
      <c r="AF759" s="304"/>
      <c r="AG759" s="304"/>
    </row>
    <row r="760">
      <c r="A760" s="304"/>
      <c r="B760" s="304"/>
      <c r="C760" s="304"/>
      <c r="D760" s="304"/>
      <c r="E760" s="303"/>
      <c r="F760" s="303"/>
      <c r="G760" s="313"/>
      <c r="H760" s="304"/>
      <c r="I760" s="303"/>
      <c r="J760" s="303"/>
      <c r="K760" s="303"/>
      <c r="L760" s="303"/>
      <c r="M760" s="303"/>
      <c r="N760" s="303"/>
      <c r="O760" s="303"/>
      <c r="P760" s="303"/>
      <c r="Q760" s="303"/>
      <c r="R760" s="303"/>
      <c r="S760" s="303"/>
      <c r="T760" s="304"/>
      <c r="U760" s="304"/>
      <c r="V760" s="304"/>
      <c r="W760" s="304"/>
      <c r="X760" s="304"/>
      <c r="Y760" s="304"/>
      <c r="Z760" s="304"/>
      <c r="AA760" s="304"/>
      <c r="AB760" s="304"/>
      <c r="AC760" s="304"/>
      <c r="AD760" s="304"/>
      <c r="AE760" s="304"/>
      <c r="AF760" s="304"/>
      <c r="AG760" s="304"/>
    </row>
    <row r="761">
      <c r="A761" s="304"/>
      <c r="B761" s="304"/>
      <c r="C761" s="304"/>
      <c r="D761" s="304"/>
      <c r="E761" s="303"/>
      <c r="F761" s="303"/>
      <c r="G761" s="313"/>
      <c r="H761" s="304"/>
      <c r="I761" s="303"/>
      <c r="J761" s="303"/>
      <c r="K761" s="303"/>
      <c r="L761" s="303"/>
      <c r="M761" s="303"/>
      <c r="N761" s="303"/>
      <c r="O761" s="303"/>
      <c r="P761" s="303"/>
      <c r="Q761" s="303"/>
      <c r="R761" s="303"/>
      <c r="S761" s="303"/>
      <c r="T761" s="304"/>
      <c r="U761" s="304"/>
      <c r="V761" s="304"/>
      <c r="W761" s="304"/>
      <c r="X761" s="304"/>
      <c r="Y761" s="304"/>
      <c r="Z761" s="304"/>
      <c r="AA761" s="304"/>
      <c r="AB761" s="304"/>
      <c r="AC761" s="304"/>
      <c r="AD761" s="304"/>
      <c r="AE761" s="304"/>
      <c r="AF761" s="304"/>
      <c r="AG761" s="304"/>
    </row>
    <row r="762">
      <c r="A762" s="304"/>
      <c r="B762" s="304"/>
      <c r="C762" s="304"/>
      <c r="D762" s="304"/>
      <c r="E762" s="303"/>
      <c r="F762" s="303"/>
      <c r="G762" s="313"/>
      <c r="H762" s="304"/>
      <c r="I762" s="303"/>
      <c r="J762" s="303"/>
      <c r="K762" s="303"/>
      <c r="L762" s="303"/>
      <c r="M762" s="303"/>
      <c r="N762" s="303"/>
      <c r="O762" s="303"/>
      <c r="P762" s="303"/>
      <c r="Q762" s="303"/>
      <c r="R762" s="303"/>
      <c r="S762" s="303"/>
      <c r="T762" s="304"/>
      <c r="U762" s="304"/>
      <c r="V762" s="304"/>
      <c r="W762" s="304"/>
      <c r="X762" s="304"/>
      <c r="Y762" s="304"/>
      <c r="Z762" s="304"/>
      <c r="AA762" s="304"/>
      <c r="AB762" s="304"/>
      <c r="AC762" s="304"/>
      <c r="AD762" s="304"/>
      <c r="AE762" s="304"/>
      <c r="AF762" s="304"/>
      <c r="AG762" s="304"/>
    </row>
    <row r="763">
      <c r="A763" s="304"/>
      <c r="B763" s="304"/>
      <c r="C763" s="304"/>
      <c r="D763" s="304"/>
      <c r="E763" s="303"/>
      <c r="F763" s="303"/>
      <c r="G763" s="313"/>
      <c r="H763" s="304"/>
      <c r="I763" s="303"/>
      <c r="J763" s="303"/>
      <c r="K763" s="303"/>
      <c r="L763" s="303"/>
      <c r="M763" s="303"/>
      <c r="N763" s="303"/>
      <c r="O763" s="303"/>
      <c r="P763" s="303"/>
      <c r="Q763" s="303"/>
      <c r="R763" s="303"/>
      <c r="S763" s="303"/>
      <c r="T763" s="304"/>
      <c r="U763" s="304"/>
      <c r="V763" s="304"/>
      <c r="W763" s="304"/>
      <c r="X763" s="304"/>
      <c r="Y763" s="304"/>
      <c r="Z763" s="304"/>
      <c r="AA763" s="304"/>
      <c r="AB763" s="304"/>
      <c r="AC763" s="304"/>
      <c r="AD763" s="304"/>
      <c r="AE763" s="304"/>
      <c r="AF763" s="304"/>
      <c r="AG763" s="304"/>
    </row>
    <row r="764">
      <c r="A764" s="304"/>
      <c r="B764" s="304"/>
      <c r="C764" s="304"/>
      <c r="D764" s="304"/>
      <c r="E764" s="303"/>
      <c r="F764" s="303"/>
      <c r="G764" s="313"/>
      <c r="H764" s="304"/>
      <c r="I764" s="303"/>
      <c r="J764" s="303"/>
      <c r="K764" s="303"/>
      <c r="L764" s="303"/>
      <c r="M764" s="303"/>
      <c r="N764" s="303"/>
      <c r="O764" s="303"/>
      <c r="P764" s="303"/>
      <c r="Q764" s="303"/>
      <c r="R764" s="303"/>
      <c r="S764" s="303"/>
      <c r="T764" s="304"/>
      <c r="U764" s="304"/>
      <c r="V764" s="304"/>
      <c r="W764" s="304"/>
      <c r="X764" s="304"/>
      <c r="Y764" s="304"/>
      <c r="Z764" s="304"/>
      <c r="AA764" s="304"/>
      <c r="AB764" s="304"/>
      <c r="AC764" s="304"/>
      <c r="AD764" s="304"/>
      <c r="AE764" s="304"/>
      <c r="AF764" s="304"/>
      <c r="AG764" s="304"/>
    </row>
    <row r="765">
      <c r="A765" s="304"/>
      <c r="B765" s="304"/>
      <c r="C765" s="304"/>
      <c r="D765" s="304"/>
      <c r="E765" s="303"/>
      <c r="F765" s="303"/>
      <c r="G765" s="313"/>
      <c r="H765" s="304"/>
      <c r="I765" s="303"/>
      <c r="J765" s="303"/>
      <c r="K765" s="303"/>
      <c r="L765" s="303"/>
      <c r="M765" s="303"/>
      <c r="N765" s="303"/>
      <c r="O765" s="303"/>
      <c r="P765" s="303"/>
      <c r="Q765" s="303"/>
      <c r="R765" s="303"/>
      <c r="S765" s="303"/>
      <c r="T765" s="304"/>
      <c r="U765" s="304"/>
      <c r="V765" s="304"/>
      <c r="W765" s="304"/>
      <c r="X765" s="304"/>
      <c r="Y765" s="304"/>
      <c r="Z765" s="304"/>
      <c r="AA765" s="304"/>
      <c r="AB765" s="304"/>
      <c r="AC765" s="304"/>
      <c r="AD765" s="304"/>
      <c r="AE765" s="304"/>
      <c r="AF765" s="304"/>
      <c r="AG765" s="304"/>
    </row>
    <row r="766">
      <c r="A766" s="304"/>
      <c r="B766" s="304"/>
      <c r="C766" s="304"/>
      <c r="D766" s="304"/>
      <c r="E766" s="303"/>
      <c r="F766" s="303"/>
      <c r="G766" s="313"/>
      <c r="H766" s="304"/>
      <c r="I766" s="303"/>
      <c r="J766" s="303"/>
      <c r="K766" s="303"/>
      <c r="L766" s="303"/>
      <c r="M766" s="303"/>
      <c r="N766" s="303"/>
      <c r="O766" s="303"/>
      <c r="P766" s="303"/>
      <c r="Q766" s="303"/>
      <c r="R766" s="303"/>
      <c r="S766" s="303"/>
      <c r="T766" s="304"/>
      <c r="U766" s="304"/>
      <c r="V766" s="304"/>
      <c r="W766" s="304"/>
      <c r="X766" s="304"/>
      <c r="Y766" s="304"/>
      <c r="Z766" s="304"/>
      <c r="AA766" s="304"/>
      <c r="AB766" s="304"/>
      <c r="AC766" s="304"/>
      <c r="AD766" s="304"/>
      <c r="AE766" s="304"/>
      <c r="AF766" s="304"/>
      <c r="AG766" s="304"/>
    </row>
    <row r="767">
      <c r="A767" s="304"/>
      <c r="B767" s="304"/>
      <c r="C767" s="304"/>
      <c r="D767" s="304"/>
      <c r="E767" s="303"/>
      <c r="F767" s="303"/>
      <c r="G767" s="313"/>
      <c r="H767" s="304"/>
      <c r="I767" s="303"/>
      <c r="J767" s="303"/>
      <c r="K767" s="303"/>
      <c r="L767" s="303"/>
      <c r="M767" s="303"/>
      <c r="N767" s="303"/>
      <c r="O767" s="303"/>
      <c r="P767" s="303"/>
      <c r="Q767" s="303"/>
      <c r="R767" s="303"/>
      <c r="S767" s="303"/>
      <c r="T767" s="304"/>
      <c r="U767" s="304"/>
      <c r="V767" s="304"/>
      <c r="W767" s="304"/>
      <c r="X767" s="304"/>
      <c r="Y767" s="304"/>
      <c r="Z767" s="304"/>
      <c r="AA767" s="304"/>
      <c r="AB767" s="304"/>
      <c r="AC767" s="304"/>
      <c r="AD767" s="304"/>
      <c r="AE767" s="304"/>
      <c r="AF767" s="304"/>
      <c r="AG767" s="304"/>
    </row>
    <row r="768">
      <c r="A768" s="304"/>
      <c r="B768" s="304"/>
      <c r="C768" s="304"/>
      <c r="D768" s="304"/>
      <c r="E768" s="303"/>
      <c r="F768" s="303"/>
      <c r="G768" s="313"/>
      <c r="H768" s="304"/>
      <c r="I768" s="303"/>
      <c r="J768" s="303"/>
      <c r="K768" s="303"/>
      <c r="L768" s="303"/>
      <c r="M768" s="303"/>
      <c r="N768" s="303"/>
      <c r="O768" s="303"/>
      <c r="P768" s="303"/>
      <c r="Q768" s="303"/>
      <c r="R768" s="303"/>
      <c r="S768" s="303"/>
      <c r="T768" s="304"/>
      <c r="U768" s="304"/>
      <c r="V768" s="304"/>
      <c r="W768" s="304"/>
      <c r="X768" s="304"/>
      <c r="Y768" s="304"/>
      <c r="Z768" s="304"/>
      <c r="AA768" s="304"/>
      <c r="AB768" s="304"/>
      <c r="AC768" s="304"/>
      <c r="AD768" s="304"/>
      <c r="AE768" s="304"/>
      <c r="AF768" s="304"/>
      <c r="AG768" s="304"/>
    </row>
    <row r="769">
      <c r="A769" s="304"/>
      <c r="B769" s="304"/>
      <c r="C769" s="304"/>
      <c r="D769" s="304"/>
      <c r="E769" s="303"/>
      <c r="F769" s="303"/>
      <c r="G769" s="313"/>
      <c r="H769" s="304"/>
      <c r="I769" s="303"/>
      <c r="J769" s="303"/>
      <c r="K769" s="303"/>
      <c r="L769" s="303"/>
      <c r="M769" s="303"/>
      <c r="N769" s="303"/>
      <c r="O769" s="303"/>
      <c r="P769" s="303"/>
      <c r="Q769" s="303"/>
      <c r="R769" s="303"/>
      <c r="S769" s="303"/>
      <c r="T769" s="304"/>
      <c r="U769" s="304"/>
      <c r="V769" s="304"/>
      <c r="W769" s="304"/>
      <c r="X769" s="304"/>
      <c r="Y769" s="304"/>
      <c r="Z769" s="304"/>
      <c r="AA769" s="304"/>
      <c r="AB769" s="304"/>
      <c r="AC769" s="304"/>
      <c r="AD769" s="304"/>
      <c r="AE769" s="304"/>
      <c r="AF769" s="304"/>
      <c r="AG769" s="304"/>
    </row>
    <row r="770">
      <c r="A770" s="304"/>
      <c r="B770" s="304"/>
      <c r="C770" s="304"/>
      <c r="D770" s="304"/>
      <c r="E770" s="303"/>
      <c r="F770" s="303"/>
      <c r="G770" s="313"/>
      <c r="H770" s="304"/>
      <c r="I770" s="303"/>
      <c r="J770" s="303"/>
      <c r="K770" s="303"/>
      <c r="L770" s="303"/>
      <c r="M770" s="303"/>
      <c r="N770" s="303"/>
      <c r="O770" s="303"/>
      <c r="P770" s="303"/>
      <c r="Q770" s="303"/>
      <c r="R770" s="303"/>
      <c r="S770" s="303"/>
      <c r="T770" s="304"/>
      <c r="U770" s="304"/>
      <c r="V770" s="304"/>
      <c r="W770" s="304"/>
      <c r="X770" s="304"/>
      <c r="Y770" s="304"/>
      <c r="Z770" s="304"/>
      <c r="AA770" s="304"/>
      <c r="AB770" s="304"/>
      <c r="AC770" s="304"/>
      <c r="AD770" s="304"/>
      <c r="AE770" s="304"/>
      <c r="AF770" s="304"/>
      <c r="AG770" s="304"/>
    </row>
    <row r="771">
      <c r="A771" s="304"/>
      <c r="B771" s="304"/>
      <c r="C771" s="304"/>
      <c r="D771" s="304"/>
      <c r="E771" s="303"/>
      <c r="F771" s="303"/>
      <c r="G771" s="313"/>
      <c r="H771" s="304"/>
      <c r="I771" s="303"/>
      <c r="J771" s="303"/>
      <c r="K771" s="303"/>
      <c r="L771" s="303"/>
      <c r="M771" s="303"/>
      <c r="N771" s="303"/>
      <c r="O771" s="303"/>
      <c r="P771" s="303"/>
      <c r="Q771" s="303"/>
      <c r="R771" s="303"/>
      <c r="S771" s="303"/>
      <c r="T771" s="304"/>
      <c r="U771" s="304"/>
      <c r="V771" s="304"/>
      <c r="W771" s="304"/>
      <c r="X771" s="304"/>
      <c r="Y771" s="304"/>
      <c r="Z771" s="304"/>
      <c r="AA771" s="304"/>
      <c r="AB771" s="304"/>
      <c r="AC771" s="304"/>
      <c r="AD771" s="304"/>
      <c r="AE771" s="304"/>
      <c r="AF771" s="304"/>
      <c r="AG771" s="304"/>
    </row>
    <row r="772">
      <c r="A772" s="304"/>
      <c r="B772" s="304"/>
      <c r="C772" s="304"/>
      <c r="D772" s="304"/>
      <c r="E772" s="303"/>
      <c r="F772" s="303"/>
      <c r="G772" s="313"/>
      <c r="H772" s="304"/>
      <c r="I772" s="303"/>
      <c r="J772" s="303"/>
      <c r="K772" s="303"/>
      <c r="L772" s="303"/>
      <c r="M772" s="303"/>
      <c r="N772" s="303"/>
      <c r="O772" s="303"/>
      <c r="P772" s="303"/>
      <c r="Q772" s="303"/>
      <c r="R772" s="303"/>
      <c r="S772" s="303"/>
      <c r="T772" s="304"/>
      <c r="U772" s="304"/>
      <c r="V772" s="304"/>
      <c r="W772" s="304"/>
      <c r="X772" s="304"/>
      <c r="Y772" s="304"/>
      <c r="Z772" s="304"/>
      <c r="AA772" s="304"/>
      <c r="AB772" s="304"/>
      <c r="AC772" s="304"/>
      <c r="AD772" s="304"/>
      <c r="AE772" s="304"/>
      <c r="AF772" s="304"/>
      <c r="AG772" s="304"/>
    </row>
    <row r="773">
      <c r="A773" s="304"/>
      <c r="B773" s="304"/>
      <c r="C773" s="304"/>
      <c r="D773" s="304"/>
      <c r="E773" s="303"/>
      <c r="F773" s="303"/>
      <c r="G773" s="313"/>
      <c r="H773" s="304"/>
      <c r="I773" s="303"/>
      <c r="J773" s="303"/>
      <c r="K773" s="303"/>
      <c r="L773" s="303"/>
      <c r="M773" s="303"/>
      <c r="N773" s="303"/>
      <c r="O773" s="303"/>
      <c r="P773" s="303"/>
      <c r="Q773" s="303"/>
      <c r="R773" s="303"/>
      <c r="S773" s="303"/>
      <c r="T773" s="304"/>
      <c r="U773" s="304"/>
      <c r="V773" s="304"/>
      <c r="W773" s="304"/>
      <c r="X773" s="304"/>
      <c r="Y773" s="304"/>
      <c r="Z773" s="304"/>
      <c r="AA773" s="304"/>
      <c r="AB773" s="304"/>
      <c r="AC773" s="304"/>
      <c r="AD773" s="304"/>
      <c r="AE773" s="304"/>
      <c r="AF773" s="304"/>
      <c r="AG773" s="304"/>
    </row>
    <row r="774">
      <c r="A774" s="304"/>
      <c r="B774" s="304"/>
      <c r="C774" s="304"/>
      <c r="D774" s="304"/>
      <c r="E774" s="303"/>
      <c r="F774" s="303"/>
      <c r="G774" s="313"/>
      <c r="H774" s="304"/>
      <c r="I774" s="303"/>
      <c r="J774" s="303"/>
      <c r="K774" s="303"/>
      <c r="L774" s="303"/>
      <c r="M774" s="303"/>
      <c r="N774" s="303"/>
      <c r="O774" s="303"/>
      <c r="P774" s="303"/>
      <c r="Q774" s="303"/>
      <c r="R774" s="303"/>
      <c r="S774" s="303"/>
      <c r="T774" s="304"/>
      <c r="U774" s="304"/>
      <c r="V774" s="304"/>
      <c r="W774" s="304"/>
      <c r="X774" s="304"/>
      <c r="Y774" s="304"/>
      <c r="Z774" s="304"/>
      <c r="AA774" s="304"/>
      <c r="AB774" s="304"/>
      <c r="AC774" s="304"/>
      <c r="AD774" s="304"/>
      <c r="AE774" s="304"/>
      <c r="AF774" s="304"/>
      <c r="AG774" s="304"/>
    </row>
    <row r="775">
      <c r="A775" s="304"/>
      <c r="B775" s="304"/>
      <c r="C775" s="304"/>
      <c r="D775" s="304"/>
      <c r="E775" s="303"/>
      <c r="F775" s="303"/>
      <c r="G775" s="313"/>
      <c r="H775" s="304"/>
      <c r="I775" s="303"/>
      <c r="J775" s="303"/>
      <c r="K775" s="303"/>
      <c r="L775" s="303"/>
      <c r="M775" s="303"/>
      <c r="N775" s="303"/>
      <c r="O775" s="303"/>
      <c r="P775" s="303"/>
      <c r="Q775" s="303"/>
      <c r="R775" s="303"/>
      <c r="S775" s="303"/>
      <c r="T775" s="304"/>
      <c r="U775" s="304"/>
      <c r="V775" s="304"/>
      <c r="W775" s="304"/>
      <c r="X775" s="304"/>
      <c r="Y775" s="304"/>
      <c r="Z775" s="304"/>
      <c r="AA775" s="304"/>
      <c r="AB775" s="304"/>
      <c r="AC775" s="304"/>
      <c r="AD775" s="304"/>
      <c r="AE775" s="304"/>
      <c r="AF775" s="304"/>
      <c r="AG775" s="304"/>
    </row>
    <row r="776">
      <c r="A776" s="304"/>
      <c r="B776" s="304"/>
      <c r="C776" s="304"/>
      <c r="D776" s="304"/>
      <c r="E776" s="303"/>
      <c r="F776" s="303"/>
      <c r="G776" s="313"/>
      <c r="H776" s="304"/>
      <c r="I776" s="303"/>
      <c r="J776" s="303"/>
      <c r="K776" s="303"/>
      <c r="L776" s="303"/>
      <c r="M776" s="303"/>
      <c r="N776" s="303"/>
      <c r="O776" s="303"/>
      <c r="P776" s="303"/>
      <c r="Q776" s="303"/>
      <c r="R776" s="303"/>
      <c r="S776" s="303"/>
      <c r="T776" s="304"/>
      <c r="U776" s="304"/>
      <c r="V776" s="304"/>
      <c r="W776" s="304"/>
      <c r="X776" s="304"/>
      <c r="Y776" s="304"/>
      <c r="Z776" s="304"/>
      <c r="AA776" s="304"/>
      <c r="AB776" s="304"/>
      <c r="AC776" s="304"/>
      <c r="AD776" s="304"/>
      <c r="AE776" s="304"/>
      <c r="AF776" s="304"/>
      <c r="AG776" s="304"/>
    </row>
    <row r="777">
      <c r="A777" s="304"/>
      <c r="B777" s="304"/>
      <c r="C777" s="304"/>
      <c r="D777" s="304"/>
      <c r="E777" s="303"/>
      <c r="F777" s="303"/>
      <c r="G777" s="313"/>
      <c r="H777" s="304"/>
      <c r="I777" s="303"/>
      <c r="J777" s="303"/>
      <c r="K777" s="303"/>
      <c r="L777" s="303"/>
      <c r="M777" s="303"/>
      <c r="N777" s="303"/>
      <c r="O777" s="303"/>
      <c r="P777" s="303"/>
      <c r="Q777" s="303"/>
      <c r="R777" s="303"/>
      <c r="S777" s="303"/>
      <c r="T777" s="304"/>
      <c r="U777" s="304"/>
      <c r="V777" s="304"/>
      <c r="W777" s="304"/>
      <c r="X777" s="304"/>
      <c r="Y777" s="304"/>
      <c r="Z777" s="304"/>
      <c r="AA777" s="304"/>
      <c r="AB777" s="304"/>
      <c r="AC777" s="304"/>
      <c r="AD777" s="304"/>
      <c r="AE777" s="304"/>
      <c r="AF777" s="304"/>
      <c r="AG777" s="304"/>
    </row>
    <row r="778">
      <c r="A778" s="304"/>
      <c r="B778" s="304"/>
      <c r="C778" s="304"/>
      <c r="D778" s="304"/>
      <c r="E778" s="303"/>
      <c r="F778" s="303"/>
      <c r="G778" s="313"/>
      <c r="H778" s="304"/>
      <c r="I778" s="303"/>
      <c r="J778" s="303"/>
      <c r="K778" s="303"/>
      <c r="L778" s="303"/>
      <c r="M778" s="303"/>
      <c r="N778" s="303"/>
      <c r="O778" s="303"/>
      <c r="P778" s="303"/>
      <c r="Q778" s="303"/>
      <c r="R778" s="303"/>
      <c r="S778" s="303"/>
      <c r="T778" s="304"/>
      <c r="U778" s="304"/>
      <c r="V778" s="304"/>
      <c r="W778" s="304"/>
      <c r="X778" s="304"/>
      <c r="Y778" s="304"/>
      <c r="Z778" s="304"/>
      <c r="AA778" s="304"/>
      <c r="AB778" s="304"/>
      <c r="AC778" s="304"/>
      <c r="AD778" s="304"/>
      <c r="AE778" s="304"/>
      <c r="AF778" s="304"/>
      <c r="AG778" s="304"/>
    </row>
    <row r="779">
      <c r="A779" s="304"/>
      <c r="B779" s="304"/>
      <c r="C779" s="304"/>
      <c r="D779" s="304"/>
      <c r="E779" s="303"/>
      <c r="F779" s="303"/>
      <c r="G779" s="313"/>
      <c r="H779" s="304"/>
      <c r="I779" s="303"/>
      <c r="J779" s="303"/>
      <c r="K779" s="303"/>
      <c r="L779" s="303"/>
      <c r="M779" s="303"/>
      <c r="N779" s="303"/>
      <c r="O779" s="303"/>
      <c r="P779" s="303"/>
      <c r="Q779" s="303"/>
      <c r="R779" s="303"/>
      <c r="S779" s="303"/>
      <c r="T779" s="304"/>
      <c r="U779" s="304"/>
      <c r="V779" s="304"/>
      <c r="W779" s="304"/>
      <c r="X779" s="304"/>
      <c r="Y779" s="304"/>
      <c r="Z779" s="304"/>
      <c r="AA779" s="304"/>
      <c r="AB779" s="304"/>
      <c r="AC779" s="304"/>
      <c r="AD779" s="304"/>
      <c r="AE779" s="304"/>
      <c r="AF779" s="304"/>
      <c r="AG779" s="304"/>
    </row>
    <row r="780">
      <c r="A780" s="304"/>
      <c r="B780" s="304"/>
      <c r="C780" s="304"/>
      <c r="D780" s="304"/>
      <c r="E780" s="303"/>
      <c r="F780" s="303"/>
      <c r="G780" s="313"/>
      <c r="H780" s="304"/>
      <c r="I780" s="303"/>
      <c r="J780" s="303"/>
      <c r="K780" s="303"/>
      <c r="L780" s="303"/>
      <c r="M780" s="303"/>
      <c r="N780" s="303"/>
      <c r="O780" s="303"/>
      <c r="P780" s="303"/>
      <c r="Q780" s="303"/>
      <c r="R780" s="303"/>
      <c r="S780" s="303"/>
      <c r="T780" s="304"/>
      <c r="U780" s="304"/>
      <c r="V780" s="304"/>
      <c r="W780" s="304"/>
      <c r="X780" s="304"/>
      <c r="Y780" s="304"/>
      <c r="Z780" s="304"/>
      <c r="AA780" s="304"/>
      <c r="AB780" s="304"/>
      <c r="AC780" s="304"/>
      <c r="AD780" s="304"/>
      <c r="AE780" s="304"/>
      <c r="AF780" s="304"/>
      <c r="AG780" s="304"/>
    </row>
    <row r="781">
      <c r="A781" s="304"/>
      <c r="B781" s="304"/>
      <c r="C781" s="304"/>
      <c r="D781" s="304"/>
      <c r="E781" s="303"/>
      <c r="F781" s="303"/>
      <c r="G781" s="313"/>
      <c r="H781" s="304"/>
      <c r="I781" s="303"/>
      <c r="J781" s="303"/>
      <c r="K781" s="303"/>
      <c r="L781" s="303"/>
      <c r="M781" s="303"/>
      <c r="N781" s="303"/>
      <c r="O781" s="303"/>
      <c r="P781" s="303"/>
      <c r="Q781" s="303"/>
      <c r="R781" s="303"/>
      <c r="S781" s="303"/>
      <c r="T781" s="304"/>
      <c r="U781" s="304"/>
      <c r="V781" s="304"/>
      <c r="W781" s="304"/>
      <c r="X781" s="304"/>
      <c r="Y781" s="304"/>
      <c r="Z781" s="304"/>
      <c r="AA781" s="304"/>
      <c r="AB781" s="304"/>
      <c r="AC781" s="304"/>
      <c r="AD781" s="304"/>
      <c r="AE781" s="304"/>
      <c r="AF781" s="304"/>
      <c r="AG781" s="304"/>
    </row>
    <row r="782">
      <c r="A782" s="304"/>
      <c r="B782" s="304"/>
      <c r="C782" s="304"/>
      <c r="D782" s="304"/>
      <c r="E782" s="303"/>
      <c r="F782" s="303"/>
      <c r="G782" s="313"/>
      <c r="H782" s="304"/>
      <c r="I782" s="303"/>
      <c r="J782" s="303"/>
      <c r="K782" s="303"/>
      <c r="L782" s="303"/>
      <c r="M782" s="303"/>
      <c r="N782" s="303"/>
      <c r="O782" s="303"/>
      <c r="P782" s="303"/>
      <c r="Q782" s="303"/>
      <c r="R782" s="303"/>
      <c r="S782" s="303"/>
      <c r="T782" s="304"/>
      <c r="U782" s="304"/>
      <c r="V782" s="304"/>
      <c r="W782" s="304"/>
      <c r="X782" s="304"/>
      <c r="Y782" s="304"/>
      <c r="Z782" s="304"/>
      <c r="AA782" s="304"/>
      <c r="AB782" s="304"/>
      <c r="AC782" s="304"/>
      <c r="AD782" s="304"/>
      <c r="AE782" s="304"/>
      <c r="AF782" s="304"/>
      <c r="AG782" s="304"/>
    </row>
    <row r="783">
      <c r="A783" s="304"/>
      <c r="B783" s="304"/>
      <c r="C783" s="304"/>
      <c r="D783" s="304"/>
      <c r="E783" s="303"/>
      <c r="F783" s="303"/>
      <c r="G783" s="313"/>
      <c r="H783" s="304"/>
      <c r="I783" s="303"/>
      <c r="J783" s="303"/>
      <c r="K783" s="303"/>
      <c r="L783" s="303"/>
      <c r="M783" s="303"/>
      <c r="N783" s="303"/>
      <c r="O783" s="303"/>
      <c r="P783" s="303"/>
      <c r="Q783" s="303"/>
      <c r="R783" s="303"/>
      <c r="S783" s="303"/>
      <c r="T783" s="304"/>
      <c r="U783" s="304"/>
      <c r="V783" s="304"/>
      <c r="W783" s="304"/>
      <c r="X783" s="304"/>
      <c r="Y783" s="304"/>
      <c r="Z783" s="304"/>
      <c r="AA783" s="304"/>
      <c r="AB783" s="304"/>
      <c r="AC783" s="304"/>
      <c r="AD783" s="304"/>
      <c r="AE783" s="304"/>
      <c r="AF783" s="304"/>
      <c r="AG783" s="304"/>
    </row>
    <row r="784">
      <c r="A784" s="304"/>
      <c r="B784" s="304"/>
      <c r="C784" s="304"/>
      <c r="D784" s="304"/>
      <c r="E784" s="303"/>
      <c r="F784" s="303"/>
      <c r="G784" s="313"/>
      <c r="H784" s="304"/>
      <c r="I784" s="303"/>
      <c r="J784" s="303"/>
      <c r="K784" s="303"/>
      <c r="L784" s="303"/>
      <c r="M784" s="303"/>
      <c r="N784" s="303"/>
      <c r="O784" s="303"/>
      <c r="P784" s="303"/>
      <c r="Q784" s="303"/>
      <c r="R784" s="303"/>
      <c r="S784" s="303"/>
      <c r="T784" s="304"/>
      <c r="U784" s="304"/>
      <c r="V784" s="304"/>
      <c r="W784" s="304"/>
      <c r="X784" s="304"/>
      <c r="Y784" s="304"/>
      <c r="Z784" s="304"/>
      <c r="AA784" s="304"/>
      <c r="AB784" s="304"/>
      <c r="AC784" s="304"/>
      <c r="AD784" s="304"/>
      <c r="AE784" s="304"/>
      <c r="AF784" s="304"/>
      <c r="AG784" s="304"/>
    </row>
    <row r="785">
      <c r="A785" s="304"/>
      <c r="B785" s="304"/>
      <c r="C785" s="304"/>
      <c r="D785" s="304"/>
      <c r="E785" s="303"/>
      <c r="F785" s="303"/>
      <c r="G785" s="313"/>
      <c r="H785" s="304"/>
      <c r="I785" s="303"/>
      <c r="J785" s="303"/>
      <c r="K785" s="303"/>
      <c r="L785" s="303"/>
      <c r="M785" s="303"/>
      <c r="N785" s="303"/>
      <c r="O785" s="303"/>
      <c r="P785" s="303"/>
      <c r="Q785" s="303"/>
      <c r="R785" s="303"/>
      <c r="S785" s="303"/>
      <c r="T785" s="304"/>
      <c r="U785" s="304"/>
      <c r="V785" s="304"/>
      <c r="W785" s="304"/>
      <c r="X785" s="304"/>
      <c r="Y785" s="304"/>
      <c r="Z785" s="304"/>
      <c r="AA785" s="304"/>
      <c r="AB785" s="304"/>
      <c r="AC785" s="304"/>
      <c r="AD785" s="304"/>
      <c r="AE785" s="304"/>
      <c r="AF785" s="304"/>
      <c r="AG785" s="304"/>
    </row>
    <row r="786">
      <c r="A786" s="304"/>
      <c r="B786" s="304"/>
      <c r="C786" s="304"/>
      <c r="D786" s="304"/>
      <c r="E786" s="303"/>
      <c r="F786" s="303"/>
      <c r="G786" s="313"/>
      <c r="H786" s="304"/>
      <c r="I786" s="303"/>
      <c r="J786" s="303"/>
      <c r="K786" s="303"/>
      <c r="L786" s="303"/>
      <c r="M786" s="303"/>
      <c r="N786" s="303"/>
      <c r="O786" s="303"/>
      <c r="P786" s="303"/>
      <c r="Q786" s="303"/>
      <c r="R786" s="303"/>
      <c r="S786" s="303"/>
      <c r="T786" s="304"/>
      <c r="U786" s="304"/>
      <c r="V786" s="304"/>
      <c r="W786" s="304"/>
      <c r="X786" s="304"/>
      <c r="Y786" s="304"/>
      <c r="Z786" s="304"/>
      <c r="AA786" s="304"/>
      <c r="AB786" s="304"/>
      <c r="AC786" s="304"/>
      <c r="AD786" s="304"/>
      <c r="AE786" s="304"/>
      <c r="AF786" s="304"/>
      <c r="AG786" s="304"/>
    </row>
    <row r="787">
      <c r="A787" s="304"/>
      <c r="B787" s="304"/>
      <c r="C787" s="304"/>
      <c r="D787" s="304"/>
      <c r="E787" s="303"/>
      <c r="F787" s="303"/>
      <c r="G787" s="313"/>
      <c r="H787" s="304"/>
      <c r="I787" s="303"/>
      <c r="J787" s="303"/>
      <c r="K787" s="303"/>
      <c r="L787" s="303"/>
      <c r="M787" s="303"/>
      <c r="N787" s="303"/>
      <c r="O787" s="303"/>
      <c r="P787" s="303"/>
      <c r="Q787" s="303"/>
      <c r="R787" s="303"/>
      <c r="S787" s="303"/>
      <c r="T787" s="304"/>
      <c r="U787" s="304"/>
      <c r="V787" s="304"/>
      <c r="W787" s="304"/>
      <c r="X787" s="304"/>
      <c r="Y787" s="304"/>
      <c r="Z787" s="304"/>
      <c r="AA787" s="304"/>
      <c r="AB787" s="304"/>
      <c r="AC787" s="304"/>
      <c r="AD787" s="304"/>
      <c r="AE787" s="304"/>
      <c r="AF787" s="304"/>
      <c r="AG787" s="304"/>
    </row>
    <row r="788">
      <c r="A788" s="304"/>
      <c r="B788" s="304"/>
      <c r="C788" s="304"/>
      <c r="D788" s="304"/>
      <c r="E788" s="303"/>
      <c r="F788" s="303"/>
      <c r="G788" s="313"/>
      <c r="H788" s="304"/>
      <c r="I788" s="303"/>
      <c r="J788" s="303"/>
      <c r="K788" s="303"/>
      <c r="L788" s="303"/>
      <c r="M788" s="303"/>
      <c r="N788" s="303"/>
      <c r="O788" s="303"/>
      <c r="P788" s="303"/>
      <c r="Q788" s="303"/>
      <c r="R788" s="303"/>
      <c r="S788" s="303"/>
      <c r="T788" s="304"/>
      <c r="U788" s="304"/>
      <c r="V788" s="304"/>
      <c r="W788" s="304"/>
      <c r="X788" s="304"/>
      <c r="Y788" s="304"/>
      <c r="Z788" s="304"/>
      <c r="AA788" s="304"/>
      <c r="AB788" s="304"/>
      <c r="AC788" s="304"/>
      <c r="AD788" s="304"/>
      <c r="AE788" s="304"/>
      <c r="AF788" s="304"/>
      <c r="AG788" s="304"/>
    </row>
    <row r="789">
      <c r="A789" s="304"/>
      <c r="B789" s="304"/>
      <c r="C789" s="304"/>
      <c r="D789" s="304"/>
      <c r="E789" s="303"/>
      <c r="F789" s="303"/>
      <c r="G789" s="313"/>
      <c r="H789" s="304"/>
      <c r="I789" s="303"/>
      <c r="J789" s="303"/>
      <c r="K789" s="303"/>
      <c r="L789" s="303"/>
      <c r="M789" s="303"/>
      <c r="N789" s="303"/>
      <c r="O789" s="303"/>
      <c r="P789" s="303"/>
      <c r="Q789" s="303"/>
      <c r="R789" s="303"/>
      <c r="S789" s="303"/>
      <c r="T789" s="304"/>
      <c r="U789" s="304"/>
      <c r="V789" s="304"/>
      <c r="W789" s="304"/>
      <c r="X789" s="304"/>
      <c r="Y789" s="304"/>
      <c r="Z789" s="304"/>
      <c r="AA789" s="304"/>
      <c r="AB789" s="304"/>
      <c r="AC789" s="304"/>
      <c r="AD789" s="304"/>
      <c r="AE789" s="304"/>
      <c r="AF789" s="304"/>
      <c r="AG789" s="304"/>
    </row>
    <row r="790">
      <c r="A790" s="304"/>
      <c r="B790" s="304"/>
      <c r="C790" s="304"/>
      <c r="D790" s="304"/>
      <c r="E790" s="303"/>
      <c r="F790" s="303"/>
      <c r="G790" s="313"/>
      <c r="H790" s="304"/>
      <c r="I790" s="303"/>
      <c r="J790" s="303"/>
      <c r="K790" s="303"/>
      <c r="L790" s="303"/>
      <c r="M790" s="303"/>
      <c r="N790" s="303"/>
      <c r="O790" s="303"/>
      <c r="P790" s="303"/>
      <c r="Q790" s="303"/>
      <c r="R790" s="303"/>
      <c r="S790" s="303"/>
      <c r="T790" s="304"/>
      <c r="U790" s="304"/>
      <c r="V790" s="304"/>
      <c r="W790" s="304"/>
      <c r="X790" s="304"/>
      <c r="Y790" s="304"/>
      <c r="Z790" s="304"/>
      <c r="AA790" s="304"/>
      <c r="AB790" s="304"/>
      <c r="AC790" s="304"/>
      <c r="AD790" s="304"/>
      <c r="AE790" s="304"/>
      <c r="AF790" s="304"/>
      <c r="AG790" s="304"/>
    </row>
    <row r="791">
      <c r="A791" s="304"/>
      <c r="B791" s="304"/>
      <c r="C791" s="304"/>
      <c r="D791" s="304"/>
      <c r="E791" s="303"/>
      <c r="F791" s="303"/>
      <c r="G791" s="313"/>
      <c r="H791" s="304"/>
      <c r="I791" s="303"/>
      <c r="J791" s="303"/>
      <c r="K791" s="303"/>
      <c r="L791" s="303"/>
      <c r="M791" s="303"/>
      <c r="N791" s="303"/>
      <c r="O791" s="303"/>
      <c r="P791" s="303"/>
      <c r="Q791" s="303"/>
      <c r="R791" s="303"/>
      <c r="S791" s="303"/>
      <c r="T791" s="304"/>
      <c r="U791" s="304"/>
      <c r="V791" s="304"/>
      <c r="W791" s="304"/>
      <c r="X791" s="304"/>
      <c r="Y791" s="304"/>
      <c r="Z791" s="304"/>
      <c r="AA791" s="304"/>
      <c r="AB791" s="304"/>
      <c r="AC791" s="304"/>
      <c r="AD791" s="304"/>
      <c r="AE791" s="304"/>
      <c r="AF791" s="304"/>
      <c r="AG791" s="304"/>
    </row>
    <row r="792">
      <c r="A792" s="304"/>
      <c r="B792" s="304"/>
      <c r="C792" s="304"/>
      <c r="D792" s="304"/>
      <c r="E792" s="303"/>
      <c r="F792" s="303"/>
      <c r="G792" s="313"/>
      <c r="H792" s="304"/>
      <c r="I792" s="303"/>
      <c r="J792" s="303"/>
      <c r="K792" s="303"/>
      <c r="L792" s="303"/>
      <c r="M792" s="303"/>
      <c r="N792" s="303"/>
      <c r="O792" s="303"/>
      <c r="P792" s="303"/>
      <c r="Q792" s="303"/>
      <c r="R792" s="303"/>
      <c r="S792" s="303"/>
      <c r="T792" s="304"/>
      <c r="U792" s="304"/>
      <c r="V792" s="304"/>
      <c r="W792" s="304"/>
      <c r="X792" s="304"/>
      <c r="Y792" s="304"/>
      <c r="Z792" s="304"/>
      <c r="AA792" s="304"/>
      <c r="AB792" s="304"/>
      <c r="AC792" s="304"/>
      <c r="AD792" s="304"/>
      <c r="AE792" s="304"/>
      <c r="AF792" s="304"/>
      <c r="AG792" s="304"/>
    </row>
    <row r="793">
      <c r="A793" s="304"/>
      <c r="B793" s="304"/>
      <c r="C793" s="304"/>
      <c r="D793" s="304"/>
      <c r="E793" s="303"/>
      <c r="F793" s="303"/>
      <c r="G793" s="313"/>
      <c r="H793" s="304"/>
      <c r="I793" s="303"/>
      <c r="J793" s="303"/>
      <c r="K793" s="303"/>
      <c r="L793" s="303"/>
      <c r="M793" s="303"/>
      <c r="N793" s="303"/>
      <c r="O793" s="303"/>
      <c r="P793" s="303"/>
      <c r="Q793" s="303"/>
      <c r="R793" s="303"/>
      <c r="S793" s="303"/>
      <c r="T793" s="304"/>
      <c r="U793" s="304"/>
      <c r="V793" s="304"/>
      <c r="W793" s="304"/>
      <c r="X793" s="304"/>
      <c r="Y793" s="304"/>
      <c r="Z793" s="304"/>
      <c r="AA793" s="304"/>
      <c r="AB793" s="304"/>
      <c r="AC793" s="304"/>
      <c r="AD793" s="304"/>
      <c r="AE793" s="304"/>
      <c r="AF793" s="304"/>
      <c r="AG793" s="304"/>
    </row>
    <row r="794">
      <c r="A794" s="304"/>
      <c r="B794" s="304"/>
      <c r="C794" s="304"/>
      <c r="D794" s="304"/>
      <c r="E794" s="303"/>
      <c r="F794" s="303"/>
      <c r="G794" s="313"/>
      <c r="H794" s="304"/>
      <c r="I794" s="303"/>
      <c r="J794" s="303"/>
      <c r="K794" s="303"/>
      <c r="L794" s="303"/>
      <c r="M794" s="303"/>
      <c r="N794" s="303"/>
      <c r="O794" s="303"/>
      <c r="P794" s="303"/>
      <c r="Q794" s="303"/>
      <c r="R794" s="303"/>
      <c r="S794" s="303"/>
      <c r="T794" s="304"/>
      <c r="U794" s="304"/>
      <c r="V794" s="304"/>
      <c r="W794" s="304"/>
      <c r="X794" s="304"/>
      <c r="Y794" s="304"/>
      <c r="Z794" s="304"/>
      <c r="AA794" s="304"/>
      <c r="AB794" s="304"/>
      <c r="AC794" s="304"/>
      <c r="AD794" s="304"/>
      <c r="AE794" s="304"/>
      <c r="AF794" s="304"/>
      <c r="AG794" s="304"/>
    </row>
    <row r="795">
      <c r="A795" s="304"/>
      <c r="B795" s="304"/>
      <c r="C795" s="304"/>
      <c r="D795" s="304"/>
      <c r="E795" s="303"/>
      <c r="F795" s="303"/>
      <c r="G795" s="313"/>
      <c r="H795" s="304"/>
      <c r="I795" s="303"/>
      <c r="J795" s="303"/>
      <c r="K795" s="303"/>
      <c r="L795" s="303"/>
      <c r="M795" s="303"/>
      <c r="N795" s="303"/>
      <c r="O795" s="303"/>
      <c r="P795" s="303"/>
      <c r="Q795" s="303"/>
      <c r="R795" s="303"/>
      <c r="S795" s="303"/>
      <c r="T795" s="304"/>
      <c r="U795" s="304"/>
      <c r="V795" s="304"/>
      <c r="W795" s="304"/>
      <c r="X795" s="304"/>
      <c r="Y795" s="304"/>
      <c r="Z795" s="304"/>
      <c r="AA795" s="304"/>
      <c r="AB795" s="304"/>
      <c r="AC795" s="304"/>
      <c r="AD795" s="304"/>
      <c r="AE795" s="304"/>
      <c r="AF795" s="304"/>
      <c r="AG795" s="304"/>
    </row>
    <row r="796">
      <c r="A796" s="304"/>
      <c r="B796" s="304"/>
      <c r="C796" s="304"/>
      <c r="D796" s="304"/>
      <c r="E796" s="303"/>
      <c r="F796" s="303"/>
      <c r="G796" s="313"/>
      <c r="H796" s="304"/>
      <c r="I796" s="303"/>
      <c r="J796" s="303"/>
      <c r="K796" s="303"/>
      <c r="L796" s="303"/>
      <c r="M796" s="303"/>
      <c r="N796" s="303"/>
      <c r="O796" s="303"/>
      <c r="P796" s="303"/>
      <c r="Q796" s="303"/>
      <c r="R796" s="303"/>
      <c r="S796" s="303"/>
      <c r="T796" s="304"/>
      <c r="U796" s="304"/>
      <c r="V796" s="304"/>
      <c r="W796" s="304"/>
      <c r="X796" s="304"/>
      <c r="Y796" s="304"/>
      <c r="Z796" s="304"/>
      <c r="AA796" s="304"/>
      <c r="AB796" s="304"/>
      <c r="AC796" s="304"/>
      <c r="AD796" s="304"/>
      <c r="AE796" s="304"/>
      <c r="AF796" s="304"/>
      <c r="AG796" s="304"/>
    </row>
    <row r="797">
      <c r="A797" s="304"/>
      <c r="B797" s="304"/>
      <c r="C797" s="304"/>
      <c r="D797" s="304"/>
      <c r="E797" s="303"/>
      <c r="F797" s="303"/>
      <c r="G797" s="313"/>
      <c r="H797" s="304"/>
      <c r="I797" s="303"/>
      <c r="J797" s="303"/>
      <c r="K797" s="303"/>
      <c r="L797" s="303"/>
      <c r="M797" s="303"/>
      <c r="N797" s="303"/>
      <c r="O797" s="303"/>
      <c r="P797" s="303"/>
      <c r="Q797" s="303"/>
      <c r="R797" s="303"/>
      <c r="S797" s="303"/>
      <c r="T797" s="304"/>
      <c r="U797" s="304"/>
      <c r="V797" s="304"/>
      <c r="W797" s="304"/>
      <c r="X797" s="304"/>
      <c r="Y797" s="304"/>
      <c r="Z797" s="304"/>
      <c r="AA797" s="304"/>
      <c r="AB797" s="304"/>
      <c r="AC797" s="304"/>
      <c r="AD797" s="304"/>
      <c r="AE797" s="304"/>
      <c r="AF797" s="304"/>
      <c r="AG797" s="304"/>
    </row>
    <row r="798">
      <c r="A798" s="304"/>
      <c r="B798" s="304"/>
      <c r="C798" s="304"/>
      <c r="D798" s="304"/>
      <c r="E798" s="303"/>
      <c r="F798" s="303"/>
      <c r="G798" s="313"/>
      <c r="H798" s="304"/>
      <c r="I798" s="303"/>
      <c r="J798" s="303"/>
      <c r="K798" s="303"/>
      <c r="L798" s="303"/>
      <c r="M798" s="303"/>
      <c r="N798" s="303"/>
      <c r="O798" s="303"/>
      <c r="P798" s="303"/>
      <c r="Q798" s="303"/>
      <c r="R798" s="303"/>
      <c r="S798" s="303"/>
      <c r="T798" s="304"/>
      <c r="U798" s="304"/>
      <c r="V798" s="304"/>
      <c r="W798" s="304"/>
      <c r="X798" s="304"/>
      <c r="Y798" s="304"/>
      <c r="Z798" s="304"/>
      <c r="AA798" s="304"/>
      <c r="AB798" s="304"/>
      <c r="AC798" s="304"/>
      <c r="AD798" s="304"/>
      <c r="AE798" s="304"/>
      <c r="AF798" s="304"/>
      <c r="AG798" s="304"/>
    </row>
    <row r="799">
      <c r="A799" s="304"/>
      <c r="B799" s="304"/>
      <c r="C799" s="304"/>
      <c r="D799" s="304"/>
      <c r="E799" s="303"/>
      <c r="F799" s="303"/>
      <c r="G799" s="313"/>
      <c r="H799" s="304"/>
      <c r="I799" s="303"/>
      <c r="J799" s="303"/>
      <c r="K799" s="303"/>
      <c r="L799" s="303"/>
      <c r="M799" s="303"/>
      <c r="N799" s="303"/>
      <c r="O799" s="303"/>
      <c r="P799" s="303"/>
      <c r="Q799" s="303"/>
      <c r="R799" s="303"/>
      <c r="S799" s="303"/>
      <c r="T799" s="304"/>
      <c r="U799" s="304"/>
      <c r="V799" s="304"/>
      <c r="W799" s="304"/>
      <c r="X799" s="304"/>
      <c r="Y799" s="304"/>
      <c r="Z799" s="304"/>
      <c r="AA799" s="304"/>
      <c r="AB799" s="304"/>
      <c r="AC799" s="304"/>
      <c r="AD799" s="304"/>
      <c r="AE799" s="304"/>
      <c r="AF799" s="304"/>
      <c r="AG799" s="304"/>
    </row>
    <row r="800">
      <c r="A800" s="304"/>
      <c r="B800" s="304"/>
      <c r="C800" s="304"/>
      <c r="D800" s="304"/>
      <c r="E800" s="303"/>
      <c r="F800" s="303"/>
      <c r="G800" s="313"/>
      <c r="H800" s="304"/>
      <c r="I800" s="303"/>
      <c r="J800" s="303"/>
      <c r="K800" s="303"/>
      <c r="L800" s="303"/>
      <c r="M800" s="303"/>
      <c r="N800" s="303"/>
      <c r="O800" s="303"/>
      <c r="P800" s="303"/>
      <c r="Q800" s="303"/>
      <c r="R800" s="303"/>
      <c r="S800" s="303"/>
      <c r="T800" s="304"/>
      <c r="U800" s="304"/>
      <c r="V800" s="304"/>
      <c r="W800" s="304"/>
      <c r="X800" s="304"/>
      <c r="Y800" s="304"/>
      <c r="Z800" s="304"/>
      <c r="AA800" s="304"/>
      <c r="AB800" s="304"/>
      <c r="AC800" s="304"/>
      <c r="AD800" s="304"/>
      <c r="AE800" s="304"/>
      <c r="AF800" s="304"/>
      <c r="AG800" s="304"/>
    </row>
    <row r="801">
      <c r="A801" s="304"/>
      <c r="B801" s="304"/>
      <c r="C801" s="304"/>
      <c r="D801" s="304"/>
      <c r="E801" s="303"/>
      <c r="F801" s="303"/>
      <c r="G801" s="313"/>
      <c r="H801" s="304"/>
      <c r="I801" s="303"/>
      <c r="J801" s="303"/>
      <c r="K801" s="303"/>
      <c r="L801" s="303"/>
      <c r="M801" s="303"/>
      <c r="N801" s="303"/>
      <c r="O801" s="303"/>
      <c r="P801" s="303"/>
      <c r="Q801" s="303"/>
      <c r="R801" s="303"/>
      <c r="S801" s="303"/>
      <c r="T801" s="304"/>
      <c r="U801" s="304"/>
      <c r="V801" s="304"/>
      <c r="W801" s="304"/>
      <c r="X801" s="304"/>
      <c r="Y801" s="304"/>
      <c r="Z801" s="304"/>
      <c r="AA801" s="304"/>
      <c r="AB801" s="304"/>
      <c r="AC801" s="304"/>
      <c r="AD801" s="304"/>
      <c r="AE801" s="304"/>
      <c r="AF801" s="304"/>
      <c r="AG801" s="304"/>
    </row>
    <row r="802">
      <c r="A802" s="304"/>
      <c r="B802" s="304"/>
      <c r="C802" s="304"/>
      <c r="D802" s="304"/>
      <c r="E802" s="303"/>
      <c r="F802" s="303"/>
      <c r="G802" s="313"/>
      <c r="H802" s="304"/>
      <c r="I802" s="303"/>
      <c r="J802" s="303"/>
      <c r="K802" s="303"/>
      <c r="L802" s="303"/>
      <c r="M802" s="303"/>
      <c r="N802" s="303"/>
      <c r="O802" s="303"/>
      <c r="P802" s="303"/>
      <c r="Q802" s="303"/>
      <c r="R802" s="303"/>
      <c r="S802" s="303"/>
      <c r="T802" s="304"/>
      <c r="U802" s="304"/>
      <c r="V802" s="304"/>
      <c r="W802" s="304"/>
      <c r="X802" s="304"/>
      <c r="Y802" s="304"/>
      <c r="Z802" s="304"/>
      <c r="AA802" s="304"/>
      <c r="AB802" s="304"/>
      <c r="AC802" s="304"/>
      <c r="AD802" s="304"/>
      <c r="AE802" s="304"/>
      <c r="AF802" s="304"/>
      <c r="AG802" s="304"/>
    </row>
    <row r="803">
      <c r="A803" s="304"/>
      <c r="B803" s="304"/>
      <c r="C803" s="304"/>
      <c r="D803" s="304"/>
      <c r="E803" s="303"/>
      <c r="F803" s="303"/>
      <c r="G803" s="313"/>
      <c r="H803" s="304"/>
      <c r="I803" s="303"/>
      <c r="J803" s="303"/>
      <c r="K803" s="303"/>
      <c r="L803" s="303"/>
      <c r="M803" s="303"/>
      <c r="N803" s="303"/>
      <c r="O803" s="303"/>
      <c r="P803" s="303"/>
      <c r="Q803" s="303"/>
      <c r="R803" s="303"/>
      <c r="S803" s="303"/>
      <c r="T803" s="304"/>
      <c r="U803" s="304"/>
      <c r="V803" s="304"/>
      <c r="W803" s="304"/>
      <c r="X803" s="304"/>
      <c r="Y803" s="304"/>
      <c r="Z803" s="304"/>
      <c r="AA803" s="304"/>
      <c r="AB803" s="304"/>
      <c r="AC803" s="304"/>
      <c r="AD803" s="304"/>
      <c r="AE803" s="304"/>
      <c r="AF803" s="304"/>
      <c r="AG803" s="304"/>
    </row>
    <row r="804">
      <c r="A804" s="304"/>
      <c r="B804" s="304"/>
      <c r="C804" s="304"/>
      <c r="D804" s="304"/>
      <c r="E804" s="303"/>
      <c r="F804" s="303"/>
      <c r="G804" s="313"/>
      <c r="H804" s="304"/>
      <c r="I804" s="303"/>
      <c r="J804" s="303"/>
      <c r="K804" s="303"/>
      <c r="L804" s="303"/>
      <c r="M804" s="303"/>
      <c r="N804" s="303"/>
      <c r="O804" s="303"/>
      <c r="P804" s="303"/>
      <c r="Q804" s="303"/>
      <c r="R804" s="303"/>
      <c r="S804" s="303"/>
      <c r="T804" s="304"/>
      <c r="U804" s="304"/>
      <c r="V804" s="304"/>
      <c r="W804" s="304"/>
      <c r="X804" s="304"/>
      <c r="Y804" s="304"/>
      <c r="Z804" s="304"/>
      <c r="AA804" s="304"/>
      <c r="AB804" s="304"/>
      <c r="AC804" s="304"/>
      <c r="AD804" s="304"/>
      <c r="AE804" s="304"/>
      <c r="AF804" s="304"/>
      <c r="AG804" s="304"/>
    </row>
    <row r="805">
      <c r="A805" s="304"/>
      <c r="B805" s="304"/>
      <c r="C805" s="304"/>
      <c r="D805" s="304"/>
      <c r="E805" s="303"/>
      <c r="F805" s="303"/>
      <c r="G805" s="313"/>
      <c r="H805" s="304"/>
      <c r="I805" s="303"/>
      <c r="J805" s="303"/>
      <c r="K805" s="303"/>
      <c r="L805" s="303"/>
      <c r="M805" s="303"/>
      <c r="N805" s="303"/>
      <c r="O805" s="303"/>
      <c r="P805" s="303"/>
      <c r="Q805" s="303"/>
      <c r="R805" s="303"/>
      <c r="S805" s="303"/>
      <c r="T805" s="304"/>
      <c r="U805" s="304"/>
      <c r="V805" s="304"/>
      <c r="W805" s="304"/>
      <c r="X805" s="304"/>
      <c r="Y805" s="304"/>
      <c r="Z805" s="304"/>
      <c r="AA805" s="304"/>
      <c r="AB805" s="304"/>
      <c r="AC805" s="304"/>
      <c r="AD805" s="304"/>
      <c r="AE805" s="304"/>
      <c r="AF805" s="304"/>
      <c r="AG805" s="304"/>
    </row>
    <row r="806">
      <c r="A806" s="304"/>
      <c r="B806" s="304"/>
      <c r="C806" s="304"/>
      <c r="D806" s="304"/>
      <c r="E806" s="303"/>
      <c r="F806" s="303"/>
      <c r="G806" s="313"/>
      <c r="H806" s="304"/>
      <c r="I806" s="303"/>
      <c r="J806" s="303"/>
      <c r="K806" s="303"/>
      <c r="L806" s="303"/>
      <c r="M806" s="303"/>
      <c r="N806" s="303"/>
      <c r="O806" s="303"/>
      <c r="P806" s="303"/>
      <c r="Q806" s="303"/>
      <c r="R806" s="303"/>
      <c r="S806" s="303"/>
      <c r="T806" s="304"/>
      <c r="U806" s="304"/>
      <c r="V806" s="304"/>
      <c r="W806" s="304"/>
      <c r="X806" s="304"/>
      <c r="Y806" s="304"/>
      <c r="Z806" s="304"/>
      <c r="AA806" s="304"/>
      <c r="AB806" s="304"/>
      <c r="AC806" s="304"/>
      <c r="AD806" s="304"/>
      <c r="AE806" s="304"/>
      <c r="AF806" s="304"/>
      <c r="AG806" s="304"/>
    </row>
    <row r="807">
      <c r="A807" s="304"/>
      <c r="B807" s="304"/>
      <c r="C807" s="304"/>
      <c r="D807" s="304"/>
      <c r="E807" s="303"/>
      <c r="F807" s="303"/>
      <c r="G807" s="313"/>
      <c r="H807" s="304"/>
      <c r="I807" s="303"/>
      <c r="J807" s="303"/>
      <c r="K807" s="303"/>
      <c r="L807" s="303"/>
      <c r="M807" s="303"/>
      <c r="N807" s="303"/>
      <c r="O807" s="303"/>
      <c r="P807" s="303"/>
      <c r="Q807" s="303"/>
      <c r="R807" s="303"/>
      <c r="S807" s="303"/>
      <c r="T807" s="304"/>
      <c r="U807" s="304"/>
      <c r="V807" s="304"/>
      <c r="W807" s="304"/>
      <c r="X807" s="304"/>
      <c r="Y807" s="304"/>
      <c r="Z807" s="304"/>
      <c r="AA807" s="304"/>
      <c r="AB807" s="304"/>
      <c r="AC807" s="304"/>
      <c r="AD807" s="304"/>
      <c r="AE807" s="304"/>
      <c r="AF807" s="304"/>
      <c r="AG807" s="304"/>
    </row>
    <row r="808">
      <c r="A808" s="304"/>
      <c r="B808" s="304"/>
      <c r="C808" s="304"/>
      <c r="D808" s="304"/>
      <c r="E808" s="303"/>
      <c r="F808" s="303"/>
      <c r="G808" s="313"/>
      <c r="H808" s="304"/>
      <c r="I808" s="303"/>
      <c r="J808" s="303"/>
      <c r="K808" s="303"/>
      <c r="L808" s="303"/>
      <c r="M808" s="303"/>
      <c r="N808" s="303"/>
      <c r="O808" s="303"/>
      <c r="P808" s="303"/>
      <c r="Q808" s="303"/>
      <c r="R808" s="303"/>
      <c r="S808" s="303"/>
      <c r="T808" s="304"/>
      <c r="U808" s="304"/>
      <c r="V808" s="304"/>
      <c r="W808" s="304"/>
      <c r="X808" s="304"/>
      <c r="Y808" s="304"/>
      <c r="Z808" s="304"/>
      <c r="AA808" s="304"/>
      <c r="AB808" s="304"/>
      <c r="AC808" s="304"/>
      <c r="AD808" s="304"/>
      <c r="AE808" s="304"/>
      <c r="AF808" s="304"/>
      <c r="AG808" s="304"/>
    </row>
    <row r="809">
      <c r="A809" s="304"/>
      <c r="B809" s="304"/>
      <c r="C809" s="304"/>
      <c r="D809" s="304"/>
      <c r="E809" s="303"/>
      <c r="F809" s="303"/>
      <c r="G809" s="313"/>
      <c r="H809" s="304"/>
      <c r="I809" s="303"/>
      <c r="J809" s="303"/>
      <c r="K809" s="303"/>
      <c r="L809" s="303"/>
      <c r="M809" s="303"/>
      <c r="N809" s="303"/>
      <c r="O809" s="303"/>
      <c r="P809" s="303"/>
      <c r="Q809" s="303"/>
      <c r="R809" s="303"/>
      <c r="S809" s="303"/>
      <c r="T809" s="304"/>
      <c r="U809" s="304"/>
      <c r="V809" s="304"/>
      <c r="W809" s="304"/>
      <c r="X809" s="304"/>
      <c r="Y809" s="304"/>
      <c r="Z809" s="304"/>
      <c r="AA809" s="304"/>
      <c r="AB809" s="304"/>
      <c r="AC809" s="304"/>
      <c r="AD809" s="304"/>
      <c r="AE809" s="304"/>
      <c r="AF809" s="304"/>
      <c r="AG809" s="304"/>
    </row>
    <row r="810">
      <c r="A810" s="304"/>
      <c r="B810" s="304"/>
      <c r="C810" s="304"/>
      <c r="D810" s="304"/>
      <c r="E810" s="303"/>
      <c r="F810" s="303"/>
      <c r="G810" s="313"/>
      <c r="H810" s="304"/>
      <c r="I810" s="303"/>
      <c r="J810" s="303"/>
      <c r="K810" s="303"/>
      <c r="L810" s="303"/>
      <c r="M810" s="303"/>
      <c r="N810" s="303"/>
      <c r="O810" s="303"/>
      <c r="P810" s="303"/>
      <c r="Q810" s="303"/>
      <c r="R810" s="303"/>
      <c r="S810" s="303"/>
      <c r="T810" s="304"/>
      <c r="U810" s="304"/>
      <c r="V810" s="304"/>
      <c r="W810" s="304"/>
      <c r="X810" s="304"/>
      <c r="Y810" s="304"/>
      <c r="Z810" s="304"/>
      <c r="AA810" s="304"/>
      <c r="AB810" s="304"/>
      <c r="AC810" s="304"/>
      <c r="AD810" s="304"/>
      <c r="AE810" s="304"/>
      <c r="AF810" s="304"/>
      <c r="AG810" s="304"/>
    </row>
    <row r="811">
      <c r="A811" s="304"/>
      <c r="B811" s="304"/>
      <c r="C811" s="304"/>
      <c r="D811" s="304"/>
      <c r="E811" s="303"/>
      <c r="F811" s="303"/>
      <c r="G811" s="313"/>
      <c r="H811" s="304"/>
      <c r="I811" s="303"/>
      <c r="J811" s="303"/>
      <c r="K811" s="303"/>
      <c r="L811" s="303"/>
      <c r="M811" s="303"/>
      <c r="N811" s="303"/>
      <c r="O811" s="303"/>
      <c r="P811" s="303"/>
      <c r="Q811" s="303"/>
      <c r="R811" s="303"/>
      <c r="S811" s="303"/>
      <c r="T811" s="304"/>
      <c r="U811" s="304"/>
      <c r="V811" s="304"/>
      <c r="W811" s="304"/>
      <c r="X811" s="304"/>
      <c r="Y811" s="304"/>
      <c r="Z811" s="304"/>
      <c r="AA811" s="304"/>
      <c r="AB811" s="304"/>
      <c r="AC811" s="304"/>
      <c r="AD811" s="304"/>
      <c r="AE811" s="304"/>
      <c r="AF811" s="304"/>
      <c r="AG811" s="304"/>
    </row>
    <row r="812">
      <c r="A812" s="304"/>
      <c r="B812" s="304"/>
      <c r="C812" s="304"/>
      <c r="D812" s="304"/>
      <c r="E812" s="303"/>
      <c r="F812" s="303"/>
      <c r="G812" s="313"/>
      <c r="H812" s="304"/>
      <c r="I812" s="303"/>
      <c r="J812" s="303"/>
      <c r="K812" s="303"/>
      <c r="L812" s="303"/>
      <c r="M812" s="303"/>
      <c r="N812" s="303"/>
      <c r="O812" s="303"/>
      <c r="P812" s="303"/>
      <c r="Q812" s="303"/>
      <c r="R812" s="303"/>
      <c r="S812" s="303"/>
      <c r="T812" s="304"/>
      <c r="U812" s="304"/>
      <c r="V812" s="304"/>
      <c r="W812" s="304"/>
      <c r="X812" s="304"/>
      <c r="Y812" s="304"/>
      <c r="Z812" s="304"/>
      <c r="AA812" s="304"/>
      <c r="AB812" s="304"/>
      <c r="AC812" s="304"/>
      <c r="AD812" s="304"/>
      <c r="AE812" s="304"/>
      <c r="AF812" s="304"/>
      <c r="AG812" s="304"/>
    </row>
    <row r="813">
      <c r="A813" s="304"/>
      <c r="B813" s="304"/>
      <c r="C813" s="304"/>
      <c r="D813" s="304"/>
      <c r="E813" s="303"/>
      <c r="F813" s="303"/>
      <c r="G813" s="313"/>
      <c r="H813" s="304"/>
      <c r="I813" s="303"/>
      <c r="J813" s="303"/>
      <c r="K813" s="303"/>
      <c r="L813" s="303"/>
      <c r="M813" s="303"/>
      <c r="N813" s="303"/>
      <c r="O813" s="303"/>
      <c r="P813" s="303"/>
      <c r="Q813" s="303"/>
      <c r="R813" s="303"/>
      <c r="S813" s="303"/>
      <c r="T813" s="304"/>
      <c r="U813" s="304"/>
      <c r="V813" s="304"/>
      <c r="W813" s="304"/>
      <c r="X813" s="304"/>
      <c r="Y813" s="304"/>
      <c r="Z813" s="304"/>
      <c r="AA813" s="304"/>
      <c r="AB813" s="304"/>
      <c r="AC813" s="304"/>
      <c r="AD813" s="304"/>
      <c r="AE813" s="304"/>
      <c r="AF813" s="304"/>
      <c r="AG813" s="304"/>
    </row>
    <row r="814">
      <c r="A814" s="304"/>
      <c r="B814" s="304"/>
      <c r="C814" s="304"/>
      <c r="D814" s="304"/>
      <c r="E814" s="303"/>
      <c r="F814" s="303"/>
      <c r="G814" s="313"/>
      <c r="H814" s="304"/>
      <c r="I814" s="303"/>
      <c r="J814" s="303"/>
      <c r="K814" s="303"/>
      <c r="L814" s="303"/>
      <c r="M814" s="303"/>
      <c r="N814" s="303"/>
      <c r="O814" s="303"/>
      <c r="P814" s="303"/>
      <c r="Q814" s="303"/>
      <c r="R814" s="303"/>
      <c r="S814" s="303"/>
      <c r="T814" s="304"/>
      <c r="U814" s="304"/>
      <c r="V814" s="304"/>
      <c r="W814" s="304"/>
      <c r="X814" s="304"/>
      <c r="Y814" s="304"/>
      <c r="Z814" s="304"/>
      <c r="AA814" s="304"/>
      <c r="AB814" s="304"/>
      <c r="AC814" s="304"/>
      <c r="AD814" s="304"/>
      <c r="AE814" s="304"/>
      <c r="AF814" s="304"/>
      <c r="AG814" s="304"/>
    </row>
    <row r="815">
      <c r="A815" s="304"/>
      <c r="B815" s="304"/>
      <c r="C815" s="304"/>
      <c r="D815" s="304"/>
      <c r="E815" s="303"/>
      <c r="F815" s="303"/>
      <c r="G815" s="313"/>
      <c r="H815" s="304"/>
      <c r="I815" s="303"/>
      <c r="J815" s="303"/>
      <c r="K815" s="303"/>
      <c r="L815" s="303"/>
      <c r="M815" s="303"/>
      <c r="N815" s="303"/>
      <c r="O815" s="303"/>
      <c r="P815" s="303"/>
      <c r="Q815" s="303"/>
      <c r="R815" s="303"/>
      <c r="S815" s="303"/>
      <c r="T815" s="304"/>
      <c r="U815" s="304"/>
      <c r="V815" s="304"/>
      <c r="W815" s="304"/>
      <c r="X815" s="304"/>
      <c r="Y815" s="304"/>
      <c r="Z815" s="304"/>
      <c r="AA815" s="304"/>
      <c r="AB815" s="304"/>
      <c r="AC815" s="304"/>
      <c r="AD815" s="304"/>
      <c r="AE815" s="304"/>
      <c r="AF815" s="304"/>
      <c r="AG815" s="304"/>
    </row>
    <row r="816">
      <c r="A816" s="304"/>
      <c r="B816" s="304"/>
      <c r="C816" s="304"/>
      <c r="D816" s="304"/>
      <c r="E816" s="303"/>
      <c r="F816" s="303"/>
      <c r="G816" s="313"/>
      <c r="H816" s="304"/>
      <c r="I816" s="303"/>
      <c r="J816" s="303"/>
      <c r="K816" s="303"/>
      <c r="L816" s="303"/>
      <c r="M816" s="303"/>
      <c r="N816" s="303"/>
      <c r="O816" s="303"/>
      <c r="P816" s="303"/>
      <c r="Q816" s="303"/>
      <c r="R816" s="303"/>
      <c r="S816" s="303"/>
      <c r="T816" s="304"/>
      <c r="U816" s="304"/>
      <c r="V816" s="304"/>
      <c r="W816" s="304"/>
      <c r="X816" s="304"/>
      <c r="Y816" s="304"/>
      <c r="Z816" s="304"/>
      <c r="AA816" s="304"/>
      <c r="AB816" s="304"/>
      <c r="AC816" s="304"/>
      <c r="AD816" s="304"/>
      <c r="AE816" s="304"/>
      <c r="AF816" s="304"/>
      <c r="AG816" s="304"/>
    </row>
    <row r="817">
      <c r="A817" s="304"/>
      <c r="B817" s="304"/>
      <c r="C817" s="304"/>
      <c r="D817" s="304"/>
      <c r="E817" s="303"/>
      <c r="F817" s="303"/>
      <c r="G817" s="313"/>
      <c r="H817" s="304"/>
      <c r="I817" s="303"/>
      <c r="J817" s="303"/>
      <c r="K817" s="303"/>
      <c r="L817" s="303"/>
      <c r="M817" s="303"/>
      <c r="N817" s="303"/>
      <c r="O817" s="303"/>
      <c r="P817" s="303"/>
      <c r="Q817" s="303"/>
      <c r="R817" s="303"/>
      <c r="S817" s="303"/>
      <c r="T817" s="304"/>
      <c r="U817" s="304"/>
      <c r="V817" s="304"/>
      <c r="W817" s="304"/>
      <c r="X817" s="304"/>
      <c r="Y817" s="304"/>
      <c r="Z817" s="304"/>
      <c r="AA817" s="304"/>
      <c r="AB817" s="304"/>
      <c r="AC817" s="304"/>
      <c r="AD817" s="304"/>
      <c r="AE817" s="304"/>
      <c r="AF817" s="304"/>
      <c r="AG817" s="304"/>
    </row>
    <row r="818">
      <c r="A818" s="304"/>
      <c r="B818" s="304"/>
      <c r="C818" s="304"/>
      <c r="D818" s="304"/>
      <c r="E818" s="303"/>
      <c r="F818" s="303"/>
      <c r="G818" s="313"/>
      <c r="H818" s="304"/>
      <c r="I818" s="303"/>
      <c r="J818" s="303"/>
      <c r="K818" s="303"/>
      <c r="L818" s="303"/>
      <c r="M818" s="303"/>
      <c r="N818" s="303"/>
      <c r="O818" s="303"/>
      <c r="P818" s="303"/>
      <c r="Q818" s="303"/>
      <c r="R818" s="303"/>
      <c r="S818" s="303"/>
      <c r="T818" s="304"/>
      <c r="U818" s="304"/>
      <c r="V818" s="304"/>
      <c r="W818" s="304"/>
      <c r="X818" s="304"/>
      <c r="Y818" s="304"/>
      <c r="Z818" s="304"/>
      <c r="AA818" s="304"/>
      <c r="AB818" s="304"/>
      <c r="AC818" s="304"/>
      <c r="AD818" s="304"/>
      <c r="AE818" s="304"/>
      <c r="AF818" s="304"/>
      <c r="AG818" s="304"/>
    </row>
    <row r="819">
      <c r="A819" s="304"/>
      <c r="B819" s="304"/>
      <c r="C819" s="304"/>
      <c r="D819" s="304"/>
      <c r="E819" s="303"/>
      <c r="F819" s="303"/>
      <c r="G819" s="313"/>
      <c r="H819" s="304"/>
      <c r="I819" s="303"/>
      <c r="J819" s="303"/>
      <c r="K819" s="303"/>
      <c r="L819" s="303"/>
      <c r="M819" s="303"/>
      <c r="N819" s="303"/>
      <c r="O819" s="303"/>
      <c r="P819" s="303"/>
      <c r="Q819" s="303"/>
      <c r="R819" s="303"/>
      <c r="S819" s="303"/>
      <c r="T819" s="304"/>
      <c r="U819" s="304"/>
      <c r="V819" s="304"/>
      <c r="W819" s="304"/>
      <c r="X819" s="304"/>
      <c r="Y819" s="304"/>
      <c r="Z819" s="304"/>
      <c r="AA819" s="304"/>
      <c r="AB819" s="304"/>
      <c r="AC819" s="304"/>
      <c r="AD819" s="304"/>
      <c r="AE819" s="304"/>
      <c r="AF819" s="304"/>
      <c r="AG819" s="304"/>
    </row>
    <row r="820">
      <c r="A820" s="304"/>
      <c r="B820" s="304"/>
      <c r="C820" s="304"/>
      <c r="D820" s="304"/>
      <c r="E820" s="303"/>
      <c r="F820" s="303"/>
      <c r="G820" s="313"/>
      <c r="H820" s="304"/>
      <c r="I820" s="303"/>
      <c r="J820" s="303"/>
      <c r="K820" s="303"/>
      <c r="L820" s="303"/>
      <c r="M820" s="303"/>
      <c r="N820" s="303"/>
      <c r="O820" s="303"/>
      <c r="P820" s="303"/>
      <c r="Q820" s="303"/>
      <c r="R820" s="303"/>
      <c r="S820" s="303"/>
      <c r="T820" s="304"/>
      <c r="U820" s="304"/>
      <c r="V820" s="304"/>
      <c r="W820" s="304"/>
      <c r="X820" s="304"/>
      <c r="Y820" s="304"/>
      <c r="Z820" s="304"/>
      <c r="AA820" s="304"/>
      <c r="AB820" s="304"/>
      <c r="AC820" s="304"/>
      <c r="AD820" s="304"/>
      <c r="AE820" s="304"/>
      <c r="AF820" s="304"/>
      <c r="AG820" s="304"/>
    </row>
    <row r="821">
      <c r="A821" s="304"/>
      <c r="B821" s="304"/>
      <c r="C821" s="304"/>
      <c r="D821" s="304"/>
      <c r="E821" s="303"/>
      <c r="F821" s="303"/>
      <c r="G821" s="313"/>
      <c r="H821" s="304"/>
      <c r="I821" s="303"/>
      <c r="J821" s="303"/>
      <c r="K821" s="303"/>
      <c r="L821" s="303"/>
      <c r="M821" s="303"/>
      <c r="N821" s="303"/>
      <c r="O821" s="303"/>
      <c r="P821" s="303"/>
      <c r="Q821" s="303"/>
      <c r="R821" s="303"/>
      <c r="S821" s="303"/>
      <c r="T821" s="304"/>
      <c r="U821" s="304"/>
      <c r="V821" s="304"/>
      <c r="W821" s="304"/>
      <c r="X821" s="304"/>
      <c r="Y821" s="304"/>
      <c r="Z821" s="304"/>
      <c r="AA821" s="304"/>
      <c r="AB821" s="304"/>
      <c r="AC821" s="304"/>
      <c r="AD821" s="304"/>
      <c r="AE821" s="304"/>
      <c r="AF821" s="304"/>
      <c r="AG821" s="304"/>
    </row>
    <row r="822">
      <c r="A822" s="304"/>
      <c r="B822" s="304"/>
      <c r="C822" s="304"/>
      <c r="D822" s="304"/>
      <c r="E822" s="303"/>
      <c r="F822" s="303"/>
      <c r="G822" s="313"/>
      <c r="H822" s="304"/>
      <c r="I822" s="303"/>
      <c r="J822" s="303"/>
      <c r="K822" s="303"/>
      <c r="L822" s="303"/>
      <c r="M822" s="303"/>
      <c r="N822" s="303"/>
      <c r="O822" s="303"/>
      <c r="P822" s="303"/>
      <c r="Q822" s="303"/>
      <c r="R822" s="303"/>
      <c r="S822" s="303"/>
      <c r="T822" s="304"/>
      <c r="U822" s="304"/>
      <c r="V822" s="304"/>
      <c r="W822" s="304"/>
      <c r="X822" s="304"/>
      <c r="Y822" s="304"/>
      <c r="Z822" s="304"/>
      <c r="AA822" s="304"/>
      <c r="AB822" s="304"/>
      <c r="AC822" s="304"/>
      <c r="AD822" s="304"/>
      <c r="AE822" s="304"/>
      <c r="AF822" s="304"/>
      <c r="AG822" s="304"/>
    </row>
    <row r="823">
      <c r="A823" s="304"/>
      <c r="B823" s="304"/>
      <c r="C823" s="304"/>
      <c r="D823" s="304"/>
      <c r="E823" s="303"/>
      <c r="F823" s="303"/>
      <c r="G823" s="313"/>
      <c r="H823" s="304"/>
      <c r="I823" s="303"/>
      <c r="J823" s="303"/>
      <c r="K823" s="303"/>
      <c r="L823" s="303"/>
      <c r="M823" s="303"/>
      <c r="N823" s="303"/>
      <c r="O823" s="303"/>
      <c r="P823" s="303"/>
      <c r="Q823" s="303"/>
      <c r="R823" s="303"/>
      <c r="S823" s="303"/>
      <c r="T823" s="304"/>
      <c r="U823" s="304"/>
      <c r="V823" s="304"/>
      <c r="W823" s="304"/>
      <c r="X823" s="304"/>
      <c r="Y823" s="304"/>
      <c r="Z823" s="304"/>
      <c r="AA823" s="304"/>
      <c r="AB823" s="304"/>
      <c r="AC823" s="304"/>
      <c r="AD823" s="304"/>
      <c r="AE823" s="304"/>
      <c r="AF823" s="304"/>
      <c r="AG823" s="304"/>
    </row>
    <row r="824">
      <c r="A824" s="304"/>
      <c r="B824" s="304"/>
      <c r="C824" s="304"/>
      <c r="D824" s="304"/>
      <c r="E824" s="303"/>
      <c r="F824" s="303"/>
      <c r="G824" s="313"/>
      <c r="H824" s="304"/>
      <c r="I824" s="303"/>
      <c r="J824" s="303"/>
      <c r="K824" s="303"/>
      <c r="L824" s="303"/>
      <c r="M824" s="303"/>
      <c r="N824" s="303"/>
      <c r="O824" s="303"/>
      <c r="P824" s="303"/>
      <c r="Q824" s="303"/>
      <c r="R824" s="303"/>
      <c r="S824" s="303"/>
      <c r="T824" s="304"/>
      <c r="U824" s="304"/>
      <c r="V824" s="304"/>
      <c r="W824" s="304"/>
      <c r="X824" s="304"/>
      <c r="Y824" s="304"/>
      <c r="Z824" s="304"/>
      <c r="AA824" s="304"/>
      <c r="AB824" s="304"/>
      <c r="AC824" s="304"/>
      <c r="AD824" s="304"/>
      <c r="AE824" s="304"/>
      <c r="AF824" s="304"/>
      <c r="AG824" s="304"/>
    </row>
    <row r="825">
      <c r="A825" s="304"/>
      <c r="B825" s="304"/>
      <c r="C825" s="304"/>
      <c r="D825" s="304"/>
      <c r="E825" s="303"/>
      <c r="F825" s="303"/>
      <c r="G825" s="313"/>
      <c r="H825" s="304"/>
      <c r="I825" s="303"/>
      <c r="J825" s="303"/>
      <c r="K825" s="303"/>
      <c r="L825" s="303"/>
      <c r="M825" s="303"/>
      <c r="N825" s="303"/>
      <c r="O825" s="303"/>
      <c r="P825" s="303"/>
      <c r="Q825" s="303"/>
      <c r="R825" s="303"/>
      <c r="S825" s="303"/>
      <c r="T825" s="304"/>
      <c r="U825" s="304"/>
      <c r="V825" s="304"/>
      <c r="W825" s="304"/>
      <c r="X825" s="304"/>
      <c r="Y825" s="304"/>
      <c r="Z825" s="304"/>
      <c r="AA825" s="304"/>
      <c r="AB825" s="304"/>
      <c r="AC825" s="304"/>
      <c r="AD825" s="304"/>
      <c r="AE825" s="304"/>
      <c r="AF825" s="304"/>
      <c r="AG825" s="304"/>
    </row>
    <row r="826">
      <c r="A826" s="304"/>
      <c r="B826" s="304"/>
      <c r="C826" s="304"/>
      <c r="D826" s="304"/>
      <c r="E826" s="303"/>
      <c r="F826" s="303"/>
      <c r="G826" s="313"/>
      <c r="H826" s="304"/>
      <c r="I826" s="303"/>
      <c r="J826" s="303"/>
      <c r="K826" s="303"/>
      <c r="L826" s="303"/>
      <c r="M826" s="303"/>
      <c r="N826" s="303"/>
      <c r="O826" s="303"/>
      <c r="P826" s="303"/>
      <c r="Q826" s="303"/>
      <c r="R826" s="303"/>
      <c r="S826" s="303"/>
      <c r="T826" s="304"/>
      <c r="U826" s="304"/>
      <c r="V826" s="304"/>
      <c r="W826" s="304"/>
      <c r="X826" s="304"/>
      <c r="Y826" s="304"/>
      <c r="Z826" s="304"/>
      <c r="AA826" s="304"/>
      <c r="AB826" s="304"/>
      <c r="AC826" s="304"/>
      <c r="AD826" s="304"/>
      <c r="AE826" s="304"/>
      <c r="AF826" s="304"/>
      <c r="AG826" s="304"/>
    </row>
    <row r="827">
      <c r="A827" s="304"/>
      <c r="B827" s="304"/>
      <c r="C827" s="304"/>
      <c r="D827" s="304"/>
      <c r="E827" s="303"/>
      <c r="F827" s="303"/>
      <c r="G827" s="313"/>
      <c r="H827" s="304"/>
      <c r="I827" s="303"/>
      <c r="J827" s="303"/>
      <c r="K827" s="303"/>
      <c r="L827" s="303"/>
      <c r="M827" s="303"/>
      <c r="N827" s="303"/>
      <c r="O827" s="303"/>
      <c r="P827" s="303"/>
      <c r="Q827" s="303"/>
      <c r="R827" s="303"/>
      <c r="S827" s="303"/>
      <c r="T827" s="304"/>
      <c r="U827" s="304"/>
      <c r="V827" s="304"/>
      <c r="W827" s="304"/>
      <c r="X827" s="304"/>
      <c r="Y827" s="304"/>
      <c r="Z827" s="304"/>
      <c r="AA827" s="304"/>
      <c r="AB827" s="304"/>
      <c r="AC827" s="304"/>
      <c r="AD827" s="304"/>
      <c r="AE827" s="304"/>
      <c r="AF827" s="304"/>
      <c r="AG827" s="304"/>
    </row>
    <row r="828">
      <c r="A828" s="304"/>
      <c r="B828" s="304"/>
      <c r="C828" s="304"/>
      <c r="D828" s="304"/>
      <c r="E828" s="303"/>
      <c r="F828" s="303"/>
      <c r="G828" s="313"/>
      <c r="H828" s="304"/>
      <c r="I828" s="303"/>
      <c r="J828" s="303"/>
      <c r="K828" s="303"/>
      <c r="L828" s="303"/>
      <c r="M828" s="303"/>
      <c r="N828" s="303"/>
      <c r="O828" s="303"/>
      <c r="P828" s="303"/>
      <c r="Q828" s="303"/>
      <c r="R828" s="303"/>
      <c r="S828" s="303"/>
      <c r="T828" s="304"/>
      <c r="U828" s="304"/>
      <c r="V828" s="304"/>
      <c r="W828" s="304"/>
      <c r="X828" s="304"/>
      <c r="Y828" s="304"/>
      <c r="Z828" s="304"/>
      <c r="AA828" s="304"/>
      <c r="AB828" s="304"/>
      <c r="AC828" s="304"/>
      <c r="AD828" s="304"/>
      <c r="AE828" s="304"/>
      <c r="AF828" s="304"/>
      <c r="AG828" s="304"/>
    </row>
    <row r="829">
      <c r="A829" s="304"/>
      <c r="B829" s="304"/>
      <c r="C829" s="304"/>
      <c r="D829" s="304"/>
      <c r="E829" s="303"/>
      <c r="F829" s="303"/>
      <c r="G829" s="313"/>
      <c r="H829" s="304"/>
      <c r="I829" s="303"/>
      <c r="J829" s="303"/>
      <c r="K829" s="303"/>
      <c r="L829" s="303"/>
      <c r="M829" s="303"/>
      <c r="N829" s="303"/>
      <c r="O829" s="303"/>
      <c r="P829" s="303"/>
      <c r="Q829" s="303"/>
      <c r="R829" s="303"/>
      <c r="S829" s="303"/>
      <c r="T829" s="304"/>
      <c r="U829" s="304"/>
      <c r="V829" s="304"/>
      <c r="W829" s="304"/>
      <c r="X829" s="304"/>
      <c r="Y829" s="304"/>
      <c r="Z829" s="304"/>
      <c r="AA829" s="304"/>
      <c r="AB829" s="304"/>
      <c r="AC829" s="304"/>
      <c r="AD829" s="304"/>
      <c r="AE829" s="304"/>
      <c r="AF829" s="304"/>
      <c r="AG829" s="304"/>
    </row>
    <row r="830">
      <c r="A830" s="304"/>
      <c r="B830" s="304"/>
      <c r="C830" s="304"/>
      <c r="D830" s="304"/>
      <c r="E830" s="303"/>
      <c r="F830" s="303"/>
      <c r="G830" s="313"/>
      <c r="H830" s="304"/>
      <c r="I830" s="303"/>
      <c r="J830" s="303"/>
      <c r="K830" s="303"/>
      <c r="L830" s="303"/>
      <c r="M830" s="303"/>
      <c r="N830" s="303"/>
      <c r="O830" s="303"/>
      <c r="P830" s="303"/>
      <c r="Q830" s="303"/>
      <c r="R830" s="303"/>
      <c r="S830" s="303"/>
      <c r="T830" s="304"/>
      <c r="U830" s="304"/>
      <c r="V830" s="304"/>
      <c r="W830" s="304"/>
      <c r="X830" s="304"/>
      <c r="Y830" s="304"/>
      <c r="Z830" s="304"/>
      <c r="AA830" s="304"/>
      <c r="AB830" s="304"/>
      <c r="AC830" s="304"/>
      <c r="AD830" s="304"/>
      <c r="AE830" s="304"/>
      <c r="AF830" s="304"/>
      <c r="AG830" s="304"/>
    </row>
    <row r="831">
      <c r="A831" s="304"/>
      <c r="B831" s="304"/>
      <c r="C831" s="304"/>
      <c r="D831" s="304"/>
      <c r="E831" s="303"/>
      <c r="F831" s="303"/>
      <c r="G831" s="313"/>
      <c r="H831" s="304"/>
      <c r="I831" s="303"/>
      <c r="J831" s="303"/>
      <c r="K831" s="303"/>
      <c r="L831" s="303"/>
      <c r="M831" s="303"/>
      <c r="N831" s="303"/>
      <c r="O831" s="303"/>
      <c r="P831" s="303"/>
      <c r="Q831" s="303"/>
      <c r="R831" s="303"/>
      <c r="S831" s="303"/>
      <c r="T831" s="304"/>
      <c r="U831" s="304"/>
      <c r="V831" s="304"/>
      <c r="W831" s="304"/>
      <c r="X831" s="304"/>
      <c r="Y831" s="304"/>
      <c r="Z831" s="304"/>
      <c r="AA831" s="304"/>
      <c r="AB831" s="304"/>
      <c r="AC831" s="304"/>
      <c r="AD831" s="304"/>
      <c r="AE831" s="304"/>
      <c r="AF831" s="304"/>
      <c r="AG831" s="304"/>
    </row>
    <row r="832">
      <c r="A832" s="304"/>
      <c r="B832" s="304"/>
      <c r="C832" s="304"/>
      <c r="D832" s="304"/>
      <c r="E832" s="303"/>
      <c r="F832" s="303"/>
      <c r="G832" s="313"/>
      <c r="H832" s="304"/>
      <c r="I832" s="303"/>
      <c r="J832" s="303"/>
      <c r="K832" s="303"/>
      <c r="L832" s="303"/>
      <c r="M832" s="303"/>
      <c r="N832" s="303"/>
      <c r="O832" s="303"/>
      <c r="P832" s="303"/>
      <c r="Q832" s="303"/>
      <c r="R832" s="303"/>
      <c r="S832" s="303"/>
      <c r="T832" s="304"/>
      <c r="U832" s="304"/>
      <c r="V832" s="304"/>
      <c r="W832" s="304"/>
      <c r="X832" s="304"/>
      <c r="Y832" s="304"/>
      <c r="Z832" s="304"/>
      <c r="AA832" s="304"/>
      <c r="AB832" s="304"/>
      <c r="AC832" s="304"/>
      <c r="AD832" s="304"/>
      <c r="AE832" s="304"/>
      <c r="AF832" s="304"/>
      <c r="AG832" s="304"/>
    </row>
    <row r="833">
      <c r="A833" s="304"/>
      <c r="B833" s="304"/>
      <c r="C833" s="304"/>
      <c r="D833" s="304"/>
      <c r="E833" s="303"/>
      <c r="F833" s="303"/>
      <c r="G833" s="313"/>
      <c r="H833" s="304"/>
      <c r="I833" s="303"/>
      <c r="J833" s="303"/>
      <c r="K833" s="303"/>
      <c r="L833" s="303"/>
      <c r="M833" s="303"/>
      <c r="N833" s="303"/>
      <c r="O833" s="303"/>
      <c r="P833" s="303"/>
      <c r="Q833" s="303"/>
      <c r="R833" s="303"/>
      <c r="S833" s="303"/>
      <c r="T833" s="304"/>
      <c r="U833" s="304"/>
      <c r="V833" s="304"/>
      <c r="W833" s="304"/>
      <c r="X833" s="304"/>
      <c r="Y833" s="304"/>
      <c r="Z833" s="304"/>
      <c r="AA833" s="304"/>
      <c r="AB833" s="304"/>
      <c r="AC833" s="304"/>
      <c r="AD833" s="304"/>
      <c r="AE833" s="304"/>
      <c r="AF833" s="304"/>
      <c r="AG833" s="304"/>
    </row>
    <row r="834">
      <c r="A834" s="304"/>
      <c r="B834" s="304"/>
      <c r="C834" s="304"/>
      <c r="D834" s="304"/>
      <c r="E834" s="303"/>
      <c r="F834" s="303"/>
      <c r="G834" s="313"/>
      <c r="H834" s="304"/>
      <c r="I834" s="303"/>
      <c r="J834" s="303"/>
      <c r="K834" s="303"/>
      <c r="L834" s="303"/>
      <c r="M834" s="303"/>
      <c r="N834" s="303"/>
      <c r="O834" s="303"/>
      <c r="P834" s="303"/>
      <c r="Q834" s="303"/>
      <c r="R834" s="303"/>
      <c r="S834" s="303"/>
      <c r="T834" s="304"/>
      <c r="U834" s="304"/>
      <c r="V834" s="304"/>
      <c r="W834" s="304"/>
      <c r="X834" s="304"/>
      <c r="Y834" s="304"/>
      <c r="Z834" s="304"/>
      <c r="AA834" s="304"/>
      <c r="AB834" s="304"/>
      <c r="AC834" s="304"/>
      <c r="AD834" s="304"/>
      <c r="AE834" s="304"/>
      <c r="AF834" s="304"/>
      <c r="AG834" s="304"/>
    </row>
    <row r="835">
      <c r="A835" s="304"/>
      <c r="B835" s="304"/>
      <c r="C835" s="304"/>
      <c r="D835" s="304"/>
      <c r="E835" s="303"/>
      <c r="F835" s="303"/>
      <c r="G835" s="313"/>
      <c r="H835" s="304"/>
      <c r="I835" s="303"/>
      <c r="J835" s="303"/>
      <c r="K835" s="303"/>
      <c r="L835" s="303"/>
      <c r="M835" s="303"/>
      <c r="N835" s="303"/>
      <c r="O835" s="303"/>
      <c r="P835" s="303"/>
      <c r="Q835" s="303"/>
      <c r="R835" s="303"/>
      <c r="S835" s="303"/>
      <c r="T835" s="304"/>
      <c r="U835" s="304"/>
      <c r="V835" s="304"/>
      <c r="W835" s="304"/>
      <c r="X835" s="304"/>
      <c r="Y835" s="304"/>
      <c r="Z835" s="304"/>
      <c r="AA835" s="304"/>
      <c r="AB835" s="304"/>
      <c r="AC835" s="304"/>
      <c r="AD835" s="304"/>
      <c r="AE835" s="304"/>
      <c r="AF835" s="304"/>
      <c r="AG835" s="304"/>
    </row>
    <row r="836">
      <c r="A836" s="304"/>
      <c r="B836" s="304"/>
      <c r="C836" s="304"/>
      <c r="D836" s="304"/>
      <c r="E836" s="303"/>
      <c r="F836" s="303"/>
      <c r="G836" s="313"/>
      <c r="H836" s="304"/>
      <c r="I836" s="303"/>
      <c r="J836" s="303"/>
      <c r="K836" s="303"/>
      <c r="L836" s="303"/>
      <c r="M836" s="303"/>
      <c r="N836" s="303"/>
      <c r="O836" s="303"/>
      <c r="P836" s="303"/>
      <c r="Q836" s="303"/>
      <c r="R836" s="303"/>
      <c r="S836" s="303"/>
      <c r="T836" s="304"/>
      <c r="U836" s="304"/>
      <c r="V836" s="304"/>
      <c r="W836" s="304"/>
      <c r="X836" s="304"/>
      <c r="Y836" s="304"/>
      <c r="Z836" s="304"/>
      <c r="AA836" s="304"/>
      <c r="AB836" s="304"/>
      <c r="AC836" s="304"/>
      <c r="AD836" s="304"/>
      <c r="AE836" s="304"/>
      <c r="AF836" s="304"/>
      <c r="AG836" s="304"/>
    </row>
    <row r="837">
      <c r="A837" s="304"/>
      <c r="B837" s="304"/>
      <c r="C837" s="304"/>
      <c r="D837" s="304"/>
      <c r="E837" s="303"/>
      <c r="F837" s="303"/>
      <c r="G837" s="313"/>
      <c r="H837" s="304"/>
      <c r="I837" s="303"/>
      <c r="J837" s="303"/>
      <c r="K837" s="303"/>
      <c r="L837" s="303"/>
      <c r="M837" s="303"/>
      <c r="N837" s="303"/>
      <c r="O837" s="303"/>
      <c r="P837" s="303"/>
      <c r="Q837" s="303"/>
      <c r="R837" s="303"/>
      <c r="S837" s="303"/>
      <c r="T837" s="304"/>
      <c r="U837" s="304"/>
      <c r="V837" s="304"/>
      <c r="W837" s="304"/>
      <c r="X837" s="304"/>
      <c r="Y837" s="304"/>
      <c r="Z837" s="304"/>
      <c r="AA837" s="304"/>
      <c r="AB837" s="304"/>
      <c r="AC837" s="304"/>
      <c r="AD837" s="304"/>
      <c r="AE837" s="304"/>
      <c r="AF837" s="304"/>
      <c r="AG837" s="304"/>
    </row>
    <row r="838">
      <c r="A838" s="304"/>
      <c r="B838" s="304"/>
      <c r="C838" s="304"/>
      <c r="D838" s="304"/>
      <c r="E838" s="303"/>
      <c r="F838" s="303"/>
      <c r="G838" s="313"/>
      <c r="H838" s="304"/>
      <c r="I838" s="303"/>
      <c r="J838" s="303"/>
      <c r="K838" s="303"/>
      <c r="L838" s="303"/>
      <c r="M838" s="303"/>
      <c r="N838" s="303"/>
      <c r="O838" s="303"/>
      <c r="P838" s="303"/>
      <c r="Q838" s="303"/>
      <c r="R838" s="303"/>
      <c r="S838" s="303"/>
      <c r="T838" s="304"/>
      <c r="U838" s="304"/>
      <c r="V838" s="304"/>
      <c r="W838" s="304"/>
      <c r="X838" s="304"/>
      <c r="Y838" s="304"/>
      <c r="Z838" s="304"/>
      <c r="AA838" s="304"/>
      <c r="AB838" s="304"/>
      <c r="AC838" s="304"/>
      <c r="AD838" s="304"/>
      <c r="AE838" s="304"/>
      <c r="AF838" s="304"/>
      <c r="AG838" s="304"/>
    </row>
    <row r="839">
      <c r="A839" s="304"/>
      <c r="B839" s="304"/>
      <c r="C839" s="304"/>
      <c r="D839" s="304"/>
      <c r="E839" s="303"/>
      <c r="F839" s="303"/>
      <c r="G839" s="313"/>
      <c r="H839" s="304"/>
      <c r="I839" s="303"/>
      <c r="J839" s="303"/>
      <c r="K839" s="303"/>
      <c r="L839" s="303"/>
      <c r="M839" s="303"/>
      <c r="N839" s="303"/>
      <c r="O839" s="303"/>
      <c r="P839" s="303"/>
      <c r="Q839" s="303"/>
      <c r="R839" s="303"/>
      <c r="S839" s="303"/>
      <c r="T839" s="304"/>
      <c r="U839" s="304"/>
      <c r="V839" s="304"/>
      <c r="W839" s="304"/>
      <c r="X839" s="304"/>
      <c r="Y839" s="304"/>
      <c r="Z839" s="304"/>
      <c r="AA839" s="304"/>
      <c r="AB839" s="304"/>
      <c r="AC839" s="304"/>
      <c r="AD839" s="304"/>
      <c r="AE839" s="304"/>
      <c r="AF839" s="304"/>
      <c r="AG839" s="304"/>
    </row>
    <row r="840">
      <c r="A840" s="304"/>
      <c r="B840" s="304"/>
      <c r="C840" s="304"/>
      <c r="D840" s="304"/>
      <c r="E840" s="303"/>
      <c r="F840" s="303"/>
      <c r="G840" s="313"/>
      <c r="H840" s="304"/>
      <c r="I840" s="303"/>
      <c r="J840" s="303"/>
      <c r="K840" s="303"/>
      <c r="L840" s="303"/>
      <c r="M840" s="303"/>
      <c r="N840" s="303"/>
      <c r="O840" s="303"/>
      <c r="P840" s="303"/>
      <c r="Q840" s="303"/>
      <c r="R840" s="303"/>
      <c r="S840" s="303"/>
      <c r="T840" s="304"/>
      <c r="U840" s="304"/>
      <c r="V840" s="304"/>
      <c r="W840" s="304"/>
      <c r="X840" s="304"/>
      <c r="Y840" s="304"/>
      <c r="Z840" s="304"/>
      <c r="AA840" s="304"/>
      <c r="AB840" s="304"/>
      <c r="AC840" s="304"/>
      <c r="AD840" s="304"/>
      <c r="AE840" s="304"/>
      <c r="AF840" s="304"/>
      <c r="AG840" s="304"/>
    </row>
    <row r="841">
      <c r="A841" s="304"/>
      <c r="B841" s="304"/>
      <c r="C841" s="304"/>
      <c r="D841" s="304"/>
      <c r="E841" s="303"/>
      <c r="F841" s="303"/>
      <c r="G841" s="313"/>
      <c r="H841" s="304"/>
      <c r="I841" s="303"/>
      <c r="J841" s="303"/>
      <c r="K841" s="303"/>
      <c r="L841" s="303"/>
      <c r="M841" s="303"/>
      <c r="N841" s="303"/>
      <c r="O841" s="303"/>
      <c r="P841" s="303"/>
      <c r="Q841" s="303"/>
      <c r="R841" s="303"/>
      <c r="S841" s="303"/>
      <c r="T841" s="304"/>
      <c r="U841" s="304"/>
      <c r="V841" s="304"/>
      <c r="W841" s="304"/>
      <c r="X841" s="304"/>
      <c r="Y841" s="304"/>
      <c r="Z841" s="304"/>
      <c r="AA841" s="304"/>
      <c r="AB841" s="304"/>
      <c r="AC841" s="304"/>
      <c r="AD841" s="304"/>
      <c r="AE841" s="304"/>
      <c r="AF841" s="304"/>
      <c r="AG841" s="304"/>
    </row>
    <row r="842">
      <c r="A842" s="304"/>
      <c r="B842" s="304"/>
      <c r="C842" s="304"/>
      <c r="D842" s="304"/>
      <c r="E842" s="303"/>
      <c r="F842" s="303"/>
      <c r="G842" s="313"/>
      <c r="H842" s="304"/>
      <c r="I842" s="303"/>
      <c r="J842" s="303"/>
      <c r="K842" s="303"/>
      <c r="L842" s="303"/>
      <c r="M842" s="303"/>
      <c r="N842" s="303"/>
      <c r="O842" s="303"/>
      <c r="P842" s="303"/>
      <c r="Q842" s="303"/>
      <c r="R842" s="303"/>
      <c r="S842" s="303"/>
      <c r="T842" s="304"/>
      <c r="U842" s="304"/>
      <c r="V842" s="304"/>
      <c r="W842" s="304"/>
      <c r="X842" s="304"/>
      <c r="Y842" s="304"/>
      <c r="Z842" s="304"/>
      <c r="AA842" s="304"/>
      <c r="AB842" s="304"/>
      <c r="AC842" s="304"/>
      <c r="AD842" s="304"/>
      <c r="AE842" s="304"/>
      <c r="AF842" s="304"/>
      <c r="AG842" s="304"/>
    </row>
    <row r="843">
      <c r="A843" s="304"/>
      <c r="B843" s="304"/>
      <c r="C843" s="304"/>
      <c r="D843" s="304"/>
      <c r="E843" s="303"/>
      <c r="F843" s="303"/>
      <c r="G843" s="313"/>
      <c r="H843" s="304"/>
      <c r="I843" s="303"/>
      <c r="J843" s="303"/>
      <c r="K843" s="303"/>
      <c r="L843" s="303"/>
      <c r="M843" s="303"/>
      <c r="N843" s="303"/>
      <c r="O843" s="303"/>
      <c r="P843" s="303"/>
      <c r="Q843" s="303"/>
      <c r="R843" s="303"/>
      <c r="S843" s="303"/>
      <c r="T843" s="304"/>
      <c r="U843" s="304"/>
      <c r="V843" s="304"/>
      <c r="W843" s="304"/>
      <c r="X843" s="304"/>
      <c r="Y843" s="304"/>
      <c r="Z843" s="304"/>
      <c r="AA843" s="304"/>
      <c r="AB843" s="304"/>
      <c r="AC843" s="304"/>
      <c r="AD843" s="304"/>
      <c r="AE843" s="304"/>
      <c r="AF843" s="304"/>
      <c r="AG843" s="304"/>
    </row>
    <row r="844">
      <c r="A844" s="304"/>
      <c r="B844" s="304"/>
      <c r="C844" s="304"/>
      <c r="D844" s="304"/>
      <c r="E844" s="303"/>
      <c r="F844" s="303"/>
      <c r="G844" s="313"/>
      <c r="H844" s="304"/>
      <c r="I844" s="303"/>
      <c r="J844" s="303"/>
      <c r="K844" s="303"/>
      <c r="L844" s="303"/>
      <c r="M844" s="303"/>
      <c r="N844" s="303"/>
      <c r="O844" s="303"/>
      <c r="P844" s="303"/>
      <c r="Q844" s="303"/>
      <c r="R844" s="303"/>
      <c r="S844" s="303"/>
      <c r="T844" s="304"/>
      <c r="U844" s="304"/>
      <c r="V844" s="304"/>
      <c r="W844" s="304"/>
      <c r="X844" s="304"/>
      <c r="Y844" s="304"/>
      <c r="Z844" s="304"/>
      <c r="AA844" s="304"/>
      <c r="AB844" s="304"/>
      <c r="AC844" s="304"/>
      <c r="AD844" s="304"/>
      <c r="AE844" s="304"/>
      <c r="AF844" s="304"/>
      <c r="AG844" s="304"/>
    </row>
    <row r="845">
      <c r="A845" s="304"/>
      <c r="B845" s="304"/>
      <c r="C845" s="304"/>
      <c r="D845" s="304"/>
      <c r="E845" s="303"/>
      <c r="F845" s="303"/>
      <c r="G845" s="313"/>
      <c r="H845" s="304"/>
      <c r="I845" s="303"/>
      <c r="J845" s="303"/>
      <c r="K845" s="303"/>
      <c r="L845" s="303"/>
      <c r="M845" s="303"/>
      <c r="N845" s="303"/>
      <c r="O845" s="303"/>
      <c r="P845" s="303"/>
      <c r="Q845" s="303"/>
      <c r="R845" s="303"/>
      <c r="S845" s="303"/>
      <c r="T845" s="304"/>
      <c r="U845" s="304"/>
      <c r="V845" s="304"/>
      <c r="W845" s="304"/>
      <c r="X845" s="304"/>
      <c r="Y845" s="304"/>
      <c r="Z845" s="304"/>
      <c r="AA845" s="304"/>
      <c r="AB845" s="304"/>
      <c r="AC845" s="304"/>
      <c r="AD845" s="304"/>
      <c r="AE845" s="304"/>
      <c r="AF845" s="304"/>
      <c r="AG845" s="304"/>
    </row>
    <row r="846">
      <c r="A846" s="304"/>
      <c r="B846" s="304"/>
      <c r="C846" s="304"/>
      <c r="D846" s="304"/>
      <c r="E846" s="303"/>
      <c r="F846" s="303"/>
      <c r="G846" s="313"/>
      <c r="H846" s="304"/>
      <c r="I846" s="303"/>
      <c r="J846" s="303"/>
      <c r="K846" s="303"/>
      <c r="L846" s="303"/>
      <c r="M846" s="303"/>
      <c r="N846" s="303"/>
      <c r="O846" s="303"/>
      <c r="P846" s="303"/>
      <c r="Q846" s="303"/>
      <c r="R846" s="303"/>
      <c r="S846" s="303"/>
      <c r="T846" s="304"/>
      <c r="U846" s="304"/>
      <c r="V846" s="304"/>
      <c r="W846" s="304"/>
      <c r="X846" s="304"/>
      <c r="Y846" s="304"/>
      <c r="Z846" s="304"/>
      <c r="AA846" s="304"/>
      <c r="AB846" s="304"/>
      <c r="AC846" s="304"/>
      <c r="AD846" s="304"/>
      <c r="AE846" s="304"/>
      <c r="AF846" s="304"/>
      <c r="AG846" s="304"/>
    </row>
    <row r="847">
      <c r="A847" s="304"/>
      <c r="B847" s="304"/>
      <c r="C847" s="304"/>
      <c r="D847" s="304"/>
      <c r="E847" s="303"/>
      <c r="F847" s="303"/>
      <c r="G847" s="313"/>
      <c r="H847" s="304"/>
      <c r="I847" s="303"/>
      <c r="J847" s="303"/>
      <c r="K847" s="303"/>
      <c r="L847" s="303"/>
      <c r="M847" s="303"/>
      <c r="N847" s="303"/>
      <c r="O847" s="303"/>
      <c r="P847" s="303"/>
      <c r="Q847" s="303"/>
      <c r="R847" s="303"/>
      <c r="S847" s="303"/>
      <c r="T847" s="304"/>
      <c r="U847" s="304"/>
      <c r="V847" s="304"/>
      <c r="W847" s="304"/>
      <c r="X847" s="304"/>
      <c r="Y847" s="304"/>
      <c r="Z847" s="304"/>
      <c r="AA847" s="304"/>
      <c r="AB847" s="304"/>
      <c r="AC847" s="304"/>
      <c r="AD847" s="304"/>
      <c r="AE847" s="304"/>
      <c r="AF847" s="304"/>
      <c r="AG847" s="304"/>
    </row>
    <row r="848">
      <c r="A848" s="304"/>
      <c r="B848" s="304"/>
      <c r="C848" s="304"/>
      <c r="D848" s="304"/>
      <c r="E848" s="303"/>
      <c r="F848" s="303"/>
      <c r="G848" s="313"/>
      <c r="H848" s="304"/>
      <c r="I848" s="303"/>
      <c r="J848" s="303"/>
      <c r="K848" s="303"/>
      <c r="L848" s="303"/>
      <c r="M848" s="303"/>
      <c r="N848" s="303"/>
      <c r="O848" s="303"/>
      <c r="P848" s="303"/>
      <c r="Q848" s="303"/>
      <c r="R848" s="303"/>
      <c r="S848" s="303"/>
      <c r="T848" s="304"/>
      <c r="U848" s="304"/>
      <c r="V848" s="304"/>
      <c r="W848" s="304"/>
      <c r="X848" s="304"/>
      <c r="Y848" s="304"/>
      <c r="Z848" s="304"/>
      <c r="AA848" s="304"/>
      <c r="AB848" s="304"/>
      <c r="AC848" s="304"/>
      <c r="AD848" s="304"/>
      <c r="AE848" s="304"/>
      <c r="AF848" s="304"/>
      <c r="AG848" s="304"/>
    </row>
    <row r="849">
      <c r="A849" s="304"/>
      <c r="B849" s="304"/>
      <c r="C849" s="304"/>
      <c r="D849" s="304"/>
      <c r="E849" s="303"/>
      <c r="F849" s="303"/>
      <c r="G849" s="313"/>
      <c r="H849" s="304"/>
      <c r="I849" s="303"/>
      <c r="J849" s="303"/>
      <c r="K849" s="303"/>
      <c r="L849" s="303"/>
      <c r="M849" s="303"/>
      <c r="N849" s="303"/>
      <c r="O849" s="303"/>
      <c r="P849" s="303"/>
      <c r="Q849" s="303"/>
      <c r="R849" s="303"/>
      <c r="S849" s="303"/>
      <c r="T849" s="304"/>
      <c r="U849" s="304"/>
      <c r="V849" s="304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304"/>
    </row>
    <row r="850">
      <c r="A850" s="304"/>
      <c r="B850" s="304"/>
      <c r="C850" s="304"/>
      <c r="D850" s="304"/>
      <c r="E850" s="303"/>
      <c r="F850" s="303"/>
      <c r="G850" s="313"/>
      <c r="H850" s="304"/>
      <c r="I850" s="303"/>
      <c r="J850" s="303"/>
      <c r="K850" s="303"/>
      <c r="L850" s="303"/>
      <c r="M850" s="303"/>
      <c r="N850" s="303"/>
      <c r="O850" s="303"/>
      <c r="P850" s="303"/>
      <c r="Q850" s="303"/>
      <c r="R850" s="303"/>
      <c r="S850" s="303"/>
      <c r="T850" s="304"/>
      <c r="U850" s="304"/>
      <c r="V850" s="304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304"/>
    </row>
    <row r="851">
      <c r="A851" s="304"/>
      <c r="B851" s="304"/>
      <c r="C851" s="304"/>
      <c r="D851" s="304"/>
      <c r="E851" s="303"/>
      <c r="F851" s="303"/>
      <c r="G851" s="313"/>
      <c r="H851" s="304"/>
      <c r="I851" s="303"/>
      <c r="J851" s="303"/>
      <c r="K851" s="303"/>
      <c r="L851" s="303"/>
      <c r="M851" s="303"/>
      <c r="N851" s="303"/>
      <c r="O851" s="303"/>
      <c r="P851" s="303"/>
      <c r="Q851" s="303"/>
      <c r="R851" s="303"/>
      <c r="S851" s="303"/>
      <c r="T851" s="304"/>
      <c r="U851" s="304"/>
      <c r="V851" s="304"/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304"/>
    </row>
    <row r="852">
      <c r="A852" s="304"/>
      <c r="B852" s="304"/>
      <c r="C852" s="304"/>
      <c r="D852" s="304"/>
      <c r="E852" s="303"/>
      <c r="F852" s="303"/>
      <c r="G852" s="313"/>
      <c r="H852" s="304"/>
      <c r="I852" s="303"/>
      <c r="J852" s="303"/>
      <c r="K852" s="303"/>
      <c r="L852" s="303"/>
      <c r="M852" s="303"/>
      <c r="N852" s="303"/>
      <c r="O852" s="303"/>
      <c r="P852" s="303"/>
      <c r="Q852" s="303"/>
      <c r="R852" s="303"/>
      <c r="S852" s="303"/>
      <c r="T852" s="304"/>
      <c r="U852" s="304"/>
      <c r="V852" s="304"/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304"/>
    </row>
    <row r="853">
      <c r="A853" s="304"/>
      <c r="B853" s="304"/>
      <c r="C853" s="304"/>
      <c r="D853" s="304"/>
      <c r="E853" s="303"/>
      <c r="F853" s="303"/>
      <c r="G853" s="313"/>
      <c r="H853" s="304"/>
      <c r="I853" s="303"/>
      <c r="J853" s="303"/>
      <c r="K853" s="303"/>
      <c r="L853" s="303"/>
      <c r="M853" s="303"/>
      <c r="N853" s="303"/>
      <c r="O853" s="303"/>
      <c r="P853" s="303"/>
      <c r="Q853" s="303"/>
      <c r="R853" s="303"/>
      <c r="S853" s="303"/>
      <c r="T853" s="304"/>
      <c r="U853" s="304"/>
      <c r="V853" s="304"/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304"/>
    </row>
    <row r="854">
      <c r="A854" s="304"/>
      <c r="B854" s="304"/>
      <c r="C854" s="304"/>
      <c r="D854" s="304"/>
      <c r="E854" s="303"/>
      <c r="F854" s="303"/>
      <c r="G854" s="313"/>
      <c r="H854" s="304"/>
      <c r="I854" s="303"/>
      <c r="J854" s="303"/>
      <c r="K854" s="303"/>
      <c r="L854" s="303"/>
      <c r="M854" s="303"/>
      <c r="N854" s="303"/>
      <c r="O854" s="303"/>
      <c r="P854" s="303"/>
      <c r="Q854" s="303"/>
      <c r="R854" s="303"/>
      <c r="S854" s="303"/>
      <c r="T854" s="304"/>
      <c r="U854" s="304"/>
      <c r="V854" s="304"/>
      <c r="W854" s="304"/>
      <c r="X854" s="304"/>
      <c r="Y854" s="304"/>
      <c r="Z854" s="304"/>
      <c r="AA854" s="304"/>
      <c r="AB854" s="304"/>
      <c r="AC854" s="304"/>
      <c r="AD854" s="304"/>
      <c r="AE854" s="304"/>
      <c r="AF854" s="304"/>
      <c r="AG854" s="304"/>
    </row>
    <row r="855">
      <c r="A855" s="304"/>
      <c r="B855" s="304"/>
      <c r="C855" s="304"/>
      <c r="D855" s="304"/>
      <c r="E855" s="303"/>
      <c r="F855" s="303"/>
      <c r="G855" s="313"/>
      <c r="H855" s="304"/>
      <c r="I855" s="303"/>
      <c r="J855" s="303"/>
      <c r="K855" s="303"/>
      <c r="L855" s="303"/>
      <c r="M855" s="303"/>
      <c r="N855" s="303"/>
      <c r="O855" s="303"/>
      <c r="P855" s="303"/>
      <c r="Q855" s="303"/>
      <c r="R855" s="303"/>
      <c r="S855" s="303"/>
      <c r="T855" s="304"/>
      <c r="U855" s="304"/>
      <c r="V855" s="304"/>
      <c r="W855" s="304"/>
      <c r="X855" s="304"/>
      <c r="Y855" s="304"/>
      <c r="Z855" s="304"/>
      <c r="AA855" s="304"/>
      <c r="AB855" s="304"/>
      <c r="AC855" s="304"/>
      <c r="AD855" s="304"/>
      <c r="AE855" s="304"/>
      <c r="AF855" s="304"/>
      <c r="AG855" s="304"/>
    </row>
    <row r="856">
      <c r="A856" s="304"/>
      <c r="B856" s="304"/>
      <c r="C856" s="304"/>
      <c r="D856" s="304"/>
      <c r="E856" s="303"/>
      <c r="F856" s="303"/>
      <c r="G856" s="313"/>
      <c r="H856" s="304"/>
      <c r="I856" s="303"/>
      <c r="J856" s="303"/>
      <c r="K856" s="303"/>
      <c r="L856" s="303"/>
      <c r="M856" s="303"/>
      <c r="N856" s="303"/>
      <c r="O856" s="303"/>
      <c r="P856" s="303"/>
      <c r="Q856" s="303"/>
      <c r="R856" s="303"/>
      <c r="S856" s="303"/>
      <c r="T856" s="304"/>
      <c r="U856" s="304"/>
      <c r="V856" s="304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304"/>
    </row>
    <row r="857">
      <c r="A857" s="304"/>
      <c r="B857" s="304"/>
      <c r="C857" s="304"/>
      <c r="D857" s="304"/>
      <c r="E857" s="303"/>
      <c r="F857" s="303"/>
      <c r="G857" s="313"/>
      <c r="H857" s="304"/>
      <c r="I857" s="303"/>
      <c r="J857" s="303"/>
      <c r="K857" s="303"/>
      <c r="L857" s="303"/>
      <c r="M857" s="303"/>
      <c r="N857" s="303"/>
      <c r="O857" s="303"/>
      <c r="P857" s="303"/>
      <c r="Q857" s="303"/>
      <c r="R857" s="303"/>
      <c r="S857" s="303"/>
      <c r="T857" s="304"/>
      <c r="U857" s="304"/>
      <c r="V857" s="304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304"/>
    </row>
    <row r="858">
      <c r="A858" s="304"/>
      <c r="B858" s="304"/>
      <c r="C858" s="304"/>
      <c r="D858" s="304"/>
      <c r="E858" s="303"/>
      <c r="F858" s="303"/>
      <c r="G858" s="313"/>
      <c r="H858" s="304"/>
      <c r="I858" s="303"/>
      <c r="J858" s="303"/>
      <c r="K858" s="303"/>
      <c r="L858" s="303"/>
      <c r="M858" s="303"/>
      <c r="N858" s="303"/>
      <c r="O858" s="303"/>
      <c r="P858" s="303"/>
      <c r="Q858" s="303"/>
      <c r="R858" s="303"/>
      <c r="S858" s="303"/>
      <c r="T858" s="304"/>
      <c r="U858" s="304"/>
      <c r="V858" s="304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304"/>
    </row>
    <row r="859">
      <c r="A859" s="304"/>
      <c r="B859" s="304"/>
      <c r="C859" s="304"/>
      <c r="D859" s="304"/>
      <c r="E859" s="303"/>
      <c r="F859" s="303"/>
      <c r="G859" s="313"/>
      <c r="H859" s="304"/>
      <c r="I859" s="303"/>
      <c r="J859" s="303"/>
      <c r="K859" s="303"/>
      <c r="L859" s="303"/>
      <c r="M859" s="303"/>
      <c r="N859" s="303"/>
      <c r="O859" s="303"/>
      <c r="P859" s="303"/>
      <c r="Q859" s="303"/>
      <c r="R859" s="303"/>
      <c r="S859" s="303"/>
      <c r="T859" s="304"/>
      <c r="U859" s="304"/>
      <c r="V859" s="304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304"/>
    </row>
    <row r="860">
      <c r="A860" s="304"/>
      <c r="B860" s="304"/>
      <c r="C860" s="304"/>
      <c r="D860" s="304"/>
      <c r="E860" s="303"/>
      <c r="F860" s="303"/>
      <c r="G860" s="313"/>
      <c r="H860" s="304"/>
      <c r="I860" s="303"/>
      <c r="J860" s="303"/>
      <c r="K860" s="303"/>
      <c r="L860" s="303"/>
      <c r="M860" s="303"/>
      <c r="N860" s="303"/>
      <c r="O860" s="303"/>
      <c r="P860" s="303"/>
      <c r="Q860" s="303"/>
      <c r="R860" s="303"/>
      <c r="S860" s="303"/>
      <c r="T860" s="304"/>
      <c r="U860" s="304"/>
      <c r="V860" s="304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304"/>
    </row>
    <row r="861">
      <c r="A861" s="304"/>
      <c r="B861" s="304"/>
      <c r="C861" s="304"/>
      <c r="D861" s="304"/>
      <c r="E861" s="303"/>
      <c r="F861" s="303"/>
      <c r="G861" s="313"/>
      <c r="H861" s="304"/>
      <c r="I861" s="303"/>
      <c r="J861" s="303"/>
      <c r="K861" s="303"/>
      <c r="L861" s="303"/>
      <c r="M861" s="303"/>
      <c r="N861" s="303"/>
      <c r="O861" s="303"/>
      <c r="P861" s="303"/>
      <c r="Q861" s="303"/>
      <c r="R861" s="303"/>
      <c r="S861" s="303"/>
      <c r="T861" s="304"/>
      <c r="U861" s="304"/>
      <c r="V861" s="304"/>
      <c r="W861" s="304"/>
      <c r="X861" s="304"/>
      <c r="Y861" s="304"/>
      <c r="Z861" s="304"/>
      <c r="AA861" s="304"/>
      <c r="AB861" s="304"/>
      <c r="AC861" s="304"/>
      <c r="AD861" s="304"/>
      <c r="AE861" s="304"/>
      <c r="AF861" s="304"/>
      <c r="AG861" s="304"/>
    </row>
    <row r="862">
      <c r="A862" s="304"/>
      <c r="B862" s="304"/>
      <c r="C862" s="304"/>
      <c r="D862" s="304"/>
      <c r="E862" s="303"/>
      <c r="F862" s="303"/>
      <c r="G862" s="313"/>
      <c r="H862" s="304"/>
      <c r="I862" s="303"/>
      <c r="J862" s="303"/>
      <c r="K862" s="303"/>
      <c r="L862" s="303"/>
      <c r="M862" s="303"/>
      <c r="N862" s="303"/>
      <c r="O862" s="303"/>
      <c r="P862" s="303"/>
      <c r="Q862" s="303"/>
      <c r="R862" s="303"/>
      <c r="S862" s="303"/>
      <c r="T862" s="304"/>
      <c r="U862" s="304"/>
      <c r="V862" s="304"/>
      <c r="W862" s="304"/>
      <c r="X862" s="304"/>
      <c r="Y862" s="304"/>
      <c r="Z862" s="304"/>
      <c r="AA862" s="304"/>
      <c r="AB862" s="304"/>
      <c r="AC862" s="304"/>
      <c r="AD862" s="304"/>
      <c r="AE862" s="304"/>
      <c r="AF862" s="304"/>
      <c r="AG862" s="304"/>
    </row>
    <row r="863">
      <c r="A863" s="304"/>
      <c r="B863" s="304"/>
      <c r="C863" s="304"/>
      <c r="D863" s="304"/>
      <c r="E863" s="303"/>
      <c r="F863" s="303"/>
      <c r="G863" s="313"/>
      <c r="H863" s="304"/>
      <c r="I863" s="303"/>
      <c r="J863" s="303"/>
      <c r="K863" s="303"/>
      <c r="L863" s="303"/>
      <c r="M863" s="303"/>
      <c r="N863" s="303"/>
      <c r="O863" s="303"/>
      <c r="P863" s="303"/>
      <c r="Q863" s="303"/>
      <c r="R863" s="303"/>
      <c r="S863" s="303"/>
      <c r="T863" s="304"/>
      <c r="U863" s="304"/>
      <c r="V863" s="304"/>
      <c r="W863" s="304"/>
      <c r="X863" s="304"/>
      <c r="Y863" s="304"/>
      <c r="Z863" s="304"/>
      <c r="AA863" s="304"/>
      <c r="AB863" s="304"/>
      <c r="AC863" s="304"/>
      <c r="AD863" s="304"/>
      <c r="AE863" s="304"/>
      <c r="AF863" s="304"/>
      <c r="AG863" s="304"/>
    </row>
    <row r="864">
      <c r="A864" s="304"/>
      <c r="B864" s="304"/>
      <c r="C864" s="304"/>
      <c r="D864" s="304"/>
      <c r="E864" s="303"/>
      <c r="F864" s="303"/>
      <c r="G864" s="313"/>
      <c r="H864" s="304"/>
      <c r="I864" s="303"/>
      <c r="J864" s="303"/>
      <c r="K864" s="303"/>
      <c r="L864" s="303"/>
      <c r="M864" s="303"/>
      <c r="N864" s="303"/>
      <c r="O864" s="303"/>
      <c r="P864" s="303"/>
      <c r="Q864" s="303"/>
      <c r="R864" s="303"/>
      <c r="S864" s="303"/>
      <c r="T864" s="304"/>
      <c r="U864" s="304"/>
      <c r="V864" s="304"/>
      <c r="W864" s="304"/>
      <c r="X864" s="304"/>
      <c r="Y864" s="304"/>
      <c r="Z864" s="304"/>
      <c r="AA864" s="304"/>
      <c r="AB864" s="304"/>
      <c r="AC864" s="304"/>
      <c r="AD864" s="304"/>
      <c r="AE864" s="304"/>
      <c r="AF864" s="304"/>
      <c r="AG864" s="304"/>
    </row>
    <row r="865">
      <c r="A865" s="304"/>
      <c r="B865" s="304"/>
      <c r="C865" s="304"/>
      <c r="D865" s="304"/>
      <c r="E865" s="303"/>
      <c r="F865" s="303"/>
      <c r="G865" s="313"/>
      <c r="H865" s="304"/>
      <c r="I865" s="303"/>
      <c r="J865" s="303"/>
      <c r="K865" s="303"/>
      <c r="L865" s="303"/>
      <c r="M865" s="303"/>
      <c r="N865" s="303"/>
      <c r="O865" s="303"/>
      <c r="P865" s="303"/>
      <c r="Q865" s="303"/>
      <c r="R865" s="303"/>
      <c r="S865" s="303"/>
      <c r="T865" s="304"/>
      <c r="U865" s="304"/>
      <c r="V865" s="304"/>
      <c r="W865" s="304"/>
      <c r="X865" s="304"/>
      <c r="Y865" s="304"/>
      <c r="Z865" s="304"/>
      <c r="AA865" s="304"/>
      <c r="AB865" s="304"/>
      <c r="AC865" s="304"/>
      <c r="AD865" s="304"/>
      <c r="AE865" s="304"/>
      <c r="AF865" s="304"/>
      <c r="AG865" s="304"/>
    </row>
    <row r="866">
      <c r="A866" s="304"/>
      <c r="B866" s="304"/>
      <c r="C866" s="304"/>
      <c r="D866" s="304"/>
      <c r="E866" s="303"/>
      <c r="F866" s="303"/>
      <c r="G866" s="313"/>
      <c r="H866" s="304"/>
      <c r="I866" s="303"/>
      <c r="J866" s="303"/>
      <c r="K866" s="303"/>
      <c r="L866" s="303"/>
      <c r="M866" s="303"/>
      <c r="N866" s="303"/>
      <c r="O866" s="303"/>
      <c r="P866" s="303"/>
      <c r="Q866" s="303"/>
      <c r="R866" s="303"/>
      <c r="S866" s="303"/>
      <c r="T866" s="304"/>
      <c r="U866" s="304"/>
      <c r="V866" s="304"/>
      <c r="W866" s="304"/>
      <c r="X866" s="304"/>
      <c r="Y866" s="304"/>
      <c r="Z866" s="304"/>
      <c r="AA866" s="304"/>
      <c r="AB866" s="304"/>
      <c r="AC866" s="304"/>
      <c r="AD866" s="304"/>
      <c r="AE866" s="304"/>
      <c r="AF866" s="304"/>
      <c r="AG866" s="304"/>
    </row>
    <row r="867">
      <c r="A867" s="304"/>
      <c r="B867" s="304"/>
      <c r="C867" s="304"/>
      <c r="D867" s="304"/>
      <c r="E867" s="303"/>
      <c r="F867" s="303"/>
      <c r="G867" s="313"/>
      <c r="H867" s="304"/>
      <c r="I867" s="303"/>
      <c r="J867" s="303"/>
      <c r="K867" s="303"/>
      <c r="L867" s="303"/>
      <c r="M867" s="303"/>
      <c r="N867" s="303"/>
      <c r="O867" s="303"/>
      <c r="P867" s="303"/>
      <c r="Q867" s="303"/>
      <c r="R867" s="303"/>
      <c r="S867" s="303"/>
      <c r="T867" s="304"/>
      <c r="U867" s="304"/>
      <c r="V867" s="304"/>
      <c r="W867" s="304"/>
      <c r="X867" s="304"/>
      <c r="Y867" s="304"/>
      <c r="Z867" s="304"/>
      <c r="AA867" s="304"/>
      <c r="AB867" s="304"/>
      <c r="AC867" s="304"/>
      <c r="AD867" s="304"/>
      <c r="AE867" s="304"/>
      <c r="AF867" s="304"/>
      <c r="AG867" s="304"/>
    </row>
    <row r="868">
      <c r="A868" s="304"/>
      <c r="B868" s="304"/>
      <c r="C868" s="304"/>
      <c r="D868" s="304"/>
      <c r="E868" s="303"/>
      <c r="F868" s="303"/>
      <c r="G868" s="313"/>
      <c r="H868" s="304"/>
      <c r="I868" s="303"/>
      <c r="J868" s="303"/>
      <c r="K868" s="303"/>
      <c r="L868" s="303"/>
      <c r="M868" s="303"/>
      <c r="N868" s="303"/>
      <c r="O868" s="303"/>
      <c r="P868" s="303"/>
      <c r="Q868" s="303"/>
      <c r="R868" s="303"/>
      <c r="S868" s="303"/>
      <c r="T868" s="304"/>
      <c r="U868" s="304"/>
      <c r="V868" s="304"/>
      <c r="W868" s="304"/>
      <c r="X868" s="304"/>
      <c r="Y868" s="304"/>
      <c r="Z868" s="304"/>
      <c r="AA868" s="304"/>
      <c r="AB868" s="304"/>
      <c r="AC868" s="304"/>
      <c r="AD868" s="304"/>
      <c r="AE868" s="304"/>
      <c r="AF868" s="304"/>
      <c r="AG868" s="304"/>
    </row>
    <row r="869">
      <c r="A869" s="304"/>
      <c r="B869" s="304"/>
      <c r="C869" s="304"/>
      <c r="D869" s="304"/>
      <c r="E869" s="303"/>
      <c r="F869" s="303"/>
      <c r="G869" s="313"/>
      <c r="H869" s="304"/>
      <c r="I869" s="303"/>
      <c r="J869" s="303"/>
      <c r="K869" s="303"/>
      <c r="L869" s="303"/>
      <c r="M869" s="303"/>
      <c r="N869" s="303"/>
      <c r="O869" s="303"/>
      <c r="P869" s="303"/>
      <c r="Q869" s="303"/>
      <c r="R869" s="303"/>
      <c r="S869" s="303"/>
      <c r="T869" s="304"/>
      <c r="U869" s="304"/>
      <c r="V869" s="304"/>
      <c r="W869" s="304"/>
      <c r="X869" s="304"/>
      <c r="Y869" s="304"/>
      <c r="Z869" s="304"/>
      <c r="AA869" s="304"/>
      <c r="AB869" s="304"/>
      <c r="AC869" s="304"/>
      <c r="AD869" s="304"/>
      <c r="AE869" s="304"/>
      <c r="AF869" s="304"/>
      <c r="AG869" s="304"/>
    </row>
    <row r="870">
      <c r="A870" s="304"/>
      <c r="B870" s="304"/>
      <c r="C870" s="304"/>
      <c r="D870" s="304"/>
      <c r="E870" s="303"/>
      <c r="F870" s="303"/>
      <c r="G870" s="313"/>
      <c r="H870" s="304"/>
      <c r="I870" s="303"/>
      <c r="J870" s="303"/>
      <c r="K870" s="303"/>
      <c r="L870" s="303"/>
      <c r="M870" s="303"/>
      <c r="N870" s="303"/>
      <c r="O870" s="303"/>
      <c r="P870" s="303"/>
      <c r="Q870" s="303"/>
      <c r="R870" s="303"/>
      <c r="S870" s="303"/>
      <c r="T870" s="304"/>
      <c r="U870" s="304"/>
      <c r="V870" s="304"/>
      <c r="W870" s="304"/>
      <c r="X870" s="304"/>
      <c r="Y870" s="304"/>
      <c r="Z870" s="304"/>
      <c r="AA870" s="304"/>
      <c r="AB870" s="304"/>
      <c r="AC870" s="304"/>
      <c r="AD870" s="304"/>
      <c r="AE870" s="304"/>
      <c r="AF870" s="304"/>
      <c r="AG870" s="304"/>
    </row>
    <row r="871">
      <c r="A871" s="304"/>
      <c r="B871" s="304"/>
      <c r="C871" s="304"/>
      <c r="D871" s="304"/>
      <c r="E871" s="303"/>
      <c r="F871" s="303"/>
      <c r="G871" s="313"/>
      <c r="H871" s="304"/>
      <c r="I871" s="303"/>
      <c r="J871" s="303"/>
      <c r="K871" s="303"/>
      <c r="L871" s="303"/>
      <c r="M871" s="303"/>
      <c r="N871" s="303"/>
      <c r="O871" s="303"/>
      <c r="P871" s="303"/>
      <c r="Q871" s="303"/>
      <c r="R871" s="303"/>
      <c r="S871" s="303"/>
      <c r="T871" s="304"/>
      <c r="U871" s="304"/>
      <c r="V871" s="304"/>
      <c r="W871" s="304"/>
      <c r="X871" s="304"/>
      <c r="Y871" s="304"/>
      <c r="Z871" s="304"/>
      <c r="AA871" s="304"/>
      <c r="AB871" s="304"/>
      <c r="AC871" s="304"/>
      <c r="AD871" s="304"/>
      <c r="AE871" s="304"/>
      <c r="AF871" s="304"/>
      <c r="AG871" s="304"/>
    </row>
    <row r="872">
      <c r="A872" s="304"/>
      <c r="B872" s="304"/>
      <c r="C872" s="304"/>
      <c r="D872" s="304"/>
      <c r="E872" s="303"/>
      <c r="F872" s="303"/>
      <c r="G872" s="313"/>
      <c r="H872" s="304"/>
      <c r="I872" s="303"/>
      <c r="J872" s="303"/>
      <c r="K872" s="303"/>
      <c r="L872" s="303"/>
      <c r="M872" s="303"/>
      <c r="N872" s="303"/>
      <c r="O872" s="303"/>
      <c r="P872" s="303"/>
      <c r="Q872" s="303"/>
      <c r="R872" s="303"/>
      <c r="S872" s="303"/>
      <c r="T872" s="304"/>
      <c r="U872" s="304"/>
      <c r="V872" s="304"/>
      <c r="W872" s="304"/>
      <c r="X872" s="304"/>
      <c r="Y872" s="304"/>
      <c r="Z872" s="304"/>
      <c r="AA872" s="304"/>
      <c r="AB872" s="304"/>
      <c r="AC872" s="304"/>
      <c r="AD872" s="304"/>
      <c r="AE872" s="304"/>
      <c r="AF872" s="304"/>
      <c r="AG872" s="304"/>
    </row>
    <row r="873">
      <c r="A873" s="304"/>
      <c r="B873" s="304"/>
      <c r="C873" s="304"/>
      <c r="D873" s="304"/>
      <c r="E873" s="303"/>
      <c r="F873" s="303"/>
      <c r="G873" s="313"/>
      <c r="H873" s="304"/>
      <c r="I873" s="303"/>
      <c r="J873" s="303"/>
      <c r="K873" s="303"/>
      <c r="L873" s="303"/>
      <c r="M873" s="303"/>
      <c r="N873" s="303"/>
      <c r="O873" s="303"/>
      <c r="P873" s="303"/>
      <c r="Q873" s="303"/>
      <c r="R873" s="303"/>
      <c r="S873" s="303"/>
      <c r="T873" s="304"/>
      <c r="U873" s="304"/>
      <c r="V873" s="304"/>
      <c r="W873" s="304"/>
      <c r="X873" s="304"/>
      <c r="Y873" s="304"/>
      <c r="Z873" s="304"/>
      <c r="AA873" s="304"/>
      <c r="AB873" s="304"/>
      <c r="AC873" s="304"/>
      <c r="AD873" s="304"/>
      <c r="AE873" s="304"/>
      <c r="AF873" s="304"/>
      <c r="AG873" s="304"/>
    </row>
    <row r="874">
      <c r="A874" s="304"/>
      <c r="B874" s="304"/>
      <c r="C874" s="304"/>
      <c r="D874" s="304"/>
      <c r="E874" s="303"/>
      <c r="F874" s="303"/>
      <c r="G874" s="313"/>
      <c r="H874" s="304"/>
      <c r="I874" s="303"/>
      <c r="J874" s="303"/>
      <c r="K874" s="303"/>
      <c r="L874" s="303"/>
      <c r="M874" s="303"/>
      <c r="N874" s="303"/>
      <c r="O874" s="303"/>
      <c r="P874" s="303"/>
      <c r="Q874" s="303"/>
      <c r="R874" s="303"/>
      <c r="S874" s="303"/>
      <c r="T874" s="304"/>
      <c r="U874" s="304"/>
      <c r="V874" s="304"/>
      <c r="W874" s="304"/>
      <c r="X874" s="304"/>
      <c r="Y874" s="304"/>
      <c r="Z874" s="304"/>
      <c r="AA874" s="304"/>
      <c r="AB874" s="304"/>
      <c r="AC874" s="304"/>
      <c r="AD874" s="304"/>
      <c r="AE874" s="304"/>
      <c r="AF874" s="304"/>
      <c r="AG874" s="304"/>
    </row>
    <row r="875">
      <c r="A875" s="304"/>
      <c r="B875" s="304"/>
      <c r="C875" s="304"/>
      <c r="D875" s="304"/>
      <c r="E875" s="303"/>
      <c r="F875" s="303"/>
      <c r="G875" s="313"/>
      <c r="H875" s="304"/>
      <c r="I875" s="303"/>
      <c r="J875" s="303"/>
      <c r="K875" s="303"/>
      <c r="L875" s="303"/>
      <c r="M875" s="303"/>
      <c r="N875" s="303"/>
      <c r="O875" s="303"/>
      <c r="P875" s="303"/>
      <c r="Q875" s="303"/>
      <c r="R875" s="303"/>
      <c r="S875" s="303"/>
      <c r="T875" s="304"/>
      <c r="U875" s="304"/>
      <c r="V875" s="304"/>
      <c r="W875" s="304"/>
      <c r="X875" s="304"/>
      <c r="Y875" s="304"/>
      <c r="Z875" s="304"/>
      <c r="AA875" s="304"/>
      <c r="AB875" s="304"/>
      <c r="AC875" s="304"/>
      <c r="AD875" s="304"/>
      <c r="AE875" s="304"/>
      <c r="AF875" s="304"/>
      <c r="AG875" s="304"/>
    </row>
    <row r="876">
      <c r="A876" s="304"/>
      <c r="B876" s="304"/>
      <c r="C876" s="304"/>
      <c r="D876" s="304"/>
      <c r="E876" s="303"/>
      <c r="F876" s="303"/>
      <c r="G876" s="313"/>
      <c r="H876" s="304"/>
      <c r="I876" s="303"/>
      <c r="J876" s="303"/>
      <c r="K876" s="303"/>
      <c r="L876" s="303"/>
      <c r="M876" s="303"/>
      <c r="N876" s="303"/>
      <c r="O876" s="303"/>
      <c r="P876" s="303"/>
      <c r="Q876" s="303"/>
      <c r="R876" s="303"/>
      <c r="S876" s="303"/>
      <c r="T876" s="304"/>
      <c r="U876" s="304"/>
      <c r="V876" s="304"/>
      <c r="W876" s="304"/>
      <c r="X876" s="304"/>
      <c r="Y876" s="304"/>
      <c r="Z876" s="304"/>
      <c r="AA876" s="304"/>
      <c r="AB876" s="304"/>
      <c r="AC876" s="304"/>
      <c r="AD876" s="304"/>
      <c r="AE876" s="304"/>
      <c r="AF876" s="304"/>
      <c r="AG876" s="304"/>
    </row>
    <row r="877">
      <c r="A877" s="304"/>
      <c r="B877" s="304"/>
      <c r="C877" s="304"/>
      <c r="D877" s="304"/>
      <c r="E877" s="303"/>
      <c r="F877" s="303"/>
      <c r="G877" s="313"/>
      <c r="H877" s="304"/>
      <c r="I877" s="303"/>
      <c r="J877" s="303"/>
      <c r="K877" s="303"/>
      <c r="L877" s="303"/>
      <c r="M877" s="303"/>
      <c r="N877" s="303"/>
      <c r="O877" s="303"/>
      <c r="P877" s="303"/>
      <c r="Q877" s="303"/>
      <c r="R877" s="303"/>
      <c r="S877" s="303"/>
      <c r="T877" s="304"/>
      <c r="U877" s="304"/>
      <c r="V877" s="304"/>
      <c r="W877" s="304"/>
      <c r="X877" s="304"/>
      <c r="Y877" s="304"/>
      <c r="Z877" s="304"/>
      <c r="AA877" s="304"/>
      <c r="AB877" s="304"/>
      <c r="AC877" s="304"/>
      <c r="AD877" s="304"/>
      <c r="AE877" s="304"/>
      <c r="AF877" s="304"/>
      <c r="AG877" s="304"/>
    </row>
    <row r="878">
      <c r="A878" s="304"/>
      <c r="B878" s="304"/>
      <c r="C878" s="304"/>
      <c r="D878" s="304"/>
      <c r="E878" s="303"/>
      <c r="F878" s="303"/>
      <c r="G878" s="313"/>
      <c r="H878" s="304"/>
      <c r="I878" s="303"/>
      <c r="J878" s="303"/>
      <c r="K878" s="303"/>
      <c r="L878" s="303"/>
      <c r="M878" s="303"/>
      <c r="N878" s="303"/>
      <c r="O878" s="303"/>
      <c r="P878" s="303"/>
      <c r="Q878" s="303"/>
      <c r="R878" s="303"/>
      <c r="S878" s="303"/>
      <c r="T878" s="304"/>
      <c r="U878" s="304"/>
      <c r="V878" s="304"/>
      <c r="W878" s="304"/>
      <c r="X878" s="304"/>
      <c r="Y878" s="304"/>
      <c r="Z878" s="304"/>
      <c r="AA878" s="304"/>
      <c r="AB878" s="304"/>
      <c r="AC878" s="304"/>
      <c r="AD878" s="304"/>
      <c r="AE878" s="304"/>
      <c r="AF878" s="304"/>
      <c r="AG878" s="304"/>
    </row>
    <row r="879">
      <c r="A879" s="304"/>
      <c r="B879" s="304"/>
      <c r="C879" s="304"/>
      <c r="D879" s="304"/>
      <c r="E879" s="303"/>
      <c r="F879" s="303"/>
      <c r="G879" s="313"/>
      <c r="H879" s="304"/>
      <c r="I879" s="303"/>
      <c r="J879" s="303"/>
      <c r="K879" s="303"/>
      <c r="L879" s="303"/>
      <c r="M879" s="303"/>
      <c r="N879" s="303"/>
      <c r="O879" s="303"/>
      <c r="P879" s="303"/>
      <c r="Q879" s="303"/>
      <c r="R879" s="303"/>
      <c r="S879" s="303"/>
      <c r="T879" s="304"/>
      <c r="U879" s="304"/>
      <c r="V879" s="304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304"/>
    </row>
    <row r="880">
      <c r="A880" s="304"/>
      <c r="B880" s="304"/>
      <c r="C880" s="304"/>
      <c r="D880" s="304"/>
      <c r="E880" s="303"/>
      <c r="F880" s="303"/>
      <c r="G880" s="313"/>
      <c r="H880" s="304"/>
      <c r="I880" s="303"/>
      <c r="J880" s="303"/>
      <c r="K880" s="303"/>
      <c r="L880" s="303"/>
      <c r="M880" s="303"/>
      <c r="N880" s="303"/>
      <c r="O880" s="303"/>
      <c r="P880" s="303"/>
      <c r="Q880" s="303"/>
      <c r="R880" s="303"/>
      <c r="S880" s="303"/>
      <c r="T880" s="304"/>
      <c r="U880" s="304"/>
      <c r="V880" s="304"/>
      <c r="W880" s="304"/>
      <c r="X880" s="304"/>
      <c r="Y880" s="304"/>
      <c r="Z880" s="304"/>
      <c r="AA880" s="304"/>
      <c r="AB880" s="304"/>
      <c r="AC880" s="304"/>
      <c r="AD880" s="304"/>
      <c r="AE880" s="304"/>
      <c r="AF880" s="304"/>
      <c r="AG880" s="304"/>
    </row>
    <row r="881">
      <c r="A881" s="304"/>
      <c r="B881" s="304"/>
      <c r="C881" s="304"/>
      <c r="D881" s="304"/>
      <c r="E881" s="303"/>
      <c r="F881" s="303"/>
      <c r="G881" s="313"/>
      <c r="H881" s="304"/>
      <c r="I881" s="303"/>
      <c r="J881" s="303"/>
      <c r="K881" s="303"/>
      <c r="L881" s="303"/>
      <c r="M881" s="303"/>
      <c r="N881" s="303"/>
      <c r="O881" s="303"/>
      <c r="P881" s="303"/>
      <c r="Q881" s="303"/>
      <c r="R881" s="303"/>
      <c r="S881" s="303"/>
      <c r="T881" s="304"/>
      <c r="U881" s="304"/>
      <c r="V881" s="304"/>
      <c r="W881" s="304"/>
      <c r="X881" s="304"/>
      <c r="Y881" s="304"/>
      <c r="Z881" s="304"/>
      <c r="AA881" s="304"/>
      <c r="AB881" s="304"/>
      <c r="AC881" s="304"/>
      <c r="AD881" s="304"/>
      <c r="AE881" s="304"/>
      <c r="AF881" s="304"/>
      <c r="AG881" s="304"/>
    </row>
    <row r="882">
      <c r="A882" s="304"/>
      <c r="B882" s="304"/>
      <c r="C882" s="304"/>
      <c r="D882" s="304"/>
      <c r="E882" s="303"/>
      <c r="F882" s="303"/>
      <c r="G882" s="313"/>
      <c r="H882" s="304"/>
      <c r="I882" s="303"/>
      <c r="J882" s="303"/>
      <c r="K882" s="303"/>
      <c r="L882" s="303"/>
      <c r="M882" s="303"/>
      <c r="N882" s="303"/>
      <c r="O882" s="303"/>
      <c r="P882" s="303"/>
      <c r="Q882" s="303"/>
      <c r="R882" s="303"/>
      <c r="S882" s="303"/>
      <c r="T882" s="304"/>
      <c r="U882" s="304"/>
      <c r="V882" s="304"/>
      <c r="W882" s="304"/>
      <c r="X882" s="304"/>
      <c r="Y882" s="304"/>
      <c r="Z882" s="304"/>
      <c r="AA882" s="304"/>
      <c r="AB882" s="304"/>
      <c r="AC882" s="304"/>
      <c r="AD882" s="304"/>
      <c r="AE882" s="304"/>
      <c r="AF882" s="304"/>
      <c r="AG882" s="304"/>
    </row>
    <row r="883">
      <c r="A883" s="304"/>
      <c r="B883" s="304"/>
      <c r="C883" s="304"/>
      <c r="D883" s="304"/>
      <c r="E883" s="303"/>
      <c r="F883" s="303"/>
      <c r="G883" s="313"/>
      <c r="H883" s="304"/>
      <c r="I883" s="303"/>
      <c r="J883" s="303"/>
      <c r="K883" s="303"/>
      <c r="L883" s="303"/>
      <c r="M883" s="303"/>
      <c r="N883" s="303"/>
      <c r="O883" s="303"/>
      <c r="P883" s="303"/>
      <c r="Q883" s="303"/>
      <c r="R883" s="303"/>
      <c r="S883" s="303"/>
      <c r="T883" s="304"/>
      <c r="U883" s="304"/>
      <c r="V883" s="304"/>
      <c r="W883" s="304"/>
      <c r="X883" s="304"/>
      <c r="Y883" s="304"/>
      <c r="Z883" s="304"/>
      <c r="AA883" s="304"/>
      <c r="AB883" s="304"/>
      <c r="AC883" s="304"/>
      <c r="AD883" s="304"/>
      <c r="AE883" s="304"/>
      <c r="AF883" s="304"/>
      <c r="AG883" s="304"/>
    </row>
    <row r="884">
      <c r="A884" s="304"/>
      <c r="B884" s="304"/>
      <c r="C884" s="304"/>
      <c r="D884" s="304"/>
      <c r="E884" s="303"/>
      <c r="F884" s="303"/>
      <c r="G884" s="313"/>
      <c r="H884" s="304"/>
      <c r="I884" s="303"/>
      <c r="J884" s="303"/>
      <c r="K884" s="303"/>
      <c r="L884" s="303"/>
      <c r="M884" s="303"/>
      <c r="N884" s="303"/>
      <c r="O884" s="303"/>
      <c r="P884" s="303"/>
      <c r="Q884" s="303"/>
      <c r="R884" s="303"/>
      <c r="S884" s="303"/>
      <c r="T884" s="304"/>
      <c r="U884" s="304"/>
      <c r="V884" s="304"/>
      <c r="W884" s="304"/>
      <c r="X884" s="304"/>
      <c r="Y884" s="304"/>
      <c r="Z884" s="304"/>
      <c r="AA884" s="304"/>
      <c r="AB884" s="304"/>
      <c r="AC884" s="304"/>
      <c r="AD884" s="304"/>
      <c r="AE884" s="304"/>
      <c r="AF884" s="304"/>
      <c r="AG884" s="304"/>
    </row>
    <row r="885">
      <c r="A885" s="304"/>
      <c r="B885" s="304"/>
      <c r="C885" s="304"/>
      <c r="D885" s="304"/>
      <c r="E885" s="303"/>
      <c r="F885" s="303"/>
      <c r="G885" s="313"/>
      <c r="H885" s="304"/>
      <c r="I885" s="303"/>
      <c r="J885" s="303"/>
      <c r="K885" s="303"/>
      <c r="L885" s="303"/>
      <c r="M885" s="303"/>
      <c r="N885" s="303"/>
      <c r="O885" s="303"/>
      <c r="P885" s="303"/>
      <c r="Q885" s="303"/>
      <c r="R885" s="303"/>
      <c r="S885" s="303"/>
      <c r="T885" s="304"/>
      <c r="U885" s="304"/>
      <c r="V885" s="304"/>
      <c r="W885" s="304"/>
      <c r="X885" s="304"/>
      <c r="Y885" s="304"/>
      <c r="Z885" s="304"/>
      <c r="AA885" s="304"/>
      <c r="AB885" s="304"/>
      <c r="AC885" s="304"/>
      <c r="AD885" s="304"/>
      <c r="AE885" s="304"/>
      <c r="AF885" s="304"/>
      <c r="AG885" s="304"/>
    </row>
    <row r="886">
      <c r="A886" s="304"/>
      <c r="B886" s="304"/>
      <c r="C886" s="304"/>
      <c r="D886" s="304"/>
      <c r="E886" s="303"/>
      <c r="F886" s="303"/>
      <c r="G886" s="313"/>
      <c r="H886" s="304"/>
      <c r="I886" s="303"/>
      <c r="J886" s="303"/>
      <c r="K886" s="303"/>
      <c r="L886" s="303"/>
      <c r="M886" s="303"/>
      <c r="N886" s="303"/>
      <c r="O886" s="303"/>
      <c r="P886" s="303"/>
      <c r="Q886" s="303"/>
      <c r="R886" s="303"/>
      <c r="S886" s="303"/>
      <c r="T886" s="304"/>
      <c r="U886" s="304"/>
      <c r="V886" s="304"/>
      <c r="W886" s="304"/>
      <c r="X886" s="304"/>
      <c r="Y886" s="304"/>
      <c r="Z886" s="304"/>
      <c r="AA886" s="304"/>
      <c r="AB886" s="304"/>
      <c r="AC886" s="304"/>
      <c r="AD886" s="304"/>
      <c r="AE886" s="304"/>
      <c r="AF886" s="304"/>
      <c r="AG886" s="304"/>
    </row>
    <row r="887">
      <c r="A887" s="304"/>
      <c r="B887" s="304"/>
      <c r="C887" s="304"/>
      <c r="D887" s="304"/>
      <c r="E887" s="303"/>
      <c r="F887" s="303"/>
      <c r="G887" s="313"/>
      <c r="H887" s="304"/>
      <c r="I887" s="303"/>
      <c r="J887" s="303"/>
      <c r="K887" s="303"/>
      <c r="L887" s="303"/>
      <c r="M887" s="303"/>
      <c r="N887" s="303"/>
      <c r="O887" s="303"/>
      <c r="P887" s="303"/>
      <c r="Q887" s="303"/>
      <c r="R887" s="303"/>
      <c r="S887" s="303"/>
      <c r="T887" s="304"/>
      <c r="U887" s="304"/>
      <c r="V887" s="304"/>
      <c r="W887" s="304"/>
      <c r="X887" s="304"/>
      <c r="Y887" s="304"/>
      <c r="Z887" s="304"/>
      <c r="AA887" s="304"/>
      <c r="AB887" s="304"/>
      <c r="AC887" s="304"/>
      <c r="AD887" s="304"/>
      <c r="AE887" s="304"/>
      <c r="AF887" s="304"/>
      <c r="AG887" s="304"/>
    </row>
    <row r="888">
      <c r="A888" s="304"/>
      <c r="B888" s="304"/>
      <c r="C888" s="304"/>
      <c r="D888" s="304"/>
      <c r="E888" s="303"/>
      <c r="F888" s="303"/>
      <c r="G888" s="313"/>
      <c r="H888" s="304"/>
      <c r="I888" s="303"/>
      <c r="J888" s="303"/>
      <c r="K888" s="303"/>
      <c r="L888" s="303"/>
      <c r="M888" s="303"/>
      <c r="N888" s="303"/>
      <c r="O888" s="303"/>
      <c r="P888" s="303"/>
      <c r="Q888" s="303"/>
      <c r="R888" s="303"/>
      <c r="S888" s="303"/>
      <c r="T888" s="304"/>
      <c r="U888" s="304"/>
      <c r="V888" s="304"/>
      <c r="W888" s="304"/>
      <c r="X888" s="304"/>
      <c r="Y888" s="304"/>
      <c r="Z888" s="304"/>
      <c r="AA888" s="304"/>
      <c r="AB888" s="304"/>
      <c r="AC888" s="304"/>
      <c r="AD888" s="304"/>
      <c r="AE888" s="304"/>
      <c r="AF888" s="304"/>
      <c r="AG888" s="304"/>
    </row>
    <row r="889">
      <c r="A889" s="304"/>
      <c r="B889" s="304"/>
      <c r="C889" s="304"/>
      <c r="D889" s="304"/>
      <c r="E889" s="303"/>
      <c r="F889" s="303"/>
      <c r="G889" s="313"/>
      <c r="H889" s="304"/>
      <c r="I889" s="303"/>
      <c r="J889" s="303"/>
      <c r="K889" s="303"/>
      <c r="L889" s="303"/>
      <c r="M889" s="303"/>
      <c r="N889" s="303"/>
      <c r="O889" s="303"/>
      <c r="P889" s="303"/>
      <c r="Q889" s="303"/>
      <c r="R889" s="303"/>
      <c r="S889" s="303"/>
      <c r="T889" s="304"/>
      <c r="U889" s="304"/>
      <c r="V889" s="304"/>
      <c r="W889" s="304"/>
      <c r="X889" s="304"/>
      <c r="Y889" s="304"/>
      <c r="Z889" s="304"/>
      <c r="AA889" s="304"/>
      <c r="AB889" s="304"/>
      <c r="AC889" s="304"/>
      <c r="AD889" s="304"/>
      <c r="AE889" s="304"/>
      <c r="AF889" s="304"/>
      <c r="AG889" s="304"/>
    </row>
    <row r="890">
      <c r="A890" s="304"/>
      <c r="B890" s="304"/>
      <c r="C890" s="304"/>
      <c r="D890" s="304"/>
      <c r="E890" s="303"/>
      <c r="F890" s="303"/>
      <c r="G890" s="313"/>
      <c r="H890" s="304"/>
      <c r="I890" s="303"/>
      <c r="J890" s="303"/>
      <c r="K890" s="303"/>
      <c r="L890" s="303"/>
      <c r="M890" s="303"/>
      <c r="N890" s="303"/>
      <c r="O890" s="303"/>
      <c r="P890" s="303"/>
      <c r="Q890" s="303"/>
      <c r="R890" s="303"/>
      <c r="S890" s="303"/>
      <c r="T890" s="304"/>
      <c r="U890" s="304"/>
      <c r="V890" s="304"/>
      <c r="W890" s="304"/>
      <c r="X890" s="304"/>
      <c r="Y890" s="304"/>
      <c r="Z890" s="304"/>
      <c r="AA890" s="304"/>
      <c r="AB890" s="304"/>
      <c r="AC890" s="304"/>
      <c r="AD890" s="304"/>
      <c r="AE890" s="304"/>
      <c r="AF890" s="304"/>
      <c r="AG890" s="304"/>
    </row>
    <row r="891">
      <c r="A891" s="304"/>
      <c r="B891" s="304"/>
      <c r="C891" s="304"/>
      <c r="D891" s="304"/>
      <c r="E891" s="303"/>
      <c r="F891" s="303"/>
      <c r="G891" s="313"/>
      <c r="H891" s="304"/>
      <c r="I891" s="303"/>
      <c r="J891" s="303"/>
      <c r="K891" s="303"/>
      <c r="L891" s="303"/>
      <c r="M891" s="303"/>
      <c r="N891" s="303"/>
      <c r="O891" s="303"/>
      <c r="P891" s="303"/>
      <c r="Q891" s="303"/>
      <c r="R891" s="303"/>
      <c r="S891" s="303"/>
      <c r="T891" s="304"/>
      <c r="U891" s="304"/>
      <c r="V891" s="304"/>
      <c r="W891" s="304"/>
      <c r="X891" s="304"/>
      <c r="Y891" s="304"/>
      <c r="Z891" s="304"/>
      <c r="AA891" s="304"/>
      <c r="AB891" s="304"/>
      <c r="AC891" s="304"/>
      <c r="AD891" s="304"/>
      <c r="AE891" s="304"/>
      <c r="AF891" s="304"/>
      <c r="AG891" s="304"/>
    </row>
    <row r="892">
      <c r="A892" s="304"/>
      <c r="B892" s="304"/>
      <c r="C892" s="304"/>
      <c r="D892" s="304"/>
      <c r="E892" s="303"/>
      <c r="F892" s="303"/>
      <c r="G892" s="313"/>
      <c r="H892" s="304"/>
      <c r="I892" s="303"/>
      <c r="J892" s="303"/>
      <c r="K892" s="303"/>
      <c r="L892" s="303"/>
      <c r="M892" s="303"/>
      <c r="N892" s="303"/>
      <c r="O892" s="303"/>
      <c r="P892" s="303"/>
      <c r="Q892" s="303"/>
      <c r="R892" s="303"/>
      <c r="S892" s="303"/>
      <c r="T892" s="304"/>
      <c r="U892" s="304"/>
      <c r="V892" s="304"/>
      <c r="W892" s="304"/>
      <c r="X892" s="304"/>
      <c r="Y892" s="304"/>
      <c r="Z892" s="304"/>
      <c r="AA892" s="304"/>
      <c r="AB892" s="304"/>
      <c r="AC892" s="304"/>
      <c r="AD892" s="304"/>
      <c r="AE892" s="304"/>
      <c r="AF892" s="304"/>
      <c r="AG892" s="304"/>
    </row>
    <row r="893">
      <c r="A893" s="304"/>
      <c r="B893" s="304"/>
      <c r="C893" s="304"/>
      <c r="D893" s="304"/>
      <c r="E893" s="303"/>
      <c r="F893" s="303"/>
      <c r="G893" s="313"/>
      <c r="H893" s="304"/>
      <c r="I893" s="303"/>
      <c r="J893" s="303"/>
      <c r="K893" s="303"/>
      <c r="L893" s="303"/>
      <c r="M893" s="303"/>
      <c r="N893" s="303"/>
      <c r="O893" s="303"/>
      <c r="P893" s="303"/>
      <c r="Q893" s="303"/>
      <c r="R893" s="303"/>
      <c r="S893" s="303"/>
      <c r="T893" s="304"/>
      <c r="U893" s="304"/>
      <c r="V893" s="304"/>
      <c r="W893" s="304"/>
      <c r="X893" s="304"/>
      <c r="Y893" s="304"/>
      <c r="Z893" s="304"/>
      <c r="AA893" s="304"/>
      <c r="AB893" s="304"/>
      <c r="AC893" s="304"/>
      <c r="AD893" s="304"/>
      <c r="AE893" s="304"/>
      <c r="AF893" s="304"/>
      <c r="AG893" s="304"/>
    </row>
    <row r="894">
      <c r="A894" s="304"/>
      <c r="B894" s="304"/>
      <c r="C894" s="304"/>
      <c r="D894" s="304"/>
      <c r="E894" s="303"/>
      <c r="F894" s="303"/>
      <c r="G894" s="313"/>
      <c r="H894" s="304"/>
      <c r="I894" s="303"/>
      <c r="J894" s="303"/>
      <c r="K894" s="303"/>
      <c r="L894" s="303"/>
      <c r="M894" s="303"/>
      <c r="N894" s="303"/>
      <c r="O894" s="303"/>
      <c r="P894" s="303"/>
      <c r="Q894" s="303"/>
      <c r="R894" s="303"/>
      <c r="S894" s="303"/>
      <c r="T894" s="304"/>
      <c r="U894" s="304"/>
      <c r="V894" s="304"/>
      <c r="W894" s="304"/>
      <c r="X894" s="304"/>
      <c r="Y894" s="304"/>
      <c r="Z894" s="304"/>
      <c r="AA894" s="304"/>
      <c r="AB894" s="304"/>
      <c r="AC894" s="304"/>
      <c r="AD894" s="304"/>
      <c r="AE894" s="304"/>
      <c r="AF894" s="304"/>
      <c r="AG894" s="304"/>
    </row>
    <row r="895">
      <c r="A895" s="304"/>
      <c r="B895" s="304"/>
      <c r="C895" s="304"/>
      <c r="D895" s="304"/>
      <c r="E895" s="303"/>
      <c r="F895" s="303"/>
      <c r="G895" s="313"/>
      <c r="H895" s="304"/>
      <c r="I895" s="303"/>
      <c r="J895" s="303"/>
      <c r="K895" s="303"/>
      <c r="L895" s="303"/>
      <c r="M895" s="303"/>
      <c r="N895" s="303"/>
      <c r="O895" s="303"/>
      <c r="P895" s="303"/>
      <c r="Q895" s="303"/>
      <c r="R895" s="303"/>
      <c r="S895" s="303"/>
      <c r="T895" s="304"/>
      <c r="U895" s="304"/>
      <c r="V895" s="304"/>
      <c r="W895" s="304"/>
      <c r="X895" s="304"/>
      <c r="Y895" s="304"/>
      <c r="Z895" s="304"/>
      <c r="AA895" s="304"/>
      <c r="AB895" s="304"/>
      <c r="AC895" s="304"/>
      <c r="AD895" s="304"/>
      <c r="AE895" s="304"/>
      <c r="AF895" s="304"/>
      <c r="AG895" s="304"/>
    </row>
    <row r="896">
      <c r="A896" s="304"/>
      <c r="B896" s="304"/>
      <c r="C896" s="304"/>
      <c r="D896" s="304"/>
      <c r="E896" s="303"/>
      <c r="F896" s="303"/>
      <c r="G896" s="313"/>
      <c r="H896" s="304"/>
      <c r="I896" s="303"/>
      <c r="J896" s="303"/>
      <c r="K896" s="303"/>
      <c r="L896" s="303"/>
      <c r="M896" s="303"/>
      <c r="N896" s="303"/>
      <c r="O896" s="303"/>
      <c r="P896" s="303"/>
      <c r="Q896" s="303"/>
      <c r="R896" s="303"/>
      <c r="S896" s="303"/>
      <c r="T896" s="304"/>
      <c r="U896" s="304"/>
      <c r="V896" s="304"/>
      <c r="W896" s="304"/>
      <c r="X896" s="304"/>
      <c r="Y896" s="304"/>
      <c r="Z896" s="304"/>
      <c r="AA896" s="304"/>
      <c r="AB896" s="304"/>
      <c r="AC896" s="304"/>
      <c r="AD896" s="304"/>
      <c r="AE896" s="304"/>
      <c r="AF896" s="304"/>
      <c r="AG896" s="304"/>
    </row>
    <row r="897">
      <c r="A897" s="304"/>
      <c r="B897" s="304"/>
      <c r="C897" s="304"/>
      <c r="D897" s="304"/>
      <c r="E897" s="303"/>
      <c r="F897" s="303"/>
      <c r="G897" s="313"/>
      <c r="H897" s="304"/>
      <c r="I897" s="303"/>
      <c r="J897" s="303"/>
      <c r="K897" s="303"/>
      <c r="L897" s="303"/>
      <c r="M897" s="303"/>
      <c r="N897" s="303"/>
      <c r="O897" s="303"/>
      <c r="P897" s="303"/>
      <c r="Q897" s="303"/>
      <c r="R897" s="303"/>
      <c r="S897" s="303"/>
      <c r="T897" s="304"/>
      <c r="U897" s="304"/>
      <c r="V897" s="304"/>
      <c r="W897" s="304"/>
      <c r="X897" s="304"/>
      <c r="Y897" s="304"/>
      <c r="Z897" s="304"/>
      <c r="AA897" s="304"/>
      <c r="AB897" s="304"/>
      <c r="AC897" s="304"/>
      <c r="AD897" s="304"/>
      <c r="AE897" s="304"/>
      <c r="AF897" s="304"/>
      <c r="AG897" s="304"/>
    </row>
    <row r="898">
      <c r="A898" s="304"/>
      <c r="B898" s="304"/>
      <c r="C898" s="304"/>
      <c r="D898" s="304"/>
      <c r="E898" s="303"/>
      <c r="F898" s="303"/>
      <c r="G898" s="313"/>
      <c r="H898" s="304"/>
      <c r="I898" s="303"/>
      <c r="J898" s="303"/>
      <c r="K898" s="303"/>
      <c r="L898" s="303"/>
      <c r="M898" s="303"/>
      <c r="N898" s="303"/>
      <c r="O898" s="303"/>
      <c r="P898" s="303"/>
      <c r="Q898" s="303"/>
      <c r="R898" s="303"/>
      <c r="S898" s="303"/>
      <c r="T898" s="304"/>
      <c r="U898" s="304"/>
      <c r="V898" s="304"/>
      <c r="W898" s="304"/>
      <c r="X898" s="304"/>
      <c r="Y898" s="304"/>
      <c r="Z898" s="304"/>
      <c r="AA898" s="304"/>
      <c r="AB898" s="304"/>
      <c r="AC898" s="304"/>
      <c r="AD898" s="304"/>
      <c r="AE898" s="304"/>
      <c r="AF898" s="304"/>
      <c r="AG898" s="304"/>
    </row>
    <row r="899">
      <c r="A899" s="304"/>
      <c r="B899" s="304"/>
      <c r="C899" s="304"/>
      <c r="D899" s="304"/>
      <c r="E899" s="303"/>
      <c r="F899" s="303"/>
      <c r="G899" s="313"/>
      <c r="H899" s="304"/>
      <c r="I899" s="303"/>
      <c r="J899" s="303"/>
      <c r="K899" s="303"/>
      <c r="L899" s="303"/>
      <c r="M899" s="303"/>
      <c r="N899" s="303"/>
      <c r="O899" s="303"/>
      <c r="P899" s="303"/>
      <c r="Q899" s="303"/>
      <c r="R899" s="303"/>
      <c r="S899" s="303"/>
      <c r="T899" s="304"/>
      <c r="U899" s="304"/>
      <c r="V899" s="304"/>
      <c r="W899" s="304"/>
      <c r="X899" s="304"/>
      <c r="Y899" s="304"/>
      <c r="Z899" s="304"/>
      <c r="AA899" s="304"/>
      <c r="AB899" s="304"/>
      <c r="AC899" s="304"/>
      <c r="AD899" s="304"/>
      <c r="AE899" s="304"/>
      <c r="AF899" s="304"/>
      <c r="AG899" s="304"/>
    </row>
    <row r="900">
      <c r="A900" s="304"/>
      <c r="B900" s="304"/>
      <c r="C900" s="304"/>
      <c r="D900" s="304"/>
      <c r="E900" s="303"/>
      <c r="F900" s="303"/>
      <c r="G900" s="313"/>
      <c r="H900" s="304"/>
      <c r="I900" s="303"/>
      <c r="J900" s="303"/>
      <c r="K900" s="303"/>
      <c r="L900" s="303"/>
      <c r="M900" s="303"/>
      <c r="N900" s="303"/>
      <c r="O900" s="303"/>
      <c r="P900" s="303"/>
      <c r="Q900" s="303"/>
      <c r="R900" s="303"/>
      <c r="S900" s="303"/>
      <c r="T900" s="304"/>
      <c r="U900" s="304"/>
      <c r="V900" s="304"/>
      <c r="W900" s="304"/>
      <c r="X900" s="304"/>
      <c r="Y900" s="304"/>
      <c r="Z900" s="304"/>
      <c r="AA900" s="304"/>
      <c r="AB900" s="304"/>
      <c r="AC900" s="304"/>
      <c r="AD900" s="304"/>
      <c r="AE900" s="304"/>
      <c r="AF900" s="304"/>
      <c r="AG900" s="304"/>
    </row>
    <row r="901">
      <c r="A901" s="304"/>
      <c r="B901" s="304"/>
      <c r="C901" s="304"/>
      <c r="D901" s="304"/>
      <c r="E901" s="303"/>
      <c r="F901" s="303"/>
      <c r="G901" s="313"/>
      <c r="H901" s="304"/>
      <c r="I901" s="303"/>
      <c r="J901" s="303"/>
      <c r="K901" s="303"/>
      <c r="L901" s="303"/>
      <c r="M901" s="303"/>
      <c r="N901" s="303"/>
      <c r="O901" s="303"/>
      <c r="P901" s="303"/>
      <c r="Q901" s="303"/>
      <c r="R901" s="303"/>
      <c r="S901" s="303"/>
      <c r="T901" s="304"/>
      <c r="U901" s="304"/>
      <c r="V901" s="304"/>
      <c r="W901" s="304"/>
      <c r="X901" s="304"/>
      <c r="Y901" s="304"/>
      <c r="Z901" s="304"/>
      <c r="AA901" s="304"/>
      <c r="AB901" s="304"/>
      <c r="AC901" s="304"/>
      <c r="AD901" s="304"/>
      <c r="AE901" s="304"/>
      <c r="AF901" s="304"/>
      <c r="AG901" s="304"/>
    </row>
    <row r="902">
      <c r="A902" s="304"/>
      <c r="B902" s="304"/>
      <c r="C902" s="304"/>
      <c r="D902" s="304"/>
      <c r="E902" s="303"/>
      <c r="F902" s="303"/>
      <c r="G902" s="313"/>
      <c r="H902" s="304"/>
      <c r="I902" s="303"/>
      <c r="J902" s="303"/>
      <c r="K902" s="303"/>
      <c r="L902" s="303"/>
      <c r="M902" s="303"/>
      <c r="N902" s="303"/>
      <c r="O902" s="303"/>
      <c r="P902" s="303"/>
      <c r="Q902" s="303"/>
      <c r="R902" s="303"/>
      <c r="S902" s="303"/>
      <c r="T902" s="304"/>
      <c r="U902" s="304"/>
      <c r="V902" s="304"/>
      <c r="W902" s="304"/>
      <c r="X902" s="304"/>
      <c r="Y902" s="304"/>
      <c r="Z902" s="304"/>
      <c r="AA902" s="304"/>
      <c r="AB902" s="304"/>
      <c r="AC902" s="304"/>
      <c r="AD902" s="304"/>
      <c r="AE902" s="304"/>
      <c r="AF902" s="304"/>
      <c r="AG902" s="304"/>
    </row>
    <row r="903">
      <c r="A903" s="304"/>
      <c r="B903" s="304"/>
      <c r="C903" s="304"/>
      <c r="D903" s="304"/>
      <c r="E903" s="303"/>
      <c r="F903" s="303"/>
      <c r="G903" s="313"/>
      <c r="H903" s="304"/>
      <c r="I903" s="303"/>
      <c r="J903" s="303"/>
      <c r="K903" s="303"/>
      <c r="L903" s="303"/>
      <c r="M903" s="303"/>
      <c r="N903" s="303"/>
      <c r="O903" s="303"/>
      <c r="P903" s="303"/>
      <c r="Q903" s="303"/>
      <c r="R903" s="303"/>
      <c r="S903" s="303"/>
      <c r="T903" s="304"/>
      <c r="U903" s="304"/>
      <c r="V903" s="304"/>
      <c r="W903" s="304"/>
      <c r="X903" s="304"/>
      <c r="Y903" s="304"/>
      <c r="Z903" s="304"/>
      <c r="AA903" s="304"/>
      <c r="AB903" s="304"/>
      <c r="AC903" s="304"/>
      <c r="AD903" s="304"/>
      <c r="AE903" s="304"/>
      <c r="AF903" s="304"/>
      <c r="AG903" s="304"/>
    </row>
    <row r="904">
      <c r="A904" s="304"/>
      <c r="B904" s="304"/>
      <c r="C904" s="304"/>
      <c r="D904" s="304"/>
      <c r="E904" s="303"/>
      <c r="F904" s="303"/>
      <c r="G904" s="313"/>
      <c r="H904" s="304"/>
      <c r="I904" s="303"/>
      <c r="J904" s="303"/>
      <c r="K904" s="303"/>
      <c r="L904" s="303"/>
      <c r="M904" s="303"/>
      <c r="N904" s="303"/>
      <c r="O904" s="303"/>
      <c r="P904" s="303"/>
      <c r="Q904" s="303"/>
      <c r="R904" s="303"/>
      <c r="S904" s="303"/>
      <c r="T904" s="304"/>
      <c r="U904" s="304"/>
      <c r="V904" s="304"/>
      <c r="W904" s="304"/>
      <c r="X904" s="304"/>
      <c r="Y904" s="304"/>
      <c r="Z904" s="304"/>
      <c r="AA904" s="304"/>
      <c r="AB904" s="304"/>
      <c r="AC904" s="304"/>
      <c r="AD904" s="304"/>
      <c r="AE904" s="304"/>
      <c r="AF904" s="304"/>
      <c r="AG904" s="304"/>
    </row>
    <row r="905">
      <c r="A905" s="304"/>
      <c r="B905" s="304"/>
      <c r="C905" s="304"/>
      <c r="D905" s="304"/>
      <c r="E905" s="303"/>
      <c r="F905" s="303"/>
      <c r="G905" s="313"/>
      <c r="H905" s="304"/>
      <c r="I905" s="303"/>
      <c r="J905" s="303"/>
      <c r="K905" s="303"/>
      <c r="L905" s="303"/>
      <c r="M905" s="303"/>
      <c r="N905" s="303"/>
      <c r="O905" s="303"/>
      <c r="P905" s="303"/>
      <c r="Q905" s="303"/>
      <c r="R905" s="303"/>
      <c r="S905" s="303"/>
      <c r="T905" s="304"/>
      <c r="U905" s="304"/>
      <c r="V905" s="304"/>
      <c r="W905" s="304"/>
      <c r="X905" s="304"/>
      <c r="Y905" s="304"/>
      <c r="Z905" s="304"/>
      <c r="AA905" s="304"/>
      <c r="AB905" s="304"/>
      <c r="AC905" s="304"/>
      <c r="AD905" s="304"/>
      <c r="AE905" s="304"/>
      <c r="AF905" s="304"/>
      <c r="AG905" s="304"/>
    </row>
    <row r="906">
      <c r="A906" s="304"/>
      <c r="B906" s="304"/>
      <c r="C906" s="304"/>
      <c r="D906" s="304"/>
      <c r="E906" s="303"/>
      <c r="F906" s="303"/>
      <c r="G906" s="313"/>
      <c r="H906" s="304"/>
      <c r="I906" s="303"/>
      <c r="J906" s="303"/>
      <c r="K906" s="303"/>
      <c r="L906" s="303"/>
      <c r="M906" s="303"/>
      <c r="N906" s="303"/>
      <c r="O906" s="303"/>
      <c r="P906" s="303"/>
      <c r="Q906" s="303"/>
      <c r="R906" s="303"/>
      <c r="S906" s="303"/>
      <c r="T906" s="304"/>
      <c r="U906" s="304"/>
      <c r="V906" s="304"/>
      <c r="W906" s="304"/>
      <c r="X906" s="304"/>
      <c r="Y906" s="304"/>
      <c r="Z906" s="304"/>
      <c r="AA906" s="304"/>
      <c r="AB906" s="304"/>
      <c r="AC906" s="304"/>
      <c r="AD906" s="304"/>
      <c r="AE906" s="304"/>
      <c r="AF906" s="304"/>
      <c r="AG906" s="304"/>
    </row>
    <row r="907">
      <c r="A907" s="304"/>
      <c r="B907" s="304"/>
      <c r="C907" s="304"/>
      <c r="D907" s="304"/>
      <c r="E907" s="303"/>
      <c r="F907" s="303"/>
      <c r="G907" s="313"/>
      <c r="H907" s="304"/>
      <c r="I907" s="303"/>
      <c r="J907" s="303"/>
      <c r="K907" s="303"/>
      <c r="L907" s="303"/>
      <c r="M907" s="303"/>
      <c r="N907" s="303"/>
      <c r="O907" s="303"/>
      <c r="P907" s="303"/>
      <c r="Q907" s="303"/>
      <c r="R907" s="303"/>
      <c r="S907" s="303"/>
      <c r="T907" s="304"/>
      <c r="U907" s="304"/>
      <c r="V907" s="304"/>
      <c r="W907" s="304"/>
      <c r="X907" s="304"/>
      <c r="Y907" s="304"/>
      <c r="Z907" s="304"/>
      <c r="AA907" s="304"/>
      <c r="AB907" s="304"/>
      <c r="AC907" s="304"/>
      <c r="AD907" s="304"/>
      <c r="AE907" s="304"/>
      <c r="AF907" s="304"/>
      <c r="AG907" s="304"/>
    </row>
    <row r="908">
      <c r="A908" s="304"/>
      <c r="B908" s="304"/>
      <c r="C908" s="304"/>
      <c r="D908" s="304"/>
      <c r="E908" s="303"/>
      <c r="F908" s="303"/>
      <c r="G908" s="313"/>
      <c r="H908" s="304"/>
      <c r="I908" s="303"/>
      <c r="J908" s="303"/>
      <c r="K908" s="303"/>
      <c r="L908" s="303"/>
      <c r="M908" s="303"/>
      <c r="N908" s="303"/>
      <c r="O908" s="303"/>
      <c r="P908" s="303"/>
      <c r="Q908" s="303"/>
      <c r="R908" s="303"/>
      <c r="S908" s="303"/>
      <c r="T908" s="304"/>
      <c r="U908" s="304"/>
      <c r="V908" s="304"/>
      <c r="W908" s="304"/>
      <c r="X908" s="304"/>
      <c r="Y908" s="304"/>
      <c r="Z908" s="304"/>
      <c r="AA908" s="304"/>
      <c r="AB908" s="304"/>
      <c r="AC908" s="304"/>
      <c r="AD908" s="304"/>
      <c r="AE908" s="304"/>
      <c r="AF908" s="304"/>
      <c r="AG908" s="304"/>
    </row>
    <row r="909">
      <c r="A909" s="304"/>
      <c r="B909" s="304"/>
      <c r="C909" s="304"/>
      <c r="D909" s="304"/>
      <c r="E909" s="303"/>
      <c r="F909" s="303"/>
      <c r="G909" s="313"/>
      <c r="H909" s="304"/>
      <c r="I909" s="303"/>
      <c r="J909" s="303"/>
      <c r="K909" s="303"/>
      <c r="L909" s="303"/>
      <c r="M909" s="303"/>
      <c r="N909" s="303"/>
      <c r="O909" s="303"/>
      <c r="P909" s="303"/>
      <c r="Q909" s="303"/>
      <c r="R909" s="303"/>
      <c r="S909" s="303"/>
      <c r="T909" s="304"/>
      <c r="U909" s="304"/>
      <c r="V909" s="304"/>
      <c r="W909" s="304"/>
      <c r="X909" s="304"/>
      <c r="Y909" s="304"/>
      <c r="Z909" s="304"/>
      <c r="AA909" s="304"/>
      <c r="AB909" s="304"/>
      <c r="AC909" s="304"/>
      <c r="AD909" s="304"/>
      <c r="AE909" s="304"/>
      <c r="AF909" s="304"/>
      <c r="AG909" s="304"/>
    </row>
    <row r="910">
      <c r="A910" s="304"/>
      <c r="B910" s="304"/>
      <c r="C910" s="304"/>
      <c r="D910" s="304"/>
      <c r="E910" s="303"/>
      <c r="F910" s="303"/>
      <c r="G910" s="313"/>
      <c r="H910" s="304"/>
      <c r="I910" s="303"/>
      <c r="J910" s="303"/>
      <c r="K910" s="303"/>
      <c r="L910" s="303"/>
      <c r="M910" s="303"/>
      <c r="N910" s="303"/>
      <c r="O910" s="303"/>
      <c r="P910" s="303"/>
      <c r="Q910" s="303"/>
      <c r="R910" s="303"/>
      <c r="S910" s="303"/>
      <c r="T910" s="304"/>
      <c r="U910" s="304"/>
      <c r="V910" s="304"/>
      <c r="W910" s="304"/>
      <c r="X910" s="304"/>
      <c r="Y910" s="304"/>
      <c r="Z910" s="304"/>
      <c r="AA910" s="304"/>
      <c r="AB910" s="304"/>
      <c r="AC910" s="304"/>
      <c r="AD910" s="304"/>
      <c r="AE910" s="304"/>
      <c r="AF910" s="304"/>
      <c r="AG910" s="304"/>
    </row>
    <row r="911">
      <c r="A911" s="304"/>
      <c r="B911" s="304"/>
      <c r="C911" s="304"/>
      <c r="D911" s="304"/>
      <c r="E911" s="303"/>
      <c r="F911" s="303"/>
      <c r="G911" s="313"/>
      <c r="H911" s="304"/>
      <c r="I911" s="303"/>
      <c r="J911" s="303"/>
      <c r="K911" s="303"/>
      <c r="L911" s="303"/>
      <c r="M911" s="303"/>
      <c r="N911" s="303"/>
      <c r="O911" s="303"/>
      <c r="P911" s="303"/>
      <c r="Q911" s="303"/>
      <c r="R911" s="303"/>
      <c r="S911" s="303"/>
      <c r="T911" s="304"/>
      <c r="U911" s="304"/>
      <c r="V911" s="304"/>
      <c r="W911" s="304"/>
      <c r="X911" s="304"/>
      <c r="Y911" s="304"/>
      <c r="Z911" s="304"/>
      <c r="AA911" s="304"/>
      <c r="AB911" s="304"/>
      <c r="AC911" s="304"/>
      <c r="AD911" s="304"/>
      <c r="AE911" s="304"/>
      <c r="AF911" s="304"/>
      <c r="AG911" s="304"/>
    </row>
    <row r="912">
      <c r="A912" s="304"/>
      <c r="B912" s="304"/>
      <c r="C912" s="304"/>
      <c r="D912" s="304"/>
      <c r="E912" s="303"/>
      <c r="F912" s="303"/>
      <c r="G912" s="313"/>
      <c r="H912" s="304"/>
      <c r="I912" s="303"/>
      <c r="J912" s="303"/>
      <c r="K912" s="303"/>
      <c r="L912" s="303"/>
      <c r="M912" s="303"/>
      <c r="N912" s="303"/>
      <c r="O912" s="303"/>
      <c r="P912" s="303"/>
      <c r="Q912" s="303"/>
      <c r="R912" s="303"/>
      <c r="S912" s="303"/>
      <c r="T912" s="304"/>
      <c r="U912" s="304"/>
      <c r="V912" s="304"/>
      <c r="W912" s="304"/>
      <c r="X912" s="304"/>
      <c r="Y912" s="304"/>
      <c r="Z912" s="304"/>
      <c r="AA912" s="304"/>
      <c r="AB912" s="304"/>
      <c r="AC912" s="304"/>
      <c r="AD912" s="304"/>
      <c r="AE912" s="304"/>
      <c r="AF912" s="304"/>
      <c r="AG912" s="304"/>
    </row>
    <row r="913">
      <c r="A913" s="304"/>
      <c r="B913" s="304"/>
      <c r="C913" s="304"/>
      <c r="D913" s="304"/>
      <c r="E913" s="303"/>
      <c r="F913" s="303"/>
      <c r="G913" s="313"/>
      <c r="H913" s="304"/>
      <c r="I913" s="303"/>
      <c r="J913" s="303"/>
      <c r="K913" s="303"/>
      <c r="L913" s="303"/>
      <c r="M913" s="303"/>
      <c r="N913" s="303"/>
      <c r="O913" s="303"/>
      <c r="P913" s="303"/>
      <c r="Q913" s="303"/>
      <c r="R913" s="303"/>
      <c r="S913" s="303"/>
      <c r="T913" s="304"/>
      <c r="U913" s="304"/>
      <c r="V913" s="304"/>
      <c r="W913" s="304"/>
      <c r="X913" s="304"/>
      <c r="Y913" s="304"/>
      <c r="Z913" s="304"/>
      <c r="AA913" s="304"/>
      <c r="AB913" s="304"/>
      <c r="AC913" s="304"/>
      <c r="AD913" s="304"/>
      <c r="AE913" s="304"/>
      <c r="AF913" s="304"/>
      <c r="AG913" s="304"/>
    </row>
    <row r="914">
      <c r="A914" s="304"/>
      <c r="B914" s="304"/>
      <c r="C914" s="304"/>
      <c r="D914" s="304"/>
      <c r="E914" s="303"/>
      <c r="F914" s="303"/>
      <c r="G914" s="313"/>
      <c r="H914" s="304"/>
      <c r="I914" s="303"/>
      <c r="J914" s="303"/>
      <c r="K914" s="303"/>
      <c r="L914" s="303"/>
      <c r="M914" s="303"/>
      <c r="N914" s="303"/>
      <c r="O914" s="303"/>
      <c r="P914" s="303"/>
      <c r="Q914" s="303"/>
      <c r="R914" s="303"/>
      <c r="S914" s="303"/>
      <c r="T914" s="304"/>
      <c r="U914" s="304"/>
      <c r="V914" s="304"/>
      <c r="W914" s="304"/>
      <c r="X914" s="304"/>
      <c r="Y914" s="304"/>
      <c r="Z914" s="304"/>
      <c r="AA914" s="304"/>
      <c r="AB914" s="304"/>
      <c r="AC914" s="304"/>
      <c r="AD914" s="304"/>
      <c r="AE914" s="304"/>
      <c r="AF914" s="304"/>
      <c r="AG914" s="304"/>
    </row>
    <row r="915">
      <c r="A915" s="304"/>
      <c r="B915" s="304"/>
      <c r="C915" s="304"/>
      <c r="D915" s="304"/>
      <c r="E915" s="303"/>
      <c r="F915" s="303"/>
      <c r="G915" s="313"/>
      <c r="H915" s="304"/>
      <c r="I915" s="303"/>
      <c r="J915" s="303"/>
      <c r="K915" s="303"/>
      <c r="L915" s="303"/>
      <c r="M915" s="303"/>
      <c r="N915" s="303"/>
      <c r="O915" s="303"/>
      <c r="P915" s="303"/>
      <c r="Q915" s="303"/>
      <c r="R915" s="303"/>
      <c r="S915" s="303"/>
      <c r="T915" s="304"/>
      <c r="U915" s="304"/>
      <c r="V915" s="304"/>
      <c r="W915" s="304"/>
      <c r="X915" s="304"/>
      <c r="Y915" s="304"/>
      <c r="Z915" s="304"/>
      <c r="AA915" s="304"/>
      <c r="AB915" s="304"/>
      <c r="AC915" s="304"/>
      <c r="AD915" s="304"/>
      <c r="AE915" s="304"/>
      <c r="AF915" s="304"/>
      <c r="AG915" s="304"/>
    </row>
    <row r="916">
      <c r="A916" s="304"/>
      <c r="B916" s="304"/>
      <c r="C916" s="304"/>
      <c r="D916" s="304"/>
      <c r="E916" s="303"/>
      <c r="F916" s="303"/>
      <c r="G916" s="313"/>
      <c r="H916" s="304"/>
      <c r="I916" s="303"/>
      <c r="J916" s="303"/>
      <c r="K916" s="303"/>
      <c r="L916" s="303"/>
      <c r="M916" s="303"/>
      <c r="N916" s="303"/>
      <c r="O916" s="303"/>
      <c r="P916" s="303"/>
      <c r="Q916" s="303"/>
      <c r="R916" s="303"/>
      <c r="S916" s="303"/>
      <c r="T916" s="304"/>
      <c r="U916" s="304"/>
      <c r="V916" s="304"/>
      <c r="W916" s="304"/>
      <c r="X916" s="304"/>
      <c r="Y916" s="304"/>
      <c r="Z916" s="304"/>
      <c r="AA916" s="304"/>
      <c r="AB916" s="304"/>
      <c r="AC916" s="304"/>
      <c r="AD916" s="304"/>
      <c r="AE916" s="304"/>
      <c r="AF916" s="304"/>
      <c r="AG916" s="304"/>
    </row>
    <row r="917">
      <c r="A917" s="304"/>
      <c r="B917" s="304"/>
      <c r="C917" s="304"/>
      <c r="D917" s="304"/>
      <c r="E917" s="303"/>
      <c r="F917" s="303"/>
      <c r="G917" s="313"/>
      <c r="H917" s="304"/>
      <c r="I917" s="303"/>
      <c r="J917" s="303"/>
      <c r="K917" s="303"/>
      <c r="L917" s="303"/>
      <c r="M917" s="303"/>
      <c r="N917" s="303"/>
      <c r="O917" s="303"/>
      <c r="P917" s="303"/>
      <c r="Q917" s="303"/>
      <c r="R917" s="303"/>
      <c r="S917" s="303"/>
      <c r="T917" s="304"/>
      <c r="U917" s="304"/>
      <c r="V917" s="304"/>
      <c r="W917" s="304"/>
      <c r="X917" s="304"/>
      <c r="Y917" s="304"/>
      <c r="Z917" s="304"/>
      <c r="AA917" s="304"/>
      <c r="AB917" s="304"/>
      <c r="AC917" s="304"/>
      <c r="AD917" s="304"/>
      <c r="AE917" s="304"/>
      <c r="AF917" s="304"/>
      <c r="AG917" s="304"/>
    </row>
    <row r="918">
      <c r="A918" s="304"/>
      <c r="B918" s="304"/>
      <c r="C918" s="304"/>
      <c r="D918" s="304"/>
      <c r="E918" s="303"/>
      <c r="F918" s="303"/>
      <c r="G918" s="313"/>
      <c r="H918" s="304"/>
      <c r="I918" s="303"/>
      <c r="J918" s="303"/>
      <c r="K918" s="303"/>
      <c r="L918" s="303"/>
      <c r="M918" s="303"/>
      <c r="N918" s="303"/>
      <c r="O918" s="303"/>
      <c r="P918" s="303"/>
      <c r="Q918" s="303"/>
      <c r="R918" s="303"/>
      <c r="S918" s="303"/>
      <c r="T918" s="304"/>
      <c r="U918" s="304"/>
      <c r="V918" s="304"/>
      <c r="W918" s="304"/>
      <c r="X918" s="304"/>
      <c r="Y918" s="304"/>
      <c r="Z918" s="304"/>
      <c r="AA918" s="304"/>
      <c r="AB918" s="304"/>
      <c r="AC918" s="304"/>
      <c r="AD918" s="304"/>
      <c r="AE918" s="304"/>
      <c r="AF918" s="304"/>
      <c r="AG918" s="304"/>
    </row>
    <row r="919">
      <c r="A919" s="304"/>
      <c r="B919" s="304"/>
      <c r="C919" s="304"/>
      <c r="D919" s="304"/>
      <c r="E919" s="303"/>
      <c r="F919" s="303"/>
      <c r="G919" s="313"/>
      <c r="H919" s="304"/>
      <c r="I919" s="303"/>
      <c r="J919" s="303"/>
      <c r="K919" s="303"/>
      <c r="L919" s="303"/>
      <c r="M919" s="303"/>
      <c r="N919" s="303"/>
      <c r="O919" s="303"/>
      <c r="P919" s="303"/>
      <c r="Q919" s="303"/>
      <c r="R919" s="303"/>
      <c r="S919" s="303"/>
      <c r="T919" s="304"/>
      <c r="U919" s="304"/>
      <c r="V919" s="304"/>
      <c r="W919" s="304"/>
      <c r="X919" s="304"/>
      <c r="Y919" s="304"/>
      <c r="Z919" s="304"/>
      <c r="AA919" s="304"/>
      <c r="AB919" s="304"/>
      <c r="AC919" s="304"/>
      <c r="AD919" s="304"/>
      <c r="AE919" s="304"/>
      <c r="AF919" s="304"/>
      <c r="AG919" s="304"/>
    </row>
    <row r="920">
      <c r="A920" s="304"/>
      <c r="B920" s="304"/>
      <c r="C920" s="304"/>
      <c r="D920" s="304"/>
      <c r="E920" s="303"/>
      <c r="F920" s="303"/>
      <c r="G920" s="313"/>
      <c r="H920" s="304"/>
      <c r="I920" s="303"/>
      <c r="J920" s="303"/>
      <c r="K920" s="303"/>
      <c r="L920" s="303"/>
      <c r="M920" s="303"/>
      <c r="N920" s="303"/>
      <c r="O920" s="303"/>
      <c r="P920" s="303"/>
      <c r="Q920" s="303"/>
      <c r="R920" s="303"/>
      <c r="S920" s="303"/>
      <c r="T920" s="304"/>
      <c r="U920" s="304"/>
      <c r="V920" s="304"/>
      <c r="W920" s="304"/>
      <c r="X920" s="304"/>
      <c r="Y920" s="304"/>
      <c r="Z920" s="304"/>
      <c r="AA920" s="304"/>
      <c r="AB920" s="304"/>
      <c r="AC920" s="304"/>
      <c r="AD920" s="304"/>
      <c r="AE920" s="304"/>
      <c r="AF920" s="304"/>
      <c r="AG920" s="304"/>
    </row>
    <row r="921">
      <c r="A921" s="304"/>
      <c r="B921" s="304"/>
      <c r="C921" s="304"/>
      <c r="D921" s="304"/>
      <c r="E921" s="303"/>
      <c r="F921" s="303"/>
      <c r="G921" s="313"/>
      <c r="H921" s="304"/>
      <c r="I921" s="303"/>
      <c r="J921" s="303"/>
      <c r="K921" s="303"/>
      <c r="L921" s="303"/>
      <c r="M921" s="303"/>
      <c r="N921" s="303"/>
      <c r="O921" s="303"/>
      <c r="P921" s="303"/>
      <c r="Q921" s="303"/>
      <c r="R921" s="303"/>
      <c r="S921" s="303"/>
      <c r="T921" s="304"/>
      <c r="U921" s="304"/>
      <c r="V921" s="304"/>
      <c r="W921" s="304"/>
      <c r="X921" s="304"/>
      <c r="Y921" s="304"/>
      <c r="Z921" s="304"/>
      <c r="AA921" s="304"/>
      <c r="AB921" s="304"/>
      <c r="AC921" s="304"/>
      <c r="AD921" s="304"/>
      <c r="AE921" s="304"/>
      <c r="AF921" s="304"/>
      <c r="AG921" s="304"/>
    </row>
    <row r="922">
      <c r="A922" s="304"/>
      <c r="B922" s="304"/>
      <c r="C922" s="304"/>
      <c r="D922" s="304"/>
      <c r="E922" s="303"/>
      <c r="F922" s="303"/>
      <c r="G922" s="313"/>
      <c r="H922" s="304"/>
      <c r="I922" s="303"/>
      <c r="J922" s="303"/>
      <c r="K922" s="303"/>
      <c r="L922" s="303"/>
      <c r="M922" s="303"/>
      <c r="N922" s="303"/>
      <c r="O922" s="303"/>
      <c r="P922" s="303"/>
      <c r="Q922" s="303"/>
      <c r="R922" s="303"/>
      <c r="S922" s="303"/>
      <c r="T922" s="304"/>
      <c r="U922" s="304"/>
      <c r="V922" s="304"/>
      <c r="W922" s="304"/>
      <c r="X922" s="304"/>
      <c r="Y922" s="304"/>
      <c r="Z922" s="304"/>
      <c r="AA922" s="304"/>
      <c r="AB922" s="304"/>
      <c r="AC922" s="304"/>
      <c r="AD922" s="304"/>
      <c r="AE922" s="304"/>
      <c r="AF922" s="304"/>
      <c r="AG922" s="304"/>
    </row>
    <row r="923">
      <c r="A923" s="304"/>
      <c r="B923" s="304"/>
      <c r="C923" s="304"/>
      <c r="D923" s="304"/>
      <c r="E923" s="303"/>
      <c r="F923" s="303"/>
      <c r="G923" s="313"/>
      <c r="H923" s="304"/>
      <c r="I923" s="303"/>
      <c r="J923" s="303"/>
      <c r="K923" s="303"/>
      <c r="L923" s="303"/>
      <c r="M923" s="303"/>
      <c r="N923" s="303"/>
      <c r="O923" s="303"/>
      <c r="P923" s="303"/>
      <c r="Q923" s="303"/>
      <c r="R923" s="303"/>
      <c r="S923" s="303"/>
      <c r="T923" s="304"/>
      <c r="U923" s="304"/>
      <c r="V923" s="304"/>
      <c r="W923" s="304"/>
      <c r="X923" s="304"/>
      <c r="Y923" s="304"/>
      <c r="Z923" s="304"/>
      <c r="AA923" s="304"/>
      <c r="AB923" s="304"/>
      <c r="AC923" s="304"/>
      <c r="AD923" s="304"/>
      <c r="AE923" s="304"/>
      <c r="AF923" s="304"/>
      <c r="AG923" s="304"/>
    </row>
    <row r="924">
      <c r="A924" s="304"/>
      <c r="B924" s="304"/>
      <c r="C924" s="304"/>
      <c r="D924" s="304"/>
      <c r="E924" s="303"/>
      <c r="F924" s="303"/>
      <c r="G924" s="313"/>
      <c r="H924" s="304"/>
      <c r="I924" s="303"/>
      <c r="J924" s="303"/>
      <c r="K924" s="303"/>
      <c r="L924" s="303"/>
      <c r="M924" s="303"/>
      <c r="N924" s="303"/>
      <c r="O924" s="303"/>
      <c r="P924" s="303"/>
      <c r="Q924" s="303"/>
      <c r="R924" s="303"/>
      <c r="S924" s="303"/>
      <c r="T924" s="304"/>
      <c r="U924" s="304"/>
      <c r="V924" s="304"/>
      <c r="W924" s="304"/>
      <c r="X924" s="304"/>
      <c r="Y924" s="304"/>
      <c r="Z924" s="304"/>
      <c r="AA924" s="304"/>
      <c r="AB924" s="304"/>
      <c r="AC924" s="304"/>
      <c r="AD924" s="304"/>
      <c r="AE924" s="304"/>
      <c r="AF924" s="304"/>
      <c r="AG924" s="304"/>
    </row>
    <row r="925">
      <c r="A925" s="304"/>
      <c r="B925" s="304"/>
      <c r="C925" s="304"/>
      <c r="D925" s="304"/>
      <c r="E925" s="303"/>
      <c r="F925" s="303"/>
      <c r="G925" s="313"/>
      <c r="H925" s="304"/>
      <c r="I925" s="303"/>
      <c r="J925" s="303"/>
      <c r="K925" s="303"/>
      <c r="L925" s="303"/>
      <c r="M925" s="303"/>
      <c r="N925" s="303"/>
      <c r="O925" s="303"/>
      <c r="P925" s="303"/>
      <c r="Q925" s="303"/>
      <c r="R925" s="303"/>
      <c r="S925" s="303"/>
      <c r="T925" s="304"/>
      <c r="U925" s="304"/>
      <c r="V925" s="304"/>
      <c r="W925" s="304"/>
      <c r="X925" s="304"/>
      <c r="Y925" s="304"/>
      <c r="Z925" s="304"/>
      <c r="AA925" s="304"/>
      <c r="AB925" s="304"/>
      <c r="AC925" s="304"/>
      <c r="AD925" s="304"/>
      <c r="AE925" s="304"/>
      <c r="AF925" s="304"/>
      <c r="AG925" s="304"/>
    </row>
    <row r="926">
      <c r="A926" s="304"/>
      <c r="B926" s="304"/>
      <c r="C926" s="304"/>
      <c r="D926" s="304"/>
      <c r="E926" s="303"/>
      <c r="F926" s="303"/>
      <c r="G926" s="313"/>
      <c r="H926" s="304"/>
      <c r="I926" s="303"/>
      <c r="J926" s="303"/>
      <c r="K926" s="303"/>
      <c r="L926" s="303"/>
      <c r="M926" s="303"/>
      <c r="N926" s="303"/>
      <c r="O926" s="303"/>
      <c r="P926" s="303"/>
      <c r="Q926" s="303"/>
      <c r="R926" s="303"/>
      <c r="S926" s="303"/>
      <c r="T926" s="304"/>
      <c r="U926" s="304"/>
      <c r="V926" s="304"/>
      <c r="W926" s="304"/>
      <c r="X926" s="304"/>
      <c r="Y926" s="304"/>
      <c r="Z926" s="304"/>
      <c r="AA926" s="304"/>
      <c r="AB926" s="304"/>
      <c r="AC926" s="304"/>
      <c r="AD926" s="304"/>
      <c r="AE926" s="304"/>
      <c r="AF926" s="304"/>
      <c r="AG926" s="304"/>
    </row>
    <row r="927">
      <c r="A927" s="304"/>
      <c r="B927" s="304"/>
      <c r="C927" s="304"/>
      <c r="D927" s="304"/>
      <c r="E927" s="303"/>
      <c r="F927" s="303"/>
      <c r="G927" s="313"/>
      <c r="H927" s="304"/>
      <c r="I927" s="303"/>
      <c r="J927" s="303"/>
      <c r="K927" s="303"/>
      <c r="L927" s="303"/>
      <c r="M927" s="303"/>
      <c r="N927" s="303"/>
      <c r="O927" s="303"/>
      <c r="P927" s="303"/>
      <c r="Q927" s="303"/>
      <c r="R927" s="303"/>
      <c r="S927" s="303"/>
      <c r="T927" s="304"/>
      <c r="U927" s="304"/>
      <c r="V927" s="304"/>
      <c r="W927" s="304"/>
      <c r="X927" s="304"/>
      <c r="Y927" s="304"/>
      <c r="Z927" s="304"/>
      <c r="AA927" s="304"/>
      <c r="AB927" s="304"/>
      <c r="AC927" s="304"/>
      <c r="AD927" s="304"/>
      <c r="AE927" s="304"/>
      <c r="AF927" s="304"/>
      <c r="AG927" s="304"/>
    </row>
    <row r="928">
      <c r="A928" s="304"/>
      <c r="B928" s="304"/>
      <c r="C928" s="304"/>
      <c r="D928" s="304"/>
      <c r="E928" s="303"/>
      <c r="F928" s="303"/>
      <c r="G928" s="313"/>
      <c r="H928" s="304"/>
      <c r="I928" s="303"/>
      <c r="J928" s="303"/>
      <c r="K928" s="303"/>
      <c r="L928" s="303"/>
      <c r="M928" s="303"/>
      <c r="N928" s="303"/>
      <c r="O928" s="303"/>
      <c r="P928" s="303"/>
      <c r="Q928" s="303"/>
      <c r="R928" s="303"/>
      <c r="S928" s="303"/>
      <c r="T928" s="304"/>
      <c r="U928" s="304"/>
      <c r="V928" s="304"/>
      <c r="W928" s="304"/>
      <c r="X928" s="304"/>
      <c r="Y928" s="304"/>
      <c r="Z928" s="304"/>
      <c r="AA928" s="304"/>
      <c r="AB928" s="304"/>
      <c r="AC928" s="304"/>
      <c r="AD928" s="304"/>
      <c r="AE928" s="304"/>
      <c r="AF928" s="304"/>
      <c r="AG928" s="304"/>
    </row>
    <row r="929">
      <c r="A929" s="304"/>
      <c r="B929" s="304"/>
      <c r="C929" s="304"/>
      <c r="D929" s="304"/>
      <c r="E929" s="303"/>
      <c r="F929" s="303"/>
      <c r="G929" s="313"/>
      <c r="H929" s="304"/>
      <c r="I929" s="303"/>
      <c r="J929" s="303"/>
      <c r="K929" s="303"/>
      <c r="L929" s="303"/>
      <c r="M929" s="303"/>
      <c r="N929" s="303"/>
      <c r="O929" s="303"/>
      <c r="P929" s="303"/>
      <c r="Q929" s="303"/>
      <c r="R929" s="303"/>
      <c r="S929" s="303"/>
      <c r="T929" s="304"/>
      <c r="U929" s="304"/>
      <c r="V929" s="304"/>
      <c r="W929" s="304"/>
      <c r="X929" s="304"/>
      <c r="Y929" s="304"/>
      <c r="Z929" s="304"/>
      <c r="AA929" s="304"/>
      <c r="AB929" s="304"/>
      <c r="AC929" s="304"/>
      <c r="AD929" s="304"/>
      <c r="AE929" s="304"/>
      <c r="AF929" s="304"/>
      <c r="AG929" s="304"/>
    </row>
    <row r="930">
      <c r="A930" s="304"/>
      <c r="B930" s="304"/>
      <c r="C930" s="304"/>
      <c r="D930" s="304"/>
      <c r="E930" s="303"/>
      <c r="F930" s="303"/>
      <c r="G930" s="313"/>
      <c r="H930" s="304"/>
      <c r="I930" s="303"/>
      <c r="J930" s="303"/>
      <c r="K930" s="303"/>
      <c r="L930" s="303"/>
      <c r="M930" s="303"/>
      <c r="N930" s="303"/>
      <c r="O930" s="303"/>
      <c r="P930" s="303"/>
      <c r="Q930" s="303"/>
      <c r="R930" s="303"/>
      <c r="S930" s="303"/>
      <c r="T930" s="304"/>
      <c r="U930" s="304"/>
      <c r="V930" s="304"/>
      <c r="W930" s="304"/>
      <c r="X930" s="304"/>
      <c r="Y930" s="304"/>
      <c r="Z930" s="304"/>
      <c r="AA930" s="304"/>
      <c r="AB930" s="304"/>
      <c r="AC930" s="304"/>
      <c r="AD930" s="304"/>
      <c r="AE930" s="304"/>
      <c r="AF930" s="304"/>
      <c r="AG930" s="304"/>
    </row>
    <row r="931">
      <c r="A931" s="304"/>
      <c r="B931" s="304"/>
      <c r="C931" s="304"/>
      <c r="D931" s="304"/>
      <c r="E931" s="303"/>
      <c r="F931" s="303"/>
      <c r="G931" s="313"/>
      <c r="H931" s="304"/>
      <c r="I931" s="303"/>
      <c r="J931" s="303"/>
      <c r="K931" s="303"/>
      <c r="L931" s="303"/>
      <c r="M931" s="303"/>
      <c r="N931" s="303"/>
      <c r="O931" s="303"/>
      <c r="P931" s="303"/>
      <c r="Q931" s="303"/>
      <c r="R931" s="303"/>
      <c r="S931" s="303"/>
      <c r="T931" s="304"/>
      <c r="U931" s="304"/>
      <c r="V931" s="304"/>
      <c r="W931" s="304"/>
      <c r="X931" s="304"/>
      <c r="Y931" s="304"/>
      <c r="Z931" s="304"/>
      <c r="AA931" s="304"/>
      <c r="AB931" s="304"/>
      <c r="AC931" s="304"/>
      <c r="AD931" s="304"/>
      <c r="AE931" s="304"/>
      <c r="AF931" s="304"/>
      <c r="AG931" s="304"/>
    </row>
    <row r="932">
      <c r="A932" s="304"/>
      <c r="B932" s="304"/>
      <c r="C932" s="304"/>
      <c r="D932" s="304"/>
      <c r="E932" s="303"/>
      <c r="F932" s="303"/>
      <c r="G932" s="313"/>
      <c r="H932" s="304"/>
      <c r="I932" s="303"/>
      <c r="J932" s="303"/>
      <c r="K932" s="303"/>
      <c r="L932" s="303"/>
      <c r="M932" s="303"/>
      <c r="N932" s="303"/>
      <c r="O932" s="303"/>
      <c r="P932" s="303"/>
      <c r="Q932" s="303"/>
      <c r="R932" s="303"/>
      <c r="S932" s="303"/>
      <c r="T932" s="304"/>
      <c r="U932" s="304"/>
      <c r="V932" s="304"/>
      <c r="W932" s="304"/>
      <c r="X932" s="304"/>
      <c r="Y932" s="304"/>
      <c r="Z932" s="304"/>
      <c r="AA932" s="304"/>
      <c r="AB932" s="304"/>
      <c r="AC932" s="304"/>
      <c r="AD932" s="304"/>
      <c r="AE932" s="304"/>
      <c r="AF932" s="304"/>
      <c r="AG932" s="304"/>
    </row>
    <row r="933">
      <c r="A933" s="304"/>
      <c r="B933" s="304"/>
      <c r="C933" s="304"/>
      <c r="D933" s="304"/>
      <c r="E933" s="303"/>
      <c r="F933" s="303"/>
      <c r="G933" s="313"/>
      <c r="H933" s="304"/>
      <c r="I933" s="303"/>
      <c r="J933" s="303"/>
      <c r="K933" s="303"/>
      <c r="L933" s="303"/>
      <c r="M933" s="303"/>
      <c r="N933" s="303"/>
      <c r="O933" s="303"/>
      <c r="P933" s="303"/>
      <c r="Q933" s="303"/>
      <c r="R933" s="303"/>
      <c r="S933" s="303"/>
      <c r="T933" s="304"/>
      <c r="U933" s="304"/>
      <c r="V933" s="304"/>
      <c r="W933" s="304"/>
      <c r="X933" s="304"/>
      <c r="Y933" s="304"/>
      <c r="Z933" s="304"/>
      <c r="AA933" s="304"/>
      <c r="AB933" s="304"/>
      <c r="AC933" s="304"/>
      <c r="AD933" s="304"/>
      <c r="AE933" s="304"/>
      <c r="AF933" s="304"/>
      <c r="AG933" s="304"/>
    </row>
    <row r="934">
      <c r="A934" s="304"/>
      <c r="B934" s="304"/>
      <c r="C934" s="304"/>
      <c r="D934" s="304"/>
      <c r="E934" s="303"/>
      <c r="F934" s="303"/>
      <c r="G934" s="313"/>
      <c r="H934" s="304"/>
      <c r="I934" s="303"/>
      <c r="J934" s="303"/>
      <c r="K934" s="303"/>
      <c r="L934" s="303"/>
      <c r="M934" s="303"/>
      <c r="N934" s="303"/>
      <c r="O934" s="303"/>
      <c r="P934" s="303"/>
      <c r="Q934" s="303"/>
      <c r="R934" s="303"/>
      <c r="S934" s="303"/>
      <c r="T934" s="304"/>
      <c r="U934" s="304"/>
      <c r="V934" s="304"/>
      <c r="W934" s="304"/>
      <c r="X934" s="304"/>
      <c r="Y934" s="304"/>
      <c r="Z934" s="304"/>
      <c r="AA934" s="304"/>
      <c r="AB934" s="304"/>
      <c r="AC934" s="304"/>
      <c r="AD934" s="304"/>
      <c r="AE934" s="304"/>
      <c r="AF934" s="304"/>
      <c r="AG934" s="304"/>
    </row>
    <row r="935">
      <c r="A935" s="304"/>
      <c r="B935" s="304"/>
      <c r="C935" s="304"/>
      <c r="D935" s="304"/>
      <c r="E935" s="303"/>
      <c r="F935" s="303"/>
      <c r="G935" s="313"/>
      <c r="H935" s="304"/>
      <c r="I935" s="303"/>
      <c r="J935" s="303"/>
      <c r="K935" s="303"/>
      <c r="L935" s="303"/>
      <c r="M935" s="303"/>
      <c r="N935" s="303"/>
      <c r="O935" s="303"/>
      <c r="P935" s="303"/>
      <c r="Q935" s="303"/>
      <c r="R935" s="303"/>
      <c r="S935" s="303"/>
      <c r="T935" s="304"/>
      <c r="U935" s="304"/>
      <c r="V935" s="304"/>
      <c r="W935" s="304"/>
      <c r="X935" s="304"/>
      <c r="Y935" s="304"/>
      <c r="Z935" s="304"/>
      <c r="AA935" s="304"/>
      <c r="AB935" s="304"/>
      <c r="AC935" s="304"/>
      <c r="AD935" s="304"/>
      <c r="AE935" s="304"/>
      <c r="AF935" s="304"/>
      <c r="AG935" s="304"/>
    </row>
    <row r="936">
      <c r="A936" s="304"/>
      <c r="B936" s="304"/>
      <c r="C936" s="304"/>
      <c r="D936" s="304"/>
      <c r="E936" s="303"/>
      <c r="F936" s="303"/>
      <c r="G936" s="313"/>
      <c r="H936" s="304"/>
      <c r="I936" s="303"/>
      <c r="J936" s="303"/>
      <c r="K936" s="303"/>
      <c r="L936" s="303"/>
      <c r="M936" s="303"/>
      <c r="N936" s="303"/>
      <c r="O936" s="303"/>
      <c r="P936" s="303"/>
      <c r="Q936" s="303"/>
      <c r="R936" s="303"/>
      <c r="S936" s="303"/>
      <c r="T936" s="304"/>
      <c r="U936" s="304"/>
      <c r="V936" s="304"/>
      <c r="W936" s="304"/>
      <c r="X936" s="304"/>
      <c r="Y936" s="304"/>
      <c r="Z936" s="304"/>
      <c r="AA936" s="304"/>
      <c r="AB936" s="304"/>
      <c r="AC936" s="304"/>
      <c r="AD936" s="304"/>
      <c r="AE936" s="304"/>
      <c r="AF936" s="304"/>
      <c r="AG936" s="304"/>
    </row>
    <row r="937">
      <c r="A937" s="304"/>
      <c r="B937" s="304"/>
      <c r="C937" s="304"/>
      <c r="D937" s="304"/>
      <c r="E937" s="303"/>
      <c r="F937" s="303"/>
      <c r="G937" s="313"/>
      <c r="H937" s="304"/>
      <c r="I937" s="303"/>
      <c r="J937" s="303"/>
      <c r="K937" s="303"/>
      <c r="L937" s="303"/>
      <c r="M937" s="303"/>
      <c r="N937" s="303"/>
      <c r="O937" s="303"/>
      <c r="P937" s="303"/>
      <c r="Q937" s="303"/>
      <c r="R937" s="303"/>
      <c r="S937" s="303"/>
      <c r="T937" s="304"/>
      <c r="U937" s="304"/>
      <c r="V937" s="304"/>
      <c r="W937" s="304"/>
      <c r="X937" s="304"/>
      <c r="Y937" s="304"/>
      <c r="Z937" s="304"/>
      <c r="AA937" s="304"/>
      <c r="AB937" s="304"/>
      <c r="AC937" s="304"/>
      <c r="AD937" s="304"/>
      <c r="AE937" s="304"/>
      <c r="AF937" s="304"/>
      <c r="AG937" s="304"/>
    </row>
    <row r="938">
      <c r="A938" s="304"/>
      <c r="B938" s="304"/>
      <c r="C938" s="304"/>
      <c r="D938" s="304"/>
      <c r="E938" s="303"/>
      <c r="F938" s="303"/>
      <c r="G938" s="313"/>
      <c r="H938" s="304"/>
      <c r="I938" s="303"/>
      <c r="J938" s="303"/>
      <c r="K938" s="303"/>
      <c r="L938" s="303"/>
      <c r="M938" s="303"/>
      <c r="N938" s="303"/>
      <c r="O938" s="303"/>
      <c r="P938" s="303"/>
      <c r="Q938" s="303"/>
      <c r="R938" s="303"/>
      <c r="S938" s="303"/>
      <c r="T938" s="304"/>
      <c r="U938" s="304"/>
      <c r="V938" s="304"/>
      <c r="W938" s="304"/>
      <c r="X938" s="304"/>
      <c r="Y938" s="304"/>
      <c r="Z938" s="304"/>
      <c r="AA938" s="304"/>
      <c r="AB938" s="304"/>
      <c r="AC938" s="304"/>
      <c r="AD938" s="304"/>
      <c r="AE938" s="304"/>
      <c r="AF938" s="304"/>
      <c r="AG938" s="304"/>
    </row>
    <row r="939">
      <c r="A939" s="304"/>
      <c r="B939" s="304"/>
      <c r="C939" s="304"/>
      <c r="D939" s="304"/>
      <c r="E939" s="303"/>
      <c r="F939" s="303"/>
      <c r="G939" s="313"/>
      <c r="H939" s="304"/>
      <c r="I939" s="303"/>
      <c r="J939" s="303"/>
      <c r="K939" s="303"/>
      <c r="L939" s="303"/>
      <c r="M939" s="303"/>
      <c r="N939" s="303"/>
      <c r="O939" s="303"/>
      <c r="P939" s="303"/>
      <c r="Q939" s="303"/>
      <c r="R939" s="303"/>
      <c r="S939" s="303"/>
      <c r="T939" s="304"/>
      <c r="U939" s="304"/>
      <c r="V939" s="304"/>
      <c r="W939" s="304"/>
      <c r="X939" s="304"/>
      <c r="Y939" s="304"/>
      <c r="Z939" s="304"/>
      <c r="AA939" s="304"/>
      <c r="AB939" s="304"/>
      <c r="AC939" s="304"/>
      <c r="AD939" s="304"/>
      <c r="AE939" s="304"/>
      <c r="AF939" s="304"/>
      <c r="AG939" s="304"/>
    </row>
    <row r="940">
      <c r="A940" s="304"/>
      <c r="B940" s="304"/>
      <c r="C940" s="304"/>
      <c r="D940" s="304"/>
      <c r="E940" s="303"/>
      <c r="F940" s="303"/>
      <c r="G940" s="313"/>
      <c r="H940" s="304"/>
      <c r="I940" s="303"/>
      <c r="J940" s="303"/>
      <c r="K940" s="303"/>
      <c r="L940" s="303"/>
      <c r="M940" s="303"/>
      <c r="N940" s="303"/>
      <c r="O940" s="303"/>
      <c r="P940" s="303"/>
      <c r="Q940" s="303"/>
      <c r="R940" s="303"/>
      <c r="S940" s="303"/>
      <c r="T940" s="304"/>
      <c r="U940" s="304"/>
      <c r="V940" s="304"/>
      <c r="W940" s="304"/>
      <c r="X940" s="304"/>
      <c r="Y940" s="304"/>
      <c r="Z940" s="304"/>
      <c r="AA940" s="304"/>
      <c r="AB940" s="304"/>
      <c r="AC940" s="304"/>
      <c r="AD940" s="304"/>
      <c r="AE940" s="304"/>
      <c r="AF940" s="304"/>
      <c r="AG940" s="304"/>
    </row>
    <row r="941">
      <c r="A941" s="304"/>
      <c r="B941" s="304"/>
      <c r="C941" s="304"/>
      <c r="D941" s="304"/>
      <c r="E941" s="303"/>
      <c r="F941" s="303"/>
      <c r="G941" s="313"/>
      <c r="H941" s="304"/>
      <c r="I941" s="303"/>
      <c r="J941" s="303"/>
      <c r="K941" s="303"/>
      <c r="L941" s="303"/>
      <c r="M941" s="303"/>
      <c r="N941" s="303"/>
      <c r="O941" s="303"/>
      <c r="P941" s="303"/>
      <c r="Q941" s="303"/>
      <c r="R941" s="303"/>
      <c r="S941" s="303"/>
      <c r="T941" s="304"/>
      <c r="U941" s="304"/>
      <c r="V941" s="304"/>
      <c r="W941" s="304"/>
      <c r="X941" s="304"/>
      <c r="Y941" s="304"/>
      <c r="Z941" s="304"/>
      <c r="AA941" s="304"/>
      <c r="AB941" s="304"/>
      <c r="AC941" s="304"/>
      <c r="AD941" s="304"/>
      <c r="AE941" s="304"/>
      <c r="AF941" s="304"/>
      <c r="AG941" s="304"/>
    </row>
    <row r="942">
      <c r="A942" s="304"/>
      <c r="B942" s="304"/>
      <c r="C942" s="304"/>
      <c r="D942" s="304"/>
      <c r="E942" s="303"/>
      <c r="F942" s="303"/>
      <c r="G942" s="313"/>
      <c r="H942" s="304"/>
      <c r="I942" s="303"/>
      <c r="J942" s="303"/>
      <c r="K942" s="303"/>
      <c r="L942" s="303"/>
      <c r="M942" s="303"/>
      <c r="N942" s="303"/>
      <c r="O942" s="303"/>
      <c r="P942" s="303"/>
      <c r="Q942" s="303"/>
      <c r="R942" s="303"/>
      <c r="S942" s="303"/>
      <c r="T942" s="304"/>
      <c r="U942" s="304"/>
      <c r="V942" s="304"/>
      <c r="W942" s="304"/>
      <c r="X942" s="304"/>
      <c r="Y942" s="304"/>
      <c r="Z942" s="304"/>
      <c r="AA942" s="304"/>
      <c r="AB942" s="304"/>
      <c r="AC942" s="304"/>
      <c r="AD942" s="304"/>
      <c r="AE942" s="304"/>
      <c r="AF942" s="304"/>
      <c r="AG942" s="304"/>
    </row>
    <row r="943">
      <c r="A943" s="304"/>
      <c r="B943" s="304"/>
      <c r="C943" s="304"/>
      <c r="D943" s="304"/>
      <c r="E943" s="303"/>
      <c r="F943" s="303"/>
      <c r="G943" s="313"/>
      <c r="H943" s="304"/>
      <c r="I943" s="303"/>
      <c r="J943" s="303"/>
      <c r="K943" s="303"/>
      <c r="L943" s="303"/>
      <c r="M943" s="303"/>
      <c r="N943" s="303"/>
      <c r="O943" s="303"/>
      <c r="P943" s="303"/>
      <c r="Q943" s="303"/>
      <c r="R943" s="303"/>
      <c r="S943" s="303"/>
      <c r="T943" s="304"/>
      <c r="U943" s="304"/>
      <c r="V943" s="304"/>
      <c r="W943" s="304"/>
      <c r="X943" s="304"/>
      <c r="Y943" s="304"/>
      <c r="Z943" s="304"/>
      <c r="AA943" s="304"/>
      <c r="AB943" s="304"/>
      <c r="AC943" s="304"/>
      <c r="AD943" s="304"/>
      <c r="AE943" s="304"/>
      <c r="AF943" s="304"/>
      <c r="AG943" s="304"/>
    </row>
    <row r="944">
      <c r="A944" s="304"/>
      <c r="B944" s="304"/>
      <c r="C944" s="304"/>
      <c r="D944" s="304"/>
      <c r="E944" s="303"/>
      <c r="F944" s="303"/>
      <c r="G944" s="313"/>
      <c r="H944" s="304"/>
      <c r="I944" s="303"/>
      <c r="J944" s="303"/>
      <c r="K944" s="303"/>
      <c r="L944" s="303"/>
      <c r="M944" s="303"/>
      <c r="N944" s="303"/>
      <c r="O944" s="303"/>
      <c r="P944" s="303"/>
      <c r="Q944" s="303"/>
      <c r="R944" s="303"/>
      <c r="S944" s="303"/>
      <c r="T944" s="304"/>
      <c r="U944" s="304"/>
      <c r="V944" s="304"/>
      <c r="W944" s="304"/>
      <c r="X944" s="304"/>
      <c r="Y944" s="304"/>
      <c r="Z944" s="304"/>
      <c r="AA944" s="304"/>
      <c r="AB944" s="304"/>
      <c r="AC944" s="304"/>
      <c r="AD944" s="304"/>
      <c r="AE944" s="304"/>
      <c r="AF944" s="304"/>
      <c r="AG944" s="304"/>
    </row>
    <row r="945">
      <c r="A945" s="304"/>
      <c r="B945" s="304"/>
      <c r="C945" s="304"/>
      <c r="D945" s="304"/>
      <c r="E945" s="303"/>
      <c r="F945" s="303"/>
      <c r="G945" s="313"/>
      <c r="H945" s="304"/>
      <c r="I945" s="303"/>
      <c r="J945" s="303"/>
      <c r="K945" s="303"/>
      <c r="L945" s="303"/>
      <c r="M945" s="303"/>
      <c r="N945" s="303"/>
      <c r="O945" s="303"/>
      <c r="P945" s="303"/>
      <c r="Q945" s="303"/>
      <c r="R945" s="303"/>
      <c r="S945" s="303"/>
      <c r="T945" s="304"/>
      <c r="U945" s="304"/>
      <c r="V945" s="304"/>
      <c r="W945" s="304"/>
      <c r="X945" s="304"/>
      <c r="Y945" s="304"/>
      <c r="Z945" s="304"/>
      <c r="AA945" s="304"/>
      <c r="AB945" s="304"/>
      <c r="AC945" s="304"/>
      <c r="AD945" s="304"/>
      <c r="AE945" s="304"/>
      <c r="AF945" s="304"/>
      <c r="AG945" s="304"/>
    </row>
    <row r="946">
      <c r="A946" s="304"/>
      <c r="B946" s="304"/>
      <c r="C946" s="304"/>
      <c r="D946" s="304"/>
      <c r="E946" s="303"/>
      <c r="F946" s="303"/>
      <c r="G946" s="313"/>
      <c r="H946" s="304"/>
      <c r="I946" s="303"/>
      <c r="J946" s="303"/>
      <c r="K946" s="303"/>
      <c r="L946" s="303"/>
      <c r="M946" s="303"/>
      <c r="N946" s="303"/>
      <c r="O946" s="303"/>
      <c r="P946" s="303"/>
      <c r="Q946" s="303"/>
      <c r="R946" s="303"/>
      <c r="S946" s="303"/>
      <c r="T946" s="304"/>
      <c r="U946" s="304"/>
      <c r="V946" s="304"/>
      <c r="W946" s="304"/>
      <c r="X946" s="304"/>
      <c r="Y946" s="304"/>
      <c r="Z946" s="304"/>
      <c r="AA946" s="304"/>
      <c r="AB946" s="304"/>
      <c r="AC946" s="304"/>
      <c r="AD946" s="304"/>
      <c r="AE946" s="304"/>
      <c r="AF946" s="304"/>
      <c r="AG946" s="304"/>
    </row>
    <row r="947">
      <c r="A947" s="304"/>
      <c r="B947" s="304"/>
      <c r="C947" s="304"/>
      <c r="D947" s="304"/>
      <c r="E947" s="303"/>
      <c r="F947" s="303"/>
      <c r="G947" s="313"/>
      <c r="H947" s="304"/>
      <c r="I947" s="303"/>
      <c r="J947" s="303"/>
      <c r="K947" s="303"/>
      <c r="L947" s="303"/>
      <c r="M947" s="303"/>
      <c r="N947" s="303"/>
      <c r="O947" s="303"/>
      <c r="P947" s="303"/>
      <c r="Q947" s="303"/>
      <c r="R947" s="303"/>
      <c r="S947" s="303"/>
      <c r="T947" s="304"/>
      <c r="U947" s="304"/>
      <c r="V947" s="304"/>
      <c r="W947" s="304"/>
      <c r="X947" s="304"/>
      <c r="Y947" s="304"/>
      <c r="Z947" s="304"/>
      <c r="AA947" s="304"/>
      <c r="AB947" s="304"/>
      <c r="AC947" s="304"/>
      <c r="AD947" s="304"/>
      <c r="AE947" s="304"/>
      <c r="AF947" s="304"/>
      <c r="AG947" s="304"/>
    </row>
    <row r="948">
      <c r="A948" s="304"/>
      <c r="B948" s="304"/>
      <c r="C948" s="304"/>
      <c r="D948" s="304"/>
      <c r="E948" s="303"/>
      <c r="F948" s="303"/>
      <c r="G948" s="313"/>
      <c r="H948" s="304"/>
      <c r="I948" s="303"/>
      <c r="J948" s="303"/>
      <c r="K948" s="303"/>
      <c r="L948" s="303"/>
      <c r="M948" s="303"/>
      <c r="N948" s="303"/>
      <c r="O948" s="303"/>
      <c r="P948" s="303"/>
      <c r="Q948" s="303"/>
      <c r="R948" s="303"/>
      <c r="S948" s="303"/>
      <c r="T948" s="304"/>
      <c r="U948" s="304"/>
      <c r="V948" s="304"/>
      <c r="W948" s="304"/>
      <c r="X948" s="304"/>
      <c r="Y948" s="304"/>
      <c r="Z948" s="304"/>
      <c r="AA948" s="304"/>
      <c r="AB948" s="304"/>
      <c r="AC948" s="304"/>
      <c r="AD948" s="304"/>
      <c r="AE948" s="304"/>
      <c r="AF948" s="304"/>
      <c r="AG948" s="304"/>
    </row>
    <row r="949">
      <c r="A949" s="304"/>
      <c r="B949" s="304"/>
      <c r="C949" s="304"/>
      <c r="D949" s="304"/>
      <c r="E949" s="303"/>
      <c r="F949" s="303"/>
      <c r="G949" s="313"/>
      <c r="H949" s="304"/>
      <c r="I949" s="303"/>
      <c r="J949" s="303"/>
      <c r="K949" s="303"/>
      <c r="L949" s="303"/>
      <c r="M949" s="303"/>
      <c r="N949" s="303"/>
      <c r="O949" s="303"/>
      <c r="P949" s="303"/>
      <c r="Q949" s="303"/>
      <c r="R949" s="303"/>
      <c r="S949" s="303"/>
      <c r="T949" s="304"/>
      <c r="U949" s="304"/>
      <c r="V949" s="304"/>
      <c r="W949" s="304"/>
      <c r="X949" s="304"/>
      <c r="Y949" s="304"/>
      <c r="Z949" s="304"/>
      <c r="AA949" s="304"/>
      <c r="AB949" s="304"/>
      <c r="AC949" s="304"/>
      <c r="AD949" s="304"/>
      <c r="AE949" s="304"/>
      <c r="AF949" s="304"/>
      <c r="AG949" s="304"/>
    </row>
    <row r="950">
      <c r="A950" s="304"/>
      <c r="B950" s="304"/>
      <c r="C950" s="304"/>
      <c r="D950" s="304"/>
      <c r="E950" s="303"/>
      <c r="F950" s="303"/>
      <c r="G950" s="313"/>
      <c r="H950" s="304"/>
      <c r="I950" s="303"/>
      <c r="J950" s="303"/>
      <c r="K950" s="303"/>
      <c r="L950" s="303"/>
      <c r="M950" s="303"/>
      <c r="N950" s="303"/>
      <c r="O950" s="303"/>
      <c r="P950" s="303"/>
      <c r="Q950" s="303"/>
      <c r="R950" s="303"/>
      <c r="S950" s="303"/>
      <c r="T950" s="304"/>
      <c r="U950" s="304"/>
      <c r="V950" s="304"/>
      <c r="W950" s="304"/>
      <c r="X950" s="304"/>
      <c r="Y950" s="304"/>
      <c r="Z950" s="304"/>
      <c r="AA950" s="304"/>
      <c r="AB950" s="304"/>
      <c r="AC950" s="304"/>
      <c r="AD950" s="304"/>
      <c r="AE950" s="304"/>
      <c r="AF950" s="304"/>
      <c r="AG950" s="304"/>
    </row>
    <row r="951">
      <c r="A951" s="304"/>
      <c r="B951" s="304"/>
      <c r="C951" s="304"/>
      <c r="D951" s="304"/>
      <c r="E951" s="303"/>
      <c r="F951" s="303"/>
      <c r="G951" s="313"/>
      <c r="H951" s="304"/>
      <c r="I951" s="303"/>
      <c r="J951" s="303"/>
      <c r="K951" s="303"/>
      <c r="L951" s="303"/>
      <c r="M951" s="303"/>
      <c r="N951" s="303"/>
      <c r="O951" s="303"/>
      <c r="P951" s="303"/>
      <c r="Q951" s="303"/>
      <c r="R951" s="303"/>
      <c r="S951" s="303"/>
      <c r="T951" s="304"/>
      <c r="U951" s="304"/>
      <c r="V951" s="304"/>
      <c r="W951" s="304"/>
      <c r="X951" s="304"/>
      <c r="Y951" s="304"/>
      <c r="Z951" s="304"/>
      <c r="AA951" s="304"/>
      <c r="AB951" s="304"/>
      <c r="AC951" s="304"/>
      <c r="AD951" s="304"/>
      <c r="AE951" s="304"/>
      <c r="AF951" s="304"/>
      <c r="AG951" s="304"/>
    </row>
    <row r="952">
      <c r="A952" s="304"/>
      <c r="B952" s="304"/>
      <c r="C952" s="304"/>
      <c r="D952" s="304"/>
      <c r="E952" s="303"/>
      <c r="F952" s="303"/>
      <c r="G952" s="313"/>
      <c r="H952" s="304"/>
      <c r="I952" s="303"/>
      <c r="J952" s="303"/>
      <c r="K952" s="303"/>
      <c r="L952" s="303"/>
      <c r="M952" s="303"/>
      <c r="N952" s="303"/>
      <c r="O952" s="303"/>
      <c r="P952" s="303"/>
      <c r="Q952" s="303"/>
      <c r="R952" s="303"/>
      <c r="S952" s="303"/>
      <c r="T952" s="304"/>
      <c r="U952" s="304"/>
      <c r="V952" s="304"/>
      <c r="W952" s="304"/>
      <c r="X952" s="304"/>
      <c r="Y952" s="304"/>
      <c r="Z952" s="304"/>
      <c r="AA952" s="304"/>
      <c r="AB952" s="304"/>
      <c r="AC952" s="304"/>
      <c r="AD952" s="304"/>
      <c r="AE952" s="304"/>
      <c r="AF952" s="304"/>
      <c r="AG952" s="304"/>
    </row>
    <row r="953">
      <c r="A953" s="304"/>
      <c r="B953" s="304"/>
      <c r="C953" s="304"/>
      <c r="D953" s="304"/>
      <c r="E953" s="303"/>
      <c r="F953" s="303"/>
      <c r="G953" s="313"/>
      <c r="H953" s="304"/>
      <c r="I953" s="303"/>
      <c r="J953" s="303"/>
      <c r="K953" s="303"/>
      <c r="L953" s="303"/>
      <c r="M953" s="303"/>
      <c r="N953" s="303"/>
      <c r="O953" s="303"/>
      <c r="P953" s="303"/>
      <c r="Q953" s="303"/>
      <c r="R953" s="303"/>
      <c r="S953" s="303"/>
      <c r="T953" s="304"/>
      <c r="U953" s="304"/>
      <c r="V953" s="304"/>
      <c r="W953" s="304"/>
      <c r="X953" s="304"/>
      <c r="Y953" s="304"/>
      <c r="Z953" s="304"/>
      <c r="AA953" s="304"/>
      <c r="AB953" s="304"/>
      <c r="AC953" s="304"/>
      <c r="AD953" s="304"/>
      <c r="AE953" s="304"/>
      <c r="AF953" s="304"/>
      <c r="AG953" s="304"/>
    </row>
    <row r="954">
      <c r="A954" s="304"/>
      <c r="B954" s="304"/>
      <c r="C954" s="304"/>
      <c r="D954" s="304"/>
      <c r="E954" s="303"/>
      <c r="F954" s="303"/>
      <c r="G954" s="313"/>
      <c r="H954" s="304"/>
      <c r="I954" s="303"/>
      <c r="J954" s="303"/>
      <c r="K954" s="303"/>
      <c r="L954" s="303"/>
      <c r="M954" s="303"/>
      <c r="N954" s="303"/>
      <c r="O954" s="303"/>
      <c r="P954" s="303"/>
      <c r="Q954" s="303"/>
      <c r="R954" s="303"/>
      <c r="S954" s="303"/>
      <c r="T954" s="304"/>
      <c r="U954" s="304"/>
      <c r="V954" s="304"/>
      <c r="W954" s="304"/>
      <c r="X954" s="304"/>
      <c r="Y954" s="304"/>
      <c r="Z954" s="304"/>
      <c r="AA954" s="304"/>
      <c r="AB954" s="304"/>
      <c r="AC954" s="304"/>
      <c r="AD954" s="304"/>
      <c r="AE954" s="304"/>
      <c r="AF954" s="304"/>
      <c r="AG954" s="304"/>
    </row>
    <row r="955">
      <c r="A955" s="304"/>
      <c r="B955" s="304"/>
      <c r="C955" s="304"/>
      <c r="D955" s="304"/>
      <c r="E955" s="303"/>
      <c r="F955" s="303"/>
      <c r="G955" s="313"/>
      <c r="H955" s="304"/>
      <c r="I955" s="303"/>
      <c r="J955" s="303"/>
      <c r="K955" s="303"/>
      <c r="L955" s="303"/>
      <c r="M955" s="303"/>
      <c r="N955" s="303"/>
      <c r="O955" s="303"/>
      <c r="P955" s="303"/>
      <c r="Q955" s="303"/>
      <c r="R955" s="303"/>
      <c r="S955" s="303"/>
      <c r="T955" s="304"/>
      <c r="U955" s="304"/>
      <c r="V955" s="304"/>
      <c r="W955" s="304"/>
      <c r="X955" s="304"/>
      <c r="Y955" s="304"/>
      <c r="Z955" s="304"/>
      <c r="AA955" s="304"/>
      <c r="AB955" s="304"/>
      <c r="AC955" s="304"/>
      <c r="AD955" s="304"/>
      <c r="AE955" s="304"/>
      <c r="AF955" s="304"/>
      <c r="AG955" s="304"/>
    </row>
    <row r="956">
      <c r="A956" s="304"/>
      <c r="B956" s="304"/>
      <c r="C956" s="304"/>
      <c r="D956" s="304"/>
      <c r="E956" s="303"/>
      <c r="F956" s="303"/>
      <c r="G956" s="313"/>
      <c r="H956" s="304"/>
      <c r="I956" s="303"/>
      <c r="J956" s="303"/>
      <c r="K956" s="303"/>
      <c r="L956" s="303"/>
      <c r="M956" s="303"/>
      <c r="N956" s="303"/>
      <c r="O956" s="303"/>
      <c r="P956" s="303"/>
      <c r="Q956" s="303"/>
      <c r="R956" s="303"/>
      <c r="S956" s="303"/>
      <c r="T956" s="304"/>
      <c r="U956" s="304"/>
      <c r="V956" s="304"/>
      <c r="W956" s="304"/>
      <c r="X956" s="304"/>
      <c r="Y956" s="304"/>
      <c r="Z956" s="304"/>
      <c r="AA956" s="304"/>
      <c r="AB956" s="304"/>
      <c r="AC956" s="304"/>
      <c r="AD956" s="304"/>
      <c r="AE956" s="304"/>
      <c r="AF956" s="304"/>
      <c r="AG956" s="304"/>
    </row>
    <row r="957">
      <c r="A957" s="304"/>
      <c r="B957" s="304"/>
      <c r="C957" s="304"/>
      <c r="D957" s="304"/>
      <c r="E957" s="303"/>
      <c r="F957" s="303"/>
      <c r="G957" s="313"/>
      <c r="H957" s="304"/>
      <c r="I957" s="303"/>
      <c r="J957" s="303"/>
      <c r="K957" s="303"/>
      <c r="L957" s="303"/>
      <c r="M957" s="303"/>
      <c r="N957" s="303"/>
      <c r="O957" s="303"/>
      <c r="P957" s="303"/>
      <c r="Q957" s="303"/>
      <c r="R957" s="303"/>
      <c r="S957" s="303"/>
      <c r="T957" s="304"/>
      <c r="U957" s="304"/>
      <c r="V957" s="304"/>
      <c r="W957" s="304"/>
      <c r="X957" s="304"/>
      <c r="Y957" s="304"/>
      <c r="Z957" s="304"/>
      <c r="AA957" s="304"/>
      <c r="AB957" s="304"/>
      <c r="AC957" s="304"/>
      <c r="AD957" s="304"/>
      <c r="AE957" s="304"/>
      <c r="AF957" s="304"/>
      <c r="AG957" s="304"/>
    </row>
    <row r="958">
      <c r="A958" s="304"/>
      <c r="B958" s="304"/>
      <c r="C958" s="304"/>
      <c r="D958" s="304"/>
      <c r="E958" s="303"/>
      <c r="F958" s="303"/>
      <c r="G958" s="313"/>
      <c r="H958" s="304"/>
      <c r="I958" s="303"/>
      <c r="J958" s="303"/>
      <c r="K958" s="303"/>
      <c r="L958" s="303"/>
      <c r="M958" s="303"/>
      <c r="N958" s="303"/>
      <c r="O958" s="303"/>
      <c r="P958" s="303"/>
      <c r="Q958" s="303"/>
      <c r="R958" s="303"/>
      <c r="S958" s="303"/>
      <c r="T958" s="304"/>
      <c r="U958" s="304"/>
      <c r="V958" s="304"/>
      <c r="W958" s="304"/>
      <c r="X958" s="304"/>
      <c r="Y958" s="304"/>
      <c r="Z958" s="304"/>
      <c r="AA958" s="304"/>
      <c r="AB958" s="304"/>
      <c r="AC958" s="304"/>
      <c r="AD958" s="304"/>
      <c r="AE958" s="304"/>
      <c r="AF958" s="304"/>
      <c r="AG958" s="304"/>
    </row>
    <row r="959">
      <c r="A959" s="304"/>
      <c r="B959" s="304"/>
      <c r="C959" s="304"/>
      <c r="D959" s="304"/>
      <c r="E959" s="303"/>
      <c r="F959" s="303"/>
      <c r="G959" s="313"/>
      <c r="H959" s="304"/>
      <c r="I959" s="303"/>
      <c r="J959" s="303"/>
      <c r="K959" s="303"/>
      <c r="L959" s="303"/>
      <c r="M959" s="303"/>
      <c r="N959" s="303"/>
      <c r="O959" s="303"/>
      <c r="P959" s="303"/>
      <c r="Q959" s="303"/>
      <c r="R959" s="303"/>
      <c r="S959" s="303"/>
      <c r="T959" s="304"/>
      <c r="U959" s="304"/>
      <c r="V959" s="304"/>
      <c r="W959" s="304"/>
      <c r="X959" s="304"/>
      <c r="Y959" s="304"/>
      <c r="Z959" s="304"/>
      <c r="AA959" s="304"/>
      <c r="AB959" s="304"/>
      <c r="AC959" s="304"/>
      <c r="AD959" s="304"/>
      <c r="AE959" s="304"/>
      <c r="AF959" s="304"/>
      <c r="AG959" s="304"/>
    </row>
    <row r="960">
      <c r="A960" s="304"/>
      <c r="B960" s="304"/>
      <c r="C960" s="304"/>
      <c r="D960" s="304"/>
      <c r="E960" s="303"/>
      <c r="F960" s="303"/>
      <c r="G960" s="313"/>
      <c r="H960" s="304"/>
      <c r="I960" s="303"/>
      <c r="J960" s="303"/>
      <c r="K960" s="303"/>
      <c r="L960" s="303"/>
      <c r="M960" s="303"/>
      <c r="N960" s="303"/>
      <c r="O960" s="303"/>
      <c r="P960" s="303"/>
      <c r="Q960" s="303"/>
      <c r="R960" s="303"/>
      <c r="S960" s="303"/>
      <c r="T960" s="304"/>
      <c r="U960" s="304"/>
      <c r="V960" s="304"/>
      <c r="W960" s="304"/>
      <c r="X960" s="304"/>
      <c r="Y960" s="304"/>
      <c r="Z960" s="304"/>
      <c r="AA960" s="304"/>
      <c r="AB960" s="304"/>
      <c r="AC960" s="304"/>
      <c r="AD960" s="304"/>
      <c r="AE960" s="304"/>
      <c r="AF960" s="304"/>
      <c r="AG960" s="304"/>
    </row>
    <row r="961">
      <c r="A961" s="304"/>
      <c r="B961" s="304"/>
      <c r="C961" s="304"/>
      <c r="D961" s="304"/>
      <c r="E961" s="303"/>
      <c r="F961" s="303"/>
      <c r="G961" s="313"/>
      <c r="H961" s="304"/>
      <c r="I961" s="303"/>
      <c r="J961" s="303"/>
      <c r="K961" s="303"/>
      <c r="L961" s="303"/>
      <c r="M961" s="303"/>
      <c r="N961" s="303"/>
      <c r="O961" s="303"/>
      <c r="P961" s="303"/>
      <c r="Q961" s="303"/>
      <c r="R961" s="303"/>
      <c r="S961" s="303"/>
      <c r="T961" s="304"/>
      <c r="U961" s="304"/>
      <c r="V961" s="304"/>
      <c r="W961" s="304"/>
      <c r="X961" s="304"/>
      <c r="Y961" s="304"/>
      <c r="Z961" s="304"/>
      <c r="AA961" s="304"/>
      <c r="AB961" s="304"/>
      <c r="AC961" s="304"/>
      <c r="AD961" s="304"/>
      <c r="AE961" s="304"/>
      <c r="AF961" s="304"/>
      <c r="AG961" s="304"/>
    </row>
    <row r="962">
      <c r="A962" s="304"/>
      <c r="B962" s="304"/>
      <c r="C962" s="304"/>
      <c r="D962" s="304"/>
      <c r="E962" s="303"/>
      <c r="F962" s="303"/>
      <c r="G962" s="313"/>
      <c r="H962" s="304"/>
      <c r="I962" s="303"/>
      <c r="J962" s="303"/>
      <c r="K962" s="303"/>
      <c r="L962" s="303"/>
      <c r="M962" s="303"/>
      <c r="N962" s="303"/>
      <c r="O962" s="303"/>
      <c r="P962" s="303"/>
      <c r="Q962" s="303"/>
      <c r="R962" s="303"/>
      <c r="S962" s="303"/>
      <c r="T962" s="304"/>
      <c r="U962" s="304"/>
      <c r="V962" s="304"/>
      <c r="W962" s="304"/>
      <c r="X962" s="304"/>
      <c r="Y962" s="304"/>
      <c r="Z962" s="304"/>
      <c r="AA962" s="304"/>
      <c r="AB962" s="304"/>
      <c r="AC962" s="304"/>
      <c r="AD962" s="304"/>
      <c r="AE962" s="304"/>
      <c r="AF962" s="304"/>
      <c r="AG962" s="304"/>
    </row>
    <row r="963">
      <c r="A963" s="304"/>
      <c r="B963" s="304"/>
      <c r="C963" s="304"/>
      <c r="D963" s="304"/>
      <c r="E963" s="303"/>
      <c r="F963" s="303"/>
      <c r="G963" s="313"/>
      <c r="H963" s="304"/>
      <c r="I963" s="303"/>
      <c r="J963" s="303"/>
      <c r="K963" s="303"/>
      <c r="L963" s="303"/>
      <c r="M963" s="303"/>
      <c r="N963" s="303"/>
      <c r="O963" s="303"/>
      <c r="P963" s="303"/>
      <c r="Q963" s="303"/>
      <c r="R963" s="303"/>
      <c r="S963" s="303"/>
      <c r="T963" s="304"/>
      <c r="U963" s="304"/>
      <c r="V963" s="304"/>
      <c r="W963" s="304"/>
      <c r="X963" s="304"/>
      <c r="Y963" s="304"/>
      <c r="Z963" s="304"/>
      <c r="AA963" s="304"/>
      <c r="AB963" s="304"/>
      <c r="AC963" s="304"/>
      <c r="AD963" s="304"/>
      <c r="AE963" s="304"/>
      <c r="AF963" s="304"/>
      <c r="AG963" s="304"/>
    </row>
    <row r="964">
      <c r="A964" s="304"/>
      <c r="B964" s="304"/>
      <c r="C964" s="304"/>
      <c r="D964" s="304"/>
      <c r="E964" s="303"/>
      <c r="F964" s="303"/>
      <c r="G964" s="313"/>
      <c r="H964" s="304"/>
      <c r="I964" s="303"/>
      <c r="J964" s="303"/>
      <c r="K964" s="303"/>
      <c r="L964" s="303"/>
      <c r="M964" s="303"/>
      <c r="N964" s="303"/>
      <c r="O964" s="303"/>
      <c r="P964" s="303"/>
      <c r="Q964" s="303"/>
      <c r="R964" s="303"/>
      <c r="S964" s="303"/>
      <c r="T964" s="304"/>
      <c r="U964" s="304"/>
      <c r="V964" s="304"/>
      <c r="W964" s="304"/>
      <c r="X964" s="304"/>
      <c r="Y964" s="304"/>
      <c r="Z964" s="304"/>
      <c r="AA964" s="304"/>
      <c r="AB964" s="304"/>
      <c r="AC964" s="304"/>
      <c r="AD964" s="304"/>
      <c r="AE964" s="304"/>
      <c r="AF964" s="304"/>
      <c r="AG964" s="304"/>
    </row>
    <row r="965">
      <c r="A965" s="304"/>
      <c r="B965" s="304"/>
      <c r="C965" s="304"/>
      <c r="D965" s="304"/>
      <c r="E965" s="303"/>
      <c r="F965" s="303"/>
      <c r="G965" s="313"/>
      <c r="H965" s="304"/>
      <c r="I965" s="303"/>
      <c r="J965" s="303"/>
      <c r="K965" s="303"/>
      <c r="L965" s="303"/>
      <c r="M965" s="303"/>
      <c r="N965" s="303"/>
      <c r="O965" s="303"/>
      <c r="P965" s="303"/>
      <c r="Q965" s="303"/>
      <c r="R965" s="303"/>
      <c r="S965" s="303"/>
      <c r="T965" s="304"/>
      <c r="U965" s="304"/>
      <c r="V965" s="304"/>
      <c r="W965" s="304"/>
      <c r="X965" s="304"/>
      <c r="Y965" s="304"/>
      <c r="Z965" s="304"/>
      <c r="AA965" s="304"/>
      <c r="AB965" s="304"/>
      <c r="AC965" s="304"/>
      <c r="AD965" s="304"/>
      <c r="AE965" s="304"/>
      <c r="AF965" s="304"/>
      <c r="AG965" s="304"/>
    </row>
    <row r="966">
      <c r="A966" s="304"/>
      <c r="B966" s="304"/>
      <c r="C966" s="304"/>
      <c r="D966" s="304"/>
      <c r="E966" s="303"/>
      <c r="F966" s="303"/>
      <c r="G966" s="313"/>
      <c r="H966" s="304"/>
      <c r="I966" s="303"/>
      <c r="J966" s="303"/>
      <c r="K966" s="303"/>
      <c r="L966" s="303"/>
      <c r="M966" s="303"/>
      <c r="N966" s="303"/>
      <c r="O966" s="303"/>
      <c r="P966" s="303"/>
      <c r="Q966" s="303"/>
      <c r="R966" s="303"/>
      <c r="S966" s="303"/>
      <c r="T966" s="304"/>
      <c r="U966" s="304"/>
      <c r="V966" s="304"/>
      <c r="W966" s="304"/>
      <c r="X966" s="304"/>
      <c r="Y966" s="304"/>
      <c r="Z966" s="304"/>
      <c r="AA966" s="304"/>
      <c r="AB966" s="304"/>
      <c r="AC966" s="304"/>
      <c r="AD966" s="304"/>
      <c r="AE966" s="304"/>
      <c r="AF966" s="304"/>
      <c r="AG966" s="304"/>
    </row>
    <row r="967">
      <c r="A967" s="304"/>
      <c r="B967" s="304"/>
      <c r="C967" s="304"/>
      <c r="D967" s="304"/>
      <c r="E967" s="303"/>
      <c r="F967" s="303"/>
      <c r="G967" s="313"/>
      <c r="H967" s="304"/>
      <c r="I967" s="303"/>
      <c r="J967" s="303"/>
      <c r="K967" s="303"/>
      <c r="L967" s="303"/>
      <c r="M967" s="303"/>
      <c r="N967" s="303"/>
      <c r="O967" s="303"/>
      <c r="P967" s="303"/>
      <c r="Q967" s="303"/>
      <c r="R967" s="303"/>
      <c r="S967" s="303"/>
      <c r="T967" s="304"/>
      <c r="U967" s="304"/>
      <c r="V967" s="304"/>
      <c r="W967" s="304"/>
      <c r="X967" s="304"/>
      <c r="Y967" s="304"/>
      <c r="Z967" s="304"/>
      <c r="AA967" s="304"/>
      <c r="AB967" s="304"/>
      <c r="AC967" s="304"/>
      <c r="AD967" s="304"/>
      <c r="AE967" s="304"/>
      <c r="AF967" s="304"/>
      <c r="AG967" s="304"/>
    </row>
    <row r="968">
      <c r="A968" s="304"/>
      <c r="B968" s="304"/>
      <c r="C968" s="304"/>
      <c r="D968" s="304"/>
      <c r="E968" s="303"/>
      <c r="F968" s="303"/>
      <c r="G968" s="313"/>
      <c r="H968" s="304"/>
      <c r="I968" s="303"/>
      <c r="J968" s="303"/>
      <c r="K968" s="303"/>
      <c r="L968" s="303"/>
      <c r="M968" s="303"/>
      <c r="N968" s="303"/>
      <c r="O968" s="303"/>
      <c r="P968" s="303"/>
      <c r="Q968" s="303"/>
      <c r="R968" s="303"/>
      <c r="S968" s="303"/>
      <c r="T968" s="304"/>
      <c r="U968" s="304"/>
      <c r="V968" s="304"/>
      <c r="W968" s="304"/>
      <c r="X968" s="304"/>
      <c r="Y968" s="304"/>
      <c r="Z968" s="304"/>
      <c r="AA968" s="304"/>
      <c r="AB968" s="304"/>
      <c r="AC968" s="304"/>
      <c r="AD968" s="304"/>
      <c r="AE968" s="304"/>
      <c r="AF968" s="304"/>
      <c r="AG968" s="304"/>
    </row>
    <row r="969">
      <c r="A969" s="304"/>
      <c r="B969" s="304"/>
      <c r="C969" s="304"/>
      <c r="D969" s="304"/>
      <c r="E969" s="303"/>
      <c r="F969" s="303"/>
      <c r="G969" s="313"/>
      <c r="H969" s="304"/>
      <c r="I969" s="303"/>
      <c r="J969" s="303"/>
      <c r="K969" s="303"/>
      <c r="L969" s="303"/>
      <c r="M969" s="303"/>
      <c r="N969" s="303"/>
      <c r="O969" s="303"/>
      <c r="P969" s="303"/>
      <c r="Q969" s="303"/>
      <c r="R969" s="303"/>
      <c r="S969" s="303"/>
      <c r="T969" s="304"/>
      <c r="U969" s="304"/>
      <c r="V969" s="304"/>
      <c r="W969" s="304"/>
      <c r="X969" s="304"/>
      <c r="Y969" s="304"/>
      <c r="Z969" s="304"/>
      <c r="AA969" s="304"/>
      <c r="AB969" s="304"/>
      <c r="AC969" s="304"/>
      <c r="AD969" s="304"/>
      <c r="AE969" s="304"/>
      <c r="AF969" s="304"/>
      <c r="AG969" s="304"/>
    </row>
    <row r="970">
      <c r="A970" s="304"/>
      <c r="B970" s="304"/>
      <c r="C970" s="304"/>
      <c r="D970" s="304"/>
      <c r="E970" s="303"/>
      <c r="F970" s="303"/>
      <c r="G970" s="313"/>
      <c r="H970" s="304"/>
      <c r="I970" s="303"/>
      <c r="J970" s="303"/>
      <c r="K970" s="303"/>
      <c r="L970" s="303"/>
      <c r="M970" s="303"/>
      <c r="N970" s="303"/>
      <c r="O970" s="303"/>
      <c r="P970" s="303"/>
      <c r="Q970" s="303"/>
      <c r="R970" s="303"/>
      <c r="S970" s="303"/>
      <c r="T970" s="304"/>
      <c r="U970" s="304"/>
      <c r="V970" s="304"/>
      <c r="W970" s="304"/>
      <c r="X970" s="304"/>
      <c r="Y970" s="304"/>
      <c r="Z970" s="304"/>
      <c r="AA970" s="304"/>
      <c r="AB970" s="304"/>
      <c r="AC970" s="304"/>
      <c r="AD970" s="304"/>
      <c r="AE970" s="304"/>
      <c r="AF970" s="304"/>
      <c r="AG970" s="304"/>
    </row>
    <row r="971">
      <c r="A971" s="304"/>
      <c r="B971" s="304"/>
      <c r="C971" s="304"/>
      <c r="D971" s="304"/>
      <c r="E971" s="303"/>
      <c r="F971" s="303"/>
      <c r="G971" s="313"/>
      <c r="H971" s="304"/>
      <c r="I971" s="303"/>
      <c r="J971" s="303"/>
      <c r="K971" s="303"/>
      <c r="L971" s="303"/>
      <c r="M971" s="303"/>
      <c r="N971" s="303"/>
      <c r="O971" s="303"/>
      <c r="P971" s="303"/>
      <c r="Q971" s="303"/>
      <c r="R971" s="303"/>
      <c r="S971" s="303"/>
      <c r="T971" s="304"/>
      <c r="U971" s="304"/>
      <c r="V971" s="304"/>
      <c r="W971" s="304"/>
      <c r="X971" s="304"/>
      <c r="Y971" s="304"/>
      <c r="Z971" s="304"/>
      <c r="AA971" s="304"/>
      <c r="AB971" s="304"/>
      <c r="AC971" s="304"/>
      <c r="AD971" s="304"/>
      <c r="AE971" s="304"/>
      <c r="AF971" s="304"/>
      <c r="AG971" s="304"/>
    </row>
    <row r="972">
      <c r="A972" s="304"/>
      <c r="B972" s="304"/>
      <c r="C972" s="304"/>
      <c r="D972" s="304"/>
      <c r="E972" s="303"/>
      <c r="F972" s="303"/>
      <c r="G972" s="313"/>
      <c r="H972" s="304"/>
      <c r="I972" s="303"/>
      <c r="J972" s="303"/>
      <c r="K972" s="303"/>
      <c r="L972" s="303"/>
      <c r="M972" s="303"/>
      <c r="N972" s="303"/>
      <c r="O972" s="303"/>
      <c r="P972" s="303"/>
      <c r="Q972" s="303"/>
      <c r="R972" s="303"/>
      <c r="S972" s="303"/>
      <c r="T972" s="304"/>
      <c r="U972" s="304"/>
      <c r="V972" s="304"/>
      <c r="W972" s="304"/>
      <c r="X972" s="304"/>
      <c r="Y972" s="304"/>
      <c r="Z972" s="304"/>
      <c r="AA972" s="304"/>
      <c r="AB972" s="304"/>
      <c r="AC972" s="304"/>
      <c r="AD972" s="304"/>
      <c r="AE972" s="304"/>
      <c r="AF972" s="304"/>
      <c r="AG972" s="304"/>
    </row>
    <row r="973">
      <c r="A973" s="304"/>
      <c r="B973" s="304"/>
      <c r="C973" s="304"/>
      <c r="D973" s="304"/>
      <c r="E973" s="303"/>
      <c r="F973" s="303"/>
      <c r="G973" s="313"/>
      <c r="H973" s="304"/>
      <c r="I973" s="303"/>
      <c r="J973" s="303"/>
      <c r="K973" s="303"/>
      <c r="L973" s="303"/>
      <c r="M973" s="303"/>
      <c r="N973" s="303"/>
      <c r="O973" s="303"/>
      <c r="P973" s="303"/>
      <c r="Q973" s="303"/>
      <c r="R973" s="303"/>
      <c r="S973" s="303"/>
      <c r="T973" s="304"/>
      <c r="U973" s="304"/>
      <c r="V973" s="304"/>
      <c r="W973" s="304"/>
      <c r="X973" s="304"/>
      <c r="Y973" s="304"/>
      <c r="Z973" s="304"/>
      <c r="AA973" s="304"/>
      <c r="AB973" s="304"/>
      <c r="AC973" s="304"/>
      <c r="AD973" s="304"/>
      <c r="AE973" s="304"/>
      <c r="AF973" s="304"/>
      <c r="AG973" s="304"/>
    </row>
    <row r="974">
      <c r="A974" s="304"/>
      <c r="B974" s="304"/>
      <c r="C974" s="304"/>
      <c r="D974" s="304"/>
      <c r="E974" s="303"/>
      <c r="F974" s="303"/>
      <c r="G974" s="313"/>
      <c r="H974" s="304"/>
      <c r="I974" s="303"/>
      <c r="J974" s="303"/>
      <c r="K974" s="303"/>
      <c r="L974" s="303"/>
      <c r="M974" s="303"/>
      <c r="N974" s="303"/>
      <c r="O974" s="303"/>
      <c r="P974" s="303"/>
      <c r="Q974" s="303"/>
      <c r="R974" s="303"/>
      <c r="S974" s="303"/>
      <c r="T974" s="304"/>
      <c r="U974" s="304"/>
      <c r="V974" s="304"/>
      <c r="W974" s="304"/>
      <c r="X974" s="304"/>
      <c r="Y974" s="304"/>
      <c r="Z974" s="304"/>
      <c r="AA974" s="304"/>
      <c r="AB974" s="304"/>
      <c r="AC974" s="304"/>
      <c r="AD974" s="304"/>
      <c r="AE974" s="304"/>
      <c r="AF974" s="304"/>
      <c r="AG974" s="304"/>
    </row>
    <row r="975">
      <c r="A975" s="304"/>
      <c r="B975" s="304"/>
      <c r="C975" s="304"/>
      <c r="D975" s="304"/>
      <c r="E975" s="303"/>
      <c r="F975" s="303"/>
      <c r="G975" s="313"/>
      <c r="H975" s="304"/>
      <c r="I975" s="303"/>
      <c r="J975" s="303"/>
      <c r="K975" s="303"/>
      <c r="L975" s="303"/>
      <c r="M975" s="303"/>
      <c r="N975" s="303"/>
      <c r="O975" s="303"/>
      <c r="P975" s="303"/>
      <c r="Q975" s="303"/>
      <c r="R975" s="303"/>
      <c r="S975" s="303"/>
      <c r="T975" s="304"/>
      <c r="U975" s="304"/>
      <c r="V975" s="304"/>
      <c r="W975" s="304"/>
      <c r="X975" s="304"/>
      <c r="Y975" s="304"/>
      <c r="Z975" s="304"/>
      <c r="AA975" s="304"/>
      <c r="AB975" s="304"/>
      <c r="AC975" s="304"/>
      <c r="AD975" s="304"/>
      <c r="AE975" s="304"/>
      <c r="AF975" s="304"/>
      <c r="AG975" s="304"/>
    </row>
    <row r="976">
      <c r="A976" s="304"/>
      <c r="B976" s="304"/>
      <c r="C976" s="304"/>
      <c r="D976" s="304"/>
      <c r="E976" s="303"/>
      <c r="F976" s="303"/>
      <c r="G976" s="313"/>
      <c r="H976" s="304"/>
      <c r="I976" s="303"/>
      <c r="J976" s="303"/>
      <c r="K976" s="303"/>
      <c r="L976" s="303"/>
      <c r="M976" s="303"/>
      <c r="N976" s="303"/>
      <c r="O976" s="303"/>
      <c r="P976" s="303"/>
      <c r="Q976" s="303"/>
      <c r="R976" s="303"/>
      <c r="S976" s="303"/>
      <c r="T976" s="304"/>
      <c r="U976" s="304"/>
      <c r="V976" s="304"/>
      <c r="W976" s="304"/>
      <c r="X976" s="304"/>
      <c r="Y976" s="304"/>
      <c r="Z976" s="304"/>
      <c r="AA976" s="304"/>
      <c r="AB976" s="304"/>
      <c r="AC976" s="304"/>
      <c r="AD976" s="304"/>
      <c r="AE976" s="304"/>
      <c r="AF976" s="304"/>
      <c r="AG976" s="304"/>
    </row>
    <row r="977">
      <c r="A977" s="304"/>
      <c r="B977" s="304"/>
      <c r="C977" s="304"/>
      <c r="D977" s="304"/>
      <c r="E977" s="303"/>
      <c r="F977" s="303"/>
      <c r="G977" s="313"/>
      <c r="H977" s="304"/>
      <c r="I977" s="303"/>
      <c r="J977" s="303"/>
      <c r="K977" s="303"/>
      <c r="L977" s="303"/>
      <c r="M977" s="303"/>
      <c r="N977" s="303"/>
      <c r="O977" s="303"/>
      <c r="P977" s="303"/>
      <c r="Q977" s="303"/>
      <c r="R977" s="303"/>
      <c r="S977" s="303"/>
      <c r="T977" s="304"/>
      <c r="U977" s="304"/>
      <c r="V977" s="304"/>
      <c r="W977" s="304"/>
      <c r="X977" s="304"/>
      <c r="Y977" s="304"/>
      <c r="Z977" s="304"/>
      <c r="AA977" s="304"/>
      <c r="AB977" s="304"/>
      <c r="AC977" s="304"/>
      <c r="AD977" s="304"/>
      <c r="AE977" s="304"/>
      <c r="AF977" s="304"/>
      <c r="AG977" s="304"/>
    </row>
    <row r="978">
      <c r="A978" s="304"/>
      <c r="B978" s="304"/>
      <c r="C978" s="304"/>
      <c r="D978" s="304"/>
      <c r="E978" s="303"/>
      <c r="F978" s="303"/>
      <c r="G978" s="313"/>
      <c r="H978" s="304"/>
      <c r="I978" s="303"/>
      <c r="J978" s="303"/>
      <c r="K978" s="303"/>
      <c r="L978" s="303"/>
      <c r="M978" s="303"/>
      <c r="N978" s="303"/>
      <c r="O978" s="303"/>
      <c r="P978" s="303"/>
      <c r="Q978" s="303"/>
      <c r="R978" s="303"/>
      <c r="S978" s="303"/>
      <c r="T978" s="304"/>
      <c r="U978" s="304"/>
      <c r="V978" s="304"/>
      <c r="W978" s="304"/>
      <c r="X978" s="304"/>
      <c r="Y978" s="304"/>
      <c r="Z978" s="304"/>
      <c r="AA978" s="304"/>
      <c r="AB978" s="304"/>
      <c r="AC978" s="304"/>
      <c r="AD978" s="304"/>
      <c r="AE978" s="304"/>
      <c r="AF978" s="304"/>
      <c r="AG978" s="304"/>
    </row>
    <row r="979">
      <c r="A979" s="304"/>
      <c r="B979" s="304"/>
      <c r="C979" s="304"/>
      <c r="D979" s="304"/>
      <c r="E979" s="303"/>
      <c r="F979" s="303"/>
      <c r="G979" s="313"/>
      <c r="H979" s="304"/>
      <c r="I979" s="303"/>
      <c r="J979" s="303"/>
      <c r="K979" s="303"/>
      <c r="L979" s="303"/>
      <c r="M979" s="303"/>
      <c r="N979" s="303"/>
      <c r="O979" s="303"/>
      <c r="P979" s="303"/>
      <c r="Q979" s="303"/>
      <c r="R979" s="303"/>
      <c r="S979" s="303"/>
      <c r="T979" s="304"/>
      <c r="U979" s="304"/>
      <c r="V979" s="304"/>
      <c r="W979" s="304"/>
      <c r="X979" s="304"/>
      <c r="Y979" s="304"/>
      <c r="Z979" s="304"/>
      <c r="AA979" s="304"/>
      <c r="AB979" s="304"/>
      <c r="AC979" s="304"/>
      <c r="AD979" s="304"/>
      <c r="AE979" s="304"/>
      <c r="AF979" s="304"/>
      <c r="AG979" s="304"/>
    </row>
    <row r="980">
      <c r="A980" s="304"/>
      <c r="B980" s="304"/>
      <c r="C980" s="304"/>
      <c r="D980" s="304"/>
      <c r="E980" s="303"/>
      <c r="F980" s="303"/>
      <c r="G980" s="313"/>
      <c r="H980" s="304"/>
      <c r="I980" s="303"/>
      <c r="J980" s="303"/>
      <c r="K980" s="303"/>
      <c r="L980" s="303"/>
      <c r="M980" s="303"/>
      <c r="N980" s="303"/>
      <c r="O980" s="303"/>
      <c r="P980" s="303"/>
      <c r="Q980" s="303"/>
      <c r="R980" s="303"/>
      <c r="S980" s="303"/>
      <c r="T980" s="304"/>
      <c r="U980" s="304"/>
      <c r="V980" s="304"/>
      <c r="W980" s="304"/>
      <c r="X980" s="304"/>
      <c r="Y980" s="304"/>
      <c r="Z980" s="304"/>
      <c r="AA980" s="304"/>
      <c r="AB980" s="304"/>
      <c r="AC980" s="304"/>
      <c r="AD980" s="304"/>
      <c r="AE980" s="304"/>
      <c r="AF980" s="304"/>
      <c r="AG980" s="304"/>
    </row>
    <row r="981">
      <c r="A981" s="304"/>
      <c r="B981" s="304"/>
      <c r="C981" s="304"/>
      <c r="D981" s="304"/>
      <c r="E981" s="303"/>
      <c r="F981" s="303"/>
      <c r="G981" s="313"/>
      <c r="H981" s="304"/>
      <c r="I981" s="303"/>
      <c r="J981" s="303"/>
      <c r="K981" s="303"/>
      <c r="L981" s="303"/>
      <c r="M981" s="303"/>
      <c r="N981" s="303"/>
      <c r="O981" s="303"/>
      <c r="P981" s="303"/>
      <c r="Q981" s="303"/>
      <c r="R981" s="303"/>
      <c r="S981" s="303"/>
      <c r="T981" s="304"/>
      <c r="U981" s="304"/>
      <c r="V981" s="304"/>
      <c r="W981" s="304"/>
      <c r="X981" s="304"/>
      <c r="Y981" s="304"/>
      <c r="Z981" s="304"/>
      <c r="AA981" s="304"/>
      <c r="AB981" s="304"/>
      <c r="AC981" s="304"/>
      <c r="AD981" s="304"/>
      <c r="AE981" s="304"/>
      <c r="AF981" s="304"/>
      <c r="AG981" s="304"/>
    </row>
    <row r="982">
      <c r="A982" s="304"/>
      <c r="B982" s="304"/>
      <c r="C982" s="304"/>
      <c r="D982" s="304"/>
      <c r="E982" s="303"/>
      <c r="F982" s="303"/>
      <c r="G982" s="313"/>
      <c r="H982" s="304"/>
      <c r="I982" s="303"/>
      <c r="J982" s="303"/>
      <c r="K982" s="303"/>
      <c r="L982" s="303"/>
      <c r="M982" s="303"/>
      <c r="N982" s="303"/>
      <c r="O982" s="303"/>
      <c r="P982" s="303"/>
      <c r="Q982" s="303"/>
      <c r="R982" s="303"/>
      <c r="S982" s="303"/>
      <c r="T982" s="304"/>
      <c r="U982" s="304"/>
      <c r="V982" s="304"/>
      <c r="W982" s="304"/>
      <c r="X982" s="304"/>
      <c r="Y982" s="304"/>
      <c r="Z982" s="304"/>
      <c r="AA982" s="304"/>
      <c r="AB982" s="304"/>
      <c r="AC982" s="304"/>
      <c r="AD982" s="304"/>
      <c r="AE982" s="304"/>
      <c r="AF982" s="304"/>
      <c r="AG982" s="304"/>
    </row>
    <row r="983">
      <c r="A983" s="304"/>
      <c r="B983" s="304"/>
      <c r="C983" s="304"/>
      <c r="D983" s="304"/>
      <c r="E983" s="303"/>
      <c r="F983" s="303"/>
      <c r="G983" s="313"/>
      <c r="H983" s="304"/>
      <c r="I983" s="303"/>
      <c r="J983" s="303"/>
      <c r="K983" s="303"/>
      <c r="L983" s="303"/>
      <c r="M983" s="303"/>
      <c r="N983" s="303"/>
      <c r="O983" s="303"/>
      <c r="P983" s="303"/>
      <c r="Q983" s="303"/>
      <c r="R983" s="303"/>
      <c r="S983" s="303"/>
      <c r="T983" s="304"/>
      <c r="U983" s="304"/>
      <c r="V983" s="304"/>
      <c r="W983" s="304"/>
      <c r="X983" s="304"/>
      <c r="Y983" s="304"/>
      <c r="Z983" s="304"/>
      <c r="AA983" s="304"/>
      <c r="AB983" s="304"/>
      <c r="AC983" s="304"/>
      <c r="AD983" s="304"/>
      <c r="AE983" s="304"/>
      <c r="AF983" s="304"/>
      <c r="AG983" s="304"/>
    </row>
    <row r="984">
      <c r="A984" s="304"/>
      <c r="B984" s="304"/>
      <c r="C984" s="304"/>
      <c r="D984" s="304"/>
      <c r="E984" s="303"/>
      <c r="F984" s="303"/>
      <c r="G984" s="313"/>
      <c r="H984" s="304"/>
      <c r="I984" s="303"/>
      <c r="J984" s="303"/>
      <c r="K984" s="303"/>
      <c r="L984" s="303"/>
      <c r="M984" s="303"/>
      <c r="N984" s="303"/>
      <c r="O984" s="303"/>
      <c r="P984" s="303"/>
      <c r="Q984" s="303"/>
      <c r="R984" s="303"/>
      <c r="S984" s="303"/>
      <c r="T984" s="304"/>
      <c r="U984" s="304"/>
      <c r="V984" s="304"/>
      <c r="W984" s="304"/>
      <c r="X984" s="304"/>
      <c r="Y984" s="304"/>
      <c r="Z984" s="304"/>
      <c r="AA984" s="304"/>
      <c r="AB984" s="304"/>
      <c r="AC984" s="304"/>
      <c r="AD984" s="304"/>
      <c r="AE984" s="304"/>
      <c r="AF984" s="304"/>
      <c r="AG984" s="304"/>
    </row>
    <row r="985">
      <c r="A985" s="304"/>
      <c r="B985" s="304"/>
      <c r="C985" s="304"/>
      <c r="D985" s="304"/>
      <c r="E985" s="303"/>
      <c r="F985" s="303"/>
      <c r="G985" s="313"/>
      <c r="H985" s="304"/>
      <c r="I985" s="303"/>
      <c r="J985" s="303"/>
      <c r="K985" s="303"/>
      <c r="L985" s="303"/>
      <c r="M985" s="303"/>
      <c r="N985" s="303"/>
      <c r="O985" s="303"/>
      <c r="P985" s="303"/>
      <c r="Q985" s="303"/>
      <c r="R985" s="303"/>
      <c r="S985" s="303"/>
      <c r="T985" s="304"/>
      <c r="U985" s="304"/>
      <c r="V985" s="304"/>
      <c r="W985" s="304"/>
      <c r="X985" s="304"/>
      <c r="Y985" s="304"/>
      <c r="Z985" s="304"/>
      <c r="AA985" s="304"/>
      <c r="AB985" s="304"/>
      <c r="AC985" s="304"/>
      <c r="AD985" s="304"/>
      <c r="AE985" s="304"/>
      <c r="AF985" s="304"/>
      <c r="AG985" s="304"/>
    </row>
    <row r="986">
      <c r="A986" s="304"/>
      <c r="B986" s="304"/>
      <c r="C986" s="304"/>
      <c r="D986" s="304"/>
      <c r="E986" s="303"/>
      <c r="F986" s="303"/>
      <c r="G986" s="313"/>
      <c r="H986" s="304"/>
      <c r="I986" s="303"/>
      <c r="J986" s="303"/>
      <c r="K986" s="303"/>
      <c r="L986" s="303"/>
      <c r="M986" s="303"/>
      <c r="N986" s="303"/>
      <c r="O986" s="303"/>
      <c r="P986" s="303"/>
      <c r="Q986" s="303"/>
      <c r="R986" s="303"/>
      <c r="S986" s="303"/>
      <c r="T986" s="304"/>
      <c r="U986" s="304"/>
      <c r="V986" s="304"/>
      <c r="W986" s="304"/>
      <c r="X986" s="304"/>
      <c r="Y986" s="304"/>
      <c r="Z986" s="304"/>
      <c r="AA986" s="304"/>
      <c r="AB986" s="304"/>
      <c r="AC986" s="304"/>
      <c r="AD986" s="304"/>
      <c r="AE986" s="304"/>
      <c r="AF986" s="304"/>
      <c r="AG986" s="304"/>
    </row>
    <row r="987">
      <c r="A987" s="304"/>
      <c r="B987" s="304"/>
      <c r="C987" s="304"/>
      <c r="D987" s="304"/>
      <c r="E987" s="303"/>
      <c r="F987" s="303"/>
      <c r="G987" s="313"/>
      <c r="H987" s="304"/>
      <c r="I987" s="303"/>
      <c r="J987" s="303"/>
      <c r="K987" s="303"/>
      <c r="L987" s="303"/>
      <c r="M987" s="303"/>
      <c r="N987" s="303"/>
      <c r="O987" s="303"/>
      <c r="P987" s="303"/>
      <c r="Q987" s="303"/>
      <c r="R987" s="303"/>
      <c r="S987" s="303"/>
      <c r="T987" s="304"/>
      <c r="U987" s="304"/>
      <c r="V987" s="304"/>
      <c r="W987" s="304"/>
      <c r="X987" s="304"/>
      <c r="Y987" s="304"/>
      <c r="Z987" s="304"/>
      <c r="AA987" s="304"/>
      <c r="AB987" s="304"/>
      <c r="AC987" s="304"/>
      <c r="AD987" s="304"/>
      <c r="AE987" s="304"/>
      <c r="AF987" s="304"/>
      <c r="AG987" s="304"/>
    </row>
    <row r="988">
      <c r="A988" s="304"/>
      <c r="B988" s="304"/>
      <c r="C988" s="304"/>
      <c r="D988" s="304"/>
      <c r="E988" s="303"/>
      <c r="F988" s="303"/>
      <c r="G988" s="313"/>
      <c r="H988" s="304"/>
      <c r="I988" s="303"/>
      <c r="J988" s="303"/>
      <c r="K988" s="303"/>
      <c r="L988" s="303"/>
      <c r="M988" s="303"/>
      <c r="N988" s="303"/>
      <c r="O988" s="303"/>
      <c r="P988" s="303"/>
      <c r="Q988" s="303"/>
      <c r="R988" s="303"/>
      <c r="S988" s="303"/>
      <c r="T988" s="304"/>
      <c r="U988" s="304"/>
      <c r="V988" s="304"/>
      <c r="W988" s="304"/>
      <c r="X988" s="304"/>
      <c r="Y988" s="304"/>
      <c r="Z988" s="304"/>
      <c r="AA988" s="304"/>
      <c r="AB988" s="304"/>
      <c r="AC988" s="304"/>
      <c r="AD988" s="304"/>
      <c r="AE988" s="304"/>
      <c r="AF988" s="304"/>
      <c r="AG988" s="304"/>
    </row>
    <row r="989">
      <c r="A989" s="304"/>
      <c r="B989" s="304"/>
      <c r="C989" s="304"/>
      <c r="D989" s="304"/>
      <c r="E989" s="303"/>
      <c r="F989" s="303"/>
      <c r="G989" s="313"/>
      <c r="H989" s="304"/>
      <c r="I989" s="303"/>
      <c r="J989" s="303"/>
      <c r="K989" s="303"/>
      <c r="L989" s="303"/>
      <c r="M989" s="303"/>
      <c r="N989" s="303"/>
      <c r="O989" s="303"/>
      <c r="P989" s="303"/>
      <c r="Q989" s="303"/>
      <c r="R989" s="303"/>
      <c r="S989" s="303"/>
      <c r="T989" s="304"/>
      <c r="U989" s="304"/>
      <c r="V989" s="304"/>
      <c r="W989" s="304"/>
      <c r="X989" s="304"/>
      <c r="Y989" s="304"/>
      <c r="Z989" s="304"/>
      <c r="AA989" s="304"/>
      <c r="AB989" s="304"/>
      <c r="AC989" s="304"/>
      <c r="AD989" s="304"/>
      <c r="AE989" s="304"/>
      <c r="AF989" s="304"/>
      <c r="AG989" s="304"/>
    </row>
    <row r="990">
      <c r="A990" s="304"/>
      <c r="B990" s="304"/>
      <c r="C990" s="304"/>
      <c r="D990" s="304"/>
      <c r="E990" s="303"/>
      <c r="F990" s="303"/>
      <c r="G990" s="313"/>
      <c r="H990" s="304"/>
      <c r="I990" s="303"/>
      <c r="J990" s="303"/>
      <c r="K990" s="303"/>
      <c r="L990" s="303"/>
      <c r="M990" s="303"/>
      <c r="N990" s="303"/>
      <c r="O990" s="303"/>
      <c r="P990" s="303"/>
      <c r="Q990" s="303"/>
      <c r="R990" s="303"/>
      <c r="S990" s="303"/>
      <c r="T990" s="304"/>
      <c r="U990" s="304"/>
      <c r="V990" s="304"/>
      <c r="W990" s="304"/>
      <c r="X990" s="304"/>
      <c r="Y990" s="304"/>
      <c r="Z990" s="304"/>
      <c r="AA990" s="304"/>
      <c r="AB990" s="304"/>
      <c r="AC990" s="304"/>
      <c r="AD990" s="304"/>
      <c r="AE990" s="304"/>
      <c r="AF990" s="304"/>
      <c r="AG990" s="304"/>
    </row>
    <row r="991">
      <c r="A991" s="304"/>
      <c r="B991" s="304"/>
      <c r="C991" s="304"/>
      <c r="D991" s="304"/>
      <c r="E991" s="303"/>
      <c r="F991" s="303"/>
      <c r="G991" s="313"/>
      <c r="H991" s="304"/>
      <c r="I991" s="303"/>
      <c r="J991" s="303"/>
      <c r="K991" s="303"/>
      <c r="L991" s="303"/>
      <c r="M991" s="303"/>
      <c r="N991" s="303"/>
      <c r="O991" s="303"/>
      <c r="P991" s="303"/>
      <c r="Q991" s="303"/>
      <c r="R991" s="303"/>
      <c r="S991" s="303"/>
      <c r="T991" s="304"/>
      <c r="U991" s="304"/>
      <c r="V991" s="304"/>
      <c r="W991" s="304"/>
      <c r="X991" s="304"/>
      <c r="Y991" s="304"/>
      <c r="Z991" s="304"/>
      <c r="AA991" s="304"/>
      <c r="AB991" s="304"/>
      <c r="AC991" s="304"/>
      <c r="AD991" s="304"/>
      <c r="AE991" s="304"/>
      <c r="AF991" s="304"/>
      <c r="AG991" s="304"/>
    </row>
    <row r="992">
      <c r="A992" s="304"/>
      <c r="B992" s="304"/>
      <c r="C992" s="304"/>
      <c r="D992" s="304"/>
      <c r="E992" s="303"/>
      <c r="F992" s="303"/>
      <c r="G992" s="313"/>
      <c r="H992" s="304"/>
      <c r="I992" s="303"/>
      <c r="J992" s="303"/>
      <c r="K992" s="303"/>
      <c r="L992" s="303"/>
      <c r="M992" s="303"/>
      <c r="N992" s="303"/>
      <c r="O992" s="303"/>
      <c r="P992" s="303"/>
      <c r="Q992" s="303"/>
      <c r="R992" s="303"/>
      <c r="S992" s="303"/>
      <c r="T992" s="304"/>
      <c r="U992" s="304"/>
      <c r="V992" s="304"/>
      <c r="W992" s="304"/>
      <c r="X992" s="304"/>
      <c r="Y992" s="304"/>
      <c r="Z992" s="304"/>
      <c r="AA992" s="304"/>
      <c r="AB992" s="304"/>
      <c r="AC992" s="304"/>
      <c r="AD992" s="304"/>
      <c r="AE992" s="304"/>
      <c r="AF992" s="304"/>
      <c r="AG992" s="304"/>
    </row>
    <row r="993">
      <c r="A993" s="304"/>
      <c r="B993" s="304"/>
      <c r="C993" s="304"/>
      <c r="D993" s="304"/>
      <c r="E993" s="303"/>
      <c r="F993" s="303"/>
      <c r="G993" s="313"/>
      <c r="H993" s="304"/>
      <c r="I993" s="303"/>
      <c r="J993" s="303"/>
      <c r="K993" s="303"/>
      <c r="L993" s="303"/>
      <c r="M993" s="303"/>
      <c r="N993" s="303"/>
      <c r="O993" s="303"/>
      <c r="P993" s="303"/>
      <c r="Q993" s="303"/>
      <c r="R993" s="303"/>
      <c r="S993" s="303"/>
      <c r="T993" s="304"/>
      <c r="U993" s="304"/>
      <c r="V993" s="304"/>
      <c r="W993" s="304"/>
      <c r="X993" s="304"/>
      <c r="Y993" s="304"/>
      <c r="Z993" s="304"/>
      <c r="AA993" s="304"/>
      <c r="AB993" s="304"/>
      <c r="AC993" s="304"/>
      <c r="AD993" s="304"/>
      <c r="AE993" s="304"/>
      <c r="AF993" s="304"/>
      <c r="AG993" s="304"/>
    </row>
    <row r="994">
      <c r="A994" s="304"/>
      <c r="B994" s="304"/>
      <c r="C994" s="304"/>
      <c r="D994" s="304"/>
      <c r="E994" s="303"/>
      <c r="F994" s="303"/>
      <c r="G994" s="313"/>
      <c r="H994" s="304"/>
      <c r="I994" s="303"/>
      <c r="J994" s="303"/>
      <c r="K994" s="303"/>
      <c r="L994" s="303"/>
      <c r="M994" s="303"/>
      <c r="N994" s="303"/>
      <c r="O994" s="303"/>
      <c r="P994" s="303"/>
      <c r="Q994" s="303"/>
      <c r="R994" s="303"/>
      <c r="S994" s="303"/>
      <c r="T994" s="304"/>
      <c r="U994" s="304"/>
      <c r="V994" s="304"/>
      <c r="W994" s="304"/>
      <c r="X994" s="304"/>
      <c r="Y994" s="304"/>
      <c r="Z994" s="304"/>
      <c r="AA994" s="304"/>
      <c r="AB994" s="304"/>
      <c r="AC994" s="304"/>
      <c r="AD994" s="304"/>
      <c r="AE994" s="304"/>
      <c r="AF994" s="304"/>
      <c r="AG994" s="304"/>
    </row>
    <row r="995">
      <c r="A995" s="304"/>
      <c r="B995" s="304"/>
      <c r="C995" s="304"/>
      <c r="D995" s="304"/>
      <c r="E995" s="303"/>
      <c r="F995" s="303"/>
      <c r="G995" s="313"/>
      <c r="H995" s="304"/>
      <c r="I995" s="303"/>
      <c r="J995" s="303"/>
      <c r="K995" s="303"/>
      <c r="L995" s="303"/>
      <c r="M995" s="303"/>
      <c r="N995" s="303"/>
      <c r="O995" s="303"/>
      <c r="P995" s="303"/>
      <c r="Q995" s="303"/>
      <c r="R995" s="303"/>
      <c r="S995" s="303"/>
      <c r="T995" s="304"/>
      <c r="U995" s="304"/>
      <c r="V995" s="304"/>
      <c r="W995" s="304"/>
      <c r="X995" s="304"/>
      <c r="Y995" s="304"/>
      <c r="Z995" s="304"/>
      <c r="AA995" s="304"/>
      <c r="AB995" s="304"/>
      <c r="AC995" s="304"/>
      <c r="AD995" s="304"/>
      <c r="AE995" s="304"/>
      <c r="AF995" s="304"/>
      <c r="AG995" s="304"/>
    </row>
    <row r="996">
      <c r="A996" s="304"/>
      <c r="B996" s="304"/>
      <c r="C996" s="304"/>
      <c r="D996" s="304"/>
      <c r="E996" s="303"/>
      <c r="F996" s="303"/>
      <c r="G996" s="313"/>
      <c r="H996" s="304"/>
      <c r="I996" s="303"/>
      <c r="J996" s="303"/>
      <c r="K996" s="303"/>
      <c r="L996" s="303"/>
      <c r="M996" s="303"/>
      <c r="N996" s="303"/>
      <c r="O996" s="303"/>
      <c r="P996" s="303"/>
      <c r="Q996" s="303"/>
      <c r="R996" s="303"/>
      <c r="S996" s="303"/>
      <c r="T996" s="304"/>
      <c r="U996" s="304"/>
      <c r="V996" s="304"/>
      <c r="W996" s="304"/>
      <c r="X996" s="304"/>
      <c r="Y996" s="304"/>
      <c r="Z996" s="304"/>
      <c r="AA996" s="304"/>
      <c r="AB996" s="304"/>
      <c r="AC996" s="304"/>
      <c r="AD996" s="304"/>
      <c r="AE996" s="304"/>
      <c r="AF996" s="304"/>
      <c r="AG996" s="304"/>
    </row>
    <row r="997">
      <c r="A997" s="304"/>
      <c r="B997" s="304"/>
      <c r="C997" s="304"/>
      <c r="D997" s="304"/>
      <c r="E997" s="303"/>
      <c r="F997" s="303"/>
      <c r="G997" s="313"/>
      <c r="H997" s="304"/>
      <c r="I997" s="303"/>
      <c r="J997" s="303"/>
      <c r="K997" s="303"/>
      <c r="L997" s="303"/>
      <c r="M997" s="303"/>
      <c r="N997" s="303"/>
      <c r="O997" s="303"/>
      <c r="P997" s="303"/>
      <c r="Q997" s="303"/>
      <c r="R997" s="303"/>
      <c r="S997" s="303"/>
      <c r="T997" s="304"/>
      <c r="U997" s="304"/>
      <c r="V997" s="304"/>
      <c r="W997" s="304"/>
      <c r="X997" s="304"/>
      <c r="Y997" s="304"/>
      <c r="Z997" s="304"/>
      <c r="AA997" s="304"/>
      <c r="AB997" s="304"/>
      <c r="AC997" s="304"/>
      <c r="AD997" s="304"/>
      <c r="AE997" s="304"/>
      <c r="AF997" s="304"/>
      <c r="AG997" s="304"/>
    </row>
    <row r="998">
      <c r="A998" s="304"/>
      <c r="B998" s="304"/>
      <c r="C998" s="304"/>
      <c r="D998" s="304"/>
      <c r="E998" s="303"/>
      <c r="F998" s="303"/>
      <c r="G998" s="313"/>
      <c r="H998" s="304"/>
      <c r="I998" s="303"/>
      <c r="J998" s="303"/>
      <c r="K998" s="303"/>
      <c r="L998" s="303"/>
      <c r="M998" s="303"/>
      <c r="N998" s="303"/>
      <c r="O998" s="303"/>
      <c r="P998" s="303"/>
      <c r="Q998" s="303"/>
      <c r="R998" s="303"/>
      <c r="S998" s="303"/>
      <c r="T998" s="304"/>
      <c r="U998" s="304"/>
      <c r="V998" s="304"/>
      <c r="W998" s="304"/>
      <c r="X998" s="304"/>
      <c r="Y998" s="304"/>
      <c r="Z998" s="304"/>
      <c r="AA998" s="304"/>
      <c r="AB998" s="304"/>
      <c r="AC998" s="304"/>
      <c r="AD998" s="304"/>
      <c r="AE998" s="304"/>
      <c r="AF998" s="304"/>
      <c r="AG998" s="304"/>
    </row>
    <row r="999">
      <c r="A999" s="304"/>
      <c r="B999" s="304"/>
      <c r="C999" s="304"/>
      <c r="D999" s="304"/>
      <c r="E999" s="303"/>
      <c r="F999" s="303"/>
      <c r="G999" s="313"/>
      <c r="H999" s="304"/>
      <c r="I999" s="303"/>
      <c r="J999" s="303"/>
      <c r="K999" s="303"/>
      <c r="L999" s="303"/>
      <c r="M999" s="303"/>
      <c r="N999" s="303"/>
      <c r="O999" s="303"/>
      <c r="P999" s="303"/>
      <c r="Q999" s="303"/>
      <c r="R999" s="303"/>
      <c r="S999" s="303"/>
      <c r="T999" s="304"/>
      <c r="U999" s="304"/>
      <c r="V999" s="304"/>
      <c r="W999" s="304"/>
      <c r="X999" s="304"/>
      <c r="Y999" s="304"/>
      <c r="Z999" s="304"/>
      <c r="AA999" s="304"/>
      <c r="AB999" s="304"/>
      <c r="AC999" s="304"/>
      <c r="AD999" s="304"/>
      <c r="AE999" s="304"/>
      <c r="AF999" s="304"/>
      <c r="AG999" s="304"/>
    </row>
    <row r="1000">
      <c r="A1000" s="304"/>
      <c r="B1000" s="304"/>
      <c r="C1000" s="304"/>
      <c r="D1000" s="304"/>
      <c r="E1000" s="303"/>
      <c r="F1000" s="303"/>
      <c r="G1000" s="313"/>
      <c r="H1000" s="304"/>
      <c r="I1000" s="303"/>
      <c r="J1000" s="303"/>
      <c r="K1000" s="303"/>
      <c r="L1000" s="303"/>
      <c r="M1000" s="303"/>
      <c r="N1000" s="303"/>
      <c r="O1000" s="303"/>
      <c r="P1000" s="303"/>
      <c r="Q1000" s="303"/>
      <c r="R1000" s="303"/>
      <c r="S1000" s="303"/>
      <c r="T1000" s="304"/>
      <c r="U1000" s="304"/>
      <c r="V1000" s="304"/>
      <c r="W1000" s="304"/>
      <c r="X1000" s="304"/>
      <c r="Y1000" s="304"/>
      <c r="Z1000" s="304"/>
      <c r="AA1000" s="304"/>
      <c r="AB1000" s="304"/>
      <c r="AC1000" s="304"/>
      <c r="AD1000" s="304"/>
      <c r="AE1000" s="304"/>
      <c r="AF1000" s="304"/>
      <c r="AG1000" s="304"/>
    </row>
    <row r="1001">
      <c r="A1001" s="304"/>
      <c r="B1001" s="304"/>
      <c r="C1001" s="304"/>
      <c r="D1001" s="304"/>
      <c r="E1001" s="303"/>
      <c r="F1001" s="303"/>
      <c r="G1001" s="313"/>
      <c r="H1001" s="304"/>
      <c r="I1001" s="303"/>
      <c r="J1001" s="303"/>
      <c r="K1001" s="303"/>
      <c r="L1001" s="303"/>
      <c r="M1001" s="303"/>
      <c r="N1001" s="303"/>
      <c r="O1001" s="303"/>
      <c r="P1001" s="303"/>
      <c r="Q1001" s="303"/>
      <c r="R1001" s="303"/>
      <c r="S1001" s="303"/>
      <c r="T1001" s="304"/>
      <c r="U1001" s="304"/>
      <c r="V1001" s="304"/>
      <c r="W1001" s="304"/>
      <c r="X1001" s="304"/>
      <c r="Y1001" s="304"/>
      <c r="Z1001" s="304"/>
      <c r="AA1001" s="304"/>
      <c r="AB1001" s="304"/>
      <c r="AC1001" s="304"/>
      <c r="AD1001" s="304"/>
      <c r="AE1001" s="304"/>
      <c r="AF1001" s="304"/>
      <c r="AG1001" s="304"/>
    </row>
    <row r="1002">
      <c r="A1002" s="304"/>
      <c r="B1002" s="304"/>
      <c r="C1002" s="304"/>
      <c r="D1002" s="304"/>
      <c r="E1002" s="303"/>
      <c r="F1002" s="303"/>
      <c r="G1002" s="313"/>
      <c r="H1002" s="304"/>
      <c r="I1002" s="303"/>
      <c r="J1002" s="303"/>
      <c r="K1002" s="303"/>
      <c r="L1002" s="303"/>
      <c r="M1002" s="303"/>
      <c r="N1002" s="303"/>
      <c r="O1002" s="303"/>
      <c r="P1002" s="303"/>
      <c r="Q1002" s="303"/>
      <c r="R1002" s="303"/>
      <c r="S1002" s="303"/>
      <c r="T1002" s="304"/>
      <c r="U1002" s="304"/>
      <c r="V1002" s="304"/>
      <c r="W1002" s="304"/>
      <c r="X1002" s="304"/>
      <c r="Y1002" s="304"/>
      <c r="Z1002" s="304"/>
      <c r="AA1002" s="304"/>
      <c r="AB1002" s="304"/>
      <c r="AC1002" s="304"/>
      <c r="AD1002" s="304"/>
      <c r="AE1002" s="304"/>
      <c r="AF1002" s="304"/>
      <c r="AG1002" s="304"/>
    </row>
    <row r="1003">
      <c r="A1003" s="304"/>
      <c r="B1003" s="304"/>
      <c r="C1003" s="304"/>
      <c r="D1003" s="304"/>
      <c r="E1003" s="303"/>
      <c r="F1003" s="303"/>
      <c r="G1003" s="313"/>
      <c r="H1003" s="304"/>
      <c r="I1003" s="303"/>
      <c r="J1003" s="303"/>
      <c r="K1003" s="303"/>
      <c r="L1003" s="303"/>
      <c r="M1003" s="303"/>
      <c r="N1003" s="303"/>
      <c r="O1003" s="303"/>
      <c r="P1003" s="303"/>
      <c r="Q1003" s="303"/>
      <c r="R1003" s="303"/>
      <c r="S1003" s="303"/>
      <c r="T1003" s="304"/>
      <c r="U1003" s="304"/>
      <c r="V1003" s="304"/>
      <c r="W1003" s="304"/>
      <c r="X1003" s="304"/>
      <c r="Y1003" s="304"/>
      <c r="Z1003" s="304"/>
      <c r="AA1003" s="304"/>
      <c r="AB1003" s="304"/>
      <c r="AC1003" s="304"/>
      <c r="AD1003" s="304"/>
      <c r="AE1003" s="304"/>
      <c r="AF1003" s="304"/>
      <c r="AG1003" s="304"/>
    </row>
    <row r="1004">
      <c r="A1004" s="304"/>
      <c r="B1004" s="304"/>
      <c r="C1004" s="304"/>
      <c r="D1004" s="304"/>
      <c r="E1004" s="303"/>
      <c r="F1004" s="303"/>
      <c r="G1004" s="313"/>
      <c r="H1004" s="304"/>
      <c r="I1004" s="303"/>
      <c r="J1004" s="303"/>
      <c r="K1004" s="303"/>
      <c r="L1004" s="303"/>
      <c r="M1004" s="303"/>
      <c r="N1004" s="303"/>
      <c r="O1004" s="303"/>
      <c r="P1004" s="303"/>
      <c r="Q1004" s="303"/>
      <c r="R1004" s="303"/>
      <c r="S1004" s="303"/>
      <c r="T1004" s="304"/>
      <c r="U1004" s="304"/>
      <c r="V1004" s="304"/>
      <c r="W1004" s="304"/>
      <c r="X1004" s="304"/>
      <c r="Y1004" s="304"/>
      <c r="Z1004" s="304"/>
      <c r="AA1004" s="304"/>
      <c r="AB1004" s="304"/>
      <c r="AC1004" s="304"/>
      <c r="AD1004" s="304"/>
      <c r="AE1004" s="304"/>
      <c r="AF1004" s="304"/>
      <c r="AG1004" s="304"/>
    </row>
    <row r="1005">
      <c r="A1005" s="304"/>
      <c r="B1005" s="304"/>
      <c r="C1005" s="304"/>
      <c r="D1005" s="304"/>
      <c r="E1005" s="303"/>
      <c r="F1005" s="303"/>
      <c r="G1005" s="313"/>
      <c r="H1005" s="304"/>
      <c r="I1005" s="303"/>
      <c r="J1005" s="303"/>
      <c r="K1005" s="303"/>
      <c r="L1005" s="303"/>
      <c r="M1005" s="303"/>
      <c r="N1005" s="303"/>
      <c r="O1005" s="303"/>
      <c r="P1005" s="303"/>
      <c r="Q1005" s="303"/>
      <c r="R1005" s="303"/>
      <c r="S1005" s="303"/>
      <c r="T1005" s="304"/>
      <c r="U1005" s="304"/>
      <c r="V1005" s="304"/>
      <c r="W1005" s="304"/>
      <c r="X1005" s="304"/>
      <c r="Y1005" s="304"/>
      <c r="Z1005" s="304"/>
      <c r="AA1005" s="304"/>
      <c r="AB1005" s="304"/>
      <c r="AC1005" s="304"/>
      <c r="AD1005" s="304"/>
      <c r="AE1005" s="304"/>
      <c r="AF1005" s="304"/>
      <c r="AG1005" s="304"/>
    </row>
    <row r="1006">
      <c r="A1006" s="304"/>
      <c r="B1006" s="304"/>
      <c r="C1006" s="304"/>
      <c r="D1006" s="304"/>
      <c r="E1006" s="303"/>
      <c r="F1006" s="303"/>
      <c r="G1006" s="313"/>
      <c r="H1006" s="304"/>
      <c r="I1006" s="303"/>
      <c r="J1006" s="303"/>
      <c r="K1006" s="303"/>
      <c r="L1006" s="303"/>
      <c r="M1006" s="303"/>
      <c r="N1006" s="303"/>
      <c r="O1006" s="303"/>
      <c r="P1006" s="303"/>
      <c r="Q1006" s="303"/>
      <c r="R1006" s="303"/>
      <c r="S1006" s="303"/>
      <c r="T1006" s="304"/>
      <c r="U1006" s="304"/>
      <c r="V1006" s="304"/>
      <c r="W1006" s="304"/>
      <c r="X1006" s="304"/>
      <c r="Y1006" s="304"/>
      <c r="Z1006" s="304"/>
      <c r="AA1006" s="304"/>
      <c r="AB1006" s="304"/>
      <c r="AC1006" s="304"/>
      <c r="AD1006" s="304"/>
      <c r="AE1006" s="304"/>
      <c r="AF1006" s="304"/>
      <c r="AG1006" s="304"/>
    </row>
    <row r="1007">
      <c r="A1007" s="304"/>
      <c r="B1007" s="304"/>
      <c r="C1007" s="304"/>
      <c r="D1007" s="304"/>
      <c r="E1007" s="303"/>
      <c r="F1007" s="303"/>
      <c r="G1007" s="313"/>
      <c r="H1007" s="304"/>
      <c r="I1007" s="303"/>
      <c r="J1007" s="303"/>
      <c r="K1007" s="303"/>
      <c r="L1007" s="303"/>
      <c r="M1007" s="303"/>
      <c r="N1007" s="303"/>
      <c r="O1007" s="303"/>
      <c r="P1007" s="303"/>
      <c r="Q1007" s="303"/>
      <c r="R1007" s="303"/>
      <c r="S1007" s="303"/>
      <c r="T1007" s="304"/>
      <c r="U1007" s="304"/>
      <c r="V1007" s="304"/>
      <c r="W1007" s="304"/>
      <c r="X1007" s="304"/>
      <c r="Y1007" s="304"/>
      <c r="Z1007" s="304"/>
      <c r="AA1007" s="304"/>
      <c r="AB1007" s="304"/>
      <c r="AC1007" s="304"/>
      <c r="AD1007" s="304"/>
      <c r="AE1007" s="304"/>
      <c r="AF1007" s="304"/>
      <c r="AG1007" s="304"/>
    </row>
    <row r="1008">
      <c r="A1008" s="304"/>
      <c r="B1008" s="304"/>
      <c r="C1008" s="304"/>
      <c r="D1008" s="304"/>
      <c r="E1008" s="303"/>
      <c r="F1008" s="303"/>
      <c r="G1008" s="313"/>
      <c r="H1008" s="304"/>
      <c r="I1008" s="303"/>
      <c r="J1008" s="303"/>
      <c r="K1008" s="303"/>
      <c r="L1008" s="303"/>
      <c r="M1008" s="303"/>
      <c r="N1008" s="303"/>
      <c r="O1008" s="303"/>
      <c r="P1008" s="303"/>
      <c r="Q1008" s="303"/>
      <c r="R1008" s="303"/>
      <c r="S1008" s="303"/>
      <c r="T1008" s="304"/>
      <c r="U1008" s="304"/>
      <c r="V1008" s="304"/>
      <c r="W1008" s="304"/>
      <c r="X1008" s="304"/>
      <c r="Y1008" s="304"/>
      <c r="Z1008" s="304"/>
      <c r="AA1008" s="304"/>
      <c r="AB1008" s="304"/>
      <c r="AC1008" s="304"/>
      <c r="AD1008" s="304"/>
      <c r="AE1008" s="304"/>
      <c r="AF1008" s="304"/>
      <c r="AG1008" s="304"/>
    </row>
    <row r="1009">
      <c r="A1009" s="304"/>
      <c r="B1009" s="304"/>
      <c r="C1009" s="304"/>
      <c r="D1009" s="304"/>
      <c r="E1009" s="303"/>
      <c r="F1009" s="303"/>
      <c r="G1009" s="313"/>
      <c r="H1009" s="304"/>
      <c r="I1009" s="303"/>
      <c r="J1009" s="303"/>
      <c r="K1009" s="303"/>
      <c r="L1009" s="303"/>
      <c r="M1009" s="303"/>
      <c r="N1009" s="303"/>
      <c r="O1009" s="303"/>
      <c r="P1009" s="303"/>
      <c r="Q1009" s="303"/>
      <c r="R1009" s="303"/>
      <c r="S1009" s="303"/>
      <c r="T1009" s="304"/>
      <c r="U1009" s="304"/>
      <c r="V1009" s="304"/>
      <c r="W1009" s="304"/>
      <c r="X1009" s="304"/>
      <c r="Y1009" s="304"/>
      <c r="Z1009" s="304"/>
      <c r="AA1009" s="304"/>
      <c r="AB1009" s="304"/>
      <c r="AC1009" s="304"/>
      <c r="AD1009" s="304"/>
      <c r="AE1009" s="304"/>
      <c r="AF1009" s="304"/>
      <c r="AG1009" s="304"/>
    </row>
    <row r="1010">
      <c r="A1010" s="304"/>
      <c r="B1010" s="304"/>
      <c r="C1010" s="304"/>
      <c r="D1010" s="304"/>
      <c r="E1010" s="303"/>
      <c r="F1010" s="303"/>
      <c r="G1010" s="313"/>
      <c r="H1010" s="304"/>
      <c r="I1010" s="303"/>
      <c r="J1010" s="303"/>
      <c r="K1010" s="303"/>
      <c r="L1010" s="303"/>
      <c r="M1010" s="303"/>
      <c r="N1010" s="303"/>
      <c r="O1010" s="303"/>
      <c r="P1010" s="303"/>
      <c r="Q1010" s="303"/>
      <c r="R1010" s="303"/>
      <c r="S1010" s="303"/>
      <c r="T1010" s="304"/>
      <c r="U1010" s="304"/>
      <c r="V1010" s="304"/>
      <c r="W1010" s="304"/>
      <c r="X1010" s="304"/>
      <c r="Y1010" s="304"/>
      <c r="Z1010" s="304"/>
      <c r="AA1010" s="304"/>
      <c r="AB1010" s="304"/>
      <c r="AC1010" s="304"/>
      <c r="AD1010" s="304"/>
      <c r="AE1010" s="304"/>
      <c r="AF1010" s="304"/>
      <c r="AG1010" s="304"/>
    </row>
    <row r="1011">
      <c r="A1011" s="304"/>
      <c r="B1011" s="304"/>
      <c r="C1011" s="304"/>
      <c r="D1011" s="304"/>
      <c r="E1011" s="303"/>
      <c r="F1011" s="303"/>
      <c r="G1011" s="313"/>
      <c r="H1011" s="304"/>
      <c r="I1011" s="303"/>
      <c r="J1011" s="303"/>
      <c r="K1011" s="303"/>
      <c r="L1011" s="303"/>
      <c r="M1011" s="303"/>
      <c r="N1011" s="303"/>
      <c r="O1011" s="303"/>
      <c r="P1011" s="303"/>
      <c r="Q1011" s="303"/>
      <c r="R1011" s="303"/>
      <c r="S1011" s="303"/>
      <c r="T1011" s="304"/>
      <c r="U1011" s="304"/>
      <c r="V1011" s="304"/>
      <c r="W1011" s="304"/>
      <c r="X1011" s="304"/>
      <c r="Y1011" s="304"/>
      <c r="Z1011" s="304"/>
      <c r="AA1011" s="304"/>
      <c r="AB1011" s="304"/>
      <c r="AC1011" s="304"/>
      <c r="AD1011" s="304"/>
      <c r="AE1011" s="304"/>
      <c r="AF1011" s="304"/>
      <c r="AG1011" s="304"/>
    </row>
    <row r="1012">
      <c r="A1012" s="304"/>
      <c r="B1012" s="304"/>
      <c r="C1012" s="304"/>
      <c r="D1012" s="304"/>
      <c r="E1012" s="303"/>
      <c r="F1012" s="303"/>
      <c r="G1012" s="313"/>
      <c r="H1012" s="304"/>
      <c r="I1012" s="303"/>
      <c r="J1012" s="303"/>
      <c r="K1012" s="303"/>
      <c r="L1012" s="303"/>
      <c r="M1012" s="303"/>
      <c r="N1012" s="303"/>
      <c r="O1012" s="303"/>
      <c r="P1012" s="303"/>
      <c r="Q1012" s="303"/>
      <c r="R1012" s="303"/>
      <c r="S1012" s="303"/>
      <c r="T1012" s="304"/>
      <c r="U1012" s="304"/>
      <c r="V1012" s="304"/>
      <c r="W1012" s="304"/>
      <c r="X1012" s="304"/>
      <c r="Y1012" s="304"/>
      <c r="Z1012" s="304"/>
      <c r="AA1012" s="304"/>
      <c r="AB1012" s="304"/>
      <c r="AC1012" s="304"/>
      <c r="AD1012" s="304"/>
      <c r="AE1012" s="304"/>
      <c r="AF1012" s="304"/>
      <c r="AG1012" s="304"/>
    </row>
    <row r="1013">
      <c r="A1013" s="304"/>
      <c r="B1013" s="304"/>
      <c r="C1013" s="304"/>
      <c r="D1013" s="304"/>
      <c r="E1013" s="303"/>
      <c r="F1013" s="303"/>
      <c r="G1013" s="313"/>
      <c r="H1013" s="304"/>
      <c r="I1013" s="303"/>
      <c r="J1013" s="303"/>
      <c r="K1013" s="303"/>
      <c r="L1013" s="303"/>
      <c r="M1013" s="303"/>
      <c r="N1013" s="303"/>
      <c r="O1013" s="303"/>
      <c r="P1013" s="303"/>
      <c r="Q1013" s="303"/>
      <c r="R1013" s="303"/>
      <c r="S1013" s="303"/>
      <c r="T1013" s="304"/>
      <c r="U1013" s="304"/>
      <c r="V1013" s="304"/>
      <c r="W1013" s="304"/>
      <c r="X1013" s="304"/>
      <c r="Y1013" s="304"/>
      <c r="Z1013" s="304"/>
      <c r="AA1013" s="304"/>
      <c r="AB1013" s="304"/>
      <c r="AC1013" s="304"/>
      <c r="AD1013" s="304"/>
      <c r="AE1013" s="304"/>
      <c r="AF1013" s="304"/>
      <c r="AG1013" s="304"/>
    </row>
    <row r="1014">
      <c r="A1014" s="304"/>
      <c r="B1014" s="304"/>
      <c r="C1014" s="304"/>
      <c r="D1014" s="304"/>
      <c r="E1014" s="303"/>
      <c r="F1014" s="303"/>
      <c r="G1014" s="313"/>
      <c r="H1014" s="304"/>
      <c r="I1014" s="303"/>
      <c r="J1014" s="303"/>
      <c r="K1014" s="303"/>
      <c r="L1014" s="303"/>
      <c r="M1014" s="303"/>
      <c r="N1014" s="303"/>
      <c r="O1014" s="303"/>
      <c r="P1014" s="303"/>
      <c r="Q1014" s="303"/>
      <c r="R1014" s="303"/>
      <c r="S1014" s="303"/>
      <c r="T1014" s="304"/>
      <c r="U1014" s="304"/>
      <c r="V1014" s="304"/>
      <c r="W1014" s="304"/>
      <c r="X1014" s="304"/>
      <c r="Y1014" s="304"/>
      <c r="Z1014" s="304"/>
      <c r="AA1014" s="304"/>
      <c r="AB1014" s="304"/>
      <c r="AC1014" s="304"/>
      <c r="AD1014" s="304"/>
      <c r="AE1014" s="304"/>
      <c r="AF1014" s="304"/>
      <c r="AG1014" s="304"/>
    </row>
    <row r="1015">
      <c r="A1015" s="304"/>
      <c r="B1015" s="304"/>
      <c r="C1015" s="304"/>
      <c r="D1015" s="304"/>
      <c r="E1015" s="303"/>
      <c r="F1015" s="303"/>
      <c r="G1015" s="313"/>
      <c r="H1015" s="304"/>
      <c r="I1015" s="303"/>
      <c r="J1015" s="303"/>
      <c r="K1015" s="303"/>
      <c r="L1015" s="303"/>
      <c r="M1015" s="303"/>
      <c r="N1015" s="303"/>
      <c r="O1015" s="303"/>
      <c r="P1015" s="303"/>
      <c r="Q1015" s="303"/>
      <c r="R1015" s="303"/>
      <c r="S1015" s="303"/>
      <c r="T1015" s="304"/>
      <c r="U1015" s="304"/>
      <c r="V1015" s="304"/>
      <c r="W1015" s="304"/>
      <c r="X1015" s="304"/>
      <c r="Y1015" s="304"/>
      <c r="Z1015" s="304"/>
      <c r="AA1015" s="304"/>
      <c r="AB1015" s="304"/>
      <c r="AC1015" s="304"/>
      <c r="AD1015" s="304"/>
      <c r="AE1015" s="304"/>
      <c r="AF1015" s="304"/>
      <c r="AG1015" s="304"/>
    </row>
    <row r="1016">
      <c r="A1016" s="304"/>
      <c r="B1016" s="304"/>
      <c r="C1016" s="304"/>
      <c r="D1016" s="304"/>
      <c r="E1016" s="303"/>
      <c r="F1016" s="303"/>
      <c r="G1016" s="313"/>
      <c r="H1016" s="304"/>
      <c r="I1016" s="303"/>
      <c r="J1016" s="303"/>
      <c r="K1016" s="303"/>
      <c r="L1016" s="303"/>
      <c r="M1016" s="303"/>
      <c r="N1016" s="303"/>
      <c r="O1016" s="303"/>
      <c r="P1016" s="303"/>
      <c r="Q1016" s="303"/>
      <c r="R1016" s="303"/>
      <c r="S1016" s="303"/>
      <c r="T1016" s="304"/>
      <c r="U1016" s="304"/>
      <c r="V1016" s="304"/>
      <c r="W1016" s="304"/>
      <c r="X1016" s="304"/>
      <c r="Y1016" s="304"/>
      <c r="Z1016" s="304"/>
      <c r="AA1016" s="304"/>
      <c r="AB1016" s="304"/>
      <c r="AC1016" s="304"/>
      <c r="AD1016" s="304"/>
      <c r="AE1016" s="304"/>
      <c r="AF1016" s="304"/>
      <c r="AG1016" s="304"/>
    </row>
    <row r="1017">
      <c r="A1017" s="304"/>
      <c r="B1017" s="304"/>
      <c r="C1017" s="304"/>
      <c r="D1017" s="304"/>
      <c r="E1017" s="303"/>
      <c r="F1017" s="303"/>
      <c r="G1017" s="313"/>
      <c r="H1017" s="304"/>
      <c r="I1017" s="303"/>
      <c r="J1017" s="303"/>
      <c r="K1017" s="303"/>
      <c r="L1017" s="303"/>
      <c r="M1017" s="303"/>
      <c r="N1017" s="303"/>
      <c r="O1017" s="303"/>
      <c r="P1017" s="303"/>
      <c r="Q1017" s="303"/>
      <c r="R1017" s="303"/>
      <c r="S1017" s="303"/>
      <c r="T1017" s="304"/>
      <c r="U1017" s="304"/>
      <c r="V1017" s="304"/>
      <c r="W1017" s="304"/>
      <c r="X1017" s="304"/>
      <c r="Y1017" s="304"/>
      <c r="Z1017" s="304"/>
      <c r="AA1017" s="304"/>
      <c r="AB1017" s="304"/>
      <c r="AC1017" s="304"/>
      <c r="AD1017" s="304"/>
      <c r="AE1017" s="304"/>
      <c r="AF1017" s="304"/>
      <c r="AG1017" s="304"/>
    </row>
    <row r="1018">
      <c r="A1018" s="304"/>
      <c r="B1018" s="304"/>
      <c r="C1018" s="304"/>
      <c r="D1018" s="304"/>
      <c r="E1018" s="303"/>
      <c r="F1018" s="303"/>
      <c r="G1018" s="313"/>
      <c r="H1018" s="304"/>
      <c r="I1018" s="303"/>
      <c r="J1018" s="303"/>
      <c r="K1018" s="303"/>
      <c r="L1018" s="303"/>
      <c r="M1018" s="303"/>
      <c r="N1018" s="303"/>
      <c r="O1018" s="303"/>
      <c r="P1018" s="303"/>
      <c r="Q1018" s="303"/>
      <c r="R1018" s="303"/>
      <c r="S1018" s="303"/>
      <c r="T1018" s="304"/>
      <c r="U1018" s="304"/>
      <c r="V1018" s="304"/>
      <c r="W1018" s="304"/>
      <c r="X1018" s="304"/>
      <c r="Y1018" s="304"/>
      <c r="Z1018" s="304"/>
      <c r="AA1018" s="304"/>
      <c r="AB1018" s="304"/>
      <c r="AC1018" s="304"/>
      <c r="AD1018" s="304"/>
      <c r="AE1018" s="304"/>
      <c r="AF1018" s="304"/>
      <c r="AG1018" s="304"/>
    </row>
    <row r="1019">
      <c r="A1019" s="304"/>
      <c r="B1019" s="304"/>
      <c r="C1019" s="304"/>
      <c r="D1019" s="304"/>
      <c r="E1019" s="303"/>
      <c r="F1019" s="303"/>
      <c r="G1019" s="313"/>
      <c r="H1019" s="304"/>
      <c r="I1019" s="303"/>
      <c r="J1019" s="303"/>
      <c r="K1019" s="303"/>
      <c r="L1019" s="303"/>
      <c r="M1019" s="303"/>
      <c r="N1019" s="303"/>
      <c r="O1019" s="303"/>
      <c r="P1019" s="303"/>
      <c r="Q1019" s="303"/>
      <c r="R1019" s="303"/>
      <c r="S1019" s="303"/>
      <c r="T1019" s="304"/>
      <c r="U1019" s="304"/>
      <c r="V1019" s="304"/>
      <c r="W1019" s="304"/>
      <c r="X1019" s="304"/>
      <c r="Y1019" s="304"/>
      <c r="Z1019" s="304"/>
      <c r="AA1019" s="304"/>
      <c r="AB1019" s="304"/>
      <c r="AC1019" s="304"/>
      <c r="AD1019" s="304"/>
      <c r="AE1019" s="304"/>
      <c r="AF1019" s="304"/>
      <c r="AG1019" s="304"/>
    </row>
    <row r="1020">
      <c r="A1020" s="304"/>
      <c r="B1020" s="304"/>
      <c r="C1020" s="304"/>
      <c r="D1020" s="304"/>
      <c r="E1020" s="303"/>
      <c r="F1020" s="303"/>
      <c r="G1020" s="313"/>
      <c r="H1020" s="304"/>
      <c r="I1020" s="303"/>
      <c r="J1020" s="303"/>
      <c r="K1020" s="303"/>
      <c r="L1020" s="303"/>
      <c r="M1020" s="303"/>
      <c r="N1020" s="303"/>
      <c r="O1020" s="303"/>
      <c r="P1020" s="303"/>
      <c r="Q1020" s="303"/>
      <c r="R1020" s="303"/>
      <c r="S1020" s="303"/>
      <c r="T1020" s="304"/>
      <c r="U1020" s="304"/>
      <c r="V1020" s="304"/>
      <c r="W1020" s="304"/>
      <c r="X1020" s="304"/>
      <c r="Y1020" s="304"/>
      <c r="Z1020" s="304"/>
      <c r="AA1020" s="304"/>
      <c r="AB1020" s="304"/>
      <c r="AC1020" s="304"/>
      <c r="AD1020" s="304"/>
      <c r="AE1020" s="304"/>
      <c r="AF1020" s="304"/>
      <c r="AG1020" s="304"/>
    </row>
    <row r="1021">
      <c r="A1021" s="304"/>
      <c r="B1021" s="304"/>
      <c r="C1021" s="304"/>
      <c r="D1021" s="304"/>
      <c r="E1021" s="303"/>
      <c r="F1021" s="303"/>
      <c r="G1021" s="313"/>
      <c r="H1021" s="304"/>
      <c r="I1021" s="303"/>
      <c r="J1021" s="303"/>
      <c r="K1021" s="303"/>
      <c r="L1021" s="303"/>
      <c r="M1021" s="303"/>
      <c r="N1021" s="303"/>
      <c r="O1021" s="303"/>
      <c r="P1021" s="303"/>
      <c r="Q1021" s="303"/>
      <c r="R1021" s="303"/>
      <c r="S1021" s="303"/>
      <c r="T1021" s="304"/>
      <c r="U1021" s="304"/>
      <c r="V1021" s="304"/>
      <c r="W1021" s="304"/>
      <c r="X1021" s="304"/>
      <c r="Y1021" s="304"/>
      <c r="Z1021" s="304"/>
      <c r="AA1021" s="304"/>
      <c r="AB1021" s="304"/>
      <c r="AC1021" s="304"/>
      <c r="AD1021" s="304"/>
      <c r="AE1021" s="304"/>
      <c r="AF1021" s="304"/>
      <c r="AG1021" s="304"/>
    </row>
    <row r="1022">
      <c r="A1022" s="304"/>
      <c r="B1022" s="304"/>
      <c r="C1022" s="304"/>
      <c r="D1022" s="304"/>
      <c r="E1022" s="303"/>
      <c r="F1022" s="303"/>
      <c r="G1022" s="313"/>
      <c r="H1022" s="304"/>
      <c r="I1022" s="303"/>
      <c r="J1022" s="303"/>
      <c r="K1022" s="303"/>
      <c r="L1022" s="303"/>
      <c r="M1022" s="303"/>
      <c r="N1022" s="303"/>
      <c r="O1022" s="303"/>
      <c r="P1022" s="303"/>
      <c r="Q1022" s="303"/>
      <c r="R1022" s="303"/>
      <c r="S1022" s="303"/>
      <c r="T1022" s="304"/>
      <c r="U1022" s="304"/>
      <c r="V1022" s="304"/>
      <c r="W1022" s="304"/>
      <c r="X1022" s="304"/>
      <c r="Y1022" s="304"/>
      <c r="Z1022" s="304"/>
      <c r="AA1022" s="304"/>
      <c r="AB1022" s="304"/>
      <c r="AC1022" s="304"/>
      <c r="AD1022" s="304"/>
      <c r="AE1022" s="304"/>
      <c r="AF1022" s="304"/>
      <c r="AG1022" s="304"/>
    </row>
    <row r="1023">
      <c r="A1023" s="304"/>
      <c r="B1023" s="304"/>
      <c r="C1023" s="304"/>
      <c r="D1023" s="304"/>
      <c r="E1023" s="303"/>
      <c r="F1023" s="303"/>
      <c r="G1023" s="313"/>
      <c r="H1023" s="304"/>
      <c r="I1023" s="303"/>
      <c r="J1023" s="303"/>
      <c r="K1023" s="303"/>
      <c r="L1023" s="303"/>
      <c r="M1023" s="303"/>
      <c r="N1023" s="303"/>
      <c r="O1023" s="303"/>
      <c r="P1023" s="303"/>
      <c r="Q1023" s="303"/>
      <c r="R1023" s="303"/>
      <c r="S1023" s="303"/>
      <c r="T1023" s="304"/>
      <c r="U1023" s="304"/>
      <c r="V1023" s="304"/>
      <c r="W1023" s="304"/>
      <c r="X1023" s="304"/>
      <c r="Y1023" s="304"/>
      <c r="Z1023" s="304"/>
      <c r="AA1023" s="304"/>
      <c r="AB1023" s="304"/>
      <c r="AC1023" s="304"/>
      <c r="AD1023" s="304"/>
      <c r="AE1023" s="304"/>
      <c r="AF1023" s="304"/>
      <c r="AG1023" s="304"/>
    </row>
    <row r="1024">
      <c r="A1024" s="304"/>
      <c r="B1024" s="304"/>
      <c r="C1024" s="304"/>
      <c r="D1024" s="304"/>
      <c r="E1024" s="303"/>
      <c r="F1024" s="303"/>
      <c r="G1024" s="313"/>
      <c r="H1024" s="304"/>
      <c r="I1024" s="303"/>
      <c r="J1024" s="303"/>
      <c r="K1024" s="303"/>
      <c r="L1024" s="303"/>
      <c r="M1024" s="303"/>
      <c r="N1024" s="303"/>
      <c r="O1024" s="303"/>
      <c r="P1024" s="303"/>
      <c r="Q1024" s="303"/>
      <c r="R1024" s="303"/>
      <c r="S1024" s="303"/>
      <c r="T1024" s="304"/>
      <c r="U1024" s="304"/>
      <c r="V1024" s="304"/>
      <c r="W1024" s="304"/>
      <c r="X1024" s="304"/>
      <c r="Y1024" s="304"/>
      <c r="Z1024" s="304"/>
      <c r="AA1024" s="304"/>
      <c r="AB1024" s="304"/>
      <c r="AC1024" s="304"/>
      <c r="AD1024" s="304"/>
      <c r="AE1024" s="304"/>
      <c r="AF1024" s="304"/>
      <c r="AG1024" s="304"/>
    </row>
    <row r="1025">
      <c r="A1025" s="304"/>
      <c r="B1025" s="304"/>
      <c r="C1025" s="304"/>
      <c r="D1025" s="304"/>
      <c r="E1025" s="303"/>
      <c r="F1025" s="303"/>
      <c r="G1025" s="313"/>
      <c r="H1025" s="304"/>
      <c r="I1025" s="303"/>
      <c r="J1025" s="303"/>
      <c r="K1025" s="303"/>
      <c r="L1025" s="303"/>
      <c r="M1025" s="303"/>
      <c r="N1025" s="303"/>
      <c r="O1025" s="303"/>
      <c r="P1025" s="303"/>
      <c r="Q1025" s="303"/>
      <c r="R1025" s="303"/>
      <c r="S1025" s="303"/>
      <c r="T1025" s="304"/>
      <c r="U1025" s="304"/>
      <c r="V1025" s="304"/>
      <c r="W1025" s="304"/>
      <c r="X1025" s="304"/>
      <c r="Y1025" s="304"/>
      <c r="Z1025" s="304"/>
      <c r="AA1025" s="304"/>
      <c r="AB1025" s="304"/>
      <c r="AC1025" s="304"/>
      <c r="AD1025" s="304"/>
      <c r="AE1025" s="304"/>
      <c r="AF1025" s="304"/>
      <c r="AG1025" s="304"/>
    </row>
    <row r="1026">
      <c r="A1026" s="304"/>
      <c r="B1026" s="304"/>
      <c r="C1026" s="304"/>
      <c r="D1026" s="304"/>
      <c r="E1026" s="303"/>
      <c r="F1026" s="303"/>
      <c r="G1026" s="313"/>
      <c r="H1026" s="304"/>
      <c r="I1026" s="303"/>
      <c r="J1026" s="303"/>
      <c r="K1026" s="303"/>
      <c r="L1026" s="303"/>
      <c r="M1026" s="303"/>
      <c r="N1026" s="303"/>
      <c r="O1026" s="303"/>
      <c r="P1026" s="303"/>
      <c r="Q1026" s="303"/>
      <c r="R1026" s="303"/>
      <c r="S1026" s="303"/>
      <c r="T1026" s="304"/>
      <c r="U1026" s="304"/>
      <c r="V1026" s="304"/>
      <c r="W1026" s="304"/>
      <c r="X1026" s="304"/>
      <c r="Y1026" s="304"/>
      <c r="Z1026" s="304"/>
      <c r="AA1026" s="304"/>
      <c r="AB1026" s="304"/>
      <c r="AC1026" s="304"/>
      <c r="AD1026" s="304"/>
      <c r="AE1026" s="304"/>
      <c r="AF1026" s="304"/>
      <c r="AG1026" s="304"/>
    </row>
    <row r="1027">
      <c r="A1027" s="304"/>
      <c r="B1027" s="304"/>
      <c r="C1027" s="304"/>
      <c r="D1027" s="304"/>
      <c r="E1027" s="303"/>
      <c r="F1027" s="303"/>
      <c r="G1027" s="313"/>
      <c r="H1027" s="304"/>
      <c r="I1027" s="303"/>
      <c r="J1027" s="303"/>
      <c r="K1027" s="303"/>
      <c r="L1027" s="303"/>
      <c r="M1027" s="303"/>
      <c r="N1027" s="303"/>
      <c r="O1027" s="303"/>
      <c r="P1027" s="303"/>
      <c r="Q1027" s="303"/>
      <c r="R1027" s="303"/>
      <c r="S1027" s="303"/>
      <c r="T1027" s="304"/>
      <c r="U1027" s="304"/>
      <c r="V1027" s="304"/>
      <c r="W1027" s="304"/>
      <c r="X1027" s="304"/>
      <c r="Y1027" s="304"/>
      <c r="Z1027" s="304"/>
      <c r="AA1027" s="304"/>
      <c r="AB1027" s="304"/>
      <c r="AC1027" s="304"/>
      <c r="AD1027" s="304"/>
      <c r="AE1027" s="304"/>
      <c r="AF1027" s="304"/>
      <c r="AG1027" s="304"/>
    </row>
    <row r="1028">
      <c r="A1028" s="304"/>
      <c r="B1028" s="304"/>
      <c r="C1028" s="304"/>
      <c r="D1028" s="304"/>
      <c r="E1028" s="303"/>
      <c r="F1028" s="303"/>
      <c r="G1028" s="313"/>
      <c r="H1028" s="304"/>
      <c r="I1028" s="303"/>
      <c r="J1028" s="303"/>
      <c r="K1028" s="303"/>
      <c r="L1028" s="303"/>
      <c r="M1028" s="303"/>
      <c r="N1028" s="303"/>
      <c r="O1028" s="303"/>
      <c r="P1028" s="303"/>
      <c r="Q1028" s="303"/>
      <c r="R1028" s="303"/>
      <c r="S1028" s="303"/>
      <c r="T1028" s="304"/>
      <c r="U1028" s="304"/>
      <c r="V1028" s="304"/>
      <c r="W1028" s="304"/>
      <c r="X1028" s="304"/>
      <c r="Y1028" s="304"/>
      <c r="Z1028" s="304"/>
      <c r="AA1028" s="304"/>
      <c r="AB1028" s="304"/>
      <c r="AC1028" s="304"/>
      <c r="AD1028" s="304"/>
      <c r="AE1028" s="304"/>
      <c r="AF1028" s="304"/>
      <c r="AG1028" s="304"/>
    </row>
    <row r="1029">
      <c r="A1029" s="304"/>
      <c r="B1029" s="304"/>
      <c r="C1029" s="304"/>
      <c r="D1029" s="304"/>
      <c r="E1029" s="303"/>
      <c r="F1029" s="303"/>
      <c r="G1029" s="313"/>
      <c r="H1029" s="304"/>
      <c r="I1029" s="303"/>
      <c r="J1029" s="303"/>
      <c r="K1029" s="303"/>
      <c r="L1029" s="303"/>
      <c r="M1029" s="303"/>
      <c r="N1029" s="303"/>
      <c r="O1029" s="303"/>
      <c r="P1029" s="303"/>
      <c r="Q1029" s="303"/>
      <c r="R1029" s="303"/>
      <c r="S1029" s="303"/>
      <c r="T1029" s="304"/>
      <c r="U1029" s="304"/>
      <c r="V1029" s="304"/>
      <c r="W1029" s="304"/>
      <c r="X1029" s="304"/>
      <c r="Y1029" s="304"/>
      <c r="Z1029" s="304"/>
      <c r="AA1029" s="304"/>
      <c r="AB1029" s="304"/>
      <c r="AC1029" s="304"/>
      <c r="AD1029" s="304"/>
      <c r="AE1029" s="304"/>
      <c r="AF1029" s="304"/>
      <c r="AG1029" s="304"/>
    </row>
    <row r="1030">
      <c r="A1030" s="304"/>
      <c r="B1030" s="304"/>
      <c r="C1030" s="304"/>
      <c r="D1030" s="304"/>
      <c r="E1030" s="303"/>
      <c r="F1030" s="303"/>
      <c r="G1030" s="313"/>
      <c r="H1030" s="304"/>
      <c r="I1030" s="303"/>
      <c r="J1030" s="303"/>
      <c r="K1030" s="303"/>
      <c r="L1030" s="303"/>
      <c r="M1030" s="303"/>
      <c r="N1030" s="303"/>
      <c r="O1030" s="303"/>
      <c r="P1030" s="303"/>
      <c r="Q1030" s="303"/>
      <c r="R1030" s="303"/>
      <c r="S1030" s="303"/>
      <c r="T1030" s="304"/>
      <c r="U1030" s="304"/>
      <c r="V1030" s="304"/>
      <c r="W1030" s="304"/>
      <c r="X1030" s="304"/>
      <c r="Y1030" s="304"/>
      <c r="Z1030" s="304"/>
      <c r="AA1030" s="304"/>
      <c r="AB1030" s="304"/>
      <c r="AC1030" s="304"/>
      <c r="AD1030" s="304"/>
      <c r="AE1030" s="304"/>
      <c r="AF1030" s="304"/>
      <c r="AG1030" s="304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2.5"/>
    <col customWidth="1" min="2" max="2" width="3.5"/>
    <col customWidth="1" min="3" max="3" width="33.38"/>
    <col customWidth="1" min="4" max="4" width="18.38"/>
    <col customWidth="1" min="5" max="5" width="34.63"/>
    <col customWidth="1" hidden="1" min="6" max="6" width="23.13"/>
    <col customWidth="1" min="7" max="7" width="16.75"/>
    <col customWidth="1" min="8" max="8" width="9.0"/>
    <col customWidth="1" min="9" max="9" width="0.38"/>
    <col customWidth="1" hidden="1" min="10" max="10" width="12.0"/>
    <col customWidth="1" hidden="1" min="11" max="11" width="15.75"/>
    <col customWidth="1" hidden="1" min="12" max="12" width="25.75"/>
    <col customWidth="1" hidden="1" min="13" max="13" width="13.88"/>
    <col customWidth="1" hidden="1" min="14" max="14" width="8.88"/>
    <col customWidth="1" hidden="1" min="15" max="15" width="3.5"/>
    <col customWidth="1" min="16" max="16" width="12.5"/>
    <col customWidth="1" hidden="1" min="17" max="17" width="10.63"/>
    <col customWidth="1" hidden="1" min="18" max="18" width="8.88"/>
    <col customWidth="1" min="19" max="19" width="12.0"/>
    <col customWidth="1" min="20" max="20" width="23.13"/>
    <col customWidth="1" min="21" max="21" width="11.25"/>
    <col customWidth="1" min="22" max="22" width="10.13"/>
    <col customWidth="1" min="23" max="23" width="5.63"/>
    <col customWidth="1" min="24" max="25" width="8.38"/>
    <col customWidth="1" min="26" max="26" width="4.5"/>
    <col customWidth="1" min="27" max="28" width="8.63"/>
    <col customWidth="1" min="32" max="32" width="22.0"/>
  </cols>
  <sheetData>
    <row r="1" ht="159.75" customHeight="1">
      <c r="A1" s="661"/>
      <c r="B1" s="661"/>
      <c r="C1" s="662"/>
      <c r="D1" s="662"/>
      <c r="E1" s="663"/>
      <c r="F1" s="663"/>
      <c r="G1" s="663"/>
      <c r="H1" s="663"/>
      <c r="I1" s="663"/>
      <c r="J1" s="663"/>
      <c r="K1" s="663"/>
      <c r="L1" s="663"/>
      <c r="M1" s="663"/>
      <c r="N1" s="661"/>
      <c r="O1" s="664"/>
      <c r="P1" s="664"/>
      <c r="Q1" s="664"/>
      <c r="R1" s="661"/>
      <c r="S1" s="661"/>
      <c r="T1" s="661"/>
      <c r="U1" s="661"/>
      <c r="V1" s="661"/>
      <c r="W1" s="661"/>
      <c r="X1" s="661"/>
      <c r="Y1" s="661"/>
      <c r="Z1" s="228"/>
      <c r="AA1" s="228"/>
      <c r="AB1" s="228"/>
      <c r="AC1" s="228"/>
      <c r="AD1" s="228"/>
      <c r="AE1" s="661"/>
      <c r="AF1" s="665"/>
      <c r="AG1" s="665"/>
      <c r="AH1" s="661"/>
      <c r="AI1" s="661"/>
      <c r="AJ1" s="661"/>
      <c r="AK1" s="661"/>
      <c r="AL1" s="661"/>
      <c r="AM1" s="664"/>
      <c r="AN1" s="661"/>
      <c r="AO1" s="661"/>
      <c r="AP1" s="661"/>
      <c r="AQ1" s="661"/>
      <c r="AR1" s="228"/>
      <c r="AS1" s="661"/>
      <c r="AT1" s="665"/>
      <c r="AU1" s="665"/>
      <c r="AV1" s="661"/>
      <c r="AW1" s="661"/>
      <c r="AX1" s="661"/>
      <c r="AY1" s="661"/>
      <c r="AZ1" s="661"/>
      <c r="BA1" s="664"/>
      <c r="BB1" s="661"/>
      <c r="BC1" s="661"/>
      <c r="BD1" s="661"/>
      <c r="BE1" s="661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8"/>
      <c r="BR1" s="228"/>
      <c r="BS1" s="228"/>
      <c r="BT1" s="228"/>
      <c r="BU1" s="228"/>
      <c r="BV1" s="228"/>
      <c r="BW1" s="228"/>
      <c r="BX1" s="228"/>
      <c r="BY1" s="228"/>
      <c r="BZ1" s="228"/>
      <c r="CA1" s="228"/>
      <c r="CB1" s="228"/>
      <c r="CC1" s="228"/>
      <c r="CD1" s="228"/>
      <c r="CE1" s="228"/>
      <c r="CF1" s="228"/>
    </row>
    <row r="2" ht="22.5" customHeight="1">
      <c r="A2" s="661"/>
      <c r="B2" s="661"/>
      <c r="C2" s="662"/>
      <c r="D2" s="662"/>
      <c r="E2" s="663"/>
      <c r="F2" s="663"/>
      <c r="G2" s="663"/>
      <c r="H2" s="663"/>
      <c r="I2" s="663"/>
      <c r="J2" s="663"/>
      <c r="K2" s="663"/>
      <c r="L2" s="663"/>
      <c r="M2" s="663"/>
      <c r="N2" s="661"/>
      <c r="O2" s="664"/>
      <c r="P2" s="664"/>
      <c r="Q2" s="664"/>
      <c r="R2" s="661"/>
      <c r="S2" s="661"/>
      <c r="T2" s="661"/>
      <c r="U2" s="661"/>
      <c r="V2" s="661"/>
      <c r="W2" s="661"/>
      <c r="X2" s="661"/>
      <c r="Y2" s="661"/>
      <c r="Z2" s="228"/>
      <c r="AA2" s="228"/>
      <c r="AB2" s="228"/>
      <c r="AC2" s="228"/>
      <c r="AD2" s="228"/>
      <c r="AE2" s="661"/>
      <c r="AF2" s="665"/>
      <c r="AG2" s="665"/>
      <c r="AH2" s="661"/>
      <c r="AI2" s="661"/>
      <c r="AJ2" s="661"/>
      <c r="AK2" s="661"/>
      <c r="AL2" s="661"/>
      <c r="AM2" s="664"/>
      <c r="AN2" s="661"/>
      <c r="AO2" s="661"/>
      <c r="AP2" s="661"/>
      <c r="AQ2" s="661"/>
      <c r="AR2" s="228"/>
      <c r="AS2" s="661"/>
      <c r="AT2" s="665"/>
      <c r="AU2" s="665"/>
      <c r="AV2" s="661"/>
      <c r="AW2" s="661"/>
      <c r="AX2" s="661"/>
      <c r="AY2" s="661"/>
      <c r="AZ2" s="661"/>
      <c r="BA2" s="664"/>
      <c r="BB2" s="661"/>
      <c r="BC2" s="661"/>
      <c r="BD2" s="661"/>
      <c r="BE2" s="661"/>
      <c r="BF2" s="228"/>
      <c r="BG2" s="228"/>
      <c r="BH2" s="228"/>
      <c r="BI2" s="228"/>
      <c r="BJ2" s="228"/>
      <c r="BK2" s="228"/>
      <c r="BL2" s="228"/>
      <c r="BM2" s="228"/>
      <c r="BN2" s="228"/>
      <c r="BO2" s="228"/>
      <c r="BP2" s="228"/>
      <c r="BQ2" s="228"/>
      <c r="BR2" s="228"/>
      <c r="BS2" s="228"/>
      <c r="BT2" s="228"/>
      <c r="BU2" s="228"/>
      <c r="BV2" s="228"/>
      <c r="BW2" s="228"/>
      <c r="BX2" s="228"/>
      <c r="BY2" s="228"/>
      <c r="BZ2" s="228"/>
      <c r="CA2" s="228"/>
      <c r="CB2" s="228"/>
      <c r="CC2" s="228"/>
      <c r="CD2" s="228"/>
      <c r="CE2" s="228"/>
      <c r="CF2" s="228"/>
    </row>
    <row r="3" ht="22.5" customHeight="1">
      <c r="A3" s="661"/>
      <c r="B3" s="661"/>
      <c r="C3" s="666" t="s">
        <v>155</v>
      </c>
      <c r="D3" s="667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8"/>
      <c r="P3" s="668"/>
      <c r="Q3" s="668"/>
      <c r="R3" s="663"/>
      <c r="S3" s="663"/>
      <c r="T3" s="663"/>
      <c r="U3" s="663"/>
      <c r="V3" s="661"/>
      <c r="W3" s="661"/>
      <c r="X3" s="661"/>
      <c r="Y3" s="661"/>
      <c r="Z3" s="228"/>
      <c r="AA3" s="228"/>
      <c r="AB3" s="228"/>
      <c r="AC3" s="228"/>
      <c r="AD3" s="228"/>
      <c r="AE3" s="661"/>
      <c r="AF3" s="669" t="s">
        <v>156</v>
      </c>
      <c r="AH3" s="661"/>
      <c r="AI3" s="661"/>
      <c r="AJ3" s="661"/>
      <c r="AK3" s="661"/>
      <c r="AL3" s="661"/>
      <c r="AM3" s="664"/>
      <c r="AN3" s="661"/>
      <c r="AO3" s="661"/>
      <c r="AP3" s="661"/>
      <c r="AQ3" s="661"/>
      <c r="AR3" s="228"/>
      <c r="AS3" s="661"/>
      <c r="AT3" s="670" t="s">
        <v>157</v>
      </c>
      <c r="AV3" s="661"/>
      <c r="AW3" s="661"/>
      <c r="AX3" s="661"/>
      <c r="AY3" s="661"/>
      <c r="AZ3" s="661"/>
      <c r="BA3" s="664"/>
      <c r="BB3" s="661"/>
      <c r="BC3" s="661"/>
      <c r="BD3" s="661"/>
      <c r="BE3" s="661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8"/>
      <c r="CF3" s="228"/>
    </row>
    <row r="4" ht="22.5" customHeight="1">
      <c r="A4" s="661"/>
      <c r="B4" s="661"/>
      <c r="C4" s="671" t="s">
        <v>0</v>
      </c>
      <c r="D4" s="672" t="s">
        <v>1</v>
      </c>
      <c r="E4" s="663"/>
      <c r="F4" s="673" t="s">
        <v>158</v>
      </c>
      <c r="G4" s="673" t="s">
        <v>159</v>
      </c>
      <c r="H4" s="673"/>
      <c r="I4" s="673"/>
      <c r="J4" s="673"/>
      <c r="K4" s="663"/>
      <c r="L4" s="663"/>
      <c r="M4" s="663"/>
      <c r="N4" s="663"/>
      <c r="O4" s="668"/>
      <c r="P4" s="668"/>
      <c r="Q4" s="668"/>
      <c r="R4" s="663"/>
      <c r="S4" s="663"/>
      <c r="T4" s="663"/>
      <c r="U4" s="663"/>
      <c r="V4" s="661"/>
      <c r="W4" s="661"/>
      <c r="X4" s="661"/>
      <c r="Y4" s="661"/>
      <c r="Z4" s="228"/>
      <c r="AA4" s="228"/>
      <c r="AB4" s="228"/>
      <c r="AC4" s="228"/>
      <c r="AD4" s="228"/>
      <c r="AE4" s="661"/>
      <c r="AF4" s="674" t="s">
        <v>0</v>
      </c>
      <c r="AG4" s="675" t="s">
        <v>1</v>
      </c>
      <c r="AH4" s="661"/>
      <c r="AI4" s="661"/>
      <c r="AJ4" s="661"/>
      <c r="AK4" s="661"/>
      <c r="AL4" s="661"/>
      <c r="AM4" s="664"/>
      <c r="AN4" s="661"/>
      <c r="AO4" s="661"/>
      <c r="AP4" s="661"/>
      <c r="AQ4" s="661"/>
      <c r="AR4" s="228"/>
      <c r="AS4" s="661"/>
      <c r="AT4" s="676" t="s">
        <v>0</v>
      </c>
      <c r="AU4" s="677" t="s">
        <v>1</v>
      </c>
      <c r="AV4" s="661"/>
      <c r="AW4" s="661"/>
      <c r="AX4" s="661"/>
      <c r="AY4" s="661"/>
      <c r="AZ4" s="661"/>
      <c r="BA4" s="664"/>
      <c r="BB4" s="661"/>
      <c r="BC4" s="661"/>
      <c r="BD4" s="661"/>
      <c r="BE4" s="661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</row>
    <row r="5" ht="22.5" customHeight="1">
      <c r="A5" s="661"/>
      <c r="B5" s="661"/>
      <c r="C5" s="678">
        <v>46023.0</v>
      </c>
      <c r="D5" s="679">
        <v>46053.0</v>
      </c>
      <c r="E5" s="680"/>
      <c r="F5" s="680" t="str">
        <f>SUMIFS('fb2'!$F:$F,'fb2'!$G:$G,"&gt;="&amp;'Report LATAM'!$C$5,'fb2'!$G:$G,"&lt;="&amp;'Report LATAM'!$D$5,'fb2'!$A:$A,F4)</f>
        <v>#N/A</v>
      </c>
      <c r="G5" s="680" t="str">
        <f>SUMIFS('fb2'!$F:$F,'fb2'!$G:$G,"&gt;="&amp;'Report LATAM'!$C$5,'fb2'!$G:$G,"&lt;="&amp;'Report LATAM'!$D$5,'fb2'!$A:$A,G4)</f>
        <v>#N/A</v>
      </c>
      <c r="H5" s="673"/>
      <c r="I5" s="673"/>
      <c r="J5" s="673"/>
      <c r="K5" s="681"/>
      <c r="L5" s="681"/>
      <c r="M5" s="681"/>
      <c r="N5" s="668"/>
      <c r="O5" s="663"/>
      <c r="P5" s="663"/>
      <c r="Q5" s="663"/>
      <c r="R5" s="663"/>
      <c r="S5" s="663"/>
      <c r="T5" s="663"/>
      <c r="U5" s="663"/>
      <c r="V5" s="661"/>
      <c r="W5" s="661"/>
      <c r="X5" s="661"/>
      <c r="Y5" s="661"/>
      <c r="Z5" s="228"/>
      <c r="AA5" s="228"/>
      <c r="AB5" s="228"/>
      <c r="AC5" s="228"/>
      <c r="AD5" s="228"/>
      <c r="AE5" s="661"/>
      <c r="AF5" s="682">
        <f>EOMONTH(C5,-2)+1
</f>
        <v>45992</v>
      </c>
      <c r="AG5" s="682">
        <f>EDATE(D5, -1)
</f>
        <v>46022</v>
      </c>
      <c r="AH5" s="683"/>
      <c r="AI5" s="684"/>
      <c r="AJ5" s="661"/>
      <c r="AK5" s="684"/>
      <c r="AL5" s="664"/>
      <c r="AM5" s="661"/>
      <c r="AN5" s="661"/>
      <c r="AO5" s="661"/>
      <c r="AP5" s="661"/>
      <c r="AQ5" s="661"/>
      <c r="AR5" s="228"/>
      <c r="AS5" s="661"/>
      <c r="AT5" s="682">
        <v>45762.0</v>
      </c>
      <c r="AU5" s="682">
        <v>45769.0</v>
      </c>
      <c r="AV5" s="683"/>
      <c r="AW5" s="684"/>
      <c r="AX5" s="661"/>
      <c r="AY5" s="684"/>
      <c r="AZ5" s="664"/>
      <c r="BA5" s="661"/>
      <c r="BB5" s="661"/>
      <c r="BC5" s="661"/>
      <c r="BD5" s="661"/>
      <c r="BE5" s="661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</row>
    <row r="6" ht="22.5" customHeight="1">
      <c r="A6" s="661"/>
      <c r="B6" s="661"/>
      <c r="C6" s="661"/>
      <c r="D6" s="661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663"/>
      <c r="R6" s="663"/>
      <c r="S6" s="663"/>
      <c r="T6" s="663"/>
      <c r="U6" s="663"/>
      <c r="V6" s="661"/>
      <c r="W6" s="661"/>
      <c r="X6" s="661"/>
      <c r="Y6" s="661"/>
      <c r="Z6" s="228"/>
      <c r="AA6" s="228"/>
      <c r="AB6" s="228"/>
      <c r="AC6" s="228"/>
      <c r="AD6" s="228"/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228"/>
      <c r="AS6" s="661"/>
      <c r="AT6" s="661"/>
      <c r="AU6" s="661"/>
      <c r="AV6" s="661"/>
      <c r="AW6" s="661"/>
      <c r="AX6" s="661"/>
      <c r="AY6" s="661"/>
      <c r="AZ6" s="661"/>
      <c r="BA6" s="661"/>
      <c r="BB6" s="661"/>
      <c r="BC6" s="661"/>
      <c r="BD6" s="661"/>
      <c r="BE6" s="661"/>
      <c r="BF6" s="228"/>
      <c r="BG6" s="228"/>
      <c r="BH6" s="228"/>
      <c r="BI6" s="228"/>
      <c r="BJ6" s="228"/>
      <c r="BK6" s="228"/>
      <c r="BL6" s="228"/>
      <c r="BM6" s="228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</row>
    <row r="7" ht="22.5" customHeight="1">
      <c r="A7" s="661"/>
      <c r="B7" s="661"/>
      <c r="C7" s="685"/>
      <c r="D7" s="686" t="s">
        <v>160</v>
      </c>
      <c r="E7" s="687" t="s">
        <v>161</v>
      </c>
      <c r="F7" s="688"/>
      <c r="G7" s="689" t="s">
        <v>160</v>
      </c>
      <c r="H7" s="690">
        <v>45722.0</v>
      </c>
      <c r="I7" s="691"/>
      <c r="J7" s="691"/>
      <c r="K7" s="692"/>
      <c r="L7" s="692"/>
      <c r="M7" s="692"/>
      <c r="N7" s="692"/>
      <c r="O7" s="692"/>
      <c r="P7" s="692"/>
      <c r="Q7" s="692"/>
      <c r="R7" s="692"/>
      <c r="S7" s="693"/>
      <c r="T7" s="661"/>
      <c r="U7" s="661"/>
      <c r="V7" s="661"/>
      <c r="W7" s="661"/>
      <c r="X7" s="661"/>
      <c r="Y7" s="661"/>
      <c r="Z7" s="228"/>
      <c r="AA7" s="228"/>
      <c r="AB7" s="228"/>
      <c r="AC7" s="228"/>
      <c r="AD7" s="228"/>
      <c r="AE7" s="661"/>
      <c r="AF7" s="694"/>
      <c r="AG7" s="695"/>
      <c r="AH7" s="696"/>
      <c r="AI7" s="695"/>
      <c r="AJ7" s="696"/>
      <c r="AK7" s="661"/>
      <c r="AL7" s="661"/>
      <c r="AM7" s="661"/>
      <c r="AN7" s="661"/>
      <c r="AO7" s="661"/>
      <c r="AP7" s="661"/>
      <c r="AQ7" s="661"/>
      <c r="AR7" s="228"/>
      <c r="AS7" s="661"/>
      <c r="AT7" s="694"/>
      <c r="AU7" s="695"/>
      <c r="AV7" s="696"/>
      <c r="AW7" s="695"/>
      <c r="AX7" s="696"/>
      <c r="AY7" s="661"/>
      <c r="AZ7" s="661"/>
      <c r="BA7" s="661"/>
      <c r="BB7" s="661"/>
      <c r="BC7" s="661"/>
      <c r="BD7" s="661"/>
      <c r="BE7" s="661"/>
      <c r="BF7" s="228"/>
      <c r="BG7" s="228"/>
      <c r="BH7" s="228"/>
      <c r="BI7" s="228"/>
      <c r="BJ7" s="228"/>
      <c r="BK7" s="228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</row>
    <row r="8" ht="22.5" customHeight="1">
      <c r="A8" s="661"/>
      <c r="B8" s="661"/>
      <c r="C8" s="697" t="s">
        <v>162</v>
      </c>
      <c r="D8" s="698" t="s">
        <v>163</v>
      </c>
      <c r="F8" s="699"/>
      <c r="G8" s="699" t="s">
        <v>164</v>
      </c>
      <c r="J8" s="699" t="s">
        <v>165</v>
      </c>
      <c r="L8" s="699"/>
      <c r="M8" s="699" t="s">
        <v>166</v>
      </c>
      <c r="N8" s="700" t="s">
        <v>4</v>
      </c>
      <c r="O8" s="701"/>
      <c r="P8" s="702" t="s">
        <v>167</v>
      </c>
      <c r="R8" s="700"/>
      <c r="S8" s="697" t="s">
        <v>2</v>
      </c>
      <c r="T8" s="703"/>
      <c r="U8" s="704" t="s">
        <v>168</v>
      </c>
      <c r="V8" s="705" t="s">
        <v>169</v>
      </c>
      <c r="W8" s="706"/>
      <c r="X8" s="705" t="s">
        <v>170</v>
      </c>
      <c r="Y8" s="704" t="s">
        <v>171</v>
      </c>
      <c r="Z8" s="707"/>
      <c r="AA8" s="228"/>
      <c r="AB8" s="228"/>
      <c r="AC8" s="228"/>
      <c r="AD8" s="228"/>
      <c r="AE8" s="661"/>
      <c r="AF8" s="708" t="s">
        <v>172</v>
      </c>
      <c r="AG8" s="709" t="s">
        <v>164</v>
      </c>
      <c r="AH8" s="710" t="s">
        <v>173</v>
      </c>
      <c r="AI8" s="711" t="s">
        <v>174</v>
      </c>
      <c r="AJ8" s="710" t="s">
        <v>175</v>
      </c>
      <c r="AK8" s="712" t="s">
        <v>4</v>
      </c>
      <c r="AL8" s="713" t="s">
        <v>176</v>
      </c>
      <c r="AM8" s="712" t="s">
        <v>4</v>
      </c>
      <c r="AN8" s="710" t="s">
        <v>5</v>
      </c>
      <c r="AO8" s="714" t="s">
        <v>177</v>
      </c>
      <c r="AP8" s="715" t="s">
        <v>4</v>
      </c>
      <c r="AQ8" s="712" t="s">
        <v>4</v>
      </c>
      <c r="AR8" s="228"/>
      <c r="AS8" s="661"/>
      <c r="AT8" s="708" t="s">
        <v>172</v>
      </c>
      <c r="AU8" s="709" t="s">
        <v>164</v>
      </c>
      <c r="AV8" s="710" t="s">
        <v>173</v>
      </c>
      <c r="AW8" s="711" t="s">
        <v>174</v>
      </c>
      <c r="AX8" s="710" t="s">
        <v>175</v>
      </c>
      <c r="AY8" s="712" t="s">
        <v>4</v>
      </c>
      <c r="AZ8" s="713" t="s">
        <v>176</v>
      </c>
      <c r="BA8" s="712" t="s">
        <v>4</v>
      </c>
      <c r="BB8" s="710" t="s">
        <v>5</v>
      </c>
      <c r="BC8" s="714" t="s">
        <v>177</v>
      </c>
      <c r="BD8" s="715" t="s">
        <v>4</v>
      </c>
      <c r="BE8" s="712" t="s">
        <v>4</v>
      </c>
      <c r="BF8" s="228"/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  <c r="BR8" s="228"/>
      <c r="BS8" s="228"/>
      <c r="BT8" s="228"/>
      <c r="BU8" s="228"/>
      <c r="BV8" s="228"/>
      <c r="BW8" s="228"/>
      <c r="BX8" s="228"/>
      <c r="BY8" s="228"/>
      <c r="BZ8" s="228"/>
      <c r="CA8" s="228"/>
      <c r="CB8" s="228"/>
      <c r="CC8" s="228"/>
      <c r="CD8" s="228"/>
      <c r="CE8" s="228"/>
      <c r="CF8" s="228"/>
    </row>
    <row r="9" ht="22.5" customHeight="1">
      <c r="A9" s="716"/>
      <c r="B9" s="661"/>
      <c r="F9" s="717"/>
      <c r="G9" s="718"/>
      <c r="H9" s="719" t="s">
        <v>5</v>
      </c>
      <c r="I9" s="718"/>
      <c r="J9" s="718" t="s">
        <v>178</v>
      </c>
      <c r="K9" s="718" t="s">
        <v>6</v>
      </c>
      <c r="L9" s="718" t="s">
        <v>7</v>
      </c>
      <c r="N9" s="720"/>
      <c r="O9" s="721"/>
      <c r="R9" s="718" t="s">
        <v>7</v>
      </c>
      <c r="T9" s="703"/>
      <c r="W9" s="706"/>
      <c r="Z9" s="707"/>
      <c r="AA9" s="228"/>
      <c r="AB9" s="228"/>
      <c r="AC9" s="228"/>
      <c r="AD9" s="228"/>
      <c r="AE9" s="228"/>
      <c r="AF9" s="722"/>
      <c r="AG9" s="723"/>
      <c r="AH9" s="724"/>
      <c r="AI9" s="724"/>
      <c r="AJ9" s="723"/>
      <c r="AK9" s="725"/>
      <c r="AL9" s="723"/>
      <c r="AM9" s="725"/>
      <c r="AN9" s="723"/>
      <c r="AO9" s="723"/>
      <c r="AP9" s="726"/>
      <c r="AQ9" s="726"/>
      <c r="AR9" s="727"/>
      <c r="AS9" s="728"/>
      <c r="AT9" s="722"/>
      <c r="AU9" s="723"/>
      <c r="AV9" s="724"/>
      <c r="AW9" s="724"/>
      <c r="AX9" s="723"/>
      <c r="AY9" s="725"/>
      <c r="AZ9" s="723"/>
      <c r="BA9" s="725"/>
      <c r="BB9" s="723"/>
      <c r="BC9" s="723"/>
      <c r="BD9" s="726"/>
      <c r="BE9" s="726"/>
      <c r="BF9" s="228"/>
      <c r="BG9" s="228"/>
      <c r="BH9" s="228"/>
      <c r="BI9" s="228"/>
      <c r="BJ9" s="228"/>
      <c r="BK9" s="228"/>
      <c r="BL9" s="228"/>
      <c r="BM9" s="228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</row>
    <row r="10" ht="22.5" customHeight="1">
      <c r="A10" s="716"/>
      <c r="B10" s="729"/>
      <c r="C10" s="707"/>
      <c r="D10" s="717" t="s">
        <v>5</v>
      </c>
      <c r="H10" s="730"/>
      <c r="I10" s="730"/>
      <c r="J10" s="730"/>
      <c r="K10" s="730"/>
      <c r="L10" s="730"/>
      <c r="M10" s="707"/>
      <c r="N10" s="731"/>
      <c r="O10" s="732"/>
      <c r="P10" s="730"/>
      <c r="Q10" s="730" t="s">
        <v>179</v>
      </c>
      <c r="R10" s="731"/>
      <c r="S10" s="733"/>
      <c r="T10" s="734"/>
      <c r="U10" s="735"/>
      <c r="V10" s="736"/>
      <c r="W10" s="737"/>
      <c r="X10" s="735"/>
      <c r="Y10" s="736"/>
      <c r="Z10" s="707"/>
      <c r="AA10" s="228"/>
      <c r="AB10" s="228"/>
      <c r="AC10" s="228"/>
      <c r="AD10" s="228"/>
      <c r="AE10" s="729"/>
      <c r="AF10" s="722"/>
      <c r="AG10" s="723"/>
      <c r="AH10" s="724"/>
      <c r="AI10" s="724"/>
      <c r="AJ10" s="723"/>
      <c r="AK10" s="725"/>
      <c r="AL10" s="723"/>
      <c r="AM10" s="725"/>
      <c r="AN10" s="723"/>
      <c r="AO10" s="723"/>
      <c r="AP10" s="726"/>
      <c r="AQ10" s="726"/>
      <c r="AR10" s="727"/>
      <c r="AS10" s="738"/>
      <c r="AT10" s="722"/>
      <c r="AU10" s="723"/>
      <c r="AV10" s="724"/>
      <c r="AW10" s="724"/>
      <c r="AX10" s="723"/>
      <c r="AY10" s="725"/>
      <c r="AZ10" s="723"/>
      <c r="BA10" s="725"/>
      <c r="BB10" s="723"/>
      <c r="BC10" s="723"/>
      <c r="BD10" s="726"/>
      <c r="BE10" s="726"/>
      <c r="BF10" s="228"/>
      <c r="BG10" s="228"/>
      <c r="BH10" s="228"/>
      <c r="BI10" s="228"/>
      <c r="BJ10" s="228"/>
      <c r="BK10" s="228"/>
      <c r="BL10" s="228"/>
      <c r="BM10" s="228"/>
      <c r="BN10" s="228"/>
      <c r="BO10" s="228"/>
      <c r="BP10" s="228"/>
      <c r="BQ10" s="228"/>
      <c r="BR10" s="228"/>
      <c r="BS10" s="228"/>
      <c r="BT10" s="228"/>
      <c r="BU10" s="228"/>
      <c r="BV10" s="228"/>
      <c r="BW10" s="228"/>
      <c r="BX10" s="228"/>
      <c r="BY10" s="228"/>
      <c r="BZ10" s="228"/>
      <c r="CA10" s="228"/>
      <c r="CB10" s="228"/>
      <c r="CC10" s="228"/>
      <c r="CD10" s="228"/>
      <c r="CE10" s="228"/>
      <c r="CF10" s="228"/>
    </row>
    <row r="11" ht="22.5" customHeight="1">
      <c r="A11" s="739" t="s">
        <v>180</v>
      </c>
      <c r="B11" s="740" t="s">
        <v>181</v>
      </c>
      <c r="C11" s="739" t="s">
        <v>180</v>
      </c>
      <c r="D11" s="741" t="str">
        <f>G88</f>
        <v>#N/A</v>
      </c>
      <c r="E11" s="742"/>
      <c r="F11" s="743"/>
      <c r="G11" s="741" t="str">
        <f>M119+M120+M121+M124+M126+M127+M129</f>
        <v>#N/A</v>
      </c>
      <c r="H11" s="742"/>
      <c r="I11" s="743"/>
      <c r="J11" s="744"/>
      <c r="M11" s="744" t="str">
        <f>D11+G11+J11</f>
        <v>#N/A</v>
      </c>
      <c r="N11" s="745">
        <f t="shared" ref="N11:N14" si="3">IFERROR(M11/AM11-1,0)</f>
        <v>0</v>
      </c>
      <c r="O11" s="744"/>
      <c r="P11" s="746"/>
      <c r="Q11" s="747"/>
      <c r="R11" s="748">
        <f t="shared" ref="R11:R14" si="4">IFERROR(Q11/CI11-1,0)</f>
        <v>0</v>
      </c>
      <c r="S11" s="748">
        <v>18125.0</v>
      </c>
      <c r="T11" s="727"/>
      <c r="U11" s="749"/>
      <c r="V11" s="750" t="str">
        <f>iferror(S11/U11-1,"")</f>
        <v/>
      </c>
      <c r="W11" s="727"/>
      <c r="X11" s="751"/>
      <c r="Y11" s="752"/>
      <c r="Z11" s="228"/>
      <c r="AA11" s="228"/>
      <c r="AB11" s="228"/>
      <c r="AC11" s="228"/>
      <c r="AD11" s="228"/>
      <c r="AE11" s="738" t="s">
        <v>181</v>
      </c>
      <c r="AF11" s="722" t="s">
        <v>180</v>
      </c>
      <c r="AG11" s="723" t="str">
        <f>SUMIFS('fb2'!$C:$C,'fb2'!$E:$E,"&gt;="&amp;'Report LATAM'!$AF$5,'fb2'!$E:$E,"&lt;="&amp;'Report LATAM'!$AG$5)/1000000</f>
        <v>#N/A</v>
      </c>
      <c r="AH11" s="724" t="str">
        <f>SUMIFS(gl!$F:$F,gl!$G:$G,"&gt;="&amp;'Report LATAM'!$C$5,gl!$G:$G,"&lt;="&amp;'Report LATAM'!$D$5)</f>
        <v>#N/A</v>
      </c>
      <c r="AI11" s="724">
        <v>5000.0</v>
      </c>
      <c r="AJ11" s="723" t="str">
        <f>AG11+AH11+AI11</f>
        <v>#N/A</v>
      </c>
      <c r="AK11" s="725">
        <f t="shared" ref="AK11:AK14" si="5">IFERROR(AJ11/BB11-1,0)</f>
        <v>0</v>
      </c>
      <c r="AL11" s="723"/>
      <c r="AM11" s="725">
        <f t="shared" ref="AM11:AM14" si="6">IFERROR(AL11/CX11-1,0)</f>
        <v>0</v>
      </c>
      <c r="AN11" s="723" t="str">
        <f t="shared" ref="AN11:AN14" si="7">AJ11</f>
        <v>#N/A</v>
      </c>
      <c r="AO11" s="723">
        <v>125000.0</v>
      </c>
      <c r="AP11" s="726" t="str">
        <f t="shared" ref="AP11:AQ11" si="1">AN11/AO11</f>
        <v>#N/A</v>
      </c>
      <c r="AQ11" s="726" t="str">
        <f t="shared" si="1"/>
        <v>#N/A</v>
      </c>
      <c r="AR11" s="727"/>
      <c r="AS11" s="738" t="s">
        <v>181</v>
      </c>
      <c r="AT11" s="722" t="s">
        <v>180</v>
      </c>
      <c r="AU11" s="723" t="str">
        <f>SUMIFS('fb2'!$C:$C,'fb2'!$E:$E,"&gt;="&amp;'Report LATAM'!$AT$5,'fb2'!$E:$E,"&lt;="&amp;'Report LATAM'!$AU$5)/1000000</f>
        <v>#N/A</v>
      </c>
      <c r="AV11" s="724" t="str">
        <f>SUMIFS(gl!$F:$F,gl!$G:$G,"&gt;="&amp;'Report LATAM'!$C$5,gl!$G:$G,"&lt;="&amp;'Report LATAM'!$D$5)</f>
        <v>#N/A</v>
      </c>
      <c r="AW11" s="724">
        <v>5000.0</v>
      </c>
      <c r="AX11" s="723" t="str">
        <f>AU11+AV11+AW11</f>
        <v>#N/A</v>
      </c>
      <c r="AY11" s="725">
        <f t="shared" ref="AY11:AY14" si="8">IFERROR(AX11/BP11-1,0)</f>
        <v>0</v>
      </c>
      <c r="AZ11" s="723"/>
      <c r="BA11" s="725">
        <f t="shared" ref="BA11:BA14" si="9">IFERROR(AZ11/DL11-1,0)</f>
        <v>0</v>
      </c>
      <c r="BB11" s="723" t="str">
        <f t="shared" ref="BB11:BB14" si="10">AX11</f>
        <v>#N/A</v>
      </c>
      <c r="BC11" s="723">
        <v>125000.0</v>
      </c>
      <c r="BD11" s="726" t="str">
        <f t="shared" ref="BD11:BE11" si="2">BB11/BC11</f>
        <v>#N/A</v>
      </c>
      <c r="BE11" s="726" t="str">
        <f t="shared" si="2"/>
        <v>#N/A</v>
      </c>
      <c r="BF11" s="228"/>
      <c r="BG11" s="228"/>
      <c r="BH11" s="228"/>
      <c r="BI11" s="228"/>
      <c r="BJ11" s="228"/>
      <c r="BK11" s="228"/>
      <c r="BL11" s="228"/>
      <c r="BM11" s="228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</row>
    <row r="12" ht="22.5" hidden="1" customHeight="1">
      <c r="A12" s="753" t="s">
        <v>182</v>
      </c>
      <c r="C12" s="753" t="s">
        <v>182</v>
      </c>
      <c r="D12" s="754" t="str">
        <f>SUMIFS('fb2'!$D:$D,'fb2'!$G:$G,"&gt;="&amp;'Report LATAM'!$C$5,'fb2'!$G:$G,"&lt;="&amp;'Report LATAM'!$D$5)</f>
        <v>#N/A</v>
      </c>
      <c r="E12" s="742"/>
      <c r="F12" s="743"/>
      <c r="G12" s="754" t="str">
        <f>SUMIFS(gl!$E:$E,gl!$F:$F,"&gt;="&amp;'Report LATAM'!$C$5,gl!$F:$F,"&lt;="&amp;'Report LATAM'!$D$5)</f>
        <v>#N/A</v>
      </c>
      <c r="H12" s="742"/>
      <c r="I12" s="743"/>
      <c r="J12" s="755">
        <f t="shared" ref="J12:J14" si="11">IFERROR(G12/AK12-1,0)</f>
        <v>0</v>
      </c>
      <c r="M12" s="755" t="str">
        <f>G12+D12</f>
        <v>#N/A</v>
      </c>
      <c r="N12" s="756">
        <f t="shared" si="3"/>
        <v>0</v>
      </c>
      <c r="O12" s="755"/>
      <c r="P12" s="757"/>
      <c r="Q12" s="757"/>
      <c r="R12" s="755">
        <f t="shared" si="4"/>
        <v>0</v>
      </c>
      <c r="S12" s="755" t="str">
        <f t="shared" ref="S12:S18" si="12">M12</f>
        <v>#N/A</v>
      </c>
      <c r="T12" s="727"/>
      <c r="U12" s="755" t="str">
        <f>sum(R12:T12)</f>
        <v>#N/A</v>
      </c>
      <c r="V12" s="758" t="str">
        <f t="shared" ref="V12:V14" si="13">S12/U12-1</f>
        <v>#N/A</v>
      </c>
      <c r="W12" s="727"/>
      <c r="X12" s="751"/>
      <c r="Y12" s="759"/>
      <c r="Z12" s="228"/>
      <c r="AA12" s="228"/>
      <c r="AB12" s="228"/>
      <c r="AC12" s="228"/>
      <c r="AD12" s="228"/>
      <c r="AF12" s="760" t="s">
        <v>182</v>
      </c>
      <c r="AG12" s="761" t="str">
        <f>SUMIFS('fb2'!$D:$D,'fb2'!$E:$E,"&gt;="&amp;'Report LATAM'!$C$5,'fb2'!$E:$E,"&lt;="&amp;'Report LATAM'!$D$5)</f>
        <v>#N/A</v>
      </c>
      <c r="AH12" s="761" t="str">
        <f>SUMIFS(gl!$E:$E,gl!$G:$G,"&gt;="&amp;'Report LATAM'!$C$5,gl!$G:$G,"&lt;="&amp;'Report LATAM'!$D$5)</f>
        <v>#N/A</v>
      </c>
      <c r="AI12" s="761">
        <f t="shared" ref="AI12:AI14" si="14">IFERROR(AH12/AZ12-1,0)</f>
        <v>0</v>
      </c>
      <c r="AJ12" s="761" t="str">
        <f>AH12+AG12</f>
        <v>#N/A</v>
      </c>
      <c r="AK12" s="725">
        <f t="shared" si="5"/>
        <v>0</v>
      </c>
      <c r="AL12" s="761"/>
      <c r="AM12" s="725">
        <f t="shared" si="6"/>
        <v>0</v>
      </c>
      <c r="AN12" s="761" t="str">
        <f t="shared" si="7"/>
        <v>#N/A</v>
      </c>
      <c r="AO12" s="761"/>
      <c r="AP12" s="762"/>
      <c r="AQ12" s="762"/>
      <c r="AR12" s="727"/>
      <c r="AT12" s="760" t="s">
        <v>182</v>
      </c>
      <c r="AU12" s="761" t="str">
        <f>SUMIFS('fb2'!$D:$D,'fb2'!$E:$E,"&gt;="&amp;'Report LATAM'!$C$5,'fb2'!$E:$E,"&lt;="&amp;'Report LATAM'!$D$5)</f>
        <v>#N/A</v>
      </c>
      <c r="AV12" s="761" t="str">
        <f>SUMIFS(gl!$E:$E,gl!$G:$G,"&gt;="&amp;'Report LATAM'!$C$5,gl!$G:$G,"&lt;="&amp;'Report LATAM'!$D$5)</f>
        <v>#N/A</v>
      </c>
      <c r="AW12" s="761">
        <f t="shared" ref="AW12:AW14" si="15">IFERROR(AV12/BN12-1,0)</f>
        <v>0</v>
      </c>
      <c r="AX12" s="761" t="str">
        <f>AV12+AU12</f>
        <v>#N/A</v>
      </c>
      <c r="AY12" s="725">
        <f t="shared" si="8"/>
        <v>0</v>
      </c>
      <c r="AZ12" s="761"/>
      <c r="BA12" s="725">
        <f t="shared" si="9"/>
        <v>0</v>
      </c>
      <c r="BB12" s="761" t="str">
        <f t="shared" si="10"/>
        <v>#N/A</v>
      </c>
      <c r="BC12" s="761"/>
      <c r="BD12" s="762"/>
      <c r="BE12" s="762"/>
      <c r="BF12" s="228"/>
      <c r="BG12" s="228"/>
      <c r="BH12" s="228"/>
      <c r="BI12" s="228"/>
      <c r="BJ12" s="228"/>
      <c r="BK12" s="228"/>
      <c r="BL12" s="228"/>
      <c r="BM12" s="228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</row>
    <row r="13" ht="22.5" hidden="1" customHeight="1">
      <c r="A13" s="763" t="s">
        <v>183</v>
      </c>
      <c r="C13" s="763" t="s">
        <v>183</v>
      </c>
      <c r="D13" s="764" t="s">
        <v>184</v>
      </c>
      <c r="E13" s="742"/>
      <c r="F13" s="743"/>
      <c r="G13" s="764">
        <f>iferror(G11/G14,0)</f>
        <v>0</v>
      </c>
      <c r="H13" s="742"/>
      <c r="I13" s="743"/>
      <c r="J13" s="765">
        <f t="shared" si="11"/>
        <v>0</v>
      </c>
      <c r="M13" s="765" t="str">
        <f>iferror(G11/G12*1000,"0%")</f>
        <v>0%</v>
      </c>
      <c r="N13" s="756">
        <f t="shared" si="3"/>
        <v>0</v>
      </c>
      <c r="O13" s="765"/>
      <c r="P13" s="766"/>
      <c r="Q13" s="766"/>
      <c r="R13" s="765">
        <f t="shared" si="4"/>
        <v>0</v>
      </c>
      <c r="S13" s="765" t="str">
        <f t="shared" si="12"/>
        <v>0%</v>
      </c>
      <c r="T13" s="727"/>
      <c r="U13" s="765">
        <v>56.0</v>
      </c>
      <c r="V13" s="758">
        <f t="shared" si="13"/>
        <v>-1</v>
      </c>
      <c r="W13" s="727"/>
      <c r="X13" s="751"/>
      <c r="Y13" s="759"/>
      <c r="Z13" s="228"/>
      <c r="AA13" s="228"/>
      <c r="AB13" s="228"/>
      <c r="AC13" s="228"/>
      <c r="AD13" s="228"/>
      <c r="AF13" s="767" t="s">
        <v>183</v>
      </c>
      <c r="AG13" s="768" t="s">
        <v>184</v>
      </c>
      <c r="AH13" s="768" t="str">
        <f>iferror(AH11/AH12*1000,"$0")</f>
        <v>$0</v>
      </c>
      <c r="AI13" s="768">
        <f t="shared" si="14"/>
        <v>0</v>
      </c>
      <c r="AJ13" s="768" t="str">
        <f>iferror(AH11/AH12*1000,"0%")</f>
        <v>0%</v>
      </c>
      <c r="AK13" s="725">
        <f t="shared" si="5"/>
        <v>0</v>
      </c>
      <c r="AL13" s="768"/>
      <c r="AM13" s="725">
        <f t="shared" si="6"/>
        <v>0</v>
      </c>
      <c r="AN13" s="768" t="str">
        <f t="shared" si="7"/>
        <v>0%</v>
      </c>
      <c r="AO13" s="768"/>
      <c r="AP13" s="762"/>
      <c r="AQ13" s="762"/>
      <c r="AR13" s="727"/>
      <c r="AT13" s="767" t="s">
        <v>183</v>
      </c>
      <c r="AU13" s="768" t="s">
        <v>184</v>
      </c>
      <c r="AV13" s="768" t="str">
        <f>iferror(AV11/AV12*1000,"$0")</f>
        <v>$0</v>
      </c>
      <c r="AW13" s="768">
        <f t="shared" si="15"/>
        <v>0</v>
      </c>
      <c r="AX13" s="768" t="str">
        <f>iferror(AV11/AV12*1000,"0%")</f>
        <v>0%</v>
      </c>
      <c r="AY13" s="725">
        <f t="shared" si="8"/>
        <v>0</v>
      </c>
      <c r="AZ13" s="768"/>
      <c r="BA13" s="725">
        <f t="shared" si="9"/>
        <v>0</v>
      </c>
      <c r="BB13" s="768" t="str">
        <f t="shared" si="10"/>
        <v>0%</v>
      </c>
      <c r="BC13" s="768"/>
      <c r="BD13" s="762"/>
      <c r="BE13" s="762"/>
      <c r="BF13" s="228"/>
      <c r="BG13" s="228"/>
      <c r="BH13" s="228"/>
      <c r="BI13" s="228"/>
      <c r="BJ13" s="228"/>
      <c r="BK13" s="228"/>
      <c r="BL13" s="228"/>
      <c r="BM13" s="228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</row>
    <row r="14" ht="22.5" hidden="1" customHeight="1">
      <c r="A14" s="753" t="s">
        <v>185</v>
      </c>
      <c r="C14" s="753" t="s">
        <v>185</v>
      </c>
      <c r="D14" s="754" t="str">
        <f>SUMIFS('fb2'!$C:$C,'fb2'!$G:$G,"&gt;="&amp;'Report LATAM'!$C$5,'fb2'!$G:$G,"&lt;="&amp;'Report LATAM'!$D$5)</f>
        <v>#N/A</v>
      </c>
      <c r="E14" s="742"/>
      <c r="F14" s="743"/>
      <c r="G14" s="754" t="str">
        <f>SUMIFS(gl!$C:$C,gl!$F:$F,"&gt;="&amp;'Report LATAM'!$C$5,gl!$F:$F,"&lt;="&amp;'Report LATAM'!$D$5)</f>
        <v>#N/A</v>
      </c>
      <c r="H14" s="742"/>
      <c r="I14" s="743"/>
      <c r="J14" s="755">
        <f t="shared" si="11"/>
        <v>0</v>
      </c>
      <c r="M14" s="755" t="str">
        <f t="shared" ref="M14:M15" si="16">G14+D14</f>
        <v>#N/A</v>
      </c>
      <c r="N14" s="756">
        <f t="shared" si="3"/>
        <v>0</v>
      </c>
      <c r="O14" s="755"/>
      <c r="P14" s="757"/>
      <c r="Q14" s="757"/>
      <c r="R14" s="755">
        <f t="shared" si="4"/>
        <v>0</v>
      </c>
      <c r="S14" s="755" t="str">
        <f t="shared" si="12"/>
        <v>#N/A</v>
      </c>
      <c r="T14" s="727"/>
      <c r="U14" s="769">
        <v>2143.0</v>
      </c>
      <c r="V14" s="758" t="str">
        <f t="shared" si="13"/>
        <v>#N/A</v>
      </c>
      <c r="W14" s="727"/>
      <c r="X14" s="751"/>
      <c r="Y14" s="759"/>
      <c r="Z14" s="228"/>
      <c r="AA14" s="228"/>
      <c r="AB14" s="228"/>
      <c r="AC14" s="228"/>
      <c r="AD14" s="228"/>
      <c r="AF14" s="760" t="s">
        <v>185</v>
      </c>
      <c r="AG14" s="761" t="str">
        <f>SUMIFS('fb2'!$B:$B,'fb2'!$E:$E,"&gt;="&amp;'Report LATAM'!$C$5,'fb2'!$E:$E,"&lt;="&amp;'Report LATAM'!$D$5)</f>
        <v>#N/A</v>
      </c>
      <c r="AH14" s="761" t="str">
        <f>SUMIFS(gl!$D:$D,gl!$G:$G,"&gt;="&amp;'Report LATAM'!$C$5,gl!$G:$G,"&lt;="&amp;'Report LATAM'!$D$5)</f>
        <v>#N/A</v>
      </c>
      <c r="AI14" s="761">
        <f t="shared" si="14"/>
        <v>0</v>
      </c>
      <c r="AJ14" s="761" t="str">
        <f>AH14+AG14</f>
        <v>#N/A</v>
      </c>
      <c r="AK14" s="725">
        <f t="shared" si="5"/>
        <v>0</v>
      </c>
      <c r="AL14" s="761"/>
      <c r="AM14" s="725">
        <f t="shared" si="6"/>
        <v>0</v>
      </c>
      <c r="AN14" s="761" t="str">
        <f t="shared" si="7"/>
        <v>#N/A</v>
      </c>
      <c r="AO14" s="761"/>
      <c r="AP14" s="762"/>
      <c r="AQ14" s="762"/>
      <c r="AR14" s="727"/>
      <c r="AT14" s="760" t="s">
        <v>185</v>
      </c>
      <c r="AU14" s="761" t="str">
        <f>SUMIFS('fb2'!$B:$B,'fb2'!$E:$E,"&gt;="&amp;'Report LATAM'!$C$5,'fb2'!$E:$E,"&lt;="&amp;'Report LATAM'!$D$5)</f>
        <v>#N/A</v>
      </c>
      <c r="AV14" s="761" t="str">
        <f>SUMIFS(gl!$D:$D,gl!$G:$G,"&gt;="&amp;'Report LATAM'!$C$5,gl!$G:$G,"&lt;="&amp;'Report LATAM'!$D$5)</f>
        <v>#N/A</v>
      </c>
      <c r="AW14" s="761">
        <f t="shared" si="15"/>
        <v>0</v>
      </c>
      <c r="AX14" s="761" t="str">
        <f>AV14+AU14</f>
        <v>#N/A</v>
      </c>
      <c r="AY14" s="725">
        <f t="shared" si="8"/>
        <v>0</v>
      </c>
      <c r="AZ14" s="761"/>
      <c r="BA14" s="725">
        <f t="shared" si="9"/>
        <v>0</v>
      </c>
      <c r="BB14" s="761" t="str">
        <f t="shared" si="10"/>
        <v>#N/A</v>
      </c>
      <c r="BC14" s="761"/>
      <c r="BD14" s="762"/>
      <c r="BE14" s="762"/>
      <c r="BF14" s="228"/>
      <c r="BG14" s="228"/>
      <c r="BH14" s="228"/>
      <c r="BI14" s="228"/>
      <c r="BJ14" s="228"/>
      <c r="BK14" s="228"/>
      <c r="BL14" s="228"/>
      <c r="BM14" s="228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</row>
    <row r="15" ht="22.5" hidden="1" customHeight="1">
      <c r="A15" s="763" t="s">
        <v>186</v>
      </c>
      <c r="C15" s="763" t="s">
        <v>186</v>
      </c>
      <c r="D15" s="754" t="str">
        <f>SUMIFS('fb2'!$E:$E,'fb2'!$G:$G,"&gt;="&amp;'Report LATAM'!$C$5,'fb2'!$G:$G,"&lt;="&amp;'Report LATAM'!$D$5)</f>
        <v>#N/A</v>
      </c>
      <c r="E15" s="742"/>
      <c r="F15" s="743"/>
      <c r="G15" s="754" t="str">
        <f>G12</f>
        <v>#N/A</v>
      </c>
      <c r="H15" s="742"/>
      <c r="I15" s="743"/>
      <c r="J15" s="755"/>
      <c r="M15" s="755" t="str">
        <f t="shared" si="16"/>
        <v>#N/A</v>
      </c>
      <c r="N15" s="756"/>
      <c r="O15" s="770"/>
      <c r="P15" s="757"/>
      <c r="Q15" s="771"/>
      <c r="R15" s="770"/>
      <c r="S15" s="755" t="str">
        <f t="shared" si="12"/>
        <v>#N/A</v>
      </c>
      <c r="T15" s="727"/>
      <c r="U15" s="770"/>
      <c r="V15" s="758"/>
      <c r="W15" s="727"/>
      <c r="X15" s="751"/>
      <c r="Y15" s="759"/>
      <c r="Z15" s="228"/>
      <c r="AA15" s="228"/>
      <c r="AB15" s="228"/>
      <c r="AC15" s="228"/>
      <c r="AD15" s="228"/>
      <c r="AF15" s="760"/>
      <c r="AG15" s="772"/>
      <c r="AH15" s="772"/>
      <c r="AI15" s="772"/>
      <c r="AJ15" s="772"/>
      <c r="AK15" s="725"/>
      <c r="AL15" s="772"/>
      <c r="AM15" s="725"/>
      <c r="AN15" s="772"/>
      <c r="AO15" s="772"/>
      <c r="AP15" s="772"/>
      <c r="AQ15" s="772"/>
      <c r="AR15" s="727"/>
      <c r="AT15" s="760"/>
      <c r="AU15" s="772"/>
      <c r="AV15" s="772"/>
      <c r="AW15" s="772"/>
      <c r="AX15" s="772"/>
      <c r="AY15" s="725"/>
      <c r="AZ15" s="772"/>
      <c r="BA15" s="725"/>
      <c r="BB15" s="772"/>
      <c r="BC15" s="772"/>
      <c r="BD15" s="772"/>
      <c r="BE15" s="772"/>
      <c r="BF15" s="228"/>
      <c r="BG15" s="228"/>
      <c r="BH15" s="228"/>
      <c r="BI15" s="228"/>
      <c r="BJ15" s="228"/>
      <c r="BK15" s="228"/>
      <c r="BL15" s="228"/>
      <c r="BM15" s="228"/>
      <c r="BN15" s="228"/>
      <c r="BO15" s="228"/>
      <c r="BP15" s="228"/>
      <c r="BQ15" s="228"/>
      <c r="BR15" s="228"/>
      <c r="BS15" s="228"/>
      <c r="BT15" s="228"/>
      <c r="BU15" s="228"/>
      <c r="BV15" s="228"/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</row>
    <row r="16" ht="22.5" hidden="1" customHeight="1">
      <c r="A16" s="773" t="s">
        <v>187</v>
      </c>
      <c r="C16" s="773" t="s">
        <v>187</v>
      </c>
      <c r="D16" s="774">
        <f>SUMIFS(PageViews!$C:$C,PageViews!$A:$A,"&gt;="&amp;'Report LATAM'!$C$5,PageViews!$A:$A,"&lt;="&amp;'Report LATAM'!$D$5)</f>
        <v>0</v>
      </c>
      <c r="E16" s="742"/>
      <c r="F16" s="742"/>
      <c r="G16" s="742"/>
      <c r="H16" s="742"/>
      <c r="I16" s="743"/>
      <c r="J16" s="775"/>
      <c r="K16" s="775"/>
      <c r="L16" s="775"/>
      <c r="M16" s="776">
        <f>D16</f>
        <v>0</v>
      </c>
      <c r="N16" s="777"/>
      <c r="O16" s="775"/>
      <c r="P16" s="778"/>
      <c r="Q16" s="778"/>
      <c r="R16" s="775"/>
      <c r="S16" s="776">
        <f t="shared" si="12"/>
        <v>0</v>
      </c>
      <c r="T16" s="727"/>
      <c r="U16" s="775"/>
      <c r="V16" s="779"/>
      <c r="W16" s="727"/>
      <c r="X16" s="751"/>
      <c r="Y16" s="780"/>
      <c r="Z16" s="228"/>
      <c r="AA16" s="228"/>
      <c r="AB16" s="228"/>
      <c r="AC16" s="228"/>
      <c r="AD16" s="228"/>
      <c r="AF16" s="760"/>
      <c r="AG16" s="772"/>
      <c r="AH16" s="772"/>
      <c r="AI16" s="772"/>
      <c r="AJ16" s="772"/>
      <c r="AK16" s="725"/>
      <c r="AL16" s="772"/>
      <c r="AM16" s="725"/>
      <c r="AN16" s="772"/>
      <c r="AO16" s="772"/>
      <c r="AP16" s="772"/>
      <c r="AQ16" s="772"/>
      <c r="AR16" s="727"/>
      <c r="AT16" s="760"/>
      <c r="AU16" s="772"/>
      <c r="AV16" s="772"/>
      <c r="AW16" s="772"/>
      <c r="AX16" s="772"/>
      <c r="AY16" s="725"/>
      <c r="AZ16" s="772"/>
      <c r="BA16" s="725"/>
      <c r="BB16" s="772"/>
      <c r="BC16" s="772"/>
      <c r="BD16" s="772"/>
      <c r="BE16" s="772"/>
      <c r="BF16" s="228"/>
      <c r="BG16" s="228"/>
      <c r="BH16" s="228"/>
      <c r="BI16" s="228"/>
      <c r="BJ16" s="228"/>
      <c r="BK16" s="228"/>
      <c r="BL16" s="228"/>
      <c r="BM16" s="228"/>
      <c r="BN16" s="228"/>
      <c r="BO16" s="228"/>
      <c r="BP16" s="228"/>
      <c r="BQ16" s="228"/>
      <c r="BR16" s="228"/>
      <c r="BS16" s="228"/>
      <c r="BT16" s="228"/>
      <c r="BU16" s="228"/>
      <c r="BV16" s="228"/>
      <c r="BW16" s="228"/>
      <c r="BX16" s="228"/>
      <c r="BY16" s="228"/>
      <c r="BZ16" s="228"/>
      <c r="CA16" s="228"/>
      <c r="CB16" s="228"/>
      <c r="CC16" s="228"/>
      <c r="CD16" s="228"/>
      <c r="CE16" s="228"/>
      <c r="CF16" s="228"/>
    </row>
    <row r="17" ht="22.5" hidden="1" customHeight="1">
      <c r="A17" s="781" t="s">
        <v>188</v>
      </c>
      <c r="C17" s="781" t="s">
        <v>188</v>
      </c>
      <c r="D17" s="782" t="str">
        <f>D11/D14</f>
        <v>#N/A</v>
      </c>
      <c r="E17" s="742"/>
      <c r="F17" s="743"/>
      <c r="G17" s="782" t="str">
        <f>iferror(G11/G14,"$0")</f>
        <v>$0</v>
      </c>
      <c r="H17" s="742"/>
      <c r="I17" s="743"/>
      <c r="J17" s="775">
        <f t="shared" ref="J17:J18" si="17">IFERROR(G17/AK17-1,0)</f>
        <v>0</v>
      </c>
      <c r="M17" s="775" t="str">
        <f>M11/M14</f>
        <v>#N/A</v>
      </c>
      <c r="N17" s="777">
        <f t="shared" ref="N17:N18" si="18">IFERROR(M17/AM17-1,0)</f>
        <v>0</v>
      </c>
      <c r="O17" s="775"/>
      <c r="P17" s="778"/>
      <c r="Q17" s="778"/>
      <c r="R17" s="775">
        <f t="shared" ref="R17:R18" si="19">IFERROR(Q17/CI17-1,0)</f>
        <v>0</v>
      </c>
      <c r="S17" s="775" t="str">
        <f t="shared" si="12"/>
        <v>#N/A</v>
      </c>
      <c r="T17" s="727"/>
      <c r="U17" s="775"/>
      <c r="V17" s="779">
        <f>iferror(S17/U17-1,0)</f>
        <v>0</v>
      </c>
      <c r="W17" s="727"/>
      <c r="X17" s="751"/>
      <c r="Y17" s="780"/>
      <c r="Z17" s="228"/>
      <c r="AA17" s="228"/>
      <c r="AB17" s="228"/>
      <c r="AC17" s="228"/>
      <c r="AD17" s="228"/>
      <c r="AF17" s="760" t="s">
        <v>188</v>
      </c>
      <c r="AG17" s="772" t="str">
        <f>AG11/AG14</f>
        <v>#N/A</v>
      </c>
      <c r="AH17" s="772" t="str">
        <f>iferror(AH11/AH14,"$0")</f>
        <v>$0</v>
      </c>
      <c r="AI17" s="772">
        <f t="shared" ref="AI17:AI18" si="20">IFERROR(AH17/AZ17-1,0)</f>
        <v>0</v>
      </c>
      <c r="AJ17" s="772" t="str">
        <f>AJ11/AJ14</f>
        <v>#N/A</v>
      </c>
      <c r="AK17" s="725">
        <f t="shared" ref="AK17:AK18" si="21">IFERROR(AJ17/BB17-1,0)</f>
        <v>0</v>
      </c>
      <c r="AL17" s="772"/>
      <c r="AM17" s="725">
        <f t="shared" ref="AM17:AM18" si="22">IFERROR(AL17/CX17-1,0)</f>
        <v>0</v>
      </c>
      <c r="AN17" s="772" t="str">
        <f t="shared" ref="AN17:AN18" si="23">AJ17</f>
        <v>#N/A</v>
      </c>
      <c r="AO17" s="772"/>
      <c r="AP17" s="772"/>
      <c r="AQ17" s="772"/>
      <c r="AR17" s="727"/>
      <c r="AT17" s="760" t="s">
        <v>188</v>
      </c>
      <c r="AU17" s="772" t="str">
        <f>AU11/AU14</f>
        <v>#N/A</v>
      </c>
      <c r="AV17" s="772" t="str">
        <f>iferror(AV11/AV14,"$0")</f>
        <v>$0</v>
      </c>
      <c r="AW17" s="772">
        <f t="shared" ref="AW17:AW18" si="24">IFERROR(AV17/BN17-1,0)</f>
        <v>0</v>
      </c>
      <c r="AX17" s="772" t="str">
        <f>AX11/AX14</f>
        <v>#N/A</v>
      </c>
      <c r="AY17" s="725">
        <f t="shared" ref="AY17:AY18" si="25">IFERROR(AX17/BP17-1,0)</f>
        <v>0</v>
      </c>
      <c r="AZ17" s="772"/>
      <c r="BA17" s="725">
        <f t="shared" ref="BA17:BA18" si="26">IFERROR(AZ17/DL17-1,0)</f>
        <v>0</v>
      </c>
      <c r="BB17" s="772" t="str">
        <f t="shared" ref="BB17:BB18" si="27">AX17</f>
        <v>#N/A</v>
      </c>
      <c r="BC17" s="772"/>
      <c r="BD17" s="772"/>
      <c r="BE17" s="772"/>
      <c r="BF17" s="228"/>
      <c r="BG17" s="228"/>
      <c r="BH17" s="228"/>
      <c r="BI17" s="228"/>
      <c r="BJ17" s="228"/>
      <c r="BK17" s="228"/>
      <c r="BL17" s="228"/>
      <c r="BM17" s="228"/>
      <c r="BN17" s="228"/>
      <c r="BO17" s="228"/>
      <c r="BP17" s="228"/>
      <c r="BQ17" s="228"/>
      <c r="BR17" s="228"/>
      <c r="BS17" s="228"/>
      <c r="BT17" s="228"/>
      <c r="BU17" s="228"/>
      <c r="BV17" s="228"/>
      <c r="BW17" s="228"/>
      <c r="BX17" s="228"/>
      <c r="BY17" s="228"/>
      <c r="BZ17" s="228"/>
      <c r="CA17" s="228"/>
      <c r="CB17" s="228"/>
      <c r="CC17" s="228"/>
      <c r="CD17" s="228"/>
      <c r="CE17" s="228"/>
      <c r="CF17" s="228"/>
    </row>
    <row r="18" ht="22.5" hidden="1" customHeight="1">
      <c r="A18" s="781" t="s">
        <v>189</v>
      </c>
      <c r="C18" s="781" t="s">
        <v>189</v>
      </c>
      <c r="D18" s="783" t="str">
        <f>D14/D12</f>
        <v>#N/A</v>
      </c>
      <c r="E18" s="742"/>
      <c r="F18" s="743"/>
      <c r="G18" s="783">
        <f>iferror(G14/G12,0)</f>
        <v>0</v>
      </c>
      <c r="H18" s="742"/>
      <c r="I18" s="743"/>
      <c r="J18" s="784">
        <f t="shared" si="17"/>
        <v>0</v>
      </c>
      <c r="M18" s="784" t="str">
        <f>M14/M12</f>
        <v>#N/A</v>
      </c>
      <c r="N18" s="777">
        <f t="shared" si="18"/>
        <v>0</v>
      </c>
      <c r="O18" s="785"/>
      <c r="P18" s="786"/>
      <c r="Q18" s="787"/>
      <c r="R18" s="785">
        <f t="shared" si="19"/>
        <v>0</v>
      </c>
      <c r="S18" s="788" t="str">
        <f t="shared" si="12"/>
        <v>#N/A</v>
      </c>
      <c r="T18" s="727"/>
      <c r="U18" s="789">
        <v>2143.0</v>
      </c>
      <c r="V18" s="779" t="str">
        <f t="shared" ref="V18:V20" si="29">S18/U18-1</f>
        <v>#N/A</v>
      </c>
      <c r="W18" s="727"/>
      <c r="X18" s="751"/>
      <c r="Y18" s="780"/>
      <c r="Z18" s="228"/>
      <c r="AA18" s="228"/>
      <c r="AB18" s="228"/>
      <c r="AC18" s="228"/>
      <c r="AD18" s="228"/>
      <c r="AF18" s="760" t="s">
        <v>189</v>
      </c>
      <c r="AG18" s="790" t="str">
        <f>AG14/AG12</f>
        <v>#N/A</v>
      </c>
      <c r="AH18" s="790" t="str">
        <f>IFERROR(AH14/AH12,"0%")</f>
        <v>0%</v>
      </c>
      <c r="AI18" s="790">
        <f t="shared" si="20"/>
        <v>0</v>
      </c>
      <c r="AJ18" s="790" t="str">
        <f>AJ14/AJ12</f>
        <v>#N/A</v>
      </c>
      <c r="AK18" s="791">
        <f t="shared" si="21"/>
        <v>0</v>
      </c>
      <c r="AL18" s="790"/>
      <c r="AM18" s="791">
        <f t="shared" si="22"/>
        <v>0</v>
      </c>
      <c r="AN18" s="790" t="str">
        <f t="shared" si="23"/>
        <v>#N/A</v>
      </c>
      <c r="AO18" s="792"/>
      <c r="AP18" s="793"/>
      <c r="AQ18" s="793"/>
      <c r="AR18" s="727"/>
      <c r="AT18" s="760" t="s">
        <v>189</v>
      </c>
      <c r="AU18" s="792" t="str">
        <f>AU14/AU12</f>
        <v>#N/A</v>
      </c>
      <c r="AV18" s="792" t="str">
        <f>IFERROR(AV14/AV12,"0%")</f>
        <v>0%</v>
      </c>
      <c r="AW18" s="792">
        <f t="shared" si="24"/>
        <v>0</v>
      </c>
      <c r="AX18" s="792" t="str">
        <f>AX14/AX12</f>
        <v>#N/A</v>
      </c>
      <c r="AY18" s="725">
        <f t="shared" si="25"/>
        <v>0</v>
      </c>
      <c r="AZ18" s="792"/>
      <c r="BA18" s="725">
        <f t="shared" si="26"/>
        <v>0</v>
      </c>
      <c r="BB18" s="792" t="str">
        <f t="shared" si="27"/>
        <v>#N/A</v>
      </c>
      <c r="BC18" s="792"/>
      <c r="BD18" s="793"/>
      <c r="BE18" s="793"/>
      <c r="BF18" s="228"/>
      <c r="BG18" s="228"/>
      <c r="BH18" s="228"/>
      <c r="BI18" s="228"/>
      <c r="BJ18" s="228"/>
      <c r="BK18" s="228"/>
      <c r="BL18" s="228"/>
      <c r="BM18" s="228"/>
      <c r="BN18" s="228"/>
      <c r="BO18" s="228"/>
      <c r="BP18" s="228"/>
      <c r="BQ18" s="228"/>
      <c r="BR18" s="228"/>
      <c r="BS18" s="228"/>
      <c r="BT18" s="228"/>
      <c r="BU18" s="228"/>
      <c r="BV18" s="228"/>
      <c r="BW18" s="228"/>
      <c r="BX18" s="228"/>
      <c r="BY18" s="228"/>
      <c r="BZ18" s="228"/>
      <c r="CA18" s="228"/>
      <c r="CB18" s="228"/>
      <c r="CC18" s="228"/>
      <c r="CD18" s="228"/>
      <c r="CE18" s="228"/>
      <c r="CF18" s="228"/>
    </row>
    <row r="19" ht="22.5" hidden="1" customHeight="1">
      <c r="A19" s="773" t="s">
        <v>190</v>
      </c>
      <c r="C19" s="773" t="s">
        <v>190</v>
      </c>
      <c r="D19" s="794" t="str">
        <f>D20/D14</f>
        <v>#N/A</v>
      </c>
      <c r="E19" s="742"/>
      <c r="F19" s="743"/>
      <c r="G19" s="794" t="str">
        <f>iferror(G20/G14,"")</f>
        <v/>
      </c>
      <c r="H19" s="742"/>
      <c r="I19" s="743"/>
      <c r="J19" s="795" t="str">
        <f>iferror(J20/J14,"")</f>
        <v/>
      </c>
      <c r="M19" s="795" t="str">
        <f>M20/M14</f>
        <v>#N/A</v>
      </c>
      <c r="N19" s="777"/>
      <c r="O19" s="795"/>
      <c r="P19" s="796" t="str">
        <f t="shared" ref="P19:Q19" si="28">iferror(P20/P14,"")</f>
        <v/>
      </c>
      <c r="Q19" s="796" t="str">
        <f t="shared" si="28"/>
        <v/>
      </c>
      <c r="R19" s="795"/>
      <c r="S19" s="788" t="str">
        <f>iferror(S20/S14,"")</f>
        <v/>
      </c>
      <c r="T19" s="727"/>
      <c r="U19" s="797">
        <v>0.03</v>
      </c>
      <c r="V19" s="779">
        <f t="shared" si="29"/>
        <v>-1</v>
      </c>
      <c r="W19" s="727"/>
      <c r="X19" s="751"/>
      <c r="Y19" s="798"/>
      <c r="Z19" s="228"/>
      <c r="AA19" s="228"/>
      <c r="AB19" s="228"/>
      <c r="AC19" s="228"/>
      <c r="AD19" s="228"/>
      <c r="AF19" s="799" t="s">
        <v>190</v>
      </c>
      <c r="AG19" s="800" t="str">
        <f t="shared" ref="AG19:AN19" si="30">iferror(AG20/AG14,"")</f>
        <v/>
      </c>
      <c r="AH19" s="800" t="str">
        <f t="shared" si="30"/>
        <v/>
      </c>
      <c r="AI19" s="800" t="str">
        <f t="shared" si="30"/>
        <v/>
      </c>
      <c r="AJ19" s="800" t="str">
        <f t="shared" si="30"/>
        <v/>
      </c>
      <c r="AK19" s="800" t="str">
        <f t="shared" si="30"/>
        <v/>
      </c>
      <c r="AL19" s="800" t="str">
        <f t="shared" si="30"/>
        <v/>
      </c>
      <c r="AM19" s="800" t="str">
        <f t="shared" si="30"/>
        <v/>
      </c>
      <c r="AN19" s="800" t="str">
        <f t="shared" si="30"/>
        <v/>
      </c>
      <c r="AO19" s="801"/>
      <c r="AP19" s="726"/>
      <c r="AQ19" s="726"/>
      <c r="AR19" s="727"/>
      <c r="AT19" s="799" t="s">
        <v>190</v>
      </c>
      <c r="AU19" s="800" t="str">
        <f t="shared" ref="AU19:BB19" si="31">iferror(AU20/AU14,"")</f>
        <v/>
      </c>
      <c r="AV19" s="800" t="str">
        <f t="shared" si="31"/>
        <v/>
      </c>
      <c r="AW19" s="800" t="str">
        <f t="shared" si="31"/>
        <v/>
      </c>
      <c r="AX19" s="800" t="str">
        <f t="shared" si="31"/>
        <v/>
      </c>
      <c r="AY19" s="800" t="str">
        <f t="shared" si="31"/>
        <v/>
      </c>
      <c r="AZ19" s="800" t="str">
        <f t="shared" si="31"/>
        <v/>
      </c>
      <c r="BA19" s="800" t="str">
        <f t="shared" si="31"/>
        <v/>
      </c>
      <c r="BB19" s="800" t="str">
        <f t="shared" si="31"/>
        <v/>
      </c>
      <c r="BC19" s="801"/>
      <c r="BD19" s="726"/>
      <c r="BE19" s="726"/>
      <c r="BF19" s="228"/>
      <c r="BG19" s="228"/>
      <c r="BH19" s="228"/>
      <c r="BI19" s="228"/>
      <c r="BJ19" s="228"/>
      <c r="BK19" s="228"/>
      <c r="BL19" s="228"/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</row>
    <row r="20" ht="22.5" customHeight="1">
      <c r="A20" s="802" t="s">
        <v>191</v>
      </c>
      <c r="C20" s="802" t="s">
        <v>191</v>
      </c>
      <c r="D20" s="803">
        <f>COUNTIFS(Data!$A:$A,"&gt;="&amp;'Report LATAM'!$C$5,Data!$A:$A,"&lt;="&amp;'Report LATAM'!$D$5,Data!$J:$J,"facebook")+COUNTIFS(Data!$A:$A,"&gt;="&amp;'Report LATAM'!$C$5,Data!$A:$A,"&lt;="&amp;'Report LATAM'!$D$5,Data!$J:$J,"fb")+COUNTIFS(Data!$A:$A,"&gt;="&amp;'Report LATAM'!$C$5,Data!$A:$A,"&lt;="&amp;'Report LATAM'!$D$5,Data!$J:$J,"Facebook_Mobile_Reels")+COUNTIFS(Data!$A:$A,"&gt;="&amp;'Report LATAM'!$C$5,Data!$A:$A,"&lt;="&amp;'Report LATAM'!$D$5,Data!$J:$J,"WSP COL")</f>
        <v>0</v>
      </c>
      <c r="E20" s="742"/>
      <c r="F20" s="743"/>
      <c r="G20" s="804">
        <f>COUNTIFS(Data!$A:$A,"&gt;="&amp;'Report LATAM'!$C$5,Data!$A:$A,"&lt;="&amp;'Report LATAM'!$D$5,Data!$J:$J,"google")</f>
        <v>0</v>
      </c>
      <c r="H20" s="742"/>
      <c r="I20" s="743"/>
      <c r="J20" s="805">
        <f>COUNTIFS(Data!$X:$X,"&gt;="&amp;'Report LATAM'!$C$5,Data!$X:$X,"&lt;="&amp;'Report LATAM'!$D$5,Data!$DQ:$DQ,"tiktok",Data!$BI:$BI,J10)</f>
        <v>0</v>
      </c>
      <c r="M20" s="776">
        <f>D20+H20+J20</f>
        <v>0</v>
      </c>
      <c r="N20" s="806">
        <f>IFERROR(M20/AM20-1,0)</f>
        <v>0</v>
      </c>
      <c r="O20" s="805"/>
      <c r="P20" s="807">
        <f>COUNTIFS(Data!$A:$A,"&gt;="&amp;'Report LATAM'!$C$5,Data!$A:$A,"&lt;="&amp;'Report LATAM'!$D$5,Data!$J:$J,"=")+COUNTIFS(Data!$A:$A,"&gt;="&amp;'Report LATAM'!$C$5,Data!$A:$A,"&lt;="&amp;'Report LATAM'!$D$5,Data!$J:$J,"rrss")+COUNTIFS(Data!$A:$A,"&gt;="&amp;'Report LATAM'!$C$5,Data!$A:$A,"&lt;="&amp;'Report LATAM'!$D$5,Data!$J:$J,"undefined")</f>
        <v>0</v>
      </c>
      <c r="Q20" s="807"/>
      <c r="R20" s="805">
        <f>IFERROR(Q20/CI20-1,0)</f>
        <v>0</v>
      </c>
      <c r="S20" s="808">
        <f>M20+P20</f>
        <v>0</v>
      </c>
      <c r="T20" s="727"/>
      <c r="U20" s="809">
        <v>64.0</v>
      </c>
      <c r="V20" s="810">
        <f t="shared" si="29"/>
        <v>-1</v>
      </c>
      <c r="W20" s="727"/>
      <c r="X20" s="811"/>
      <c r="Y20" s="812"/>
      <c r="Z20" s="228"/>
      <c r="AA20" s="228"/>
      <c r="AB20" s="228"/>
      <c r="AC20" s="228"/>
      <c r="AD20" s="228"/>
      <c r="AF20" s="722" t="s">
        <v>191</v>
      </c>
      <c r="AG20" s="801">
        <f>COUNTIFS('Leads Landing'!$I:$I,"&gt;="&amp;'Report LATAM'!$AF$5,'Leads Landing'!$I:$I,"&lt;="&amp;'Report LATAM'!$AG$5,'Leads Landing'!$N:$N,"google")+COUNTIFS(Data!$X:$X,"&gt;="&amp;'Report LATAM'!$C$5,Data!$X:$X,"&lt;="&amp;'Report LATAM'!$D$5,Data!$DX:$DX,"google")</f>
        <v>0</v>
      </c>
      <c r="AH20" s="801">
        <f>COUNTIFS('Leads Landing'!$I:$I,"&gt;="&amp;'Report LATAM'!$AF$5,'Leads Landing'!$I:$I,"&lt;="&amp;'Report LATAM'!$AG$5,'Leads Landing'!$N:$N,"facebook")+COUNTIFS(Data!$X:$X,"&gt;="&amp;'Report LATAM'!$AF$5,Data!$X:$X,"&lt;="&amp;'Report LATAM'!$AG$5,Data!$DX:$DX,"facebook")</f>
        <v>0</v>
      </c>
      <c r="AI20" s="801">
        <f>COUNTIFS('Leads Landing'!$I:$I,"&gt;="&amp;'Report LATAM'!$AF$5,'Leads Landing'!$I:$I,"&lt;="&amp;'Report LATAM'!$AG$5,'Leads Landing'!$N:$N,"tiktok")+COUNTIFS(Data!$X:$X,"&gt;="&amp;'Report LATAM'!$AF$5,Data!$X:$X,"&lt;="&amp;'Report LATAM'!$AG$5,Data!$DX:$DX,"tiktok")</f>
        <v>0</v>
      </c>
      <c r="AJ20" s="801">
        <f>AG20+AH20</f>
        <v>0</v>
      </c>
      <c r="AK20" s="725">
        <f>IFERROR(AJ20/BB20-1,0)</f>
        <v>0</v>
      </c>
      <c r="AL20" s="801">
        <f>COUNTIFS(Data!$X:$X,"&gt;="&amp;'Report LATAM'!$AF$5,Data!$X:$X,"&lt;="&amp;'Report LATAM'!$AG$5,Data!$DX:$DX,"=")</f>
        <v>0</v>
      </c>
      <c r="AM20" s="725">
        <f>IFERROR(AL20/CX20-1,0)</f>
        <v>0</v>
      </c>
      <c r="AN20" s="801">
        <f>(AJ20+AL20)</f>
        <v>0</v>
      </c>
      <c r="AO20" s="801">
        <v>1405.0</v>
      </c>
      <c r="AP20" s="726">
        <f t="shared" ref="AP20:AQ20" si="32">AN20/AO20-1</f>
        <v>-1</v>
      </c>
      <c r="AQ20" s="726">
        <f t="shared" si="32"/>
        <v>-1406</v>
      </c>
      <c r="AR20" s="727"/>
      <c r="AT20" s="722" t="s">
        <v>191</v>
      </c>
      <c r="AU20" s="801">
        <f>COUNTIFS('Leads Landing'!$I:$I,"&gt;="&amp;'Report LATAM'!$AT$5,'Leads Landing'!$I:$I,"&lt;="&amp;'Report LATAM'!$AU$5,'Leads Landing'!$N:$N,"google")+COUNTIFS(Data!$X:$X,"&gt;="&amp;'Report LATAM'!$AT$5,Data!$X:$X,"&lt;="&amp;'Report LATAM'!$AU$5,Data!$DX:$DX,"google")</f>
        <v>0</v>
      </c>
      <c r="AV20" s="801">
        <f>COUNTIFS('Leads Landing'!$I:$I,"&gt;="&amp;'Report LATAM'!$AT$5,'Leads Landing'!$I:$I,"&lt;="&amp;'Report LATAM'!$AU$5,'Leads Landing'!$N:$N,"facebook")+COUNTIFS(Data!$X:$X,"&gt;="&amp;'Report LATAM'!$AT$5,Data!$X:$X,"&lt;="&amp;'Report LATAM'!$AU$5,Data!$DX:$DX,"facebook")</f>
        <v>0</v>
      </c>
      <c r="AW20" s="801">
        <f>COUNTIFS('Leads Landing'!$I:$I,"&gt;="&amp;'Report LATAM'!$AT$5,'Leads Landing'!$I:$I,"&lt;="&amp;'Report LATAM'!$AU$5,'Leads Landing'!$N:$N,"tiktok")+COUNTIFS(Data!$X:$X,"&gt;="&amp;'Report LATAM'!$AT$5,Data!$X:$X,"&lt;="&amp;'Report LATAM'!$AU$5,Data!$DX:$DX,"tiktok")</f>
        <v>0</v>
      </c>
      <c r="AX20" s="801">
        <f>AU20+AV20</f>
        <v>0</v>
      </c>
      <c r="AY20" s="725">
        <f>IFERROR(AX20/BP20-1,0)</f>
        <v>0</v>
      </c>
      <c r="AZ20" s="801">
        <f>COUNTIFS(Data!$X:$X,"&gt;="&amp;'Report LATAM'!$AT$5,Data!$X:$X,"&lt;="&amp;'Report LATAM'!$AU$5,Data!$DX:$DX,"=")</f>
        <v>0</v>
      </c>
      <c r="BA20" s="725">
        <f>IFERROR(AZ20/DL20-1,0)</f>
        <v>0</v>
      </c>
      <c r="BB20" s="801">
        <f>(AX20+AZ20)</f>
        <v>0</v>
      </c>
      <c r="BC20" s="801">
        <v>1405.0</v>
      </c>
      <c r="BD20" s="726">
        <f t="shared" ref="BD20:BE20" si="33">BB20/BC20-1</f>
        <v>-1</v>
      </c>
      <c r="BE20" s="726">
        <f t="shared" si="33"/>
        <v>-1406</v>
      </c>
      <c r="BF20" s="228"/>
      <c r="BG20" s="228"/>
      <c r="BH20" s="228"/>
      <c r="BI20" s="228"/>
      <c r="BJ20" s="228"/>
      <c r="BK20" s="228"/>
      <c r="BL20" s="228"/>
      <c r="BM20" s="228"/>
      <c r="BN20" s="228"/>
      <c r="BO20" s="228"/>
      <c r="BP20" s="228"/>
      <c r="BQ20" s="228"/>
      <c r="BR20" s="228"/>
      <c r="BS20" s="228"/>
      <c r="BT20" s="228"/>
      <c r="BU20" s="228"/>
      <c r="BV20" s="228"/>
      <c r="BW20" s="228"/>
      <c r="BX20" s="228"/>
      <c r="BY20" s="228"/>
      <c r="BZ20" s="228"/>
      <c r="CA20" s="228"/>
      <c r="CB20" s="228"/>
      <c r="CC20" s="228"/>
      <c r="CD20" s="228"/>
      <c r="CE20" s="228"/>
      <c r="CF20" s="228"/>
    </row>
    <row r="21" ht="22.5" customHeight="1">
      <c r="A21" s="813" t="s">
        <v>192</v>
      </c>
      <c r="C21" s="813" t="s">
        <v>192</v>
      </c>
      <c r="D21" s="803">
        <f>COUNTIFS(Data!$A:$A,"&gt;="&amp;'Report LATAM'!$C$5,Data!$A:$A,"&lt;="&amp;'Report LATAM'!$D$5,Data!$J:$J,"facebook",Data!$X:$X,"Correcto")+COUNTIFS(Data!$A:$A,"&gt;="&amp;'Report LATAM'!$C$5,Data!$A:$A,"&lt;="&amp;'Report LATAM'!$D$5,Data!$J:$J,"fb",Data!$X:$X,"Correcto")+COUNTIFS(Data!$A:$A,"&gt;="&amp;'Report LATAM'!$C$5,Data!$A:$A,"&lt;="&amp;'Report LATAM'!$D$5,Data!$J:$J,"Facebook_Mobile_Reels",Data!$X:$X,"Correcto")+COUNTIFS(Data!$A:$A,"&gt;="&amp;'Report LATAM'!$C$5,Data!$A:$A,"&lt;="&amp;'Report LATAM'!$D$5,Data!$J:$J,"WSP COL",Data!$X:$X,"Correcto")</f>
        <v>0</v>
      </c>
      <c r="E21" s="742"/>
      <c r="F21" s="743"/>
      <c r="G21" s="803">
        <f>COUNTIFS(Data!$A:$A,"&gt;="&amp;'Report LATAM'!$C$5,Data!$A:$A,"&lt;="&amp;'Report LATAM'!$D$5,Data!$J:$J,"google",Data!$X:$X,"Correcto")</f>
        <v>0</v>
      </c>
      <c r="H21" s="742"/>
      <c r="I21" s="743"/>
      <c r="J21" s="814"/>
      <c r="K21" s="814"/>
      <c r="L21" s="814"/>
      <c r="M21" s="776">
        <f>D21+H21</f>
        <v>0</v>
      </c>
      <c r="N21" s="806"/>
      <c r="O21" s="815"/>
      <c r="P21" s="816">
        <f>COUNTIFS(Data!$A:$A,"&gt;="&amp;'Report LATAM'!$C$5,Data!$A:$A,"&lt;="&amp;'Report LATAM'!$D$5,Data!$J:$J,"=",Data!$X:$X,"Correcto")+COUNTIFS(Data!$A:$A,"&gt;="&amp;'Report LATAM'!$C$5,Data!$A:$A,"&lt;="&amp;'Report LATAM'!$D$5,Data!$J:$J,"rrss",Data!$X:$X,"Correcto")+COUNTIFS(Data!$A:$A,"&gt;="&amp;'Report LATAM'!$C$5,Data!$A:$A,"&lt;="&amp;'Report LATAM'!$D$5,Data!$J:$J,"undefined",Data!$X:$X,"Correcto")</f>
        <v>0</v>
      </c>
      <c r="Q21" s="807"/>
      <c r="R21" s="814"/>
      <c r="S21" s="817">
        <f>P21+M21</f>
        <v>0</v>
      </c>
      <c r="T21" s="727"/>
      <c r="U21" s="818"/>
      <c r="V21" s="810"/>
      <c r="W21" s="727"/>
      <c r="X21" s="811"/>
      <c r="Y21" s="812"/>
      <c r="Z21" s="228"/>
      <c r="AA21" s="228"/>
      <c r="AB21" s="228"/>
      <c r="AC21" s="228"/>
      <c r="AD21" s="228"/>
      <c r="AF21" s="722"/>
      <c r="AG21" s="723"/>
      <c r="AH21" s="723"/>
      <c r="AI21" s="723"/>
      <c r="AJ21" s="723"/>
      <c r="AK21" s="725"/>
      <c r="AL21" s="723"/>
      <c r="AM21" s="725"/>
      <c r="AN21" s="723"/>
      <c r="AO21" s="723"/>
      <c r="AP21" s="726"/>
      <c r="AQ21" s="726"/>
      <c r="AR21" s="727"/>
      <c r="AT21" s="722"/>
      <c r="AU21" s="723"/>
      <c r="AV21" s="723"/>
      <c r="AW21" s="723"/>
      <c r="AX21" s="723"/>
      <c r="AY21" s="725"/>
      <c r="AZ21" s="723"/>
      <c r="BA21" s="725"/>
      <c r="BB21" s="723"/>
      <c r="BC21" s="723"/>
      <c r="BD21" s="726"/>
      <c r="BE21" s="726"/>
      <c r="BF21" s="228"/>
      <c r="BG21" s="228"/>
      <c r="BH21" s="228"/>
      <c r="BI21" s="228"/>
      <c r="BJ21" s="228"/>
      <c r="BK21" s="228"/>
      <c r="BL21" s="228"/>
      <c r="BM21" s="228"/>
      <c r="BN21" s="228"/>
      <c r="BO21" s="228"/>
      <c r="BP21" s="228"/>
      <c r="BQ21" s="228"/>
      <c r="BR21" s="228"/>
      <c r="BS21" s="228"/>
      <c r="BT21" s="228"/>
      <c r="BU21" s="228"/>
      <c r="BV21" s="228"/>
      <c r="BW21" s="228"/>
      <c r="BX21" s="228"/>
      <c r="BY21" s="228"/>
      <c r="BZ21" s="228"/>
      <c r="CA21" s="228"/>
      <c r="CB21" s="228"/>
      <c r="CC21" s="228"/>
      <c r="CD21" s="228"/>
      <c r="CE21" s="228"/>
      <c r="CF21" s="228"/>
    </row>
    <row r="22" ht="22.5" customHeight="1">
      <c r="A22" s="802" t="s">
        <v>193</v>
      </c>
      <c r="C22" s="802" t="s">
        <v>193</v>
      </c>
      <c r="D22" s="819" t="str">
        <f>D11/D20</f>
        <v>#N/A</v>
      </c>
      <c r="E22" s="742"/>
      <c r="F22" s="743"/>
      <c r="G22" s="819" t="str">
        <f>iferror(G11/(G20+I20),"0")</f>
        <v>0</v>
      </c>
      <c r="H22" s="742"/>
      <c r="I22" s="743"/>
      <c r="J22" s="814">
        <f>IFERROR(J11/J20,0)</f>
        <v>0</v>
      </c>
      <c r="M22" s="814" t="str">
        <f>M11/M20</f>
        <v>#N/A</v>
      </c>
      <c r="P22" s="820"/>
      <c r="Q22" s="820"/>
      <c r="R22" s="814">
        <f t="shared" ref="R22:R23" si="38">IFERROR(Q22/CI22-1,0)</f>
        <v>0</v>
      </c>
      <c r="S22" s="821" t="str">
        <f>S11/S20</f>
        <v>#DIV/0!</v>
      </c>
      <c r="T22" s="821">
        <v>689.0</v>
      </c>
      <c r="U22" s="818">
        <v>311.0</v>
      </c>
      <c r="V22" s="810" t="str">
        <f t="shared" ref="V22:V23" si="39">S22/U22-1</f>
        <v>#DIV/0!</v>
      </c>
      <c r="W22" s="727"/>
      <c r="X22" s="811"/>
      <c r="Y22" s="812"/>
      <c r="Z22" s="228"/>
      <c r="AA22" s="228"/>
      <c r="AB22" s="228"/>
      <c r="AC22" s="228"/>
      <c r="AD22" s="228"/>
      <c r="AF22" s="722" t="s">
        <v>193</v>
      </c>
      <c r="AG22" s="723">
        <f t="shared" ref="AG22:AJ22" si="34">IFERROR(AG11/AG20,0)</f>
        <v>0</v>
      </c>
      <c r="AH22" s="723">
        <f t="shared" si="34"/>
        <v>0</v>
      </c>
      <c r="AI22" s="723">
        <f t="shared" si="34"/>
        <v>0</v>
      </c>
      <c r="AJ22" s="723">
        <f t="shared" si="34"/>
        <v>0</v>
      </c>
      <c r="AK22" s="725">
        <f t="shared" ref="AK22:AK23" si="40">IFERROR(AJ22/BB22-1,0)</f>
        <v>0</v>
      </c>
      <c r="AL22" s="723"/>
      <c r="AM22" s="725">
        <f t="shared" ref="AM22:AM23" si="41">IFERROR(AL22/CX22-1,0)</f>
        <v>0</v>
      </c>
      <c r="AN22" s="723" t="str">
        <f>AN11/AN20</f>
        <v>#N/A</v>
      </c>
      <c r="AO22" s="723">
        <v>89.0</v>
      </c>
      <c r="AP22" s="726" t="str">
        <f t="shared" ref="AP22:AQ22" si="35">AN22/AO22-1</f>
        <v>#N/A</v>
      </c>
      <c r="AQ22" s="726" t="str">
        <f t="shared" si="35"/>
        <v>#N/A</v>
      </c>
      <c r="AR22" s="727"/>
      <c r="AT22" s="722" t="s">
        <v>193</v>
      </c>
      <c r="AU22" s="723">
        <f t="shared" ref="AU22:AX22" si="36">IFERROR(AU11/AU20,0)</f>
        <v>0</v>
      </c>
      <c r="AV22" s="723">
        <f t="shared" si="36"/>
        <v>0</v>
      </c>
      <c r="AW22" s="723">
        <f t="shared" si="36"/>
        <v>0</v>
      </c>
      <c r="AX22" s="723">
        <f t="shared" si="36"/>
        <v>0</v>
      </c>
      <c r="AY22" s="725">
        <f t="shared" ref="AY22:AY23" si="43">IFERROR(AX22/BP22-1,0)</f>
        <v>0</v>
      </c>
      <c r="AZ22" s="723"/>
      <c r="BA22" s="725">
        <f t="shared" ref="BA22:BA23" si="44">IFERROR(AZ22/DL22-1,0)</f>
        <v>0</v>
      </c>
      <c r="BB22" s="723" t="str">
        <f>BB11/BB20</f>
        <v>#N/A</v>
      </c>
      <c r="BC22" s="723">
        <v>89.0</v>
      </c>
      <c r="BD22" s="726" t="str">
        <f t="shared" ref="BD22:BE22" si="37">BB22/BC22-1</f>
        <v>#N/A</v>
      </c>
      <c r="BE22" s="726" t="str">
        <f t="shared" si="37"/>
        <v>#N/A</v>
      </c>
      <c r="BF22" s="228"/>
      <c r="BG22" s="228"/>
      <c r="BH22" s="228"/>
      <c r="BI22" s="228"/>
      <c r="BJ22" s="228"/>
      <c r="BK22" s="228"/>
      <c r="BL22" s="228"/>
      <c r="BM22" s="228"/>
      <c r="BN22" s="228"/>
      <c r="BO22" s="228"/>
      <c r="BP22" s="228"/>
      <c r="BQ22" s="228"/>
      <c r="BR22" s="228"/>
      <c r="BS22" s="228"/>
      <c r="BT22" s="228"/>
      <c r="BU22" s="228"/>
      <c r="BV22" s="228"/>
      <c r="BW22" s="228"/>
      <c r="BX22" s="228"/>
      <c r="BY22" s="228"/>
      <c r="BZ22" s="228"/>
      <c r="CA22" s="228"/>
      <c r="CB22" s="228"/>
      <c r="CC22" s="228"/>
      <c r="CD22" s="228"/>
      <c r="CE22" s="228"/>
      <c r="CF22" s="228"/>
    </row>
    <row r="23" ht="22.5" customHeight="1">
      <c r="A23" s="822" t="s">
        <v>194</v>
      </c>
      <c r="B23" s="823" t="s">
        <v>195</v>
      </c>
      <c r="C23" s="822" t="s">
        <v>194</v>
      </c>
      <c r="D23" s="824">
        <f>COUNTIFS(Data!$A:$A,"&gt;="&amp;'Report LATAM'!$C$5,Data!$A:$A,"&lt;="&amp;'Report LATAM'!$D$5,Data!$W:$W,"Paso a Ventas",Data!$J:$J,"facebook")+COUNTIFS(Data!$A:$A,"&gt;="&amp;'Report LATAM'!$C$5,Data!$A:$A,"&lt;="&amp;'Report LATAM'!$D$5,Data!$W:$W,"Paso a Ventas",Data!$J:$J,"fb")+COUNTIFS(Data!$A:$A,"&gt;="&amp;'Report LATAM'!$C$5,Data!$A:$A,"&lt;="&amp;'Report LATAM'!$D$5,Data!$W:$W,"WSP COL",Data!$J:$J,"fb")</f>
        <v>0</v>
      </c>
      <c r="E23" s="742"/>
      <c r="F23" s="743"/>
      <c r="G23" s="824">
        <f>COUNTIFS(Data!$A:$A,"&gt;="&amp;'Report LATAM'!$C$5,Data!$A:$A,"&lt;="&amp;'Report LATAM'!$D$5,Data!$W:$W,"Paso a Ventas",Data!$J:$J,"google")</f>
        <v>0</v>
      </c>
      <c r="H23" s="742"/>
      <c r="I23" s="743"/>
      <c r="J23" s="825">
        <f>COUNTIFS(Data!$X:$X,"&gt;="&amp;'Report LATAM'!$C$5,Data!$X:$X,"&lt;="&amp;'Report LATAM'!$D$5,Data!$DQ:$DQ,"tiktok",Data!$P:$P,"Paso a Ventas",Data!$BI:$BI,J10)</f>
        <v>0</v>
      </c>
      <c r="K23" s="825">
        <f>COUNTIFS(Data!$X:$X,"&gt;="&amp;'Report LATAM'!$C$5,Data!$X:$X,"&lt;="&amp;'Report LATAM'!$D$5,Data!$DQ:$DQ,"tiktok",Data!$P:$P,"Paso a Ventas",Data!$BI:$BI,K10)</f>
        <v>0</v>
      </c>
      <c r="L23" s="825"/>
      <c r="M23" s="826">
        <f>sum(D23:K23)</f>
        <v>0</v>
      </c>
      <c r="N23" s="827">
        <f>IFERROR(M23/AM23-1,0)</f>
        <v>0</v>
      </c>
      <c r="O23" s="825"/>
      <c r="P23" s="828">
        <f>COUNTIFS(Data!$A:$A,"&gt;="&amp;'Report LATAM'!$C$5,Data!$A:$A,"&lt;="&amp;'Report LATAM'!$D$5,Data!$W:$W,"Paso a Ventas",Data!$J:$J,"=")+COUNTIFS(Data!$A:$A,"&gt;="&amp;'Report LATAM'!$C$5,Data!$A:$A,"&lt;="&amp;'Report LATAM'!$D$5,Data!$W:$W,"Paso a Ventas",Data!$J:$J,"undefined")</f>
        <v>0</v>
      </c>
      <c r="Q23" s="743"/>
      <c r="R23" s="829">
        <f t="shared" si="38"/>
        <v>0</v>
      </c>
      <c r="S23" s="809">
        <f>M23+P23+Q23</f>
        <v>0</v>
      </c>
      <c r="T23" s="727"/>
      <c r="U23" s="830">
        <v>3.0</v>
      </c>
      <c r="V23" s="831">
        <f t="shared" si="39"/>
        <v>-1</v>
      </c>
      <c r="W23" s="727"/>
      <c r="X23" s="811"/>
      <c r="Y23" s="832"/>
      <c r="Z23" s="228"/>
      <c r="AA23" s="228"/>
      <c r="AB23" s="228"/>
      <c r="AC23" s="228"/>
      <c r="AD23" s="228"/>
      <c r="AE23" s="833" t="s">
        <v>195</v>
      </c>
      <c r="AF23" s="822" t="s">
        <v>194</v>
      </c>
      <c r="AG23" s="825">
        <v>1.0</v>
      </c>
      <c r="AH23" s="825">
        <v>1.0</v>
      </c>
      <c r="AI23" s="826">
        <f>IFERROR(AH23/AZ23-1,0)</f>
        <v>0</v>
      </c>
      <c r="AJ23" s="826">
        <f>AH23+AG23</f>
        <v>2</v>
      </c>
      <c r="AK23" s="834">
        <f t="shared" si="40"/>
        <v>1</v>
      </c>
      <c r="AL23" s="825">
        <v>1.0</v>
      </c>
      <c r="AM23" s="834">
        <f t="shared" si="41"/>
        <v>0</v>
      </c>
      <c r="AN23" s="826">
        <f>AJ23+AL23</f>
        <v>3</v>
      </c>
      <c r="AO23" s="826">
        <v>115.0</v>
      </c>
      <c r="AP23" s="835">
        <f t="shared" ref="AP23:AQ23" si="42">AN23/AO23-1</f>
        <v>-0.9739130435</v>
      </c>
      <c r="AQ23" s="835">
        <f t="shared" si="42"/>
        <v>-119.0803571</v>
      </c>
      <c r="AR23" s="727"/>
      <c r="AS23" s="833" t="s">
        <v>195</v>
      </c>
      <c r="AT23" s="822" t="s">
        <v>194</v>
      </c>
      <c r="AU23" s="825">
        <v>0.0</v>
      </c>
      <c r="AV23" s="825">
        <v>0.0</v>
      </c>
      <c r="AW23" s="826">
        <f>IFERROR(AV23/BN23-1,0)</f>
        <v>0</v>
      </c>
      <c r="AX23" s="826">
        <f>AV23+AU23</f>
        <v>0</v>
      </c>
      <c r="AY23" s="834">
        <f t="shared" si="43"/>
        <v>0</v>
      </c>
      <c r="AZ23" s="825">
        <v>1.0</v>
      </c>
      <c r="BA23" s="834">
        <f t="shared" si="44"/>
        <v>0</v>
      </c>
      <c r="BB23" s="826">
        <f>AX23+AZ23</f>
        <v>1</v>
      </c>
      <c r="BC23" s="826">
        <v>115.0</v>
      </c>
      <c r="BD23" s="726">
        <f t="shared" ref="BD23:BE23" si="45">BB23/BC23-1</f>
        <v>-0.9913043478</v>
      </c>
      <c r="BE23" s="726">
        <f t="shared" si="45"/>
        <v>-117.0087719</v>
      </c>
      <c r="BF23" s="228"/>
      <c r="BG23" s="228"/>
      <c r="BH23" s="228"/>
      <c r="BI23" s="228"/>
      <c r="BJ23" s="228"/>
      <c r="BK23" s="228"/>
      <c r="BL23" s="228"/>
      <c r="BM23" s="228"/>
      <c r="BN23" s="228"/>
      <c r="BO23" s="228"/>
      <c r="BP23" s="228"/>
      <c r="BQ23" s="228"/>
      <c r="BR23" s="228"/>
      <c r="BS23" s="228"/>
      <c r="BT23" s="228"/>
      <c r="BU23" s="228"/>
      <c r="BV23" s="228"/>
      <c r="BW23" s="228"/>
      <c r="BX23" s="228"/>
      <c r="BY23" s="228"/>
      <c r="BZ23" s="228"/>
      <c r="CA23" s="228"/>
      <c r="CB23" s="228"/>
      <c r="CC23" s="228"/>
      <c r="CD23" s="228"/>
      <c r="CE23" s="228"/>
      <c r="CF23" s="228"/>
    </row>
    <row r="24" ht="22.5" customHeight="1">
      <c r="A24" s="836" t="s">
        <v>196</v>
      </c>
      <c r="C24" s="836" t="s">
        <v>196</v>
      </c>
      <c r="D24" s="837" t="str">
        <f>SUMIFS(Data!$BQ:$BQ,Data!$A:$A,"&gt;="&amp;'Report LATAM'!$C$5,Data!$A:$A,"&lt;="&amp;'Report LATAM'!$D$5,Data!$W:$W,"Paso a Ventas",Data!$J:$J,"facebook")+SUMIFS(Data!$BQ:$BQ,Data!$A:$A,"&gt;="&amp;'Report LATAM'!$C$5,Data!$A:$A,"&lt;="&amp;'Report LATAM'!$D$5,Data!$W:$W,"Paso a Ventas",Data!$J:$J,"fb")+SUMIFS(Data!$BR:$BR,Data!$A:$A,"&gt;="&amp;'Report LATAM'!$C$5,Data!$A:$A,"&lt;="&amp;'Report LATAM'!$D$5,Data!$W:$W,"Paso a Ventas",Data!$J:$J,"facebook")+SUMIFS(Data!$BR:$BR,Data!$A:$A,"&gt;="&amp;'Report LATAM'!$C$5,Data!$A:$A,"&lt;="&amp;'Report LATAM'!$D$5,Data!$W:$W,"Paso a Ventas",Data!$J:$J,"fb")+SUMIFS(Data!$BR:$BR,Data!$A:$A,"&gt;="&amp;'Report LATAM'!$C$5,Data!$A:$A,"&lt;="&amp;'Report LATAM'!$D$5,Data!$W:$W,"Paso a Ventas",Data!$J:$J,"WSP COL")</f>
        <v>#N/A</v>
      </c>
      <c r="E24" s="742"/>
      <c r="F24" s="743"/>
      <c r="G24" s="838" t="str">
        <f>SUMIFS(Data!$BQ:$BQ,Data!$A:$A,"&gt;="&amp;'Report LATAM'!$C$5,Data!$A:$A,"&lt;="&amp;'Report LATAM'!$D$5,Data!$W:$W,"Paso a Ventas",Data!$J:$J,"google")+SUMIFS(Data!$BR:$BR,Data!$A:$A,"&gt;="&amp;'Report LATAM'!$C$5,Data!$A:$A,"&lt;="&amp;'Report LATAM'!$D$5,Data!$W:$W,"Paso a Ventas",Data!$J:$J,"google")</f>
        <v>#N/A</v>
      </c>
      <c r="H24" s="742"/>
      <c r="I24" s="743"/>
      <c r="J24" s="839"/>
      <c r="K24" s="839"/>
      <c r="L24" s="839"/>
      <c r="M24" s="839"/>
      <c r="N24" s="827"/>
      <c r="O24" s="839"/>
      <c r="P24" s="840" t="str">
        <f>SUMIFS(Data!$BQ:$BQ,Data!$A:$A,"&gt;="&amp;'Report LATAM'!$C$5,Data!$A:$A,"&lt;="&amp;'Report LATAM'!$D$5,Data!$W:$W,"Paso a Ventas",Data!$J:$J,"=")+SUMIFS(Data!$BQ:$BQ,Data!$A:$A,"&gt;="&amp;'Report LATAM'!$C$5,Data!$A:$A,"&lt;="&amp;'Report LATAM'!$D$5,Data!$W:$W,"Paso a Ventas",Data!$J:$J,"undefined")</f>
        <v>#N/A</v>
      </c>
      <c r="Q24" s="841"/>
      <c r="R24" s="842"/>
      <c r="S24" s="843" t="str">
        <f>E24+H24+P24</f>
        <v>#N/A</v>
      </c>
      <c r="T24" s="844" t="str">
        <f>T22/S22-1</f>
        <v>#DIV/0!</v>
      </c>
      <c r="U24" s="845"/>
      <c r="V24" s="831"/>
      <c r="W24" s="727"/>
      <c r="X24" s="811"/>
      <c r="Y24" s="832"/>
      <c r="Z24" s="228"/>
      <c r="AA24" s="228"/>
      <c r="AB24" s="228"/>
      <c r="AC24" s="228"/>
      <c r="AD24" s="228"/>
      <c r="AF24" s="822"/>
      <c r="AG24" s="846"/>
      <c r="AH24" s="846"/>
      <c r="AI24" s="846"/>
      <c r="AJ24" s="846"/>
      <c r="AK24" s="834"/>
      <c r="AL24" s="846"/>
      <c r="AM24" s="834"/>
      <c r="AN24" s="846"/>
      <c r="AO24" s="846"/>
      <c r="AP24" s="835"/>
      <c r="AQ24" s="835"/>
      <c r="AR24" s="727"/>
      <c r="AT24" s="822"/>
      <c r="AU24" s="846"/>
      <c r="AV24" s="846"/>
      <c r="AW24" s="846"/>
      <c r="AX24" s="846"/>
      <c r="AY24" s="834"/>
      <c r="AZ24" s="846"/>
      <c r="BA24" s="834"/>
      <c r="BB24" s="846"/>
      <c r="BC24" s="846"/>
      <c r="BD24" s="726"/>
      <c r="BE24" s="726"/>
      <c r="BF24" s="228"/>
      <c r="BG24" s="228"/>
      <c r="BH24" s="228"/>
      <c r="BI24" s="228"/>
      <c r="BJ24" s="228"/>
      <c r="BK24" s="228"/>
      <c r="BL24" s="228"/>
      <c r="BM24" s="228"/>
      <c r="BN24" s="228"/>
      <c r="BO24" s="228"/>
      <c r="BP24" s="228"/>
      <c r="BQ24" s="228"/>
      <c r="BR24" s="228"/>
      <c r="BS24" s="228"/>
      <c r="BT24" s="228"/>
      <c r="BU24" s="228"/>
      <c r="BV24" s="228"/>
      <c r="BW24" s="228"/>
      <c r="BX24" s="228"/>
      <c r="BY24" s="228"/>
      <c r="BZ24" s="228"/>
      <c r="CA24" s="228"/>
      <c r="CB24" s="228"/>
      <c r="CC24" s="228"/>
      <c r="CD24" s="228"/>
      <c r="CE24" s="228"/>
      <c r="CF24" s="228"/>
    </row>
    <row r="25" ht="22.5" customHeight="1">
      <c r="A25" s="822" t="s">
        <v>197</v>
      </c>
      <c r="C25" s="822" t="s">
        <v>197</v>
      </c>
      <c r="D25" s="847">
        <f>IFERROR(E23/E20,0)</f>
        <v>0</v>
      </c>
      <c r="E25" s="742"/>
      <c r="F25" s="743"/>
      <c r="G25" s="847">
        <f>iferror(H23/G20,0)</f>
        <v>0</v>
      </c>
      <c r="H25" s="742"/>
      <c r="I25" s="743"/>
      <c r="J25" s="839">
        <v>0.0</v>
      </c>
      <c r="K25" s="839">
        <f>IFERROR(K23/K20,0)</f>
        <v>0</v>
      </c>
      <c r="L25" s="839"/>
      <c r="M25" s="839">
        <f>IFERROR(M23/M20,0)</f>
        <v>0</v>
      </c>
      <c r="N25" s="827">
        <f>IFERROR(M25/AM25-1,0)</f>
        <v>0</v>
      </c>
      <c r="O25" s="839"/>
      <c r="P25" s="847" t="str">
        <f>iferror(P23/P20,"0%")</f>
        <v>0%</v>
      </c>
      <c r="Q25" s="743"/>
      <c r="R25" s="842">
        <f t="shared" ref="R25:R27" si="50">IFERROR(Q25/CI25-1,0)</f>
        <v>0</v>
      </c>
      <c r="S25" s="848">
        <f>IFERROR(S23/S20,0)</f>
        <v>0</v>
      </c>
      <c r="T25" s="727"/>
      <c r="U25" s="845">
        <f>U23/U20</f>
        <v>0.046875</v>
      </c>
      <c r="V25" s="831">
        <f>S25/U25-1</f>
        <v>-1</v>
      </c>
      <c r="W25" s="727"/>
      <c r="X25" s="811"/>
      <c r="Y25" s="832"/>
      <c r="Z25" s="228"/>
      <c r="AA25" s="228"/>
      <c r="AB25" s="228"/>
      <c r="AC25" s="228"/>
      <c r="AD25" s="228"/>
      <c r="AF25" s="822" t="s">
        <v>197</v>
      </c>
      <c r="AG25" s="846">
        <f t="shared" ref="AG25:AH25" si="46">IFERROR(AG23/AG20,0)</f>
        <v>0</v>
      </c>
      <c r="AH25" s="846">
        <f t="shared" si="46"/>
        <v>0</v>
      </c>
      <c r="AI25" s="846" t="str">
        <f>iferror(AH25/AZ25-1,"0%")</f>
        <v>0%</v>
      </c>
      <c r="AJ25" s="846">
        <f>IFERROR(AJ23/AJ20,0)</f>
        <v>0</v>
      </c>
      <c r="AK25" s="834">
        <f>IFERROR(AJ25/BB25-1,0)</f>
        <v>0</v>
      </c>
      <c r="AL25" s="846">
        <f>IFERROR(AL23/AL20,0)</f>
        <v>0</v>
      </c>
      <c r="AM25" s="834">
        <f>IFERROR(AL25/CX25-1,0)</f>
        <v>0</v>
      </c>
      <c r="AN25" s="846">
        <f>IFERROR(AN23/AN20,0)</f>
        <v>0</v>
      </c>
      <c r="AO25" s="846">
        <f>AO23/AO20</f>
        <v>0.08185053381</v>
      </c>
      <c r="AP25" s="835">
        <f t="shared" ref="AP25:AQ25" si="47">AN25/AO25-1</f>
        <v>-1</v>
      </c>
      <c r="AQ25" s="835">
        <f t="shared" si="47"/>
        <v>-1.081850534</v>
      </c>
      <c r="AR25" s="727"/>
      <c r="AT25" s="822" t="s">
        <v>197</v>
      </c>
      <c r="AU25" s="846">
        <f t="shared" ref="AU25:AV25" si="48">IFERROR(AU23/AU20,0)</f>
        <v>0</v>
      </c>
      <c r="AV25" s="846">
        <f t="shared" si="48"/>
        <v>0</v>
      </c>
      <c r="AW25" s="846" t="str">
        <f>iferror(AV25/BN25-1,"0%")</f>
        <v>0%</v>
      </c>
      <c r="AX25" s="846">
        <f>IFERROR(AX23/AX20,0)</f>
        <v>0</v>
      </c>
      <c r="AY25" s="834">
        <f>IFERROR(AX25/BP25-1,0)</f>
        <v>0</v>
      </c>
      <c r="AZ25" s="846">
        <f>IFERROR(AZ23/AZ20,0)</f>
        <v>0</v>
      </c>
      <c r="BA25" s="834">
        <f>IFERROR(AZ25/DL25-1,0)</f>
        <v>0</v>
      </c>
      <c r="BB25" s="846">
        <f>IFERROR(BB23/BB20,0)</f>
        <v>0</v>
      </c>
      <c r="BC25" s="846">
        <f>BC23/BC20</f>
        <v>0.08185053381</v>
      </c>
      <c r="BD25" s="726">
        <f t="shared" ref="BD25:BE25" si="49">BB25/BC25-1</f>
        <v>-1</v>
      </c>
      <c r="BE25" s="726">
        <f t="shared" si="49"/>
        <v>-1.081850534</v>
      </c>
      <c r="BF25" s="228"/>
      <c r="BG25" s="228"/>
      <c r="BH25" s="228"/>
      <c r="BI25" s="228"/>
      <c r="BJ25" s="228"/>
      <c r="BK25" s="228"/>
      <c r="BL25" s="228"/>
      <c r="BM25" s="228"/>
      <c r="BN25" s="228"/>
      <c r="BO25" s="228"/>
      <c r="BP25" s="228"/>
      <c r="BQ25" s="228"/>
      <c r="BR25" s="228"/>
      <c r="BS25" s="228"/>
      <c r="BT25" s="228"/>
      <c r="BU25" s="228"/>
      <c r="BV25" s="228"/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</row>
    <row r="26" ht="36.0" customHeight="1">
      <c r="A26" s="727" t="s">
        <v>198</v>
      </c>
      <c r="B26" s="849" t="s">
        <v>199</v>
      </c>
      <c r="C26" s="727" t="s">
        <v>198</v>
      </c>
      <c r="D26" s="850">
        <f>COUNTIFS(Data!$A:$A,"&gt;="&amp;'Report LATAM'!$C$5,Data!$A:$A,"&lt;="&amp;'Report LATAM'!$D$5,Data!$W:$W,"Paso a Ventas",Data!$I:$I,"facebook",Data!$BL:$BL,"Vendido")+COUNTIFS(Data!$A:$A,"&gt;="&amp;'Report LATAM'!$C$5,Data!$A:$A,"&lt;="&amp;'Report LATAM'!$D$5,Data!$W:$W,"Paso a Ventas",Data!$I:$I,"fb",Data!$BL:$BL,"Vendido")+COUNTIFS(Data!$A:$A,"&gt;="&amp;'Report LATAM'!$C$5,Data!$A:$A,"&lt;="&amp;'Report LATAM'!$D$5,Data!$W:$W,"Paso a Ventas",Data!$I:$I,"WSP COL",Data!$BL:$BL,"Vendido")</f>
        <v>0</v>
      </c>
      <c r="G26" s="850">
        <f>COUNTIFS(Data!$A:$A,"&gt;="&amp;'Report LATAM'!$C$5,Data!$A:$A,"&lt;="&amp;'Report LATAM'!$D$5,Data!$W:$W,"Paso a Ventas",Data!$I:$I,"google",Data!$BL:$BL,"Vendido")+COUNTIFS(Data!$A:$A,"&gt;="&amp;'Report LATAM'!$C$5,Data!$A:$A,"&lt;="&amp;'Report LATAM'!$D$5,Data!$W:$W,"Paso a Ventas",Data!$I:$I,"fb",Data!$BL:$BL,"Vendido")</f>
        <v>0</v>
      </c>
      <c r="J26" s="850">
        <f t="shared" ref="J26:J27" si="51">IFERROR(G26/AK26-1,0)</f>
        <v>0</v>
      </c>
      <c r="K26" s="851"/>
      <c r="L26" s="851"/>
      <c r="M26" s="850">
        <f>E26+H26+J26</f>
        <v>0</v>
      </c>
      <c r="N26" s="851"/>
      <c r="O26" s="850"/>
      <c r="P26" s="850">
        <f>COUNTIFS(Data!$A:$A,"&gt;="&amp;'Report LATAM'!$C$5,Data!$A:$A,"&lt;="&amp;'Report LATAM'!$D$5,Data!$W:$W,"Paso a Ventas",Data!$I:$I,"=",Data!$BL:$BL,"Vendido")+COUNTIFS(Data!$A:$A,"&gt;="&amp;'Report LATAM'!$C$5,Data!$A:$A,"&lt;="&amp;'Report LATAM'!$D$5,Data!$W:$W,"Paso a Ventas",Data!$I:$I,"undefined",Data!$BL:$BL,"Vendido")</f>
        <v>0</v>
      </c>
      <c r="R26" s="851">
        <f t="shared" si="50"/>
        <v>0</v>
      </c>
      <c r="S26" s="850">
        <f>P26+M26</f>
        <v>0</v>
      </c>
      <c r="T26" s="727"/>
      <c r="U26" s="852"/>
      <c r="V26" s="853"/>
      <c r="W26" s="727"/>
      <c r="X26" s="851"/>
      <c r="Y26" s="851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8"/>
      <c r="BK26" s="228"/>
      <c r="BL26" s="228"/>
      <c r="BM26" s="228"/>
      <c r="BN26" s="228"/>
      <c r="BO26" s="228"/>
      <c r="BP26" s="228"/>
      <c r="BQ26" s="228"/>
      <c r="BR26" s="228"/>
      <c r="BS26" s="228"/>
      <c r="BT26" s="228"/>
      <c r="BU26" s="228"/>
      <c r="BV26" s="228"/>
      <c r="BW26" s="228"/>
      <c r="BX26" s="228"/>
      <c r="BY26" s="228"/>
      <c r="BZ26" s="228"/>
      <c r="CA26" s="228"/>
      <c r="CB26" s="228"/>
      <c r="CC26" s="228"/>
      <c r="CD26" s="228"/>
      <c r="CE26" s="228"/>
      <c r="CF26" s="228"/>
    </row>
    <row r="27" ht="22.5" hidden="1" customHeight="1">
      <c r="A27" s="854" t="s">
        <v>200</v>
      </c>
      <c r="B27" s="855"/>
      <c r="C27" s="727" t="s">
        <v>200</v>
      </c>
      <c r="D27" s="851">
        <f>iferror(E26/E23,0)</f>
        <v>0</v>
      </c>
      <c r="G27" s="851">
        <f>iferror(H26/H23,0)</f>
        <v>0</v>
      </c>
      <c r="J27" s="851">
        <f t="shared" si="51"/>
        <v>0</v>
      </c>
      <c r="K27" s="851"/>
      <c r="L27" s="851"/>
      <c r="M27" s="851" t="str">
        <f>M26/M23</f>
        <v>#DIV/0!</v>
      </c>
      <c r="N27" s="856"/>
      <c r="O27" s="851"/>
      <c r="P27" s="851">
        <f>iferror(P26/P23,0)</f>
        <v>0</v>
      </c>
      <c r="R27" s="851">
        <f t="shared" si="50"/>
        <v>0</v>
      </c>
      <c r="S27" s="857" t="str">
        <f>S26/S23</f>
        <v>#DIV/0!</v>
      </c>
      <c r="T27" s="727"/>
      <c r="U27" s="858"/>
      <c r="V27" s="853"/>
      <c r="W27" s="727"/>
      <c r="X27" s="851"/>
      <c r="Y27" s="851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</row>
    <row r="28" ht="22.5" hidden="1" customHeight="1">
      <c r="A28" s="859" t="s">
        <v>201</v>
      </c>
      <c r="B28" s="855"/>
      <c r="C28" s="860" t="s">
        <v>201</v>
      </c>
      <c r="D28" s="861">
        <f>iferror(E26/E21,0)</f>
        <v>0</v>
      </c>
      <c r="G28" s="861">
        <f>iferror(H26/H21,0)</f>
        <v>0</v>
      </c>
      <c r="J28" s="862"/>
      <c r="K28" s="851"/>
      <c r="L28" s="851"/>
      <c r="M28" s="861">
        <f>iferror(M26/M21,0)</f>
        <v>0</v>
      </c>
      <c r="N28" s="856"/>
      <c r="O28" s="862"/>
      <c r="P28" s="861">
        <f>iferror(P26/P21,0)</f>
        <v>0</v>
      </c>
      <c r="R28" s="851"/>
      <c r="S28" s="863">
        <f>iferror(S26/S21,0)</f>
        <v>0</v>
      </c>
      <c r="T28" s="727"/>
      <c r="U28" s="852"/>
      <c r="V28" s="853"/>
      <c r="W28" s="727"/>
      <c r="X28" s="851"/>
      <c r="Y28" s="851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  <c r="AY28" s="228"/>
      <c r="AZ28" s="228"/>
      <c r="BA28" s="228"/>
      <c r="BB28" s="228"/>
      <c r="BC28" s="228"/>
      <c r="BD28" s="228"/>
      <c r="BE28" s="228"/>
      <c r="BF28" s="228"/>
      <c r="BG28" s="228"/>
      <c r="BH28" s="228"/>
      <c r="BI28" s="228"/>
      <c r="BJ28" s="228"/>
      <c r="BK28" s="228"/>
      <c r="BL28" s="228"/>
      <c r="BM28" s="228"/>
      <c r="BN28" s="228"/>
      <c r="BO28" s="228"/>
      <c r="BP28" s="228"/>
      <c r="BQ28" s="228"/>
      <c r="BR28" s="228"/>
      <c r="BS28" s="228"/>
      <c r="BT28" s="228"/>
      <c r="BU28" s="228"/>
      <c r="BV28" s="228"/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</row>
    <row r="29" ht="22.5" hidden="1" customHeight="1">
      <c r="A29" s="859" t="s">
        <v>202</v>
      </c>
      <c r="B29" s="855"/>
      <c r="C29" s="860" t="s">
        <v>202</v>
      </c>
      <c r="D29" s="862" t="str">
        <f>SUMIFS(Data!$BQ:$BQ,Data!$A:$A,"&gt;="&amp;'Report LATAM'!$C$5,Data!$A:$A,"&lt;="&amp;'Report LATAM'!$D$5,Data!$I:$I,"facebook",Data!$BL:$BL,"Vendido")+SUMIFS(Data!$BQ:$BQ,Data!$A:$A,"&gt;="&amp;'Report LATAM'!$C$5,Data!$A:$A,"&lt;="&amp;'Report LATAM'!$D$5,Data!$I:$I,"fb",Data!$BL:$BL,"Vendido")+SUMIFS(Data!$BR:$BR,Data!$A:$A,"&gt;="&amp;'Report LATAM'!$C$5,Data!$A:$A,"&lt;="&amp;'Report LATAM'!$D$5,Data!$I:$I,"facebook",Data!$BL:$BL,"Vendido")+SUMIFS(Data!$BR:$BR,Data!$A:$A,"&gt;="&amp;'Report LATAM'!$C$5,Data!$A:$A,"&lt;="&amp;'Report LATAM'!$D$5,Data!$I:$I,"fb",Data!$BL:$BL,"Vendido")+SUMIFS(Data!$BR:$BR,Data!$A:$A,"&gt;="&amp;'Report LATAM'!$C$5,Data!$A:$A,"&lt;="&amp;'Report LATAM'!$D$5,Data!$I:$I,"WSP COL",Data!$BL:$BL,"Vendido")</f>
        <v>#N/A</v>
      </c>
      <c r="G29" s="862" t="str">
        <f>SUMIFS(Data!$BQ:$BQ,Data!$A:$A,"&gt;="&amp;'Report LATAM'!$C$5,Data!$A:$A,"&lt;="&amp;'Report LATAM'!$D$5,Data!$I:$I,"google",Data!$BL:$BL,"Vendido")+SUMIFS(Data!$BR:$BR,Data!$A:$A,"&gt;="&amp;'Report LATAM'!$C$5,Data!$A:$A,"&lt;="&amp;'Report LATAM'!$D$5,Data!$I:$I,"google",Data!$BL:$BL,"Vendido")</f>
        <v>#N/A</v>
      </c>
      <c r="J29" s="862">
        <f>IFERROR(G29/AK29-1,0)</f>
        <v>0</v>
      </c>
      <c r="K29" s="851"/>
      <c r="L29" s="851"/>
      <c r="M29" s="862">
        <f>J29+H29+E29</f>
        <v>0</v>
      </c>
      <c r="N29" s="856"/>
      <c r="O29" s="862"/>
      <c r="P29" s="862" t="str">
        <f>SUMIFS(Data!$BQ:$BQ,Data!$A:$A,"&gt;="&amp;'Report LATAM'!$C$5,Data!$A:$A,"&lt;="&amp;'Report LATAM'!$D$5,Data!$I:$I,"=",Data!$BL:$BL,"Vendido")+SUMIFS(Data!$BQ:$BQ,Data!$A:$A,"&gt;="&amp;'Report LATAM'!$C$5,Data!$A:$A,"&lt;="&amp;'Report LATAM'!$D$5,Data!$I:$I,"undefined",Data!$BL:$BL,"Vendido")+SUMIFS(Data!$BR:$BR,Data!$A:$A,"&gt;="&amp;'Report LATAM'!$C$5,Data!$A:$A,"&lt;="&amp;'Report LATAM'!$D$5,Data!$I:$I,"=",Data!$BL:$BL,"Vendido")+SUMIFS(Data!$BR:$BR,Data!$A:$A,"&gt;="&amp;'Report LATAM'!$C$5,Data!$A:$A,"&lt;="&amp;'Report LATAM'!$D$5,Data!$I:$I,"undefined",Data!$BL:$BL,"Vendido")</f>
        <v>#N/A</v>
      </c>
      <c r="R29" s="851">
        <f>IFERROR(Q29/CI29-1,0)</f>
        <v>0</v>
      </c>
      <c r="S29" s="864" t="str">
        <f t="shared" ref="S29:S30" si="52">E29+H29+P29</f>
        <v>#N/A</v>
      </c>
      <c r="T29" s="727"/>
      <c r="U29" s="852"/>
      <c r="V29" s="853"/>
      <c r="W29" s="727"/>
      <c r="X29" s="851"/>
      <c r="Y29" s="851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  <c r="AY29" s="228"/>
      <c r="AZ29" s="228"/>
      <c r="BA29" s="228"/>
      <c r="BB29" s="228"/>
      <c r="BC29" s="228"/>
      <c r="BD29" s="228"/>
      <c r="BE29" s="228"/>
      <c r="BF29" s="228"/>
      <c r="BG29" s="228"/>
      <c r="BH29" s="228"/>
      <c r="BI29" s="228"/>
      <c r="BJ29" s="228"/>
      <c r="BK29" s="228"/>
      <c r="BL29" s="228"/>
      <c r="BM29" s="228"/>
      <c r="BN29" s="228"/>
      <c r="BO29" s="228"/>
      <c r="BP29" s="228"/>
      <c r="BQ29" s="228"/>
      <c r="BR29" s="228"/>
      <c r="BS29" s="228"/>
      <c r="BT29" s="228"/>
      <c r="BU29" s="228"/>
      <c r="BV29" s="228"/>
      <c r="BW29" s="228"/>
      <c r="BX29" s="228"/>
      <c r="BY29" s="228"/>
      <c r="BZ29" s="228"/>
      <c r="CA29" s="228"/>
      <c r="CB29" s="228"/>
      <c r="CC29" s="228"/>
      <c r="CD29" s="228"/>
      <c r="CE29" s="228"/>
      <c r="CF29" s="228"/>
    </row>
    <row r="30" ht="22.5" hidden="1" customHeight="1">
      <c r="A30" s="859" t="s">
        <v>203</v>
      </c>
      <c r="B30" s="855"/>
      <c r="C30" s="860" t="s">
        <v>203</v>
      </c>
      <c r="D30" s="862">
        <f>IFERROR(__xludf.DUMMYFUNCTION("GOOGLEFINANCE(""CURRENCY:USDMXN"")*E29"),0.0)</f>
        <v>0</v>
      </c>
      <c r="G30" s="862">
        <f>IFERROR(__xludf.DUMMYFUNCTION("GOOGLEFINANCE(""CURRENCY:USDMXN"")*H29"),0.0)</f>
        <v>0</v>
      </c>
      <c r="J30" s="862"/>
      <c r="K30" s="862"/>
      <c r="L30" s="862"/>
      <c r="M30" s="862">
        <f>H30+E30</f>
        <v>0</v>
      </c>
      <c r="N30" s="856"/>
      <c r="O30" s="850"/>
      <c r="P30" s="862" t="str">
        <f>IFERROR(__xludf.DUMMYFUNCTION("GOOGLEFINANCE(""CURRENCY:USDMXN"")*P29"),"#N/A")</f>
        <v>#N/A</v>
      </c>
      <c r="R30" s="851"/>
      <c r="S30" s="864" t="str">
        <f t="shared" si="52"/>
        <v>#N/A</v>
      </c>
      <c r="T30" s="727"/>
      <c r="U30" s="852"/>
      <c r="V30" s="853"/>
      <c r="W30" s="727"/>
      <c r="X30" s="851"/>
      <c r="Y30" s="851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  <c r="AY30" s="228"/>
      <c r="AZ30" s="228"/>
      <c r="BA30" s="228"/>
      <c r="BB30" s="228"/>
      <c r="BC30" s="228"/>
      <c r="BD30" s="228"/>
      <c r="BE30" s="228"/>
      <c r="BF30" s="228"/>
      <c r="BG30" s="228"/>
      <c r="BH30" s="228"/>
      <c r="BI30" s="228"/>
      <c r="BJ30" s="228"/>
      <c r="BK30" s="228"/>
      <c r="BL30" s="228"/>
      <c r="BM30" s="228"/>
      <c r="BN30" s="228"/>
      <c r="BO30" s="228"/>
      <c r="BP30" s="228"/>
      <c r="BQ30" s="228"/>
      <c r="BR30" s="228"/>
      <c r="BS30" s="228"/>
      <c r="BT30" s="228"/>
      <c r="BU30" s="228"/>
      <c r="BV30" s="228"/>
      <c r="BW30" s="228"/>
      <c r="BX30" s="228"/>
      <c r="BY30" s="228"/>
      <c r="BZ30" s="228"/>
      <c r="CA30" s="228"/>
      <c r="CB30" s="228"/>
      <c r="CC30" s="228"/>
      <c r="CD30" s="228"/>
      <c r="CE30" s="228"/>
      <c r="CF30" s="228"/>
    </row>
    <row r="31" ht="22.5" hidden="1" customHeight="1">
      <c r="A31" s="859" t="s">
        <v>204</v>
      </c>
      <c r="B31" s="855"/>
      <c r="C31" s="860" t="s">
        <v>204</v>
      </c>
      <c r="D31" s="862">
        <f>iferror(E29/E26,0)</f>
        <v>0</v>
      </c>
      <c r="G31" s="862">
        <f>iferror(H29/H26,0)</f>
        <v>0</v>
      </c>
      <c r="J31" s="862">
        <f>IFERROR(G31/AK31-1,0)</f>
        <v>0</v>
      </c>
      <c r="K31" s="862"/>
      <c r="L31" s="862"/>
      <c r="M31" s="862">
        <f>iferror(M29/M26,0)</f>
        <v>0</v>
      </c>
      <c r="N31" s="856"/>
      <c r="O31" s="850"/>
      <c r="P31" s="862">
        <f>iferror(P29/P26,0)</f>
        <v>0</v>
      </c>
      <c r="R31" s="851">
        <f>IFERROR(Q31/CI31-1,0)</f>
        <v>0</v>
      </c>
      <c r="S31" s="865">
        <f>iferror(S29/S26,0)</f>
        <v>0</v>
      </c>
      <c r="T31" s="727"/>
      <c r="U31" s="852"/>
      <c r="V31" s="853"/>
      <c r="W31" s="727"/>
      <c r="X31" s="851"/>
      <c r="Y31" s="851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8"/>
      <c r="BM31" s="228"/>
      <c r="BN31" s="228"/>
      <c r="BO31" s="228"/>
      <c r="BP31" s="228"/>
      <c r="BQ31" s="228"/>
      <c r="BR31" s="228"/>
      <c r="BS31" s="228"/>
      <c r="BT31" s="228"/>
      <c r="BU31" s="228"/>
      <c r="BV31" s="228"/>
      <c r="BW31" s="228"/>
      <c r="BX31" s="228"/>
      <c r="BY31" s="228"/>
      <c r="BZ31" s="228"/>
      <c r="CA31" s="228"/>
      <c r="CB31" s="228"/>
      <c r="CC31" s="228"/>
      <c r="CD31" s="228"/>
      <c r="CE31" s="228"/>
      <c r="CF31" s="228"/>
    </row>
    <row r="32" ht="22.5" hidden="1" customHeight="1">
      <c r="A32" s="859" t="s">
        <v>205</v>
      </c>
      <c r="B32" s="855"/>
      <c r="C32" s="860" t="s">
        <v>205</v>
      </c>
      <c r="D32" s="862">
        <f>IFERROR(__xludf.DUMMYFUNCTION("GOOGLEFINANCE(""CURRENCY:USDMXN"")*E31"),0.0)</f>
        <v>0</v>
      </c>
      <c r="G32" s="862">
        <f>IFERROR(__xludf.DUMMYFUNCTION("GOOGLEFINANCE(""CURRENCY:USDMXN"")*H31"),0.0)</f>
        <v>0</v>
      </c>
      <c r="J32" s="862"/>
      <c r="K32" s="862"/>
      <c r="L32" s="862"/>
      <c r="M32" s="862">
        <f>IFERROR(__xludf.DUMMYFUNCTION("GOOGLEFINANCE(""CURRENCY:USDMXN"")*M31"),0.0)</f>
        <v>0</v>
      </c>
      <c r="N32" s="866"/>
      <c r="O32" s="867"/>
      <c r="P32" s="862">
        <f>IFERROR(__xludf.DUMMYFUNCTION("GOOGLEFINANCE(""CURRENCY:USDMXN"")*P31"),0.0)</f>
        <v>0</v>
      </c>
      <c r="R32" s="866"/>
      <c r="S32" s="864">
        <f>IFERROR(__xludf.DUMMYFUNCTION("GOOGLEFINANCE(""CURRENCY:USDMXN"")*S31"),0.0)</f>
        <v>0</v>
      </c>
      <c r="T32" s="727"/>
      <c r="U32" s="852"/>
      <c r="V32" s="853"/>
      <c r="W32" s="727"/>
      <c r="X32" s="851"/>
      <c r="Y32" s="851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</row>
    <row r="33" ht="22.5" hidden="1" customHeight="1">
      <c r="A33" s="868" t="s">
        <v>206</v>
      </c>
      <c r="B33" s="869"/>
      <c r="C33" s="870" t="s">
        <v>206</v>
      </c>
      <c r="D33" s="871" t="str">
        <f>E30/D11</f>
        <v>#N/A</v>
      </c>
      <c r="E33" s="872"/>
      <c r="F33" s="873"/>
      <c r="G33" s="871" t="str">
        <f>H30/G11</f>
        <v>#N/A</v>
      </c>
      <c r="H33" s="872"/>
      <c r="I33" s="873"/>
      <c r="J33" s="873">
        <f>IFERROR(G33/AK33-1,0)</f>
        <v>0</v>
      </c>
      <c r="K33" s="874"/>
      <c r="L33" s="874"/>
      <c r="M33" s="873"/>
      <c r="N33" s="874">
        <f>IFERROR(M33/AM33-1,0)</f>
        <v>0</v>
      </c>
      <c r="O33" s="873"/>
      <c r="P33" s="875">
        <v>0.0</v>
      </c>
      <c r="Q33" s="872"/>
      <c r="R33" s="874">
        <f>IFERROR(Q33/CI33-1,0)</f>
        <v>0</v>
      </c>
      <c r="S33" s="876">
        <f>IFERROR(S30/S11,0)</f>
        <v>0</v>
      </c>
      <c r="T33" s="727"/>
      <c r="U33" s="877"/>
      <c r="V33" s="878"/>
      <c r="W33" s="727"/>
      <c r="X33" s="877"/>
      <c r="Y33" s="877"/>
      <c r="Z33" s="707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</row>
    <row r="34" ht="22.5" hidden="1" customHeight="1">
      <c r="A34" s="879" t="s">
        <v>207</v>
      </c>
      <c r="B34" s="228"/>
      <c r="C34" s="880" t="s">
        <v>207</v>
      </c>
      <c r="D34" s="881">
        <f>iferror(D11/E26,0)</f>
        <v>0</v>
      </c>
      <c r="G34" s="881">
        <f>iferror(G11/H26,0)</f>
        <v>0</v>
      </c>
      <c r="J34" s="699"/>
      <c r="M34" s="882" t="str">
        <f>M11/M23</f>
        <v>#N/A</v>
      </c>
      <c r="N34" s="880"/>
      <c r="O34" s="883"/>
      <c r="P34" s="883"/>
      <c r="Q34" s="883"/>
      <c r="R34" s="880"/>
      <c r="S34" s="881" t="str">
        <f>S11/S23</f>
        <v>#DIV/0!</v>
      </c>
      <c r="T34" s="707"/>
      <c r="U34" s="884"/>
      <c r="V34" s="885"/>
      <c r="W34" s="707"/>
      <c r="X34" s="886"/>
      <c r="Y34" s="886"/>
      <c r="Z34" s="707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8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8"/>
      <c r="BQ34" s="228"/>
      <c r="BR34" s="228"/>
      <c r="BS34" s="228"/>
      <c r="BT34" s="228"/>
      <c r="BU34" s="228"/>
      <c r="BV34" s="228"/>
      <c r="BW34" s="228"/>
      <c r="BX34" s="228"/>
      <c r="BY34" s="228"/>
      <c r="BZ34" s="228"/>
      <c r="CA34" s="228"/>
      <c r="CB34" s="228"/>
      <c r="CC34" s="228"/>
      <c r="CD34" s="228"/>
      <c r="CE34" s="228"/>
      <c r="CF34" s="228"/>
    </row>
    <row r="35" ht="22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887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8"/>
      <c r="AX35" s="228"/>
      <c r="AY35" s="228"/>
      <c r="AZ35" s="228"/>
      <c r="BA35" s="228"/>
      <c r="BB35" s="228"/>
      <c r="BC35" s="228"/>
      <c r="BD35" s="228"/>
      <c r="BE35" s="228"/>
      <c r="BF35" s="228"/>
      <c r="BG35" s="228"/>
      <c r="BH35" s="228"/>
      <c r="BI35" s="228"/>
      <c r="BJ35" s="228"/>
      <c r="BK35" s="228"/>
      <c r="BL35" s="228"/>
      <c r="BM35" s="228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</row>
    <row r="36" ht="22.5" hidden="1" customHeight="1">
      <c r="A36" s="228"/>
      <c r="B36" s="228"/>
      <c r="C36" s="888" t="s">
        <v>41</v>
      </c>
      <c r="D36" s="889" t="s">
        <v>5</v>
      </c>
      <c r="E36" s="890"/>
      <c r="F36" s="891" t="str">
        <f>iferror(D36/'PT Reporte SDR'!D31-1,"")</f>
        <v/>
      </c>
      <c r="G36" s="892"/>
      <c r="H36" s="893"/>
      <c r="I36" s="891"/>
      <c r="J36" s="891" t="str">
        <f>iferror(H36/'PT Reporte SDR'!H31-1,"")</f>
        <v/>
      </c>
      <c r="K36" s="893"/>
      <c r="L36" s="891" t="s">
        <v>3</v>
      </c>
      <c r="M36" s="891" t="str">
        <f>iferror(K36/'PT Reporte SDR'!K31-1,"")</f>
        <v/>
      </c>
      <c r="N36" s="893"/>
      <c r="O36" s="891" t="s">
        <v>3</v>
      </c>
      <c r="P36" s="894" t="str">
        <f>iferror(N36/'PT Reporte SDR'!N31-1,"")</f>
        <v/>
      </c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  <c r="AU36" s="228"/>
      <c r="AV36" s="228"/>
      <c r="AW36" s="228"/>
      <c r="AX36" s="228"/>
      <c r="AY36" s="228"/>
      <c r="AZ36" s="228"/>
      <c r="BA36" s="228"/>
      <c r="BB36" s="228"/>
      <c r="BC36" s="228"/>
      <c r="BD36" s="228"/>
      <c r="BE36" s="228"/>
      <c r="BF36" s="228"/>
      <c r="BG36" s="228"/>
      <c r="BH36" s="228"/>
      <c r="BI36" s="228"/>
      <c r="BJ36" s="228"/>
      <c r="BK36" s="228"/>
      <c r="BL36" s="228"/>
      <c r="BM36" s="228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</row>
    <row r="37" ht="22.5" hidden="1" customHeight="1">
      <c r="A37" s="228"/>
      <c r="B37" s="228"/>
      <c r="C37" s="860" t="s">
        <v>9</v>
      </c>
      <c r="D37" s="895"/>
      <c r="E37" s="896">
        <f>COUNTIFS(Data!$A:$A,"&gt;="&amp;'Report LATAM'!$C$5,Data!$A:$A,"&lt;="&amp;'Report LATAM'!$D$5,Data!$I:$I,"facebook",Data!$X:$X,C37)+COUNTIFS(Data!$A:$A,"&gt;="&amp;'Report LATAM'!$C$5,Data!$A:$A,"&lt;="&amp;'Report LATAM'!$D$5,Data!$I:$I,"fb",Data!$X:$X,C37)</f>
        <v>0</v>
      </c>
      <c r="F37" s="897"/>
      <c r="G37" s="898"/>
      <c r="H37" s="895">
        <f>COUNTIFS(Data!$A:$A,"&gt;="&amp;'Report LATAM'!$C$5,Data!$A:$A,"&lt;="&amp;'Report LATAM'!$D$5,Data!$I:$I,"google",Data!$X:$X,C37)</f>
        <v>0</v>
      </c>
      <c r="I37" s="897"/>
      <c r="J37" s="897"/>
      <c r="K37" s="895"/>
      <c r="L37" s="897"/>
      <c r="M37" s="899">
        <f t="shared" ref="M37:M41" si="53">H37+E37</f>
        <v>0</v>
      </c>
      <c r="N37" s="895"/>
      <c r="O37" s="897"/>
      <c r="P37" s="895">
        <f>COUNTIFS(Data!$A:$A,"&gt;="&amp;'Report LATAM'!$C$5,Data!$A:$A,"&lt;="&amp;'Report LATAM'!$D$5,Data!$I:$I,"=",Data!$X:$X,C37)+COUNTIFS(Data!$A:$A,"&gt;="&amp;'Report LATAM'!$C$5,Data!$A:$A,"&lt;="&amp;'Report LATAM'!$D$5,Data!$I:$I,"rrss",Data!$X:$X,C37)+COUNTIFS(Data!$A:$A,"&gt;="&amp;'Report LATAM'!$C$5,Data!$A:$A,"&lt;="&amp;'Report LATAM'!$D$5,Data!$I:$I,"undefined",Data!$X:$X,C37)</f>
        <v>0</v>
      </c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</row>
    <row r="38" ht="22.5" hidden="1" customHeight="1">
      <c r="A38" s="228"/>
      <c r="B38" s="228"/>
      <c r="C38" s="900" t="s">
        <v>42</v>
      </c>
      <c r="D38" s="895"/>
      <c r="E38" s="896">
        <f>COUNTIFS(Data!$A:$A,"&gt;="&amp;'Report LATAM'!$C$5,Data!$A:$A,"&lt;="&amp;'Report LATAM'!$D$5,Data!$I:$I,"facebook",Data!$X:$X,C38)+COUNTIFS(Data!$A:$A,"&gt;="&amp;'Report LATAM'!$C$5,Data!$A:$A,"&lt;="&amp;'Report LATAM'!$D$5,Data!$I:$I,"fb",Data!$X:$X,C38)</f>
        <v>0</v>
      </c>
      <c r="F38" s="897" t="str">
        <f>iferror(D38/'PT Reporte SDR'!D32-1,"")</f>
        <v/>
      </c>
      <c r="G38" s="898"/>
      <c r="H38" s="895">
        <f>COUNTIFS(Data!$A:$A,"&gt;="&amp;'Report LATAM'!$C$5,Data!$A:$A,"&lt;="&amp;'Report LATAM'!$D$5,Data!$I:$I,"google",Data!$X:$X,C38)</f>
        <v>0</v>
      </c>
      <c r="I38" s="897"/>
      <c r="J38" s="897"/>
      <c r="K38" s="895"/>
      <c r="L38" s="897"/>
      <c r="M38" s="899">
        <f t="shared" si="53"/>
        <v>0</v>
      </c>
      <c r="N38" s="895"/>
      <c r="O38" s="897"/>
      <c r="P38" s="895">
        <f>COUNTIFS(Data!$A:$A,"&gt;="&amp;'Report LATAM'!$C$5,Data!$A:$A,"&lt;="&amp;'Report LATAM'!$D$5,Data!$I:$I,"=",Data!$X:$X,C38)+COUNTIFS(Data!$A:$A,"&gt;="&amp;'Report LATAM'!$C$5,Data!$A:$A,"&lt;="&amp;'Report LATAM'!$D$5,Data!$I:$I,"rrss",Data!$X:$X,C38)+COUNTIFS(Data!$A:$A,"&gt;="&amp;'Report LATAM'!$C$5,Data!$A:$A,"&lt;="&amp;'Report LATAM'!$D$5,Data!$I:$I,"undefined",Data!$X:$X,C38)</f>
        <v>0</v>
      </c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</row>
    <row r="39" ht="22.5" hidden="1" customHeight="1">
      <c r="A39" s="228"/>
      <c r="B39" s="228"/>
      <c r="C39" s="900" t="s">
        <v>43</v>
      </c>
      <c r="D39" s="895"/>
      <c r="E39" s="896">
        <f>COUNTIFS(Data!$A:$A,"&gt;="&amp;'Report LATAM'!$C$5,Data!$A:$A,"&lt;="&amp;'Report LATAM'!$D$5,Data!$I:$I,"facebook",Data!$X:$X,C39)+COUNTIFS(Data!$A:$A,"&gt;="&amp;'Report LATAM'!$C$5,Data!$A:$A,"&lt;="&amp;'Report LATAM'!$D$5,Data!$I:$I,"fb",Data!$X:$X,C39)</f>
        <v>0</v>
      </c>
      <c r="F39" s="897" t="str">
        <f>iferror(D39/'PT Reporte SDR'!D33-1,"")</f>
        <v/>
      </c>
      <c r="G39" s="898"/>
      <c r="H39" s="895">
        <f>COUNTIFS(Data!$A:$A,"&gt;="&amp;'Report LATAM'!$C$5,Data!$A:$A,"&lt;="&amp;'Report LATAM'!$D$5,Data!$I:$I,"google",Data!$X:$X,C39)</f>
        <v>0</v>
      </c>
      <c r="I39" s="897"/>
      <c r="J39" s="897"/>
      <c r="K39" s="895"/>
      <c r="L39" s="897"/>
      <c r="M39" s="899">
        <f t="shared" si="53"/>
        <v>0</v>
      </c>
      <c r="N39" s="895"/>
      <c r="O39" s="897"/>
      <c r="P39" s="895">
        <f>COUNTIFS(Data!$A:$A,"&gt;="&amp;'Report LATAM'!$C$5,Data!$A:$A,"&lt;="&amp;'Report LATAM'!$D$5,Data!$I:$I,"=",Data!$X:$X,C39)+COUNTIFS(Data!$A:$A,"&gt;="&amp;'Report LATAM'!$C$5,Data!$A:$A,"&lt;="&amp;'Report LATAM'!$D$5,Data!$I:$I,"rrss",Data!$X:$X,C39)+COUNTIFS(Data!$A:$A,"&gt;="&amp;'Report LATAM'!$C$5,Data!$A:$A,"&lt;="&amp;'Report LATAM'!$D$5,Data!$I:$I,"undefined",Data!$X:$X,C39)</f>
        <v>0</v>
      </c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8"/>
      <c r="BB39" s="228"/>
      <c r="BC39" s="228"/>
      <c r="BD39" s="228"/>
      <c r="BE39" s="228"/>
      <c r="BF39" s="228"/>
      <c r="BG39" s="228"/>
      <c r="BH39" s="228"/>
      <c r="BI39" s="228"/>
      <c r="BJ39" s="228"/>
      <c r="BK39" s="228"/>
      <c r="BL39" s="228"/>
      <c r="BM39" s="228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</row>
    <row r="40" ht="22.5" hidden="1" customHeight="1">
      <c r="A40" s="228"/>
      <c r="B40" s="228"/>
      <c r="C40" s="900" t="s">
        <v>44</v>
      </c>
      <c r="D40" s="895"/>
      <c r="E40" s="896">
        <f>COUNTIFS(Data!$A:$A,"&gt;="&amp;'Report LATAM'!$C$5,Data!$A:$A,"&lt;="&amp;'Report LATAM'!$D$5,Data!$I:$I,"facebook",Data!$X:$X,C40)+COUNTIFS(Data!$A:$A,"&gt;="&amp;'Report LATAM'!$C$5,Data!$A:$A,"&lt;="&amp;'Report LATAM'!$D$5,Data!$I:$I,"fb",Data!$X:$X,C40)</f>
        <v>0</v>
      </c>
      <c r="F40" s="897" t="str">
        <f>iferror(D40/'PT Reporte SDR'!D34-1,"")</f>
        <v/>
      </c>
      <c r="G40" s="898"/>
      <c r="H40" s="895">
        <f>COUNTIFS(Data!$A:$A,"&gt;="&amp;'Report LATAM'!$C$5,Data!$A:$A,"&lt;="&amp;'Report LATAM'!$D$5,Data!$I:$I,"google",Data!$X:$X,C40)</f>
        <v>0</v>
      </c>
      <c r="I40" s="897"/>
      <c r="J40" s="897"/>
      <c r="K40" s="895"/>
      <c r="L40" s="897"/>
      <c r="M40" s="899">
        <f t="shared" si="53"/>
        <v>0</v>
      </c>
      <c r="N40" s="895"/>
      <c r="O40" s="897"/>
      <c r="P40" s="895">
        <f>COUNTIFS(Data!$A:$A,"&gt;="&amp;'Report LATAM'!$C$5,Data!$A:$A,"&lt;="&amp;'Report LATAM'!$D$5,Data!$I:$I,"=",Data!$X:$X,C40)+COUNTIFS(Data!$A:$A,"&gt;="&amp;'Report LATAM'!$C$5,Data!$A:$A,"&lt;="&amp;'Report LATAM'!$D$5,Data!$I:$I,"rrss",Data!$X:$X,C40)+COUNTIFS(Data!$A:$A,"&gt;="&amp;'Report LATAM'!$C$5,Data!$A:$A,"&lt;="&amp;'Report LATAM'!$D$5,Data!$I:$I,"undefined",Data!$X:$X,C40)</f>
        <v>0</v>
      </c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  <c r="AU40" s="228"/>
      <c r="AV40" s="228"/>
      <c r="AW40" s="228"/>
      <c r="AX40" s="228"/>
      <c r="AY40" s="228"/>
      <c r="AZ40" s="228"/>
      <c r="BA40" s="228"/>
      <c r="BB40" s="228"/>
      <c r="BC40" s="228"/>
      <c r="BD40" s="228"/>
      <c r="BE40" s="228"/>
      <c r="BF40" s="228"/>
      <c r="BG40" s="228"/>
      <c r="BH40" s="228"/>
      <c r="BI40" s="228"/>
      <c r="BJ40" s="228"/>
      <c r="BK40" s="228"/>
      <c r="BL40" s="228"/>
      <c r="BM40" s="228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</row>
    <row r="41" ht="22.5" hidden="1" customHeight="1">
      <c r="A41" s="228"/>
      <c r="B41" s="228"/>
      <c r="C41" s="901" t="s">
        <v>5</v>
      </c>
      <c r="D41" s="895"/>
      <c r="E41" s="896">
        <f>sum(E37:E40)</f>
        <v>0</v>
      </c>
      <c r="F41" s="897" t="str">
        <f>iferror(D41/'PT Reporte SDR'!D36-1,"")</f>
        <v/>
      </c>
      <c r="G41" s="902"/>
      <c r="H41" s="896">
        <f>sum(H37:H40)</f>
        <v>0</v>
      </c>
      <c r="I41" s="897"/>
      <c r="J41" s="897"/>
      <c r="K41" s="903"/>
      <c r="L41" s="897"/>
      <c r="M41" s="899">
        <f t="shared" si="53"/>
        <v>0</v>
      </c>
      <c r="N41" s="903"/>
      <c r="O41" s="897"/>
      <c r="P41" s="896">
        <f>sum(P37:P40)</f>
        <v>0</v>
      </c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</row>
    <row r="42" ht="22.5" hidden="1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887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</row>
    <row r="43" ht="22.5" hidden="1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887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8"/>
      <c r="AX43" s="228"/>
      <c r="AY43" s="228"/>
      <c r="AZ43" s="228"/>
      <c r="BA43" s="228"/>
      <c r="BB43" s="228"/>
      <c r="BC43" s="228"/>
      <c r="BD43" s="228"/>
      <c r="BE43" s="228"/>
      <c r="BF43" s="228"/>
      <c r="BG43" s="228"/>
      <c r="BH43" s="228"/>
      <c r="BI43" s="228"/>
      <c r="BJ43" s="228"/>
      <c r="BK43" s="228"/>
      <c r="BL43" s="228"/>
      <c r="BM43" s="228"/>
      <c r="BN43" s="228"/>
      <c r="BO43" s="228"/>
      <c r="BP43" s="228"/>
      <c r="BQ43" s="228"/>
      <c r="BR43" s="228"/>
      <c r="BS43" s="228"/>
      <c r="BT43" s="228"/>
      <c r="BU43" s="228"/>
      <c r="BV43" s="228"/>
      <c r="BW43" s="228"/>
      <c r="BX43" s="228"/>
      <c r="BY43" s="228"/>
      <c r="BZ43" s="228"/>
      <c r="CA43" s="228"/>
      <c r="CB43" s="228"/>
      <c r="CC43" s="228"/>
      <c r="CD43" s="228"/>
      <c r="CE43" s="228"/>
      <c r="CF43" s="228"/>
    </row>
    <row r="44" ht="22.5" hidden="1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887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  <c r="AU44" s="228"/>
      <c r="AV44" s="228"/>
      <c r="AW44" s="228"/>
      <c r="AX44" s="228"/>
      <c r="AY44" s="228"/>
      <c r="AZ44" s="228"/>
      <c r="BA44" s="228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8"/>
      <c r="BN44" s="228"/>
      <c r="BO44" s="228"/>
      <c r="BP44" s="228"/>
      <c r="BQ44" s="228"/>
      <c r="BR44" s="228"/>
      <c r="BS44" s="228"/>
      <c r="BT44" s="228"/>
      <c r="BU44" s="228"/>
      <c r="BV44" s="228"/>
      <c r="BW44" s="228"/>
      <c r="BX44" s="228"/>
      <c r="BY44" s="228"/>
      <c r="BZ44" s="228"/>
      <c r="CA44" s="228"/>
      <c r="CB44" s="228"/>
      <c r="CC44" s="228"/>
      <c r="CD44" s="228"/>
      <c r="CE44" s="228"/>
      <c r="CF44" s="228"/>
    </row>
    <row r="45" ht="22.5" hidden="1" customHeight="1">
      <c r="A45" s="228"/>
      <c r="B45" s="228"/>
      <c r="C45" s="228"/>
      <c r="D45" s="904" t="s">
        <v>208</v>
      </c>
      <c r="E45" s="905">
        <f>E20*F45</f>
        <v>0</v>
      </c>
      <c r="F45" s="906">
        <v>0.6720430107526881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8"/>
      <c r="BN45" s="228"/>
      <c r="BO45" s="228"/>
      <c r="BP45" s="228"/>
      <c r="BQ45" s="228"/>
      <c r="BR45" s="228"/>
      <c r="BS45" s="228"/>
      <c r="BT45" s="228"/>
      <c r="BU45" s="228"/>
      <c r="BV45" s="228"/>
      <c r="BW45" s="228"/>
      <c r="BX45" s="228"/>
      <c r="BY45" s="228"/>
      <c r="BZ45" s="228"/>
      <c r="CA45" s="228"/>
      <c r="CB45" s="228"/>
      <c r="CC45" s="228"/>
      <c r="CD45" s="228"/>
      <c r="CE45" s="228"/>
      <c r="CF45" s="228"/>
    </row>
    <row r="46" ht="22.5" hidden="1" customHeight="1">
      <c r="A46" s="228"/>
      <c r="B46" s="228"/>
      <c r="C46" s="228"/>
      <c r="D46" s="904" t="s">
        <v>209</v>
      </c>
      <c r="E46" s="905">
        <f>E20*F46</f>
        <v>0</v>
      </c>
      <c r="F46" s="906">
        <v>0.3279569892473118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</row>
    <row r="47" ht="22.5" hidden="1" customHeight="1">
      <c r="A47" s="228"/>
      <c r="B47" s="228"/>
      <c r="C47" s="228"/>
      <c r="D47" s="228"/>
      <c r="E47" s="887"/>
      <c r="F47" s="228"/>
      <c r="G47" s="228"/>
      <c r="H47" s="228"/>
      <c r="I47" s="228"/>
      <c r="J47" s="228"/>
      <c r="K47" s="228"/>
      <c r="L47" s="694" t="s">
        <v>210</v>
      </c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8"/>
      <c r="AX47" s="228"/>
      <c r="AY47" s="228"/>
      <c r="AZ47" s="228"/>
      <c r="BA47" s="228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8"/>
      <c r="BN47" s="228"/>
      <c r="BO47" s="228"/>
      <c r="BP47" s="228"/>
      <c r="BQ47" s="228"/>
      <c r="BR47" s="228"/>
      <c r="BS47" s="228"/>
      <c r="BT47" s="228"/>
      <c r="BU47" s="228"/>
      <c r="BV47" s="228"/>
      <c r="BW47" s="228"/>
      <c r="BX47" s="228"/>
      <c r="BY47" s="228"/>
      <c r="BZ47" s="228"/>
      <c r="CA47" s="228"/>
      <c r="CB47" s="228"/>
      <c r="CC47" s="228"/>
      <c r="CD47" s="228"/>
      <c r="CE47" s="228"/>
      <c r="CF47" s="228"/>
    </row>
    <row r="48" ht="22.5" hidden="1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694" t="s">
        <v>211</v>
      </c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  <c r="AU48" s="228"/>
      <c r="AV48" s="228"/>
      <c r="AW48" s="228"/>
      <c r="AX48" s="228"/>
      <c r="AY48" s="228"/>
      <c r="AZ48" s="228"/>
      <c r="BA48" s="228"/>
      <c r="BB48" s="228"/>
      <c r="BC48" s="228"/>
      <c r="BD48" s="228"/>
      <c r="BE48" s="228"/>
      <c r="BF48" s="228"/>
      <c r="BG48" s="228"/>
      <c r="BH48" s="228"/>
      <c r="BI48" s="228"/>
      <c r="BJ48" s="228"/>
      <c r="BK48" s="228"/>
      <c r="BL48" s="228"/>
      <c r="BM48" s="228"/>
      <c r="BN48" s="228"/>
      <c r="BO48" s="228"/>
      <c r="BP48" s="228"/>
      <c r="BQ48" s="228"/>
      <c r="BR48" s="228"/>
      <c r="BS48" s="228"/>
      <c r="BT48" s="228"/>
      <c r="BU48" s="228"/>
      <c r="BV48" s="228"/>
      <c r="BW48" s="228"/>
      <c r="BX48" s="228"/>
      <c r="BY48" s="228"/>
      <c r="BZ48" s="228"/>
      <c r="CA48" s="228"/>
      <c r="CB48" s="228"/>
      <c r="CC48" s="228"/>
      <c r="CD48" s="228"/>
      <c r="CE48" s="228"/>
      <c r="CF48" s="228"/>
    </row>
    <row r="49" ht="22.5" hidden="1" customHeight="1">
      <c r="A49" s="228"/>
      <c r="B49" s="904" t="s">
        <v>212</v>
      </c>
      <c r="K49" s="228"/>
      <c r="L49" s="694" t="s">
        <v>213</v>
      </c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8"/>
      <c r="BI49" s="228"/>
      <c r="BJ49" s="228"/>
      <c r="BK49" s="228"/>
      <c r="BL49" s="228"/>
      <c r="BM49" s="228"/>
      <c r="BN49" s="228"/>
      <c r="BO49" s="228"/>
      <c r="BP49" s="228"/>
      <c r="BQ49" s="228"/>
      <c r="BR49" s="228"/>
      <c r="BS49" s="228"/>
      <c r="BT49" s="228"/>
      <c r="BU49" s="228"/>
      <c r="BV49" s="228"/>
      <c r="BW49" s="228"/>
      <c r="BX49" s="228"/>
      <c r="BY49" s="228"/>
      <c r="BZ49" s="228"/>
      <c r="CA49" s="228"/>
      <c r="CB49" s="228"/>
      <c r="CC49" s="228"/>
      <c r="CD49" s="228"/>
      <c r="CE49" s="228"/>
      <c r="CF49" s="228"/>
    </row>
    <row r="50" ht="22.5" hidden="1" customHeight="1">
      <c r="A50" s="228"/>
      <c r="B50" s="907">
        <v>1.0</v>
      </c>
      <c r="C50" s="228"/>
      <c r="D50" s="228"/>
      <c r="E50" s="228"/>
      <c r="F50" s="228"/>
      <c r="G50" s="228"/>
      <c r="H50" s="228"/>
      <c r="I50" s="228"/>
      <c r="J50" s="228"/>
      <c r="K50" s="228"/>
      <c r="L50" s="694" t="s">
        <v>214</v>
      </c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U50" s="228"/>
      <c r="BV50" s="228"/>
      <c r="BW50" s="228"/>
      <c r="BX50" s="228"/>
      <c r="BY50" s="228"/>
      <c r="BZ50" s="228"/>
      <c r="CA50" s="228"/>
      <c r="CB50" s="228"/>
      <c r="CC50" s="228"/>
      <c r="CD50" s="228"/>
      <c r="CE50" s="228"/>
      <c r="CF50" s="228"/>
    </row>
    <row r="51" ht="22.5" hidden="1" customHeight="1">
      <c r="A51" s="228"/>
      <c r="B51" s="907">
        <v>2.0</v>
      </c>
      <c r="C51" s="228"/>
      <c r="D51" s="228"/>
      <c r="E51" s="228"/>
      <c r="F51" s="228"/>
      <c r="G51" s="228"/>
      <c r="H51" s="228"/>
      <c r="I51" s="228"/>
      <c r="J51" s="228"/>
      <c r="K51" s="228"/>
      <c r="L51" s="694" t="s">
        <v>215</v>
      </c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</row>
    <row r="52" ht="22.5" hidden="1" customHeight="1">
      <c r="A52" s="228"/>
      <c r="B52" s="907">
        <v>3.0</v>
      </c>
      <c r="C52" s="228"/>
      <c r="D52" s="228"/>
      <c r="E52" s="228"/>
      <c r="F52" s="228"/>
      <c r="G52" s="228"/>
      <c r="H52" s="228"/>
      <c r="I52" s="228"/>
      <c r="J52" s="228"/>
      <c r="K52" s="228"/>
      <c r="L52" s="694" t="s">
        <v>216</v>
      </c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28"/>
      <c r="BG52" s="228"/>
      <c r="BH52" s="228"/>
      <c r="BI52" s="228"/>
      <c r="BJ52" s="228"/>
      <c r="BK52" s="228"/>
      <c r="BL52" s="228"/>
      <c r="BM52" s="228"/>
      <c r="BN52" s="228"/>
      <c r="BO52" s="228"/>
      <c r="BP52" s="228"/>
      <c r="BQ52" s="228"/>
      <c r="BR52" s="228"/>
      <c r="BS52" s="228"/>
      <c r="BT52" s="228"/>
      <c r="BU52" s="228"/>
      <c r="BV52" s="228"/>
      <c r="BW52" s="228"/>
      <c r="BX52" s="228"/>
      <c r="BY52" s="228"/>
      <c r="BZ52" s="228"/>
      <c r="CA52" s="228"/>
      <c r="CB52" s="228"/>
      <c r="CC52" s="228"/>
      <c r="CD52" s="228"/>
      <c r="CE52" s="228"/>
      <c r="CF52" s="228"/>
    </row>
    <row r="53" ht="22.5" hidden="1" customHeight="1">
      <c r="A53" s="228"/>
      <c r="B53" s="907">
        <v>4.0</v>
      </c>
      <c r="C53" s="228"/>
      <c r="D53" s="228"/>
      <c r="E53" s="228"/>
      <c r="F53" s="228"/>
      <c r="G53" s="228"/>
      <c r="H53" s="228"/>
      <c r="I53" s="228"/>
      <c r="J53" s="228"/>
      <c r="K53" s="228"/>
      <c r="L53" s="694" t="s">
        <v>217</v>
      </c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  <c r="AI53" s="228"/>
      <c r="AJ53" s="228"/>
      <c r="AK53" s="228"/>
      <c r="AL53" s="228"/>
      <c r="AM53" s="228"/>
      <c r="AN53" s="228"/>
      <c r="AO53" s="228"/>
      <c r="AP53" s="228"/>
      <c r="AQ53" s="228"/>
      <c r="AR53" s="228"/>
      <c r="AS53" s="228"/>
      <c r="AT53" s="228"/>
      <c r="AU53" s="228"/>
      <c r="AV53" s="228"/>
      <c r="AW53" s="228"/>
      <c r="AX53" s="228"/>
      <c r="AY53" s="228"/>
      <c r="AZ53" s="228"/>
      <c r="BA53" s="228"/>
      <c r="BB53" s="228"/>
      <c r="BC53" s="228"/>
      <c r="BD53" s="228"/>
      <c r="BE53" s="228"/>
      <c r="BF53" s="228"/>
      <c r="BG53" s="228"/>
      <c r="BH53" s="228"/>
      <c r="BI53" s="228"/>
      <c r="BJ53" s="228"/>
      <c r="BK53" s="228"/>
      <c r="BL53" s="228"/>
      <c r="BM53" s="228"/>
      <c r="BN53" s="228"/>
      <c r="BO53" s="228"/>
      <c r="BP53" s="228"/>
      <c r="BQ53" s="228"/>
      <c r="BR53" s="228"/>
      <c r="BS53" s="228"/>
      <c r="BT53" s="228"/>
      <c r="BU53" s="228"/>
      <c r="BV53" s="228"/>
      <c r="BW53" s="228"/>
      <c r="BX53" s="228"/>
      <c r="BY53" s="228"/>
      <c r="BZ53" s="228"/>
      <c r="CA53" s="228"/>
      <c r="CB53" s="228"/>
      <c r="CC53" s="228"/>
      <c r="CD53" s="228"/>
      <c r="CE53" s="228"/>
      <c r="CF53" s="228"/>
    </row>
    <row r="54" ht="22.5" hidden="1" customHeight="1">
      <c r="A54" s="228"/>
      <c r="B54" s="907">
        <v>5.0</v>
      </c>
      <c r="C54" s="228"/>
      <c r="D54" s="228"/>
      <c r="E54" s="228"/>
      <c r="F54" s="228"/>
      <c r="G54" s="228"/>
      <c r="H54" s="228"/>
      <c r="I54" s="228"/>
      <c r="J54" s="228"/>
      <c r="K54" s="228"/>
      <c r="L54" s="694" t="s">
        <v>218</v>
      </c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 t="str">
        <f>'Leads Landing'!K25</f>
        <v>#REF!</v>
      </c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28"/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</row>
    <row r="55" ht="22.5" hidden="1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694" t="s">
        <v>219</v>
      </c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  <c r="AI55" s="228"/>
      <c r="AJ55" s="228"/>
      <c r="AK55" s="228"/>
      <c r="AL55" s="228"/>
      <c r="AM55" s="228"/>
      <c r="AN55" s="228"/>
      <c r="AO55" s="228"/>
      <c r="AP55" s="228"/>
      <c r="AQ55" s="228"/>
      <c r="AR55" s="228"/>
      <c r="AS55" s="228"/>
      <c r="AT55" s="228"/>
      <c r="AU55" s="228"/>
      <c r="AV55" s="228"/>
      <c r="AW55" s="228"/>
      <c r="AX55" s="228"/>
      <c r="AY55" s="228"/>
      <c r="AZ55" s="228"/>
      <c r="BA55" s="228"/>
      <c r="BB55" s="228"/>
      <c r="BC55" s="228"/>
      <c r="BD55" s="228"/>
      <c r="BE55" s="228"/>
      <c r="BF55" s="228"/>
      <c r="BG55" s="228"/>
      <c r="BH55" s="228"/>
      <c r="BI55" s="228"/>
      <c r="BJ55" s="228"/>
      <c r="BK55" s="228"/>
      <c r="BL55" s="228"/>
      <c r="BM55" s="228"/>
      <c r="BN55" s="228"/>
      <c r="BO55" s="228"/>
      <c r="BP55" s="228"/>
      <c r="BQ55" s="228"/>
      <c r="BR55" s="228"/>
      <c r="BS55" s="228"/>
      <c r="BT55" s="228"/>
      <c r="BU55" s="228"/>
      <c r="BV55" s="228"/>
      <c r="BW55" s="228"/>
      <c r="BX55" s="228"/>
      <c r="BY55" s="228"/>
      <c r="BZ55" s="228"/>
      <c r="CA55" s="228"/>
      <c r="CB55" s="228"/>
      <c r="CC55" s="228"/>
      <c r="CD55" s="228"/>
      <c r="CE55" s="228"/>
      <c r="CF55" s="228"/>
    </row>
    <row r="56" ht="22.5" hidden="1" customHeight="1">
      <c r="A56" s="228"/>
      <c r="B56" s="904" t="s">
        <v>220</v>
      </c>
      <c r="K56" s="228"/>
      <c r="L56" s="694" t="s">
        <v>221</v>
      </c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  <c r="AI56" s="228"/>
      <c r="AJ56" s="228"/>
      <c r="AK56" s="228"/>
      <c r="AL56" s="228"/>
      <c r="AM56" s="228"/>
      <c r="AN56" s="228"/>
      <c r="AO56" s="228"/>
      <c r="AP56" s="228"/>
      <c r="AQ56" s="228"/>
      <c r="AR56" s="228"/>
      <c r="AS56" s="228"/>
      <c r="AT56" s="228"/>
      <c r="AU56" s="228"/>
      <c r="AV56" s="228"/>
      <c r="AW56" s="228"/>
      <c r="AX56" s="228"/>
      <c r="AY56" s="228"/>
      <c r="AZ56" s="228"/>
      <c r="BA56" s="228"/>
      <c r="BB56" s="228"/>
      <c r="BC56" s="228"/>
      <c r="BD56" s="228"/>
      <c r="BE56" s="228"/>
      <c r="BF56" s="228"/>
      <c r="BG56" s="228"/>
      <c r="BH56" s="228"/>
      <c r="BI56" s="228"/>
      <c r="BJ56" s="228"/>
      <c r="BK56" s="228"/>
      <c r="BL56" s="228"/>
      <c r="BM56" s="228"/>
      <c r="BN56" s="228"/>
      <c r="BO56" s="228"/>
      <c r="BP56" s="228"/>
      <c r="BQ56" s="228"/>
      <c r="BR56" s="228"/>
      <c r="BS56" s="228"/>
      <c r="BT56" s="228"/>
      <c r="BU56" s="228"/>
      <c r="BV56" s="228"/>
      <c r="BW56" s="228"/>
      <c r="BX56" s="228"/>
      <c r="BY56" s="228"/>
      <c r="BZ56" s="228"/>
      <c r="CA56" s="228"/>
      <c r="CB56" s="228"/>
      <c r="CC56" s="228"/>
      <c r="CD56" s="228"/>
      <c r="CE56" s="228"/>
      <c r="CF56" s="228"/>
    </row>
    <row r="57" ht="22.5" hidden="1" customHeight="1">
      <c r="A57" s="228"/>
      <c r="B57" s="907">
        <v>1.0</v>
      </c>
      <c r="C57" s="228"/>
      <c r="D57" s="228"/>
      <c r="E57" s="228"/>
      <c r="F57" s="228"/>
      <c r="G57" s="228"/>
      <c r="H57" s="228"/>
      <c r="I57" s="228"/>
      <c r="J57" s="228"/>
      <c r="K57" s="228"/>
      <c r="L57" s="694" t="s">
        <v>222</v>
      </c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28"/>
      <c r="AR57" s="228"/>
      <c r="AS57" s="228"/>
      <c r="AT57" s="228"/>
      <c r="AU57" s="228"/>
      <c r="AV57" s="228"/>
      <c r="AW57" s="228"/>
      <c r="AX57" s="228"/>
      <c r="AY57" s="228"/>
      <c r="AZ57" s="228"/>
      <c r="BA57" s="228"/>
      <c r="BB57" s="228"/>
      <c r="BC57" s="228"/>
      <c r="BD57" s="228"/>
      <c r="BE57" s="228"/>
      <c r="BF57" s="228"/>
      <c r="BG57" s="228"/>
      <c r="BH57" s="228"/>
      <c r="BI57" s="228"/>
      <c r="BJ57" s="228"/>
      <c r="BK57" s="228"/>
      <c r="BL57" s="228"/>
      <c r="BM57" s="228"/>
      <c r="BN57" s="228"/>
      <c r="BO57" s="228"/>
      <c r="BP57" s="228"/>
      <c r="BQ57" s="228"/>
      <c r="BR57" s="228"/>
      <c r="BS57" s="228"/>
      <c r="BT57" s="228"/>
      <c r="BU57" s="228"/>
      <c r="BV57" s="228"/>
      <c r="BW57" s="228"/>
      <c r="BX57" s="228"/>
      <c r="BY57" s="228"/>
      <c r="BZ57" s="228"/>
      <c r="CA57" s="228"/>
      <c r="CB57" s="228"/>
      <c r="CC57" s="228"/>
      <c r="CD57" s="228"/>
      <c r="CE57" s="228"/>
      <c r="CF57" s="228"/>
    </row>
    <row r="58" ht="22.5" hidden="1" customHeight="1">
      <c r="A58" s="228"/>
      <c r="B58" s="907">
        <v>2.0</v>
      </c>
      <c r="C58" s="228"/>
      <c r="D58" s="228"/>
      <c r="E58" s="228"/>
      <c r="F58" s="228"/>
      <c r="G58" s="228"/>
      <c r="H58" s="228"/>
      <c r="I58" s="228"/>
      <c r="J58" s="228"/>
      <c r="K58" s="228"/>
      <c r="L58" s="694" t="s">
        <v>223</v>
      </c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8"/>
      <c r="AU58" s="228"/>
      <c r="AV58" s="228"/>
      <c r="AW58" s="228"/>
      <c r="AX58" s="228"/>
      <c r="AY58" s="228"/>
      <c r="AZ58" s="228"/>
      <c r="BA58" s="228"/>
      <c r="BB58" s="228"/>
      <c r="BC58" s="228"/>
      <c r="BD58" s="228"/>
      <c r="BE58" s="228"/>
      <c r="BF58" s="228"/>
      <c r="BG58" s="228"/>
      <c r="BH58" s="228"/>
      <c r="BI58" s="228"/>
      <c r="BJ58" s="228"/>
      <c r="BK58" s="228"/>
      <c r="BL58" s="228"/>
      <c r="BM58" s="228"/>
      <c r="BN58" s="228"/>
      <c r="BO58" s="228"/>
      <c r="BP58" s="228"/>
      <c r="BQ58" s="228"/>
      <c r="BR58" s="228"/>
      <c r="BS58" s="228"/>
      <c r="BT58" s="228"/>
      <c r="BU58" s="228"/>
      <c r="BV58" s="228"/>
      <c r="BW58" s="228"/>
      <c r="BX58" s="228"/>
      <c r="BY58" s="228"/>
      <c r="BZ58" s="228"/>
      <c r="CA58" s="228"/>
      <c r="CB58" s="228"/>
      <c r="CC58" s="228"/>
      <c r="CD58" s="228"/>
      <c r="CE58" s="228"/>
      <c r="CF58" s="228"/>
    </row>
    <row r="59" ht="22.5" hidden="1" customHeight="1">
      <c r="A59" s="228"/>
      <c r="B59" s="907">
        <v>3.0</v>
      </c>
      <c r="C59" s="228"/>
      <c r="D59" s="228"/>
      <c r="E59" s="228"/>
      <c r="F59" s="228"/>
      <c r="G59" s="228"/>
      <c r="H59" s="228"/>
      <c r="I59" s="228"/>
      <c r="J59" s="228"/>
      <c r="K59" s="228"/>
      <c r="L59" s="694" t="s">
        <v>224</v>
      </c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5"/>
      <c r="AS59" s="295"/>
      <c r="AT59" s="295"/>
      <c r="AU59" s="295"/>
      <c r="AV59" s="295"/>
      <c r="AW59" s="295"/>
      <c r="AX59" s="295"/>
      <c r="AY59" s="295"/>
      <c r="AZ59" s="295"/>
      <c r="BA59" s="295"/>
      <c r="BB59" s="295"/>
      <c r="BC59" s="295"/>
      <c r="BD59" s="295"/>
      <c r="BE59" s="295"/>
      <c r="BF59" s="295"/>
      <c r="BG59" s="295"/>
      <c r="BH59" s="295"/>
      <c r="BI59" s="295"/>
      <c r="BJ59" s="295"/>
      <c r="BK59" s="295"/>
      <c r="BL59" s="295"/>
      <c r="BM59" s="295"/>
      <c r="BN59" s="295"/>
      <c r="BO59" s="295"/>
      <c r="BP59" s="295"/>
      <c r="BQ59" s="295"/>
      <c r="BR59" s="295"/>
      <c r="BS59" s="295"/>
      <c r="BT59" s="295"/>
      <c r="BU59" s="295"/>
      <c r="BV59" s="295"/>
      <c r="BW59" s="295"/>
      <c r="BX59" s="295"/>
      <c r="BY59" s="295"/>
      <c r="BZ59" s="295"/>
      <c r="CA59" s="295"/>
      <c r="CB59" s="295"/>
      <c r="CC59" s="295"/>
      <c r="CD59" s="295"/>
      <c r="CE59" s="295"/>
      <c r="CF59" s="295"/>
    </row>
    <row r="60" ht="22.5" hidden="1" customHeight="1">
      <c r="A60" s="228"/>
      <c r="B60" s="907">
        <v>4.0</v>
      </c>
      <c r="C60" s="228"/>
      <c r="D60" s="228"/>
      <c r="E60" s="228"/>
      <c r="F60" s="228"/>
      <c r="G60" s="228"/>
      <c r="H60" s="228"/>
      <c r="I60" s="228"/>
      <c r="J60" s="228"/>
      <c r="K60" s="228"/>
      <c r="L60" s="694" t="s">
        <v>225</v>
      </c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5"/>
      <c r="AV60" s="295"/>
      <c r="AW60" s="295"/>
      <c r="AX60" s="295"/>
      <c r="AY60" s="295"/>
      <c r="AZ60" s="295"/>
      <c r="BA60" s="295"/>
      <c r="BB60" s="295"/>
      <c r="BC60" s="295"/>
      <c r="BD60" s="295"/>
      <c r="BE60" s="295"/>
      <c r="BF60" s="295"/>
      <c r="BG60" s="295"/>
      <c r="BH60" s="295"/>
      <c r="BI60" s="295"/>
      <c r="BJ60" s="295"/>
      <c r="BK60" s="295"/>
      <c r="BL60" s="295"/>
      <c r="BM60" s="295"/>
      <c r="BN60" s="295"/>
      <c r="BO60" s="295"/>
      <c r="BP60" s="295"/>
      <c r="BQ60" s="295"/>
      <c r="BR60" s="295"/>
      <c r="BS60" s="295"/>
      <c r="BT60" s="295"/>
      <c r="BU60" s="295"/>
      <c r="BV60" s="295"/>
      <c r="BW60" s="295"/>
      <c r="BX60" s="295"/>
      <c r="BY60" s="295"/>
      <c r="BZ60" s="295"/>
      <c r="CA60" s="295"/>
      <c r="CB60" s="295"/>
      <c r="CC60" s="295"/>
      <c r="CD60" s="295"/>
      <c r="CE60" s="295"/>
      <c r="CF60" s="295"/>
    </row>
    <row r="61" ht="22.5" hidden="1" customHeight="1">
      <c r="A61" s="228"/>
      <c r="B61" s="907">
        <v>5.0</v>
      </c>
      <c r="C61" s="228"/>
      <c r="D61" s="228"/>
      <c r="E61" s="228"/>
      <c r="F61" s="228"/>
      <c r="G61" s="228"/>
      <c r="H61" s="228"/>
      <c r="I61" s="228"/>
      <c r="J61" s="228"/>
      <c r="K61" s="228"/>
      <c r="L61" s="694" t="s">
        <v>226</v>
      </c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5"/>
      <c r="AS61" s="295"/>
      <c r="AT61" s="295"/>
      <c r="AU61" s="295"/>
      <c r="AV61" s="295"/>
      <c r="AW61" s="295"/>
      <c r="AX61" s="295"/>
      <c r="AY61" s="295"/>
      <c r="AZ61" s="295"/>
      <c r="BA61" s="295"/>
      <c r="BB61" s="295"/>
      <c r="BC61" s="295"/>
      <c r="BD61" s="295"/>
      <c r="BE61" s="295"/>
      <c r="BF61" s="295"/>
      <c r="BG61" s="295"/>
      <c r="BH61" s="295"/>
      <c r="BI61" s="295"/>
      <c r="BJ61" s="295"/>
      <c r="BK61" s="295"/>
      <c r="BL61" s="295"/>
      <c r="BM61" s="295"/>
      <c r="BN61" s="295"/>
      <c r="BO61" s="295"/>
      <c r="BP61" s="295"/>
      <c r="BQ61" s="295"/>
      <c r="BR61" s="295"/>
      <c r="BS61" s="295"/>
      <c r="BT61" s="295"/>
      <c r="BU61" s="295"/>
      <c r="BV61" s="295"/>
      <c r="BW61" s="295"/>
      <c r="BX61" s="295"/>
      <c r="BY61" s="295"/>
      <c r="BZ61" s="295"/>
      <c r="CA61" s="295"/>
      <c r="CB61" s="295"/>
      <c r="CC61" s="295"/>
      <c r="CD61" s="295"/>
      <c r="CE61" s="295"/>
      <c r="CF61" s="295"/>
    </row>
    <row r="62" ht="22.5" hidden="1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95"/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5"/>
      <c r="AV62" s="295"/>
      <c r="AW62" s="295"/>
      <c r="AX62" s="295"/>
      <c r="AY62" s="295"/>
      <c r="AZ62" s="295"/>
      <c r="BA62" s="295"/>
      <c r="BB62" s="295"/>
      <c r="BC62" s="295"/>
      <c r="BD62" s="295"/>
      <c r="BE62" s="295"/>
      <c r="BF62" s="295"/>
      <c r="BG62" s="295"/>
      <c r="BH62" s="295"/>
      <c r="BI62" s="295"/>
      <c r="BJ62" s="295"/>
      <c r="BK62" s="295"/>
      <c r="BL62" s="295"/>
      <c r="BM62" s="295"/>
      <c r="BN62" s="295"/>
      <c r="BO62" s="295"/>
      <c r="BP62" s="295"/>
      <c r="BQ62" s="295"/>
      <c r="BR62" s="295"/>
      <c r="BS62" s="295"/>
      <c r="BT62" s="295"/>
      <c r="BU62" s="295"/>
      <c r="BV62" s="295"/>
      <c r="BW62" s="295"/>
      <c r="BX62" s="295"/>
      <c r="BY62" s="295"/>
      <c r="BZ62" s="295"/>
      <c r="CA62" s="295"/>
      <c r="CB62" s="295"/>
      <c r="CC62" s="295"/>
      <c r="CD62" s="295"/>
      <c r="CE62" s="295"/>
      <c r="CF62" s="295"/>
    </row>
    <row r="63" ht="22.5" hidden="1" customHeight="1">
      <c r="A63" s="296"/>
      <c r="B63" s="908"/>
      <c r="C63" s="909"/>
      <c r="D63" s="909"/>
      <c r="E63" s="909"/>
      <c r="F63" s="909"/>
      <c r="G63" s="909"/>
      <c r="H63" s="909"/>
      <c r="I63" s="909"/>
      <c r="J63" s="909"/>
      <c r="K63" s="909"/>
      <c r="L63" s="909"/>
      <c r="M63" s="909"/>
      <c r="N63" s="909"/>
      <c r="O63" s="909"/>
      <c r="P63" s="909"/>
      <c r="Q63" s="909"/>
      <c r="R63" s="909"/>
      <c r="S63" s="909"/>
      <c r="T63" s="909"/>
      <c r="U63" s="909"/>
      <c r="V63" s="909"/>
      <c r="W63" s="909"/>
      <c r="X63" s="909"/>
      <c r="Y63" s="909"/>
      <c r="Z63" s="910"/>
      <c r="AA63" s="910"/>
      <c r="AB63" s="910"/>
      <c r="AC63" s="910">
        <v>45716.0</v>
      </c>
      <c r="AD63" s="910">
        <v>45717.0</v>
      </c>
      <c r="AE63" s="910">
        <v>45718.0</v>
      </c>
      <c r="AF63" s="910">
        <v>45719.0</v>
      </c>
      <c r="AG63" s="910">
        <v>45720.0</v>
      </c>
      <c r="AH63" s="910">
        <v>45721.0</v>
      </c>
      <c r="AI63" s="910">
        <v>45722.0</v>
      </c>
      <c r="AJ63" s="910">
        <v>45723.0</v>
      </c>
      <c r="AK63" s="910">
        <v>45724.0</v>
      </c>
      <c r="AL63" s="910">
        <v>45725.0</v>
      </c>
      <c r="AM63" s="910">
        <v>45726.0</v>
      </c>
      <c r="AN63" s="910">
        <v>45727.0</v>
      </c>
      <c r="AO63" s="910">
        <v>45728.0</v>
      </c>
      <c r="AP63" s="910">
        <v>45729.0</v>
      </c>
      <c r="AQ63" s="910">
        <v>45730.0</v>
      </c>
      <c r="AR63" s="910">
        <v>45731.0</v>
      </c>
      <c r="AS63" s="910">
        <v>45732.0</v>
      </c>
      <c r="AT63" s="910">
        <v>45733.0</v>
      </c>
      <c r="AU63" s="910">
        <v>45734.0</v>
      </c>
      <c r="AV63" s="910">
        <v>45735.0</v>
      </c>
      <c r="AW63" s="910">
        <v>45736.0</v>
      </c>
      <c r="AX63" s="910">
        <v>45737.0</v>
      </c>
      <c r="AY63" s="910">
        <v>45738.0</v>
      </c>
      <c r="AZ63" s="910">
        <v>45739.0</v>
      </c>
      <c r="BA63" s="910">
        <v>45740.0</v>
      </c>
      <c r="BB63" s="910">
        <v>45741.0</v>
      </c>
      <c r="BC63" s="910">
        <v>45742.0</v>
      </c>
      <c r="BD63" s="910">
        <v>45743.0</v>
      </c>
      <c r="BE63" s="910">
        <v>45744.0</v>
      </c>
      <c r="BF63" s="910">
        <v>45745.0</v>
      </c>
      <c r="BG63" s="910">
        <v>45746.0</v>
      </c>
      <c r="BH63" s="910">
        <v>45747.0</v>
      </c>
      <c r="BI63" s="910">
        <v>45748.0</v>
      </c>
      <c r="BJ63" s="910">
        <v>45749.0</v>
      </c>
      <c r="BK63" s="910">
        <v>45750.0</v>
      </c>
      <c r="BL63" s="910">
        <v>45751.0</v>
      </c>
      <c r="BM63" s="910">
        <v>45752.0</v>
      </c>
      <c r="BN63" s="910">
        <v>45753.0</v>
      </c>
      <c r="BO63" s="910">
        <v>45754.0</v>
      </c>
      <c r="BP63" s="910">
        <v>45755.0</v>
      </c>
      <c r="BQ63" s="910">
        <v>45756.0</v>
      </c>
      <c r="BR63" s="910">
        <v>45757.0</v>
      </c>
      <c r="BS63" s="910">
        <v>45758.0</v>
      </c>
      <c r="BT63" s="910">
        <v>45759.0</v>
      </c>
      <c r="BU63" s="910">
        <v>45760.0</v>
      </c>
      <c r="BV63" s="910">
        <v>45761.0</v>
      </c>
      <c r="BW63" s="910">
        <v>45762.0</v>
      </c>
      <c r="BX63" s="910">
        <v>45763.0</v>
      </c>
      <c r="BY63" s="910">
        <v>45764.0</v>
      </c>
      <c r="BZ63" s="910">
        <v>45765.0</v>
      </c>
      <c r="CA63" s="910">
        <v>45766.0</v>
      </c>
      <c r="CB63" s="910">
        <v>45767.0</v>
      </c>
      <c r="CC63" s="910">
        <v>45768.0</v>
      </c>
      <c r="CD63" s="910">
        <v>45769.0</v>
      </c>
      <c r="CE63" s="910">
        <v>45770.0</v>
      </c>
      <c r="CF63" s="910">
        <v>45771.0</v>
      </c>
    </row>
    <row r="64" ht="22.5" hidden="1" customHeight="1">
      <c r="A64" s="911" t="s">
        <v>227</v>
      </c>
      <c r="B64" s="296"/>
      <c r="C64" s="912"/>
      <c r="D64" s="912"/>
      <c r="E64" s="912"/>
      <c r="F64" s="912"/>
      <c r="G64" s="912"/>
      <c r="H64" s="912"/>
      <c r="I64" s="912"/>
      <c r="J64" s="912"/>
      <c r="K64" s="912"/>
      <c r="L64" s="912"/>
      <c r="M64" s="912"/>
      <c r="N64" s="912"/>
      <c r="O64" s="912"/>
      <c r="P64" s="912"/>
      <c r="Q64" s="912"/>
      <c r="R64" s="912"/>
      <c r="S64" s="912"/>
      <c r="T64" s="912"/>
      <c r="U64" s="912"/>
      <c r="V64" s="912"/>
      <c r="W64" s="912"/>
      <c r="X64" s="912"/>
      <c r="Y64" s="912"/>
      <c r="Z64" s="913"/>
      <c r="AA64" s="913"/>
      <c r="AB64" s="913"/>
      <c r="AC64" s="913">
        <f>COUNTIFS('Leads Landing'!$I:$I,"="&amp;'Report LATAM'!AC63,'Leads Landing'!$N:$N,$A$64)</f>
        <v>0</v>
      </c>
      <c r="AD64" s="913">
        <f>COUNTIFS('Leads Landing'!$I:$I,"="&amp;'Report LATAM'!AD63,'Leads Landing'!$N:$N,$A$64)</f>
        <v>0</v>
      </c>
      <c r="AE64" s="913">
        <f>COUNTIFS('Leads Landing'!$I:$I,"="&amp;'Report LATAM'!AE63,'Leads Landing'!$N:$N,$A$64)</f>
        <v>0</v>
      </c>
      <c r="AF64" s="913">
        <f>COUNTIFS('Leads Landing'!$I:$I,"="&amp;'Report LATAM'!AF63,'Leads Landing'!$N:$N,$A$64)</f>
        <v>0</v>
      </c>
      <c r="AG64" s="913">
        <f>COUNTIFS('Leads Landing'!$I:$I,"="&amp;'Report LATAM'!AG63,'Leads Landing'!$N:$N,$A$64)</f>
        <v>0</v>
      </c>
      <c r="AH64" s="913">
        <f>COUNTIFS('Leads Landing'!$I:$I,"="&amp;'Report LATAM'!AH63,'Leads Landing'!$N:$N,$A$64)</f>
        <v>0</v>
      </c>
      <c r="AI64" s="913">
        <f>COUNTIFS('Leads Landing'!$I:$I,"="&amp;'Report LATAM'!AI63,'Leads Landing'!$N:$N,$A$64)</f>
        <v>0</v>
      </c>
      <c r="AJ64" s="913">
        <f>COUNTIFS('Leads Landing'!$I:$I,"="&amp;'Report LATAM'!AJ63,'Leads Landing'!$N:$N,$A$64)</f>
        <v>0</v>
      </c>
      <c r="AK64" s="913">
        <f>COUNTIFS('Leads Landing'!$I:$I,"="&amp;'Report LATAM'!AK63,'Leads Landing'!$N:$N,$A$64)</f>
        <v>0</v>
      </c>
      <c r="AL64" s="913">
        <f>COUNTIFS('Leads Landing'!$I:$I,"="&amp;'Report LATAM'!AL63,'Leads Landing'!$N:$N,$A$64)</f>
        <v>0</v>
      </c>
      <c r="AM64" s="913">
        <f>COUNTIFS('Leads Landing'!$I:$I,"="&amp;'Report LATAM'!AM63,'Leads Landing'!$N:$N,$A$64)</f>
        <v>0</v>
      </c>
      <c r="AN64" s="913">
        <f>COUNTIFS('Leads Landing'!$I:$I,"="&amp;'Report LATAM'!AN63,'Leads Landing'!$N:$N,$A$64)</f>
        <v>0</v>
      </c>
      <c r="AO64" s="913">
        <f>COUNTIFS('Leads Landing'!$I:$I,"="&amp;'Report LATAM'!AO63,'Leads Landing'!$N:$N,$A$64)</f>
        <v>0</v>
      </c>
      <c r="AP64" s="913">
        <f>COUNTIFS('Leads Landing'!$I:$I,"="&amp;'Report LATAM'!AP63,'Leads Landing'!$N:$N,$A$64)</f>
        <v>0</v>
      </c>
      <c r="AQ64" s="913">
        <f>COUNTIFS('Leads Landing'!$I:$I,"="&amp;'Report LATAM'!AQ63,'Leads Landing'!$N:$N,$A$64)</f>
        <v>0</v>
      </c>
      <c r="AR64" s="913">
        <f>COUNTIFS('Leads Landing'!$I:$I,"="&amp;'Report LATAM'!AR63,'Leads Landing'!$N:$N,$A$64)</f>
        <v>0</v>
      </c>
      <c r="AS64" s="913">
        <f>COUNTIFS('Leads Landing'!$I:$I,"="&amp;'Report LATAM'!AS63,'Leads Landing'!$N:$N,$A$64)</f>
        <v>0</v>
      </c>
      <c r="AT64" s="913">
        <f>COUNTIFS('Leads Landing'!$I:$I,"="&amp;'Report LATAM'!AT63,'Leads Landing'!$N:$N,$A$64)</f>
        <v>0</v>
      </c>
      <c r="AU64" s="913">
        <f>COUNTIFS('Leads Landing'!$I:$I,"="&amp;'Report LATAM'!AU63,'Leads Landing'!$N:$N,$A$64)</f>
        <v>0</v>
      </c>
      <c r="AV64" s="913">
        <f>COUNTIFS('Leads Landing'!$I:$I,"="&amp;'Report LATAM'!AV63,'Leads Landing'!$N:$N,$A$64)</f>
        <v>0</v>
      </c>
      <c r="AW64" s="913">
        <f>COUNTIFS('Leads Landing'!$I:$I,"="&amp;'Report LATAM'!AW63,'Leads Landing'!$N:$N,$A$64)</f>
        <v>0</v>
      </c>
      <c r="AX64" s="913">
        <f>COUNTIFS('Leads Landing'!$I:$I,"="&amp;'Report LATAM'!AX63,'Leads Landing'!$N:$N,$A$64)</f>
        <v>0</v>
      </c>
      <c r="AY64" s="913">
        <f>COUNTIFS('Leads Landing'!$I:$I,"="&amp;'Report LATAM'!AY63,'Leads Landing'!$N:$N,$A$64)</f>
        <v>0</v>
      </c>
      <c r="AZ64" s="913">
        <f>COUNTIFS('Leads Landing'!$I:$I,"="&amp;'Report LATAM'!AZ63,'Leads Landing'!$N:$N,$A$64)</f>
        <v>0</v>
      </c>
      <c r="BA64" s="913">
        <f>COUNTIFS('Leads Landing'!$I:$I,"="&amp;'Report LATAM'!BA63,'Leads Landing'!$N:$N,$A$64)</f>
        <v>0</v>
      </c>
      <c r="BB64" s="913">
        <f>COUNTIFS('Leads Landing'!$I:$I,"="&amp;'Report LATAM'!BB63,'Leads Landing'!$N:$N,$A$64)</f>
        <v>0</v>
      </c>
      <c r="BC64" s="913">
        <f>COUNTIFS('Leads Landing'!$I:$I,"="&amp;'Report LATAM'!BC63,'Leads Landing'!$N:$N,$A$64)</f>
        <v>0</v>
      </c>
      <c r="BD64" s="913">
        <f>COUNTIFS('Leads Landing'!$I:$I,"="&amp;'Report LATAM'!BD63,'Leads Landing'!$N:$N,$A$64)</f>
        <v>0</v>
      </c>
      <c r="BE64" s="913">
        <f>COUNTIFS('Leads Landing'!$I:$I,"="&amp;'Report LATAM'!BE63,'Leads Landing'!$N:$N,$A$64)</f>
        <v>0</v>
      </c>
      <c r="BF64" s="913">
        <f>COUNTIFS('Leads Landing'!$I:$I,"="&amp;'Report LATAM'!BF63,'Leads Landing'!$N:$N,$A$64)</f>
        <v>0</v>
      </c>
      <c r="BG64" s="913">
        <f>COUNTIFS('Leads Landing'!$I:$I,"="&amp;'Report LATAM'!BG63,'Leads Landing'!$N:$N,$A$64)</f>
        <v>0</v>
      </c>
      <c r="BH64" s="913">
        <f>COUNTIFS('Leads Landing'!$I:$I,"="&amp;'Report LATAM'!BH63,'Leads Landing'!$N:$N,$A$64)</f>
        <v>0</v>
      </c>
      <c r="BI64" s="913">
        <f>COUNTIFS('Leads Landing'!$I:$I,"="&amp;'Report LATAM'!BI63,'Leads Landing'!$N:$N,$A$64)</f>
        <v>0</v>
      </c>
      <c r="BJ64" s="913">
        <f>COUNTIFS('Leads Landing'!$I:$I,"="&amp;'Report LATAM'!BJ63,'Leads Landing'!$N:$N,$A$64)</f>
        <v>0</v>
      </c>
      <c r="BK64" s="913">
        <f>COUNTIFS('Leads Landing'!$I:$I,"="&amp;'Report LATAM'!BK63,'Leads Landing'!$N:$N,$A$64)</f>
        <v>0</v>
      </c>
      <c r="BL64" s="913">
        <f>COUNTIFS('Leads Landing'!$I:$I,"="&amp;'Report LATAM'!BL63,'Leads Landing'!$N:$N,$A$64)</f>
        <v>0</v>
      </c>
      <c r="BM64" s="913">
        <f>COUNTIFS('Leads Landing'!$I:$I,"="&amp;'Report LATAM'!BM63,'Leads Landing'!$N:$N,$A$64)</f>
        <v>0</v>
      </c>
      <c r="BN64" s="913">
        <f>COUNTIFS('Leads Landing'!$I:$I,"="&amp;'Report LATAM'!BN63,'Leads Landing'!$N:$N,$A$64)</f>
        <v>0</v>
      </c>
      <c r="BO64" s="913">
        <f>COUNTIFS('Leads Landing'!$I:$I,"="&amp;'Report LATAM'!BO63,'Leads Landing'!$N:$N,$A$64)</f>
        <v>0</v>
      </c>
      <c r="BP64" s="913">
        <f>COUNTIFS('Leads Landing'!$I:$I,"="&amp;'Report LATAM'!BP63,'Leads Landing'!$N:$N,$A$64)</f>
        <v>0</v>
      </c>
      <c r="BQ64" s="913">
        <f>COUNTIFS('Leads Landing'!$I:$I,"="&amp;'Report LATAM'!BQ63,'Leads Landing'!$N:$N,$A$64)</f>
        <v>0</v>
      </c>
      <c r="BR64" s="913">
        <f>COUNTIFS('Leads Landing'!$I:$I,"="&amp;'Report LATAM'!BR63,'Leads Landing'!$N:$N,$A$64)</f>
        <v>0</v>
      </c>
      <c r="BS64" s="913">
        <f>COUNTIFS('Leads Landing'!$I:$I,"="&amp;'Report LATAM'!BS63,'Leads Landing'!$N:$N,$A$64)</f>
        <v>0</v>
      </c>
      <c r="BT64" s="913">
        <f>COUNTIFS('Leads Landing'!$I:$I,"="&amp;'Report LATAM'!BT63,'Leads Landing'!$N:$N,$A$64)</f>
        <v>0</v>
      </c>
      <c r="BU64" s="913">
        <f>COUNTIFS('Leads Landing'!$I:$I,"="&amp;'Report LATAM'!BU63,'Leads Landing'!$N:$N,$A$64)</f>
        <v>0</v>
      </c>
      <c r="BV64" s="913">
        <f>COUNTIFS('Leads Landing'!$I:$I,"="&amp;'Report LATAM'!BV63,'Leads Landing'!$N:$N,$A$64)</f>
        <v>0</v>
      </c>
      <c r="BW64" s="913">
        <f>COUNTIFS('Leads Landing'!$I:$I,"="&amp;'Report LATAM'!BW63,'Leads Landing'!$N:$N,$A$64)</f>
        <v>0</v>
      </c>
      <c r="BX64" s="913">
        <f>COUNTIFS('Leads Landing'!$I:$I,"="&amp;'Report LATAM'!BX63,'Leads Landing'!$N:$N,$A$64)</f>
        <v>0</v>
      </c>
      <c r="BY64" s="913">
        <f>COUNTIFS('Leads Landing'!$I:$I,"="&amp;'Report LATAM'!BY63,'Leads Landing'!$N:$N,$A$64)</f>
        <v>0</v>
      </c>
      <c r="BZ64" s="913">
        <f>COUNTIFS('Leads Landing'!$I:$I,"="&amp;'Report LATAM'!BZ63,'Leads Landing'!$N:$N,$A$64)</f>
        <v>0</v>
      </c>
      <c r="CA64" s="913">
        <f>COUNTIFS('Leads Landing'!$I:$I,"="&amp;'Report LATAM'!CA63,'Leads Landing'!$N:$N,$A$64)</f>
        <v>0</v>
      </c>
      <c r="CB64" s="913">
        <f>COUNTIFS('Leads Landing'!$I:$I,"="&amp;'Report LATAM'!CB63,'Leads Landing'!$N:$N,$A$64)</f>
        <v>0</v>
      </c>
      <c r="CC64" s="913">
        <f>COUNTIFS('Leads Landing'!$I:$I,"="&amp;'Report LATAM'!CC63,'Leads Landing'!$N:$N,$A$64)</f>
        <v>0</v>
      </c>
      <c r="CD64" s="913">
        <f>COUNTIFS('Leads Landing'!$I:$I,"="&amp;'Report LATAM'!CD63,'Leads Landing'!$N:$N,$A$64)</f>
        <v>0</v>
      </c>
      <c r="CE64" s="913">
        <f>COUNTIFS('Leads Landing'!$I:$I,"="&amp;'Report LATAM'!CE63,'Leads Landing'!$N:$N,$A$64)</f>
        <v>0</v>
      </c>
      <c r="CF64" s="913">
        <f>COUNTIFS('Leads Landing'!$I:$I,"="&amp;'Report LATAM'!CF63,'Leads Landing'!$N:$N,$A$64)</f>
        <v>0</v>
      </c>
    </row>
    <row r="65" ht="22.5" hidden="1" customHeight="1">
      <c r="A65" s="911" t="s">
        <v>173</v>
      </c>
      <c r="B65" s="296"/>
      <c r="C65" s="914" t="s">
        <v>0</v>
      </c>
      <c r="D65" s="914" t="s">
        <v>1</v>
      </c>
      <c r="E65" s="912"/>
      <c r="F65" s="912"/>
      <c r="G65" s="912">
        <f>COUNTIFS('Leads Landing'!$I:$I,"="&amp;'Report LATAM'!G63,'Leads Landing'!$N:$N,$A$65)</f>
        <v>0</v>
      </c>
      <c r="H65" s="912"/>
      <c r="I65" s="912"/>
      <c r="J65" s="912">
        <f>COUNTIFS('Leads Landing'!$I:$I,"="&amp;'Report LATAM'!J63,'Leads Landing'!$N:$N,$A$65)</f>
        <v>0</v>
      </c>
      <c r="K65" s="912"/>
      <c r="L65" s="912"/>
      <c r="M65" s="912">
        <f>COUNTIFS('Leads Landing'!$I:$I,"="&amp;'Report LATAM'!M63,'Leads Landing'!$N:$N,$A$65)</f>
        <v>0</v>
      </c>
      <c r="N65" s="912">
        <f>COUNTIFS('Leads Landing'!$I:$I,"="&amp;'Report LATAM'!N63,'Leads Landing'!$N:$N,$A$65)</f>
        <v>0</v>
      </c>
      <c r="O65" s="912"/>
      <c r="P65" s="912"/>
      <c r="Q65" s="912">
        <f>COUNTIFS('Leads Landing'!$I:$I,"="&amp;'Report LATAM'!Q63,'Leads Landing'!$N:$N,$A$65)</f>
        <v>0</v>
      </c>
      <c r="R65" s="912">
        <f>COUNTIFS('Leads Landing'!$I:$I,"="&amp;'Report LATAM'!R63,'Leads Landing'!$N:$N,$A$65)</f>
        <v>0</v>
      </c>
      <c r="S65" s="912">
        <f>COUNTIFS('Leads Landing'!$I:$I,"="&amp;'Report LATAM'!S63,'Leads Landing'!$N:$N,$A$65)</f>
        <v>0</v>
      </c>
      <c r="T65" s="912"/>
      <c r="U65" s="912">
        <f>COUNTIFS('Leads Landing'!$I:$I,"="&amp;'Report LATAM'!U63,'Leads Landing'!$N:$N,$A$65)</f>
        <v>0</v>
      </c>
      <c r="V65" s="912"/>
      <c r="W65" s="912"/>
      <c r="X65" s="912">
        <f>COUNTIFS('Leads Landing'!$I:$I,"="&amp;'Report LATAM'!X63,'Leads Landing'!$N:$N,$A$65)</f>
        <v>0</v>
      </c>
      <c r="Y65" s="912"/>
      <c r="Z65" s="913"/>
      <c r="AA65" s="913">
        <f>COUNTIFS('Leads Landing'!$I:$I,"="&amp;'Report LATAM'!AA63,'Leads Landing'!$N:$N,$A$65)</f>
        <v>0</v>
      </c>
      <c r="AB65" s="913"/>
      <c r="AC65" s="913">
        <f>COUNTIFS('Leads Landing'!$I:$I,"="&amp;'Report LATAM'!AC63,'Leads Landing'!$N:$N,$A$65)</f>
        <v>0</v>
      </c>
      <c r="AD65" s="913">
        <f>COUNTIFS('Leads Landing'!$I:$I,"="&amp;'Report LATAM'!AD63,'Leads Landing'!$N:$N,$A$65)</f>
        <v>0</v>
      </c>
      <c r="AE65" s="913">
        <f>COUNTIFS('Leads Landing'!$I:$I,"="&amp;'Report LATAM'!AE63,'Leads Landing'!$N:$N,$A$65)</f>
        <v>0</v>
      </c>
      <c r="AF65" s="913">
        <f>COUNTIFS('Leads Landing'!$I:$I,"="&amp;'Report LATAM'!AF63,'Leads Landing'!$N:$N,$A$65)</f>
        <v>0</v>
      </c>
      <c r="AG65" s="913">
        <f>COUNTIFS('Leads Landing'!$I:$I,"="&amp;'Report LATAM'!AG63,'Leads Landing'!$N:$N,$A$65)</f>
        <v>0</v>
      </c>
      <c r="AH65" s="913">
        <f>COUNTIFS('Leads Landing'!$I:$I,"="&amp;'Report LATAM'!AH63,'Leads Landing'!$N:$N,$A$65)</f>
        <v>0</v>
      </c>
      <c r="AI65" s="913">
        <f>COUNTIFS('Leads Landing'!$I:$I,"="&amp;'Report LATAM'!AI63,'Leads Landing'!$N:$N,$A$65)</f>
        <v>0</v>
      </c>
      <c r="AJ65" s="913">
        <f>COUNTIFS('Leads Landing'!$I:$I,"="&amp;'Report LATAM'!AJ63,'Leads Landing'!$N:$N,$A$65)</f>
        <v>0</v>
      </c>
      <c r="AK65" s="913">
        <f>COUNTIFS('Leads Landing'!$I:$I,"="&amp;'Report LATAM'!AK63,'Leads Landing'!$N:$N,$A$65)</f>
        <v>0</v>
      </c>
      <c r="AL65" s="913">
        <f>COUNTIFS('Leads Landing'!$I:$I,"="&amp;'Report LATAM'!AL63,'Leads Landing'!$N:$N,$A$65)</f>
        <v>0</v>
      </c>
      <c r="AM65" s="913">
        <f>COUNTIFS('Leads Landing'!$I:$I,"="&amp;'Report LATAM'!AM63,'Leads Landing'!$N:$N,$A$65)</f>
        <v>0</v>
      </c>
      <c r="AN65" s="913">
        <f>COUNTIFS('Leads Landing'!$I:$I,"="&amp;'Report LATAM'!AN63,'Leads Landing'!$N:$N,$A$65)</f>
        <v>0</v>
      </c>
      <c r="AO65" s="913">
        <f>COUNTIFS('Leads Landing'!$I:$I,"="&amp;'Report LATAM'!AO63,'Leads Landing'!$N:$N,$A$65)</f>
        <v>0</v>
      </c>
      <c r="AP65" s="913">
        <f>COUNTIFS('Leads Landing'!$I:$I,"="&amp;'Report LATAM'!AP63,'Leads Landing'!$N:$N,$A$65)</f>
        <v>0</v>
      </c>
      <c r="AQ65" s="913">
        <f>COUNTIFS('Leads Landing'!$I:$I,"="&amp;'Report LATAM'!AQ63,'Leads Landing'!$N:$N,$A$65)</f>
        <v>0</v>
      </c>
      <c r="AR65" s="913">
        <f>COUNTIFS('Leads Landing'!$I:$I,"="&amp;'Report LATAM'!AR63,'Leads Landing'!$N:$N,$A$65)</f>
        <v>0</v>
      </c>
      <c r="AS65" s="913">
        <f>COUNTIFS('Leads Landing'!$I:$I,"="&amp;'Report LATAM'!AS63,'Leads Landing'!$N:$N,$A$65)</f>
        <v>0</v>
      </c>
      <c r="AT65" s="913">
        <f>COUNTIFS('Leads Landing'!$I:$I,"="&amp;'Report LATAM'!AT63,'Leads Landing'!$N:$N,$A$65)</f>
        <v>0</v>
      </c>
      <c r="AU65" s="913">
        <f>COUNTIFS('Leads Landing'!$I:$I,"="&amp;'Report LATAM'!AU63,'Leads Landing'!$N:$N,$A$65)</f>
        <v>0</v>
      </c>
      <c r="AV65" s="913">
        <f>COUNTIFS('Leads Landing'!$I:$I,"="&amp;'Report LATAM'!AV63,'Leads Landing'!$N:$N,$A$65)</f>
        <v>0</v>
      </c>
      <c r="AW65" s="913">
        <f>COUNTIFS('Leads Landing'!$I:$I,"="&amp;'Report LATAM'!AW63,'Leads Landing'!$N:$N,$A$65)</f>
        <v>0</v>
      </c>
      <c r="AX65" s="913">
        <f>COUNTIFS('Leads Landing'!$I:$I,"="&amp;'Report LATAM'!AX63,'Leads Landing'!$N:$N,$A$65)</f>
        <v>0</v>
      </c>
      <c r="AY65" s="913">
        <f>COUNTIFS('Leads Landing'!$I:$I,"="&amp;'Report LATAM'!AY63,'Leads Landing'!$N:$N,$A$65)</f>
        <v>0</v>
      </c>
      <c r="AZ65" s="913">
        <f>COUNTIFS('Leads Landing'!$I:$I,"="&amp;'Report LATAM'!AZ63,'Leads Landing'!$N:$N,$A$65)</f>
        <v>0</v>
      </c>
      <c r="BA65" s="913">
        <f>COUNTIFS('Leads Landing'!$I:$I,"="&amp;'Report LATAM'!BA63,'Leads Landing'!$N:$N,$A$65)</f>
        <v>0</v>
      </c>
      <c r="BB65" s="913">
        <f>COUNTIFS('Leads Landing'!$I:$I,"="&amp;'Report LATAM'!BB63,'Leads Landing'!$N:$N,$A$65)</f>
        <v>0</v>
      </c>
      <c r="BC65" s="913">
        <f>COUNTIFS('Leads Landing'!$I:$I,"="&amp;'Report LATAM'!BC63,'Leads Landing'!$N:$N,$A$65)</f>
        <v>0</v>
      </c>
      <c r="BD65" s="913">
        <f>COUNTIFS('Leads Landing'!$I:$I,"="&amp;'Report LATAM'!BD63,'Leads Landing'!$N:$N,$A$65)</f>
        <v>0</v>
      </c>
      <c r="BE65" s="913">
        <f>COUNTIFS('Leads Landing'!$I:$I,"="&amp;'Report LATAM'!BE63,'Leads Landing'!$N:$N,$A$65)</f>
        <v>0</v>
      </c>
      <c r="BF65" s="913">
        <f>COUNTIFS('Leads Landing'!$I:$I,"="&amp;'Report LATAM'!BF63,'Leads Landing'!$N:$N,$A$65)</f>
        <v>0</v>
      </c>
      <c r="BG65" s="913">
        <f>COUNTIFS('Leads Landing'!$I:$I,"="&amp;'Report LATAM'!BG63,'Leads Landing'!$N:$N,$A$65)</f>
        <v>0</v>
      </c>
      <c r="BH65" s="913">
        <f>COUNTIFS('Leads Landing'!$I:$I,"="&amp;'Report LATAM'!BH63,'Leads Landing'!$N:$N,$A$65)</f>
        <v>0</v>
      </c>
      <c r="BI65" s="913">
        <f>COUNTIFS('Leads Landing'!$I:$I,"="&amp;'Report LATAM'!BI63,'Leads Landing'!$N:$N,$A$65)</f>
        <v>0</v>
      </c>
      <c r="BJ65" s="913">
        <f>COUNTIFS('Leads Landing'!$I:$I,"="&amp;'Report LATAM'!BJ63,'Leads Landing'!$N:$N,$A$65)</f>
        <v>0</v>
      </c>
      <c r="BK65" s="913">
        <f>COUNTIFS('Leads Landing'!$I:$I,"="&amp;'Report LATAM'!BK63,'Leads Landing'!$N:$N,$A$65)</f>
        <v>0</v>
      </c>
      <c r="BL65" s="913">
        <f>COUNTIFS('Leads Landing'!$I:$I,"="&amp;'Report LATAM'!BL63,'Leads Landing'!$N:$N,$A$65)</f>
        <v>0</v>
      </c>
      <c r="BM65" s="913">
        <f>COUNTIFS('Leads Landing'!$I:$I,"="&amp;'Report LATAM'!BM63,'Leads Landing'!$N:$N,$A$65)</f>
        <v>0</v>
      </c>
      <c r="BN65" s="913">
        <f>COUNTIFS('Leads Landing'!$I:$I,"="&amp;'Report LATAM'!BN63,'Leads Landing'!$N:$N,$A$65)</f>
        <v>0</v>
      </c>
      <c r="BO65" s="913">
        <f>COUNTIFS('Leads Landing'!$I:$I,"="&amp;'Report LATAM'!BO63,'Leads Landing'!$N:$N,$A$65)</f>
        <v>0</v>
      </c>
      <c r="BP65" s="913">
        <f>COUNTIFS('Leads Landing'!$I:$I,"="&amp;'Report LATAM'!BP63,'Leads Landing'!$N:$N,$A$65)</f>
        <v>0</v>
      </c>
      <c r="BQ65" s="913">
        <f>COUNTIFS('Leads Landing'!$I:$I,"="&amp;'Report LATAM'!BQ63,'Leads Landing'!$N:$N,$A$65)</f>
        <v>0</v>
      </c>
      <c r="BR65" s="913">
        <f>COUNTIFS('Leads Landing'!$I:$I,"="&amp;'Report LATAM'!BR63,'Leads Landing'!$N:$N,$A$65)</f>
        <v>0</v>
      </c>
      <c r="BS65" s="913">
        <f>COUNTIFS('Leads Landing'!$I:$I,"="&amp;'Report LATAM'!BS63,'Leads Landing'!$N:$N,$A$65)</f>
        <v>0</v>
      </c>
      <c r="BT65" s="913">
        <f>COUNTIFS('Leads Landing'!$I:$I,"="&amp;'Report LATAM'!BT63,'Leads Landing'!$N:$N,$A$65)</f>
        <v>0</v>
      </c>
      <c r="BU65" s="913">
        <f>COUNTIFS('Leads Landing'!$I:$I,"="&amp;'Report LATAM'!BU63,'Leads Landing'!$N:$N,$A$65)</f>
        <v>0</v>
      </c>
      <c r="BV65" s="913">
        <f>COUNTIFS('Leads Landing'!$I:$I,"="&amp;'Report LATAM'!BV63,'Leads Landing'!$N:$N,$A$65)</f>
        <v>0</v>
      </c>
      <c r="BW65" s="913">
        <f>COUNTIFS('Leads Landing'!$I:$I,"="&amp;'Report LATAM'!BW63,'Leads Landing'!$N:$N,$A$65)</f>
        <v>0</v>
      </c>
      <c r="BX65" s="913">
        <f>COUNTIFS('Leads Landing'!$I:$I,"="&amp;'Report LATAM'!BX63,'Leads Landing'!$N:$N,$A$65)</f>
        <v>0</v>
      </c>
      <c r="BY65" s="913">
        <f>COUNTIFS('Leads Landing'!$I:$I,"="&amp;'Report LATAM'!BY63,'Leads Landing'!$N:$N,$A$65)</f>
        <v>0</v>
      </c>
      <c r="BZ65" s="913">
        <f>COUNTIFS('Leads Landing'!$I:$I,"="&amp;'Report LATAM'!BZ63,'Leads Landing'!$N:$N,$A$65)</f>
        <v>0</v>
      </c>
      <c r="CA65" s="913">
        <f>COUNTIFS('Leads Landing'!$I:$I,"="&amp;'Report LATAM'!CA63,'Leads Landing'!$N:$N,$A$65)</f>
        <v>0</v>
      </c>
      <c r="CB65" s="913">
        <f>COUNTIFS('Leads Landing'!$I:$I,"="&amp;'Report LATAM'!CB63,'Leads Landing'!$N:$N,$A$65)</f>
        <v>0</v>
      </c>
      <c r="CC65" s="913">
        <f>COUNTIFS('Leads Landing'!$I:$I,"="&amp;'Report LATAM'!CC63,'Leads Landing'!$N:$N,$A$65)</f>
        <v>0</v>
      </c>
      <c r="CD65" s="913">
        <f>COUNTIFS('Leads Landing'!$I:$I,"="&amp;'Report LATAM'!CD63,'Leads Landing'!$N:$N,$A$65)</f>
        <v>0</v>
      </c>
      <c r="CE65" s="913">
        <f>COUNTIFS('Leads Landing'!$I:$I,"="&amp;'Report LATAM'!CE63,'Leads Landing'!$N:$N,$A$65)</f>
        <v>0</v>
      </c>
      <c r="CF65" s="913">
        <f>COUNTIFS('Leads Landing'!$I:$I,"="&amp;'Report LATAM'!CF63,'Leads Landing'!$N:$N,$A$65)</f>
        <v>0</v>
      </c>
    </row>
    <row r="66" ht="22.5" hidden="1" customHeight="1">
      <c r="A66" s="911" t="s">
        <v>5</v>
      </c>
      <c r="B66" s="296"/>
      <c r="C66" s="915">
        <v>45748.0</v>
      </c>
      <c r="D66" s="915">
        <v>45777.0</v>
      </c>
      <c r="E66" s="912"/>
      <c r="F66" s="912"/>
      <c r="G66" s="912">
        <f>sum(G64:G65)</f>
        <v>0</v>
      </c>
      <c r="H66" s="912"/>
      <c r="I66" s="912"/>
      <c r="J66" s="912">
        <f>sum(J64:J65)</f>
        <v>0</v>
      </c>
      <c r="K66" s="912"/>
      <c r="L66" s="912"/>
      <c r="M66" s="912">
        <f t="shared" ref="M66:N66" si="54">sum(M64:M65)</f>
        <v>0</v>
      </c>
      <c r="N66" s="912">
        <f t="shared" si="54"/>
        <v>0</v>
      </c>
      <c r="O66" s="912"/>
      <c r="P66" s="912"/>
      <c r="Q66" s="912">
        <f t="shared" ref="Q66:S66" si="55">sum(Q64:Q65)</f>
        <v>0</v>
      </c>
      <c r="R66" s="912">
        <f t="shared" si="55"/>
        <v>0</v>
      </c>
      <c r="S66" s="912">
        <f t="shared" si="55"/>
        <v>0</v>
      </c>
      <c r="T66" s="912"/>
      <c r="U66" s="912">
        <f>sum(U64:U65)</f>
        <v>0</v>
      </c>
      <c r="V66" s="912"/>
      <c r="W66" s="912"/>
      <c r="X66" s="912">
        <f>sum(X64:X65)</f>
        <v>0</v>
      </c>
      <c r="Y66" s="912"/>
      <c r="Z66" s="913"/>
      <c r="AA66" s="913">
        <f>sum(AA64:AA65)</f>
        <v>0</v>
      </c>
      <c r="AB66" s="913"/>
      <c r="AC66" s="913">
        <f t="shared" ref="AC66:CF66" si="56">sum(AC64:AC65)</f>
        <v>0</v>
      </c>
      <c r="AD66" s="913">
        <f t="shared" si="56"/>
        <v>0</v>
      </c>
      <c r="AE66" s="913">
        <f t="shared" si="56"/>
        <v>0</v>
      </c>
      <c r="AF66" s="913">
        <f t="shared" si="56"/>
        <v>0</v>
      </c>
      <c r="AG66" s="913">
        <f t="shared" si="56"/>
        <v>0</v>
      </c>
      <c r="AH66" s="913">
        <f t="shared" si="56"/>
        <v>0</v>
      </c>
      <c r="AI66" s="913">
        <f t="shared" si="56"/>
        <v>0</v>
      </c>
      <c r="AJ66" s="913">
        <f t="shared" si="56"/>
        <v>0</v>
      </c>
      <c r="AK66" s="913">
        <f t="shared" si="56"/>
        <v>0</v>
      </c>
      <c r="AL66" s="913">
        <f t="shared" si="56"/>
        <v>0</v>
      </c>
      <c r="AM66" s="913">
        <f t="shared" si="56"/>
        <v>0</v>
      </c>
      <c r="AN66" s="913">
        <f t="shared" si="56"/>
        <v>0</v>
      </c>
      <c r="AO66" s="913">
        <f t="shared" si="56"/>
        <v>0</v>
      </c>
      <c r="AP66" s="913">
        <f t="shared" si="56"/>
        <v>0</v>
      </c>
      <c r="AQ66" s="913">
        <f t="shared" si="56"/>
        <v>0</v>
      </c>
      <c r="AR66" s="913">
        <f t="shared" si="56"/>
        <v>0</v>
      </c>
      <c r="AS66" s="913">
        <f t="shared" si="56"/>
        <v>0</v>
      </c>
      <c r="AT66" s="913">
        <f t="shared" si="56"/>
        <v>0</v>
      </c>
      <c r="AU66" s="913">
        <f t="shared" si="56"/>
        <v>0</v>
      </c>
      <c r="AV66" s="913">
        <f t="shared" si="56"/>
        <v>0</v>
      </c>
      <c r="AW66" s="913">
        <f t="shared" si="56"/>
        <v>0</v>
      </c>
      <c r="AX66" s="913">
        <f t="shared" si="56"/>
        <v>0</v>
      </c>
      <c r="AY66" s="913">
        <f t="shared" si="56"/>
        <v>0</v>
      </c>
      <c r="AZ66" s="913">
        <f t="shared" si="56"/>
        <v>0</v>
      </c>
      <c r="BA66" s="913">
        <f t="shared" si="56"/>
        <v>0</v>
      </c>
      <c r="BB66" s="913">
        <f t="shared" si="56"/>
        <v>0</v>
      </c>
      <c r="BC66" s="913">
        <f t="shared" si="56"/>
        <v>0</v>
      </c>
      <c r="BD66" s="913">
        <f t="shared" si="56"/>
        <v>0</v>
      </c>
      <c r="BE66" s="913">
        <f t="shared" si="56"/>
        <v>0</v>
      </c>
      <c r="BF66" s="913">
        <f t="shared" si="56"/>
        <v>0</v>
      </c>
      <c r="BG66" s="913">
        <f t="shared" si="56"/>
        <v>0</v>
      </c>
      <c r="BH66" s="913">
        <f t="shared" si="56"/>
        <v>0</v>
      </c>
      <c r="BI66" s="913">
        <f t="shared" si="56"/>
        <v>0</v>
      </c>
      <c r="BJ66" s="913">
        <f t="shared" si="56"/>
        <v>0</v>
      </c>
      <c r="BK66" s="913">
        <f t="shared" si="56"/>
        <v>0</v>
      </c>
      <c r="BL66" s="913">
        <f t="shared" si="56"/>
        <v>0</v>
      </c>
      <c r="BM66" s="913">
        <f t="shared" si="56"/>
        <v>0</v>
      </c>
      <c r="BN66" s="913">
        <f t="shared" si="56"/>
        <v>0</v>
      </c>
      <c r="BO66" s="913">
        <f t="shared" si="56"/>
        <v>0</v>
      </c>
      <c r="BP66" s="913">
        <f t="shared" si="56"/>
        <v>0</v>
      </c>
      <c r="BQ66" s="913">
        <f t="shared" si="56"/>
        <v>0</v>
      </c>
      <c r="BR66" s="913">
        <f t="shared" si="56"/>
        <v>0</v>
      </c>
      <c r="BS66" s="913">
        <f t="shared" si="56"/>
        <v>0</v>
      </c>
      <c r="BT66" s="913">
        <f t="shared" si="56"/>
        <v>0</v>
      </c>
      <c r="BU66" s="913">
        <f t="shared" si="56"/>
        <v>0</v>
      </c>
      <c r="BV66" s="913">
        <f t="shared" si="56"/>
        <v>0</v>
      </c>
      <c r="BW66" s="913">
        <f t="shared" si="56"/>
        <v>0</v>
      </c>
      <c r="BX66" s="913">
        <f t="shared" si="56"/>
        <v>0</v>
      </c>
      <c r="BY66" s="913">
        <f t="shared" si="56"/>
        <v>0</v>
      </c>
      <c r="BZ66" s="913">
        <f t="shared" si="56"/>
        <v>0</v>
      </c>
      <c r="CA66" s="913">
        <f t="shared" si="56"/>
        <v>0</v>
      </c>
      <c r="CB66" s="913">
        <f t="shared" si="56"/>
        <v>0</v>
      </c>
      <c r="CC66" s="913">
        <f t="shared" si="56"/>
        <v>0</v>
      </c>
      <c r="CD66" s="913">
        <f t="shared" si="56"/>
        <v>0</v>
      </c>
      <c r="CE66" s="913">
        <f t="shared" si="56"/>
        <v>0</v>
      </c>
      <c r="CF66" s="913">
        <f t="shared" si="56"/>
        <v>0</v>
      </c>
    </row>
    <row r="67" ht="22.5" hidden="1" customHeight="1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295"/>
      <c r="AN67" s="295"/>
      <c r="AO67" s="295"/>
      <c r="AP67" s="295"/>
      <c r="AQ67" s="295"/>
      <c r="AR67" s="295"/>
      <c r="AS67" s="295"/>
      <c r="AT67" s="295"/>
      <c r="AU67" s="295"/>
      <c r="AV67" s="295"/>
      <c r="AW67" s="295"/>
      <c r="AX67" s="295"/>
      <c r="AY67" s="295"/>
      <c r="AZ67" s="295"/>
      <c r="BA67" s="295"/>
      <c r="BB67" s="295"/>
      <c r="BC67" s="295"/>
      <c r="BD67" s="295"/>
      <c r="BE67" s="295"/>
      <c r="BF67" s="295"/>
      <c r="BG67" s="295"/>
      <c r="BH67" s="295"/>
      <c r="BI67" s="295"/>
      <c r="BJ67" s="295"/>
      <c r="BK67" s="295"/>
      <c r="BL67" s="295"/>
      <c r="BM67" s="295"/>
      <c r="BN67" s="295"/>
      <c r="BO67" s="295"/>
      <c r="BP67" s="295"/>
      <c r="BQ67" s="295"/>
      <c r="BR67" s="295"/>
      <c r="BS67" s="295"/>
      <c r="BT67" s="295"/>
      <c r="BU67" s="295"/>
      <c r="BV67" s="295"/>
      <c r="BW67" s="295"/>
      <c r="BX67" s="295"/>
      <c r="BY67" s="295"/>
      <c r="BZ67" s="295"/>
      <c r="CA67" s="295"/>
      <c r="CB67" s="295"/>
      <c r="CC67" s="295"/>
      <c r="CD67" s="295"/>
      <c r="CE67" s="295"/>
      <c r="CF67" s="295"/>
    </row>
    <row r="68" ht="22.5" hidden="1" customHeight="1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5"/>
      <c r="AM68" s="295"/>
      <c r="AN68" s="295"/>
      <c r="AO68" s="295"/>
      <c r="AP68" s="295"/>
      <c r="AQ68" s="295"/>
      <c r="AR68" s="295"/>
      <c r="AS68" s="295"/>
      <c r="AT68" s="295"/>
      <c r="AU68" s="295"/>
      <c r="AV68" s="295"/>
      <c r="AW68" s="295"/>
      <c r="AX68" s="295"/>
      <c r="AY68" s="295"/>
      <c r="AZ68" s="295"/>
      <c r="BA68" s="295"/>
      <c r="BB68" s="295"/>
      <c r="BC68" s="295"/>
      <c r="BD68" s="295"/>
      <c r="BE68" s="295"/>
      <c r="BF68" s="295"/>
      <c r="BG68" s="295"/>
      <c r="BH68" s="295"/>
      <c r="BI68" s="295"/>
      <c r="BJ68" s="295"/>
      <c r="BK68" s="295"/>
      <c r="BL68" s="295"/>
      <c r="BM68" s="295"/>
      <c r="BN68" s="295"/>
      <c r="BO68" s="295"/>
      <c r="BP68" s="295"/>
      <c r="BQ68" s="295"/>
      <c r="BR68" s="295"/>
      <c r="BS68" s="295"/>
      <c r="BT68" s="295"/>
      <c r="BU68" s="295"/>
      <c r="BV68" s="295"/>
      <c r="BW68" s="295"/>
      <c r="BX68" s="295"/>
      <c r="BY68" s="295"/>
      <c r="BZ68" s="295"/>
      <c r="CA68" s="295"/>
      <c r="CB68" s="295"/>
      <c r="CC68" s="295"/>
      <c r="CD68" s="295"/>
      <c r="CE68" s="295"/>
      <c r="CF68" s="295"/>
    </row>
    <row r="69" ht="22.5" hidden="1" customHeight="1">
      <c r="A69" s="228"/>
      <c r="B69" s="228"/>
      <c r="C69" s="228"/>
      <c r="D69" s="697" t="s">
        <v>228</v>
      </c>
      <c r="I69" s="916"/>
      <c r="J69" s="916"/>
      <c r="K69" s="916"/>
      <c r="L69" s="916"/>
      <c r="M69" s="916"/>
      <c r="N69" s="916"/>
      <c r="O69" s="916"/>
      <c r="P69" s="917" t="e">
        <v>#REF!</v>
      </c>
      <c r="Q69" s="228"/>
      <c r="R69" s="228"/>
      <c r="S69" s="228"/>
      <c r="T69" s="228"/>
      <c r="U69" s="228"/>
      <c r="V69" s="228"/>
      <c r="W69" s="228"/>
      <c r="X69" s="296"/>
      <c r="Y69" s="296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5"/>
      <c r="AS69" s="295"/>
      <c r="AT69" s="295"/>
      <c r="AU69" s="295"/>
      <c r="AV69" s="295"/>
      <c r="AW69" s="295"/>
      <c r="AX69" s="295"/>
      <c r="AY69" s="295"/>
      <c r="AZ69" s="295"/>
      <c r="BA69" s="295"/>
      <c r="BB69" s="295"/>
      <c r="BC69" s="295"/>
      <c r="BD69" s="295"/>
      <c r="BE69" s="295"/>
      <c r="BF69" s="295"/>
      <c r="BG69" s="295"/>
      <c r="BH69" s="295"/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5"/>
      <c r="BT69" s="295"/>
      <c r="BU69" s="295"/>
      <c r="BV69" s="295"/>
      <c r="BW69" s="295"/>
      <c r="BX69" s="295"/>
      <c r="BY69" s="295"/>
      <c r="BZ69" s="295"/>
      <c r="CA69" s="295"/>
      <c r="CB69" s="295"/>
      <c r="CC69" s="295"/>
      <c r="CD69" s="295"/>
      <c r="CE69" s="295"/>
      <c r="CF69" s="295"/>
    </row>
    <row r="70" ht="22.5" hidden="1" customHeight="1">
      <c r="A70" s="228"/>
      <c r="B70" s="228"/>
      <c r="C70" s="228"/>
      <c r="D70" s="809" t="s">
        <v>229</v>
      </c>
      <c r="E70" s="809" t="s">
        <v>230</v>
      </c>
      <c r="F70" s="809" t="s">
        <v>231</v>
      </c>
      <c r="G70" s="809" t="s">
        <v>232</v>
      </c>
      <c r="H70" s="809" t="s">
        <v>233</v>
      </c>
      <c r="I70" s="918"/>
      <c r="J70" s="918"/>
      <c r="K70" s="918"/>
      <c r="L70" s="918"/>
      <c r="M70" s="918"/>
      <c r="N70" s="918"/>
      <c r="O70" s="918"/>
      <c r="P70" s="919"/>
      <c r="Q70" s="228"/>
      <c r="R70" s="228"/>
      <c r="S70" s="228"/>
      <c r="T70" s="228"/>
      <c r="U70" s="887"/>
      <c r="V70" s="887"/>
      <c r="W70" s="887"/>
      <c r="X70" s="912"/>
      <c r="Y70" s="912"/>
      <c r="Z70" s="913"/>
      <c r="AA70" s="913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  <c r="AY70" s="295"/>
      <c r="AZ70" s="295"/>
      <c r="BA70" s="295"/>
      <c r="BB70" s="295"/>
      <c r="BC70" s="295"/>
      <c r="BD70" s="295"/>
      <c r="BE70" s="295"/>
      <c r="BF70" s="295"/>
      <c r="BG70" s="295"/>
      <c r="BH70" s="295"/>
      <c r="BI70" s="295"/>
      <c r="BJ70" s="295"/>
      <c r="BK70" s="295"/>
      <c r="BL70" s="295"/>
      <c r="BM70" s="295"/>
      <c r="BN70" s="295"/>
      <c r="BO70" s="295"/>
      <c r="BP70" s="295"/>
      <c r="BQ70" s="295"/>
      <c r="BR70" s="295"/>
      <c r="BS70" s="295"/>
      <c r="BT70" s="295"/>
      <c r="BU70" s="295"/>
      <c r="BV70" s="295"/>
      <c r="BW70" s="295"/>
      <c r="BX70" s="295"/>
      <c r="BY70" s="295"/>
      <c r="BZ70" s="295"/>
      <c r="CA70" s="295"/>
      <c r="CB70" s="295"/>
      <c r="CC70" s="295"/>
      <c r="CD70" s="295"/>
      <c r="CE70" s="295"/>
      <c r="CF70" s="295"/>
    </row>
    <row r="71" ht="22.5" hidden="1" customHeight="1">
      <c r="A71" s="228"/>
      <c r="B71" s="228"/>
      <c r="C71" s="228"/>
      <c r="D71" s="920" t="str">
        <f>IFERROR(__xludf.DUMMYFUNCTION("UNIQUE(QUERY(Data!A:BZ, ""Select C,G,BX,BQ,AN WHERE A &gt;= date '"" &amp; TEXT(C5,""yyyy-mm-dd"") &amp; ""' AND A &lt;= date '"" &amp; TEXT(D5,""yyyy-mm-dd"") &amp; ""' AND BL = 'Vendido'"", 0))"),"#REF!")</f>
        <v>#REF!</v>
      </c>
      <c r="E71" s="850"/>
      <c r="F71" s="850"/>
      <c r="G71" s="850"/>
      <c r="H71" s="850"/>
      <c r="I71" s="727"/>
      <c r="J71" s="727"/>
      <c r="K71" s="727"/>
      <c r="L71" s="727"/>
      <c r="M71" s="727"/>
      <c r="N71" s="727"/>
      <c r="O71" s="727"/>
      <c r="P71" s="921"/>
      <c r="Q71" s="228"/>
      <c r="R71" s="228"/>
      <c r="S71" s="228"/>
      <c r="T71" s="228"/>
      <c r="U71" s="887"/>
      <c r="V71" s="887"/>
      <c r="W71" s="887"/>
      <c r="X71" s="912"/>
      <c r="Y71" s="912"/>
      <c r="Z71" s="912"/>
      <c r="AA71" s="912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6"/>
      <c r="BT71" s="296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296"/>
      <c r="CF71" s="296"/>
    </row>
    <row r="72" ht="22.5" hidden="1" customHeight="1">
      <c r="A72" s="228"/>
      <c r="B72" s="228"/>
      <c r="C72" s="228"/>
      <c r="D72" s="920"/>
      <c r="E72" s="850"/>
      <c r="F72" s="850"/>
      <c r="G72" s="850"/>
      <c r="H72" s="850"/>
      <c r="I72" s="727"/>
      <c r="J72" s="727"/>
      <c r="K72" s="727"/>
      <c r="L72" s="727"/>
      <c r="M72" s="727"/>
      <c r="N72" s="727"/>
      <c r="O72" s="727"/>
      <c r="P72" s="921"/>
      <c r="Q72" s="228"/>
      <c r="R72" s="228"/>
      <c r="S72" s="228"/>
      <c r="T72" s="228"/>
      <c r="U72" s="887"/>
      <c r="V72" s="887"/>
      <c r="W72" s="887"/>
      <c r="X72" s="887"/>
      <c r="Y72" s="887"/>
      <c r="Z72" s="887"/>
      <c r="AA72" s="887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8"/>
      <c r="AM72" s="228"/>
      <c r="AN72" s="228"/>
      <c r="AO72" s="228"/>
      <c r="AP72" s="228"/>
      <c r="AQ72" s="228"/>
      <c r="AR72" s="228"/>
      <c r="AS72" s="228"/>
      <c r="AT72" s="228"/>
      <c r="AU72" s="228"/>
      <c r="AV72" s="228"/>
      <c r="AW72" s="228"/>
      <c r="AX72" s="228"/>
      <c r="AY72" s="228"/>
      <c r="AZ72" s="228"/>
      <c r="BA72" s="228"/>
      <c r="BB72" s="228"/>
      <c r="BC72" s="228"/>
      <c r="BD72" s="228"/>
      <c r="BE72" s="228"/>
      <c r="BF72" s="228"/>
      <c r="BG72" s="228"/>
      <c r="BH72" s="228"/>
      <c r="BI72" s="228"/>
      <c r="BJ72" s="228"/>
      <c r="BK72" s="228"/>
      <c r="BL72" s="228"/>
      <c r="BM72" s="228"/>
      <c r="BN72" s="228"/>
      <c r="BO72" s="228"/>
      <c r="BP72" s="228"/>
      <c r="BQ72" s="228"/>
      <c r="BR72" s="228"/>
      <c r="BS72" s="228"/>
      <c r="BT72" s="228"/>
      <c r="BU72" s="228"/>
      <c r="BV72" s="228"/>
      <c r="BW72" s="228"/>
      <c r="BX72" s="228"/>
      <c r="BY72" s="228"/>
      <c r="BZ72" s="228"/>
      <c r="CA72" s="228"/>
      <c r="CB72" s="228"/>
      <c r="CC72" s="228"/>
      <c r="CD72" s="228"/>
      <c r="CE72" s="228"/>
      <c r="CF72" s="228"/>
    </row>
    <row r="73" ht="22.5" hidden="1" customHeight="1">
      <c r="A73" s="228"/>
      <c r="B73" s="228"/>
      <c r="C73" s="228"/>
      <c r="D73" s="920"/>
      <c r="E73" s="850"/>
      <c r="F73" s="850"/>
      <c r="G73" s="850"/>
      <c r="H73" s="850"/>
      <c r="I73" s="727"/>
      <c r="J73" s="727"/>
      <c r="K73" s="727"/>
      <c r="L73" s="727"/>
      <c r="M73" s="727"/>
      <c r="N73" s="727"/>
      <c r="O73" s="727"/>
      <c r="P73" s="921"/>
      <c r="Q73" s="228"/>
      <c r="R73" s="228"/>
      <c r="S73" s="228"/>
      <c r="T73" s="228"/>
      <c r="U73" s="887"/>
      <c r="V73" s="887"/>
      <c r="W73" s="887"/>
      <c r="X73" s="887"/>
      <c r="Y73" s="887"/>
      <c r="Z73" s="887"/>
      <c r="AA73" s="887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  <c r="BJ73" s="228"/>
      <c r="BK73" s="228"/>
      <c r="BL73" s="228"/>
      <c r="BM73" s="228"/>
      <c r="BN73" s="228"/>
      <c r="BO73" s="228"/>
      <c r="BP73" s="228"/>
      <c r="BQ73" s="228"/>
      <c r="BR73" s="228"/>
      <c r="BS73" s="228"/>
      <c r="BT73" s="228"/>
      <c r="BU73" s="228"/>
      <c r="BV73" s="228"/>
      <c r="BW73" s="228"/>
      <c r="BX73" s="228"/>
      <c r="BY73" s="228"/>
      <c r="BZ73" s="228"/>
      <c r="CA73" s="228"/>
      <c r="CB73" s="228"/>
      <c r="CC73" s="228"/>
      <c r="CD73" s="228"/>
      <c r="CE73" s="228"/>
      <c r="CF73" s="228"/>
    </row>
    <row r="74" ht="22.5" hidden="1" customHeight="1">
      <c r="A74" s="228"/>
      <c r="B74" s="228"/>
      <c r="C74" s="228"/>
      <c r="D74" s="920"/>
      <c r="E74" s="850"/>
      <c r="F74" s="850"/>
      <c r="G74" s="850"/>
      <c r="H74" s="850"/>
      <c r="I74" s="727"/>
      <c r="J74" s="727"/>
      <c r="K74" s="727"/>
      <c r="L74" s="727"/>
      <c r="M74" s="727"/>
      <c r="N74" s="727"/>
      <c r="O74" s="727"/>
      <c r="P74" s="921"/>
      <c r="Q74" s="228"/>
      <c r="R74" s="228"/>
      <c r="S74" s="228"/>
      <c r="T74" s="228"/>
      <c r="U74" s="887"/>
      <c r="V74" s="887"/>
      <c r="W74" s="887"/>
      <c r="X74" s="887"/>
      <c r="Y74" s="887"/>
      <c r="Z74" s="887"/>
      <c r="AA74" s="887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28"/>
      <c r="AU74" s="228"/>
      <c r="AV74" s="228"/>
      <c r="AW74" s="228"/>
      <c r="AX74" s="228"/>
      <c r="AY74" s="228"/>
      <c r="AZ74" s="228"/>
      <c r="BA74" s="228"/>
      <c r="BB74" s="228"/>
      <c r="BC74" s="228"/>
      <c r="BD74" s="228"/>
      <c r="BE74" s="228"/>
      <c r="BF74" s="228"/>
      <c r="BG74" s="228"/>
      <c r="BH74" s="228"/>
      <c r="BI74" s="228"/>
      <c r="BJ74" s="228"/>
      <c r="BK74" s="228"/>
      <c r="BL74" s="228"/>
      <c r="BM74" s="228"/>
      <c r="BN74" s="228"/>
      <c r="BO74" s="228"/>
      <c r="BP74" s="228"/>
      <c r="BQ74" s="228"/>
      <c r="BR74" s="228"/>
      <c r="BS74" s="228"/>
      <c r="BT74" s="228"/>
      <c r="BU74" s="228"/>
      <c r="BV74" s="228"/>
      <c r="BW74" s="228"/>
      <c r="BX74" s="228"/>
      <c r="BY74" s="228"/>
      <c r="BZ74" s="228"/>
      <c r="CA74" s="228"/>
      <c r="CB74" s="228"/>
      <c r="CC74" s="228"/>
      <c r="CD74" s="228"/>
      <c r="CE74" s="228"/>
      <c r="CF74" s="228"/>
    </row>
    <row r="75" ht="22.5" hidden="1" customHeight="1">
      <c r="A75" s="228"/>
      <c r="B75" s="228"/>
      <c r="C75" s="228"/>
      <c r="D75" s="920"/>
      <c r="E75" s="850"/>
      <c r="F75" s="850"/>
      <c r="G75" s="850"/>
      <c r="H75" s="850"/>
      <c r="I75" s="727"/>
      <c r="J75" s="727"/>
      <c r="K75" s="727"/>
      <c r="L75" s="727"/>
      <c r="M75" s="727"/>
      <c r="N75" s="727"/>
      <c r="O75" s="727"/>
      <c r="P75" s="921"/>
      <c r="Q75" s="228"/>
      <c r="R75" s="228"/>
      <c r="S75" s="228"/>
      <c r="T75" s="228"/>
      <c r="U75" s="887"/>
      <c r="V75" s="887"/>
      <c r="W75" s="887"/>
      <c r="X75" s="887"/>
      <c r="Y75" s="887"/>
      <c r="Z75" s="887"/>
      <c r="AA75" s="887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8"/>
      <c r="BB75" s="228"/>
      <c r="BC75" s="228"/>
      <c r="BD75" s="228"/>
      <c r="BE75" s="228"/>
      <c r="BF75" s="228"/>
      <c r="BG75" s="228"/>
      <c r="BH75" s="228"/>
      <c r="BI75" s="228"/>
      <c r="BJ75" s="228"/>
      <c r="BK75" s="228"/>
      <c r="BL75" s="228"/>
      <c r="BM75" s="228"/>
      <c r="BN75" s="228"/>
      <c r="BO75" s="228"/>
      <c r="BP75" s="228"/>
      <c r="BQ75" s="228"/>
      <c r="BR75" s="228"/>
      <c r="BS75" s="228"/>
      <c r="BT75" s="228"/>
      <c r="BU75" s="228"/>
      <c r="BV75" s="228"/>
      <c r="BW75" s="228"/>
      <c r="BX75" s="228"/>
      <c r="BY75" s="228"/>
      <c r="BZ75" s="228"/>
      <c r="CA75" s="228"/>
      <c r="CB75" s="228"/>
      <c r="CC75" s="228"/>
      <c r="CD75" s="228"/>
      <c r="CE75" s="228"/>
      <c r="CF75" s="228"/>
    </row>
    <row r="76" ht="22.5" hidden="1" customHeight="1">
      <c r="A76" s="228"/>
      <c r="B76" s="228"/>
      <c r="C76" s="228"/>
      <c r="D76" s="920"/>
      <c r="E76" s="850"/>
      <c r="F76" s="850"/>
      <c r="G76" s="850"/>
      <c r="H76" s="850"/>
      <c r="I76" s="727"/>
      <c r="J76" s="727"/>
      <c r="K76" s="727"/>
      <c r="L76" s="727"/>
      <c r="M76" s="727"/>
      <c r="N76" s="727"/>
      <c r="O76" s="727"/>
      <c r="P76" s="921"/>
      <c r="Q76" s="228"/>
      <c r="R76" s="228"/>
      <c r="S76" s="228"/>
      <c r="T76" s="228"/>
      <c r="U76" s="887"/>
      <c r="V76" s="887"/>
      <c r="W76" s="887"/>
      <c r="X76" s="887"/>
      <c r="Y76" s="887"/>
      <c r="Z76" s="887"/>
      <c r="AA76" s="887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28"/>
      <c r="BK76" s="228"/>
      <c r="BL76" s="228"/>
      <c r="BM76" s="228"/>
      <c r="BN76" s="228"/>
      <c r="BO76" s="228"/>
      <c r="BP76" s="228"/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8"/>
      <c r="CB76" s="228"/>
      <c r="CC76" s="228"/>
      <c r="CD76" s="228"/>
      <c r="CE76" s="228"/>
      <c r="CF76" s="228"/>
    </row>
    <row r="77" ht="22.5" hidden="1" customHeight="1">
      <c r="A77" s="228"/>
      <c r="B77" s="228"/>
      <c r="C77" s="228"/>
      <c r="D77" s="920"/>
      <c r="E77" s="850"/>
      <c r="F77" s="850"/>
      <c r="G77" s="850"/>
      <c r="H77" s="850"/>
      <c r="I77" s="727"/>
      <c r="J77" s="727"/>
      <c r="K77" s="727"/>
      <c r="L77" s="727"/>
      <c r="M77" s="727"/>
      <c r="N77" s="727"/>
      <c r="O77" s="727"/>
      <c r="P77" s="921"/>
      <c r="Q77" s="228"/>
      <c r="R77" s="228"/>
      <c r="S77" s="228"/>
      <c r="T77" s="228"/>
      <c r="U77" s="887"/>
      <c r="V77" s="887"/>
      <c r="W77" s="887"/>
      <c r="X77" s="887"/>
      <c r="Y77" s="887"/>
      <c r="Z77" s="887"/>
      <c r="AA77" s="887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  <c r="AT77" s="228"/>
      <c r="AU77" s="228"/>
      <c r="AV77" s="228"/>
      <c r="AW77" s="228"/>
      <c r="AX77" s="228"/>
      <c r="AY77" s="228"/>
      <c r="AZ77" s="228"/>
      <c r="BA77" s="228"/>
      <c r="BB77" s="228"/>
      <c r="BC77" s="228"/>
      <c r="BD77" s="228"/>
      <c r="BE77" s="228"/>
      <c r="BF77" s="228"/>
      <c r="BG77" s="228"/>
      <c r="BH77" s="228"/>
      <c r="BI77" s="228"/>
      <c r="BJ77" s="228"/>
      <c r="BK77" s="228"/>
      <c r="BL77" s="228"/>
      <c r="BM77" s="228"/>
      <c r="BN77" s="228"/>
      <c r="BO77" s="228"/>
      <c r="BP77" s="228"/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8"/>
      <c r="CB77" s="228"/>
      <c r="CC77" s="228"/>
      <c r="CD77" s="228"/>
      <c r="CE77" s="228"/>
      <c r="CF77" s="228"/>
    </row>
    <row r="78" ht="22.5" hidden="1" customHeight="1">
      <c r="A78" s="228"/>
      <c r="B78" s="228"/>
      <c r="C78" s="228"/>
      <c r="D78" s="920"/>
      <c r="E78" s="850"/>
      <c r="F78" s="850"/>
      <c r="G78" s="850"/>
      <c r="H78" s="850"/>
      <c r="I78" s="727"/>
      <c r="J78" s="727"/>
      <c r="K78" s="727"/>
      <c r="L78" s="727"/>
      <c r="M78" s="727"/>
      <c r="N78" s="727"/>
      <c r="O78" s="727"/>
      <c r="P78" s="921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  <c r="AI78" s="228"/>
      <c r="AJ78" s="228"/>
      <c r="AK78" s="228"/>
      <c r="AL78" s="228"/>
      <c r="AM78" s="228"/>
      <c r="AN78" s="228"/>
      <c r="AO78" s="228"/>
      <c r="AP78" s="228"/>
      <c r="AQ78" s="228"/>
      <c r="AR78" s="228"/>
      <c r="AS78" s="228"/>
      <c r="AT78" s="228"/>
      <c r="AU78" s="228"/>
      <c r="AV78" s="228"/>
      <c r="AW78" s="228"/>
      <c r="AX78" s="228"/>
      <c r="AY78" s="228"/>
      <c r="AZ78" s="228"/>
      <c r="BA78" s="228"/>
      <c r="BB78" s="228"/>
      <c r="BC78" s="228"/>
      <c r="BD78" s="228"/>
      <c r="BE78" s="228"/>
      <c r="BF78" s="228"/>
      <c r="BG78" s="228"/>
      <c r="BH78" s="228"/>
      <c r="BI78" s="228"/>
      <c r="BJ78" s="228"/>
      <c r="BK78" s="228"/>
      <c r="BL78" s="228"/>
      <c r="BM78" s="228"/>
      <c r="BN78" s="228"/>
      <c r="BO78" s="228"/>
      <c r="BP78" s="228"/>
      <c r="BQ78" s="228"/>
      <c r="BR78" s="228"/>
      <c r="BS78" s="228"/>
      <c r="BT78" s="228"/>
      <c r="BU78" s="228"/>
      <c r="BV78" s="228"/>
      <c r="BW78" s="228"/>
      <c r="BX78" s="228"/>
      <c r="BY78" s="228"/>
      <c r="BZ78" s="228"/>
      <c r="CA78" s="228"/>
      <c r="CB78" s="228"/>
      <c r="CC78" s="228"/>
      <c r="CD78" s="228"/>
      <c r="CE78" s="228"/>
      <c r="CF78" s="228"/>
    </row>
    <row r="79" ht="22.5" hidden="1" customHeight="1">
      <c r="A79" s="228"/>
      <c r="B79" s="228"/>
      <c r="C79" s="228"/>
      <c r="D79" s="727"/>
      <c r="E79" s="850"/>
      <c r="F79" s="850"/>
      <c r="G79" s="850"/>
      <c r="H79" s="850"/>
      <c r="I79" s="727"/>
      <c r="J79" s="727"/>
      <c r="K79" s="727"/>
      <c r="L79" s="727"/>
      <c r="M79" s="727"/>
      <c r="N79" s="727"/>
      <c r="O79" s="727"/>
      <c r="P79" s="921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  <c r="AT79" s="228"/>
      <c r="AU79" s="228"/>
      <c r="AV79" s="228"/>
      <c r="AW79" s="228"/>
      <c r="AX79" s="228"/>
      <c r="AY79" s="228"/>
      <c r="AZ79" s="228"/>
      <c r="BA79" s="228"/>
      <c r="BB79" s="228"/>
      <c r="BC79" s="228"/>
      <c r="BD79" s="228"/>
      <c r="BE79" s="228"/>
      <c r="BF79" s="228"/>
      <c r="BG79" s="228"/>
      <c r="BH79" s="228"/>
      <c r="BI79" s="228"/>
      <c r="BJ79" s="228"/>
      <c r="BK79" s="228"/>
      <c r="BL79" s="228"/>
      <c r="BM79" s="228"/>
      <c r="BN79" s="228"/>
      <c r="BO79" s="228"/>
      <c r="BP79" s="228"/>
      <c r="BQ79" s="228"/>
      <c r="BR79" s="228"/>
      <c r="BS79" s="228"/>
      <c r="BT79" s="228"/>
      <c r="BU79" s="228"/>
      <c r="BV79" s="228"/>
      <c r="BW79" s="228"/>
      <c r="BX79" s="228"/>
      <c r="BY79" s="228"/>
      <c r="BZ79" s="228"/>
      <c r="CA79" s="228"/>
      <c r="CB79" s="228"/>
      <c r="CC79" s="228"/>
      <c r="CD79" s="228"/>
      <c r="CE79" s="228"/>
      <c r="CF79" s="228"/>
    </row>
    <row r="80" ht="22.5" hidden="1" customHeight="1">
      <c r="A80" s="228"/>
      <c r="B80" s="228"/>
      <c r="C80" s="228"/>
      <c r="D80" s="727"/>
      <c r="E80" s="850"/>
      <c r="F80" s="850"/>
      <c r="G80" s="850"/>
      <c r="H80" s="850"/>
      <c r="I80" s="727"/>
      <c r="J80" s="727"/>
      <c r="K80" s="727"/>
      <c r="L80" s="727"/>
      <c r="M80" s="727"/>
      <c r="N80" s="727"/>
      <c r="O80" s="727"/>
      <c r="P80" s="921"/>
      <c r="Q80" s="228"/>
      <c r="R80" s="228"/>
      <c r="S80" s="228"/>
      <c r="T80" s="228"/>
      <c r="U80" s="887"/>
      <c r="V80" s="887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  <c r="AI80" s="228"/>
      <c r="AJ80" s="228"/>
      <c r="AK80" s="228"/>
      <c r="AL80" s="228"/>
      <c r="AM80" s="228"/>
      <c r="AN80" s="228"/>
      <c r="AO80" s="228"/>
      <c r="AP80" s="228"/>
      <c r="AQ80" s="228"/>
      <c r="AR80" s="228"/>
      <c r="AS80" s="228"/>
      <c r="AT80" s="228"/>
      <c r="AU80" s="228"/>
      <c r="AV80" s="228"/>
      <c r="AW80" s="228"/>
      <c r="AX80" s="228"/>
      <c r="AY80" s="228"/>
      <c r="AZ80" s="228"/>
      <c r="BA80" s="228"/>
      <c r="BB80" s="228"/>
      <c r="BC80" s="228"/>
      <c r="BD80" s="228"/>
      <c r="BE80" s="228"/>
      <c r="BF80" s="228"/>
      <c r="BG80" s="228"/>
      <c r="BH80" s="228"/>
      <c r="BI80" s="228"/>
      <c r="BJ80" s="228"/>
      <c r="BK80" s="228"/>
      <c r="BL80" s="228"/>
      <c r="BM80" s="228"/>
      <c r="BN80" s="228"/>
      <c r="BO80" s="228"/>
      <c r="BP80" s="228"/>
      <c r="BQ80" s="228"/>
      <c r="BR80" s="228"/>
      <c r="BS80" s="228"/>
      <c r="BT80" s="228"/>
      <c r="BU80" s="228"/>
      <c r="BV80" s="228"/>
      <c r="BW80" s="228"/>
      <c r="BX80" s="228"/>
      <c r="BY80" s="228"/>
      <c r="BZ80" s="228"/>
      <c r="CA80" s="228"/>
      <c r="CB80" s="228"/>
      <c r="CC80" s="228"/>
      <c r="CD80" s="228"/>
      <c r="CE80" s="228"/>
      <c r="CF80" s="228"/>
    </row>
    <row r="81" ht="22.5" hidden="1" customHeight="1">
      <c r="A81" s="228"/>
      <c r="B81" s="228"/>
      <c r="C81" s="228"/>
      <c r="D81" s="727"/>
      <c r="E81" s="850"/>
      <c r="F81" s="850"/>
      <c r="G81" s="850"/>
      <c r="H81" s="850"/>
      <c r="I81" s="727"/>
      <c r="J81" s="727"/>
      <c r="K81" s="727"/>
      <c r="L81" s="727"/>
      <c r="M81" s="727"/>
      <c r="N81" s="727"/>
      <c r="O81" s="727"/>
      <c r="P81" s="921"/>
      <c r="Q81" s="228"/>
      <c r="R81" s="228"/>
      <c r="S81" s="228"/>
      <c r="T81" s="228"/>
      <c r="U81" s="887"/>
      <c r="V81" s="887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  <c r="AT81" s="228"/>
      <c r="AU81" s="228"/>
      <c r="AV81" s="228"/>
      <c r="AW81" s="228"/>
      <c r="AX81" s="228"/>
      <c r="AY81" s="228"/>
      <c r="AZ81" s="228"/>
      <c r="BA81" s="228"/>
      <c r="BB81" s="228"/>
      <c r="BC81" s="228"/>
      <c r="BD81" s="228"/>
      <c r="BE81" s="228"/>
      <c r="BF81" s="228"/>
      <c r="BG81" s="228"/>
      <c r="BH81" s="228"/>
      <c r="BI81" s="228"/>
      <c r="BJ81" s="228"/>
      <c r="BK81" s="228"/>
      <c r="BL81" s="228"/>
      <c r="BM81" s="228"/>
      <c r="BN81" s="228"/>
      <c r="BO81" s="228"/>
      <c r="BP81" s="228"/>
      <c r="BQ81" s="228"/>
      <c r="BR81" s="228"/>
      <c r="BS81" s="228"/>
      <c r="BT81" s="228"/>
      <c r="BU81" s="228"/>
      <c r="BV81" s="228"/>
      <c r="BW81" s="228"/>
      <c r="BX81" s="228"/>
      <c r="BY81" s="228"/>
      <c r="BZ81" s="228"/>
      <c r="CA81" s="228"/>
      <c r="CB81" s="228"/>
      <c r="CC81" s="228"/>
      <c r="CD81" s="228"/>
      <c r="CE81" s="228"/>
      <c r="CF81" s="228"/>
    </row>
    <row r="82" ht="22.5" hidden="1" customHeight="1">
      <c r="A82" s="228"/>
      <c r="B82" s="228"/>
      <c r="C82" s="228"/>
      <c r="D82" s="727"/>
      <c r="E82" s="850"/>
      <c r="F82" s="850"/>
      <c r="G82" s="850"/>
      <c r="H82" s="850"/>
      <c r="I82" s="727"/>
      <c r="J82" s="727"/>
      <c r="K82" s="727"/>
      <c r="L82" s="727"/>
      <c r="M82" s="727"/>
      <c r="N82" s="727"/>
      <c r="O82" s="727"/>
      <c r="P82" s="921"/>
      <c r="Q82" s="228"/>
      <c r="R82" s="228"/>
      <c r="S82" s="228"/>
      <c r="T82" s="228"/>
      <c r="U82" s="887"/>
      <c r="V82" s="887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  <c r="AI82" s="228"/>
      <c r="AJ82" s="228"/>
      <c r="AK82" s="228"/>
      <c r="AL82" s="228"/>
      <c r="AM82" s="228"/>
      <c r="AN82" s="228"/>
      <c r="AO82" s="228"/>
      <c r="AP82" s="228"/>
      <c r="AQ82" s="228"/>
      <c r="AR82" s="228"/>
      <c r="AS82" s="228"/>
      <c r="AT82" s="228"/>
      <c r="AU82" s="228"/>
      <c r="AV82" s="228"/>
      <c r="AW82" s="228"/>
      <c r="AX82" s="228"/>
      <c r="AY82" s="228"/>
      <c r="AZ82" s="228"/>
      <c r="BA82" s="228"/>
      <c r="BB82" s="228"/>
      <c r="BC82" s="228"/>
      <c r="BD82" s="228"/>
      <c r="BE82" s="228"/>
      <c r="BF82" s="228"/>
      <c r="BG82" s="228"/>
      <c r="BH82" s="228"/>
      <c r="BI82" s="228"/>
      <c r="BJ82" s="228"/>
      <c r="BK82" s="228"/>
      <c r="BL82" s="228"/>
      <c r="BM82" s="228"/>
      <c r="BN82" s="228"/>
      <c r="BO82" s="228"/>
      <c r="BP82" s="228"/>
      <c r="BQ82" s="228"/>
      <c r="BR82" s="228"/>
      <c r="BS82" s="228"/>
      <c r="BT82" s="228"/>
      <c r="BU82" s="228"/>
      <c r="BV82" s="228"/>
      <c r="BW82" s="228"/>
      <c r="BX82" s="228"/>
      <c r="BY82" s="228"/>
      <c r="BZ82" s="228"/>
      <c r="CA82" s="228"/>
      <c r="CB82" s="228"/>
      <c r="CC82" s="228"/>
      <c r="CD82" s="228"/>
      <c r="CE82" s="228"/>
      <c r="CF82" s="228"/>
    </row>
    <row r="83" ht="22.5" hidden="1" customHeight="1">
      <c r="A83" s="228"/>
      <c r="B83" s="228"/>
      <c r="C83" s="228"/>
      <c r="D83" s="727"/>
      <c r="E83" s="850"/>
      <c r="F83" s="850"/>
      <c r="G83" s="850"/>
      <c r="H83" s="850"/>
      <c r="I83" s="727"/>
      <c r="J83" s="727"/>
      <c r="K83" s="727"/>
      <c r="L83" s="727"/>
      <c r="M83" s="727"/>
      <c r="N83" s="727"/>
      <c r="O83" s="727"/>
      <c r="P83" s="921"/>
      <c r="Q83" s="228"/>
      <c r="R83" s="228"/>
      <c r="S83" s="228"/>
      <c r="T83" s="228"/>
      <c r="U83" s="887"/>
      <c r="V83" s="887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  <c r="AT83" s="228"/>
      <c r="AU83" s="228"/>
      <c r="AV83" s="228"/>
      <c r="AW83" s="228"/>
      <c r="AX83" s="228"/>
      <c r="AY83" s="228"/>
      <c r="AZ83" s="228"/>
      <c r="BA83" s="228"/>
      <c r="BB83" s="228"/>
      <c r="BC83" s="228"/>
      <c r="BD83" s="228"/>
      <c r="BE83" s="228"/>
      <c r="BF83" s="228"/>
      <c r="BG83" s="228"/>
      <c r="BH83" s="228"/>
      <c r="BI83" s="228"/>
      <c r="BJ83" s="228"/>
      <c r="BK83" s="228"/>
      <c r="BL83" s="228"/>
      <c r="BM83" s="228"/>
      <c r="BN83" s="228"/>
      <c r="BO83" s="228"/>
      <c r="BP83" s="228"/>
      <c r="BQ83" s="228"/>
      <c r="BR83" s="228"/>
      <c r="BS83" s="228"/>
      <c r="BT83" s="228"/>
      <c r="BU83" s="228"/>
      <c r="BV83" s="228"/>
      <c r="BW83" s="228"/>
      <c r="BX83" s="228"/>
      <c r="BY83" s="228"/>
      <c r="BZ83" s="228"/>
      <c r="CA83" s="228"/>
      <c r="CB83" s="228"/>
      <c r="CC83" s="228"/>
      <c r="CD83" s="228"/>
      <c r="CE83" s="228"/>
      <c r="CF83" s="228"/>
    </row>
    <row r="84">
      <c r="E84" s="922"/>
      <c r="F84" s="922"/>
      <c r="G84" s="922"/>
      <c r="H84" s="922"/>
      <c r="U84" s="922"/>
      <c r="V84" s="922"/>
    </row>
    <row r="85">
      <c r="E85" s="922"/>
      <c r="F85" s="922"/>
      <c r="G85" s="922"/>
      <c r="H85" s="922"/>
      <c r="U85" s="922"/>
      <c r="V85" s="922"/>
    </row>
    <row r="86">
      <c r="E86" s="922"/>
      <c r="F86" s="922"/>
      <c r="G86" s="922"/>
      <c r="H86" s="922"/>
    </row>
    <row r="87">
      <c r="E87" s="922" t="str">
        <f t="array" ref="E87">UNIQUE('fb2'!A:A)</f>
        <v>#REF!</v>
      </c>
      <c r="F87" s="922"/>
      <c r="G87" s="922"/>
      <c r="H87" s="922"/>
    </row>
    <row r="88">
      <c r="E88" s="922"/>
      <c r="F88" s="922"/>
      <c r="G88" s="922" t="str">
        <f>SUMIFS('fb2'!$F:$F,'fb2'!$G:$G,"&gt;="&amp;'Report LATAM'!$C$5,'fb2'!$G:$G,"&lt;="&amp;'Report LATAM'!$D$5,'fb2'!$A:$A,E88)</f>
        <v>#N/A</v>
      </c>
      <c r="H88" s="922"/>
    </row>
    <row r="89">
      <c r="E89" s="922"/>
      <c r="F89" s="922"/>
      <c r="G89" s="922" t="str">
        <f>SUMIFS('fb2'!$F:$F,'fb2'!$G:$G,"&gt;="&amp;'Report LATAM'!$C$5,'fb2'!$G:$G,"&lt;="&amp;'Report LATAM'!$D$5,'fb2'!$A:$A,E89)</f>
        <v>#N/A</v>
      </c>
      <c r="H89" s="922"/>
    </row>
    <row r="90">
      <c r="E90" s="922"/>
      <c r="F90" s="922"/>
      <c r="G90" s="922" t="str">
        <f>SUMIFS('fb2'!$F:$F,'fb2'!$G:$G,"&gt;="&amp;'Report LATAM'!$C$5,'fb2'!$G:$G,"&lt;="&amp;'Report LATAM'!$D$5,'fb2'!$A:$A,E90)</f>
        <v>#N/A</v>
      </c>
      <c r="H90" s="922"/>
    </row>
    <row r="91">
      <c r="E91" s="922"/>
      <c r="F91" s="922"/>
      <c r="G91" s="922" t="str">
        <f>SUMIFS('fb2'!$F:$F,'fb2'!$G:$G,"&gt;="&amp;'Report LATAM'!$C$5,'fb2'!$G:$G,"&lt;="&amp;'Report LATAM'!$D$5,'fb2'!$A:$A,E91)</f>
        <v>#N/A</v>
      </c>
      <c r="H91" s="922"/>
    </row>
    <row r="92">
      <c r="E92" s="922"/>
      <c r="F92" s="922"/>
      <c r="G92" s="922" t="str">
        <f>SUMIFS('fb2'!$F:$F,'fb2'!$G:$G,"&gt;="&amp;'Report LATAM'!$C$5,'fb2'!$G:$G,"&lt;="&amp;'Report LATAM'!$D$5,'fb2'!$A:$A,E92)</f>
        <v>#N/A</v>
      </c>
      <c r="H92" s="922"/>
    </row>
    <row r="93">
      <c r="E93" s="922"/>
      <c r="F93" s="922"/>
      <c r="G93" s="922" t="str">
        <f>SUMIFS('fb2'!$F:$F,'fb2'!$G:$G,"&gt;="&amp;'Report LATAM'!$C$5,'fb2'!$G:$G,"&lt;="&amp;'Report LATAM'!$D$5,'fb2'!$A:$A,E93)</f>
        <v>#N/A</v>
      </c>
      <c r="H93" s="922"/>
    </row>
    <row r="94">
      <c r="E94" s="922"/>
      <c r="F94" s="922"/>
      <c r="G94" s="922"/>
      <c r="H94" s="922"/>
    </row>
    <row r="95">
      <c r="E95" s="922"/>
      <c r="F95" s="922"/>
      <c r="G95" s="922"/>
      <c r="H95" s="922"/>
    </row>
    <row r="96">
      <c r="E96" s="922"/>
      <c r="F96" s="922"/>
      <c r="G96" s="922"/>
      <c r="H96" s="922"/>
    </row>
    <row r="97">
      <c r="E97" s="922"/>
      <c r="F97" s="922"/>
      <c r="G97" s="922"/>
      <c r="H97" s="922"/>
    </row>
    <row r="98">
      <c r="E98" s="922"/>
      <c r="F98" s="922"/>
      <c r="G98" s="922"/>
      <c r="H98" s="922"/>
    </row>
    <row r="99">
      <c r="E99" s="922"/>
      <c r="F99" s="922"/>
      <c r="G99" s="922"/>
      <c r="H99" s="922"/>
    </row>
    <row r="100">
      <c r="E100" s="922"/>
      <c r="F100" s="922"/>
      <c r="G100" s="922"/>
      <c r="H100" s="922"/>
    </row>
    <row r="101">
      <c r="E101" s="922"/>
      <c r="F101" s="922"/>
      <c r="G101" s="922"/>
      <c r="H101" s="922"/>
    </row>
    <row r="102">
      <c r="E102" s="922"/>
      <c r="F102" s="922"/>
      <c r="G102" s="922"/>
      <c r="H102" s="922"/>
    </row>
    <row r="103">
      <c r="E103" s="922"/>
      <c r="F103" s="922"/>
      <c r="G103" s="922"/>
      <c r="H103" s="922"/>
    </row>
    <row r="104">
      <c r="E104" s="922"/>
      <c r="F104" s="922"/>
      <c r="G104" s="922"/>
      <c r="H104" s="922"/>
    </row>
    <row r="105">
      <c r="E105" s="922"/>
      <c r="F105" s="922"/>
      <c r="G105" s="922"/>
      <c r="H105" s="922"/>
    </row>
    <row r="106">
      <c r="E106" s="922"/>
      <c r="F106" s="922"/>
      <c r="G106" s="922"/>
      <c r="H106" s="922"/>
    </row>
    <row r="107">
      <c r="E107" s="922"/>
      <c r="F107" s="922"/>
      <c r="G107" s="922"/>
      <c r="H107" s="922"/>
    </row>
    <row r="108">
      <c r="E108" s="922"/>
      <c r="F108" s="922"/>
      <c r="G108" s="922"/>
      <c r="H108" s="922"/>
    </row>
    <row r="109">
      <c r="E109" s="922"/>
      <c r="F109" s="922"/>
      <c r="G109" s="922"/>
      <c r="H109" s="922"/>
    </row>
    <row r="110">
      <c r="E110" s="922"/>
      <c r="F110" s="922"/>
      <c r="G110" s="922"/>
      <c r="H110" s="922"/>
    </row>
    <row r="111">
      <c r="E111" s="922"/>
      <c r="F111" s="922"/>
      <c r="G111" s="922"/>
      <c r="H111" s="922"/>
    </row>
    <row r="113">
      <c r="L113" s="923" t="str">
        <f t="array" ref="L113">UNIQUE(gl!B:B)</f>
        <v>#REF!</v>
      </c>
    </row>
    <row r="114">
      <c r="M114" s="924" t="str">
        <f>SUMIFS(gl!$D:$D,gl!$F:$F,"&gt;="&amp;'Report LATAM'!$C$5,gl!$F:$F,"&lt;="&amp;'Report LATAM'!$D$5,gl!$B:$B,L114)/1000000</f>
        <v>#N/A</v>
      </c>
    </row>
    <row r="115">
      <c r="M115" s="924" t="str">
        <f>SUMIFS(gl!$D:$D,gl!$F:$F,"&gt;="&amp;'Report LATAM'!$C$5,gl!$F:$F,"&lt;="&amp;'Report LATAM'!$D$5,gl!$B:$B,L115)/1000000</f>
        <v>#N/A</v>
      </c>
    </row>
    <row r="116">
      <c r="M116" s="924" t="str">
        <f>SUMIFS(gl!$D:$D,gl!$F:$F,"&gt;="&amp;'Report LATAM'!$C$5,gl!$F:$F,"&lt;="&amp;'Report LATAM'!$D$5,gl!$B:$B,L116)/1000000</f>
        <v>#N/A</v>
      </c>
    </row>
    <row r="117">
      <c r="M117" s="924" t="str">
        <f>SUMIFS(gl!$D:$D,gl!$F:$F,"&gt;="&amp;'Report LATAM'!$C$5,gl!$F:$F,"&lt;="&amp;'Report LATAM'!$D$5,gl!$B:$B,L117)/1000000</f>
        <v>#N/A</v>
      </c>
    </row>
    <row r="118">
      <c r="M118" s="924" t="str">
        <f>SUMIFS(gl!$D:$D,gl!$F:$F,"&gt;="&amp;'Report LATAM'!$C$5,gl!$F:$F,"&lt;="&amp;'Report LATAM'!$D$5,gl!$B:$B,L118)/1000000</f>
        <v>#N/A</v>
      </c>
    </row>
    <row r="119">
      <c r="M119" s="924" t="str">
        <f>SUMIFS(gl!$D:$D,gl!$F:$F,"&gt;="&amp;'Report LATAM'!$C$5,gl!$F:$F,"&lt;="&amp;'Report LATAM'!$D$5,gl!$B:$B,L119)/1000000</f>
        <v>#N/A</v>
      </c>
    </row>
    <row r="120">
      <c r="M120" s="924" t="str">
        <f>SUMIFS(gl!$D:$D,gl!$F:$F,"&gt;="&amp;'Report LATAM'!$C$5,gl!$F:$F,"&lt;="&amp;'Report LATAM'!$D$5,gl!$B:$B,L120)/1000000</f>
        <v>#N/A</v>
      </c>
    </row>
    <row r="121">
      <c r="M121" s="924" t="str">
        <f>SUMIFS(gl!$D:$D,gl!$F:$F,"&gt;="&amp;'Report LATAM'!$C$5,gl!$F:$F,"&lt;="&amp;'Report LATAM'!$D$5,gl!$B:$B,L121)/1000000</f>
        <v>#N/A</v>
      </c>
    </row>
    <row r="122">
      <c r="M122" s="924" t="str">
        <f>SUMIFS(gl!$D:$D,gl!$F:$F,"&gt;="&amp;'Report LATAM'!$C$5,gl!$F:$F,"&lt;="&amp;'Report LATAM'!$D$5,gl!$B:$B,L122)/1000000</f>
        <v>#N/A</v>
      </c>
    </row>
    <row r="123">
      <c r="M123" s="924" t="str">
        <f>SUMIFS(gl!$D:$D,gl!$F:$F,"&gt;="&amp;'Report LATAM'!$C$5,gl!$F:$F,"&lt;="&amp;'Report LATAM'!$D$5,gl!$B:$B,L123)/1000000</f>
        <v>#N/A</v>
      </c>
    </row>
    <row r="124">
      <c r="M124" s="924" t="str">
        <f>SUMIFS(gl!$D:$D,gl!$F:$F,"&gt;="&amp;'Report LATAM'!$C$5,gl!$F:$F,"&lt;="&amp;'Report LATAM'!$D$5,gl!$B:$B,L124)/1000000</f>
        <v>#N/A</v>
      </c>
    </row>
    <row r="125">
      <c r="M125" s="924" t="str">
        <f>SUMIFS(gl!$D:$D,gl!$F:$F,"&gt;="&amp;'Report LATAM'!$C$5,gl!$F:$F,"&lt;="&amp;'Report LATAM'!$D$5,gl!$B:$B,L125)/1000000</f>
        <v>#N/A</v>
      </c>
    </row>
    <row r="126">
      <c r="M126" s="924" t="str">
        <f>SUMIFS(gl!$D:$D,gl!$F:$F,"&gt;="&amp;'Report LATAM'!$C$5,gl!$F:$F,"&lt;="&amp;'Report LATAM'!$D$5,gl!$B:$B,L126)/1000000</f>
        <v>#N/A</v>
      </c>
    </row>
    <row r="127">
      <c r="M127" s="924" t="str">
        <f>SUMIFS(gl!$D:$D,gl!$F:$F,"&gt;="&amp;'Report LATAM'!$C$5,gl!$F:$F,"&lt;="&amp;'Report LATAM'!$D$5,gl!$B:$B,L127)/1000000</f>
        <v>#N/A</v>
      </c>
    </row>
    <row r="128">
      <c r="M128" s="924" t="str">
        <f>SUMIFS(gl!$D:$D,gl!$F:$F,"&gt;="&amp;'Report LATAM'!$C$5,gl!$F:$F,"&lt;="&amp;'Report LATAM'!$D$5,gl!$B:$B,L128)/1000000</f>
        <v>#N/A</v>
      </c>
    </row>
    <row r="129">
      <c r="M129" s="924" t="str">
        <f>SUMIFS(gl!$D:$D,gl!$F:$F,"&gt;="&amp;'Report LATAM'!$C$5,gl!$F:$F,"&lt;="&amp;'Report LATAM'!$D$5,gl!$B:$B,L129)/1000000</f>
        <v>#N/A</v>
      </c>
    </row>
  </sheetData>
  <mergeCells count="93">
    <mergeCell ref="U8:U9"/>
    <mergeCell ref="V8:V9"/>
    <mergeCell ref="X8:X9"/>
    <mergeCell ref="Y8:Y9"/>
    <mergeCell ref="AE11:AE22"/>
    <mergeCell ref="AS11:AS22"/>
    <mergeCell ref="AE23:AE25"/>
    <mergeCell ref="AS23:AS25"/>
    <mergeCell ref="AF3:AG3"/>
    <mergeCell ref="AT3:AU3"/>
    <mergeCell ref="C8:C9"/>
    <mergeCell ref="D8:E9"/>
    <mergeCell ref="G8:I8"/>
    <mergeCell ref="J8:K8"/>
    <mergeCell ref="M8:M9"/>
    <mergeCell ref="D12:F12"/>
    <mergeCell ref="G12:I12"/>
    <mergeCell ref="D11:F11"/>
    <mergeCell ref="D13:F13"/>
    <mergeCell ref="D24:F24"/>
    <mergeCell ref="G24:I24"/>
    <mergeCell ref="D25:F25"/>
    <mergeCell ref="G25:I25"/>
    <mergeCell ref="P25:Q25"/>
    <mergeCell ref="G13:I13"/>
    <mergeCell ref="J13:L13"/>
    <mergeCell ref="D14:F14"/>
    <mergeCell ref="G14:I14"/>
    <mergeCell ref="J14:L14"/>
    <mergeCell ref="D15:F15"/>
    <mergeCell ref="G15:I15"/>
    <mergeCell ref="J15:L15"/>
    <mergeCell ref="D16:I16"/>
    <mergeCell ref="D17:F17"/>
    <mergeCell ref="G17:I17"/>
    <mergeCell ref="J17:L17"/>
    <mergeCell ref="D18:F18"/>
    <mergeCell ref="G18:I18"/>
    <mergeCell ref="J18:L18"/>
    <mergeCell ref="D19:F19"/>
    <mergeCell ref="G19:I19"/>
    <mergeCell ref="D21:F21"/>
    <mergeCell ref="G21:I21"/>
    <mergeCell ref="D22:F22"/>
    <mergeCell ref="G22:I22"/>
    <mergeCell ref="J22:L22"/>
    <mergeCell ref="M22:O22"/>
    <mergeCell ref="G28:I28"/>
    <mergeCell ref="D29:F29"/>
    <mergeCell ref="G29:I29"/>
    <mergeCell ref="D33:E33"/>
    <mergeCell ref="G33:H33"/>
    <mergeCell ref="D34:F34"/>
    <mergeCell ref="G34:I34"/>
    <mergeCell ref="B49:J49"/>
    <mergeCell ref="B56:J56"/>
    <mergeCell ref="D69:H69"/>
    <mergeCell ref="B23:B25"/>
    <mergeCell ref="D23:F23"/>
    <mergeCell ref="G23:I23"/>
    <mergeCell ref="B26:B33"/>
    <mergeCell ref="D26:F26"/>
    <mergeCell ref="G26:I26"/>
    <mergeCell ref="G27:I27"/>
    <mergeCell ref="J19:L19"/>
    <mergeCell ref="D20:F20"/>
    <mergeCell ref="G20:I20"/>
    <mergeCell ref="J20:L20"/>
    <mergeCell ref="P8:Q9"/>
    <mergeCell ref="S8:S9"/>
    <mergeCell ref="D10:G10"/>
    <mergeCell ref="B11:B22"/>
    <mergeCell ref="G11:I11"/>
    <mergeCell ref="J11:L11"/>
    <mergeCell ref="J12:L12"/>
    <mergeCell ref="D27:F27"/>
    <mergeCell ref="D28:F28"/>
    <mergeCell ref="D30:F30"/>
    <mergeCell ref="G30:I30"/>
    <mergeCell ref="D31:F31"/>
    <mergeCell ref="G31:I31"/>
    <mergeCell ref="D32:F32"/>
    <mergeCell ref="G32:I32"/>
    <mergeCell ref="P32:Q32"/>
    <mergeCell ref="P33:Q33"/>
    <mergeCell ref="J34:L34"/>
    <mergeCell ref="P23:Q23"/>
    <mergeCell ref="P26:Q26"/>
    <mergeCell ref="P27:Q27"/>
    <mergeCell ref="P28:Q28"/>
    <mergeCell ref="P29:Q29"/>
    <mergeCell ref="P30:Q30"/>
    <mergeCell ref="P31:Q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 ht="158.25" customHeight="1">
      <c r="A1" s="925"/>
      <c r="B1" s="926"/>
      <c r="C1" s="927"/>
      <c r="D1" s="928"/>
      <c r="E1" s="929"/>
      <c r="F1" s="930"/>
      <c r="G1" s="930"/>
      <c r="H1" s="929"/>
      <c r="I1" s="929"/>
      <c r="J1" s="929"/>
      <c r="K1" s="929"/>
      <c r="L1" s="930"/>
      <c r="M1" s="929"/>
      <c r="N1" s="931"/>
      <c r="O1" s="929"/>
      <c r="P1" s="187"/>
      <c r="Q1" s="187"/>
      <c r="R1" s="187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</row>
    <row r="2" ht="22.5" customHeight="1">
      <c r="A2" s="933"/>
      <c r="B2" s="934">
        <v>45658.0</v>
      </c>
      <c r="C2" s="934">
        <v>45689.0</v>
      </c>
      <c r="D2" s="934">
        <v>45717.0</v>
      </c>
      <c r="E2" s="934">
        <v>45748.0</v>
      </c>
      <c r="F2" s="935">
        <v>45778.0</v>
      </c>
      <c r="G2" s="936">
        <v>45809.0</v>
      </c>
      <c r="H2" s="935">
        <v>45839.0</v>
      </c>
      <c r="I2" s="936">
        <v>45870.0</v>
      </c>
      <c r="J2" s="935">
        <v>45901.0</v>
      </c>
      <c r="K2" s="936">
        <v>45931.0</v>
      </c>
      <c r="L2" s="935">
        <v>45962.0</v>
      </c>
      <c r="M2" s="936">
        <v>45992.0</v>
      </c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</row>
    <row r="3" ht="22.5" hidden="1" customHeight="1">
      <c r="A3" s="937"/>
      <c r="B3" s="938">
        <v>45688.0</v>
      </c>
      <c r="C3" s="938">
        <v>45716.0</v>
      </c>
      <c r="D3" s="938">
        <v>45747.0</v>
      </c>
      <c r="E3" s="938">
        <v>45777.0</v>
      </c>
      <c r="F3" s="938">
        <v>45808.0</v>
      </c>
      <c r="G3" s="938">
        <v>45838.0</v>
      </c>
      <c r="H3" s="938">
        <v>45869.0</v>
      </c>
      <c r="I3" s="938">
        <v>45900.0</v>
      </c>
      <c r="J3" s="938">
        <v>45930.0</v>
      </c>
      <c r="K3" s="938">
        <v>45961.0</v>
      </c>
      <c r="L3" s="938">
        <v>45991.0</v>
      </c>
      <c r="M3" s="938">
        <v>46022.0</v>
      </c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</row>
    <row r="4" ht="22.5" hidden="1" customHeight="1">
      <c r="A4" s="937"/>
      <c r="B4" s="937"/>
      <c r="C4" s="937"/>
      <c r="D4" s="937"/>
      <c r="E4" s="937"/>
      <c r="F4" s="937"/>
      <c r="G4" s="937"/>
      <c r="H4" s="937"/>
      <c r="I4" s="937"/>
      <c r="J4" s="937"/>
      <c r="K4" s="937"/>
      <c r="L4" s="937"/>
      <c r="M4" s="937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</row>
    <row r="5" ht="22.5" customHeight="1">
      <c r="A5" s="939" t="s">
        <v>234</v>
      </c>
      <c r="B5" s="801">
        <f t="shared" ref="B5:M5" si="1">COUNTIFS(Data!$A:$A,"&gt;="&amp;B2,Data!$A:$A,"&lt;="&amp;B3)</f>
        <v>0</v>
      </c>
      <c r="C5" s="801">
        <f t="shared" si="1"/>
        <v>0</v>
      </c>
      <c r="D5" s="801">
        <f t="shared" si="1"/>
        <v>0</v>
      </c>
      <c r="E5" s="801">
        <f t="shared" si="1"/>
        <v>0</v>
      </c>
      <c r="F5" s="940">
        <f t="shared" si="1"/>
        <v>0</v>
      </c>
      <c r="G5" s="801">
        <f t="shared" si="1"/>
        <v>0</v>
      </c>
      <c r="H5" s="940">
        <f t="shared" si="1"/>
        <v>0</v>
      </c>
      <c r="I5" s="801">
        <f t="shared" si="1"/>
        <v>0</v>
      </c>
      <c r="J5" s="940">
        <f t="shared" si="1"/>
        <v>0</v>
      </c>
      <c r="K5" s="801">
        <f t="shared" si="1"/>
        <v>0</v>
      </c>
      <c r="L5" s="940">
        <f t="shared" si="1"/>
        <v>0</v>
      </c>
      <c r="M5" s="801">
        <f t="shared" si="1"/>
        <v>0</v>
      </c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</row>
    <row r="6" ht="22.5" customHeight="1">
      <c r="A6" s="228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</row>
    <row r="7" ht="22.5" customHeight="1">
      <c r="A7" s="228"/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</row>
    <row r="8" ht="22.5" customHeight="1">
      <c r="A8" s="941" t="s">
        <v>235</v>
      </c>
      <c r="B8" s="942">
        <v>45658.0</v>
      </c>
      <c r="C8" s="942">
        <v>45689.0</v>
      </c>
      <c r="D8" s="942">
        <v>45717.0</v>
      </c>
      <c r="E8" s="942">
        <v>45748.0</v>
      </c>
      <c r="F8" s="943">
        <v>45778.0</v>
      </c>
      <c r="G8" s="944">
        <v>45809.0</v>
      </c>
      <c r="H8" s="943">
        <v>45839.0</v>
      </c>
      <c r="I8" s="944">
        <v>45870.0</v>
      </c>
      <c r="J8" s="943">
        <v>45901.0</v>
      </c>
      <c r="K8" s="944">
        <v>45931.0</v>
      </c>
      <c r="L8" s="943">
        <v>45962.0</v>
      </c>
      <c r="M8" s="944">
        <v>45992.0</v>
      </c>
      <c r="N8" s="661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</row>
    <row r="9" ht="22.5" customHeight="1">
      <c r="A9" s="945" t="s">
        <v>9</v>
      </c>
      <c r="B9" s="850">
        <f t="shared" ref="B9:M9" si="2">COUNTIFS(Data!$A:$A,"&gt;="&amp;B2,Data!$A:$A,"&lt;="&amp;B3,Data!$X:$X,$A$9)</f>
        <v>0</v>
      </c>
      <c r="C9" s="850">
        <f t="shared" si="2"/>
        <v>0</v>
      </c>
      <c r="D9" s="850">
        <f t="shared" si="2"/>
        <v>0</v>
      </c>
      <c r="E9" s="850">
        <f t="shared" si="2"/>
        <v>0</v>
      </c>
      <c r="F9" s="940">
        <f t="shared" si="2"/>
        <v>0</v>
      </c>
      <c r="G9" s="801">
        <f t="shared" si="2"/>
        <v>0</v>
      </c>
      <c r="H9" s="940">
        <f t="shared" si="2"/>
        <v>0</v>
      </c>
      <c r="I9" s="801">
        <f t="shared" si="2"/>
        <v>0</v>
      </c>
      <c r="J9" s="940">
        <f t="shared" si="2"/>
        <v>0</v>
      </c>
      <c r="K9" s="801">
        <f t="shared" si="2"/>
        <v>0</v>
      </c>
      <c r="L9" s="940">
        <f t="shared" si="2"/>
        <v>0</v>
      </c>
      <c r="M9" s="801">
        <f t="shared" si="2"/>
        <v>0</v>
      </c>
      <c r="N9" s="696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</row>
    <row r="10" ht="22.5" customHeight="1">
      <c r="A10" s="945" t="s">
        <v>42</v>
      </c>
      <c r="B10" s="850">
        <f t="shared" ref="B10:M10" si="3">COUNTIFS(Data!$A:$A,"&gt;="&amp;B2,Data!$A:$A,"&lt;="&amp;B3,Data!$X:$X,$A$10)</f>
        <v>0</v>
      </c>
      <c r="C10" s="850">
        <f t="shared" si="3"/>
        <v>0</v>
      </c>
      <c r="D10" s="850">
        <f t="shared" si="3"/>
        <v>0</v>
      </c>
      <c r="E10" s="850">
        <f t="shared" si="3"/>
        <v>0</v>
      </c>
      <c r="F10" s="940">
        <f t="shared" si="3"/>
        <v>0</v>
      </c>
      <c r="G10" s="801">
        <f t="shared" si="3"/>
        <v>0</v>
      </c>
      <c r="H10" s="940">
        <f t="shared" si="3"/>
        <v>0</v>
      </c>
      <c r="I10" s="801">
        <f t="shared" si="3"/>
        <v>0</v>
      </c>
      <c r="J10" s="940">
        <f t="shared" si="3"/>
        <v>0</v>
      </c>
      <c r="K10" s="801">
        <f t="shared" si="3"/>
        <v>0</v>
      </c>
      <c r="L10" s="940">
        <f t="shared" si="3"/>
        <v>0</v>
      </c>
      <c r="M10" s="801">
        <f t="shared" si="3"/>
        <v>0</v>
      </c>
      <c r="N10" s="696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  <c r="AE10" s="228"/>
      <c r="AF10" s="228"/>
      <c r="AG10" s="228"/>
      <c r="AH10" s="228"/>
    </row>
    <row r="11" ht="22.5" customHeight="1">
      <c r="A11" s="945" t="s">
        <v>43</v>
      </c>
      <c r="B11" s="850">
        <f t="shared" ref="B11:M11" si="4">COUNTIFS(Data!$A:$A,"&gt;="&amp;B2,Data!$A:$A,"&lt;="&amp;B3,Data!$X:$X,$A$11)</f>
        <v>0</v>
      </c>
      <c r="C11" s="850">
        <f t="shared" si="4"/>
        <v>0</v>
      </c>
      <c r="D11" s="850">
        <f t="shared" si="4"/>
        <v>0</v>
      </c>
      <c r="E11" s="850">
        <f t="shared" si="4"/>
        <v>0</v>
      </c>
      <c r="F11" s="940">
        <f t="shared" si="4"/>
        <v>0</v>
      </c>
      <c r="G11" s="801">
        <f t="shared" si="4"/>
        <v>0</v>
      </c>
      <c r="H11" s="940">
        <f t="shared" si="4"/>
        <v>0</v>
      </c>
      <c r="I11" s="801">
        <f t="shared" si="4"/>
        <v>0</v>
      </c>
      <c r="J11" s="940">
        <f t="shared" si="4"/>
        <v>0</v>
      </c>
      <c r="K11" s="801">
        <f t="shared" si="4"/>
        <v>0</v>
      </c>
      <c r="L11" s="940">
        <f t="shared" si="4"/>
        <v>0</v>
      </c>
      <c r="M11" s="801">
        <f t="shared" si="4"/>
        <v>0</v>
      </c>
      <c r="N11" s="696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</row>
    <row r="12" ht="22.5" customHeight="1">
      <c r="A12" s="945" t="s">
        <v>44</v>
      </c>
      <c r="B12" s="850">
        <f t="shared" ref="B12:M12" si="5">COUNTIFS(Data!$A:$A,"&gt;="&amp;B2,Data!$A:$A,"&lt;="&amp;B3,Data!$X:$X,$A$12)</f>
        <v>0</v>
      </c>
      <c r="C12" s="850">
        <f t="shared" si="5"/>
        <v>0</v>
      </c>
      <c r="D12" s="850">
        <f t="shared" si="5"/>
        <v>0</v>
      </c>
      <c r="E12" s="850">
        <f t="shared" si="5"/>
        <v>0</v>
      </c>
      <c r="F12" s="940">
        <f t="shared" si="5"/>
        <v>0</v>
      </c>
      <c r="G12" s="801">
        <f t="shared" si="5"/>
        <v>0</v>
      </c>
      <c r="H12" s="940">
        <f t="shared" si="5"/>
        <v>0</v>
      </c>
      <c r="I12" s="801">
        <f t="shared" si="5"/>
        <v>0</v>
      </c>
      <c r="J12" s="940">
        <f t="shared" si="5"/>
        <v>0</v>
      </c>
      <c r="K12" s="801">
        <f t="shared" si="5"/>
        <v>0</v>
      </c>
      <c r="L12" s="940">
        <f t="shared" si="5"/>
        <v>0</v>
      </c>
      <c r="M12" s="801">
        <f t="shared" si="5"/>
        <v>0</v>
      </c>
      <c r="N12" s="696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946" t="s">
        <v>0</v>
      </c>
      <c r="AC12" s="947" t="s">
        <v>1</v>
      </c>
      <c r="AD12" s="948"/>
      <c r="AE12" s="949"/>
      <c r="AF12" s="228"/>
      <c r="AG12" s="228"/>
      <c r="AH12" s="228"/>
    </row>
    <row r="13" ht="22.5" customHeight="1">
      <c r="A13" s="945" t="s">
        <v>5</v>
      </c>
      <c r="B13" s="850">
        <f t="shared" ref="B13:M13" si="6">sum(B9:B12)</f>
        <v>0</v>
      </c>
      <c r="C13" s="850">
        <f t="shared" si="6"/>
        <v>0</v>
      </c>
      <c r="D13" s="850">
        <f t="shared" si="6"/>
        <v>0</v>
      </c>
      <c r="E13" s="850">
        <f t="shared" si="6"/>
        <v>0</v>
      </c>
      <c r="F13" s="950">
        <f t="shared" si="6"/>
        <v>0</v>
      </c>
      <c r="G13" s="950">
        <f t="shared" si="6"/>
        <v>0</v>
      </c>
      <c r="H13" s="950">
        <f t="shared" si="6"/>
        <v>0</v>
      </c>
      <c r="I13" s="950">
        <f t="shared" si="6"/>
        <v>0</v>
      </c>
      <c r="J13" s="950">
        <f t="shared" si="6"/>
        <v>0</v>
      </c>
      <c r="K13" s="950">
        <f t="shared" si="6"/>
        <v>0</v>
      </c>
      <c r="L13" s="950">
        <f t="shared" si="6"/>
        <v>0</v>
      </c>
      <c r="M13" s="950">
        <f t="shared" si="6"/>
        <v>0</v>
      </c>
      <c r="N13" s="661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951">
        <v>45901.0</v>
      </c>
      <c r="AC13" s="951">
        <v>45930.0</v>
      </c>
      <c r="AD13" s="949"/>
      <c r="AE13" s="952"/>
      <c r="AF13" s="228"/>
      <c r="AG13" s="228"/>
      <c r="AH13" s="228"/>
    </row>
    <row r="14" ht="22.5" customHeight="1">
      <c r="A14" s="953" t="s">
        <v>236</v>
      </c>
      <c r="B14" s="850">
        <f t="shared" ref="B14:M14" si="7">COUNTIFS(Data!$A:$A,"&gt;="&amp;B2,Data!$A:$A,"&lt;="&amp;B3,Data!$W:$W,$A$14)</f>
        <v>0</v>
      </c>
      <c r="C14" s="850">
        <f t="shared" si="7"/>
        <v>0</v>
      </c>
      <c r="D14" s="850">
        <f t="shared" si="7"/>
        <v>0</v>
      </c>
      <c r="E14" s="850">
        <f t="shared" si="7"/>
        <v>0</v>
      </c>
      <c r="F14" s="940">
        <f t="shared" si="7"/>
        <v>0</v>
      </c>
      <c r="G14" s="801">
        <f t="shared" si="7"/>
        <v>0</v>
      </c>
      <c r="H14" s="940">
        <f t="shared" si="7"/>
        <v>0</v>
      </c>
      <c r="I14" s="801">
        <f t="shared" si="7"/>
        <v>0</v>
      </c>
      <c r="J14" s="940">
        <f t="shared" si="7"/>
        <v>0</v>
      </c>
      <c r="K14" s="801">
        <f t="shared" si="7"/>
        <v>0</v>
      </c>
      <c r="L14" s="940">
        <f t="shared" si="7"/>
        <v>0</v>
      </c>
      <c r="M14" s="801">
        <f t="shared" si="7"/>
        <v>0</v>
      </c>
      <c r="N14" s="661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954">
        <f>EOMONTH(AB13,-2)+1
</f>
        <v>45870</v>
      </c>
      <c r="AC14" s="954">
        <f>EOMONTH(AC13,-1)
</f>
        <v>45900</v>
      </c>
      <c r="AD14" s="283"/>
      <c r="AE14" s="955"/>
      <c r="AF14" s="228"/>
      <c r="AG14" s="228"/>
      <c r="AH14" s="228"/>
    </row>
    <row r="15" ht="22.5" customHeight="1">
      <c r="A15" s="945" t="s">
        <v>237</v>
      </c>
      <c r="B15" s="956">
        <f t="shared" ref="B15:M15" si="8">iferror(B14/B5,0)</f>
        <v>0</v>
      </c>
      <c r="C15" s="956">
        <f t="shared" si="8"/>
        <v>0</v>
      </c>
      <c r="D15" s="956">
        <f t="shared" si="8"/>
        <v>0</v>
      </c>
      <c r="E15" s="956">
        <f t="shared" si="8"/>
        <v>0</v>
      </c>
      <c r="F15" s="957">
        <f t="shared" si="8"/>
        <v>0</v>
      </c>
      <c r="G15" s="958">
        <f t="shared" si="8"/>
        <v>0</v>
      </c>
      <c r="H15" s="957">
        <f t="shared" si="8"/>
        <v>0</v>
      </c>
      <c r="I15" s="958">
        <f t="shared" si="8"/>
        <v>0</v>
      </c>
      <c r="J15" s="957">
        <f t="shared" si="8"/>
        <v>0</v>
      </c>
      <c r="K15" s="958">
        <f t="shared" si="8"/>
        <v>0</v>
      </c>
      <c r="L15" s="957">
        <f t="shared" si="8"/>
        <v>0</v>
      </c>
      <c r="M15" s="958">
        <f t="shared" si="8"/>
        <v>0</v>
      </c>
      <c r="N15" s="661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959"/>
      <c r="AC15" s="960" t="s">
        <v>2</v>
      </c>
      <c r="AD15" s="961" t="s">
        <v>3</v>
      </c>
      <c r="AE15" s="962" t="s">
        <v>4</v>
      </c>
      <c r="AF15" s="228"/>
      <c r="AG15" s="228"/>
      <c r="AH15" s="228"/>
    </row>
    <row r="16" ht="22.5" customHeight="1">
      <c r="A16" s="963"/>
      <c r="B16" s="964"/>
      <c r="C16" s="964"/>
      <c r="D16" s="964"/>
      <c r="E16" s="964"/>
      <c r="F16" s="965"/>
      <c r="G16" s="966"/>
      <c r="H16" s="965"/>
      <c r="I16" s="966"/>
      <c r="J16" s="965"/>
      <c r="K16" s="966"/>
      <c r="L16" s="965"/>
      <c r="M16" s="966"/>
      <c r="N16" s="661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967" t="s">
        <v>8</v>
      </c>
      <c r="AC16" s="968" t="str">
        <f t="shared" ref="AC16:AC17" si="10">AN16</f>
        <v/>
      </c>
      <c r="AD16" s="969"/>
      <c r="AE16" s="970" t="str">
        <f t="shared" ref="AE16:AE19" si="11">iferror(AC16/'SDR PA'!AC16-1,"")</f>
        <v/>
      </c>
      <c r="AF16" s="228"/>
      <c r="AG16" s="228"/>
      <c r="AH16" s="228"/>
    </row>
    <row r="17" ht="22.5" customHeight="1">
      <c r="A17" s="945" t="s">
        <v>238</v>
      </c>
      <c r="B17" s="956">
        <f t="shared" ref="B17:M17" si="9">iferror(B13/B5,0)</f>
        <v>0</v>
      </c>
      <c r="C17" s="956">
        <f t="shared" si="9"/>
        <v>0</v>
      </c>
      <c r="D17" s="956">
        <f t="shared" si="9"/>
        <v>0</v>
      </c>
      <c r="E17" s="956">
        <f t="shared" si="9"/>
        <v>0</v>
      </c>
      <c r="F17" s="957">
        <f t="shared" si="9"/>
        <v>0</v>
      </c>
      <c r="G17" s="958">
        <f t="shared" si="9"/>
        <v>0</v>
      </c>
      <c r="H17" s="957">
        <f t="shared" si="9"/>
        <v>0</v>
      </c>
      <c r="I17" s="958">
        <f t="shared" si="9"/>
        <v>0</v>
      </c>
      <c r="J17" s="957">
        <f t="shared" si="9"/>
        <v>0</v>
      </c>
      <c r="K17" s="958">
        <f t="shared" si="9"/>
        <v>0</v>
      </c>
      <c r="L17" s="957">
        <f t="shared" si="9"/>
        <v>0</v>
      </c>
      <c r="M17" s="958">
        <f t="shared" si="9"/>
        <v>0</v>
      </c>
      <c r="N17" s="661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971" t="s">
        <v>9</v>
      </c>
      <c r="AC17" s="972" t="str">
        <f t="shared" si="10"/>
        <v/>
      </c>
      <c r="AD17" s="973">
        <f>iferror(AC17/$D$6,0)</f>
        <v>0</v>
      </c>
      <c r="AE17" s="970" t="str">
        <f t="shared" si="11"/>
        <v/>
      </c>
      <c r="AF17" s="228"/>
      <c r="AG17" s="228"/>
      <c r="AH17" s="228"/>
    </row>
    <row r="18" ht="22.5" customHeight="1">
      <c r="A18" s="945" t="s">
        <v>239</v>
      </c>
      <c r="B18" s="956">
        <f t="shared" ref="B18:M18" si="12">iferror(B38/B5,0)</f>
        <v>0</v>
      </c>
      <c r="C18" s="956">
        <f t="shared" si="12"/>
        <v>0</v>
      </c>
      <c r="D18" s="956">
        <f t="shared" si="12"/>
        <v>0</v>
      </c>
      <c r="E18" s="956">
        <f t="shared" si="12"/>
        <v>0</v>
      </c>
      <c r="F18" s="957">
        <f t="shared" si="12"/>
        <v>0</v>
      </c>
      <c r="G18" s="958">
        <f t="shared" si="12"/>
        <v>0</v>
      </c>
      <c r="H18" s="957">
        <f t="shared" si="12"/>
        <v>0</v>
      </c>
      <c r="I18" s="958">
        <f t="shared" si="12"/>
        <v>0</v>
      </c>
      <c r="J18" s="957">
        <f t="shared" si="12"/>
        <v>0</v>
      </c>
      <c r="K18" s="958">
        <f t="shared" si="12"/>
        <v>0</v>
      </c>
      <c r="L18" s="957">
        <f t="shared" si="12"/>
        <v>0</v>
      </c>
      <c r="M18" s="958">
        <f t="shared" si="12"/>
        <v>0</v>
      </c>
      <c r="N18" s="661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971" t="s">
        <v>10</v>
      </c>
      <c r="AC18" s="968">
        <f>AH18+AK18</f>
        <v>0</v>
      </c>
      <c r="AD18" s="973" t="str">
        <f t="shared" ref="AD18:AD19" si="14">AC18/$D$6</f>
        <v>#DIV/0!</v>
      </c>
      <c r="AE18" s="970" t="str">
        <f t="shared" si="11"/>
        <v/>
      </c>
      <c r="AF18" s="228"/>
      <c r="AG18" s="228"/>
      <c r="AH18" s="228"/>
    </row>
    <row r="19" ht="22.5" customHeight="1">
      <c r="A19" s="945" t="s">
        <v>240</v>
      </c>
      <c r="B19" s="956">
        <f t="shared" ref="B19:M19" si="13">B17+B18</f>
        <v>0</v>
      </c>
      <c r="C19" s="956">
        <f t="shared" si="13"/>
        <v>0</v>
      </c>
      <c r="D19" s="956">
        <f t="shared" si="13"/>
        <v>0</v>
      </c>
      <c r="E19" s="956">
        <f t="shared" si="13"/>
        <v>0</v>
      </c>
      <c r="F19" s="957">
        <f t="shared" si="13"/>
        <v>0</v>
      </c>
      <c r="G19" s="958">
        <f t="shared" si="13"/>
        <v>0</v>
      </c>
      <c r="H19" s="957">
        <f t="shared" si="13"/>
        <v>0</v>
      </c>
      <c r="I19" s="958">
        <f t="shared" si="13"/>
        <v>0</v>
      </c>
      <c r="J19" s="957">
        <f t="shared" si="13"/>
        <v>0</v>
      </c>
      <c r="K19" s="958">
        <f t="shared" si="13"/>
        <v>0</v>
      </c>
      <c r="L19" s="957">
        <f t="shared" si="13"/>
        <v>0</v>
      </c>
      <c r="M19" s="958">
        <f t="shared" si="13"/>
        <v>0</v>
      </c>
      <c r="N19" s="661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967" t="s">
        <v>11</v>
      </c>
      <c r="AC19" s="968">
        <f>AC16-AC18-AC17</f>
        <v>0</v>
      </c>
      <c r="AD19" s="973" t="str">
        <f t="shared" si="14"/>
        <v>#DIV/0!</v>
      </c>
      <c r="AE19" s="970" t="str">
        <f t="shared" si="11"/>
        <v/>
      </c>
      <c r="AF19" s="228"/>
      <c r="AG19" s="228"/>
      <c r="AH19" s="228"/>
    </row>
    <row r="20" ht="22.5" customHeight="1">
      <c r="A20" s="974"/>
      <c r="B20" s="975"/>
      <c r="C20" s="975"/>
      <c r="D20" s="975"/>
      <c r="E20" s="975"/>
      <c r="F20" s="975"/>
      <c r="G20" s="975"/>
      <c r="H20" s="975"/>
      <c r="I20" s="975"/>
      <c r="J20" s="975"/>
      <c r="K20" s="975"/>
      <c r="L20" s="975"/>
      <c r="M20" s="975"/>
      <c r="N20" s="661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</row>
    <row r="21" ht="22.5" customHeight="1">
      <c r="A21" s="974"/>
      <c r="B21" s="975"/>
      <c r="C21" s="975"/>
      <c r="D21" s="975"/>
      <c r="E21" s="975"/>
      <c r="F21" s="975"/>
      <c r="G21" s="975"/>
      <c r="H21" s="975"/>
      <c r="I21" s="975"/>
      <c r="J21" s="975"/>
      <c r="K21" s="975"/>
      <c r="L21" s="975"/>
      <c r="M21" s="975"/>
      <c r="N21" s="661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</row>
    <row r="22" ht="22.5" customHeight="1">
      <c r="A22" s="941" t="s">
        <v>241</v>
      </c>
      <c r="B22" s="976">
        <v>45658.0</v>
      </c>
      <c r="C22" s="976">
        <v>45689.0</v>
      </c>
      <c r="D22" s="976">
        <v>45717.0</v>
      </c>
      <c r="E22" s="976">
        <v>45748.0</v>
      </c>
      <c r="F22" s="977">
        <v>45778.0</v>
      </c>
      <c r="G22" s="978">
        <v>45809.0</v>
      </c>
      <c r="H22" s="977">
        <v>45839.0</v>
      </c>
      <c r="I22" s="978">
        <v>45870.0</v>
      </c>
      <c r="J22" s="977">
        <v>45901.0</v>
      </c>
      <c r="K22" s="978">
        <v>45931.0</v>
      </c>
      <c r="L22" s="977">
        <v>45962.0</v>
      </c>
      <c r="M22" s="978">
        <v>45992.0</v>
      </c>
      <c r="N22" s="661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</row>
    <row r="23" ht="22.5" customHeight="1">
      <c r="A23" s="945" t="s">
        <v>64</v>
      </c>
      <c r="B23" s="850">
        <f t="shared" ref="B23:M23" si="15">COUNTIFS(Data!$A:$A,"&gt;="&amp;B2,Data!$A:$A,"&lt;="&amp;B3,Data!$AE:$AE,$A$23)</f>
        <v>0</v>
      </c>
      <c r="C23" s="850">
        <f t="shared" si="15"/>
        <v>0</v>
      </c>
      <c r="D23" s="850">
        <f t="shared" si="15"/>
        <v>0</v>
      </c>
      <c r="E23" s="850">
        <f t="shared" si="15"/>
        <v>0</v>
      </c>
      <c r="F23" s="940">
        <f t="shared" si="15"/>
        <v>0</v>
      </c>
      <c r="G23" s="801">
        <f t="shared" si="15"/>
        <v>0</v>
      </c>
      <c r="H23" s="940">
        <f t="shared" si="15"/>
        <v>0</v>
      </c>
      <c r="I23" s="801">
        <f t="shared" si="15"/>
        <v>0</v>
      </c>
      <c r="J23" s="940">
        <f t="shared" si="15"/>
        <v>0</v>
      </c>
      <c r="K23" s="801">
        <f t="shared" si="15"/>
        <v>0</v>
      </c>
      <c r="L23" s="940">
        <f t="shared" si="15"/>
        <v>0</v>
      </c>
      <c r="M23" s="801">
        <f t="shared" si="15"/>
        <v>0</v>
      </c>
      <c r="N23" s="661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</row>
    <row r="24" ht="22.5" customHeight="1">
      <c r="A24" s="945" t="s">
        <v>66</v>
      </c>
      <c r="B24" s="850">
        <f t="shared" ref="B24:M24" si="16">COUNTIFS(Data!$A:$A,"&gt;="&amp;B2,Data!$A:$A,"&lt;="&amp;B3,Data!$AE:$AE,$A$24)</f>
        <v>0</v>
      </c>
      <c r="C24" s="850">
        <f t="shared" si="16"/>
        <v>0</v>
      </c>
      <c r="D24" s="850">
        <f t="shared" si="16"/>
        <v>0</v>
      </c>
      <c r="E24" s="850">
        <f t="shared" si="16"/>
        <v>0</v>
      </c>
      <c r="F24" s="940">
        <f t="shared" si="16"/>
        <v>0</v>
      </c>
      <c r="G24" s="801">
        <f t="shared" si="16"/>
        <v>0</v>
      </c>
      <c r="H24" s="940">
        <f t="shared" si="16"/>
        <v>0</v>
      </c>
      <c r="I24" s="801">
        <f t="shared" si="16"/>
        <v>0</v>
      </c>
      <c r="J24" s="940">
        <f t="shared" si="16"/>
        <v>0</v>
      </c>
      <c r="K24" s="801">
        <f t="shared" si="16"/>
        <v>0</v>
      </c>
      <c r="L24" s="940">
        <f t="shared" si="16"/>
        <v>0</v>
      </c>
      <c r="M24" s="801">
        <f t="shared" si="16"/>
        <v>0</v>
      </c>
      <c r="N24" s="661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</row>
    <row r="25" ht="22.5" customHeight="1">
      <c r="A25" s="945" t="s">
        <v>67</v>
      </c>
      <c r="B25" s="850">
        <f t="shared" ref="B25:M25" si="17">COUNTIFS(Data!$A:$A,"&gt;="&amp;B2,Data!$A:$A,"&lt;="&amp;B3,Data!$AE:$AE,$A$25)</f>
        <v>0</v>
      </c>
      <c r="C25" s="850">
        <f t="shared" si="17"/>
        <v>0</v>
      </c>
      <c r="D25" s="850">
        <f t="shared" si="17"/>
        <v>0</v>
      </c>
      <c r="E25" s="850">
        <f t="shared" si="17"/>
        <v>0</v>
      </c>
      <c r="F25" s="940">
        <f t="shared" si="17"/>
        <v>0</v>
      </c>
      <c r="G25" s="801">
        <f t="shared" si="17"/>
        <v>0</v>
      </c>
      <c r="H25" s="940">
        <f t="shared" si="17"/>
        <v>0</v>
      </c>
      <c r="I25" s="801">
        <f t="shared" si="17"/>
        <v>0</v>
      </c>
      <c r="J25" s="940">
        <f t="shared" si="17"/>
        <v>0</v>
      </c>
      <c r="K25" s="801">
        <f t="shared" si="17"/>
        <v>0</v>
      </c>
      <c r="L25" s="940">
        <f t="shared" si="17"/>
        <v>0</v>
      </c>
      <c r="M25" s="801">
        <f t="shared" si="17"/>
        <v>0</v>
      </c>
      <c r="N25" s="661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</row>
    <row r="26" ht="22.5" customHeight="1">
      <c r="A26" s="945" t="s">
        <v>68</v>
      </c>
      <c r="B26" s="850">
        <f t="shared" ref="B26:M26" si="18">COUNTIFS(Data!$A:$A,"&gt;="&amp;B2,Data!$A:$A,"&lt;="&amp;B3,Data!$AE:$AE,$A$26)</f>
        <v>0</v>
      </c>
      <c r="C26" s="850">
        <f t="shared" si="18"/>
        <v>0</v>
      </c>
      <c r="D26" s="850">
        <f t="shared" si="18"/>
        <v>0</v>
      </c>
      <c r="E26" s="850">
        <f t="shared" si="18"/>
        <v>0</v>
      </c>
      <c r="F26" s="940">
        <f t="shared" si="18"/>
        <v>0</v>
      </c>
      <c r="G26" s="801">
        <f t="shared" si="18"/>
        <v>0</v>
      </c>
      <c r="H26" s="940">
        <f t="shared" si="18"/>
        <v>0</v>
      </c>
      <c r="I26" s="801">
        <f t="shared" si="18"/>
        <v>0</v>
      </c>
      <c r="J26" s="940">
        <f t="shared" si="18"/>
        <v>0</v>
      </c>
      <c r="K26" s="801">
        <f t="shared" si="18"/>
        <v>0</v>
      </c>
      <c r="L26" s="940">
        <f t="shared" si="18"/>
        <v>0</v>
      </c>
      <c r="M26" s="801">
        <f t="shared" si="18"/>
        <v>0</v>
      </c>
      <c r="N26" s="661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</row>
    <row r="27" ht="22.5" customHeight="1">
      <c r="A27" s="945" t="s">
        <v>69</v>
      </c>
      <c r="B27" s="850">
        <f t="shared" ref="B27:M27" si="19">COUNTIFS(Data!$A:$A,"&gt;="&amp;B2,Data!$A:$A,"&lt;="&amp;B3,Data!$AE:$AE,$A$27)</f>
        <v>0</v>
      </c>
      <c r="C27" s="850">
        <f t="shared" si="19"/>
        <v>0</v>
      </c>
      <c r="D27" s="850">
        <f t="shared" si="19"/>
        <v>0</v>
      </c>
      <c r="E27" s="850">
        <f t="shared" si="19"/>
        <v>0</v>
      </c>
      <c r="F27" s="940">
        <f t="shared" si="19"/>
        <v>0</v>
      </c>
      <c r="G27" s="801">
        <f t="shared" si="19"/>
        <v>0</v>
      </c>
      <c r="H27" s="940">
        <f t="shared" si="19"/>
        <v>0</v>
      </c>
      <c r="I27" s="801">
        <f t="shared" si="19"/>
        <v>0</v>
      </c>
      <c r="J27" s="940">
        <f t="shared" si="19"/>
        <v>0</v>
      </c>
      <c r="K27" s="801">
        <f t="shared" si="19"/>
        <v>0</v>
      </c>
      <c r="L27" s="940">
        <f t="shared" si="19"/>
        <v>0</v>
      </c>
      <c r="M27" s="801">
        <f t="shared" si="19"/>
        <v>0</v>
      </c>
      <c r="N27" s="661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</row>
    <row r="28" ht="22.5" customHeight="1">
      <c r="A28" s="945" t="s">
        <v>70</v>
      </c>
      <c r="B28" s="850">
        <f t="shared" ref="B28:M28" si="20">COUNTIFS(Data!$A:$A,"&gt;="&amp;B2,Data!$A:$A,"&lt;="&amp;B3,Data!$AE:$AE,$A$28)</f>
        <v>0</v>
      </c>
      <c r="C28" s="850">
        <f t="shared" si="20"/>
        <v>0</v>
      </c>
      <c r="D28" s="850">
        <f t="shared" si="20"/>
        <v>0</v>
      </c>
      <c r="E28" s="850">
        <f t="shared" si="20"/>
        <v>0</v>
      </c>
      <c r="F28" s="940">
        <f t="shared" si="20"/>
        <v>0</v>
      </c>
      <c r="G28" s="801">
        <f t="shared" si="20"/>
        <v>0</v>
      </c>
      <c r="H28" s="940">
        <f t="shared" si="20"/>
        <v>0</v>
      </c>
      <c r="I28" s="801">
        <f t="shared" si="20"/>
        <v>0</v>
      </c>
      <c r="J28" s="940">
        <f t="shared" si="20"/>
        <v>0</v>
      </c>
      <c r="K28" s="801">
        <f t="shared" si="20"/>
        <v>0</v>
      </c>
      <c r="L28" s="940">
        <f t="shared" si="20"/>
        <v>0</v>
      </c>
      <c r="M28" s="801">
        <f t="shared" si="20"/>
        <v>0</v>
      </c>
      <c r="N28" s="661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</row>
    <row r="29" ht="22.5" customHeight="1">
      <c r="A29" s="945" t="s">
        <v>71</v>
      </c>
      <c r="B29" s="850">
        <f t="shared" ref="B29:M29" si="21">COUNTIFS(Data!$A:$A,"&gt;="&amp;B2,Data!$A:$A,"&lt;="&amp;B3,Data!$AE:$AE,$A$29)</f>
        <v>0</v>
      </c>
      <c r="C29" s="850">
        <f t="shared" si="21"/>
        <v>0</v>
      </c>
      <c r="D29" s="850">
        <f t="shared" si="21"/>
        <v>0</v>
      </c>
      <c r="E29" s="850">
        <f t="shared" si="21"/>
        <v>0</v>
      </c>
      <c r="F29" s="940">
        <f t="shared" si="21"/>
        <v>0</v>
      </c>
      <c r="G29" s="801">
        <f t="shared" si="21"/>
        <v>0</v>
      </c>
      <c r="H29" s="940">
        <f t="shared" si="21"/>
        <v>0</v>
      </c>
      <c r="I29" s="801">
        <f t="shared" si="21"/>
        <v>0</v>
      </c>
      <c r="J29" s="940">
        <f t="shared" si="21"/>
        <v>0</v>
      </c>
      <c r="K29" s="801">
        <f t="shared" si="21"/>
        <v>0</v>
      </c>
      <c r="L29" s="940">
        <f t="shared" si="21"/>
        <v>0</v>
      </c>
      <c r="M29" s="801">
        <f t="shared" si="21"/>
        <v>0</v>
      </c>
      <c r="N29" s="661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</row>
    <row r="30" ht="22.5" customHeight="1">
      <c r="A30" s="945" t="s">
        <v>72</v>
      </c>
      <c r="B30" s="850">
        <f t="shared" ref="B30:M30" si="22">COUNTIFS(Data!$A:$A,"&gt;="&amp;B2,Data!$A:$A,"&lt;="&amp;B3,Data!$AE:$AE,$A$30)</f>
        <v>0</v>
      </c>
      <c r="C30" s="850">
        <f t="shared" si="22"/>
        <v>0</v>
      </c>
      <c r="D30" s="850">
        <f t="shared" si="22"/>
        <v>0</v>
      </c>
      <c r="E30" s="850">
        <f t="shared" si="22"/>
        <v>0</v>
      </c>
      <c r="F30" s="940">
        <f t="shared" si="22"/>
        <v>0</v>
      </c>
      <c r="G30" s="801">
        <f t="shared" si="22"/>
        <v>0</v>
      </c>
      <c r="H30" s="940">
        <f t="shared" si="22"/>
        <v>0</v>
      </c>
      <c r="I30" s="801">
        <f t="shared" si="22"/>
        <v>0</v>
      </c>
      <c r="J30" s="940">
        <f t="shared" si="22"/>
        <v>0</v>
      </c>
      <c r="K30" s="801">
        <f t="shared" si="22"/>
        <v>0</v>
      </c>
      <c r="L30" s="940">
        <f t="shared" si="22"/>
        <v>0</v>
      </c>
      <c r="M30" s="801">
        <f t="shared" si="22"/>
        <v>0</v>
      </c>
      <c r="N30" s="661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</row>
    <row r="31" ht="22.5" customHeight="1">
      <c r="A31" s="945" t="s">
        <v>73</v>
      </c>
      <c r="B31" s="850">
        <f t="shared" ref="B31:M31" si="23">COUNTIFS(Data!$A:$A,"&gt;="&amp;B2,Data!$A:$A,"&lt;="&amp;B3,Data!$AE:$AE,$A$31)</f>
        <v>0</v>
      </c>
      <c r="C31" s="850">
        <f t="shared" si="23"/>
        <v>0</v>
      </c>
      <c r="D31" s="850">
        <f t="shared" si="23"/>
        <v>0</v>
      </c>
      <c r="E31" s="850">
        <f t="shared" si="23"/>
        <v>0</v>
      </c>
      <c r="F31" s="940">
        <f t="shared" si="23"/>
        <v>0</v>
      </c>
      <c r="G31" s="801">
        <f t="shared" si="23"/>
        <v>0</v>
      </c>
      <c r="H31" s="940">
        <f t="shared" si="23"/>
        <v>0</v>
      </c>
      <c r="I31" s="801">
        <f t="shared" si="23"/>
        <v>0</v>
      </c>
      <c r="J31" s="940">
        <f t="shared" si="23"/>
        <v>0</v>
      </c>
      <c r="K31" s="801">
        <f t="shared" si="23"/>
        <v>0</v>
      </c>
      <c r="L31" s="940">
        <f t="shared" si="23"/>
        <v>0</v>
      </c>
      <c r="M31" s="801">
        <f t="shared" si="23"/>
        <v>0</v>
      </c>
      <c r="N31" s="661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</row>
    <row r="32" ht="22.5" customHeight="1">
      <c r="A32" s="945" t="s">
        <v>74</v>
      </c>
      <c r="B32" s="850">
        <f t="shared" ref="B32:M32" si="24">COUNTIFS(Data!$A:$A,"&gt;="&amp;B2,Data!$A:$A,"&lt;="&amp;B3,Data!$AE:$AE,$A$32)</f>
        <v>0</v>
      </c>
      <c r="C32" s="850">
        <f t="shared" si="24"/>
        <v>0</v>
      </c>
      <c r="D32" s="850">
        <f t="shared" si="24"/>
        <v>0</v>
      </c>
      <c r="E32" s="850">
        <f t="shared" si="24"/>
        <v>0</v>
      </c>
      <c r="F32" s="940">
        <f t="shared" si="24"/>
        <v>0</v>
      </c>
      <c r="G32" s="801">
        <f t="shared" si="24"/>
        <v>0</v>
      </c>
      <c r="H32" s="940">
        <f t="shared" si="24"/>
        <v>0</v>
      </c>
      <c r="I32" s="801">
        <f t="shared" si="24"/>
        <v>0</v>
      </c>
      <c r="J32" s="940">
        <f t="shared" si="24"/>
        <v>0</v>
      </c>
      <c r="K32" s="801">
        <f t="shared" si="24"/>
        <v>0</v>
      </c>
      <c r="L32" s="940">
        <f t="shared" si="24"/>
        <v>0</v>
      </c>
      <c r="M32" s="801">
        <f t="shared" si="24"/>
        <v>0</v>
      </c>
      <c r="N32" s="661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</row>
    <row r="33" ht="22.5" customHeight="1">
      <c r="A33" s="945" t="s">
        <v>75</v>
      </c>
      <c r="B33" s="850">
        <f t="shared" ref="B33:M33" si="25">COUNTIFS(Data!$A:$A,"&gt;="&amp;B2,Data!$A:$A,"&lt;="&amp;B3,Data!$AE:$AE,$A$33)</f>
        <v>0</v>
      </c>
      <c r="C33" s="850">
        <f t="shared" si="25"/>
        <v>0</v>
      </c>
      <c r="D33" s="850">
        <f t="shared" si="25"/>
        <v>0</v>
      </c>
      <c r="E33" s="850">
        <f t="shared" si="25"/>
        <v>0</v>
      </c>
      <c r="F33" s="940">
        <f t="shared" si="25"/>
        <v>0</v>
      </c>
      <c r="G33" s="801">
        <f t="shared" si="25"/>
        <v>0</v>
      </c>
      <c r="H33" s="940">
        <f t="shared" si="25"/>
        <v>0</v>
      </c>
      <c r="I33" s="801">
        <f t="shared" si="25"/>
        <v>0</v>
      </c>
      <c r="J33" s="940">
        <f t="shared" si="25"/>
        <v>0</v>
      </c>
      <c r="K33" s="801">
        <f t="shared" si="25"/>
        <v>0</v>
      </c>
      <c r="L33" s="940">
        <f t="shared" si="25"/>
        <v>0</v>
      </c>
      <c r="M33" s="801">
        <f t="shared" si="25"/>
        <v>0</v>
      </c>
      <c r="N33" s="661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</row>
    <row r="34" ht="22.5" customHeight="1">
      <c r="A34" s="945" t="s">
        <v>76</v>
      </c>
      <c r="B34" s="850">
        <f t="shared" ref="B34:M34" si="26">COUNTIFS(Data!$A:$A,"&gt;="&amp;B2,Data!$A:$A,"&lt;="&amp;B3,Data!$AE:$AE,$A$34)</f>
        <v>0</v>
      </c>
      <c r="C34" s="850">
        <f t="shared" si="26"/>
        <v>0</v>
      </c>
      <c r="D34" s="850">
        <f t="shared" si="26"/>
        <v>0</v>
      </c>
      <c r="E34" s="850">
        <f t="shared" si="26"/>
        <v>0</v>
      </c>
      <c r="F34" s="940">
        <f t="shared" si="26"/>
        <v>0</v>
      </c>
      <c r="G34" s="801">
        <f t="shared" si="26"/>
        <v>0</v>
      </c>
      <c r="H34" s="940">
        <f t="shared" si="26"/>
        <v>0</v>
      </c>
      <c r="I34" s="801">
        <f t="shared" si="26"/>
        <v>0</v>
      </c>
      <c r="J34" s="940">
        <f t="shared" si="26"/>
        <v>0</v>
      </c>
      <c r="K34" s="801">
        <f t="shared" si="26"/>
        <v>0</v>
      </c>
      <c r="L34" s="940">
        <f t="shared" si="26"/>
        <v>0</v>
      </c>
      <c r="M34" s="801">
        <f t="shared" si="26"/>
        <v>0</v>
      </c>
      <c r="N34" s="661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</row>
    <row r="35" ht="22.5" customHeight="1">
      <c r="A35" s="979" t="s">
        <v>242</v>
      </c>
      <c r="B35" s="850">
        <f t="shared" ref="B35:M35" si="27">COUNTIFS(Data!$A:$A,"&gt;="&amp;B2,Data!$A:$A,"&lt;="&amp;B3,Data!$AE:$AE,$A$35)</f>
        <v>0</v>
      </c>
      <c r="C35" s="850">
        <f t="shared" si="27"/>
        <v>0</v>
      </c>
      <c r="D35" s="850">
        <f t="shared" si="27"/>
        <v>0</v>
      </c>
      <c r="E35" s="850">
        <f t="shared" si="27"/>
        <v>0</v>
      </c>
      <c r="F35" s="940">
        <f t="shared" si="27"/>
        <v>0</v>
      </c>
      <c r="G35" s="801">
        <f t="shared" si="27"/>
        <v>0</v>
      </c>
      <c r="H35" s="940">
        <f t="shared" si="27"/>
        <v>0</v>
      </c>
      <c r="I35" s="801">
        <f t="shared" si="27"/>
        <v>0</v>
      </c>
      <c r="J35" s="940">
        <f t="shared" si="27"/>
        <v>0</v>
      </c>
      <c r="K35" s="801">
        <f t="shared" si="27"/>
        <v>0</v>
      </c>
      <c r="L35" s="940">
        <f t="shared" si="27"/>
        <v>0</v>
      </c>
      <c r="M35" s="801">
        <f t="shared" si="27"/>
        <v>0</v>
      </c>
      <c r="N35" s="661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</row>
    <row r="36" ht="22.5" customHeight="1">
      <c r="A36" s="979" t="s">
        <v>243</v>
      </c>
      <c r="B36" s="850">
        <f t="shared" ref="B36:M36" si="28">COUNTIFS(Data!$A:$A,"&gt;="&amp;B2,Data!$A:$A,"&lt;="&amp;B3,Data!$AE:$AE,$A$36)</f>
        <v>0</v>
      </c>
      <c r="C36" s="850">
        <f t="shared" si="28"/>
        <v>0</v>
      </c>
      <c r="D36" s="850">
        <f t="shared" si="28"/>
        <v>0</v>
      </c>
      <c r="E36" s="850">
        <f t="shared" si="28"/>
        <v>0</v>
      </c>
      <c r="F36" s="940">
        <f t="shared" si="28"/>
        <v>0</v>
      </c>
      <c r="G36" s="801">
        <f t="shared" si="28"/>
        <v>0</v>
      </c>
      <c r="H36" s="940">
        <f t="shared" si="28"/>
        <v>0</v>
      </c>
      <c r="I36" s="801">
        <f t="shared" si="28"/>
        <v>0</v>
      </c>
      <c r="J36" s="940">
        <f t="shared" si="28"/>
        <v>0</v>
      </c>
      <c r="K36" s="801">
        <f t="shared" si="28"/>
        <v>0</v>
      </c>
      <c r="L36" s="940">
        <f t="shared" si="28"/>
        <v>0</v>
      </c>
      <c r="M36" s="801">
        <f t="shared" si="28"/>
        <v>0</v>
      </c>
      <c r="N36" s="661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</row>
    <row r="37" ht="22.5" customHeight="1">
      <c r="A37" s="979" t="s">
        <v>244</v>
      </c>
      <c r="B37" s="850">
        <f t="shared" ref="B37:M37" si="29">COUNTIFS(Data!$A:$A,"&gt;="&amp;B2,Data!$A:$A,"&lt;="&amp;B3,Data!$AE:$AE,$A$37)</f>
        <v>0</v>
      </c>
      <c r="C37" s="850">
        <f t="shared" si="29"/>
        <v>0</v>
      </c>
      <c r="D37" s="850">
        <f t="shared" si="29"/>
        <v>0</v>
      </c>
      <c r="E37" s="850">
        <f t="shared" si="29"/>
        <v>0</v>
      </c>
      <c r="F37" s="940">
        <f t="shared" si="29"/>
        <v>0</v>
      </c>
      <c r="G37" s="801">
        <f t="shared" si="29"/>
        <v>0</v>
      </c>
      <c r="H37" s="940">
        <f t="shared" si="29"/>
        <v>0</v>
      </c>
      <c r="I37" s="801">
        <f t="shared" si="29"/>
        <v>0</v>
      </c>
      <c r="J37" s="940">
        <f t="shared" si="29"/>
        <v>0</v>
      </c>
      <c r="K37" s="801">
        <f t="shared" si="29"/>
        <v>0</v>
      </c>
      <c r="L37" s="940">
        <f t="shared" si="29"/>
        <v>0</v>
      </c>
      <c r="M37" s="801">
        <f t="shared" si="29"/>
        <v>0</v>
      </c>
      <c r="N37" s="661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</row>
    <row r="38" ht="22.5" customHeight="1">
      <c r="A38" s="953" t="s">
        <v>245</v>
      </c>
      <c r="B38" s="850">
        <f t="shared" ref="B38:M38" si="30">sum(B23:B37)</f>
        <v>0</v>
      </c>
      <c r="C38" s="850">
        <f t="shared" si="30"/>
        <v>0</v>
      </c>
      <c r="D38" s="850">
        <f t="shared" si="30"/>
        <v>0</v>
      </c>
      <c r="E38" s="850">
        <f t="shared" si="30"/>
        <v>0</v>
      </c>
      <c r="F38" s="940">
        <f t="shared" si="30"/>
        <v>0</v>
      </c>
      <c r="G38" s="801">
        <f t="shared" si="30"/>
        <v>0</v>
      </c>
      <c r="H38" s="940">
        <f t="shared" si="30"/>
        <v>0</v>
      </c>
      <c r="I38" s="801">
        <f t="shared" si="30"/>
        <v>0</v>
      </c>
      <c r="J38" s="940">
        <f t="shared" si="30"/>
        <v>0</v>
      </c>
      <c r="K38" s="801">
        <f t="shared" si="30"/>
        <v>0</v>
      </c>
      <c r="L38" s="940">
        <f t="shared" si="30"/>
        <v>0</v>
      </c>
      <c r="M38" s="801">
        <f t="shared" si="30"/>
        <v>0</v>
      </c>
      <c r="N38" s="661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</row>
    <row r="39" ht="22.5" customHeight="1">
      <c r="A39" s="980"/>
      <c r="B39" s="661"/>
      <c r="C39" s="661"/>
      <c r="D39" s="661"/>
      <c r="E39" s="661"/>
      <c r="F39" s="661"/>
      <c r="G39" s="661"/>
      <c r="H39" s="661"/>
      <c r="I39" s="661"/>
      <c r="J39" s="661"/>
      <c r="K39" s="661"/>
      <c r="L39" s="661"/>
      <c r="M39" s="661"/>
      <c r="N39" s="661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</row>
    <row r="40" ht="22.5" customHeight="1">
      <c r="A40" s="978" t="s">
        <v>246</v>
      </c>
      <c r="B40" s="981"/>
      <c r="C40" s="981"/>
      <c r="D40" s="981"/>
      <c r="E40" s="981"/>
      <c r="F40" s="977">
        <v>45778.0</v>
      </c>
      <c r="G40" s="978">
        <v>45809.0</v>
      </c>
      <c r="H40" s="977">
        <v>45839.0</v>
      </c>
      <c r="I40" s="978">
        <v>45870.0</v>
      </c>
      <c r="J40" s="977">
        <v>45901.0</v>
      </c>
      <c r="K40" s="978">
        <v>45931.0</v>
      </c>
      <c r="L40" s="977">
        <v>45962.0</v>
      </c>
      <c r="M40" s="978">
        <v>45992.0</v>
      </c>
      <c r="N40" s="661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</row>
    <row r="41" ht="22.5" customHeight="1">
      <c r="A41" s="979" t="s">
        <v>247</v>
      </c>
      <c r="B41" s="727"/>
      <c r="C41" s="727"/>
      <c r="D41" s="727"/>
      <c r="E41" s="727"/>
      <c r="F41" s="801">
        <f t="shared" ref="F41:M41" si="31">COUNTIFS(Data!$A:$A,"&gt;="&amp;F2,Data!$A:$A,"&lt;="&amp;F3,Data!$W:$W,$A$41)</f>
        <v>0</v>
      </c>
      <c r="G41" s="801">
        <f t="shared" si="31"/>
        <v>0</v>
      </c>
      <c r="H41" s="801">
        <f t="shared" si="31"/>
        <v>0</v>
      </c>
      <c r="I41" s="801">
        <f t="shared" si="31"/>
        <v>0</v>
      </c>
      <c r="J41" s="801">
        <f t="shared" si="31"/>
        <v>0</v>
      </c>
      <c r="K41" s="801">
        <f t="shared" si="31"/>
        <v>0</v>
      </c>
      <c r="L41" s="801">
        <f t="shared" si="31"/>
        <v>0</v>
      </c>
      <c r="M41" s="801">
        <f t="shared" si="31"/>
        <v>0</v>
      </c>
      <c r="N41" s="661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</row>
    <row r="42" ht="22.5" customHeight="1">
      <c r="A42" s="979" t="s">
        <v>236</v>
      </c>
      <c r="B42" s="727"/>
      <c r="C42" s="727"/>
      <c r="D42" s="727"/>
      <c r="E42" s="727"/>
      <c r="F42" s="801">
        <f t="shared" ref="F42:M42" si="32">COUNTIFS(Data!$A:$A,"&gt;="&amp;F2,Data!$A:$A,"&lt;="&amp;F3,Data!$W:$W,$A$42)</f>
        <v>0</v>
      </c>
      <c r="G42" s="801">
        <f t="shared" si="32"/>
        <v>0</v>
      </c>
      <c r="H42" s="801">
        <f t="shared" si="32"/>
        <v>0</v>
      </c>
      <c r="I42" s="801">
        <f t="shared" si="32"/>
        <v>0</v>
      </c>
      <c r="J42" s="801">
        <f t="shared" si="32"/>
        <v>0</v>
      </c>
      <c r="K42" s="801">
        <f t="shared" si="32"/>
        <v>0</v>
      </c>
      <c r="L42" s="801">
        <f t="shared" si="32"/>
        <v>0</v>
      </c>
      <c r="M42" s="801">
        <f t="shared" si="32"/>
        <v>0</v>
      </c>
      <c r="N42" s="661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</row>
    <row r="43" ht="22.5" customHeight="1">
      <c r="A43" s="979" t="s">
        <v>248</v>
      </c>
      <c r="B43" s="727"/>
      <c r="C43" s="727"/>
      <c r="D43" s="727"/>
      <c r="E43" s="727"/>
      <c r="F43" s="801">
        <f t="shared" ref="F43:M43" si="33">COUNTIFS(Data!$A:$A,"&gt;="&amp;F2,Data!$A:$A,"&lt;="&amp;F3,Data!$W:$W,$A$43)</f>
        <v>0</v>
      </c>
      <c r="G43" s="801">
        <f t="shared" si="33"/>
        <v>0</v>
      </c>
      <c r="H43" s="801">
        <f t="shared" si="33"/>
        <v>0</v>
      </c>
      <c r="I43" s="801">
        <f t="shared" si="33"/>
        <v>0</v>
      </c>
      <c r="J43" s="801">
        <f t="shared" si="33"/>
        <v>0</v>
      </c>
      <c r="K43" s="801">
        <f t="shared" si="33"/>
        <v>0</v>
      </c>
      <c r="L43" s="801">
        <f t="shared" si="33"/>
        <v>0</v>
      </c>
      <c r="M43" s="801">
        <f t="shared" si="33"/>
        <v>0</v>
      </c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</row>
    <row r="44" ht="22.5" customHeight="1">
      <c r="A44" s="979" t="s">
        <v>249</v>
      </c>
      <c r="B44" s="727"/>
      <c r="C44" s="727"/>
      <c r="D44" s="727"/>
      <c r="E44" s="727"/>
      <c r="F44" s="801">
        <f t="shared" ref="F44:M44" si="34">COUNTIFS(Data!$A:$A,"&gt;="&amp;F2,Data!$A:$A,"&lt;="&amp;F3,Data!$W:$W,$A$44)</f>
        <v>0</v>
      </c>
      <c r="G44" s="801">
        <f t="shared" si="34"/>
        <v>0</v>
      </c>
      <c r="H44" s="801">
        <f t="shared" si="34"/>
        <v>0</v>
      </c>
      <c r="I44" s="801">
        <f t="shared" si="34"/>
        <v>0</v>
      </c>
      <c r="J44" s="801">
        <f t="shared" si="34"/>
        <v>0</v>
      </c>
      <c r="K44" s="801">
        <f t="shared" si="34"/>
        <v>0</v>
      </c>
      <c r="L44" s="801">
        <f t="shared" si="34"/>
        <v>0</v>
      </c>
      <c r="M44" s="801">
        <f t="shared" si="34"/>
        <v>0</v>
      </c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</row>
    <row r="45" ht="22.5" customHeight="1">
      <c r="A45" s="979" t="s">
        <v>250</v>
      </c>
      <c r="B45" s="982"/>
      <c r="C45" s="982"/>
      <c r="D45" s="982"/>
      <c r="E45" s="982"/>
      <c r="F45" s="950">
        <f t="shared" ref="F45:M45" si="35">COUNTIFS(Data!$A:$A,"&gt;="&amp;F2,Data!$A:$A,"&lt;="&amp;F3,Data!$W:$W,$A$45)</f>
        <v>0</v>
      </c>
      <c r="G45" s="950">
        <f t="shared" si="35"/>
        <v>0</v>
      </c>
      <c r="H45" s="950">
        <f t="shared" si="35"/>
        <v>0</v>
      </c>
      <c r="I45" s="950">
        <f t="shared" si="35"/>
        <v>0</v>
      </c>
      <c r="J45" s="950">
        <f t="shared" si="35"/>
        <v>0</v>
      </c>
      <c r="K45" s="950">
        <f t="shared" si="35"/>
        <v>0</v>
      </c>
      <c r="L45" s="950">
        <f t="shared" si="35"/>
        <v>0</v>
      </c>
      <c r="M45" s="801">
        <f t="shared" si="35"/>
        <v>0</v>
      </c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</row>
    <row r="46" ht="22.5" customHeight="1">
      <c r="A46" s="979" t="s">
        <v>251</v>
      </c>
      <c r="B46" s="727"/>
      <c r="C46" s="727"/>
      <c r="D46" s="727"/>
      <c r="E46" s="727"/>
      <c r="F46" s="801">
        <f t="shared" ref="F46:M46" si="36">COUNTIFS(Data!$A:$A,"&gt;="&amp;F2,Data!$A:$A,"&lt;="&amp;F3,Data!$W:$W,$A$46)</f>
        <v>0</v>
      </c>
      <c r="G46" s="801">
        <f t="shared" si="36"/>
        <v>0</v>
      </c>
      <c r="H46" s="801">
        <f t="shared" si="36"/>
        <v>0</v>
      </c>
      <c r="I46" s="801">
        <f t="shared" si="36"/>
        <v>0</v>
      </c>
      <c r="J46" s="801">
        <f t="shared" si="36"/>
        <v>0</v>
      </c>
      <c r="K46" s="801">
        <f t="shared" si="36"/>
        <v>0</v>
      </c>
      <c r="L46" s="801">
        <f t="shared" si="36"/>
        <v>0</v>
      </c>
      <c r="M46" s="801">
        <f t="shared" si="36"/>
        <v>0</v>
      </c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</row>
    <row r="47" ht="22.5" customHeight="1">
      <c r="A47" s="979" t="s">
        <v>252</v>
      </c>
      <c r="B47" s="727"/>
      <c r="C47" s="727"/>
      <c r="D47" s="727"/>
      <c r="E47" s="727"/>
      <c r="F47" s="801">
        <f t="shared" ref="F47:M47" si="37">COUNTIFS(Data!$A:$A,"&gt;="&amp;F2,Data!$A:$A,"&lt;="&amp;F3,Data!$W:$W,"=")</f>
        <v>0</v>
      </c>
      <c r="G47" s="801">
        <f t="shared" si="37"/>
        <v>0</v>
      </c>
      <c r="H47" s="801">
        <f t="shared" si="37"/>
        <v>0</v>
      </c>
      <c r="I47" s="801">
        <f t="shared" si="37"/>
        <v>0</v>
      </c>
      <c r="J47" s="801">
        <f t="shared" si="37"/>
        <v>0</v>
      </c>
      <c r="K47" s="801">
        <f t="shared" si="37"/>
        <v>0</v>
      </c>
      <c r="L47" s="801">
        <f t="shared" si="37"/>
        <v>0</v>
      </c>
      <c r="M47" s="801">
        <f t="shared" si="37"/>
        <v>0</v>
      </c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</row>
    <row r="48" ht="22.5" customHeight="1">
      <c r="A48" s="979" t="s">
        <v>5</v>
      </c>
      <c r="B48" s="727"/>
      <c r="C48" s="727"/>
      <c r="D48" s="727"/>
      <c r="E48" s="727"/>
      <c r="F48" s="801">
        <f t="shared" ref="F48:M48" si="38">sum(F41:F47)</f>
        <v>0</v>
      </c>
      <c r="G48" s="801">
        <f t="shared" si="38"/>
        <v>0</v>
      </c>
      <c r="H48" s="801">
        <f t="shared" si="38"/>
        <v>0</v>
      </c>
      <c r="I48" s="801">
        <f t="shared" si="38"/>
        <v>0</v>
      </c>
      <c r="J48" s="801">
        <f t="shared" si="38"/>
        <v>0</v>
      </c>
      <c r="K48" s="801">
        <f t="shared" si="38"/>
        <v>0</v>
      </c>
      <c r="L48" s="801">
        <f t="shared" si="38"/>
        <v>0</v>
      </c>
      <c r="M48" s="801">
        <f t="shared" si="38"/>
        <v>0</v>
      </c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</row>
    <row r="50">
      <c r="A50" s="983" t="s">
        <v>253</v>
      </c>
      <c r="B50" s="984"/>
      <c r="C50" s="984"/>
      <c r="D50" s="984"/>
      <c r="E50" s="984"/>
      <c r="F50" s="985">
        <v>45778.0</v>
      </c>
      <c r="G50" s="985">
        <v>45809.0</v>
      </c>
      <c r="H50" s="985">
        <v>45839.0</v>
      </c>
      <c r="I50" s="985">
        <v>45870.0</v>
      </c>
      <c r="J50" s="985">
        <v>45901.0</v>
      </c>
      <c r="K50" s="985">
        <v>45931.0</v>
      </c>
      <c r="L50" s="985">
        <v>45962.0</v>
      </c>
      <c r="M50" s="985">
        <v>45992.0</v>
      </c>
    </row>
    <row r="51">
      <c r="A51" s="986" t="s">
        <v>254</v>
      </c>
      <c r="B51" s="984"/>
      <c r="C51" s="984"/>
      <c r="D51" s="984"/>
      <c r="E51" s="984"/>
      <c r="F51" s="987" t="str">
        <f t="shared" ref="F51:M51" si="39">IF(COUNTIFS(Data!$A:$A, "&gt;="&amp;F2, Data!$A:$A, "&lt;="&amp;F3, Data!$I:$I, $A$51)=0,
   "",
   COUNTIFS(Data!$A:$A, "&gt;="&amp;F2, Data!$A:$A, "&lt;="&amp;F3, Data!$I:$I, $A$51)
)
</f>
        <v/>
      </c>
      <c r="G51" s="987" t="str">
        <f t="shared" si="39"/>
        <v/>
      </c>
      <c r="H51" s="987" t="str">
        <f t="shared" si="39"/>
        <v/>
      </c>
      <c r="I51" s="987" t="str">
        <f t="shared" si="39"/>
        <v/>
      </c>
      <c r="J51" s="987" t="str">
        <f t="shared" si="39"/>
        <v/>
      </c>
      <c r="K51" s="987" t="str">
        <f t="shared" si="39"/>
        <v/>
      </c>
      <c r="L51" s="987" t="str">
        <f t="shared" si="39"/>
        <v/>
      </c>
      <c r="M51" s="987" t="str">
        <f t="shared" si="39"/>
        <v/>
      </c>
    </row>
    <row r="52">
      <c r="A52" s="986" t="s">
        <v>255</v>
      </c>
      <c r="B52" s="984"/>
      <c r="C52" s="984"/>
      <c r="D52" s="984"/>
      <c r="E52" s="984"/>
      <c r="F52" s="987" t="str">
        <f t="shared" ref="F52:M52" si="40">IF(COUNTIFS(Data!$A:$A, "&gt;="&amp;F2, Data!$A:$A, "&lt;="&amp;F3, Data!$I:$I, $A$52)=0,
   "",
   COUNTIFS(Data!$A:$A, "&gt;="&amp;F2, Data!$A:$A, "&lt;="&amp;F3, Data!$I:$I, $A$52)
)
</f>
        <v/>
      </c>
      <c r="G52" s="987" t="str">
        <f t="shared" si="40"/>
        <v/>
      </c>
      <c r="H52" s="987" t="str">
        <f t="shared" si="40"/>
        <v/>
      </c>
      <c r="I52" s="987" t="str">
        <f t="shared" si="40"/>
        <v/>
      </c>
      <c r="J52" s="987" t="str">
        <f t="shared" si="40"/>
        <v/>
      </c>
      <c r="K52" s="987" t="str">
        <f t="shared" si="40"/>
        <v/>
      </c>
      <c r="L52" s="987" t="str">
        <f t="shared" si="40"/>
        <v/>
      </c>
      <c r="M52" s="987" t="str">
        <f t="shared" si="40"/>
        <v/>
      </c>
    </row>
    <row r="53">
      <c r="A53" s="986" t="s">
        <v>256</v>
      </c>
      <c r="B53" s="984"/>
      <c r="C53" s="984"/>
      <c r="D53" s="984"/>
      <c r="E53" s="984"/>
      <c r="F53" s="987" t="str">
        <f t="shared" ref="F53:M53" si="41">IF(COUNTIFS(Data!$A:$A, "&gt;="&amp;F2, Data!$A:$A, "&lt;="&amp;F3, Data!$I:$I, $A$53)=0,
   "",
   COUNTIFS(Data!$A:$A, "&gt;="&amp;F2, Data!$A:$A, "&lt;="&amp;F3, Data!$I:$I, $A$53)
)
</f>
        <v/>
      </c>
      <c r="G53" s="987" t="str">
        <f t="shared" si="41"/>
        <v/>
      </c>
      <c r="H53" s="987" t="str">
        <f t="shared" si="41"/>
        <v/>
      </c>
      <c r="I53" s="987" t="str">
        <f t="shared" si="41"/>
        <v/>
      </c>
      <c r="J53" s="987" t="str">
        <f t="shared" si="41"/>
        <v/>
      </c>
      <c r="K53" s="987" t="str">
        <f t="shared" si="41"/>
        <v/>
      </c>
      <c r="L53" s="987" t="str">
        <f t="shared" si="41"/>
        <v/>
      </c>
      <c r="M53" s="987" t="str">
        <f t="shared" si="41"/>
        <v/>
      </c>
    </row>
    <row r="54">
      <c r="A54" s="986" t="s">
        <v>257</v>
      </c>
      <c r="B54" s="984"/>
      <c r="C54" s="984"/>
      <c r="D54" s="984"/>
      <c r="E54" s="984"/>
      <c r="F54" s="987" t="str">
        <f t="shared" ref="F54:M54" si="42">IF(COUNTIFS(Data!$A:$A, "&gt;="&amp;F2, Data!$A:$A, "&lt;="&amp;F3, Data!$I:$I, $A$54)=0,
   "",
   COUNTIFS(Data!$A:$A, "&gt;="&amp;F2, Data!$A:$A, "&lt;="&amp;F3, Data!$I:$I, $A$54)
)
</f>
        <v/>
      </c>
      <c r="G54" s="987" t="str">
        <f t="shared" si="42"/>
        <v/>
      </c>
      <c r="H54" s="987" t="str">
        <f t="shared" si="42"/>
        <v/>
      </c>
      <c r="I54" s="987" t="str">
        <f t="shared" si="42"/>
        <v/>
      </c>
      <c r="J54" s="987" t="str">
        <f t="shared" si="42"/>
        <v/>
      </c>
      <c r="K54" s="987" t="str">
        <f t="shared" si="42"/>
        <v/>
      </c>
      <c r="L54" s="987" t="str">
        <f t="shared" si="42"/>
        <v/>
      </c>
      <c r="M54" s="987" t="str">
        <f t="shared" si="42"/>
        <v/>
      </c>
    </row>
    <row r="55">
      <c r="A55" s="986" t="s">
        <v>258</v>
      </c>
      <c r="B55" s="984"/>
      <c r="C55" s="984"/>
      <c r="D55" s="984"/>
      <c r="E55" s="984"/>
      <c r="F55" s="987" t="str">
        <f t="shared" ref="F55:M55" si="43">IF(COUNTIFS(Data!$A:$A, "&gt;="&amp;F2, Data!$A:$A, "&lt;="&amp;F3, Data!$I:$I, $A$55)=0,
   "",
   COUNTIFS(Data!$A:$A, "&gt;="&amp;F2, Data!$A:$A, "&lt;="&amp;F3, Data!$I:$I, $A$55)
)
</f>
        <v/>
      </c>
      <c r="G55" s="987" t="str">
        <f t="shared" si="43"/>
        <v/>
      </c>
      <c r="H55" s="987" t="str">
        <f t="shared" si="43"/>
        <v/>
      </c>
      <c r="I55" s="987" t="str">
        <f t="shared" si="43"/>
        <v/>
      </c>
      <c r="J55" s="987" t="str">
        <f t="shared" si="43"/>
        <v/>
      </c>
      <c r="K55" s="987" t="str">
        <f t="shared" si="43"/>
        <v/>
      </c>
      <c r="L55" s="987" t="str">
        <f t="shared" si="43"/>
        <v/>
      </c>
      <c r="M55" s="987" t="str">
        <f t="shared" si="43"/>
        <v/>
      </c>
    </row>
    <row r="56">
      <c r="A56" s="986" t="s">
        <v>259</v>
      </c>
      <c r="B56" s="984"/>
      <c r="C56" s="984"/>
      <c r="D56" s="984"/>
      <c r="E56" s="984"/>
      <c r="F56" s="987" t="str">
        <f t="shared" ref="F56:M56" si="44">IF(COUNTIFS(Data!$A:$A, "&gt;="&amp;F2, Data!$A:$A, "&lt;="&amp;F3, Data!$I:$I, $A$56)=0,
   "",
   COUNTIFS(Data!$A:$A, "&gt;="&amp;F2, Data!$A:$A, "&lt;="&amp;F3, Data!$I:$I, $A$56)
)
</f>
        <v/>
      </c>
      <c r="G56" s="987" t="str">
        <f t="shared" si="44"/>
        <v/>
      </c>
      <c r="H56" s="987" t="str">
        <f t="shared" si="44"/>
        <v/>
      </c>
      <c r="I56" s="987" t="str">
        <f t="shared" si="44"/>
        <v/>
      </c>
      <c r="J56" s="987" t="str">
        <f t="shared" si="44"/>
        <v/>
      </c>
      <c r="K56" s="987" t="str">
        <f t="shared" si="44"/>
        <v/>
      </c>
      <c r="L56" s="987" t="str">
        <f t="shared" si="44"/>
        <v/>
      </c>
      <c r="M56" s="987" t="str">
        <f t="shared" si="44"/>
        <v/>
      </c>
    </row>
    <row r="57">
      <c r="A57" s="986" t="s">
        <v>260</v>
      </c>
      <c r="B57" s="984"/>
      <c r="C57" s="984"/>
      <c r="D57" s="984"/>
      <c r="E57" s="984"/>
      <c r="F57" s="987" t="str">
        <f t="shared" ref="F57:M57" si="45">IF(COUNTIFS(Data!$A:$A, "&gt;="&amp;F2, Data!$A:$A, "&lt;="&amp;F3, Data!$I:$I, $A$57)=0,
   "",
   COUNTIFS(Data!$A:$A, "&gt;="&amp;F2, Data!$A:$A, "&lt;="&amp;F3, Data!$I:$I, $A$57)
)
</f>
        <v/>
      </c>
      <c r="G57" s="987" t="str">
        <f t="shared" si="45"/>
        <v/>
      </c>
      <c r="H57" s="987" t="str">
        <f t="shared" si="45"/>
        <v/>
      </c>
      <c r="I57" s="987" t="str">
        <f t="shared" si="45"/>
        <v/>
      </c>
      <c r="J57" s="987" t="str">
        <f t="shared" si="45"/>
        <v/>
      </c>
      <c r="K57" s="987" t="str">
        <f t="shared" si="45"/>
        <v/>
      </c>
      <c r="L57" s="987" t="str">
        <f t="shared" si="45"/>
        <v/>
      </c>
      <c r="M57" s="987" t="str">
        <f t="shared" si="45"/>
        <v/>
      </c>
    </row>
    <row r="58">
      <c r="A58" s="986" t="s">
        <v>261</v>
      </c>
      <c r="B58" s="984"/>
      <c r="C58" s="984"/>
      <c r="D58" s="984"/>
      <c r="E58" s="984"/>
      <c r="F58" s="987" t="str">
        <f t="shared" ref="F58:M58" si="46">IF(COUNTIFS(Data!$A:$A, "&gt;="&amp;F2, Data!$A:$A, "&lt;="&amp;F3, Data!$I:$I, $A$58)=0,
   "",
   COUNTIFS(Data!$A:$A, "&gt;="&amp;F2, Data!$A:$A, "&lt;="&amp;F3, Data!$I:$I, $A$58)
)
</f>
        <v/>
      </c>
      <c r="G58" s="987" t="str">
        <f t="shared" si="46"/>
        <v/>
      </c>
      <c r="H58" s="987" t="str">
        <f t="shared" si="46"/>
        <v/>
      </c>
      <c r="I58" s="987" t="str">
        <f t="shared" si="46"/>
        <v/>
      </c>
      <c r="J58" s="987" t="str">
        <f t="shared" si="46"/>
        <v/>
      </c>
      <c r="K58" s="987" t="str">
        <f t="shared" si="46"/>
        <v/>
      </c>
      <c r="L58" s="987" t="str">
        <f t="shared" si="46"/>
        <v/>
      </c>
      <c r="M58" s="987" t="str">
        <f t="shared" si="46"/>
        <v/>
      </c>
    </row>
    <row r="59">
      <c r="A59" s="986" t="s">
        <v>262</v>
      </c>
      <c r="B59" s="984"/>
      <c r="C59" s="984"/>
      <c r="D59" s="984"/>
      <c r="E59" s="984"/>
      <c r="F59" s="987" t="str">
        <f t="shared" ref="F59:M59" si="47">IF(COUNTIFS(Data!$A:$A, "&gt;="&amp;F2, Data!$A:$A, "&lt;="&amp;F3, Data!$I:$I, $A$59)=0,
   "",
   COUNTIFS(Data!$A:$A, "&gt;="&amp;F2, Data!$A:$A, "&lt;="&amp;F3, Data!$I:$I, $A$59)
)
</f>
        <v/>
      </c>
      <c r="G59" s="987" t="str">
        <f t="shared" si="47"/>
        <v/>
      </c>
      <c r="H59" s="987" t="str">
        <f t="shared" si="47"/>
        <v/>
      </c>
      <c r="I59" s="987" t="str">
        <f t="shared" si="47"/>
        <v/>
      </c>
      <c r="J59" s="987" t="str">
        <f t="shared" si="47"/>
        <v/>
      </c>
      <c r="K59" s="987" t="str">
        <f t="shared" si="47"/>
        <v/>
      </c>
      <c r="L59" s="987" t="str">
        <f t="shared" si="47"/>
        <v/>
      </c>
      <c r="M59" s="987" t="str">
        <f t="shared" si="47"/>
        <v/>
      </c>
    </row>
    <row r="60">
      <c r="A60" s="986" t="s">
        <v>263</v>
      </c>
      <c r="B60" s="984"/>
      <c r="C60" s="984"/>
      <c r="D60" s="984"/>
      <c r="E60" s="984"/>
      <c r="F60" s="987" t="str">
        <f t="shared" ref="F60:M60" si="48">IF(COUNTIFS(Data!$A:$A, "&gt;="&amp;F2, Data!$A:$A, "&lt;="&amp;F3, Data!$I:$I, $A$60)=0,
   "",
   COUNTIFS(Data!$A:$A, "&gt;="&amp;F2, Data!$A:$A, "&lt;="&amp;F3, Data!$I:$I, $A$60)
)
</f>
        <v/>
      </c>
      <c r="G60" s="987" t="str">
        <f t="shared" si="48"/>
        <v/>
      </c>
      <c r="H60" s="987" t="str">
        <f t="shared" si="48"/>
        <v/>
      </c>
      <c r="I60" s="987" t="str">
        <f t="shared" si="48"/>
        <v/>
      </c>
      <c r="J60" s="987" t="str">
        <f t="shared" si="48"/>
        <v/>
      </c>
      <c r="K60" s="987" t="str">
        <f t="shared" si="48"/>
        <v/>
      </c>
      <c r="L60" s="987" t="str">
        <f t="shared" si="48"/>
        <v/>
      </c>
      <c r="M60" s="987" t="str">
        <f t="shared" si="48"/>
        <v/>
      </c>
    </row>
    <row r="61">
      <c r="A61" s="983" t="s">
        <v>264</v>
      </c>
      <c r="B61" s="984"/>
      <c r="C61" s="984"/>
      <c r="D61" s="984"/>
      <c r="E61" s="984"/>
      <c r="F61" s="987" t="str">
        <f t="shared" ref="F61:M61" si="49">IF(COUNTIFS(Data!$A:$A, "&gt;="&amp;F2, Data!$A:$A, "&lt;="&amp;F3, Data!$I:$I, $A$61)=0,
   "",
   COUNTIFS(Data!$A:$A, "&gt;="&amp;F2, Data!$A:$A, "&lt;="&amp;F3, Data!$I:$I, $A$61)
)
</f>
        <v/>
      </c>
      <c r="G61" s="987" t="str">
        <f t="shared" si="49"/>
        <v/>
      </c>
      <c r="H61" s="987" t="str">
        <f t="shared" si="49"/>
        <v/>
      </c>
      <c r="I61" s="987" t="str">
        <f t="shared" si="49"/>
        <v/>
      </c>
      <c r="J61" s="987" t="str">
        <f t="shared" si="49"/>
        <v/>
      </c>
      <c r="K61" s="987" t="str">
        <f t="shared" si="49"/>
        <v/>
      </c>
      <c r="L61" s="987" t="str">
        <f t="shared" si="49"/>
        <v/>
      </c>
      <c r="M61" s="987" t="str">
        <f t="shared" si="49"/>
        <v/>
      </c>
    </row>
    <row r="62">
      <c r="A62" s="983" t="s">
        <v>265</v>
      </c>
      <c r="B62" s="984"/>
      <c r="C62" s="984"/>
      <c r="D62" s="984"/>
      <c r="E62" s="984"/>
      <c r="F62" s="987" t="str">
        <f t="shared" ref="F62:M62" si="50">IF(COUNTIFS(Data!$A:$A, "&gt;="&amp;F2, Data!$A:$A, "&lt;="&amp;F3, Data!$I:$I, $A$62)=0,
   "",
   COUNTIFS(Data!$A:$A, "&gt;="&amp;F2, Data!$A:$A, "&lt;="&amp;F3, Data!$I:$I, $A$62)
)
</f>
        <v/>
      </c>
      <c r="G62" s="987" t="str">
        <f t="shared" si="50"/>
        <v/>
      </c>
      <c r="H62" s="987" t="str">
        <f t="shared" si="50"/>
        <v/>
      </c>
      <c r="I62" s="987" t="str">
        <f t="shared" si="50"/>
        <v/>
      </c>
      <c r="J62" s="987" t="str">
        <f t="shared" si="50"/>
        <v/>
      </c>
      <c r="K62" s="987" t="str">
        <f t="shared" si="50"/>
        <v/>
      </c>
      <c r="L62" s="987" t="str">
        <f t="shared" si="50"/>
        <v/>
      </c>
      <c r="M62" s="987" t="str">
        <f t="shared" si="50"/>
        <v/>
      </c>
    </row>
    <row r="63">
      <c r="A63" s="983" t="s">
        <v>266</v>
      </c>
      <c r="B63" s="984"/>
      <c r="C63" s="984"/>
      <c r="D63" s="984"/>
      <c r="E63" s="984"/>
      <c r="F63" s="987" t="str">
        <f t="shared" ref="F63:M63" si="51">IF(COUNTIFS(Data!$A:$A, "&gt;="&amp;F2, Data!$A:$A, "&lt;="&amp;F3, Data!$I:$I, $A$63)=0,
   "",
   COUNTIFS(Data!$A:$A, "&gt;="&amp;F2, Data!$A:$A, "&lt;="&amp;F3, Data!$I:$I, $A$63)
)
</f>
        <v/>
      </c>
      <c r="G63" s="987" t="str">
        <f t="shared" si="51"/>
        <v/>
      </c>
      <c r="H63" s="987" t="str">
        <f t="shared" si="51"/>
        <v/>
      </c>
      <c r="I63" s="987" t="str">
        <f t="shared" si="51"/>
        <v/>
      </c>
      <c r="J63" s="987" t="str">
        <f t="shared" si="51"/>
        <v/>
      </c>
      <c r="K63" s="987" t="str">
        <f t="shared" si="51"/>
        <v/>
      </c>
      <c r="L63" s="987" t="str">
        <f t="shared" si="51"/>
        <v/>
      </c>
      <c r="M63" s="987" t="str">
        <f t="shared" si="51"/>
        <v/>
      </c>
    </row>
    <row r="64">
      <c r="A64" s="983" t="s">
        <v>267</v>
      </c>
      <c r="B64" s="984"/>
      <c r="C64" s="984"/>
      <c r="D64" s="984"/>
      <c r="E64" s="984"/>
      <c r="F64" s="987" t="str">
        <f t="shared" ref="F64:M64" si="52">IF(COUNTIFS(Data!$A:$A, "&gt;="&amp;F2, Data!$A:$A, "&lt;="&amp;F3, Data!$I:$I, $A$64)=0,
   "",
   COUNTIFS(Data!$A:$A, "&gt;="&amp;F2, Data!$A:$A, "&lt;="&amp;F3, Data!$I:$I, $A$64)
)
</f>
        <v/>
      </c>
      <c r="G64" s="987" t="str">
        <f t="shared" si="52"/>
        <v/>
      </c>
      <c r="H64" s="987" t="str">
        <f t="shared" si="52"/>
        <v/>
      </c>
      <c r="I64" s="987" t="str">
        <f t="shared" si="52"/>
        <v/>
      </c>
      <c r="J64" s="987" t="str">
        <f t="shared" si="52"/>
        <v/>
      </c>
      <c r="K64" s="987" t="str">
        <f t="shared" si="52"/>
        <v/>
      </c>
      <c r="L64" s="987" t="str">
        <f t="shared" si="52"/>
        <v/>
      </c>
      <c r="M64" s="987" t="str">
        <f t="shared" si="52"/>
        <v/>
      </c>
    </row>
    <row r="65">
      <c r="A65" s="983" t="s">
        <v>268</v>
      </c>
      <c r="B65" s="984"/>
      <c r="C65" s="984"/>
      <c r="D65" s="984"/>
      <c r="E65" s="984"/>
      <c r="F65" s="987" t="str">
        <f t="shared" ref="F65:M65" si="53">IF(COUNTIFS(Data!$A:$A, "&gt;="&amp;F2, Data!$A:$A, "&lt;="&amp;F3, Data!$I:$I, $A$65)=0,
   "",
   COUNTIFS(Data!$A:$A, "&gt;="&amp;F2, Data!$A:$A, "&lt;="&amp;F3, Data!$I:$I, $A$65)
)
</f>
        <v/>
      </c>
      <c r="G65" s="987" t="str">
        <f t="shared" si="53"/>
        <v/>
      </c>
      <c r="H65" s="987" t="str">
        <f t="shared" si="53"/>
        <v/>
      </c>
      <c r="I65" s="987" t="str">
        <f t="shared" si="53"/>
        <v/>
      </c>
      <c r="J65" s="987" t="str">
        <f t="shared" si="53"/>
        <v/>
      </c>
      <c r="K65" s="987" t="str">
        <f t="shared" si="53"/>
        <v/>
      </c>
      <c r="L65" s="987" t="str">
        <f t="shared" si="53"/>
        <v/>
      </c>
      <c r="M65" s="987" t="str">
        <f t="shared" si="53"/>
        <v/>
      </c>
    </row>
    <row r="66">
      <c r="A66" s="983" t="s">
        <v>269</v>
      </c>
      <c r="B66" s="984"/>
      <c r="C66" s="984"/>
      <c r="D66" s="984"/>
      <c r="E66" s="984"/>
      <c r="F66" s="987" t="str">
        <f t="shared" ref="F66:M66" si="54">IF(COUNTIFS(Data!$A:$A, "&gt;="&amp;F2, Data!$A:$A, "&lt;="&amp;F3, Data!$I:$I, $A$66)=0,
   "",
   COUNTIFS(Data!$A:$A, "&gt;="&amp;F2, Data!$A:$A, "&lt;="&amp;F3, Data!$I:$I, $A$66)
)
</f>
        <v/>
      </c>
      <c r="G66" s="987" t="str">
        <f t="shared" si="54"/>
        <v/>
      </c>
      <c r="H66" s="987" t="str">
        <f t="shared" si="54"/>
        <v/>
      </c>
      <c r="I66" s="987" t="str">
        <f t="shared" si="54"/>
        <v/>
      </c>
      <c r="J66" s="987" t="str">
        <f t="shared" si="54"/>
        <v/>
      </c>
      <c r="K66" s="987" t="str">
        <f t="shared" si="54"/>
        <v/>
      </c>
      <c r="L66" s="987" t="str">
        <f t="shared" si="54"/>
        <v/>
      </c>
      <c r="M66" s="987" t="str">
        <f t="shared" si="54"/>
        <v/>
      </c>
    </row>
    <row r="67">
      <c r="A67" s="983" t="s">
        <v>270</v>
      </c>
      <c r="B67" s="984"/>
      <c r="C67" s="984"/>
      <c r="D67" s="984"/>
      <c r="E67" s="984"/>
      <c r="F67" s="987" t="str">
        <f t="shared" ref="F67:M67" si="55">IF(COUNTIFS(Data!$A:$A, "&gt;="&amp;F2, Data!$A:$A, "&lt;="&amp;F3, Data!$I:$I, $A$67)=0,
   "",
   COUNTIFS(Data!$A:$A, "&gt;="&amp;F2, Data!$A:$A, "&lt;="&amp;F3, Data!$I:$I, $A$67)
)
</f>
        <v/>
      </c>
      <c r="G67" s="987" t="str">
        <f t="shared" si="55"/>
        <v/>
      </c>
      <c r="H67" s="987" t="str">
        <f t="shared" si="55"/>
        <v/>
      </c>
      <c r="I67" s="987" t="str">
        <f t="shared" si="55"/>
        <v/>
      </c>
      <c r="J67" s="987" t="str">
        <f t="shared" si="55"/>
        <v/>
      </c>
      <c r="K67" s="987" t="str">
        <f t="shared" si="55"/>
        <v/>
      </c>
      <c r="L67" s="987" t="str">
        <f t="shared" si="55"/>
        <v/>
      </c>
      <c r="M67" s="987" t="str">
        <f t="shared" si="55"/>
        <v/>
      </c>
    </row>
    <row r="68">
      <c r="A68" s="983" t="s">
        <v>271</v>
      </c>
      <c r="B68" s="984"/>
      <c r="C68" s="984"/>
      <c r="D68" s="984"/>
      <c r="E68" s="984"/>
      <c r="F68" s="987" t="str">
        <f t="shared" ref="F68:M68" si="56">IF(COUNTIFS(Data!$A:$A, "&gt;="&amp;F2, Data!$A:$A, "&lt;="&amp;F3, Data!$I:$I, $A$68)=0,
   "",
   COUNTIFS(Data!$A:$A, "&gt;="&amp;F2, Data!$A:$A, "&lt;="&amp;F3, Data!$I:$I, $A$68)
)
</f>
        <v/>
      </c>
      <c r="G68" s="987" t="str">
        <f t="shared" si="56"/>
        <v/>
      </c>
      <c r="H68" s="987" t="str">
        <f t="shared" si="56"/>
        <v/>
      </c>
      <c r="I68" s="987" t="str">
        <f t="shared" si="56"/>
        <v/>
      </c>
      <c r="J68" s="987" t="str">
        <f t="shared" si="56"/>
        <v/>
      </c>
      <c r="K68" s="987" t="str">
        <f t="shared" si="56"/>
        <v/>
      </c>
      <c r="L68" s="987" t="str">
        <f t="shared" si="56"/>
        <v/>
      </c>
      <c r="M68" s="987" t="str">
        <f t="shared" si="56"/>
        <v/>
      </c>
    </row>
    <row r="69">
      <c r="A69" s="983" t="s">
        <v>272</v>
      </c>
      <c r="B69" s="984"/>
      <c r="C69" s="984"/>
      <c r="D69" s="984"/>
      <c r="E69" s="984"/>
      <c r="F69" s="987" t="str">
        <f t="shared" ref="F69:M69" si="57">IF(COUNTIFS(Data!$A:$A, "&gt;="&amp;F2, Data!$A:$A, "&lt;="&amp;F3, Data!$I:$I, $A$69)=0,
   "",
   COUNTIFS(Data!$A:$A, "&gt;="&amp;F2, Data!$A:$A, "&lt;="&amp;F3, Data!$I:$I, $A$69)
)
</f>
        <v/>
      </c>
      <c r="G69" s="987" t="str">
        <f t="shared" si="57"/>
        <v/>
      </c>
      <c r="H69" s="987" t="str">
        <f t="shared" si="57"/>
        <v/>
      </c>
      <c r="I69" s="987" t="str">
        <f t="shared" si="57"/>
        <v/>
      </c>
      <c r="J69" s="987" t="str">
        <f t="shared" si="57"/>
        <v/>
      </c>
      <c r="K69" s="987" t="str">
        <f t="shared" si="57"/>
        <v/>
      </c>
      <c r="L69" s="987" t="str">
        <f t="shared" si="57"/>
        <v/>
      </c>
      <c r="M69" s="987" t="str">
        <f t="shared" si="57"/>
        <v/>
      </c>
    </row>
    <row r="70">
      <c r="A70" s="983" t="s">
        <v>273</v>
      </c>
      <c r="B70" s="984"/>
      <c r="C70" s="984"/>
      <c r="D70" s="984"/>
      <c r="E70" s="984"/>
      <c r="F70" s="987" t="str">
        <f t="shared" ref="F70:M70" si="58">IF(COUNTIFS(Data!$A:$A, "&gt;="&amp;F2, Data!$A:$A, "&lt;="&amp;F3, Data!$I:$I, $A$70)=0,
   "",
   COUNTIFS(Data!$A:$A, "&gt;="&amp;F2, Data!$A:$A, "&lt;="&amp;F3, Data!$I:$I, $A$70)
)
</f>
        <v/>
      </c>
      <c r="G70" s="987" t="str">
        <f t="shared" si="58"/>
        <v/>
      </c>
      <c r="H70" s="987" t="str">
        <f t="shared" si="58"/>
        <v/>
      </c>
      <c r="I70" s="987" t="str">
        <f t="shared" si="58"/>
        <v/>
      </c>
      <c r="J70" s="987" t="str">
        <f t="shared" si="58"/>
        <v/>
      </c>
      <c r="K70" s="987" t="str">
        <f t="shared" si="58"/>
        <v/>
      </c>
      <c r="L70" s="987" t="str">
        <f t="shared" si="58"/>
        <v/>
      </c>
      <c r="M70" s="987" t="str">
        <f t="shared" si="58"/>
        <v/>
      </c>
    </row>
    <row r="71">
      <c r="A71" s="983" t="s">
        <v>274</v>
      </c>
      <c r="F71" s="987" t="str">
        <f t="shared" ref="F71:M71" si="59">IF(COUNTIFS(Data!$A:$A, "&gt;="&amp;F2, Data!$A:$A, "&lt;="&amp;F3, Data!$I:$I, $A$71)=0,
   "",
   COUNTIFS(Data!$A:$A, "&gt;="&amp;F2, Data!$A:$A, "&lt;="&amp;F3, Data!$I:$I, $A$71)
)
</f>
        <v/>
      </c>
      <c r="G71" s="987" t="str">
        <f t="shared" si="59"/>
        <v/>
      </c>
      <c r="H71" s="987" t="str">
        <f t="shared" si="59"/>
        <v/>
      </c>
      <c r="I71" s="987" t="str">
        <f t="shared" si="59"/>
        <v/>
      </c>
      <c r="J71" s="987" t="str">
        <f t="shared" si="59"/>
        <v/>
      </c>
      <c r="K71" s="987" t="str">
        <f t="shared" si="59"/>
        <v/>
      </c>
      <c r="L71" s="987" t="str">
        <f t="shared" si="59"/>
        <v/>
      </c>
      <c r="M71" s="987" t="str">
        <f t="shared" si="59"/>
        <v/>
      </c>
    </row>
    <row r="72">
      <c r="A72" s="983" t="s">
        <v>275</v>
      </c>
      <c r="F72" s="987" t="str">
        <f t="shared" ref="F72:M72" si="60">IF(COUNTIFS(Data!$A:$A, "&gt;="&amp;F2, Data!$A:$A, "&lt;="&amp;F3, Data!$I:$I, $A$72)=0,
   "",
   COUNTIFS(Data!$A:$A, "&gt;="&amp;F2, Data!$A:$A, "&lt;="&amp;F3, Data!$I:$I, $A$72)
)
</f>
        <v/>
      </c>
      <c r="G72" s="987" t="str">
        <f t="shared" si="60"/>
        <v/>
      </c>
      <c r="H72" s="987" t="str">
        <f t="shared" si="60"/>
        <v/>
      </c>
      <c r="I72" s="987" t="str">
        <f t="shared" si="60"/>
        <v/>
      </c>
      <c r="J72" s="987" t="str">
        <f t="shared" si="60"/>
        <v/>
      </c>
      <c r="K72" s="987" t="str">
        <f t="shared" si="60"/>
        <v/>
      </c>
      <c r="L72" s="987" t="str">
        <f t="shared" si="60"/>
        <v/>
      </c>
      <c r="M72" s="987" t="str">
        <f t="shared" si="60"/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38"/>
    <col customWidth="1" min="4" max="4" width="35.38"/>
    <col customWidth="1" min="5" max="5" width="29.5"/>
    <col customWidth="1" min="6" max="6" width="25.63"/>
    <col customWidth="1" min="7" max="7" width="25.88"/>
  </cols>
  <sheetData>
    <row r="1" ht="159.0" customHeight="1">
      <c r="A1" s="988"/>
      <c r="B1" s="187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90"/>
      <c r="P1" s="991"/>
      <c r="Q1" s="991"/>
      <c r="R1" s="991"/>
      <c r="S1" s="991"/>
      <c r="T1" s="991"/>
      <c r="U1" s="991"/>
      <c r="V1" s="991"/>
      <c r="W1" s="991"/>
      <c r="X1" s="991"/>
      <c r="Y1" s="991"/>
      <c r="Z1" s="991"/>
    </row>
    <row r="2" ht="22.5" customHeight="1">
      <c r="A2" s="992" t="s">
        <v>173</v>
      </c>
      <c r="B2" s="993">
        <v>45778.0</v>
      </c>
      <c r="C2" s="994">
        <v>45809.0</v>
      </c>
      <c r="D2" s="993">
        <v>45839.0</v>
      </c>
      <c r="E2" s="994">
        <v>45870.0</v>
      </c>
      <c r="F2" s="993">
        <v>45901.0</v>
      </c>
      <c r="G2" s="994">
        <v>45931.0</v>
      </c>
      <c r="H2" s="993">
        <v>45962.0</v>
      </c>
      <c r="I2" s="994">
        <v>45992.0</v>
      </c>
      <c r="J2" s="993">
        <v>46023.0</v>
      </c>
      <c r="K2" s="994">
        <v>46054.0</v>
      </c>
      <c r="L2" s="993">
        <v>46082.0</v>
      </c>
      <c r="M2" s="994">
        <v>46113.0</v>
      </c>
      <c r="N2" s="993">
        <v>46143.0</v>
      </c>
      <c r="O2" s="994">
        <v>46174.0</v>
      </c>
      <c r="P2" s="707"/>
      <c r="Q2" s="707"/>
      <c r="R2" s="707"/>
      <c r="S2" s="707"/>
      <c r="T2" s="707"/>
      <c r="U2" s="707"/>
      <c r="V2" s="707"/>
      <c r="W2" s="707"/>
      <c r="X2" s="707"/>
      <c r="Y2" s="707"/>
      <c r="Z2" s="707"/>
    </row>
    <row r="3" ht="22.5" customHeight="1">
      <c r="A3" s="995" t="s">
        <v>173</v>
      </c>
      <c r="B3" s="996">
        <v>45808.0</v>
      </c>
      <c r="C3" s="997">
        <v>45838.0</v>
      </c>
      <c r="D3" s="996">
        <v>45869.0</v>
      </c>
      <c r="E3" s="997">
        <v>45900.0</v>
      </c>
      <c r="F3" s="996">
        <v>45930.0</v>
      </c>
      <c r="G3" s="997">
        <v>45940.0</v>
      </c>
      <c r="H3" s="996">
        <v>45991.0</v>
      </c>
      <c r="I3" s="997">
        <v>46022.0</v>
      </c>
      <c r="J3" s="996">
        <v>46053.0</v>
      </c>
      <c r="K3" s="997">
        <v>46081.0</v>
      </c>
      <c r="L3" s="996">
        <v>46112.0</v>
      </c>
      <c r="M3" s="997">
        <v>46142.0</v>
      </c>
      <c r="N3" s="996">
        <v>46173.0</v>
      </c>
      <c r="O3" s="997">
        <v>46203.0</v>
      </c>
      <c r="P3" s="854"/>
      <c r="Q3" s="854"/>
      <c r="R3" s="854"/>
      <c r="S3" s="854"/>
      <c r="T3" s="854"/>
      <c r="U3" s="854"/>
      <c r="V3" s="854"/>
      <c r="W3" s="854"/>
      <c r="X3" s="854"/>
      <c r="Y3" s="854"/>
      <c r="Z3" s="854"/>
    </row>
    <row r="4" ht="22.5" customHeight="1">
      <c r="A4" s="998" t="s">
        <v>180</v>
      </c>
      <c r="B4" s="999" t="str">
        <f t="shared" ref="B4:I4" si="1">B23+B24+B27+B28+B35+B31+B32</f>
        <v>#N/A</v>
      </c>
      <c r="C4" s="1000" t="str">
        <f t="shared" si="1"/>
        <v>#N/A</v>
      </c>
      <c r="D4" s="999" t="str">
        <f t="shared" si="1"/>
        <v>#N/A</v>
      </c>
      <c r="E4" s="1000" t="str">
        <f t="shared" si="1"/>
        <v>#N/A</v>
      </c>
      <c r="F4" s="999" t="str">
        <f t="shared" si="1"/>
        <v>#N/A</v>
      </c>
      <c r="G4" s="1000" t="str">
        <f t="shared" si="1"/>
        <v>#N/A</v>
      </c>
      <c r="H4" s="999" t="str">
        <f t="shared" si="1"/>
        <v>#N/A</v>
      </c>
      <c r="I4" s="1000" t="str">
        <f t="shared" si="1"/>
        <v>#N/A</v>
      </c>
      <c r="J4" s="1001" t="str">
        <f t="shared" ref="J4:O4" si="2">J23+J24+J27+J28+J35</f>
        <v>#N/A</v>
      </c>
      <c r="K4" s="1002" t="str">
        <f t="shared" si="2"/>
        <v>#N/A</v>
      </c>
      <c r="L4" s="1001" t="str">
        <f t="shared" si="2"/>
        <v>#N/A</v>
      </c>
      <c r="M4" s="1002" t="str">
        <f t="shared" si="2"/>
        <v>#N/A</v>
      </c>
      <c r="N4" s="1001" t="str">
        <f t="shared" si="2"/>
        <v>#N/A</v>
      </c>
      <c r="O4" s="1002" t="str">
        <f t="shared" si="2"/>
        <v>#N/A</v>
      </c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</row>
    <row r="5" ht="22.5" customHeight="1">
      <c r="A5" s="1003" t="s">
        <v>182</v>
      </c>
      <c r="B5" s="999" t="str">
        <f t="shared" ref="B5:O5" si="3">B39++B40+B43+B44+B47</f>
        <v>#N/A</v>
      </c>
      <c r="C5" s="1004" t="str">
        <f t="shared" si="3"/>
        <v>#N/A</v>
      </c>
      <c r="D5" s="1005" t="str">
        <f t="shared" si="3"/>
        <v>#N/A</v>
      </c>
      <c r="E5" s="1004" t="str">
        <f t="shared" si="3"/>
        <v>#N/A</v>
      </c>
      <c r="F5" s="1005" t="str">
        <f t="shared" si="3"/>
        <v>#N/A</v>
      </c>
      <c r="G5" s="1004" t="str">
        <f t="shared" si="3"/>
        <v>#N/A</v>
      </c>
      <c r="H5" s="1005" t="str">
        <f t="shared" si="3"/>
        <v>#N/A</v>
      </c>
      <c r="I5" s="1004" t="str">
        <f t="shared" si="3"/>
        <v>#N/A</v>
      </c>
      <c r="J5" s="1005" t="str">
        <f t="shared" si="3"/>
        <v>#N/A</v>
      </c>
      <c r="K5" s="1004" t="str">
        <f t="shared" si="3"/>
        <v>#N/A</v>
      </c>
      <c r="L5" s="1005" t="str">
        <f t="shared" si="3"/>
        <v>#N/A</v>
      </c>
      <c r="M5" s="1004" t="str">
        <f t="shared" si="3"/>
        <v>#N/A</v>
      </c>
      <c r="N5" s="1005" t="str">
        <f t="shared" si="3"/>
        <v>#N/A</v>
      </c>
      <c r="O5" s="1004" t="str">
        <f t="shared" si="3"/>
        <v>#N/A</v>
      </c>
      <c r="P5" s="727"/>
      <c r="Q5" s="727"/>
      <c r="R5" s="727"/>
      <c r="S5" s="727"/>
      <c r="T5" s="727"/>
      <c r="U5" s="727"/>
      <c r="V5" s="727"/>
      <c r="W5" s="727"/>
      <c r="X5" s="727"/>
      <c r="Y5" s="727"/>
      <c r="Z5" s="727"/>
    </row>
    <row r="6" ht="22.5" customHeight="1">
      <c r="A6" s="1003" t="s">
        <v>185</v>
      </c>
      <c r="B6" s="999" t="str">
        <f t="shared" ref="B6:O6" si="4">B54+B55+B58+B59+B62</f>
        <v>#N/A</v>
      </c>
      <c r="C6" s="1004" t="str">
        <f t="shared" si="4"/>
        <v>#N/A</v>
      </c>
      <c r="D6" s="1005" t="str">
        <f t="shared" si="4"/>
        <v>#N/A</v>
      </c>
      <c r="E6" s="1004" t="str">
        <f t="shared" si="4"/>
        <v>#N/A</v>
      </c>
      <c r="F6" s="1005" t="str">
        <f t="shared" si="4"/>
        <v>#N/A</v>
      </c>
      <c r="G6" s="1004" t="str">
        <f t="shared" si="4"/>
        <v>#N/A</v>
      </c>
      <c r="H6" s="1005" t="str">
        <f t="shared" si="4"/>
        <v>#N/A</v>
      </c>
      <c r="I6" s="1004" t="str">
        <f t="shared" si="4"/>
        <v>#N/A</v>
      </c>
      <c r="J6" s="1005" t="str">
        <f t="shared" si="4"/>
        <v>#N/A</v>
      </c>
      <c r="K6" s="1004" t="str">
        <f t="shared" si="4"/>
        <v>#N/A</v>
      </c>
      <c r="L6" s="1005" t="str">
        <f t="shared" si="4"/>
        <v>#N/A</v>
      </c>
      <c r="M6" s="1004" t="str">
        <f t="shared" si="4"/>
        <v>#N/A</v>
      </c>
      <c r="N6" s="1005" t="str">
        <f t="shared" si="4"/>
        <v>#N/A</v>
      </c>
      <c r="O6" s="1004" t="str">
        <f t="shared" si="4"/>
        <v>#N/A</v>
      </c>
      <c r="P6" s="727"/>
      <c r="Q6" s="727"/>
      <c r="R6" s="727"/>
      <c r="S6" s="727"/>
      <c r="T6" s="727"/>
      <c r="U6" s="727"/>
      <c r="V6" s="727"/>
      <c r="W6" s="727"/>
      <c r="X6" s="727"/>
      <c r="Y6" s="727"/>
      <c r="Z6" s="727"/>
    </row>
    <row r="7" ht="22.5" customHeight="1">
      <c r="A7" s="1003" t="s">
        <v>188</v>
      </c>
      <c r="B7" s="1001">
        <f t="shared" ref="B7:O7" si="5">iferror(B4/B6,0)</f>
        <v>0</v>
      </c>
      <c r="C7" s="1002">
        <f t="shared" si="5"/>
        <v>0</v>
      </c>
      <c r="D7" s="1001">
        <f t="shared" si="5"/>
        <v>0</v>
      </c>
      <c r="E7" s="1002">
        <f t="shared" si="5"/>
        <v>0</v>
      </c>
      <c r="F7" s="1001">
        <f t="shared" si="5"/>
        <v>0</v>
      </c>
      <c r="G7" s="1002">
        <f t="shared" si="5"/>
        <v>0</v>
      </c>
      <c r="H7" s="1001">
        <f t="shared" si="5"/>
        <v>0</v>
      </c>
      <c r="I7" s="1002">
        <f t="shared" si="5"/>
        <v>0</v>
      </c>
      <c r="J7" s="1001">
        <f t="shared" si="5"/>
        <v>0</v>
      </c>
      <c r="K7" s="1002">
        <f t="shared" si="5"/>
        <v>0</v>
      </c>
      <c r="L7" s="1001">
        <f t="shared" si="5"/>
        <v>0</v>
      </c>
      <c r="M7" s="1002">
        <f t="shared" si="5"/>
        <v>0</v>
      </c>
      <c r="N7" s="1001">
        <f t="shared" si="5"/>
        <v>0</v>
      </c>
      <c r="O7" s="1002">
        <f t="shared" si="5"/>
        <v>0</v>
      </c>
      <c r="P7" s="727"/>
      <c r="Q7" s="727"/>
      <c r="R7" s="727"/>
      <c r="S7" s="727"/>
      <c r="T7" s="727"/>
      <c r="U7" s="727"/>
      <c r="V7" s="727"/>
      <c r="W7" s="727"/>
      <c r="X7" s="727"/>
      <c r="Y7" s="727"/>
      <c r="Z7" s="727"/>
    </row>
    <row r="8" ht="22.5" customHeight="1">
      <c r="A8" s="1003" t="s">
        <v>189</v>
      </c>
      <c r="B8" s="1006">
        <f t="shared" ref="B8:O8" si="6">iferror(B6/B5,0)</f>
        <v>0</v>
      </c>
      <c r="C8" s="1007">
        <f t="shared" si="6"/>
        <v>0</v>
      </c>
      <c r="D8" s="1006">
        <f t="shared" si="6"/>
        <v>0</v>
      </c>
      <c r="E8" s="1007">
        <f t="shared" si="6"/>
        <v>0</v>
      </c>
      <c r="F8" s="1006">
        <f t="shared" si="6"/>
        <v>0</v>
      </c>
      <c r="G8" s="1007">
        <f t="shared" si="6"/>
        <v>0</v>
      </c>
      <c r="H8" s="1006">
        <f t="shared" si="6"/>
        <v>0</v>
      </c>
      <c r="I8" s="1007">
        <f t="shared" si="6"/>
        <v>0</v>
      </c>
      <c r="J8" s="1006">
        <f t="shared" si="6"/>
        <v>0</v>
      </c>
      <c r="K8" s="1007">
        <f t="shared" si="6"/>
        <v>0</v>
      </c>
      <c r="L8" s="1006">
        <f t="shared" si="6"/>
        <v>0</v>
      </c>
      <c r="M8" s="1007">
        <f t="shared" si="6"/>
        <v>0</v>
      </c>
      <c r="N8" s="1006">
        <f t="shared" si="6"/>
        <v>0</v>
      </c>
      <c r="O8" s="1007">
        <f t="shared" si="6"/>
        <v>0</v>
      </c>
      <c r="P8" s="727"/>
      <c r="Q8" s="727"/>
      <c r="R8" s="727"/>
      <c r="S8" s="727"/>
      <c r="T8" s="727"/>
      <c r="U8" s="727"/>
      <c r="V8" s="727"/>
      <c r="W8" s="727"/>
      <c r="X8" s="727"/>
      <c r="Y8" s="727"/>
      <c r="Z8" s="727"/>
    </row>
    <row r="9" ht="22.5" customHeight="1">
      <c r="A9" s="1008" t="s">
        <v>190</v>
      </c>
      <c r="B9" s="1006">
        <f t="shared" ref="B9:O9" si="7">iferror(B10/B6,0)</f>
        <v>0</v>
      </c>
      <c r="C9" s="1007">
        <f t="shared" si="7"/>
        <v>0</v>
      </c>
      <c r="D9" s="1006">
        <f t="shared" si="7"/>
        <v>0</v>
      </c>
      <c r="E9" s="1007">
        <f t="shared" si="7"/>
        <v>0</v>
      </c>
      <c r="F9" s="1006">
        <f t="shared" si="7"/>
        <v>0</v>
      </c>
      <c r="G9" s="1007">
        <f t="shared" si="7"/>
        <v>0</v>
      </c>
      <c r="H9" s="1006">
        <f t="shared" si="7"/>
        <v>0</v>
      </c>
      <c r="I9" s="1007">
        <f t="shared" si="7"/>
        <v>0</v>
      </c>
      <c r="J9" s="1006">
        <f t="shared" si="7"/>
        <v>0</v>
      </c>
      <c r="K9" s="1007">
        <f t="shared" si="7"/>
        <v>0</v>
      </c>
      <c r="L9" s="1006">
        <f t="shared" si="7"/>
        <v>0</v>
      </c>
      <c r="M9" s="1007">
        <f t="shared" si="7"/>
        <v>0</v>
      </c>
      <c r="N9" s="1006">
        <f t="shared" si="7"/>
        <v>0</v>
      </c>
      <c r="O9" s="1007">
        <f t="shared" si="7"/>
        <v>0</v>
      </c>
      <c r="P9" s="727"/>
      <c r="Q9" s="727"/>
      <c r="R9" s="727"/>
      <c r="S9" s="727"/>
      <c r="T9" s="727"/>
      <c r="U9" s="727"/>
      <c r="V9" s="727"/>
      <c r="W9" s="727"/>
      <c r="X9" s="727"/>
      <c r="Y9" s="727"/>
      <c r="Z9" s="727"/>
    </row>
    <row r="10" ht="22.5" customHeight="1">
      <c r="A10" s="998" t="s">
        <v>191</v>
      </c>
      <c r="B10" s="999">
        <f t="shared" ref="B10:F10" si="8">COUNTIFS(Data!$A:$A,"&gt;="&amp;B2,Data!$A:$A,"&lt;="&amp;B3,Data!$I:$I,"facebook")+COUNTIFS(Data!$A:$A,"&gt;="&amp;B2,Data!$A:$A,"&lt;="&amp;B3,Data!$I:$I,"fb")+COUNTIFS(Data!$A:$A,"&gt;="&amp;B2,Data!$A:$A,"&lt;="&amp;B3,Data!$I:$I,"Facebook_Mobile_Reels")</f>
        <v>0</v>
      </c>
      <c r="C10" s="1000">
        <f t="shared" si="8"/>
        <v>0</v>
      </c>
      <c r="D10" s="999">
        <f t="shared" si="8"/>
        <v>0</v>
      </c>
      <c r="E10" s="1000">
        <f t="shared" si="8"/>
        <v>0</v>
      </c>
      <c r="F10" s="999">
        <f t="shared" si="8"/>
        <v>0</v>
      </c>
      <c r="G10" s="1000">
        <f>COUNTIFS(Data!$A:$A,"&gt;="&amp;G2,Data!$A:$A,"&lt;="&amp;G3,Data!$I:$I,"facebook")+COUNTIFS(Data!$A:$A,"&gt;="&amp;G2,Data!$A:$A,"&lt;="&amp;G3,Data!$I:$I,"fb")+COUNTIFS(Data!$A:$A,"&gt;="&amp;G2,Data!$A:$A,"&lt;="&amp;G3,Data!$I:$I,"Facebook_Mobile_Reels")+COUNTIFS(Data!$A:$A,"&gt;="&amp;G2,Data!$A:$A,"&lt;="&amp;G3,Data!$I:$I,"WSP COL")+1</f>
        <v>1</v>
      </c>
      <c r="H10" s="999">
        <f t="shared" ref="H10:O10" si="9">COUNTIFS(Data!$A:$A,"&gt;="&amp;H2,Data!$A:$A,"&lt;="&amp;H3,Data!$I:$I,"facebook")+COUNTIFS(Data!$A:$A,"&gt;="&amp;H2,Data!$A:$A,"&lt;="&amp;H3,Data!$I:$I,"fb")+COUNTIFS(Data!$A:$A,"&gt;="&amp;H2,Data!$A:$A,"&lt;="&amp;H3,Data!$I:$I,"Facebook_Mobile_Reels")</f>
        <v>0</v>
      </c>
      <c r="I10" s="1000">
        <f t="shared" si="9"/>
        <v>0</v>
      </c>
      <c r="J10" s="999">
        <f t="shared" si="9"/>
        <v>0</v>
      </c>
      <c r="K10" s="1000">
        <f t="shared" si="9"/>
        <v>0</v>
      </c>
      <c r="L10" s="999">
        <f t="shared" si="9"/>
        <v>0</v>
      </c>
      <c r="M10" s="1000">
        <f t="shared" si="9"/>
        <v>0</v>
      </c>
      <c r="N10" s="999">
        <f t="shared" si="9"/>
        <v>0</v>
      </c>
      <c r="O10" s="1000">
        <f t="shared" si="9"/>
        <v>0</v>
      </c>
      <c r="P10" s="727"/>
      <c r="Q10" s="727"/>
      <c r="R10" s="727"/>
      <c r="S10" s="727"/>
      <c r="T10" s="727"/>
      <c r="U10" s="727"/>
      <c r="V10" s="727"/>
      <c r="W10" s="727"/>
      <c r="X10" s="727"/>
      <c r="Y10" s="727"/>
      <c r="Z10" s="727"/>
    </row>
    <row r="11" ht="22.5" customHeight="1">
      <c r="A11" s="1008" t="s">
        <v>192</v>
      </c>
      <c r="B11" s="999">
        <f t="shared" ref="B11:F11" si="10">COUNTIFS(Data!$A:$A,"&gt;="&amp;B2,Data!$A:$A,"&lt;="&amp;B3,Data!$I:$I,"facebook",Data!$X:$X,"Correcto")+COUNTIFS(Data!$A:$A,"&gt;="&amp;B2,Data!$A:$A,"&lt;="&amp;B3,Data!$I:$I,"fb",Data!$X:$X,"Correcto")+COUNTIFS(Data!$A:$A,"&gt;="&amp;B2,Data!$A:$A,"&lt;="&amp;B3,Data!$I:$I,"Facebook_Mobile_Reels",Data!$X:$X,"Correcto")</f>
        <v>0</v>
      </c>
      <c r="C11" s="1000">
        <f t="shared" si="10"/>
        <v>0</v>
      </c>
      <c r="D11" s="999">
        <f t="shared" si="10"/>
        <v>0</v>
      </c>
      <c r="E11" s="1000">
        <f t="shared" si="10"/>
        <v>0</v>
      </c>
      <c r="F11" s="999">
        <f t="shared" si="10"/>
        <v>0</v>
      </c>
      <c r="G11" s="1000">
        <f>COUNTIFS(Data!$A:$A,"&gt;="&amp;G2,Data!$A:$A,"&lt;="&amp;G3,Data!$I:$I,"facebook",Data!$X:$X,"Correcto")+COUNTIFS(Data!$A:$A,"&gt;="&amp;G2,Data!$A:$A,"&lt;="&amp;G3,Data!$I:$I,"fb",Data!$X:$X,"Correcto")+COUNTIFS(Data!$A:$A,"&gt;="&amp;G2,Data!$A:$A,"&lt;="&amp;G3,Data!$I:$I,"Facebook_Mobile_Reels",Data!$X:$X,"Correcto")+COUNTIFS(Data!$A:$A,"&gt;="&amp;G2,Data!$A:$A,"&lt;="&amp;G3,Data!$I:$I,"WSP COL",Data!$X:$X,"Correcto")</f>
        <v>0</v>
      </c>
      <c r="H11" s="999">
        <f t="shared" ref="H11:O11" si="11">COUNTIFS(Data!$A:$A,"&gt;="&amp;H2,Data!$A:$A,"&lt;="&amp;H3,Data!$I:$I,"facebook",Data!$X:$X,"Correcto")+COUNTIFS(Data!$A:$A,"&gt;="&amp;H2,Data!$A:$A,"&lt;="&amp;H3,Data!$I:$I,"fb",Data!$X:$X,"Correcto")+COUNTIFS(Data!$A:$A,"&gt;="&amp;H2,Data!$A:$A,"&lt;="&amp;H3,Data!$I:$I,"Facebook_Mobile_Reels",Data!$X:$X,"Correcto")</f>
        <v>0</v>
      </c>
      <c r="I11" s="1000">
        <f t="shared" si="11"/>
        <v>0</v>
      </c>
      <c r="J11" s="999">
        <f t="shared" si="11"/>
        <v>0</v>
      </c>
      <c r="K11" s="1000">
        <f t="shared" si="11"/>
        <v>0</v>
      </c>
      <c r="L11" s="999">
        <f t="shared" si="11"/>
        <v>0</v>
      </c>
      <c r="M11" s="1000">
        <f t="shared" si="11"/>
        <v>0</v>
      </c>
      <c r="N11" s="999">
        <f t="shared" si="11"/>
        <v>0</v>
      </c>
      <c r="O11" s="1000">
        <f t="shared" si="11"/>
        <v>0</v>
      </c>
      <c r="P11" s="727"/>
      <c r="Q11" s="727"/>
      <c r="R11" s="727"/>
      <c r="S11" s="727"/>
      <c r="T11" s="727"/>
      <c r="U11" s="727"/>
      <c r="V11" s="727"/>
      <c r="W11" s="727"/>
      <c r="X11" s="727"/>
      <c r="Y11" s="727"/>
      <c r="Z11" s="727"/>
    </row>
    <row r="12" ht="22.5" customHeight="1">
      <c r="A12" s="1008" t="s">
        <v>276</v>
      </c>
      <c r="B12" s="1009" t="str">
        <f t="shared" ref="B12:G12" si="12">iferror(B11/B10,"")</f>
        <v/>
      </c>
      <c r="C12" s="1010" t="str">
        <f t="shared" si="12"/>
        <v/>
      </c>
      <c r="D12" s="1009" t="str">
        <f t="shared" si="12"/>
        <v/>
      </c>
      <c r="E12" s="1010" t="str">
        <f t="shared" si="12"/>
        <v/>
      </c>
      <c r="F12" s="1009" t="str">
        <f t="shared" si="12"/>
        <v/>
      </c>
      <c r="G12" s="1010">
        <f t="shared" si="12"/>
        <v>0</v>
      </c>
      <c r="H12" s="1001"/>
      <c r="I12" s="1002"/>
      <c r="J12" s="1001"/>
      <c r="K12" s="1002"/>
      <c r="L12" s="1001"/>
      <c r="M12" s="1002"/>
      <c r="N12" s="1001"/>
      <c r="O12" s="1002"/>
      <c r="P12" s="727"/>
      <c r="Q12" s="727"/>
      <c r="R12" s="727"/>
      <c r="S12" s="727"/>
      <c r="T12" s="727"/>
      <c r="U12" s="727"/>
      <c r="V12" s="727"/>
      <c r="W12" s="727"/>
      <c r="X12" s="727"/>
      <c r="Y12" s="727"/>
      <c r="Z12" s="727"/>
    </row>
    <row r="13" ht="22.5" customHeight="1">
      <c r="A13" s="1008" t="s">
        <v>277</v>
      </c>
      <c r="B13" s="1001">
        <f t="shared" ref="B13:O13" si="13">iferror(B4/B10,0)</f>
        <v>0</v>
      </c>
      <c r="C13" s="1002">
        <f t="shared" si="13"/>
        <v>0</v>
      </c>
      <c r="D13" s="1001">
        <f t="shared" si="13"/>
        <v>0</v>
      </c>
      <c r="E13" s="1002">
        <f t="shared" si="13"/>
        <v>0</v>
      </c>
      <c r="F13" s="1001">
        <f t="shared" si="13"/>
        <v>0</v>
      </c>
      <c r="G13" s="1002">
        <f t="shared" si="13"/>
        <v>0</v>
      </c>
      <c r="H13" s="1001">
        <f t="shared" si="13"/>
        <v>0</v>
      </c>
      <c r="I13" s="1002">
        <f t="shared" si="13"/>
        <v>0</v>
      </c>
      <c r="J13" s="1001">
        <f t="shared" si="13"/>
        <v>0</v>
      </c>
      <c r="K13" s="1002">
        <f t="shared" si="13"/>
        <v>0</v>
      </c>
      <c r="L13" s="1001">
        <f t="shared" si="13"/>
        <v>0</v>
      </c>
      <c r="M13" s="1002">
        <f t="shared" si="13"/>
        <v>0</v>
      </c>
      <c r="N13" s="1001">
        <f t="shared" si="13"/>
        <v>0</v>
      </c>
      <c r="O13" s="1002">
        <f t="shared" si="13"/>
        <v>0</v>
      </c>
      <c r="P13" s="727"/>
      <c r="Q13" s="727"/>
      <c r="R13" s="727"/>
      <c r="S13" s="727"/>
      <c r="T13" s="727"/>
      <c r="U13" s="727"/>
      <c r="V13" s="727"/>
      <c r="W13" s="727"/>
      <c r="X13" s="727"/>
      <c r="Y13" s="727"/>
      <c r="Z13" s="727"/>
    </row>
    <row r="14" ht="22.5" customHeight="1">
      <c r="A14" s="1011" t="s">
        <v>248</v>
      </c>
      <c r="B14" s="999">
        <f t="shared" ref="B14:O14" si="14">COUNTIFS(Data!$A:$A,"&gt;="&amp;B2,Data!$A:$A,"&lt;="&amp;B3,Data!$W:$W,"En Seguimiento")</f>
        <v>0</v>
      </c>
      <c r="C14" s="1000">
        <f t="shared" si="14"/>
        <v>0</v>
      </c>
      <c r="D14" s="999">
        <f t="shared" si="14"/>
        <v>0</v>
      </c>
      <c r="E14" s="1000">
        <f t="shared" si="14"/>
        <v>0</v>
      </c>
      <c r="F14" s="999">
        <f t="shared" si="14"/>
        <v>0</v>
      </c>
      <c r="G14" s="1000">
        <f t="shared" si="14"/>
        <v>0</v>
      </c>
      <c r="H14" s="999">
        <f t="shared" si="14"/>
        <v>0</v>
      </c>
      <c r="I14" s="1000">
        <f t="shared" si="14"/>
        <v>0</v>
      </c>
      <c r="J14" s="999">
        <f t="shared" si="14"/>
        <v>0</v>
      </c>
      <c r="K14" s="1000">
        <f t="shared" si="14"/>
        <v>0</v>
      </c>
      <c r="L14" s="999">
        <f t="shared" si="14"/>
        <v>0</v>
      </c>
      <c r="M14" s="1000">
        <f t="shared" si="14"/>
        <v>0</v>
      </c>
      <c r="N14" s="999">
        <f t="shared" si="14"/>
        <v>0</v>
      </c>
      <c r="O14" s="1000">
        <f t="shared" si="14"/>
        <v>0</v>
      </c>
      <c r="P14" s="727"/>
      <c r="Q14" s="727"/>
      <c r="R14" s="727"/>
      <c r="S14" s="727"/>
      <c r="T14" s="727"/>
      <c r="U14" s="727"/>
      <c r="V14" s="727"/>
      <c r="W14" s="727"/>
      <c r="X14" s="727"/>
      <c r="Y14" s="727"/>
      <c r="Z14" s="727"/>
    </row>
    <row r="15" ht="22.5" customHeight="1">
      <c r="A15" s="1011" t="s">
        <v>278</v>
      </c>
      <c r="B15" s="999">
        <f t="shared" ref="B15:F15" si="15">COUNTIFS(Data!$A:$A,"&gt;="&amp;B2,Data!$A:$A,"&lt;="&amp;B3,Data!$W:$W,"Paso a Ventas",Data!$I:$I,"facebook")+COUNTIFS(Data!$A:$A,"&gt;="&amp;B2,Data!$A:$A,"&lt;="&amp;B3,Data!$W:$W,"Paso a Ventas",Data!$I:$I,"fb")</f>
        <v>0</v>
      </c>
      <c r="C15" s="1000">
        <f t="shared" si="15"/>
        <v>0</v>
      </c>
      <c r="D15" s="999">
        <f t="shared" si="15"/>
        <v>0</v>
      </c>
      <c r="E15" s="1000">
        <f t="shared" si="15"/>
        <v>0</v>
      </c>
      <c r="F15" s="999">
        <f t="shared" si="15"/>
        <v>0</v>
      </c>
      <c r="G15" s="1000">
        <f>COUNTIFS(Data!$A:$A,"&gt;="&amp;G2,Data!$A:$A,"&lt;="&amp;G3,Data!$W:$W,"Paso a Ventas")</f>
        <v>0</v>
      </c>
      <c r="H15" s="999">
        <f t="shared" ref="H15:O15" si="16">COUNTIFS(Data!$A:$A,"&gt;="&amp;H2,Data!$A:$A,"&lt;="&amp;H3,Data!$W:$W,"Paso a Ventas",Data!$I:$I,"facebook")+COUNTIFS(Data!$A:$A,"&gt;="&amp;H2,Data!$A:$A,"&lt;="&amp;H3,Data!$W:$W,"Paso a Ventas",Data!$I:$I,"fb")</f>
        <v>0</v>
      </c>
      <c r="I15" s="1000">
        <f t="shared" si="16"/>
        <v>0</v>
      </c>
      <c r="J15" s="999">
        <f t="shared" si="16"/>
        <v>0</v>
      </c>
      <c r="K15" s="1000">
        <f t="shared" si="16"/>
        <v>0</v>
      </c>
      <c r="L15" s="999">
        <f t="shared" si="16"/>
        <v>0</v>
      </c>
      <c r="M15" s="1000">
        <f t="shared" si="16"/>
        <v>0</v>
      </c>
      <c r="N15" s="999">
        <f t="shared" si="16"/>
        <v>0</v>
      </c>
      <c r="O15" s="1000">
        <f t="shared" si="16"/>
        <v>0</v>
      </c>
      <c r="P15" s="727"/>
      <c r="Q15" s="727"/>
      <c r="R15" s="727"/>
      <c r="S15" s="727"/>
      <c r="T15" s="727"/>
      <c r="U15" s="727"/>
      <c r="V15" s="727"/>
      <c r="W15" s="727"/>
      <c r="X15" s="727"/>
      <c r="Y15" s="727"/>
      <c r="Z15" s="727"/>
    </row>
    <row r="16" ht="22.5" customHeight="1">
      <c r="A16" s="1003" t="s">
        <v>197</v>
      </c>
      <c r="B16" s="1006">
        <f t="shared" ref="B16:O16" si="17">iferror(B15/B11,0)</f>
        <v>0</v>
      </c>
      <c r="C16" s="1007">
        <f t="shared" si="17"/>
        <v>0</v>
      </c>
      <c r="D16" s="1006">
        <f t="shared" si="17"/>
        <v>0</v>
      </c>
      <c r="E16" s="1007">
        <f t="shared" si="17"/>
        <v>0</v>
      </c>
      <c r="F16" s="1006">
        <f t="shared" si="17"/>
        <v>0</v>
      </c>
      <c r="G16" s="1007">
        <f t="shared" si="17"/>
        <v>0</v>
      </c>
      <c r="H16" s="1006">
        <f t="shared" si="17"/>
        <v>0</v>
      </c>
      <c r="I16" s="1007">
        <f t="shared" si="17"/>
        <v>0</v>
      </c>
      <c r="J16" s="1006">
        <f t="shared" si="17"/>
        <v>0</v>
      </c>
      <c r="K16" s="1007">
        <f t="shared" si="17"/>
        <v>0</v>
      </c>
      <c r="L16" s="1006">
        <f t="shared" si="17"/>
        <v>0</v>
      </c>
      <c r="M16" s="1007">
        <f t="shared" si="17"/>
        <v>0</v>
      </c>
      <c r="N16" s="1006">
        <f t="shared" si="17"/>
        <v>0</v>
      </c>
      <c r="O16" s="1007">
        <f t="shared" si="17"/>
        <v>0</v>
      </c>
      <c r="P16" s="727"/>
      <c r="Q16" s="727"/>
      <c r="R16" s="727"/>
      <c r="S16" s="727"/>
      <c r="T16" s="727"/>
      <c r="U16" s="727"/>
      <c r="V16" s="727"/>
      <c r="W16" s="727"/>
      <c r="X16" s="727"/>
      <c r="Y16" s="727"/>
      <c r="Z16" s="727"/>
    </row>
    <row r="17" ht="22.5" customHeight="1">
      <c r="A17" s="1003" t="s">
        <v>207</v>
      </c>
      <c r="B17" s="1001">
        <f t="shared" ref="B17:O17" si="18">iferror(B4/B15,0)</f>
        <v>0</v>
      </c>
      <c r="C17" s="1002">
        <f t="shared" si="18"/>
        <v>0</v>
      </c>
      <c r="D17" s="1001">
        <f t="shared" si="18"/>
        <v>0</v>
      </c>
      <c r="E17" s="1002">
        <f t="shared" si="18"/>
        <v>0</v>
      </c>
      <c r="F17" s="1001">
        <f t="shared" si="18"/>
        <v>0</v>
      </c>
      <c r="G17" s="1002">
        <f t="shared" si="18"/>
        <v>0</v>
      </c>
      <c r="H17" s="1001">
        <f t="shared" si="18"/>
        <v>0</v>
      </c>
      <c r="I17" s="1002">
        <f t="shared" si="18"/>
        <v>0</v>
      </c>
      <c r="J17" s="1001">
        <f t="shared" si="18"/>
        <v>0</v>
      </c>
      <c r="K17" s="1002">
        <f t="shared" si="18"/>
        <v>0</v>
      </c>
      <c r="L17" s="1001">
        <f t="shared" si="18"/>
        <v>0</v>
      </c>
      <c r="M17" s="1002">
        <f t="shared" si="18"/>
        <v>0</v>
      </c>
      <c r="N17" s="1001">
        <f t="shared" si="18"/>
        <v>0</v>
      </c>
      <c r="O17" s="1002">
        <f t="shared" si="18"/>
        <v>0</v>
      </c>
      <c r="P17" s="727"/>
      <c r="Q17" s="727"/>
      <c r="R17" s="727"/>
      <c r="S17" s="727"/>
      <c r="T17" s="727"/>
      <c r="U17" s="727"/>
      <c r="V17" s="727"/>
      <c r="W17" s="727"/>
      <c r="X17" s="727"/>
      <c r="Y17" s="727"/>
      <c r="Z17" s="727"/>
    </row>
    <row r="18" ht="22.5" customHeight="1">
      <c r="A18" s="1003" t="s">
        <v>265</v>
      </c>
      <c r="B18" s="999">
        <f t="shared" ref="B18:O18" si="19">COUNTIFS(Data!$A:$A,"&gt;="&amp;B2,Data!$A:$A,"&lt;="&amp;B3,Data!$BL:$BL,"Vendido")</f>
        <v>0</v>
      </c>
      <c r="C18" s="1000">
        <f t="shared" si="19"/>
        <v>0</v>
      </c>
      <c r="D18" s="999">
        <f t="shared" si="19"/>
        <v>0</v>
      </c>
      <c r="E18" s="1000">
        <f t="shared" si="19"/>
        <v>0</v>
      </c>
      <c r="F18" s="999">
        <f t="shared" si="19"/>
        <v>0</v>
      </c>
      <c r="G18" s="1000">
        <f t="shared" si="19"/>
        <v>0</v>
      </c>
      <c r="H18" s="999">
        <f t="shared" si="19"/>
        <v>0</v>
      </c>
      <c r="I18" s="1000">
        <f t="shared" si="19"/>
        <v>0</v>
      </c>
      <c r="J18" s="999">
        <f t="shared" si="19"/>
        <v>0</v>
      </c>
      <c r="K18" s="1000">
        <f t="shared" si="19"/>
        <v>0</v>
      </c>
      <c r="L18" s="999">
        <f t="shared" si="19"/>
        <v>0</v>
      </c>
      <c r="M18" s="1000">
        <f t="shared" si="19"/>
        <v>0</v>
      </c>
      <c r="N18" s="999">
        <f t="shared" si="19"/>
        <v>0</v>
      </c>
      <c r="O18" s="1000">
        <f t="shared" si="19"/>
        <v>0</v>
      </c>
      <c r="P18" s="727"/>
      <c r="Q18" s="727"/>
      <c r="R18" s="727"/>
      <c r="S18" s="727"/>
      <c r="T18" s="727"/>
      <c r="U18" s="727"/>
      <c r="V18" s="727"/>
      <c r="W18" s="727"/>
      <c r="X18" s="727"/>
      <c r="Y18" s="727"/>
      <c r="Z18" s="727"/>
    </row>
    <row r="19" ht="22.5" customHeight="1">
      <c r="A19" s="998"/>
      <c r="B19" s="999">
        <f t="shared" ref="B19:H19" si="20">B3-B2</f>
        <v>30</v>
      </c>
      <c r="C19" s="1000">
        <f t="shared" si="20"/>
        <v>29</v>
      </c>
      <c r="D19" s="999">
        <f t="shared" si="20"/>
        <v>30</v>
      </c>
      <c r="E19" s="1000">
        <f t="shared" si="20"/>
        <v>30</v>
      </c>
      <c r="F19" s="999">
        <f t="shared" si="20"/>
        <v>29</v>
      </c>
      <c r="G19" s="1000">
        <f t="shared" si="20"/>
        <v>9</v>
      </c>
      <c r="H19" s="999">
        <f t="shared" si="20"/>
        <v>29</v>
      </c>
      <c r="I19" s="1012"/>
      <c r="J19" s="921"/>
      <c r="K19" s="1012"/>
      <c r="L19" s="921"/>
      <c r="M19" s="1012"/>
      <c r="N19" s="921"/>
      <c r="O19" s="1012"/>
      <c r="P19" s="727"/>
      <c r="Q19" s="727"/>
      <c r="R19" s="727"/>
      <c r="S19" s="727"/>
      <c r="T19" s="727"/>
      <c r="U19" s="727"/>
      <c r="V19" s="727"/>
      <c r="W19" s="727"/>
      <c r="X19" s="727"/>
      <c r="Y19" s="727"/>
      <c r="Z19" s="727"/>
    </row>
    <row r="20" ht="22.5" customHeight="1">
      <c r="A20" s="998"/>
      <c r="B20" s="1013">
        <f t="shared" ref="B20:H20" si="21">B10/B19</f>
        <v>0</v>
      </c>
      <c r="C20" s="1014">
        <f t="shared" si="21"/>
        <v>0</v>
      </c>
      <c r="D20" s="1013">
        <f t="shared" si="21"/>
        <v>0</v>
      </c>
      <c r="E20" s="1014">
        <f t="shared" si="21"/>
        <v>0</v>
      </c>
      <c r="F20" s="1013">
        <f t="shared" si="21"/>
        <v>0</v>
      </c>
      <c r="G20" s="1014">
        <f t="shared" si="21"/>
        <v>0.1111111111</v>
      </c>
      <c r="H20" s="1013">
        <f t="shared" si="21"/>
        <v>0</v>
      </c>
      <c r="I20" s="1012"/>
      <c r="J20" s="921"/>
      <c r="K20" s="1012"/>
      <c r="L20" s="921"/>
      <c r="M20" s="1012"/>
      <c r="N20" s="921"/>
      <c r="O20" s="1012"/>
      <c r="P20" s="727"/>
      <c r="Q20" s="727"/>
      <c r="R20" s="727"/>
      <c r="S20" s="727"/>
      <c r="T20" s="727"/>
      <c r="U20" s="727"/>
      <c r="V20" s="727"/>
      <c r="W20" s="727"/>
      <c r="X20" s="727"/>
      <c r="Y20" s="727"/>
      <c r="Z20" s="727"/>
    </row>
    <row r="21" ht="22.5" customHeight="1">
      <c r="A21" s="998" t="str">
        <f t="array" ref="A21">UNIQUE('fb2'!A:A)</f>
        <v>#REF!</v>
      </c>
      <c r="B21" s="921"/>
      <c r="C21" s="1012"/>
      <c r="D21" s="921"/>
      <c r="E21" s="1012"/>
      <c r="F21" s="921"/>
      <c r="G21" s="1012"/>
      <c r="H21" s="921"/>
      <c r="I21" s="1012"/>
      <c r="J21" s="921"/>
      <c r="K21" s="1012"/>
      <c r="L21" s="921"/>
      <c r="M21" s="1012"/>
      <c r="N21" s="921"/>
      <c r="O21" s="1012"/>
      <c r="P21" s="727"/>
      <c r="Q21" s="727"/>
      <c r="R21" s="727"/>
      <c r="S21" s="727"/>
      <c r="T21" s="727"/>
      <c r="U21" s="727"/>
      <c r="V21" s="727"/>
      <c r="W21" s="727"/>
      <c r="X21" s="727"/>
      <c r="Y21" s="727"/>
      <c r="Z21" s="727"/>
    </row>
    <row r="22" ht="22.5" customHeight="1">
      <c r="A22" s="998"/>
      <c r="B22" s="1001" t="str">
        <f t="shared" ref="B22:O22" si="22">SUMIFS('fb2'!$F:$F,'fb2'!$G:$G,"&gt;="&amp;B2,'fb2'!$G:$G,"&lt;="&amp;B3,'fb2'!$A:$A,$A$22)</f>
        <v>#N/A</v>
      </c>
      <c r="C22" s="1002" t="str">
        <f t="shared" si="22"/>
        <v>#N/A</v>
      </c>
      <c r="D22" s="1001" t="str">
        <f t="shared" si="22"/>
        <v>#N/A</v>
      </c>
      <c r="E22" s="1002" t="str">
        <f t="shared" si="22"/>
        <v>#N/A</v>
      </c>
      <c r="F22" s="1001" t="str">
        <f t="shared" si="22"/>
        <v>#N/A</v>
      </c>
      <c r="G22" s="1002" t="str">
        <f t="shared" si="22"/>
        <v>#N/A</v>
      </c>
      <c r="H22" s="1001" t="str">
        <f t="shared" si="22"/>
        <v>#N/A</v>
      </c>
      <c r="I22" s="1002" t="str">
        <f t="shared" si="22"/>
        <v>#N/A</v>
      </c>
      <c r="J22" s="1001" t="str">
        <f t="shared" si="22"/>
        <v>#N/A</v>
      </c>
      <c r="K22" s="1002" t="str">
        <f t="shared" si="22"/>
        <v>#N/A</v>
      </c>
      <c r="L22" s="1001" t="str">
        <f t="shared" si="22"/>
        <v>#N/A</v>
      </c>
      <c r="M22" s="1002" t="str">
        <f t="shared" si="22"/>
        <v>#N/A</v>
      </c>
      <c r="N22" s="1001" t="str">
        <f t="shared" si="22"/>
        <v>#N/A</v>
      </c>
      <c r="O22" s="1002" t="str">
        <f t="shared" si="22"/>
        <v>#N/A</v>
      </c>
      <c r="P22" s="727"/>
      <c r="Q22" s="727"/>
      <c r="R22" s="727"/>
      <c r="S22" s="727"/>
      <c r="T22" s="727"/>
      <c r="U22" s="727"/>
      <c r="V22" s="727"/>
      <c r="W22" s="727"/>
      <c r="X22" s="727"/>
      <c r="Y22" s="727"/>
      <c r="Z22" s="727"/>
    </row>
    <row r="23" ht="22.5" customHeight="1">
      <c r="A23" s="998"/>
      <c r="B23" s="1001" t="str">
        <f t="shared" ref="B23:O23" si="23">SUMIFS('fb2'!$F:$F,'fb2'!$G:$G,"&gt;="&amp;B2,'fb2'!$G:$G,"&lt;="&amp;B3,'fb2'!$A:$A,$A$23)</f>
        <v>#N/A</v>
      </c>
      <c r="C23" s="1002" t="str">
        <f t="shared" si="23"/>
        <v>#N/A</v>
      </c>
      <c r="D23" s="1001" t="str">
        <f t="shared" si="23"/>
        <v>#N/A</v>
      </c>
      <c r="E23" s="1002" t="str">
        <f t="shared" si="23"/>
        <v>#N/A</v>
      </c>
      <c r="F23" s="1001" t="str">
        <f t="shared" si="23"/>
        <v>#N/A</v>
      </c>
      <c r="G23" s="1002" t="str">
        <f t="shared" si="23"/>
        <v>#N/A</v>
      </c>
      <c r="H23" s="1001" t="str">
        <f t="shared" si="23"/>
        <v>#N/A</v>
      </c>
      <c r="I23" s="1002" t="str">
        <f t="shared" si="23"/>
        <v>#N/A</v>
      </c>
      <c r="J23" s="1001" t="str">
        <f t="shared" si="23"/>
        <v>#N/A</v>
      </c>
      <c r="K23" s="1002" t="str">
        <f t="shared" si="23"/>
        <v>#N/A</v>
      </c>
      <c r="L23" s="1001" t="str">
        <f t="shared" si="23"/>
        <v>#N/A</v>
      </c>
      <c r="M23" s="1002" t="str">
        <f t="shared" si="23"/>
        <v>#N/A</v>
      </c>
      <c r="N23" s="1001" t="str">
        <f t="shared" si="23"/>
        <v>#N/A</v>
      </c>
      <c r="O23" s="1002" t="str">
        <f t="shared" si="23"/>
        <v>#N/A</v>
      </c>
      <c r="P23" s="727"/>
      <c r="Q23" s="727"/>
      <c r="R23" s="727"/>
      <c r="S23" s="727"/>
      <c r="T23" s="727"/>
      <c r="U23" s="727"/>
      <c r="V23" s="727"/>
      <c r="W23" s="727"/>
      <c r="X23" s="727"/>
      <c r="Y23" s="727"/>
      <c r="Z23" s="727"/>
    </row>
    <row r="24" ht="22.5" customHeight="1">
      <c r="A24" s="998"/>
      <c r="B24" s="1001" t="str">
        <f t="shared" ref="B24:O24" si="24">SUMIFS('fb2'!$F:$F,'fb2'!$G:$G,"&gt;="&amp;B2,'fb2'!$G:$G,"&lt;="&amp;B3,'fb2'!$A:$A,$A$24)</f>
        <v>#N/A</v>
      </c>
      <c r="C24" s="1002" t="str">
        <f t="shared" si="24"/>
        <v>#N/A</v>
      </c>
      <c r="D24" s="1001" t="str">
        <f t="shared" si="24"/>
        <v>#N/A</v>
      </c>
      <c r="E24" s="1002" t="str">
        <f t="shared" si="24"/>
        <v>#N/A</v>
      </c>
      <c r="F24" s="1001" t="str">
        <f t="shared" si="24"/>
        <v>#N/A</v>
      </c>
      <c r="G24" s="1002" t="str">
        <f t="shared" si="24"/>
        <v>#N/A</v>
      </c>
      <c r="H24" s="1001" t="str">
        <f t="shared" si="24"/>
        <v>#N/A</v>
      </c>
      <c r="I24" s="1002" t="str">
        <f t="shared" si="24"/>
        <v>#N/A</v>
      </c>
      <c r="J24" s="1001" t="str">
        <f t="shared" si="24"/>
        <v>#N/A</v>
      </c>
      <c r="K24" s="1002" t="str">
        <f t="shared" si="24"/>
        <v>#N/A</v>
      </c>
      <c r="L24" s="1001" t="str">
        <f t="shared" si="24"/>
        <v>#N/A</v>
      </c>
      <c r="M24" s="1002" t="str">
        <f t="shared" si="24"/>
        <v>#N/A</v>
      </c>
      <c r="N24" s="1001" t="str">
        <f t="shared" si="24"/>
        <v>#N/A</v>
      </c>
      <c r="O24" s="1002" t="str">
        <f t="shared" si="24"/>
        <v>#N/A</v>
      </c>
      <c r="P24" s="727"/>
      <c r="Q24" s="727"/>
      <c r="R24" s="727"/>
      <c r="S24" s="727"/>
      <c r="T24" s="727"/>
      <c r="U24" s="727"/>
      <c r="V24" s="727"/>
      <c r="W24" s="727"/>
      <c r="X24" s="727"/>
      <c r="Y24" s="727"/>
      <c r="Z24" s="727"/>
    </row>
    <row r="25" ht="22.5" customHeight="1">
      <c r="A25" s="998"/>
      <c r="B25" s="1001" t="str">
        <f t="shared" ref="B25:O25" si="25">SUMIFS('fb2'!$F:$F,'fb2'!$G:$G,"&gt;="&amp;B2,'fb2'!$G:$G,"&lt;="&amp;B3,'fb2'!$A:$A,$A$25)</f>
        <v>#N/A</v>
      </c>
      <c r="C25" s="1002" t="str">
        <f t="shared" si="25"/>
        <v>#N/A</v>
      </c>
      <c r="D25" s="1001" t="str">
        <f t="shared" si="25"/>
        <v>#N/A</v>
      </c>
      <c r="E25" s="1002" t="str">
        <f t="shared" si="25"/>
        <v>#N/A</v>
      </c>
      <c r="F25" s="1001" t="str">
        <f t="shared" si="25"/>
        <v>#N/A</v>
      </c>
      <c r="G25" s="1002" t="str">
        <f t="shared" si="25"/>
        <v>#N/A</v>
      </c>
      <c r="H25" s="1001" t="str">
        <f t="shared" si="25"/>
        <v>#N/A</v>
      </c>
      <c r="I25" s="1002" t="str">
        <f t="shared" si="25"/>
        <v>#N/A</v>
      </c>
      <c r="J25" s="1001" t="str">
        <f t="shared" si="25"/>
        <v>#N/A</v>
      </c>
      <c r="K25" s="1002" t="str">
        <f t="shared" si="25"/>
        <v>#N/A</v>
      </c>
      <c r="L25" s="1001" t="str">
        <f t="shared" si="25"/>
        <v>#N/A</v>
      </c>
      <c r="M25" s="1002" t="str">
        <f t="shared" si="25"/>
        <v>#N/A</v>
      </c>
      <c r="N25" s="1001" t="str">
        <f t="shared" si="25"/>
        <v>#N/A</v>
      </c>
      <c r="O25" s="1002" t="str">
        <f t="shared" si="25"/>
        <v>#N/A</v>
      </c>
      <c r="P25" s="727"/>
      <c r="Q25" s="727"/>
      <c r="R25" s="727"/>
      <c r="S25" s="727"/>
      <c r="T25" s="727"/>
      <c r="U25" s="727"/>
      <c r="V25" s="727"/>
      <c r="W25" s="727"/>
      <c r="X25" s="727"/>
      <c r="Y25" s="727"/>
      <c r="Z25" s="727"/>
    </row>
    <row r="26" ht="22.5" customHeight="1">
      <c r="A26" s="998"/>
      <c r="B26" s="1001" t="str">
        <f t="shared" ref="B26:O26" si="26">SUMIFS('fb2'!$F:$F,'fb2'!$G:$G,"&gt;="&amp;B2,'fb2'!$G:$G,"&lt;="&amp;B3,'fb2'!$A:$A,$A$26)</f>
        <v>#N/A</v>
      </c>
      <c r="C26" s="1002" t="str">
        <f t="shared" si="26"/>
        <v>#N/A</v>
      </c>
      <c r="D26" s="1001" t="str">
        <f t="shared" si="26"/>
        <v>#N/A</v>
      </c>
      <c r="E26" s="1002" t="str">
        <f t="shared" si="26"/>
        <v>#N/A</v>
      </c>
      <c r="F26" s="1001" t="str">
        <f t="shared" si="26"/>
        <v>#N/A</v>
      </c>
      <c r="G26" s="1002" t="str">
        <f t="shared" si="26"/>
        <v>#N/A</v>
      </c>
      <c r="H26" s="1001" t="str">
        <f t="shared" si="26"/>
        <v>#N/A</v>
      </c>
      <c r="I26" s="1002" t="str">
        <f t="shared" si="26"/>
        <v>#N/A</v>
      </c>
      <c r="J26" s="1001" t="str">
        <f t="shared" si="26"/>
        <v>#N/A</v>
      </c>
      <c r="K26" s="1002" t="str">
        <f t="shared" si="26"/>
        <v>#N/A</v>
      </c>
      <c r="L26" s="1001" t="str">
        <f t="shared" si="26"/>
        <v>#N/A</v>
      </c>
      <c r="M26" s="1002" t="str">
        <f t="shared" si="26"/>
        <v>#N/A</v>
      </c>
      <c r="N26" s="1001" t="str">
        <f t="shared" si="26"/>
        <v>#N/A</v>
      </c>
      <c r="O26" s="1002" t="str">
        <f t="shared" si="26"/>
        <v>#N/A</v>
      </c>
      <c r="P26" s="727"/>
      <c r="Q26" s="727"/>
      <c r="R26" s="727"/>
      <c r="S26" s="727"/>
      <c r="T26" s="727"/>
      <c r="U26" s="727"/>
      <c r="V26" s="727"/>
      <c r="W26" s="727"/>
      <c r="X26" s="727"/>
      <c r="Y26" s="727"/>
      <c r="Z26" s="727"/>
    </row>
    <row r="27" ht="22.5" customHeight="1">
      <c r="A27" s="998"/>
      <c r="B27" s="1001" t="str">
        <f t="shared" ref="B27:O27" si="27">SUMIFS('fb2'!$F:$F,'fb2'!$G:$G,"&gt;="&amp;B2,'fb2'!$G:$G,"&lt;="&amp;B3,'fb2'!$A:$A,$A$27)</f>
        <v>#N/A</v>
      </c>
      <c r="C27" s="1002" t="str">
        <f t="shared" si="27"/>
        <v>#N/A</v>
      </c>
      <c r="D27" s="1001" t="str">
        <f t="shared" si="27"/>
        <v>#N/A</v>
      </c>
      <c r="E27" s="1002" t="str">
        <f t="shared" si="27"/>
        <v>#N/A</v>
      </c>
      <c r="F27" s="1001" t="str">
        <f t="shared" si="27"/>
        <v>#N/A</v>
      </c>
      <c r="G27" s="1002" t="str">
        <f t="shared" si="27"/>
        <v>#N/A</v>
      </c>
      <c r="H27" s="1001" t="str">
        <f t="shared" si="27"/>
        <v>#N/A</v>
      </c>
      <c r="I27" s="1002" t="str">
        <f t="shared" si="27"/>
        <v>#N/A</v>
      </c>
      <c r="J27" s="1001" t="str">
        <f t="shared" si="27"/>
        <v>#N/A</v>
      </c>
      <c r="K27" s="1002" t="str">
        <f t="shared" si="27"/>
        <v>#N/A</v>
      </c>
      <c r="L27" s="1001" t="str">
        <f t="shared" si="27"/>
        <v>#N/A</v>
      </c>
      <c r="M27" s="1002" t="str">
        <f t="shared" si="27"/>
        <v>#N/A</v>
      </c>
      <c r="N27" s="1001" t="str">
        <f t="shared" si="27"/>
        <v>#N/A</v>
      </c>
      <c r="O27" s="1002" t="str">
        <f t="shared" si="27"/>
        <v>#N/A</v>
      </c>
      <c r="P27" s="727"/>
      <c r="Q27" s="727"/>
      <c r="R27" s="727"/>
      <c r="S27" s="727"/>
      <c r="T27" s="727"/>
      <c r="U27" s="727"/>
      <c r="V27" s="727"/>
      <c r="W27" s="727"/>
      <c r="X27" s="727"/>
      <c r="Y27" s="727"/>
      <c r="Z27" s="727"/>
    </row>
    <row r="28" ht="22.5" customHeight="1">
      <c r="A28" s="998"/>
      <c r="B28" s="1001" t="str">
        <f t="shared" ref="B28:O28" si="28">SUMIFS('fb2'!$F:$F,'fb2'!$G:$G,"&gt;="&amp;B2,'fb2'!$G:$G,"&lt;="&amp;B3,'fb2'!$A:$A,$A$28)</f>
        <v>#N/A</v>
      </c>
      <c r="C28" s="1002" t="str">
        <f t="shared" si="28"/>
        <v>#N/A</v>
      </c>
      <c r="D28" s="1001" t="str">
        <f t="shared" si="28"/>
        <v>#N/A</v>
      </c>
      <c r="E28" s="1002" t="str">
        <f t="shared" si="28"/>
        <v>#N/A</v>
      </c>
      <c r="F28" s="1001" t="str">
        <f t="shared" si="28"/>
        <v>#N/A</v>
      </c>
      <c r="G28" s="1002" t="str">
        <f t="shared" si="28"/>
        <v>#N/A</v>
      </c>
      <c r="H28" s="1001" t="str">
        <f t="shared" si="28"/>
        <v>#N/A</v>
      </c>
      <c r="I28" s="1002" t="str">
        <f t="shared" si="28"/>
        <v>#N/A</v>
      </c>
      <c r="J28" s="1001" t="str">
        <f t="shared" si="28"/>
        <v>#N/A</v>
      </c>
      <c r="K28" s="1002" t="str">
        <f t="shared" si="28"/>
        <v>#N/A</v>
      </c>
      <c r="L28" s="1001" t="str">
        <f t="shared" si="28"/>
        <v>#N/A</v>
      </c>
      <c r="M28" s="1002" t="str">
        <f t="shared" si="28"/>
        <v>#N/A</v>
      </c>
      <c r="N28" s="1001" t="str">
        <f t="shared" si="28"/>
        <v>#N/A</v>
      </c>
      <c r="O28" s="1002" t="str">
        <f t="shared" si="28"/>
        <v>#N/A</v>
      </c>
      <c r="P28" s="727"/>
      <c r="Q28" s="727"/>
      <c r="R28" s="727"/>
      <c r="S28" s="727"/>
      <c r="T28" s="727"/>
      <c r="U28" s="727"/>
      <c r="V28" s="727"/>
      <c r="W28" s="727"/>
      <c r="X28" s="727"/>
      <c r="Y28" s="727"/>
      <c r="Z28" s="727"/>
    </row>
    <row r="29" ht="22.5" customHeight="1">
      <c r="A29" s="998"/>
      <c r="B29" s="1001" t="str">
        <f t="shared" ref="B29:O29" si="29">SUMIFS('fb2'!$F:$F,'fb2'!$G:$G,"&gt;="&amp;B2,'fb2'!$G:$G,"&lt;="&amp;B3,'fb2'!$A:$A,$A$29)</f>
        <v>#N/A</v>
      </c>
      <c r="C29" s="1002" t="str">
        <f t="shared" si="29"/>
        <v>#N/A</v>
      </c>
      <c r="D29" s="1001" t="str">
        <f t="shared" si="29"/>
        <v>#N/A</v>
      </c>
      <c r="E29" s="1002" t="str">
        <f t="shared" si="29"/>
        <v>#N/A</v>
      </c>
      <c r="F29" s="1001" t="str">
        <f t="shared" si="29"/>
        <v>#N/A</v>
      </c>
      <c r="G29" s="1002" t="str">
        <f t="shared" si="29"/>
        <v>#N/A</v>
      </c>
      <c r="H29" s="1001" t="str">
        <f t="shared" si="29"/>
        <v>#N/A</v>
      </c>
      <c r="I29" s="1002" t="str">
        <f t="shared" si="29"/>
        <v>#N/A</v>
      </c>
      <c r="J29" s="1001" t="str">
        <f t="shared" si="29"/>
        <v>#N/A</v>
      </c>
      <c r="K29" s="1002" t="str">
        <f t="shared" si="29"/>
        <v>#N/A</v>
      </c>
      <c r="L29" s="1001" t="str">
        <f t="shared" si="29"/>
        <v>#N/A</v>
      </c>
      <c r="M29" s="1002" t="str">
        <f t="shared" si="29"/>
        <v>#N/A</v>
      </c>
      <c r="N29" s="1001" t="str">
        <f t="shared" si="29"/>
        <v>#N/A</v>
      </c>
      <c r="O29" s="1002" t="str">
        <f t="shared" si="29"/>
        <v>#N/A</v>
      </c>
      <c r="P29" s="727"/>
      <c r="Q29" s="727"/>
      <c r="R29" s="727"/>
      <c r="S29" s="727"/>
      <c r="T29" s="727"/>
      <c r="U29" s="727"/>
      <c r="V29" s="727"/>
      <c r="W29" s="727"/>
      <c r="X29" s="727"/>
      <c r="Y29" s="727"/>
      <c r="Z29" s="727"/>
    </row>
    <row r="30" ht="22.5" customHeight="1">
      <c r="A30" s="998"/>
      <c r="B30" s="1001" t="str">
        <f t="shared" ref="B30:O30" si="30">SUMIFS('fb2'!$F:$F,'fb2'!$G:$G,"&gt;="&amp;B2,'fb2'!$G:$G,"&lt;="&amp;B3,'fb2'!$A:$A,$A$30)</f>
        <v>#N/A</v>
      </c>
      <c r="C30" s="1002" t="str">
        <f t="shared" si="30"/>
        <v>#N/A</v>
      </c>
      <c r="D30" s="1001" t="str">
        <f t="shared" si="30"/>
        <v>#N/A</v>
      </c>
      <c r="E30" s="1002" t="str">
        <f t="shared" si="30"/>
        <v>#N/A</v>
      </c>
      <c r="F30" s="1001" t="str">
        <f t="shared" si="30"/>
        <v>#N/A</v>
      </c>
      <c r="G30" s="1002" t="str">
        <f t="shared" si="30"/>
        <v>#N/A</v>
      </c>
      <c r="H30" s="1001" t="str">
        <f t="shared" si="30"/>
        <v>#N/A</v>
      </c>
      <c r="I30" s="1002" t="str">
        <f t="shared" si="30"/>
        <v>#N/A</v>
      </c>
      <c r="J30" s="1001" t="str">
        <f t="shared" si="30"/>
        <v>#N/A</v>
      </c>
      <c r="K30" s="1002" t="str">
        <f t="shared" si="30"/>
        <v>#N/A</v>
      </c>
      <c r="L30" s="1001" t="str">
        <f t="shared" si="30"/>
        <v>#N/A</v>
      </c>
      <c r="M30" s="1002" t="str">
        <f t="shared" si="30"/>
        <v>#N/A</v>
      </c>
      <c r="N30" s="1001" t="str">
        <f t="shared" si="30"/>
        <v>#N/A</v>
      </c>
      <c r="O30" s="1002" t="str">
        <f t="shared" si="30"/>
        <v>#N/A</v>
      </c>
      <c r="P30" s="727"/>
      <c r="Q30" s="727"/>
      <c r="R30" s="727"/>
      <c r="S30" s="727"/>
      <c r="T30" s="727"/>
      <c r="U30" s="727"/>
      <c r="V30" s="727"/>
      <c r="W30" s="727"/>
      <c r="X30" s="727"/>
      <c r="Y30" s="727"/>
      <c r="Z30" s="727"/>
    </row>
    <row r="31" ht="22.5" customHeight="1">
      <c r="A31" s="998"/>
      <c r="B31" s="1001" t="str">
        <f t="shared" ref="B31:O31" si="31">SUMIFS('fb2'!$F:$F,'fb2'!$G:$G,"&gt;="&amp;B3,'fb2'!$G:$G,"&lt;="&amp;B4,'fb2'!$A:$A,$A$30)</f>
        <v>#N/A</v>
      </c>
      <c r="C31" s="1002" t="str">
        <f t="shared" si="31"/>
        <v>#N/A</v>
      </c>
      <c r="D31" s="1001" t="str">
        <f t="shared" si="31"/>
        <v>#N/A</v>
      </c>
      <c r="E31" s="1002" t="str">
        <f t="shared" si="31"/>
        <v>#N/A</v>
      </c>
      <c r="F31" s="1001" t="str">
        <f t="shared" si="31"/>
        <v>#N/A</v>
      </c>
      <c r="G31" s="1002" t="str">
        <f t="shared" si="31"/>
        <v>#N/A</v>
      </c>
      <c r="H31" s="1001" t="str">
        <f t="shared" si="31"/>
        <v>#N/A</v>
      </c>
      <c r="I31" s="1002" t="str">
        <f t="shared" si="31"/>
        <v>#N/A</v>
      </c>
      <c r="J31" s="1001" t="str">
        <f t="shared" si="31"/>
        <v>#N/A</v>
      </c>
      <c r="K31" s="1002" t="str">
        <f t="shared" si="31"/>
        <v>#N/A</v>
      </c>
      <c r="L31" s="1001" t="str">
        <f t="shared" si="31"/>
        <v>#N/A</v>
      </c>
      <c r="M31" s="1002" t="str">
        <f t="shared" si="31"/>
        <v>#N/A</v>
      </c>
      <c r="N31" s="1001" t="str">
        <f t="shared" si="31"/>
        <v>#N/A</v>
      </c>
      <c r="O31" s="1002" t="str">
        <f t="shared" si="31"/>
        <v>#N/A</v>
      </c>
      <c r="P31" s="727"/>
      <c r="Q31" s="727"/>
      <c r="R31" s="727"/>
      <c r="S31" s="727"/>
      <c r="T31" s="727"/>
      <c r="U31" s="727"/>
      <c r="V31" s="727"/>
      <c r="W31" s="727"/>
      <c r="X31" s="727"/>
      <c r="Y31" s="727"/>
      <c r="Z31" s="727"/>
    </row>
    <row r="32" ht="22.5" customHeight="1">
      <c r="A32" s="998"/>
      <c r="B32" s="1001" t="str">
        <f t="shared" ref="B32:O32" si="32">SUMIFS('fb2'!$F:$F,'fb2'!$G:$G,"&gt;="&amp;B4,'fb2'!$G:$G,"&lt;="&amp;B5,'fb2'!$A:$A,$A$30)</f>
        <v>#N/A</v>
      </c>
      <c r="C32" s="1002" t="str">
        <f t="shared" si="32"/>
        <v>#N/A</v>
      </c>
      <c r="D32" s="1001" t="str">
        <f t="shared" si="32"/>
        <v>#N/A</v>
      </c>
      <c r="E32" s="1002" t="str">
        <f t="shared" si="32"/>
        <v>#N/A</v>
      </c>
      <c r="F32" s="1001" t="str">
        <f t="shared" si="32"/>
        <v>#N/A</v>
      </c>
      <c r="G32" s="1002" t="str">
        <f t="shared" si="32"/>
        <v>#N/A</v>
      </c>
      <c r="H32" s="1001" t="str">
        <f t="shared" si="32"/>
        <v>#N/A</v>
      </c>
      <c r="I32" s="1002" t="str">
        <f t="shared" si="32"/>
        <v>#N/A</v>
      </c>
      <c r="J32" s="1001" t="str">
        <f t="shared" si="32"/>
        <v>#N/A</v>
      </c>
      <c r="K32" s="1002" t="str">
        <f t="shared" si="32"/>
        <v>#N/A</v>
      </c>
      <c r="L32" s="1001" t="str">
        <f t="shared" si="32"/>
        <v>#N/A</v>
      </c>
      <c r="M32" s="1002" t="str">
        <f t="shared" si="32"/>
        <v>#N/A</v>
      </c>
      <c r="N32" s="1001" t="str">
        <f t="shared" si="32"/>
        <v>#N/A</v>
      </c>
      <c r="O32" s="1002" t="str">
        <f t="shared" si="32"/>
        <v>#N/A</v>
      </c>
      <c r="P32" s="727"/>
      <c r="Q32" s="727"/>
      <c r="R32" s="727"/>
      <c r="S32" s="727"/>
      <c r="T32" s="727"/>
      <c r="U32" s="727"/>
      <c r="V32" s="727"/>
      <c r="W32" s="727"/>
      <c r="X32" s="727"/>
      <c r="Y32" s="727"/>
      <c r="Z32" s="727"/>
    </row>
    <row r="33" ht="22.5" customHeight="1">
      <c r="A33" s="998"/>
      <c r="B33" s="1001"/>
      <c r="C33" s="1002"/>
      <c r="D33" s="1001"/>
      <c r="E33" s="1002"/>
      <c r="F33" s="1001"/>
      <c r="G33" s="1002"/>
      <c r="H33" s="1001"/>
      <c r="I33" s="1002"/>
      <c r="J33" s="1001"/>
      <c r="K33" s="1002"/>
      <c r="L33" s="1001"/>
      <c r="M33" s="1002"/>
      <c r="N33" s="1001"/>
      <c r="O33" s="1002"/>
      <c r="P33" s="727"/>
      <c r="Q33" s="727"/>
      <c r="R33" s="727"/>
      <c r="S33" s="727"/>
      <c r="T33" s="727"/>
      <c r="U33" s="727"/>
      <c r="V33" s="727"/>
      <c r="W33" s="727"/>
      <c r="X33" s="727"/>
      <c r="Y33" s="727"/>
      <c r="Z33" s="727"/>
    </row>
    <row r="34" ht="22.5" customHeight="1">
      <c r="A34" s="998"/>
      <c r="B34" s="1001"/>
      <c r="C34" s="1002"/>
      <c r="D34" s="1001"/>
      <c r="E34" s="1002"/>
      <c r="F34" s="1001"/>
      <c r="G34" s="1002"/>
      <c r="H34" s="1001"/>
      <c r="I34" s="1002"/>
      <c r="J34" s="1001"/>
      <c r="K34" s="1002"/>
      <c r="L34" s="1001"/>
      <c r="M34" s="1002"/>
      <c r="N34" s="1001"/>
      <c r="O34" s="1002"/>
      <c r="P34" s="727"/>
      <c r="Q34" s="727"/>
      <c r="R34" s="727"/>
      <c r="S34" s="727"/>
      <c r="T34" s="727"/>
      <c r="U34" s="727"/>
      <c r="V34" s="727"/>
      <c r="W34" s="727"/>
      <c r="X34" s="727"/>
      <c r="Y34" s="727"/>
      <c r="Z34" s="727"/>
    </row>
    <row r="35" ht="22.5" customHeight="1">
      <c r="A35" s="998"/>
      <c r="B35" s="1001" t="str">
        <f t="shared" ref="B35:O35" si="33">SUMIFS('fb2'!$F:$F,'fb2'!$G:$G,"&gt;="&amp;B2,'fb2'!$G:$G,"&lt;="&amp;B3,'fb2'!$A:$A,$A$35)</f>
        <v>#N/A</v>
      </c>
      <c r="C35" s="1002" t="str">
        <f t="shared" si="33"/>
        <v>#N/A</v>
      </c>
      <c r="D35" s="1001" t="str">
        <f t="shared" si="33"/>
        <v>#N/A</v>
      </c>
      <c r="E35" s="1002" t="str">
        <f t="shared" si="33"/>
        <v>#N/A</v>
      </c>
      <c r="F35" s="1001" t="str">
        <f t="shared" si="33"/>
        <v>#N/A</v>
      </c>
      <c r="G35" s="1002" t="str">
        <f t="shared" si="33"/>
        <v>#N/A</v>
      </c>
      <c r="H35" s="1001" t="str">
        <f t="shared" si="33"/>
        <v>#N/A</v>
      </c>
      <c r="I35" s="1002" t="str">
        <f t="shared" si="33"/>
        <v>#N/A</v>
      </c>
      <c r="J35" s="1001" t="str">
        <f t="shared" si="33"/>
        <v>#N/A</v>
      </c>
      <c r="K35" s="1002" t="str">
        <f t="shared" si="33"/>
        <v>#N/A</v>
      </c>
      <c r="L35" s="1001" t="str">
        <f t="shared" si="33"/>
        <v>#N/A</v>
      </c>
      <c r="M35" s="1002" t="str">
        <f t="shared" si="33"/>
        <v>#N/A</v>
      </c>
      <c r="N35" s="1001" t="str">
        <f t="shared" si="33"/>
        <v>#N/A</v>
      </c>
      <c r="O35" s="1002" t="str">
        <f t="shared" si="33"/>
        <v>#N/A</v>
      </c>
      <c r="P35" s="727"/>
      <c r="Q35" s="727"/>
      <c r="R35" s="727"/>
      <c r="S35" s="727"/>
      <c r="T35" s="727"/>
      <c r="U35" s="727"/>
      <c r="V35" s="727"/>
      <c r="W35" s="727"/>
      <c r="X35" s="727"/>
      <c r="Y35" s="727"/>
      <c r="Z35" s="727"/>
    </row>
    <row r="36" ht="22.5" customHeight="1">
      <c r="A36" s="998"/>
      <c r="B36" s="921"/>
      <c r="C36" s="1012"/>
      <c r="D36" s="921"/>
      <c r="E36" s="1012"/>
      <c r="F36" s="921"/>
      <c r="G36" s="1012"/>
      <c r="H36" s="921"/>
      <c r="I36" s="1012"/>
      <c r="J36" s="921"/>
      <c r="K36" s="1012"/>
      <c r="L36" s="921"/>
      <c r="M36" s="1012"/>
      <c r="N36" s="921"/>
      <c r="O36" s="1012"/>
      <c r="P36" s="727"/>
      <c r="Q36" s="727"/>
      <c r="R36" s="727"/>
      <c r="S36" s="727"/>
      <c r="T36" s="727"/>
      <c r="U36" s="727"/>
      <c r="V36" s="727"/>
      <c r="W36" s="727"/>
      <c r="X36" s="727"/>
      <c r="Y36" s="727"/>
      <c r="Z36" s="727"/>
    </row>
    <row r="37" ht="22.5" customHeight="1">
      <c r="A37" s="998" t="str">
        <f t="array" ref="A37">UNIQUE('fb2'!A:A)</f>
        <v>#REF!</v>
      </c>
      <c r="B37" s="921"/>
      <c r="C37" s="1012"/>
      <c r="D37" s="921"/>
      <c r="E37" s="1012"/>
      <c r="F37" s="921"/>
      <c r="G37" s="1012"/>
      <c r="H37" s="921"/>
      <c r="I37" s="1012"/>
      <c r="J37" s="921"/>
      <c r="K37" s="1012"/>
      <c r="L37" s="921"/>
      <c r="M37" s="1012"/>
      <c r="N37" s="921"/>
      <c r="O37" s="1012"/>
      <c r="P37" s="727"/>
      <c r="Q37" s="727"/>
      <c r="R37" s="727"/>
      <c r="S37" s="727"/>
      <c r="T37" s="727"/>
      <c r="U37" s="727"/>
      <c r="V37" s="727"/>
      <c r="W37" s="727"/>
      <c r="X37" s="727"/>
      <c r="Y37" s="727"/>
      <c r="Z37" s="727"/>
    </row>
    <row r="38" ht="22.5" customHeight="1">
      <c r="A38" s="998"/>
      <c r="B38" s="1005" t="str">
        <f t="shared" ref="B38:O38" si="34">SUMIFS('fb2'!$D:$D,'fb2'!$G:$G,"&gt;="&amp;B2,'fb2'!$G:$G,"&lt;="&amp;B3,'fb2'!$A:$A,$A$22)</f>
        <v>#N/A</v>
      </c>
      <c r="C38" s="1004" t="str">
        <f t="shared" si="34"/>
        <v>#N/A</v>
      </c>
      <c r="D38" s="1005" t="str">
        <f t="shared" si="34"/>
        <v>#N/A</v>
      </c>
      <c r="E38" s="1004" t="str">
        <f t="shared" si="34"/>
        <v>#N/A</v>
      </c>
      <c r="F38" s="1005" t="str">
        <f t="shared" si="34"/>
        <v>#N/A</v>
      </c>
      <c r="G38" s="1004" t="str">
        <f t="shared" si="34"/>
        <v>#N/A</v>
      </c>
      <c r="H38" s="1005" t="str">
        <f t="shared" si="34"/>
        <v>#N/A</v>
      </c>
      <c r="I38" s="1004" t="str">
        <f t="shared" si="34"/>
        <v>#N/A</v>
      </c>
      <c r="J38" s="1005" t="str">
        <f t="shared" si="34"/>
        <v>#N/A</v>
      </c>
      <c r="K38" s="1004" t="str">
        <f t="shared" si="34"/>
        <v>#N/A</v>
      </c>
      <c r="L38" s="1005" t="str">
        <f t="shared" si="34"/>
        <v>#N/A</v>
      </c>
      <c r="M38" s="1004" t="str">
        <f t="shared" si="34"/>
        <v>#N/A</v>
      </c>
      <c r="N38" s="1005" t="str">
        <f t="shared" si="34"/>
        <v>#N/A</v>
      </c>
      <c r="O38" s="1004" t="str">
        <f t="shared" si="34"/>
        <v>#N/A</v>
      </c>
      <c r="P38" s="727"/>
      <c r="Q38" s="727"/>
      <c r="R38" s="727"/>
      <c r="S38" s="727"/>
      <c r="T38" s="727"/>
      <c r="U38" s="727"/>
      <c r="V38" s="727"/>
      <c r="W38" s="727"/>
      <c r="X38" s="727"/>
      <c r="Y38" s="727"/>
      <c r="Z38" s="727"/>
    </row>
    <row r="39" ht="22.5" customHeight="1">
      <c r="A39" s="998"/>
      <c r="B39" s="1005" t="str">
        <f t="shared" ref="B39:O39" si="35">SUMIFS('fb2'!$D:$D,'fb2'!$G:$G,"&gt;="&amp;B2,'fb2'!$G:$G,"&lt;="&amp;B3,'fb2'!$A:$A,$A$23)</f>
        <v>#N/A</v>
      </c>
      <c r="C39" s="1004" t="str">
        <f t="shared" si="35"/>
        <v>#N/A</v>
      </c>
      <c r="D39" s="1005" t="str">
        <f t="shared" si="35"/>
        <v>#N/A</v>
      </c>
      <c r="E39" s="1004" t="str">
        <f t="shared" si="35"/>
        <v>#N/A</v>
      </c>
      <c r="F39" s="1005" t="str">
        <f t="shared" si="35"/>
        <v>#N/A</v>
      </c>
      <c r="G39" s="1004" t="str">
        <f t="shared" si="35"/>
        <v>#N/A</v>
      </c>
      <c r="H39" s="1005" t="str">
        <f t="shared" si="35"/>
        <v>#N/A</v>
      </c>
      <c r="I39" s="1004" t="str">
        <f t="shared" si="35"/>
        <v>#N/A</v>
      </c>
      <c r="J39" s="1005" t="str">
        <f t="shared" si="35"/>
        <v>#N/A</v>
      </c>
      <c r="K39" s="1004" t="str">
        <f t="shared" si="35"/>
        <v>#N/A</v>
      </c>
      <c r="L39" s="1005" t="str">
        <f t="shared" si="35"/>
        <v>#N/A</v>
      </c>
      <c r="M39" s="1004" t="str">
        <f t="shared" si="35"/>
        <v>#N/A</v>
      </c>
      <c r="N39" s="1005" t="str">
        <f t="shared" si="35"/>
        <v>#N/A</v>
      </c>
      <c r="O39" s="1004" t="str">
        <f t="shared" si="35"/>
        <v>#N/A</v>
      </c>
      <c r="P39" s="727"/>
      <c r="Q39" s="727"/>
      <c r="R39" s="727"/>
      <c r="S39" s="727"/>
      <c r="T39" s="727"/>
      <c r="U39" s="727"/>
      <c r="V39" s="727"/>
      <c r="W39" s="727"/>
      <c r="X39" s="727"/>
      <c r="Y39" s="727"/>
      <c r="Z39" s="727"/>
    </row>
    <row r="40" ht="22.5" customHeight="1">
      <c r="A40" s="998"/>
      <c r="B40" s="1005" t="str">
        <f t="shared" ref="B40:O40" si="36">SUMIFS('fb2'!$D:$D,'fb2'!$G:$G,"&gt;="&amp;B2,'fb2'!$G:$G,"&lt;="&amp;B3,'fb2'!$A:$A,$A$24)</f>
        <v>#N/A</v>
      </c>
      <c r="C40" s="1004" t="str">
        <f t="shared" si="36"/>
        <v>#N/A</v>
      </c>
      <c r="D40" s="1005" t="str">
        <f t="shared" si="36"/>
        <v>#N/A</v>
      </c>
      <c r="E40" s="1004" t="str">
        <f t="shared" si="36"/>
        <v>#N/A</v>
      </c>
      <c r="F40" s="1005" t="str">
        <f t="shared" si="36"/>
        <v>#N/A</v>
      </c>
      <c r="G40" s="1004" t="str">
        <f t="shared" si="36"/>
        <v>#N/A</v>
      </c>
      <c r="H40" s="1005" t="str">
        <f t="shared" si="36"/>
        <v>#N/A</v>
      </c>
      <c r="I40" s="1004" t="str">
        <f t="shared" si="36"/>
        <v>#N/A</v>
      </c>
      <c r="J40" s="1005" t="str">
        <f t="shared" si="36"/>
        <v>#N/A</v>
      </c>
      <c r="K40" s="1004" t="str">
        <f t="shared" si="36"/>
        <v>#N/A</v>
      </c>
      <c r="L40" s="1005" t="str">
        <f t="shared" si="36"/>
        <v>#N/A</v>
      </c>
      <c r="M40" s="1004" t="str">
        <f t="shared" si="36"/>
        <v>#N/A</v>
      </c>
      <c r="N40" s="1005" t="str">
        <f t="shared" si="36"/>
        <v>#N/A</v>
      </c>
      <c r="O40" s="1004" t="str">
        <f t="shared" si="36"/>
        <v>#N/A</v>
      </c>
      <c r="P40" s="727"/>
      <c r="Q40" s="727"/>
      <c r="R40" s="727"/>
      <c r="S40" s="727"/>
      <c r="T40" s="727"/>
      <c r="U40" s="727"/>
      <c r="V40" s="727"/>
      <c r="W40" s="727"/>
      <c r="X40" s="727"/>
      <c r="Y40" s="727"/>
      <c r="Z40" s="727"/>
    </row>
    <row r="41" ht="22.5" customHeight="1">
      <c r="A41" s="998"/>
      <c r="B41" s="1005" t="str">
        <f t="shared" ref="B41:O41" si="37">SUMIFS('fb2'!$D:$D,'fb2'!$G:$G,"&gt;="&amp;B2,'fb2'!$G:$G,"&lt;="&amp;B3,'fb2'!$A:$A,$A$25)</f>
        <v>#N/A</v>
      </c>
      <c r="C41" s="1004" t="str">
        <f t="shared" si="37"/>
        <v>#N/A</v>
      </c>
      <c r="D41" s="1005" t="str">
        <f t="shared" si="37"/>
        <v>#N/A</v>
      </c>
      <c r="E41" s="1004" t="str">
        <f t="shared" si="37"/>
        <v>#N/A</v>
      </c>
      <c r="F41" s="1005" t="str">
        <f t="shared" si="37"/>
        <v>#N/A</v>
      </c>
      <c r="G41" s="1004" t="str">
        <f t="shared" si="37"/>
        <v>#N/A</v>
      </c>
      <c r="H41" s="1005" t="str">
        <f t="shared" si="37"/>
        <v>#N/A</v>
      </c>
      <c r="I41" s="1004" t="str">
        <f t="shared" si="37"/>
        <v>#N/A</v>
      </c>
      <c r="J41" s="1005" t="str">
        <f t="shared" si="37"/>
        <v>#N/A</v>
      </c>
      <c r="K41" s="1004" t="str">
        <f t="shared" si="37"/>
        <v>#N/A</v>
      </c>
      <c r="L41" s="1005" t="str">
        <f t="shared" si="37"/>
        <v>#N/A</v>
      </c>
      <c r="M41" s="1004" t="str">
        <f t="shared" si="37"/>
        <v>#N/A</v>
      </c>
      <c r="N41" s="1005" t="str">
        <f t="shared" si="37"/>
        <v>#N/A</v>
      </c>
      <c r="O41" s="1004" t="str">
        <f t="shared" si="37"/>
        <v>#N/A</v>
      </c>
      <c r="P41" s="727"/>
      <c r="Q41" s="727"/>
      <c r="R41" s="727"/>
      <c r="S41" s="727"/>
      <c r="T41" s="727"/>
      <c r="U41" s="727"/>
      <c r="V41" s="727"/>
      <c r="W41" s="727"/>
      <c r="X41" s="727"/>
      <c r="Y41" s="727"/>
      <c r="Z41" s="727"/>
    </row>
    <row r="42" ht="22.5" customHeight="1">
      <c r="A42" s="998"/>
      <c r="B42" s="1005" t="str">
        <f t="shared" ref="B42:O42" si="38">SUMIFS('fb2'!$D:$D,'fb2'!$G:$G,"&gt;="&amp;B2,'fb2'!$G:$G,"&lt;="&amp;B3,'fb2'!$A:$A,$A$26)</f>
        <v>#N/A</v>
      </c>
      <c r="C42" s="1004" t="str">
        <f t="shared" si="38"/>
        <v>#N/A</v>
      </c>
      <c r="D42" s="1005" t="str">
        <f t="shared" si="38"/>
        <v>#N/A</v>
      </c>
      <c r="E42" s="1004" t="str">
        <f t="shared" si="38"/>
        <v>#N/A</v>
      </c>
      <c r="F42" s="1005" t="str">
        <f t="shared" si="38"/>
        <v>#N/A</v>
      </c>
      <c r="G42" s="1004" t="str">
        <f t="shared" si="38"/>
        <v>#N/A</v>
      </c>
      <c r="H42" s="1005" t="str">
        <f t="shared" si="38"/>
        <v>#N/A</v>
      </c>
      <c r="I42" s="1004" t="str">
        <f t="shared" si="38"/>
        <v>#N/A</v>
      </c>
      <c r="J42" s="1005" t="str">
        <f t="shared" si="38"/>
        <v>#N/A</v>
      </c>
      <c r="K42" s="1004" t="str">
        <f t="shared" si="38"/>
        <v>#N/A</v>
      </c>
      <c r="L42" s="1005" t="str">
        <f t="shared" si="38"/>
        <v>#N/A</v>
      </c>
      <c r="M42" s="1004" t="str">
        <f t="shared" si="38"/>
        <v>#N/A</v>
      </c>
      <c r="N42" s="1005" t="str">
        <f t="shared" si="38"/>
        <v>#N/A</v>
      </c>
      <c r="O42" s="1004" t="str">
        <f t="shared" si="38"/>
        <v>#N/A</v>
      </c>
      <c r="P42" s="727"/>
      <c r="Q42" s="727"/>
      <c r="R42" s="727"/>
      <c r="S42" s="727"/>
      <c r="T42" s="727"/>
      <c r="U42" s="727"/>
      <c r="V42" s="727"/>
      <c r="W42" s="727"/>
      <c r="X42" s="727"/>
      <c r="Y42" s="727"/>
      <c r="Z42" s="727"/>
    </row>
    <row r="43" ht="22.5" customHeight="1">
      <c r="A43" s="998"/>
      <c r="B43" s="1005" t="str">
        <f t="shared" ref="B43:O43" si="39">SUMIFS('fb2'!$D:$D,'fb2'!$G:$G,"&gt;="&amp;B2,'fb2'!$G:$G,"&lt;="&amp;B3,'fb2'!$A:$A,$A$27)</f>
        <v>#N/A</v>
      </c>
      <c r="C43" s="1004" t="str">
        <f t="shared" si="39"/>
        <v>#N/A</v>
      </c>
      <c r="D43" s="1005" t="str">
        <f t="shared" si="39"/>
        <v>#N/A</v>
      </c>
      <c r="E43" s="1004" t="str">
        <f t="shared" si="39"/>
        <v>#N/A</v>
      </c>
      <c r="F43" s="1005" t="str">
        <f t="shared" si="39"/>
        <v>#N/A</v>
      </c>
      <c r="G43" s="1004" t="str">
        <f t="shared" si="39"/>
        <v>#N/A</v>
      </c>
      <c r="H43" s="1005" t="str">
        <f t="shared" si="39"/>
        <v>#N/A</v>
      </c>
      <c r="I43" s="1004" t="str">
        <f t="shared" si="39"/>
        <v>#N/A</v>
      </c>
      <c r="J43" s="1005" t="str">
        <f t="shared" si="39"/>
        <v>#N/A</v>
      </c>
      <c r="K43" s="1004" t="str">
        <f t="shared" si="39"/>
        <v>#N/A</v>
      </c>
      <c r="L43" s="1005" t="str">
        <f t="shared" si="39"/>
        <v>#N/A</v>
      </c>
      <c r="M43" s="1004" t="str">
        <f t="shared" si="39"/>
        <v>#N/A</v>
      </c>
      <c r="N43" s="1005" t="str">
        <f t="shared" si="39"/>
        <v>#N/A</v>
      </c>
      <c r="O43" s="1004" t="str">
        <f t="shared" si="39"/>
        <v>#N/A</v>
      </c>
      <c r="P43" s="727"/>
      <c r="Q43" s="727"/>
      <c r="R43" s="727"/>
      <c r="S43" s="727"/>
      <c r="T43" s="727"/>
      <c r="U43" s="727"/>
      <c r="V43" s="727"/>
      <c r="W43" s="727"/>
      <c r="X43" s="727"/>
      <c r="Y43" s="727"/>
      <c r="Z43" s="727"/>
    </row>
    <row r="44" ht="22.5" customHeight="1">
      <c r="A44" s="998"/>
      <c r="B44" s="1005" t="str">
        <f t="shared" ref="B44:O44" si="40">SUMIFS('fb2'!$D:$D,'fb2'!$G:$G,"&gt;="&amp;B2,'fb2'!$G:$G,"&lt;="&amp;B3,'fb2'!$A:$A,$A$28)</f>
        <v>#N/A</v>
      </c>
      <c r="C44" s="1004" t="str">
        <f t="shared" si="40"/>
        <v>#N/A</v>
      </c>
      <c r="D44" s="1005" t="str">
        <f t="shared" si="40"/>
        <v>#N/A</v>
      </c>
      <c r="E44" s="1004" t="str">
        <f t="shared" si="40"/>
        <v>#N/A</v>
      </c>
      <c r="F44" s="1005" t="str">
        <f t="shared" si="40"/>
        <v>#N/A</v>
      </c>
      <c r="G44" s="1004" t="str">
        <f t="shared" si="40"/>
        <v>#N/A</v>
      </c>
      <c r="H44" s="1005" t="str">
        <f t="shared" si="40"/>
        <v>#N/A</v>
      </c>
      <c r="I44" s="1004" t="str">
        <f t="shared" si="40"/>
        <v>#N/A</v>
      </c>
      <c r="J44" s="1005" t="str">
        <f t="shared" si="40"/>
        <v>#N/A</v>
      </c>
      <c r="K44" s="1004" t="str">
        <f t="shared" si="40"/>
        <v>#N/A</v>
      </c>
      <c r="L44" s="1005" t="str">
        <f t="shared" si="40"/>
        <v>#N/A</v>
      </c>
      <c r="M44" s="1004" t="str">
        <f t="shared" si="40"/>
        <v>#N/A</v>
      </c>
      <c r="N44" s="1005" t="str">
        <f t="shared" si="40"/>
        <v>#N/A</v>
      </c>
      <c r="O44" s="1004" t="str">
        <f t="shared" si="40"/>
        <v>#N/A</v>
      </c>
      <c r="P44" s="727"/>
      <c r="Q44" s="727"/>
      <c r="R44" s="727"/>
      <c r="S44" s="727"/>
      <c r="T44" s="727"/>
      <c r="U44" s="727"/>
      <c r="V44" s="727"/>
      <c r="W44" s="727"/>
      <c r="X44" s="727"/>
      <c r="Y44" s="727"/>
      <c r="Z44" s="727"/>
    </row>
    <row r="45" ht="22.5" customHeight="1">
      <c r="A45" s="998"/>
      <c r="B45" s="1005" t="str">
        <f t="shared" ref="B45:O45" si="41">SUMIFS('fb2'!$D:$D,'fb2'!$G:$G,"&gt;="&amp;B2,'fb2'!$G:$G,"&lt;="&amp;B3,'fb2'!$A:$A,$A$29)</f>
        <v>#N/A</v>
      </c>
      <c r="C45" s="1004" t="str">
        <f t="shared" si="41"/>
        <v>#N/A</v>
      </c>
      <c r="D45" s="1005" t="str">
        <f t="shared" si="41"/>
        <v>#N/A</v>
      </c>
      <c r="E45" s="1004" t="str">
        <f t="shared" si="41"/>
        <v>#N/A</v>
      </c>
      <c r="F45" s="1005" t="str">
        <f t="shared" si="41"/>
        <v>#N/A</v>
      </c>
      <c r="G45" s="1004" t="str">
        <f t="shared" si="41"/>
        <v>#N/A</v>
      </c>
      <c r="H45" s="1005" t="str">
        <f t="shared" si="41"/>
        <v>#N/A</v>
      </c>
      <c r="I45" s="1004" t="str">
        <f t="shared" si="41"/>
        <v>#N/A</v>
      </c>
      <c r="J45" s="1005" t="str">
        <f t="shared" si="41"/>
        <v>#N/A</v>
      </c>
      <c r="K45" s="1004" t="str">
        <f t="shared" si="41"/>
        <v>#N/A</v>
      </c>
      <c r="L45" s="1005" t="str">
        <f t="shared" si="41"/>
        <v>#N/A</v>
      </c>
      <c r="M45" s="1004" t="str">
        <f t="shared" si="41"/>
        <v>#N/A</v>
      </c>
      <c r="N45" s="1005" t="str">
        <f t="shared" si="41"/>
        <v>#N/A</v>
      </c>
      <c r="O45" s="1004" t="str">
        <f t="shared" si="41"/>
        <v>#N/A</v>
      </c>
      <c r="P45" s="727"/>
      <c r="Q45" s="727"/>
      <c r="R45" s="727"/>
      <c r="S45" s="727"/>
      <c r="T45" s="727"/>
      <c r="U45" s="727"/>
      <c r="V45" s="727"/>
      <c r="W45" s="727"/>
      <c r="X45" s="727"/>
      <c r="Y45" s="727"/>
      <c r="Z45" s="727"/>
    </row>
    <row r="46" ht="22.5" customHeight="1">
      <c r="A46" s="998"/>
      <c r="B46" s="1005" t="str">
        <f t="shared" ref="B46:O46" si="42">SUMIFS('fb2'!$D:$D,'fb2'!$G:$G,"&gt;="&amp;B2,'fb2'!$G:$G,"&lt;="&amp;B3,'fb2'!$A:$A,$A$30)</f>
        <v>#N/A</v>
      </c>
      <c r="C46" s="1004" t="str">
        <f t="shared" si="42"/>
        <v>#N/A</v>
      </c>
      <c r="D46" s="1005" t="str">
        <f t="shared" si="42"/>
        <v>#N/A</v>
      </c>
      <c r="E46" s="1004" t="str">
        <f t="shared" si="42"/>
        <v>#N/A</v>
      </c>
      <c r="F46" s="1005" t="str">
        <f t="shared" si="42"/>
        <v>#N/A</v>
      </c>
      <c r="G46" s="1004" t="str">
        <f t="shared" si="42"/>
        <v>#N/A</v>
      </c>
      <c r="H46" s="1005" t="str">
        <f t="shared" si="42"/>
        <v>#N/A</v>
      </c>
      <c r="I46" s="1004" t="str">
        <f t="shared" si="42"/>
        <v>#N/A</v>
      </c>
      <c r="J46" s="1005" t="str">
        <f t="shared" si="42"/>
        <v>#N/A</v>
      </c>
      <c r="K46" s="1004" t="str">
        <f t="shared" si="42"/>
        <v>#N/A</v>
      </c>
      <c r="L46" s="1005" t="str">
        <f t="shared" si="42"/>
        <v>#N/A</v>
      </c>
      <c r="M46" s="1004" t="str">
        <f t="shared" si="42"/>
        <v>#N/A</v>
      </c>
      <c r="N46" s="1005" t="str">
        <f t="shared" si="42"/>
        <v>#N/A</v>
      </c>
      <c r="O46" s="1004" t="str">
        <f t="shared" si="42"/>
        <v>#N/A</v>
      </c>
      <c r="P46" s="727"/>
      <c r="Q46" s="727"/>
      <c r="R46" s="727"/>
      <c r="S46" s="727"/>
      <c r="T46" s="727"/>
      <c r="U46" s="727"/>
      <c r="V46" s="727"/>
      <c r="W46" s="727"/>
      <c r="X46" s="727"/>
      <c r="Y46" s="727"/>
      <c r="Z46" s="727"/>
    </row>
    <row r="47" ht="22.5" customHeight="1">
      <c r="A47" s="998"/>
      <c r="B47" s="1005" t="str">
        <f t="shared" ref="B47:O47" si="43">SUMIFS('fb2'!$D:$D,'fb2'!$G:$G,"&gt;="&amp;B2,'fb2'!$G:$G,"&lt;="&amp;B3,'fb2'!$A:$A,$A$35)</f>
        <v>#N/A</v>
      </c>
      <c r="C47" s="1004" t="str">
        <f t="shared" si="43"/>
        <v>#N/A</v>
      </c>
      <c r="D47" s="1005" t="str">
        <f t="shared" si="43"/>
        <v>#N/A</v>
      </c>
      <c r="E47" s="1004" t="str">
        <f t="shared" si="43"/>
        <v>#N/A</v>
      </c>
      <c r="F47" s="1005" t="str">
        <f t="shared" si="43"/>
        <v>#N/A</v>
      </c>
      <c r="G47" s="1004" t="str">
        <f t="shared" si="43"/>
        <v>#N/A</v>
      </c>
      <c r="H47" s="1005" t="str">
        <f t="shared" si="43"/>
        <v>#N/A</v>
      </c>
      <c r="I47" s="1004" t="str">
        <f t="shared" si="43"/>
        <v>#N/A</v>
      </c>
      <c r="J47" s="1005" t="str">
        <f t="shared" si="43"/>
        <v>#N/A</v>
      </c>
      <c r="K47" s="1004" t="str">
        <f t="shared" si="43"/>
        <v>#N/A</v>
      </c>
      <c r="L47" s="1005" t="str">
        <f t="shared" si="43"/>
        <v>#N/A</v>
      </c>
      <c r="M47" s="1004" t="str">
        <f t="shared" si="43"/>
        <v>#N/A</v>
      </c>
      <c r="N47" s="1005" t="str">
        <f t="shared" si="43"/>
        <v>#N/A</v>
      </c>
      <c r="O47" s="1004" t="str">
        <f t="shared" si="43"/>
        <v>#N/A</v>
      </c>
      <c r="P47" s="727"/>
      <c r="Q47" s="727"/>
      <c r="R47" s="727"/>
      <c r="S47" s="727"/>
      <c r="T47" s="727"/>
      <c r="U47" s="727"/>
      <c r="V47" s="727"/>
      <c r="W47" s="727"/>
      <c r="X47" s="727"/>
      <c r="Y47" s="727"/>
      <c r="Z47" s="727"/>
    </row>
    <row r="48" ht="22.5" customHeight="1">
      <c r="A48" s="998"/>
      <c r="B48" s="921"/>
      <c r="C48" s="1012"/>
      <c r="D48" s="921"/>
      <c r="E48" s="1012"/>
      <c r="F48" s="921"/>
      <c r="G48" s="1012"/>
      <c r="H48" s="921"/>
      <c r="I48" s="1012"/>
      <c r="J48" s="921"/>
      <c r="K48" s="1012"/>
      <c r="L48" s="921"/>
      <c r="M48" s="1012"/>
      <c r="N48" s="921"/>
      <c r="O48" s="1012"/>
      <c r="P48" s="727"/>
      <c r="Q48" s="727"/>
      <c r="R48" s="727"/>
      <c r="S48" s="727"/>
      <c r="T48" s="727"/>
      <c r="U48" s="727"/>
      <c r="V48" s="727"/>
      <c r="W48" s="727"/>
      <c r="X48" s="727"/>
      <c r="Y48" s="727"/>
      <c r="Z48" s="727"/>
    </row>
    <row r="49" ht="22.5" customHeight="1">
      <c r="A49" s="998"/>
      <c r="B49" s="921"/>
      <c r="C49" s="1012"/>
      <c r="D49" s="921"/>
      <c r="E49" s="1012"/>
      <c r="F49" s="921"/>
      <c r="G49" s="1012"/>
      <c r="H49" s="921"/>
      <c r="I49" s="1012"/>
      <c r="J49" s="921"/>
      <c r="K49" s="1012"/>
      <c r="L49" s="921"/>
      <c r="M49" s="1012"/>
      <c r="N49" s="921"/>
      <c r="O49" s="1012"/>
      <c r="P49" s="727"/>
      <c r="Q49" s="727"/>
      <c r="R49" s="727"/>
      <c r="S49" s="727"/>
      <c r="T49" s="727"/>
      <c r="U49" s="727"/>
      <c r="V49" s="727"/>
      <c r="W49" s="727"/>
      <c r="X49" s="727"/>
      <c r="Y49" s="727"/>
      <c r="Z49" s="727"/>
    </row>
    <row r="50" ht="22.5" customHeight="1">
      <c r="A50" s="998"/>
      <c r="B50" s="921"/>
      <c r="C50" s="1012"/>
      <c r="D50" s="921"/>
      <c r="E50" s="1012"/>
      <c r="F50" s="921"/>
      <c r="G50" s="1012"/>
      <c r="H50" s="921"/>
      <c r="I50" s="1012"/>
      <c r="J50" s="921"/>
      <c r="K50" s="1012"/>
      <c r="L50" s="921"/>
      <c r="M50" s="1012"/>
      <c r="N50" s="921"/>
      <c r="O50" s="1012"/>
      <c r="P50" s="727"/>
      <c r="Q50" s="727"/>
      <c r="R50" s="727"/>
      <c r="S50" s="727"/>
      <c r="T50" s="727"/>
      <c r="U50" s="727"/>
      <c r="V50" s="727"/>
      <c r="W50" s="727"/>
      <c r="X50" s="727"/>
      <c r="Y50" s="727"/>
      <c r="Z50" s="727"/>
    </row>
    <row r="51" ht="22.5" customHeight="1">
      <c r="A51" s="998"/>
      <c r="B51" s="921"/>
      <c r="C51" s="1012"/>
      <c r="D51" s="921"/>
      <c r="E51" s="1012"/>
      <c r="F51" s="921"/>
      <c r="G51" s="1012"/>
      <c r="H51" s="921"/>
      <c r="I51" s="1012"/>
      <c r="J51" s="921"/>
      <c r="K51" s="1012"/>
      <c r="L51" s="921"/>
      <c r="M51" s="1012"/>
      <c r="N51" s="921"/>
      <c r="O51" s="1012"/>
      <c r="P51" s="727"/>
      <c r="Q51" s="727"/>
      <c r="R51" s="727"/>
      <c r="S51" s="727"/>
      <c r="T51" s="727"/>
      <c r="U51" s="727"/>
      <c r="V51" s="727"/>
      <c r="W51" s="727"/>
      <c r="X51" s="727"/>
      <c r="Y51" s="727"/>
      <c r="Z51" s="727"/>
    </row>
    <row r="52" ht="22.5" customHeight="1">
      <c r="A52" s="998" t="str">
        <f t="array" ref="A52">UNIQUE('fb2'!A:A)</f>
        <v>#REF!</v>
      </c>
      <c r="B52" s="921"/>
      <c r="C52" s="1012"/>
      <c r="D52" s="921"/>
      <c r="E52" s="1012"/>
      <c r="F52" s="921"/>
      <c r="G52" s="1012"/>
      <c r="H52" s="921"/>
      <c r="I52" s="1012"/>
      <c r="J52" s="921"/>
      <c r="K52" s="1012"/>
      <c r="L52" s="921"/>
      <c r="M52" s="1012"/>
      <c r="N52" s="921"/>
      <c r="O52" s="1012"/>
      <c r="P52" s="727"/>
      <c r="Q52" s="727"/>
      <c r="R52" s="727"/>
      <c r="S52" s="727"/>
      <c r="T52" s="727"/>
      <c r="U52" s="727"/>
      <c r="V52" s="727"/>
      <c r="W52" s="727"/>
      <c r="X52" s="727"/>
      <c r="Y52" s="727"/>
      <c r="Z52" s="727"/>
    </row>
    <row r="53" ht="22.5" customHeight="1">
      <c r="A53" s="998"/>
      <c r="B53" s="1005" t="str">
        <f t="shared" ref="B53:O53" si="44">SUMIFS('fb2'!$C:$C,'fb2'!$G:$G,"&gt;="&amp;B2,'fb2'!$G:$G,"&lt;="&amp;B3,'fb2'!$A:$A,$A$22)</f>
        <v>#N/A</v>
      </c>
      <c r="C53" s="1004" t="str">
        <f t="shared" si="44"/>
        <v>#N/A</v>
      </c>
      <c r="D53" s="1005" t="str">
        <f t="shared" si="44"/>
        <v>#N/A</v>
      </c>
      <c r="E53" s="1004" t="str">
        <f t="shared" si="44"/>
        <v>#N/A</v>
      </c>
      <c r="F53" s="1005" t="str">
        <f t="shared" si="44"/>
        <v>#N/A</v>
      </c>
      <c r="G53" s="1004" t="str">
        <f t="shared" si="44"/>
        <v>#N/A</v>
      </c>
      <c r="H53" s="1005" t="str">
        <f t="shared" si="44"/>
        <v>#N/A</v>
      </c>
      <c r="I53" s="1004" t="str">
        <f t="shared" si="44"/>
        <v>#N/A</v>
      </c>
      <c r="J53" s="1005" t="str">
        <f t="shared" si="44"/>
        <v>#N/A</v>
      </c>
      <c r="K53" s="1004" t="str">
        <f t="shared" si="44"/>
        <v>#N/A</v>
      </c>
      <c r="L53" s="1005" t="str">
        <f t="shared" si="44"/>
        <v>#N/A</v>
      </c>
      <c r="M53" s="1004" t="str">
        <f t="shared" si="44"/>
        <v>#N/A</v>
      </c>
      <c r="N53" s="1005" t="str">
        <f t="shared" si="44"/>
        <v>#N/A</v>
      </c>
      <c r="O53" s="1004" t="str">
        <f t="shared" si="44"/>
        <v>#N/A</v>
      </c>
      <c r="P53" s="727"/>
      <c r="Q53" s="727"/>
      <c r="R53" s="727"/>
      <c r="S53" s="727"/>
      <c r="T53" s="727"/>
      <c r="U53" s="727"/>
      <c r="V53" s="727"/>
      <c r="W53" s="727"/>
      <c r="X53" s="727"/>
      <c r="Y53" s="727"/>
      <c r="Z53" s="727"/>
    </row>
    <row r="54" ht="22.5" customHeight="1">
      <c r="A54" s="998"/>
      <c r="B54" s="1005" t="str">
        <f t="shared" ref="B54:O54" si="45">SUMIFS('fb2'!$C:$C,'fb2'!$G:$G,"&gt;="&amp;B2,'fb2'!$G:$G,"&lt;="&amp;B3,'fb2'!$A:$A,$A$23)</f>
        <v>#N/A</v>
      </c>
      <c r="C54" s="1004" t="str">
        <f t="shared" si="45"/>
        <v>#N/A</v>
      </c>
      <c r="D54" s="1005" t="str">
        <f t="shared" si="45"/>
        <v>#N/A</v>
      </c>
      <c r="E54" s="1004" t="str">
        <f t="shared" si="45"/>
        <v>#N/A</v>
      </c>
      <c r="F54" s="1005" t="str">
        <f t="shared" si="45"/>
        <v>#N/A</v>
      </c>
      <c r="G54" s="1004" t="str">
        <f t="shared" si="45"/>
        <v>#N/A</v>
      </c>
      <c r="H54" s="1005" t="str">
        <f t="shared" si="45"/>
        <v>#N/A</v>
      </c>
      <c r="I54" s="1004" t="str">
        <f t="shared" si="45"/>
        <v>#N/A</v>
      </c>
      <c r="J54" s="1005" t="str">
        <f t="shared" si="45"/>
        <v>#N/A</v>
      </c>
      <c r="K54" s="1004" t="str">
        <f t="shared" si="45"/>
        <v>#N/A</v>
      </c>
      <c r="L54" s="1005" t="str">
        <f t="shared" si="45"/>
        <v>#N/A</v>
      </c>
      <c r="M54" s="1004" t="str">
        <f t="shared" si="45"/>
        <v>#N/A</v>
      </c>
      <c r="N54" s="1005" t="str">
        <f t="shared" si="45"/>
        <v>#N/A</v>
      </c>
      <c r="O54" s="1004" t="str">
        <f t="shared" si="45"/>
        <v>#N/A</v>
      </c>
      <c r="P54" s="727"/>
      <c r="Q54" s="727"/>
      <c r="R54" s="727"/>
      <c r="S54" s="727"/>
      <c r="T54" s="727"/>
      <c r="U54" s="727"/>
      <c r="V54" s="727"/>
      <c r="W54" s="727"/>
      <c r="X54" s="727"/>
      <c r="Y54" s="727"/>
      <c r="Z54" s="727"/>
    </row>
    <row r="55" ht="22.5" customHeight="1">
      <c r="A55" s="998"/>
      <c r="B55" s="1005" t="str">
        <f t="shared" ref="B55:O55" si="46">SUMIFS('fb2'!$C:$C,'fb2'!$G:$G,"&gt;="&amp;B2,'fb2'!$G:$G,"&lt;="&amp;B3,'fb2'!$A:$A,$A$24)</f>
        <v>#N/A</v>
      </c>
      <c r="C55" s="1004" t="str">
        <f t="shared" si="46"/>
        <v>#N/A</v>
      </c>
      <c r="D55" s="1005" t="str">
        <f t="shared" si="46"/>
        <v>#N/A</v>
      </c>
      <c r="E55" s="1004" t="str">
        <f t="shared" si="46"/>
        <v>#N/A</v>
      </c>
      <c r="F55" s="1005" t="str">
        <f t="shared" si="46"/>
        <v>#N/A</v>
      </c>
      <c r="G55" s="1004" t="str">
        <f t="shared" si="46"/>
        <v>#N/A</v>
      </c>
      <c r="H55" s="1005" t="str">
        <f t="shared" si="46"/>
        <v>#N/A</v>
      </c>
      <c r="I55" s="1004" t="str">
        <f t="shared" si="46"/>
        <v>#N/A</v>
      </c>
      <c r="J55" s="1005" t="str">
        <f t="shared" si="46"/>
        <v>#N/A</v>
      </c>
      <c r="K55" s="1004" t="str">
        <f t="shared" si="46"/>
        <v>#N/A</v>
      </c>
      <c r="L55" s="1005" t="str">
        <f t="shared" si="46"/>
        <v>#N/A</v>
      </c>
      <c r="M55" s="1004" t="str">
        <f t="shared" si="46"/>
        <v>#N/A</v>
      </c>
      <c r="N55" s="1005" t="str">
        <f t="shared" si="46"/>
        <v>#N/A</v>
      </c>
      <c r="O55" s="1004" t="str">
        <f t="shared" si="46"/>
        <v>#N/A</v>
      </c>
      <c r="P55" s="727"/>
      <c r="Q55" s="727"/>
      <c r="R55" s="727"/>
      <c r="S55" s="727"/>
      <c r="T55" s="727"/>
      <c r="U55" s="727"/>
      <c r="V55" s="727"/>
      <c r="W55" s="727"/>
      <c r="X55" s="727"/>
      <c r="Y55" s="727"/>
      <c r="Z55" s="727"/>
    </row>
    <row r="56" ht="22.5" customHeight="1">
      <c r="A56" s="998"/>
      <c r="B56" s="1005" t="str">
        <f t="shared" ref="B56:O56" si="47">SUMIFS('fb2'!$C:$C,'fb2'!$G:$G,"&gt;="&amp;B2,'fb2'!$G:$G,"&lt;="&amp;B3,'fb2'!$A:$A,$A$25)</f>
        <v>#N/A</v>
      </c>
      <c r="C56" s="1004" t="str">
        <f t="shared" si="47"/>
        <v>#N/A</v>
      </c>
      <c r="D56" s="1005" t="str">
        <f t="shared" si="47"/>
        <v>#N/A</v>
      </c>
      <c r="E56" s="1004" t="str">
        <f t="shared" si="47"/>
        <v>#N/A</v>
      </c>
      <c r="F56" s="1005" t="str">
        <f t="shared" si="47"/>
        <v>#N/A</v>
      </c>
      <c r="G56" s="1004" t="str">
        <f t="shared" si="47"/>
        <v>#N/A</v>
      </c>
      <c r="H56" s="1005" t="str">
        <f t="shared" si="47"/>
        <v>#N/A</v>
      </c>
      <c r="I56" s="1004" t="str">
        <f t="shared" si="47"/>
        <v>#N/A</v>
      </c>
      <c r="J56" s="1005" t="str">
        <f t="shared" si="47"/>
        <v>#N/A</v>
      </c>
      <c r="K56" s="1004" t="str">
        <f t="shared" si="47"/>
        <v>#N/A</v>
      </c>
      <c r="L56" s="1005" t="str">
        <f t="shared" si="47"/>
        <v>#N/A</v>
      </c>
      <c r="M56" s="1004" t="str">
        <f t="shared" si="47"/>
        <v>#N/A</v>
      </c>
      <c r="N56" s="1005" t="str">
        <f t="shared" si="47"/>
        <v>#N/A</v>
      </c>
      <c r="O56" s="1004" t="str">
        <f t="shared" si="47"/>
        <v>#N/A</v>
      </c>
      <c r="P56" s="727"/>
      <c r="Q56" s="727"/>
      <c r="R56" s="727"/>
      <c r="S56" s="727"/>
      <c r="T56" s="727"/>
      <c r="U56" s="727"/>
      <c r="V56" s="727"/>
      <c r="W56" s="727"/>
      <c r="X56" s="727"/>
      <c r="Y56" s="727"/>
      <c r="Z56" s="727"/>
    </row>
    <row r="57" ht="22.5" customHeight="1">
      <c r="A57" s="998"/>
      <c r="B57" s="1005" t="str">
        <f t="shared" ref="B57:O57" si="48">SUMIFS('fb2'!$C:$C,'fb2'!$G:$G,"&gt;="&amp;B2,'fb2'!$G:$G,"&lt;="&amp;B3,'fb2'!$A:$A,$A$26)</f>
        <v>#N/A</v>
      </c>
      <c r="C57" s="1004" t="str">
        <f t="shared" si="48"/>
        <v>#N/A</v>
      </c>
      <c r="D57" s="1005" t="str">
        <f t="shared" si="48"/>
        <v>#N/A</v>
      </c>
      <c r="E57" s="1004" t="str">
        <f t="shared" si="48"/>
        <v>#N/A</v>
      </c>
      <c r="F57" s="1005" t="str">
        <f t="shared" si="48"/>
        <v>#N/A</v>
      </c>
      <c r="G57" s="1004" t="str">
        <f t="shared" si="48"/>
        <v>#N/A</v>
      </c>
      <c r="H57" s="1005" t="str">
        <f t="shared" si="48"/>
        <v>#N/A</v>
      </c>
      <c r="I57" s="1004" t="str">
        <f t="shared" si="48"/>
        <v>#N/A</v>
      </c>
      <c r="J57" s="1005" t="str">
        <f t="shared" si="48"/>
        <v>#N/A</v>
      </c>
      <c r="K57" s="1004" t="str">
        <f t="shared" si="48"/>
        <v>#N/A</v>
      </c>
      <c r="L57" s="1005" t="str">
        <f t="shared" si="48"/>
        <v>#N/A</v>
      </c>
      <c r="M57" s="1004" t="str">
        <f t="shared" si="48"/>
        <v>#N/A</v>
      </c>
      <c r="N57" s="1005" t="str">
        <f t="shared" si="48"/>
        <v>#N/A</v>
      </c>
      <c r="O57" s="1004" t="str">
        <f t="shared" si="48"/>
        <v>#N/A</v>
      </c>
      <c r="P57" s="727"/>
      <c r="Q57" s="727"/>
      <c r="R57" s="727"/>
      <c r="S57" s="727"/>
      <c r="T57" s="727"/>
      <c r="U57" s="727"/>
      <c r="V57" s="727"/>
      <c r="W57" s="727"/>
      <c r="X57" s="727"/>
      <c r="Y57" s="727"/>
      <c r="Z57" s="727"/>
    </row>
    <row r="58" ht="22.5" customHeight="1">
      <c r="A58" s="998"/>
      <c r="B58" s="1005" t="str">
        <f t="shared" ref="B58:O58" si="49">SUMIFS('fb2'!$C:$C,'fb2'!$G:$G,"&gt;="&amp;B2,'fb2'!$G:$G,"&lt;="&amp;B3,'fb2'!$A:$A,$A$27)</f>
        <v>#N/A</v>
      </c>
      <c r="C58" s="1004" t="str">
        <f t="shared" si="49"/>
        <v>#N/A</v>
      </c>
      <c r="D58" s="1005" t="str">
        <f t="shared" si="49"/>
        <v>#N/A</v>
      </c>
      <c r="E58" s="1004" t="str">
        <f t="shared" si="49"/>
        <v>#N/A</v>
      </c>
      <c r="F58" s="1005" t="str">
        <f t="shared" si="49"/>
        <v>#N/A</v>
      </c>
      <c r="G58" s="1004" t="str">
        <f t="shared" si="49"/>
        <v>#N/A</v>
      </c>
      <c r="H58" s="1005" t="str">
        <f t="shared" si="49"/>
        <v>#N/A</v>
      </c>
      <c r="I58" s="1004" t="str">
        <f t="shared" si="49"/>
        <v>#N/A</v>
      </c>
      <c r="J58" s="1005" t="str">
        <f t="shared" si="49"/>
        <v>#N/A</v>
      </c>
      <c r="K58" s="1004" t="str">
        <f t="shared" si="49"/>
        <v>#N/A</v>
      </c>
      <c r="L58" s="1005" t="str">
        <f t="shared" si="49"/>
        <v>#N/A</v>
      </c>
      <c r="M58" s="1004" t="str">
        <f t="shared" si="49"/>
        <v>#N/A</v>
      </c>
      <c r="N58" s="1005" t="str">
        <f t="shared" si="49"/>
        <v>#N/A</v>
      </c>
      <c r="O58" s="1004" t="str">
        <f t="shared" si="49"/>
        <v>#N/A</v>
      </c>
      <c r="P58" s="727"/>
      <c r="Q58" s="727"/>
      <c r="R58" s="727"/>
      <c r="S58" s="727"/>
      <c r="T58" s="727"/>
      <c r="U58" s="727"/>
      <c r="V58" s="727"/>
      <c r="W58" s="727"/>
      <c r="X58" s="727"/>
      <c r="Y58" s="727"/>
      <c r="Z58" s="727"/>
    </row>
    <row r="59" ht="22.5" customHeight="1">
      <c r="A59" s="998"/>
      <c r="B59" s="1005" t="str">
        <f t="shared" ref="B59:O59" si="50">SUMIFS('fb2'!$C:$C,'fb2'!$G:$G,"&gt;="&amp;B2,'fb2'!$G:$G,"&lt;="&amp;B3,'fb2'!$A:$A,$A$28)</f>
        <v>#N/A</v>
      </c>
      <c r="C59" s="1004" t="str">
        <f t="shared" si="50"/>
        <v>#N/A</v>
      </c>
      <c r="D59" s="1005" t="str">
        <f t="shared" si="50"/>
        <v>#N/A</v>
      </c>
      <c r="E59" s="1004" t="str">
        <f t="shared" si="50"/>
        <v>#N/A</v>
      </c>
      <c r="F59" s="1005" t="str">
        <f t="shared" si="50"/>
        <v>#N/A</v>
      </c>
      <c r="G59" s="1004" t="str">
        <f t="shared" si="50"/>
        <v>#N/A</v>
      </c>
      <c r="H59" s="1005" t="str">
        <f t="shared" si="50"/>
        <v>#N/A</v>
      </c>
      <c r="I59" s="1004" t="str">
        <f t="shared" si="50"/>
        <v>#N/A</v>
      </c>
      <c r="J59" s="1005" t="str">
        <f t="shared" si="50"/>
        <v>#N/A</v>
      </c>
      <c r="K59" s="1004" t="str">
        <f t="shared" si="50"/>
        <v>#N/A</v>
      </c>
      <c r="L59" s="1005" t="str">
        <f t="shared" si="50"/>
        <v>#N/A</v>
      </c>
      <c r="M59" s="1004" t="str">
        <f t="shared" si="50"/>
        <v>#N/A</v>
      </c>
      <c r="N59" s="1005" t="str">
        <f t="shared" si="50"/>
        <v>#N/A</v>
      </c>
      <c r="O59" s="1004" t="str">
        <f t="shared" si="50"/>
        <v>#N/A</v>
      </c>
      <c r="P59" s="727"/>
      <c r="Q59" s="727"/>
      <c r="R59" s="727"/>
      <c r="S59" s="727"/>
      <c r="T59" s="727"/>
      <c r="U59" s="727"/>
      <c r="V59" s="727"/>
      <c r="W59" s="727"/>
      <c r="X59" s="727"/>
      <c r="Y59" s="727"/>
      <c r="Z59" s="727"/>
    </row>
    <row r="60" ht="22.5" customHeight="1">
      <c r="A60" s="998"/>
      <c r="B60" s="1005" t="str">
        <f t="shared" ref="B60:O60" si="51">SUMIFS('fb2'!$C:$C,'fb2'!$G:$G,"&gt;="&amp;B2,'fb2'!$G:$G,"&lt;="&amp;B3,'fb2'!$A:$A,$A$29)</f>
        <v>#N/A</v>
      </c>
      <c r="C60" s="1004" t="str">
        <f t="shared" si="51"/>
        <v>#N/A</v>
      </c>
      <c r="D60" s="1005" t="str">
        <f t="shared" si="51"/>
        <v>#N/A</v>
      </c>
      <c r="E60" s="1004" t="str">
        <f t="shared" si="51"/>
        <v>#N/A</v>
      </c>
      <c r="F60" s="1005" t="str">
        <f t="shared" si="51"/>
        <v>#N/A</v>
      </c>
      <c r="G60" s="1004" t="str">
        <f t="shared" si="51"/>
        <v>#N/A</v>
      </c>
      <c r="H60" s="1005" t="str">
        <f t="shared" si="51"/>
        <v>#N/A</v>
      </c>
      <c r="I60" s="1004" t="str">
        <f t="shared" si="51"/>
        <v>#N/A</v>
      </c>
      <c r="J60" s="1005" t="str">
        <f t="shared" si="51"/>
        <v>#N/A</v>
      </c>
      <c r="K60" s="1004" t="str">
        <f t="shared" si="51"/>
        <v>#N/A</v>
      </c>
      <c r="L60" s="1005" t="str">
        <f t="shared" si="51"/>
        <v>#N/A</v>
      </c>
      <c r="M60" s="1004" t="str">
        <f t="shared" si="51"/>
        <v>#N/A</v>
      </c>
      <c r="N60" s="1005" t="str">
        <f t="shared" si="51"/>
        <v>#N/A</v>
      </c>
      <c r="O60" s="1004" t="str">
        <f t="shared" si="51"/>
        <v>#N/A</v>
      </c>
      <c r="P60" s="727"/>
      <c r="Q60" s="727"/>
      <c r="R60" s="727"/>
      <c r="S60" s="727"/>
      <c r="T60" s="727"/>
      <c r="U60" s="727"/>
      <c r="V60" s="727"/>
      <c r="W60" s="727"/>
      <c r="X60" s="727"/>
      <c r="Y60" s="727"/>
      <c r="Z60" s="727"/>
    </row>
    <row r="61" ht="22.5" customHeight="1">
      <c r="A61" s="998"/>
      <c r="B61" s="1005" t="str">
        <f t="shared" ref="B61:O61" si="52">SUMIFS('fb2'!$C:$C,'fb2'!$G:$G,"&gt;="&amp;B2,'fb2'!$G:$G,"&lt;="&amp;B3,'fb2'!$A:$A,$A$30)</f>
        <v>#N/A</v>
      </c>
      <c r="C61" s="1004" t="str">
        <f t="shared" si="52"/>
        <v>#N/A</v>
      </c>
      <c r="D61" s="1005" t="str">
        <f t="shared" si="52"/>
        <v>#N/A</v>
      </c>
      <c r="E61" s="1004" t="str">
        <f t="shared" si="52"/>
        <v>#N/A</v>
      </c>
      <c r="F61" s="1005" t="str">
        <f t="shared" si="52"/>
        <v>#N/A</v>
      </c>
      <c r="G61" s="1004" t="str">
        <f t="shared" si="52"/>
        <v>#N/A</v>
      </c>
      <c r="H61" s="1005" t="str">
        <f t="shared" si="52"/>
        <v>#N/A</v>
      </c>
      <c r="I61" s="1004" t="str">
        <f t="shared" si="52"/>
        <v>#N/A</v>
      </c>
      <c r="J61" s="1005" t="str">
        <f t="shared" si="52"/>
        <v>#N/A</v>
      </c>
      <c r="K61" s="1004" t="str">
        <f t="shared" si="52"/>
        <v>#N/A</v>
      </c>
      <c r="L61" s="1005" t="str">
        <f t="shared" si="52"/>
        <v>#N/A</v>
      </c>
      <c r="M61" s="1004" t="str">
        <f t="shared" si="52"/>
        <v>#N/A</v>
      </c>
      <c r="N61" s="1005" t="str">
        <f t="shared" si="52"/>
        <v>#N/A</v>
      </c>
      <c r="O61" s="1004" t="str">
        <f t="shared" si="52"/>
        <v>#N/A</v>
      </c>
      <c r="P61" s="727"/>
      <c r="Q61" s="727"/>
      <c r="R61" s="727"/>
      <c r="S61" s="727"/>
      <c r="T61" s="727"/>
      <c r="U61" s="727"/>
      <c r="V61" s="727"/>
      <c r="W61" s="727"/>
      <c r="X61" s="727"/>
      <c r="Y61" s="727"/>
      <c r="Z61" s="727"/>
    </row>
    <row r="62" ht="22.5" customHeight="1">
      <c r="A62" s="998"/>
      <c r="B62" s="1005" t="str">
        <f t="shared" ref="B62:O62" si="53">SUMIFS('fb2'!$C:$C,'fb2'!$G:$G,"&gt;="&amp;B2,'fb2'!$G:$G,"&lt;="&amp;B3,'fb2'!$A:$A,$A$35)</f>
        <v>#N/A</v>
      </c>
      <c r="C62" s="1004" t="str">
        <f t="shared" si="53"/>
        <v>#N/A</v>
      </c>
      <c r="D62" s="1005" t="str">
        <f t="shared" si="53"/>
        <v>#N/A</v>
      </c>
      <c r="E62" s="1004" t="str">
        <f t="shared" si="53"/>
        <v>#N/A</v>
      </c>
      <c r="F62" s="1005" t="str">
        <f t="shared" si="53"/>
        <v>#N/A</v>
      </c>
      <c r="G62" s="1004" t="str">
        <f t="shared" si="53"/>
        <v>#N/A</v>
      </c>
      <c r="H62" s="1005" t="str">
        <f t="shared" si="53"/>
        <v>#N/A</v>
      </c>
      <c r="I62" s="1004" t="str">
        <f t="shared" si="53"/>
        <v>#N/A</v>
      </c>
      <c r="J62" s="1005" t="str">
        <f t="shared" si="53"/>
        <v>#N/A</v>
      </c>
      <c r="K62" s="1004" t="str">
        <f t="shared" si="53"/>
        <v>#N/A</v>
      </c>
      <c r="L62" s="1005" t="str">
        <f t="shared" si="53"/>
        <v>#N/A</v>
      </c>
      <c r="M62" s="1004" t="str">
        <f t="shared" si="53"/>
        <v>#N/A</v>
      </c>
      <c r="N62" s="1005" t="str">
        <f t="shared" si="53"/>
        <v>#N/A</v>
      </c>
      <c r="O62" s="1004" t="str">
        <f t="shared" si="53"/>
        <v>#N/A</v>
      </c>
      <c r="P62" s="727"/>
      <c r="Q62" s="727"/>
      <c r="R62" s="727"/>
      <c r="S62" s="727"/>
      <c r="T62" s="727"/>
      <c r="U62" s="727"/>
      <c r="V62" s="727"/>
      <c r="W62" s="727"/>
      <c r="X62" s="727"/>
      <c r="Y62" s="727"/>
      <c r="Z62" s="727"/>
    </row>
    <row r="63" ht="22.5" customHeight="1">
      <c r="A63" s="998"/>
      <c r="B63" s="921"/>
      <c r="C63" s="1012"/>
      <c r="D63" s="921"/>
      <c r="E63" s="1012"/>
      <c r="F63" s="921"/>
      <c r="G63" s="1012"/>
      <c r="H63" s="921"/>
      <c r="I63" s="1012"/>
      <c r="J63" s="921"/>
      <c r="K63" s="1012"/>
      <c r="L63" s="921"/>
      <c r="M63" s="1012"/>
      <c r="N63" s="921"/>
      <c r="O63" s="1012"/>
      <c r="P63" s="727"/>
      <c r="Q63" s="727"/>
      <c r="R63" s="727"/>
      <c r="S63" s="727"/>
      <c r="T63" s="727"/>
      <c r="U63" s="727"/>
      <c r="V63" s="727"/>
      <c r="W63" s="727"/>
      <c r="X63" s="727"/>
      <c r="Y63" s="727"/>
      <c r="Z63" s="727"/>
    </row>
    <row r="64" ht="22.5" customHeight="1">
      <c r="A64" s="998"/>
      <c r="B64" s="1013">
        <f t="shared" ref="B64:H64" si="54">B10/B19</f>
        <v>0</v>
      </c>
      <c r="C64" s="1014">
        <f t="shared" si="54"/>
        <v>0</v>
      </c>
      <c r="D64" s="1013">
        <f t="shared" si="54"/>
        <v>0</v>
      </c>
      <c r="E64" s="1014">
        <f t="shared" si="54"/>
        <v>0</v>
      </c>
      <c r="F64" s="1013">
        <f t="shared" si="54"/>
        <v>0</v>
      </c>
      <c r="G64" s="1014">
        <f t="shared" si="54"/>
        <v>0.1111111111</v>
      </c>
      <c r="H64" s="1013">
        <f t="shared" si="54"/>
        <v>0</v>
      </c>
      <c r="I64" s="1012"/>
      <c r="J64" s="921"/>
      <c r="K64" s="1012"/>
      <c r="L64" s="921"/>
      <c r="M64" s="1012"/>
      <c r="N64" s="921"/>
      <c r="O64" s="1012"/>
      <c r="P64" s="727"/>
      <c r="Q64" s="727"/>
      <c r="R64" s="727"/>
      <c r="S64" s="727"/>
      <c r="T64" s="727"/>
      <c r="U64" s="727"/>
      <c r="V64" s="727"/>
      <c r="W64" s="727"/>
      <c r="X64" s="727"/>
      <c r="Y64" s="727"/>
      <c r="Z64" s="727"/>
    </row>
    <row r="65" ht="22.5" customHeight="1">
      <c r="A65" s="998"/>
      <c r="B65" s="921"/>
      <c r="C65" s="1012"/>
      <c r="D65" s="921"/>
      <c r="E65" s="1012"/>
      <c r="F65" s="921"/>
      <c r="G65" s="1012"/>
      <c r="H65" s="921"/>
      <c r="I65" s="1012"/>
      <c r="J65" s="921"/>
      <c r="K65" s="1012"/>
      <c r="L65" s="921"/>
      <c r="M65" s="1012"/>
      <c r="N65" s="921"/>
      <c r="O65" s="1012"/>
      <c r="P65" s="727"/>
      <c r="Q65" s="727"/>
      <c r="R65" s="727"/>
      <c r="S65" s="727"/>
      <c r="T65" s="727"/>
      <c r="U65" s="727"/>
      <c r="V65" s="727"/>
      <c r="W65" s="727"/>
      <c r="X65" s="727"/>
      <c r="Y65" s="727"/>
      <c r="Z65" s="727"/>
    </row>
    <row r="66" ht="22.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ht="22.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ht="22.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ht="22.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ht="22.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ht="22.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ht="22.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ht="22.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ht="22.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ht="22.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ht="22.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ht="22.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ht="22.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ht="22.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ht="22.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ht="22.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ht="22.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ht="22.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ht="22.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ht="22.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ht="22.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ht="22.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ht="22.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ht="22.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ht="22.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ht="22.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ht="22.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ht="22.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ht="22.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ht="22.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ht="22.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ht="22.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ht="22.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ht="22.5" customHeight="1">
      <c r="A99" s="1015" t="e">
        <v>#REF!</v>
      </c>
      <c r="B99" s="1016"/>
      <c r="C99" s="1015"/>
      <c r="D99" s="1016"/>
      <c r="E99" s="707"/>
      <c r="F99" s="707"/>
      <c r="G99" s="707"/>
      <c r="H99" s="707"/>
      <c r="I99" s="707"/>
      <c r="J99" s="707"/>
      <c r="K99" s="707"/>
      <c r="L99" s="707"/>
      <c r="M99" s="707"/>
      <c r="N99" s="707"/>
      <c r="O99" s="707"/>
      <c r="P99" s="707"/>
      <c r="Q99" s="707"/>
      <c r="R99" s="707"/>
      <c r="S99" s="707"/>
      <c r="T99" s="707"/>
      <c r="U99" s="707"/>
      <c r="V99" s="707"/>
      <c r="W99" s="707"/>
      <c r="X99" s="707"/>
      <c r="Y99" s="707"/>
      <c r="Z99" s="707"/>
    </row>
    <row r="100" ht="22.5" customHeight="1">
      <c r="A100" s="1017"/>
      <c r="B100" s="1017"/>
      <c r="C100" s="1017"/>
      <c r="D100" s="1017"/>
      <c r="E100" s="850"/>
      <c r="F100" s="850"/>
      <c r="G100" s="850"/>
      <c r="H100" s="850"/>
      <c r="I100" s="850"/>
      <c r="J100" s="727"/>
      <c r="K100" s="727"/>
      <c r="L100" s="727"/>
      <c r="M100" s="727"/>
      <c r="N100" s="727"/>
      <c r="O100" s="727"/>
      <c r="P100" s="727"/>
      <c r="Q100" s="727"/>
      <c r="R100" s="727"/>
      <c r="S100" s="727"/>
      <c r="T100" s="727"/>
      <c r="U100" s="727"/>
      <c r="V100" s="727"/>
      <c r="W100" s="727"/>
      <c r="X100" s="727"/>
      <c r="Y100" s="727"/>
      <c r="Z100" s="727"/>
    </row>
    <row r="101" ht="22.5" customHeight="1">
      <c r="A101" s="1018"/>
      <c r="B101" s="1018"/>
      <c r="C101" s="1018"/>
      <c r="D101" s="1018"/>
      <c r="E101" s="850"/>
      <c r="F101" s="850"/>
      <c r="G101" s="850"/>
      <c r="H101" s="850"/>
      <c r="I101" s="850"/>
      <c r="J101" s="727"/>
      <c r="K101" s="727"/>
      <c r="L101" s="727"/>
      <c r="M101" s="727"/>
      <c r="N101" s="727"/>
      <c r="O101" s="727"/>
      <c r="P101" s="727"/>
      <c r="Q101" s="727"/>
      <c r="R101" s="727"/>
      <c r="S101" s="727"/>
      <c r="T101" s="727"/>
      <c r="U101" s="727"/>
      <c r="V101" s="727"/>
      <c r="W101" s="727"/>
      <c r="X101" s="727"/>
      <c r="Y101" s="727"/>
      <c r="Z101" s="727"/>
    </row>
    <row r="102" ht="22.5" customHeight="1">
      <c r="A102" s="1018"/>
      <c r="B102" s="1018"/>
      <c r="C102" s="1018"/>
      <c r="D102" s="1018"/>
      <c r="E102" s="850"/>
      <c r="F102" s="850"/>
      <c r="G102" s="850"/>
      <c r="H102" s="850"/>
      <c r="I102" s="850"/>
      <c r="J102" s="727"/>
      <c r="K102" s="727"/>
      <c r="L102" s="727"/>
      <c r="M102" s="727"/>
      <c r="N102" s="727"/>
      <c r="O102" s="727"/>
      <c r="P102" s="727"/>
      <c r="Q102" s="727"/>
      <c r="R102" s="727"/>
      <c r="S102" s="727"/>
      <c r="T102" s="727"/>
      <c r="U102" s="727"/>
      <c r="V102" s="727"/>
      <c r="W102" s="727"/>
      <c r="X102" s="727"/>
      <c r="Y102" s="727"/>
      <c r="Z102" s="727"/>
    </row>
    <row r="103" ht="22.5" customHeight="1">
      <c r="A103" s="1018"/>
      <c r="B103" s="1018"/>
      <c r="C103" s="1018"/>
      <c r="D103" s="1018"/>
      <c r="E103" s="850"/>
      <c r="F103" s="850"/>
      <c r="G103" s="850"/>
      <c r="H103" s="850"/>
      <c r="I103" s="850"/>
      <c r="J103" s="727"/>
      <c r="K103" s="727"/>
      <c r="L103" s="727"/>
      <c r="M103" s="727"/>
      <c r="N103" s="727"/>
      <c r="O103" s="727"/>
      <c r="P103" s="727"/>
      <c r="Q103" s="727"/>
      <c r="R103" s="727"/>
      <c r="S103" s="727"/>
      <c r="T103" s="727"/>
      <c r="U103" s="727"/>
      <c r="V103" s="727"/>
      <c r="W103" s="727"/>
      <c r="X103" s="727"/>
      <c r="Y103" s="727"/>
      <c r="Z103" s="727"/>
    </row>
    <row r="104" ht="22.5" customHeight="1">
      <c r="A104" s="1018"/>
      <c r="B104" s="1018"/>
      <c r="C104" s="1018"/>
      <c r="D104" s="1018"/>
      <c r="E104" s="850"/>
      <c r="F104" s="850"/>
      <c r="G104" s="850"/>
      <c r="H104" s="850"/>
      <c r="I104" s="850"/>
      <c r="J104" s="727"/>
      <c r="K104" s="727"/>
      <c r="L104" s="727"/>
      <c r="M104" s="727"/>
      <c r="N104" s="727"/>
      <c r="O104" s="727"/>
      <c r="P104" s="727"/>
      <c r="Q104" s="727"/>
      <c r="R104" s="727"/>
      <c r="S104" s="727"/>
      <c r="T104" s="727"/>
      <c r="U104" s="727"/>
      <c r="V104" s="727"/>
      <c r="W104" s="727"/>
      <c r="X104" s="727"/>
      <c r="Y104" s="727"/>
      <c r="Z104" s="727"/>
    </row>
    <row r="105" ht="22.5" customHeight="1">
      <c r="A105" s="1015"/>
      <c r="B105" s="1016"/>
      <c r="C105" s="1015"/>
      <c r="D105" s="1016"/>
      <c r="E105" s="707"/>
      <c r="F105" s="707"/>
      <c r="G105" s="707"/>
      <c r="H105" s="707"/>
      <c r="I105" s="707"/>
      <c r="J105" s="707"/>
      <c r="K105" s="707"/>
      <c r="L105" s="707"/>
      <c r="M105" s="707"/>
      <c r="N105" s="707"/>
      <c r="O105" s="707"/>
      <c r="P105" s="707"/>
      <c r="Q105" s="707"/>
      <c r="R105" s="707"/>
      <c r="S105" s="707"/>
      <c r="T105" s="707"/>
      <c r="U105" s="707"/>
      <c r="V105" s="707"/>
      <c r="W105" s="707"/>
      <c r="X105" s="707"/>
      <c r="Y105" s="707"/>
      <c r="Z105" s="707"/>
    </row>
    <row r="106" ht="22.5" customHeight="1">
      <c r="A106" s="1018"/>
      <c r="B106" s="1018"/>
      <c r="C106" s="1018"/>
      <c r="D106" s="1018"/>
      <c r="E106" s="727"/>
      <c r="F106" s="727"/>
      <c r="G106" s="727"/>
      <c r="H106" s="727"/>
      <c r="I106" s="727"/>
      <c r="J106" s="727"/>
      <c r="K106" s="727"/>
      <c r="L106" s="727"/>
      <c r="M106" s="727"/>
      <c r="N106" s="727"/>
      <c r="O106" s="727"/>
      <c r="P106" s="727"/>
      <c r="Q106" s="727"/>
      <c r="R106" s="727"/>
      <c r="S106" s="727"/>
      <c r="T106" s="727"/>
      <c r="U106" s="727"/>
      <c r="V106" s="727"/>
      <c r="W106" s="727"/>
      <c r="X106" s="727"/>
      <c r="Y106" s="727"/>
      <c r="Z106" s="727"/>
    </row>
    <row r="107" ht="22.5" customHeight="1">
      <c r="A107" s="1018"/>
      <c r="B107" s="1019" t="s">
        <v>279</v>
      </c>
      <c r="C107" s="1018">
        <f>B104+C104+D104+E104+H104</f>
        <v>0</v>
      </c>
      <c r="D107" s="1018"/>
      <c r="E107" s="727"/>
      <c r="F107" s="727"/>
      <c r="G107" s="727"/>
      <c r="H107" s="727"/>
      <c r="I107" s="727"/>
      <c r="J107" s="727"/>
      <c r="K107" s="727"/>
      <c r="L107" s="727"/>
      <c r="M107" s="727"/>
      <c r="N107" s="727"/>
      <c r="O107" s="727"/>
      <c r="P107" s="727"/>
      <c r="Q107" s="727"/>
      <c r="R107" s="727"/>
      <c r="S107" s="727"/>
      <c r="T107" s="727"/>
      <c r="U107" s="727"/>
      <c r="V107" s="727"/>
      <c r="W107" s="727"/>
      <c r="X107" s="727"/>
      <c r="Y107" s="727"/>
      <c r="Z107" s="727"/>
    </row>
    <row r="108" ht="22.5" customHeight="1">
      <c r="A108" s="1018"/>
      <c r="B108" s="1019" t="s">
        <v>280</v>
      </c>
      <c r="C108" s="1018">
        <f>F104+G104</f>
        <v>0</v>
      </c>
      <c r="D108" s="1018"/>
      <c r="E108" s="727"/>
      <c r="F108" s="727"/>
      <c r="G108" s="727"/>
      <c r="H108" s="727"/>
      <c r="I108" s="727"/>
      <c r="J108" s="727"/>
      <c r="K108" s="727"/>
      <c r="L108" s="727"/>
      <c r="M108" s="727"/>
      <c r="N108" s="727"/>
      <c r="O108" s="727"/>
      <c r="P108" s="727"/>
      <c r="Q108" s="727"/>
      <c r="R108" s="727"/>
      <c r="S108" s="727"/>
      <c r="T108" s="727"/>
      <c r="U108" s="727"/>
      <c r="V108" s="727"/>
      <c r="W108" s="727"/>
      <c r="X108" s="727"/>
      <c r="Y108" s="727"/>
      <c r="Z108" s="72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 outlineLevelRow="3"/>
  <cols>
    <col customWidth="1" hidden="1" min="1" max="1" width="16.88"/>
    <col customWidth="1" min="2" max="2" width="7.0"/>
    <col customWidth="1" min="3" max="3" width="42.38"/>
    <col customWidth="1" min="4" max="4" width="14.38"/>
    <col customWidth="1" min="5" max="6" width="7.38"/>
    <col customWidth="1" min="7" max="7" width="9.75"/>
    <col customWidth="1" min="8" max="11" width="12.75" outlineLevel="1"/>
    <col customWidth="1" min="13" max="13" width="24.38"/>
  </cols>
  <sheetData>
    <row r="1">
      <c r="A1" s="162"/>
      <c r="B1" s="163"/>
      <c r="C1" s="163"/>
      <c r="D1" s="163"/>
      <c r="E1" s="164"/>
      <c r="F1" s="164"/>
      <c r="G1" s="165"/>
      <c r="H1" s="166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</row>
    <row r="2">
      <c r="A2" s="163"/>
      <c r="B2" s="163"/>
      <c r="C2" s="9" t="s">
        <v>0</v>
      </c>
      <c r="D2" s="9" t="s">
        <v>1</v>
      </c>
      <c r="E2" s="164"/>
      <c r="F2" s="164"/>
      <c r="G2" s="165"/>
      <c r="H2" s="9"/>
      <c r="I2" s="163"/>
      <c r="J2" s="163"/>
      <c r="K2" s="162"/>
      <c r="L2" s="162"/>
      <c r="M2" s="162"/>
      <c r="N2" s="162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</row>
    <row r="3">
      <c r="A3" s="163"/>
      <c r="B3" s="163"/>
      <c r="C3" s="1020" t="str">
        <f>EOMONTH('Reporte SDR Brazil'!C4,-2)+30</f>
        <v>#REF!</v>
      </c>
      <c r="D3" s="1020" t="str">
        <f>EDATE('Reporte SDR Brazil'!D4, -1)+30</f>
        <v>#REF!</v>
      </c>
      <c r="E3" s="164"/>
      <c r="F3" s="164"/>
      <c r="G3" s="165"/>
      <c r="H3" s="168"/>
      <c r="I3" s="163"/>
      <c r="J3" s="163"/>
      <c r="K3" s="166"/>
      <c r="L3" s="163"/>
      <c r="M3" s="166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</row>
    <row r="4">
      <c r="A4" s="163"/>
      <c r="B4" s="163"/>
      <c r="C4" s="169" t="str">
        <f>EOMONTH(C3,-2)+1
</f>
        <v>#REF!</v>
      </c>
      <c r="D4" s="169" t="str">
        <f>EDATE(D3, -1)
</f>
        <v>#REF!</v>
      </c>
      <c r="E4" s="170"/>
      <c r="F4" s="170"/>
      <c r="G4" s="165"/>
      <c r="H4" s="171"/>
      <c r="I4" s="163"/>
      <c r="J4" s="163"/>
      <c r="K4" s="166"/>
      <c r="L4" s="163"/>
      <c r="M4" s="166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</row>
    <row r="5">
      <c r="A5" s="163"/>
      <c r="B5" s="172"/>
      <c r="C5" s="21"/>
      <c r="D5" s="22" t="s">
        <v>2</v>
      </c>
      <c r="E5" s="173" t="s">
        <v>3</v>
      </c>
      <c r="F5" s="174" t="s">
        <v>4</v>
      </c>
      <c r="G5" s="165"/>
      <c r="H5" s="24" t="s">
        <v>5</v>
      </c>
      <c r="I5" s="173" t="s">
        <v>3</v>
      </c>
      <c r="J5" s="22" t="s">
        <v>6</v>
      </c>
      <c r="K5" s="22" t="s">
        <v>7</v>
      </c>
      <c r="L5" s="163"/>
      <c r="M5" s="166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</row>
    <row r="6">
      <c r="A6" s="163"/>
      <c r="B6" s="175"/>
      <c r="C6" s="26" t="s">
        <v>8</v>
      </c>
      <c r="D6" s="27">
        <f t="shared" ref="D6:D58" si="1">H6</f>
        <v>1</v>
      </c>
      <c r="E6" s="176"/>
      <c r="F6" s="29" t="str">
        <f t="shared" ref="F6:F15" si="2">iferror(D6/'Periodo Anterior'!D6-1,"")</f>
        <v/>
      </c>
      <c r="G6" s="177"/>
      <c r="H6" s="27">
        <f>COUNTIFS('Data Br'!$A:$A,"&gt;="&amp;'PT Reporte SDR Brazil'!$C$3,'Data Br'!$A:$A,"&lt;="&amp;'PT Reporte SDR Brazil'!$D$3)</f>
        <v>1</v>
      </c>
      <c r="I6" s="176"/>
      <c r="J6" s="27">
        <f>COUNTIFS('Data Br'!$A:$A,"&gt;="&amp;'PT Reporte SDR Brazil'!$C$3,'Data Br'!$A:$A,"&lt;="&amp;'PT Reporte SDR Brazil'!$D$3,'Data Br'!$BI:$BI,J5)</f>
        <v>0</v>
      </c>
      <c r="K6" s="27">
        <f>COUNTIFS('Data Br'!$A:$A,"&gt;="&amp;'PT Reporte SDR Brazil'!$C$3,'Data Br'!$A:$A,"&lt;="&amp;'PT Reporte SDR Brazil'!$D$3,'Data Br'!$BI:$BI,K5)</f>
        <v>0</v>
      </c>
      <c r="L6" s="163"/>
      <c r="M6" s="162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</row>
    <row r="7" outlineLevel="1">
      <c r="A7" s="163"/>
      <c r="B7" s="178"/>
      <c r="C7" s="35" t="s">
        <v>10</v>
      </c>
      <c r="D7" s="36">
        <f t="shared" si="1"/>
        <v>0</v>
      </c>
      <c r="E7" s="179">
        <f t="shared" ref="E7:E8" si="4">iferror(D7/$D$6,"0%")</f>
        <v>0</v>
      </c>
      <c r="F7" s="78" t="str">
        <f t="shared" si="2"/>
        <v/>
      </c>
      <c r="G7" s="177"/>
      <c r="H7" s="36">
        <f>H66</f>
        <v>0</v>
      </c>
      <c r="I7" s="179">
        <f t="shared" ref="I7:I8" si="5">iferror(H7/$D$6,"0%")</f>
        <v>0</v>
      </c>
      <c r="J7" s="36">
        <f t="shared" ref="J7:K7" si="3">J66</f>
        <v>0</v>
      </c>
      <c r="K7" s="36">
        <f t="shared" si="3"/>
        <v>0</v>
      </c>
      <c r="L7" s="163"/>
      <c r="M7" s="162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</row>
    <row r="8">
      <c r="A8" s="163"/>
      <c r="B8" s="178"/>
      <c r="C8" s="37" t="s">
        <v>11</v>
      </c>
      <c r="D8" s="27">
        <f t="shared" si="1"/>
        <v>1</v>
      </c>
      <c r="E8" s="180">
        <f t="shared" si="4"/>
        <v>1</v>
      </c>
      <c r="F8" s="29" t="str">
        <f t="shared" si="2"/>
        <v/>
      </c>
      <c r="G8" s="181"/>
      <c r="H8" s="27">
        <f>H6-H7</f>
        <v>1</v>
      </c>
      <c r="I8" s="180">
        <f t="shared" si="5"/>
        <v>1</v>
      </c>
      <c r="J8" s="27">
        <f t="shared" ref="J8:K8" si="6">J6-J7</f>
        <v>0</v>
      </c>
      <c r="K8" s="27">
        <f t="shared" si="6"/>
        <v>0</v>
      </c>
      <c r="L8" s="163"/>
      <c r="M8" s="162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</row>
    <row r="9">
      <c r="A9" s="163"/>
      <c r="B9" s="178"/>
      <c r="C9" s="40" t="s">
        <v>12</v>
      </c>
      <c r="D9" s="41">
        <f t="shared" si="1"/>
        <v>0</v>
      </c>
      <c r="E9" s="179">
        <f>iferror(D9/D8,"0%")</f>
        <v>0</v>
      </c>
      <c r="F9" s="78" t="str">
        <f t="shared" si="2"/>
        <v/>
      </c>
      <c r="G9" s="177"/>
      <c r="H9" s="41">
        <f>COUNTIFS('Data Br'!$A:$A,"&gt;="&amp;'PT Reporte SDR Brazil'!$C$3,'Data Br'!$A:$A,"&lt;="&amp;'PT Reporte SDR Brazil'!$D$3,'Data Br'!$Z:$Z,"&gt;0")</f>
        <v>0</v>
      </c>
      <c r="I9" s="179">
        <f>iferror(H9/H8,"0%")</f>
        <v>0</v>
      </c>
      <c r="J9" s="41">
        <f>COUNTIFS('Data Br'!$A:$A,"&gt;="&amp;'PT Reporte SDR Brazil'!$C$3,'Data Br'!$A:$A,"&lt;="&amp;'PT Reporte SDR Brazil'!$D$3,'Data Br'!$BI:$BI,J5,'Data Br'!$AT:$AT,"&lt;&gt;")-J7</f>
        <v>0</v>
      </c>
      <c r="K9" s="41">
        <f>COUNTIFS('Data Br'!$A:$A,"&gt;="&amp;'PT Reporte SDR Brazil'!$C$3,'Data Br'!$A:$A,"&lt;="&amp;'PT Reporte SDR Brazil'!$D$3,'Data Br'!$BI:$BI,K5,'Data Br'!$AT:$AT,"&lt;&gt;")-K7</f>
        <v>0</v>
      </c>
      <c r="L9" s="163"/>
      <c r="M9" s="182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</row>
    <row r="10">
      <c r="A10" s="163"/>
      <c r="B10" s="178"/>
      <c r="C10" s="40" t="s">
        <v>13</v>
      </c>
      <c r="D10" s="36">
        <f t="shared" si="1"/>
        <v>71</v>
      </c>
      <c r="E10" s="179">
        <f>iferror(D10/$D$6,"0%")</f>
        <v>71</v>
      </c>
      <c r="F10" s="78" t="str">
        <f t="shared" si="2"/>
        <v/>
      </c>
      <c r="G10" s="177"/>
      <c r="H10" s="43">
        <v>71.0</v>
      </c>
      <c r="I10" s="179">
        <f>iferror(H10/$D$6,"0%")</f>
        <v>71</v>
      </c>
      <c r="J10" s="36">
        <f>COUNTIFS('Data Br'!$A:$A,"&gt;="&amp;'PT Reporte SDR Brazil'!$C$3,'Data Br'!$A:$A,"&lt;="&amp;'PT Reporte SDR Brazil'!$D$3,'Data Br'!$BI:$BI,J5,'Data Br'!$BK:$BK,"No respondio")</f>
        <v>0</v>
      </c>
      <c r="K10" s="36">
        <f>COUNTIFS('Data Br'!$A:$A,"&gt;="&amp;'PT Reporte SDR Brazil'!$C$3,'Data Br'!$A:$A,"&lt;="&amp;'PT Reporte SDR Brazil'!$D$3,'Data Br'!$BI:$BI,K5,'Data Br'!$BK:$BK,"No respondio")</f>
        <v>0</v>
      </c>
      <c r="L10" s="162"/>
      <c r="M10" s="166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</row>
    <row r="11">
      <c r="A11" s="163"/>
      <c r="B11" s="178"/>
      <c r="C11" s="44" t="s">
        <v>14</v>
      </c>
      <c r="D11" s="41">
        <f t="shared" si="1"/>
        <v>0</v>
      </c>
      <c r="E11" s="179">
        <f>iferror(IFERROR(D11/D9,0),"")</f>
        <v>0</v>
      </c>
      <c r="F11" s="78" t="str">
        <f t="shared" si="2"/>
        <v/>
      </c>
      <c r="G11" s="177"/>
      <c r="H11" s="41">
        <f>H96</f>
        <v>0</v>
      </c>
      <c r="I11" s="179">
        <f>iferror(IFERROR(H11/H9,0),"")</f>
        <v>0</v>
      </c>
      <c r="J11" s="41">
        <f>COUNTIFS('Data Br'!$A:$A,"&gt;="&amp;'PT Reporte SDR Brazil'!$C$3,'Data Br'!$A:$A,"&lt;="&amp;'PT Reporte SDR Brazil'!$D$3,'Data Br'!$BI:$BI,J5,'Data Br'!$AT:$AT,"&gt;=6")</f>
        <v>0</v>
      </c>
      <c r="K11" s="41">
        <f>COUNTIFS('Data Br'!$A:$A,"&gt;="&amp;'PT Reporte SDR Brazil'!$C$3,'Data Br'!$A:$A,"&lt;="&amp;'PT Reporte SDR Brazil'!$D$3,'Data Br'!$BI:$BI,K5,'Data Br'!$AT:$AT,"&gt;=6")</f>
        <v>0</v>
      </c>
      <c r="L11" s="163"/>
      <c r="M11" s="18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</row>
    <row r="12">
      <c r="A12" s="162"/>
      <c r="B12" s="178"/>
      <c r="C12" s="45" t="s">
        <v>15</v>
      </c>
      <c r="D12" s="27">
        <f t="shared" si="1"/>
        <v>0</v>
      </c>
      <c r="E12" s="180">
        <f>iferror(D12/D8,"0%")</f>
        <v>0</v>
      </c>
      <c r="F12" s="29" t="str">
        <f t="shared" si="2"/>
        <v/>
      </c>
      <c r="G12" s="184"/>
      <c r="H12" s="27">
        <f>H72</f>
        <v>0</v>
      </c>
      <c r="I12" s="180">
        <f>iferror(H12/H8,"0%")</f>
        <v>0</v>
      </c>
      <c r="J12" s="27">
        <f>COUNTIFS('Data Br'!$A:$A,"&gt;="&amp;'PT Reporte SDR Brazil'!$C$3,'Data Br'!$A:$A,"&lt;="&amp;'PT Reporte SDR Brazil'!$D$3,'Data Br'!$BI:$BI,J5,'Data Br'!$BK:$BK,"Pase a ventas")+COUNTIFS('Data Br'!$A:$A,"&gt;="&amp;'PT Reporte SDR Brazil'!$C$3,'Data Br'!$A:$A,"&lt;="&amp;'PT Reporte SDR Brazil'!$D$3,'Data Br'!$BI:$BI,J5,'Data Br'!$BK:$BK,"Descartado")+COUNTIFS('Data Br'!$A:$A,"&gt;="&amp;'PT Reporte SDR Brazil'!$C$3,'Data Br'!$A:$A,"&lt;="&amp;'PT Reporte SDR Brazil'!$D$3,'Data Br'!$BI:$BI,J5,'Data Br'!$BK:$BK,"Pidio llamar mas tarde")+COUNTIFS('Data Br'!$A:$A,"&gt;="&amp;'PT Reporte SDR Brazil'!$C$3,'Data Br'!$A:$A,"&lt;="&amp;'PT Reporte SDR Brazil'!$D$3,'Data Br'!$BI:$BI,J5,'Data Br'!$BK:$BK,"Contesta y Cuelga")+COUNTIFS('Data Br'!$A:$A,"&gt;="&amp;'PT Reporte SDR Brazil'!$C$3,'Data Br'!$A:$A,"&lt;="&amp;'PT Reporte SDR Brazil'!$D$3,'Data Br'!$BI:$BI,J5,'Data Br'!$BK:$BK,"Llamar mañana")+COUNTIFS('Data Br'!$A:$A,"&gt;="&amp;'PT Reporte SDR Brazil'!$C$3,'Data Br'!$A:$A,"&lt;="&amp;'PT Reporte SDR Brazil'!$D$3,'Data Br'!$BI:$BI,J5,'Data Br'!$BK:$BK,"SEGUIMIENTO")</f>
        <v>0</v>
      </c>
      <c r="K12" s="27">
        <f>COUNTIFS('Data Br'!$A:$A,"&gt;="&amp;'PT Reporte SDR Brazil'!$C$3,'Data Br'!$A:$A,"&lt;="&amp;'PT Reporte SDR Brazil'!$D$3,'Data Br'!$BI:$BI,K5,'Data Br'!$BK:$BK,"Pase a ventas")+COUNTIFS('Data Br'!$A:$A,"&gt;="&amp;'PT Reporte SDR Brazil'!$C$3,'Data Br'!$A:$A,"&lt;="&amp;'PT Reporte SDR Brazil'!$D$3,'Data Br'!$BI:$BI,K5,'Data Br'!$BK:$BK,"Descartado")+COUNTIFS('Data Br'!$A:$A,"&gt;="&amp;'PT Reporte SDR Brazil'!$C$3,'Data Br'!$A:$A,"&lt;="&amp;'PT Reporte SDR Brazil'!$D$3,'Data Br'!$BI:$BI,K5,'Data Br'!$BK:$BK,"Pidio llamar mas tarde")+COUNTIFS('Data Br'!$A:$A,"&gt;="&amp;'PT Reporte SDR Brazil'!$C$3,'Data Br'!$A:$A,"&lt;="&amp;'PT Reporte SDR Brazil'!$D$3,'Data Br'!$BI:$BI,K5,'Data Br'!$BK:$BK,"Contesta y Cuelga")+COUNTIFS('Data Br'!$A:$A,"&gt;="&amp;'PT Reporte SDR Brazil'!$C$3,'Data Br'!$A:$A,"&lt;="&amp;'PT Reporte SDR Brazil'!$D$3,'Data Br'!$BI:$BI,K5,'Data Br'!$BK:$BK,"Llamar mañana")+COUNTIFS('Data Br'!$A:$A,"&gt;="&amp;'PT Reporte SDR Brazil'!$C$3,'Data Br'!$A:$A,"&lt;="&amp;'PT Reporte SDR Brazil'!$D$3,'Data Br'!$BI:$BI,K5,'Data Br'!$BK:$BK,"SEGUIMIENTO")</f>
        <v>0</v>
      </c>
      <c r="L12" s="163"/>
      <c r="M12" s="18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</row>
    <row r="13">
      <c r="A13" s="162"/>
      <c r="B13" s="178"/>
      <c r="C13" s="44" t="s">
        <v>16</v>
      </c>
      <c r="D13" s="41">
        <f t="shared" si="1"/>
        <v>0</v>
      </c>
      <c r="E13" s="179">
        <f t="shared" ref="E13:E17" si="7">IFERROR(D13/$D$12,0)</f>
        <v>0</v>
      </c>
      <c r="F13" s="78" t="str">
        <f t="shared" si="2"/>
        <v/>
      </c>
      <c r="G13" s="185"/>
      <c r="H13" s="41">
        <f>COUNTIFS('Data Br'!$A:$A,"&gt;="&amp;'PT Reporte SDR Brazil'!$C$3,'Data Br'!$A:$A,"&lt;="&amp;'PT Reporte SDR Brazil'!$D$3,'Data Br'!$AB:$AB,"Diálogo Completo")</f>
        <v>0</v>
      </c>
      <c r="I13" s="179">
        <f t="shared" ref="I13:I17" si="8">IFERROR(H13/$D$12,0)</f>
        <v>0</v>
      </c>
      <c r="J13" s="41">
        <f>COUNTIFS('Data Br'!$A:$A,"&gt;="&amp;'PT Reporte SDR Brazil'!$C$3,'Data Br'!$A:$A,"&lt;="&amp;'PT Reporte SDR Brazil'!$D$3,'Data Br'!$BI:$BI,J5,'Data Br'!$W:$W,"Diálogo Completo")</f>
        <v>0</v>
      </c>
      <c r="K13" s="41">
        <f>COUNTIFS('Data Br'!$A:$A,"&gt;="&amp;'PT Reporte SDR Brazil'!$C$3,'Data Br'!$A:$A,"&lt;="&amp;'PT Reporte SDR Brazil'!$D$3,'Data Br'!$BI:$BI,K5,'Data Br'!$W:$W,"Diálogo Completo")</f>
        <v>0</v>
      </c>
      <c r="L13" s="163"/>
      <c r="M13" s="18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</row>
    <row r="14">
      <c r="A14" s="163"/>
      <c r="B14" s="178"/>
      <c r="C14" s="44" t="s">
        <v>17</v>
      </c>
      <c r="D14" s="41">
        <f t="shared" si="1"/>
        <v>1</v>
      </c>
      <c r="E14" s="179">
        <f t="shared" si="7"/>
        <v>0</v>
      </c>
      <c r="F14" s="78" t="str">
        <f t="shared" si="2"/>
        <v/>
      </c>
      <c r="G14" s="186"/>
      <c r="H14" s="41">
        <f>COUNTIFS('Data Br'!$A:$A,"&gt;="&amp;'PT Reporte SDR Brazil'!$C$3,'Data Br'!$A:$A,"&lt;="&amp;'PT Reporte SDR Brazil'!$D$3,'Data Br'!$AB:$AB,"Intermitente")+1</f>
        <v>1</v>
      </c>
      <c r="I14" s="179">
        <f t="shared" si="8"/>
        <v>0</v>
      </c>
      <c r="J14" s="41">
        <f>COUNTIFS('Data Br'!$A:$A,"&gt;="&amp;'PT Reporte SDR Brazil'!$C$3,'Data Br'!$A:$A,"&lt;="&amp;'PT Reporte SDR Brazil'!$D$3,'Data Br'!$BI:$BI,J5,'Data Br'!$W:$W,"Intermitente")</f>
        <v>0</v>
      </c>
      <c r="K14" s="41">
        <f>COUNTIFS('Data Br'!$A:$A,"&gt;="&amp;'PT Reporte SDR Brazil'!$C$3,'Data Br'!$A:$A,"&lt;="&amp;'PT Reporte SDR Brazil'!$D$3,'Data Br'!$BI:$BI,K5,'Data Br'!$W:$W,"Intermitente")</f>
        <v>0</v>
      </c>
      <c r="L14" s="163"/>
      <c r="M14" s="171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</row>
    <row r="15">
      <c r="A15" s="185"/>
      <c r="B15" s="178"/>
      <c r="C15" s="45" t="s">
        <v>18</v>
      </c>
      <c r="D15" s="49">
        <f t="shared" si="1"/>
        <v>0</v>
      </c>
      <c r="E15" s="180">
        <f t="shared" si="7"/>
        <v>0</v>
      </c>
      <c r="F15" s="29" t="str">
        <f t="shared" si="2"/>
        <v/>
      </c>
      <c r="G15" s="186"/>
      <c r="H15" s="49">
        <f>COUNTIFS('Data Br'!$A:$A,"&gt;="&amp;'PT Reporte SDR Brazil'!$C$3,'Data Br'!$A:$A,"&lt;="&amp;'PT Reporte SDR Brazil'!$D$3,'Data Br'!$AF:$AF,"Si")</f>
        <v>0</v>
      </c>
      <c r="I15" s="180">
        <f t="shared" si="8"/>
        <v>0</v>
      </c>
      <c r="J15" s="49">
        <f>COUNTIFS('Data Br'!$A:$A,"&gt;="&amp;'PT Reporte SDR Brazil'!$C$3,'Data Br'!$A:$A,"&lt;="&amp;'PT Reporte SDR Brazil'!$D$3,'Data Br'!$BI:$BI,J5,'Data Br'!$AJ:$AJ,"Si")</f>
        <v>0</v>
      </c>
      <c r="K15" s="49">
        <f>COUNTIFS('Data Br'!$A:$A,"&gt;="&amp;'PT Reporte SDR Brazil'!$C$3,'Data Br'!$A:$A,"&lt;="&amp;'PT Reporte SDR Brazil'!$D$3,'Data Br'!$BI:$BI,K5,'Data Br'!$AJ:$AJ,"Si")</f>
        <v>0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</row>
    <row r="16" outlineLevel="1">
      <c r="A16" s="163"/>
      <c r="B16" s="178"/>
      <c r="C16" s="50" t="s">
        <v>19</v>
      </c>
      <c r="D16" s="41">
        <f t="shared" si="1"/>
        <v>0</v>
      </c>
      <c r="E16" s="179">
        <f t="shared" si="7"/>
        <v>0</v>
      </c>
      <c r="F16" s="78" t="str">
        <f>iferror(D16/'Periodo Anterior'!D21-1,"")</f>
        <v/>
      </c>
      <c r="G16" s="186"/>
      <c r="H16" s="41">
        <f>COUNTIFS('Data Br'!$A:$A,"&gt;="&amp;'PT Reporte SDR Brazil'!$C$3,'Data Br'!$A:$A,"&lt;="&amp;'PT Reporte SDR Brazil'!$D$3,'Data Br'!$AF:$AF,"No")</f>
        <v>0</v>
      </c>
      <c r="I16" s="179">
        <f t="shared" si="8"/>
        <v>0</v>
      </c>
      <c r="J16" s="41">
        <f>COUNTIFS('Data Br'!$A:$A,"&gt;="&amp;'PT Reporte SDR Brazil'!$C$3,'Data Br'!$A:$A,"&lt;="&amp;'PT Reporte SDR Brazil'!$D$3,'Data Br'!$BI:$BI,J5,'Data Br'!$AJ:$AJ,"No")</f>
        <v>0</v>
      </c>
      <c r="K16" s="41">
        <f>COUNTIFS('Data Br'!$A:$A,"&gt;="&amp;'PT Reporte SDR Brazil'!$C$3,'Data Br'!$A:$A,"&lt;="&amp;'PT Reporte SDR Brazil'!$D$3,'Data Br'!$BI:$BI,K5,'Data Br'!$AJ:$AJ,"No")</f>
        <v>0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</row>
    <row r="17">
      <c r="A17" s="162"/>
      <c r="B17" s="178"/>
      <c r="C17" s="51" t="s">
        <v>20</v>
      </c>
      <c r="D17" s="52">
        <f t="shared" si="1"/>
        <v>3</v>
      </c>
      <c r="E17" s="180">
        <f t="shared" si="7"/>
        <v>0</v>
      </c>
      <c r="F17" s="29" t="str">
        <f t="shared" ref="F17:F59" si="9">iferror(D17/'Periodo Anterior'!D17-1,"")</f>
        <v/>
      </c>
      <c r="G17" s="186"/>
      <c r="H17" s="52">
        <f>COUNTIFS('Data Br'!$A:$A,"&gt;="&amp;'PT Reporte SDR Brazil'!$C$3,'Data Br'!$A:$A,"&lt;="&amp;'PT Reporte SDR Brazil'!$D$3,'Data Br'!$AG:$AG,"Si")+3</f>
        <v>3</v>
      </c>
      <c r="I17" s="180">
        <f t="shared" si="8"/>
        <v>0</v>
      </c>
      <c r="J17" s="52">
        <f>COUNTIFS('Data Br'!$A:$A,"&gt;="&amp;'PT Reporte SDR Brazil'!$C$3,'Data Br'!$A:$A,"&lt;="&amp;'PT Reporte SDR Brazil'!$D$3,'Data Br'!$BI:$BI,J5,'Data Br'!$BK:$BK,"Pase a ventas")</f>
        <v>0</v>
      </c>
      <c r="K17" s="52">
        <f>COUNTIFS('Data Br'!$A:$A,"&gt;="&amp;'PT Reporte SDR Brazil'!$C$3,'Data Br'!$A:$A,"&lt;="&amp;'PT Reporte SDR Brazil'!$D$3,'Data Br'!$BI:$BI,K5,'Data Br'!$BK:$BK,"Pase a ventas")</f>
        <v>0</v>
      </c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</row>
    <row r="18">
      <c r="A18" s="163"/>
      <c r="B18" s="178"/>
      <c r="C18" s="45" t="s">
        <v>21</v>
      </c>
      <c r="D18" s="27">
        <f t="shared" si="1"/>
        <v>0</v>
      </c>
      <c r="E18" s="180">
        <f>iferror(D18/D6,"0%")</f>
        <v>0</v>
      </c>
      <c r="F18" s="29" t="str">
        <f t="shared" si="9"/>
        <v/>
      </c>
      <c r="G18" s="186"/>
      <c r="H18" s="27">
        <f>H19+H20</f>
        <v>0</v>
      </c>
      <c r="I18" s="180">
        <f>iferror(H18/H6,"0%")</f>
        <v>0</v>
      </c>
      <c r="J18" s="27">
        <f t="shared" ref="J18:K18" si="10">J19+J20</f>
        <v>0</v>
      </c>
      <c r="K18" s="27">
        <f t="shared" si="10"/>
        <v>0</v>
      </c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</row>
    <row r="19">
      <c r="A19" s="187"/>
      <c r="B19" s="188"/>
      <c r="C19" s="55" t="s">
        <v>22</v>
      </c>
      <c r="D19" s="56">
        <f t="shared" si="1"/>
        <v>0</v>
      </c>
      <c r="E19" s="189">
        <f t="shared" ref="E19:E21" si="11">IFERROR(D19/$D$12,0)</f>
        <v>0</v>
      </c>
      <c r="F19" s="190" t="str">
        <f t="shared" si="9"/>
        <v/>
      </c>
      <c r="G19" s="186"/>
      <c r="H19" s="56">
        <f>COUNTIFS('Data Br'!$A:$A,"&gt;="&amp;'PT Reporte SDR Brazil'!$C$3,'Data Br'!$A:$A,"&lt;="&amp;'PT Reporte SDR Brazil'!$D$3,'Data Br'!$AG:$AG,"No")</f>
        <v>0</v>
      </c>
      <c r="I19" s="189">
        <f t="shared" ref="I19:I21" si="12">IFERROR(H19/$D$12,0)</f>
        <v>0</v>
      </c>
      <c r="J19" s="56">
        <f>COUNTIFS('Data Br'!$A:$A,"&gt;="&amp;'PT Reporte SDR Brazil'!$C$3,'Data Br'!$A:$A,"&lt;="&amp;'PT Reporte SDR Brazil'!$D$3,'Data Br'!$BI:$BI,J5,'Data Br'!$AJ:$AJ,"No")</f>
        <v>0</v>
      </c>
      <c r="K19" s="56">
        <f>COUNTIFS('Data Br'!$A:$A,"&gt;="&amp;'PT Reporte SDR Brazil'!$C$3,'Data Br'!$A:$A,"&lt;="&amp;'PT Reporte SDR Brazil'!$D$3,'Data Br'!$BI:$BI,K5,'Data Br'!$AJ:$AJ,"No")</f>
        <v>0</v>
      </c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</row>
    <row r="20" outlineLevel="1">
      <c r="A20" s="163"/>
      <c r="B20" s="178"/>
      <c r="C20" s="58" t="s">
        <v>23</v>
      </c>
      <c r="D20" s="41">
        <f t="shared" si="1"/>
        <v>0</v>
      </c>
      <c r="E20" s="179">
        <f t="shared" si="11"/>
        <v>0</v>
      </c>
      <c r="F20" s="78" t="str">
        <f t="shared" si="9"/>
        <v/>
      </c>
      <c r="G20" s="186"/>
      <c r="H20" s="41">
        <f>H99</f>
        <v>0</v>
      </c>
      <c r="I20" s="179">
        <f t="shared" si="12"/>
        <v>0</v>
      </c>
      <c r="J20" s="41">
        <f t="shared" ref="J20:K20" si="13">J99</f>
        <v>0</v>
      </c>
      <c r="K20" s="41">
        <f t="shared" si="13"/>
        <v>0</v>
      </c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</row>
    <row r="21">
      <c r="A21" s="163"/>
      <c r="B21" s="178"/>
      <c r="C21" s="35" t="s">
        <v>24</v>
      </c>
      <c r="D21" s="36">
        <f t="shared" si="1"/>
        <v>0</v>
      </c>
      <c r="E21" s="179">
        <f t="shared" si="11"/>
        <v>0</v>
      </c>
      <c r="F21" s="78" t="str">
        <f t="shared" si="9"/>
        <v/>
      </c>
      <c r="G21" s="186"/>
      <c r="H21" s="36">
        <f>COUNTIFS('Data Br'!$A:$A,"&gt;="&amp;'PT Reporte SDR Brazil'!$C$3,'Data Br'!$A:$A,"&lt;="&amp;'PT Reporte SDR Brazil'!$D$3,'Data Br'!$W:$W,"En Seguimiento")</f>
        <v>0</v>
      </c>
      <c r="I21" s="179">
        <f t="shared" si="12"/>
        <v>0</v>
      </c>
      <c r="J21" s="36">
        <f>COUNTIFS('Data Br'!$A:$A,"&gt;="&amp;'PT Reporte SDR Brazil'!$C$3,'Data Br'!$A:$A,"&lt;="&amp;'PT Reporte SDR Brazil'!$D$3,'Data Br'!$BI:$BI,J5,'Data Br'!$BK:$BK,"SEGUIMIENTO")</f>
        <v>0</v>
      </c>
      <c r="K21" s="36">
        <f>COUNTIFS('Data Br'!$A:$A,"&gt;="&amp;'PT Reporte SDR Brazil'!$C$3,'Data Br'!$A:$A,"&lt;="&amp;'PT Reporte SDR Brazil'!$D$3,'Data Br'!$BI:$BI,K5,'Data Br'!$BK:$BK,"SEGUIMIENTO")</f>
        <v>0</v>
      </c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</row>
    <row r="22" ht="15.0" customHeight="1">
      <c r="A22" s="163"/>
      <c r="B22" s="178"/>
      <c r="C22" s="37" t="s">
        <v>25</v>
      </c>
      <c r="D22" s="27">
        <f t="shared" si="1"/>
        <v>0</v>
      </c>
      <c r="E22" s="180">
        <f>iferror(D22/D17,"0%")</f>
        <v>0</v>
      </c>
      <c r="F22" s="29" t="str">
        <f t="shared" si="9"/>
        <v/>
      </c>
      <c r="G22" s="186"/>
      <c r="H22" s="27">
        <f>COUNTIFS('Data Br'!$A:$A,"&gt;="&amp;'PT Reporte SDR Brazil'!$C$3,'Data Br'!$A:$A,"&lt;="&amp;'PT Reporte SDR Brazil'!$D$3,'Data Br'!$W:$W,"Paso a ventas")</f>
        <v>0</v>
      </c>
      <c r="I22" s="180">
        <f>iferror(H22/H17,"0%")</f>
        <v>0</v>
      </c>
      <c r="J22" s="27">
        <f>COUNTIFS('Data Br'!$A:$A,"&gt;="&amp;'PT Reporte SDR Brazil'!$C$3,'Data Br'!$A:$A,"&lt;="&amp;'PT Reporte SDR Brazil'!$D$3,'Data Br'!$BI:$BI,J5,'Data Br'!$BK:$BK,"Pase a ventas")</f>
        <v>0</v>
      </c>
      <c r="K22" s="27">
        <f>COUNTIFS('Data Br'!$A:$A,"&gt;="&amp;'PT Reporte SDR Brazil'!$C$3,'Data Br'!$A:$A,"&lt;="&amp;'PT Reporte SDR Brazil'!$D$3,'Data Br'!$BI:$BI,K5,'Data Br'!$BK:$BK,"Pase a ventas")</f>
        <v>0</v>
      </c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</row>
    <row r="23" outlineLevel="2">
      <c r="A23" s="163"/>
      <c r="B23" s="172"/>
      <c r="C23" s="63" t="s">
        <v>26</v>
      </c>
      <c r="D23" s="66">
        <f t="shared" si="1"/>
        <v>6</v>
      </c>
      <c r="E23" s="191">
        <f>IFERROR(D23/D17,0)</f>
        <v>2</v>
      </c>
      <c r="F23" s="65" t="str">
        <f t="shared" si="9"/>
        <v/>
      </c>
      <c r="G23" s="186"/>
      <c r="H23" s="192">
        <v>6.0</v>
      </c>
      <c r="I23" s="191">
        <f>IFERROR(H23/H17,0)</f>
        <v>2</v>
      </c>
      <c r="J23" s="193"/>
      <c r="K23" s="19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</row>
    <row r="24" outlineLevel="2">
      <c r="A24" s="163"/>
      <c r="B24" s="172"/>
      <c r="C24" s="63" t="s">
        <v>27</v>
      </c>
      <c r="D24" s="193">
        <f t="shared" si="1"/>
        <v>0</v>
      </c>
      <c r="E24" s="191">
        <f>IFERROR(D24/#REF!,0)</f>
        <v>0</v>
      </c>
      <c r="F24" s="65" t="str">
        <f t="shared" si="9"/>
        <v/>
      </c>
      <c r="G24" s="186"/>
      <c r="H24" s="193">
        <f>COUNTIFS('Data Br'!$A:$A,"&gt;="&amp;'PT Reporte SDR Brazil'!$C$4,'Data Br'!$A:$A,"&lt;="&amp;'PT Reporte SDR Brazil'!$D$4,'Data Br'!$AR:$AR,"&gt;="&amp;'PT Reporte SDR Brazil'!$C$3,'Data Br'!$AR:$AR,"&lt;="&amp;'PT Reporte SDR Brazil'!$D$3,'Data Br'!$W:$W,"Paso a ventas")</f>
        <v>0</v>
      </c>
      <c r="I24" s="191">
        <f>IFERROR(H24/#REF!,0)</f>
        <v>0</v>
      </c>
      <c r="J24" s="193"/>
      <c r="K24" s="19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</row>
    <row r="25" hidden="1" outlineLevel="1">
      <c r="A25" s="163"/>
      <c r="B25" s="178"/>
      <c r="C25" s="141" t="s">
        <v>90</v>
      </c>
      <c r="D25" s="194" t="str">
        <f t="shared" si="1"/>
        <v/>
      </c>
      <c r="E25" s="179" t="str">
        <f>D25/D22</f>
        <v>#DIV/0!</v>
      </c>
      <c r="F25" s="78" t="str">
        <f t="shared" si="9"/>
        <v/>
      </c>
      <c r="G25" s="186"/>
      <c r="H25" s="194"/>
      <c r="I25" s="179" t="str">
        <f>H25/H22</f>
        <v>#DIV/0!</v>
      </c>
      <c r="J25" s="194"/>
      <c r="K25" s="194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</row>
    <row r="26" hidden="1" outlineLevel="1">
      <c r="A26" s="163"/>
      <c r="B26" s="178"/>
      <c r="C26" s="141" t="s">
        <v>91</v>
      </c>
      <c r="D26" s="194" t="str">
        <f t="shared" si="1"/>
        <v/>
      </c>
      <c r="E26" s="179">
        <f>IFERROR(D26/D22,0)</f>
        <v>0</v>
      </c>
      <c r="F26" s="78" t="str">
        <f t="shared" si="9"/>
        <v/>
      </c>
      <c r="G26" s="186"/>
      <c r="H26" s="194"/>
      <c r="I26" s="179">
        <f>IFERROR(H26/H22,0)</f>
        <v>0</v>
      </c>
      <c r="J26" s="194"/>
      <c r="K26" s="194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</row>
    <row r="27" hidden="1" outlineLevel="1">
      <c r="A27" s="163"/>
      <c r="B27" s="172"/>
      <c r="C27" s="141" t="s">
        <v>92</v>
      </c>
      <c r="D27" s="195" t="str">
        <f t="shared" si="1"/>
        <v/>
      </c>
      <c r="E27" s="179">
        <f>iferror(D27/$D$116,0)</f>
        <v>0</v>
      </c>
      <c r="F27" s="78" t="str">
        <f t="shared" si="9"/>
        <v/>
      </c>
      <c r="G27" s="196"/>
      <c r="H27" s="195"/>
      <c r="I27" s="179">
        <f>iferror(H27/$D$116,0)</f>
        <v>0</v>
      </c>
      <c r="J27" s="195"/>
      <c r="K27" s="195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</row>
    <row r="28" hidden="1" outlineLevel="1">
      <c r="A28" s="163"/>
      <c r="B28" s="172"/>
      <c r="C28" s="197" t="s">
        <v>93</v>
      </c>
      <c r="D28" s="198" t="str">
        <f t="shared" si="1"/>
        <v/>
      </c>
      <c r="E28" s="198"/>
      <c r="F28" s="65" t="str">
        <f t="shared" si="9"/>
        <v/>
      </c>
      <c r="G28" s="196"/>
      <c r="H28" s="198"/>
      <c r="I28" s="198"/>
      <c r="J28" s="198"/>
      <c r="K28" s="198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</row>
    <row r="29" hidden="1" outlineLevel="1">
      <c r="A29" s="163"/>
      <c r="B29" s="178"/>
      <c r="C29" s="26" t="s">
        <v>94</v>
      </c>
      <c r="D29" s="199" t="str">
        <f t="shared" si="1"/>
        <v/>
      </c>
      <c r="E29" s="180">
        <f>IFERROR(D29/D26,0)</f>
        <v>0</v>
      </c>
      <c r="F29" s="29" t="str">
        <f t="shared" si="9"/>
        <v/>
      </c>
      <c r="G29" s="196"/>
      <c r="H29" s="199"/>
      <c r="I29" s="180">
        <f>IFERROR(H29/H26,0)</f>
        <v>0</v>
      </c>
      <c r="J29" s="199"/>
      <c r="K29" s="199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</row>
    <row r="30" hidden="1" outlineLevel="1">
      <c r="A30" s="163"/>
      <c r="B30" s="178"/>
      <c r="C30" s="26" t="s">
        <v>95</v>
      </c>
      <c r="D30" s="200" t="str">
        <f t="shared" si="1"/>
        <v/>
      </c>
      <c r="E30" s="201"/>
      <c r="F30" s="29" t="str">
        <f t="shared" si="9"/>
        <v/>
      </c>
      <c r="G30" s="196"/>
      <c r="H30" s="200"/>
      <c r="I30" s="201"/>
      <c r="J30" s="200"/>
      <c r="K30" s="200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</row>
    <row r="31" hidden="1" outlineLevel="1">
      <c r="A31" s="163"/>
      <c r="B31" s="163"/>
      <c r="C31" s="26" t="s">
        <v>96</v>
      </c>
      <c r="D31" s="200" t="str">
        <f t="shared" si="1"/>
        <v/>
      </c>
      <c r="E31" s="201"/>
      <c r="F31" s="29" t="str">
        <f t="shared" si="9"/>
        <v/>
      </c>
      <c r="G31" s="196"/>
      <c r="H31" s="200"/>
      <c r="I31" s="201"/>
      <c r="J31" s="200"/>
      <c r="K31" s="200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</row>
    <row r="32" hidden="1" outlineLevel="1">
      <c r="A32" s="163"/>
      <c r="B32" s="172"/>
      <c r="C32" s="202" t="s">
        <v>97</v>
      </c>
      <c r="D32" s="194" t="str">
        <f t="shared" si="1"/>
        <v/>
      </c>
      <c r="E32" s="203">
        <f>IFERROR(D32/D26,0)</f>
        <v>0</v>
      </c>
      <c r="F32" s="78" t="str">
        <f t="shared" si="9"/>
        <v/>
      </c>
      <c r="G32" s="196"/>
      <c r="H32" s="194"/>
      <c r="I32" s="203">
        <f>IFERROR(H32/H26,0)</f>
        <v>0</v>
      </c>
      <c r="J32" s="194"/>
      <c r="K32" s="194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</row>
    <row r="33" hidden="1" outlineLevel="1">
      <c r="A33" s="163"/>
      <c r="B33" s="172"/>
      <c r="C33" s="202" t="s">
        <v>98</v>
      </c>
      <c r="D33" s="194" t="str">
        <f t="shared" si="1"/>
        <v/>
      </c>
      <c r="E33" s="203">
        <f>IFERROR(D33/D26,0)</f>
        <v>0</v>
      </c>
      <c r="F33" s="78" t="str">
        <f t="shared" si="9"/>
        <v/>
      </c>
      <c r="G33" s="196"/>
      <c r="H33" s="194"/>
      <c r="I33" s="203">
        <f>IFERROR(H33/H26,0)</f>
        <v>0</v>
      </c>
      <c r="J33" s="194"/>
      <c r="K33" s="194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</row>
    <row r="34" hidden="1" outlineLevel="1">
      <c r="A34" s="163"/>
      <c r="B34" s="178"/>
      <c r="C34" s="204" t="s">
        <v>99</v>
      </c>
      <c r="D34" s="199" t="str">
        <f t="shared" si="1"/>
        <v/>
      </c>
      <c r="E34" s="201"/>
      <c r="F34" s="29" t="str">
        <f t="shared" si="9"/>
        <v/>
      </c>
      <c r="G34" s="196"/>
      <c r="H34" s="199"/>
      <c r="I34" s="201"/>
      <c r="J34" s="199"/>
      <c r="K34" s="199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</row>
    <row r="35" hidden="1" outlineLevel="1">
      <c r="A35" s="163"/>
      <c r="B35" s="178"/>
      <c r="C35" s="202" t="s">
        <v>100</v>
      </c>
      <c r="D35" s="199" t="str">
        <f t="shared" si="1"/>
        <v/>
      </c>
      <c r="E35" s="201"/>
      <c r="F35" s="29" t="str">
        <f t="shared" si="9"/>
        <v/>
      </c>
      <c r="G35" s="196"/>
      <c r="H35" s="199"/>
      <c r="I35" s="201"/>
      <c r="J35" s="199"/>
      <c r="K35" s="199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</row>
    <row r="36" hidden="1" outlineLevel="1">
      <c r="A36" s="163"/>
      <c r="B36" s="178"/>
      <c r="C36" s="202" t="s">
        <v>101</v>
      </c>
      <c r="D36" s="199" t="str">
        <f t="shared" si="1"/>
        <v/>
      </c>
      <c r="E36" s="201"/>
      <c r="F36" s="29" t="str">
        <f t="shared" si="9"/>
        <v/>
      </c>
      <c r="G36" s="196"/>
      <c r="H36" s="199"/>
      <c r="I36" s="201"/>
      <c r="J36" s="199"/>
      <c r="K36" s="199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</row>
    <row r="37" hidden="1" outlineLevel="1">
      <c r="A37" s="163"/>
      <c r="B37" s="178"/>
      <c r="C37" s="202" t="s">
        <v>102</v>
      </c>
      <c r="D37" s="199" t="str">
        <f t="shared" si="1"/>
        <v/>
      </c>
      <c r="E37" s="201"/>
      <c r="F37" s="29" t="str">
        <f t="shared" si="9"/>
        <v/>
      </c>
      <c r="G37" s="196"/>
      <c r="H37" s="199"/>
      <c r="I37" s="201"/>
      <c r="J37" s="199"/>
      <c r="K37" s="199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</row>
    <row r="38" hidden="1" outlineLevel="1" collapsed="1">
      <c r="A38" s="163"/>
      <c r="B38" s="178"/>
      <c r="C38" s="204" t="s">
        <v>103</v>
      </c>
      <c r="D38" s="199" t="str">
        <f t="shared" si="1"/>
        <v/>
      </c>
      <c r="E38" s="180">
        <f t="shared" ref="E38:E40" si="14">IFERROR(D38/$D$29,0)</f>
        <v>0</v>
      </c>
      <c r="F38" s="29" t="str">
        <f t="shared" si="9"/>
        <v/>
      </c>
      <c r="G38" s="196"/>
      <c r="H38" s="199"/>
      <c r="I38" s="180">
        <f t="shared" ref="I38:I40" si="15">IFERROR(H38/$D$29,0)</f>
        <v>0</v>
      </c>
      <c r="J38" s="199"/>
      <c r="K38" s="199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</row>
    <row r="39" hidden="1" outlineLevel="2">
      <c r="A39" s="163"/>
      <c r="B39" s="178"/>
      <c r="C39" s="202" t="s">
        <v>104</v>
      </c>
      <c r="D39" s="194" t="str">
        <f t="shared" si="1"/>
        <v/>
      </c>
      <c r="E39" s="203">
        <f t="shared" si="14"/>
        <v>0</v>
      </c>
      <c r="F39" s="78" t="str">
        <f t="shared" si="9"/>
        <v/>
      </c>
      <c r="G39" s="196"/>
      <c r="H39" s="194"/>
      <c r="I39" s="203">
        <f t="shared" si="15"/>
        <v>0</v>
      </c>
      <c r="J39" s="194"/>
      <c r="K39" s="194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</row>
    <row r="40" hidden="1" outlineLevel="2">
      <c r="A40" s="163"/>
      <c r="B40" s="178"/>
      <c r="C40" s="202" t="s">
        <v>105</v>
      </c>
      <c r="D40" s="194" t="str">
        <f t="shared" si="1"/>
        <v/>
      </c>
      <c r="E40" s="203">
        <f t="shared" si="14"/>
        <v>0</v>
      </c>
      <c r="F40" s="78" t="str">
        <f t="shared" si="9"/>
        <v/>
      </c>
      <c r="G40" s="196"/>
      <c r="H40" s="194"/>
      <c r="I40" s="203">
        <f t="shared" si="15"/>
        <v>0</v>
      </c>
      <c r="J40" s="194"/>
      <c r="K40" s="194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</row>
    <row r="41" hidden="1" outlineLevel="1" collapsed="1">
      <c r="A41" s="163"/>
      <c r="B41" s="178"/>
      <c r="C41" s="37" t="s">
        <v>106</v>
      </c>
      <c r="D41" s="200" t="str">
        <f t="shared" si="1"/>
        <v/>
      </c>
      <c r="E41" s="180">
        <f t="shared" ref="E41:E43" si="16">IFERROR(D41/$D$30,0)</f>
        <v>0</v>
      </c>
      <c r="F41" s="205" t="str">
        <f t="shared" si="9"/>
        <v/>
      </c>
      <c r="G41" s="196"/>
      <c r="H41" s="200"/>
      <c r="I41" s="180">
        <f t="shared" ref="I41:I43" si="17">IFERROR(H41/$D$30,0)</f>
        <v>0</v>
      </c>
      <c r="J41" s="200"/>
      <c r="K41" s="200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</row>
    <row r="42" hidden="1" outlineLevel="2">
      <c r="A42" s="163"/>
      <c r="B42" s="178"/>
      <c r="C42" s="202" t="s">
        <v>107</v>
      </c>
      <c r="D42" s="206" t="str">
        <f t="shared" si="1"/>
        <v/>
      </c>
      <c r="E42" s="203">
        <f t="shared" si="16"/>
        <v>0</v>
      </c>
      <c r="F42" s="78" t="str">
        <f t="shared" si="9"/>
        <v/>
      </c>
      <c r="G42" s="196"/>
      <c r="H42" s="206"/>
      <c r="I42" s="203">
        <f t="shared" si="17"/>
        <v>0</v>
      </c>
      <c r="J42" s="206"/>
      <c r="K42" s="206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</row>
    <row r="43" hidden="1" outlineLevel="2">
      <c r="A43" s="163"/>
      <c r="B43" s="178"/>
      <c r="C43" s="202" t="s">
        <v>108</v>
      </c>
      <c r="D43" s="206" t="str">
        <f t="shared" si="1"/>
        <v/>
      </c>
      <c r="E43" s="203">
        <f t="shared" si="16"/>
        <v>0</v>
      </c>
      <c r="F43" s="78" t="str">
        <f t="shared" si="9"/>
        <v/>
      </c>
      <c r="G43" s="196"/>
      <c r="H43" s="206"/>
      <c r="I43" s="203">
        <f t="shared" si="17"/>
        <v>0</v>
      </c>
      <c r="J43" s="206"/>
      <c r="K43" s="206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</row>
    <row r="44" hidden="1" outlineLevel="1" collapsed="1">
      <c r="A44" s="163"/>
      <c r="B44" s="178"/>
      <c r="C44" s="204" t="s">
        <v>109</v>
      </c>
      <c r="D44" s="199" t="str">
        <f t="shared" si="1"/>
        <v/>
      </c>
      <c r="E44" s="180">
        <f t="shared" ref="E44:E46" si="18">IFERROR(D44/$D$29,0)</f>
        <v>0</v>
      </c>
      <c r="F44" s="29" t="str">
        <f t="shared" si="9"/>
        <v/>
      </c>
      <c r="G44" s="196"/>
      <c r="H44" s="199"/>
      <c r="I44" s="180">
        <f t="shared" ref="I44:I46" si="19">IFERROR(H44/$D$29,0)</f>
        <v>0</v>
      </c>
      <c r="J44" s="199"/>
      <c r="K44" s="199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</row>
    <row r="45" hidden="1" outlineLevel="2">
      <c r="A45" s="163"/>
      <c r="B45" s="178"/>
      <c r="C45" s="202" t="s">
        <v>110</v>
      </c>
      <c r="D45" s="194" t="str">
        <f t="shared" si="1"/>
        <v/>
      </c>
      <c r="E45" s="203">
        <f t="shared" si="18"/>
        <v>0</v>
      </c>
      <c r="F45" s="78" t="str">
        <f t="shared" si="9"/>
        <v/>
      </c>
      <c r="G45" s="196"/>
      <c r="H45" s="194"/>
      <c r="I45" s="203">
        <f t="shared" si="19"/>
        <v>0</v>
      </c>
      <c r="J45" s="194"/>
      <c r="K45" s="194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</row>
    <row r="46" hidden="1" outlineLevel="2">
      <c r="A46" s="163"/>
      <c r="B46" s="178"/>
      <c r="C46" s="202" t="s">
        <v>111</v>
      </c>
      <c r="D46" s="194" t="str">
        <f t="shared" si="1"/>
        <v/>
      </c>
      <c r="E46" s="203">
        <f t="shared" si="18"/>
        <v>0</v>
      </c>
      <c r="F46" s="78" t="str">
        <f t="shared" si="9"/>
        <v/>
      </c>
      <c r="G46" s="196"/>
      <c r="H46" s="194"/>
      <c r="I46" s="203">
        <f t="shared" si="19"/>
        <v>0</v>
      </c>
      <c r="J46" s="194"/>
      <c r="K46" s="194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</row>
    <row r="47" hidden="1" outlineLevel="1">
      <c r="A47" s="163"/>
      <c r="B47" s="207"/>
      <c r="C47" s="202" t="s">
        <v>112</v>
      </c>
      <c r="D47" s="194" t="str">
        <f t="shared" si="1"/>
        <v/>
      </c>
      <c r="E47" s="201"/>
      <c r="F47" s="205" t="str">
        <f t="shared" si="9"/>
        <v/>
      </c>
      <c r="G47" s="196"/>
      <c r="H47" s="194"/>
      <c r="I47" s="201"/>
      <c r="J47" s="194"/>
      <c r="K47" s="194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</row>
    <row r="48" hidden="1" outlineLevel="1">
      <c r="A48" s="163"/>
      <c r="B48" s="207"/>
      <c r="C48" s="208" t="s">
        <v>113</v>
      </c>
      <c r="D48" s="209" t="str">
        <f t="shared" si="1"/>
        <v/>
      </c>
      <c r="E48" s="201"/>
      <c r="F48" s="205" t="str">
        <f t="shared" si="9"/>
        <v/>
      </c>
      <c r="G48" s="196"/>
      <c r="H48" s="209"/>
      <c r="I48" s="201"/>
      <c r="J48" s="209"/>
      <c r="K48" s="209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</row>
    <row r="49" hidden="1" outlineLevel="1" collapsed="1">
      <c r="A49" s="163"/>
      <c r="B49" s="207"/>
      <c r="C49" s="37" t="s">
        <v>114</v>
      </c>
      <c r="D49" s="200" t="str">
        <f t="shared" si="1"/>
        <v/>
      </c>
      <c r="E49" s="180">
        <f t="shared" ref="E49:E51" si="20">IFERROR(D49/$D$30,0)</f>
        <v>0</v>
      </c>
      <c r="F49" s="205" t="str">
        <f t="shared" si="9"/>
        <v/>
      </c>
      <c r="G49" s="196"/>
      <c r="H49" s="200"/>
      <c r="I49" s="180">
        <f t="shared" ref="I49:I51" si="21">IFERROR(H49/$D$30,0)</f>
        <v>0</v>
      </c>
      <c r="J49" s="200"/>
      <c r="K49" s="200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</row>
    <row r="50" hidden="1" outlineLevel="2">
      <c r="A50" s="163"/>
      <c r="B50" s="210"/>
      <c r="C50" s="202" t="s">
        <v>115</v>
      </c>
      <c r="D50" s="206" t="str">
        <f t="shared" si="1"/>
        <v/>
      </c>
      <c r="E50" s="203">
        <f t="shared" si="20"/>
        <v>0</v>
      </c>
      <c r="F50" s="78" t="str">
        <f t="shared" si="9"/>
        <v/>
      </c>
      <c r="G50" s="196"/>
      <c r="H50" s="206"/>
      <c r="I50" s="203">
        <f t="shared" si="21"/>
        <v>0</v>
      </c>
      <c r="J50" s="206"/>
      <c r="K50" s="206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</row>
    <row r="51" hidden="1" outlineLevel="2">
      <c r="A51" s="163"/>
      <c r="B51" s="210"/>
      <c r="C51" s="202" t="s">
        <v>116</v>
      </c>
      <c r="D51" s="206" t="str">
        <f t="shared" si="1"/>
        <v/>
      </c>
      <c r="E51" s="203">
        <f t="shared" si="20"/>
        <v>0</v>
      </c>
      <c r="F51" s="78" t="str">
        <f t="shared" si="9"/>
        <v/>
      </c>
      <c r="G51" s="196"/>
      <c r="H51" s="206"/>
      <c r="I51" s="203">
        <f t="shared" si="21"/>
        <v>0</v>
      </c>
      <c r="J51" s="206"/>
      <c r="K51" s="206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</row>
    <row r="52" hidden="1" outlineLevel="1">
      <c r="A52" s="163"/>
      <c r="B52" s="163"/>
      <c r="C52" s="211" t="s">
        <v>117</v>
      </c>
      <c r="D52" s="212" t="str">
        <f t="shared" si="1"/>
        <v/>
      </c>
      <c r="E52" s="198"/>
      <c r="F52" s="65" t="str">
        <f t="shared" si="9"/>
        <v/>
      </c>
      <c r="G52" s="196"/>
      <c r="H52" s="212"/>
      <c r="I52" s="198"/>
      <c r="J52" s="212"/>
      <c r="K52" s="212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</row>
    <row r="53" hidden="1" outlineLevel="1">
      <c r="A53" s="163"/>
      <c r="B53" s="213"/>
      <c r="C53" s="214" t="s">
        <v>118</v>
      </c>
      <c r="D53" s="215" t="str">
        <f t="shared" si="1"/>
        <v/>
      </c>
      <c r="E53" s="198"/>
      <c r="F53" s="65" t="str">
        <f t="shared" si="9"/>
        <v/>
      </c>
      <c r="G53" s="196"/>
      <c r="H53" s="215"/>
      <c r="I53" s="198"/>
      <c r="J53" s="215"/>
      <c r="K53" s="215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</row>
    <row r="54" hidden="1" outlineLevel="1">
      <c r="A54" s="163"/>
      <c r="B54" s="216"/>
      <c r="C54" s="197" t="s">
        <v>119</v>
      </c>
      <c r="D54" s="215" t="str">
        <f t="shared" si="1"/>
        <v/>
      </c>
      <c r="E54" s="198"/>
      <c r="F54" s="65" t="str">
        <f t="shared" si="9"/>
        <v/>
      </c>
      <c r="G54" s="196"/>
      <c r="H54" s="215"/>
      <c r="I54" s="198"/>
      <c r="J54" s="215"/>
      <c r="K54" s="215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</row>
    <row r="55" hidden="1" outlineLevel="1">
      <c r="A55" s="163"/>
      <c r="B55" s="172"/>
      <c r="C55" s="197" t="s">
        <v>120</v>
      </c>
      <c r="D55" s="215" t="str">
        <f t="shared" si="1"/>
        <v/>
      </c>
      <c r="E55" s="198"/>
      <c r="F55" s="65" t="str">
        <f t="shared" si="9"/>
        <v/>
      </c>
      <c r="G55" s="196"/>
      <c r="H55" s="215"/>
      <c r="I55" s="198"/>
      <c r="J55" s="215"/>
      <c r="K55" s="215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</row>
    <row r="56">
      <c r="A56" s="163"/>
      <c r="B56" s="162"/>
      <c r="C56" s="37" t="s">
        <v>121</v>
      </c>
      <c r="D56" s="76" t="str">
        <f t="shared" si="1"/>
        <v>#N/A</v>
      </c>
      <c r="E56" s="217" t="s">
        <v>32</v>
      </c>
      <c r="F56" s="29" t="str">
        <f t="shared" si="9"/>
        <v/>
      </c>
      <c r="G56" s="218"/>
      <c r="H56" s="76" t="str">
        <f>SUMIFS('Data Br'!$BQ:$BQ,'Data Br'!$A:$A,"&gt;="&amp;'PT Reporte SDR Brazil'!$C$3,'Data Br'!$A:$A,"&lt;="&amp;'PT Reporte SDR Brazil'!$D$3,'Data Br'!$W:$W,"Paso a ventas")</f>
        <v>#N/A</v>
      </c>
      <c r="I56" s="217" t="s">
        <v>32</v>
      </c>
      <c r="J56" s="76">
        <v>0.0</v>
      </c>
      <c r="K56" s="76">
        <v>0.0</v>
      </c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</row>
    <row r="57">
      <c r="A57" s="163"/>
      <c r="B57" s="163"/>
      <c r="C57" s="37" t="s">
        <v>122</v>
      </c>
      <c r="D57" s="27" t="str">
        <f t="shared" si="1"/>
        <v>0</v>
      </c>
      <c r="E57" s="219" t="s">
        <v>32</v>
      </c>
      <c r="F57" s="29" t="str">
        <f t="shared" si="9"/>
        <v/>
      </c>
      <c r="G57" s="186"/>
      <c r="H57" s="27" t="str">
        <f>iferror(H56/H22,"0")</f>
        <v>0</v>
      </c>
      <c r="I57" s="219" t="s">
        <v>32</v>
      </c>
      <c r="J57" s="27" t="str">
        <f t="shared" ref="J57:K57" si="22">iferror(J56/J22,"0")</f>
        <v>0</v>
      </c>
      <c r="K57" s="27" t="str">
        <f t="shared" si="22"/>
        <v>0</v>
      </c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</row>
    <row r="58">
      <c r="A58" s="163"/>
      <c r="B58" s="163"/>
      <c r="C58" s="37" t="s">
        <v>123</v>
      </c>
      <c r="D58" s="76">
        <f t="shared" si="1"/>
        <v>0</v>
      </c>
      <c r="E58" s="220">
        <f t="shared" ref="E58:E59" si="23">IFERROR(D58/$D$12,0)</f>
        <v>0</v>
      </c>
      <c r="F58" s="29" t="str">
        <f t="shared" si="9"/>
        <v/>
      </c>
      <c r="G58" s="186"/>
      <c r="H58" s="76">
        <f>COUNTIFS('Data Br'!$A:$A,"&gt;="&amp;'PT Reporte SDR Brazil'!$C$3,'Data Br'!$A:$A,"&lt;="&amp;'PT Reporte SDR Brazil'!$D$3,'Data Br'!$BL:$BL,"Vendido")</f>
        <v>0</v>
      </c>
      <c r="I58" s="220">
        <f t="shared" ref="I58:I59" si="24">IFERROR(H58/$D$12,0)</f>
        <v>0</v>
      </c>
      <c r="J58" s="76">
        <v>0.0</v>
      </c>
      <c r="K58" s="76">
        <v>0.0</v>
      </c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</row>
    <row r="59">
      <c r="A59" s="163"/>
      <c r="B59" s="163"/>
      <c r="C59" s="37" t="s">
        <v>124</v>
      </c>
      <c r="D59" s="76">
        <v>320.0</v>
      </c>
      <c r="E59" s="220">
        <f t="shared" si="23"/>
        <v>0</v>
      </c>
      <c r="F59" s="29" t="str">
        <f t="shared" si="9"/>
        <v/>
      </c>
      <c r="G59" s="186"/>
      <c r="H59" s="76" t="str">
        <f>SUMIFS('Data Br'!$BP:$BP,'Data Br'!$A:$A,"&gt;="&amp;'PT Reporte SDR Brazil'!$C$3,'Data Br'!$A:$A,"&lt;="&amp;'PT Reporte SDR Brazil'!$D$3,'Data Br'!$BL:$BL,"Vendido")</f>
        <v>#N/A</v>
      </c>
      <c r="I59" s="220">
        <f t="shared" si="24"/>
        <v>0</v>
      </c>
      <c r="J59" s="76">
        <v>0.0</v>
      </c>
      <c r="K59" s="76">
        <v>0.0</v>
      </c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</row>
    <row r="60">
      <c r="A60" s="163"/>
      <c r="B60" s="163"/>
      <c r="C60" s="163"/>
      <c r="D60" s="163"/>
      <c r="E60" s="221"/>
      <c r="F60" s="164"/>
      <c r="G60" s="177"/>
      <c r="H60" s="222"/>
      <c r="I60" s="221"/>
      <c r="J60" s="223"/>
      <c r="K60" s="22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</row>
    <row r="61">
      <c r="A61" s="163"/>
      <c r="B61" s="163"/>
      <c r="C61" s="85" t="s">
        <v>41</v>
      </c>
      <c r="D61" s="85" t="s">
        <v>5</v>
      </c>
      <c r="E61" s="224" t="s">
        <v>3</v>
      </c>
      <c r="F61" s="225" t="s">
        <v>3</v>
      </c>
      <c r="G61" s="177"/>
      <c r="H61" s="87"/>
      <c r="I61" s="224" t="s">
        <v>3</v>
      </c>
      <c r="J61" s="87"/>
      <c r="K61" s="87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</row>
    <row r="62">
      <c r="A62" s="163" t="str">
        <f t="array" ref="A62">UNIQUE(Data!BJ:BJ)</f>
        <v>#REF!</v>
      </c>
      <c r="B62" s="163"/>
      <c r="C62" s="226" t="s">
        <v>42</v>
      </c>
      <c r="D62" s="33">
        <f t="shared" ref="D62:D65" si="25">Sum(H62+J62+K62)</f>
        <v>0</v>
      </c>
      <c r="E62" s="179">
        <f t="shared" ref="E62:E66" si="26">iferror(D62/$D$66,0)</f>
        <v>0</v>
      </c>
      <c r="F62" s="78" t="str">
        <f t="shared" ref="F62:F66" si="27">iferror(D62/'Periodo Anterior'!D60-1,"")</f>
        <v/>
      </c>
      <c r="G62" s="177"/>
      <c r="H62" s="33">
        <f>COUNTIFS('Data Br'!$A:$A,"&gt;="&amp;'PT Reporte SDR Brazil'!$C$3,'Data Br'!$A:$A,"&lt;="&amp;'PT Reporte SDR Brazil'!$D$3,'Data Br'!$X:$X,C62)</f>
        <v>0</v>
      </c>
      <c r="I62" s="179">
        <f t="shared" ref="I62:I66" si="28">iferror(H62/$D$66,0)</f>
        <v>0</v>
      </c>
      <c r="J62" s="33">
        <f>COUNTIFS('Data Br'!$A:$A,"&gt;="&amp;'PT Reporte SDR Brazil'!$C$3,'Data Br'!$A:$A,"&lt;="&amp;'PT Reporte SDR Brazil'!$D$3,'Data Br'!$BI:$BI,$H$5,'Data Br'!$CM:$CM,C62)</f>
        <v>0</v>
      </c>
      <c r="K62" s="33">
        <f>COUNTIFS('Data Br'!$A:$A,"&gt;="&amp;'PT Reporte SDR Brazil'!$C$3,'Data Br'!$A:$A,"&lt;="&amp;'PT Reporte SDR Brazil'!$D$3,'Data Br'!$BI:$BI,$H$5,'Data Br'!$CM:$CM,C62)</f>
        <v>0</v>
      </c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</row>
    <row r="63">
      <c r="A63" s="163"/>
      <c r="B63" s="163"/>
      <c r="C63" s="226" t="s">
        <v>43</v>
      </c>
      <c r="D63" s="33">
        <f t="shared" si="25"/>
        <v>0</v>
      </c>
      <c r="E63" s="179">
        <f t="shared" si="26"/>
        <v>0</v>
      </c>
      <c r="F63" s="78" t="str">
        <f t="shared" si="27"/>
        <v/>
      </c>
      <c r="G63" s="177"/>
      <c r="H63" s="33">
        <f>COUNTIFS('Data Br'!$A:$A,"&gt;="&amp;'PT Reporte SDR Brazil'!$C$3,'Data Br'!$A:$A,"&lt;="&amp;'PT Reporte SDR Brazil'!$D$3,'Data Br'!$X:$X,C63)</f>
        <v>0</v>
      </c>
      <c r="I63" s="179">
        <f t="shared" si="28"/>
        <v>0</v>
      </c>
      <c r="J63" s="33">
        <f>COUNTIFS('Data Br'!$A:$A,"&gt;="&amp;'PT Reporte SDR Brazil'!$C$3,'Data Br'!$A:$A,"&lt;="&amp;'PT Reporte SDR Brazil'!$D$3,'Data Br'!$BI:$BI,$H$5,'Data Br'!$CM:$CM,C63)</f>
        <v>0</v>
      </c>
      <c r="K63" s="33">
        <f>COUNTIFS('Data Br'!$A:$A,"&gt;="&amp;'PT Reporte SDR Brazil'!$C$3,'Data Br'!$A:$A,"&lt;="&amp;'PT Reporte SDR Brazil'!$D$3,'Data Br'!$BI:$BI,$H$5,'Data Br'!$CM:$CM,C63)</f>
        <v>0</v>
      </c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</row>
    <row r="64">
      <c r="A64" s="163"/>
      <c r="B64" s="163"/>
      <c r="C64" s="226" t="s">
        <v>44</v>
      </c>
      <c r="D64" s="33">
        <f t="shared" si="25"/>
        <v>0</v>
      </c>
      <c r="E64" s="179">
        <f t="shared" si="26"/>
        <v>0</v>
      </c>
      <c r="F64" s="78" t="str">
        <f t="shared" si="27"/>
        <v/>
      </c>
      <c r="G64" s="177"/>
      <c r="H64" s="33">
        <f>COUNTIFS('Data Br'!$A:$A,"&gt;="&amp;'PT Reporte SDR Brazil'!$C$3,'Data Br'!$A:$A,"&lt;="&amp;'PT Reporte SDR Brazil'!$D$3,'Data Br'!$X:$X,C64)</f>
        <v>0</v>
      </c>
      <c r="I64" s="179">
        <f t="shared" si="28"/>
        <v>0</v>
      </c>
      <c r="J64" s="33">
        <f>COUNTIFS('Data Br'!$A:$A,"&gt;="&amp;'PT Reporte SDR Brazil'!$C$3,'Data Br'!$A:$A,"&lt;="&amp;'PT Reporte SDR Brazil'!$D$3,'Data Br'!$BI:$BI,$H$5,'Data Br'!$CM:$CM,C64)</f>
        <v>0</v>
      </c>
      <c r="K64" s="33">
        <f>COUNTIFS('Data Br'!$A:$A,"&gt;="&amp;'PT Reporte SDR Brazil'!$C$3,'Data Br'!$A:$A,"&lt;="&amp;'PT Reporte SDR Brazil'!$D$3,'Data Br'!$BI:$BI,$H$5,'Data Br'!$CM:$CM,C64)</f>
        <v>0</v>
      </c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</row>
    <row r="65">
      <c r="A65" s="163"/>
      <c r="B65" s="163"/>
      <c r="C65" s="226" t="s">
        <v>9</v>
      </c>
      <c r="D65" s="33">
        <f t="shared" si="25"/>
        <v>0</v>
      </c>
      <c r="E65" s="179">
        <f t="shared" si="26"/>
        <v>0</v>
      </c>
      <c r="F65" s="78" t="str">
        <f t="shared" si="27"/>
        <v/>
      </c>
      <c r="G65" s="177"/>
      <c r="H65" s="33">
        <f>COUNTIFS('Data Br'!$A:$A,"&gt;="&amp;'PT Reporte SDR Brazil'!$C$3,'Data Br'!$A:$A,"&lt;="&amp;'PT Reporte SDR Brazil'!$D$3,'Data Br'!$X:$X,C65)</f>
        <v>0</v>
      </c>
      <c r="I65" s="179">
        <f t="shared" si="28"/>
        <v>0</v>
      </c>
      <c r="J65" s="33">
        <f>COUNTIFS('Data Br'!$A:$A,"&gt;="&amp;'PT Reporte SDR Brazil'!$C$3,'Data Br'!$A:$A,"&lt;="&amp;'PT Reporte SDR Brazil'!$D$3,'Data Br'!$BI:$BI,$H$5,'Data Br'!$CM:$CM,C65)</f>
        <v>0</v>
      </c>
      <c r="K65" s="33">
        <f>COUNTIFS('Data Br'!$A:$A,"&gt;="&amp;'PT Reporte SDR Brazil'!$C$3,'Data Br'!$A:$A,"&lt;="&amp;'PT Reporte SDR Brazil'!$D$3,'Data Br'!$BI:$BI,$H$5,'Data Br'!$CM:$CM,C65)</f>
        <v>0</v>
      </c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</row>
    <row r="66">
      <c r="A66" s="163"/>
      <c r="B66" s="163"/>
      <c r="C66" s="35" t="s">
        <v>5</v>
      </c>
      <c r="D66" s="33">
        <f>sum(D62:D65)</f>
        <v>0</v>
      </c>
      <c r="E66" s="179">
        <f t="shared" si="26"/>
        <v>0</v>
      </c>
      <c r="F66" s="78" t="str">
        <f t="shared" si="27"/>
        <v/>
      </c>
      <c r="G66" s="165"/>
      <c r="H66" s="33">
        <f>SUM(H62:H65)</f>
        <v>0</v>
      </c>
      <c r="I66" s="179">
        <f t="shared" si="28"/>
        <v>0</v>
      </c>
      <c r="J66" s="36">
        <f t="shared" ref="J66:K66" si="29">sum(J62:J65)</f>
        <v>0</v>
      </c>
      <c r="K66" s="36">
        <f t="shared" si="29"/>
        <v>0</v>
      </c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</row>
    <row r="67">
      <c r="A67" s="163"/>
      <c r="B67" s="163"/>
      <c r="C67" s="163"/>
      <c r="D67" s="166"/>
      <c r="E67" s="221"/>
      <c r="F67" s="227"/>
      <c r="G67" s="165"/>
      <c r="H67" s="187"/>
      <c r="I67" s="221"/>
      <c r="J67" s="187"/>
      <c r="K67" s="187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</row>
    <row r="68">
      <c r="A68" s="163"/>
      <c r="B68" s="163"/>
      <c r="C68" s="228"/>
      <c r="D68" s="228"/>
      <c r="E68" s="187"/>
      <c r="F68" s="229"/>
      <c r="G68" s="165"/>
      <c r="H68" s="187"/>
      <c r="I68" s="187"/>
      <c r="J68" s="187"/>
      <c r="K68" s="187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</row>
    <row r="69" outlineLevel="2">
      <c r="A69" s="163"/>
      <c r="B69" s="163"/>
      <c r="C69" s="89" t="s">
        <v>45</v>
      </c>
      <c r="D69" s="90">
        <f>SUM(D70)</f>
        <v>0</v>
      </c>
      <c r="E69" s="224" t="s">
        <v>3</v>
      </c>
      <c r="F69" s="225" t="s">
        <v>3</v>
      </c>
      <c r="G69" s="165"/>
      <c r="H69" s="230"/>
      <c r="I69" s="224" t="s">
        <v>3</v>
      </c>
      <c r="J69" s="230"/>
      <c r="K69" s="230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</row>
    <row r="70" outlineLevel="2">
      <c r="A70" s="163"/>
      <c r="B70" s="163"/>
      <c r="C70" s="231" t="s">
        <v>45</v>
      </c>
      <c r="D70" s="93"/>
      <c r="E70" s="179">
        <f>iferror(D70/$D$69,0)</f>
        <v>0</v>
      </c>
      <c r="F70" s="232">
        <f>iferror(D70/$D$69,0)</f>
        <v>0</v>
      </c>
      <c r="G70" s="165"/>
      <c r="H70" s="233"/>
      <c r="I70" s="179">
        <f>iferror(H70/$D$69,0)</f>
        <v>0</v>
      </c>
      <c r="J70" s="233"/>
      <c r="K70" s="23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</row>
    <row r="71" outlineLevel="2">
      <c r="A71" s="163"/>
      <c r="B71" s="163"/>
      <c r="C71" s="228"/>
      <c r="D71" s="228"/>
      <c r="E71" s="187"/>
      <c r="F71" s="229"/>
      <c r="G71" s="165"/>
      <c r="H71" s="187"/>
      <c r="I71" s="187"/>
      <c r="J71" s="187"/>
      <c r="K71" s="187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</row>
    <row r="72" outlineLevel="2">
      <c r="A72" s="163"/>
      <c r="B72" s="163"/>
      <c r="C72" s="96" t="s">
        <v>15</v>
      </c>
      <c r="D72" s="234">
        <f>SUM(D73:D82)</f>
        <v>0</v>
      </c>
      <c r="E72" s="224" t="s">
        <v>3</v>
      </c>
      <c r="F72" s="225" t="s">
        <v>3</v>
      </c>
      <c r="G72" s="165"/>
      <c r="H72" s="235">
        <f>SUM(H73:H82)</f>
        <v>0</v>
      </c>
      <c r="I72" s="224" t="s">
        <v>3</v>
      </c>
      <c r="J72" s="235">
        <f t="shared" ref="J72:K72" si="30">SUM(J73:J82)</f>
        <v>0</v>
      </c>
      <c r="K72" s="235">
        <f t="shared" si="30"/>
        <v>0</v>
      </c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</row>
    <row r="73" outlineLevel="2">
      <c r="A73" s="163"/>
      <c r="B73" s="163"/>
      <c r="C73" s="236" t="s">
        <v>46</v>
      </c>
      <c r="D73" s="237">
        <f t="shared" ref="D73:D82" si="31">sum(H73)</f>
        <v>0</v>
      </c>
      <c r="E73" s="238">
        <f t="shared" ref="E73:E82" si="32">IFERROR(D73/$D$72,0)</f>
        <v>0</v>
      </c>
      <c r="F73" s="239">
        <f t="shared" ref="F73:F82" si="33">IFERROR(D73/$D$72,0)</f>
        <v>0</v>
      </c>
      <c r="G73" s="165"/>
      <c r="H73" s="240">
        <f>COUNTIFS('Data Br'!$A:$A,"&gt;="&amp;'PT Reporte SDR Brazil'!$C$3,'Data Br'!$A:$A,"&lt;="&amp;'PT Reporte SDR Brazil'!$D$3,'Data Br'!$Y:$Y,C73)</f>
        <v>0</v>
      </c>
      <c r="I73" s="238">
        <f t="shared" ref="I73:I82" si="34">IFERROR(H73/$D$72,0)</f>
        <v>0</v>
      </c>
      <c r="J73" s="240">
        <f>COUNTIFS('Data Br'!$A:$A,"&gt;="&amp;'PT Reporte SDR Brazil'!$C$3,'Data Br'!$A:$A,"&lt;="&amp;'PT Reporte SDR Brazil'!$D$3,'Data Br'!$E:$E,D73,'Data Br'!$BG:$BG,$H$5)</f>
        <v>0</v>
      </c>
      <c r="K73" s="240">
        <f>COUNTIFS('Data Br'!$A:$A,"&gt;="&amp;'PT Reporte SDR Brazil'!$C$3,'Data Br'!$A:$A,"&lt;="&amp;'PT Reporte SDR Brazil'!$D$3,'Data Br'!$E:$E,E73,'Data Br'!$BG:$BG,$H$5)</f>
        <v>0</v>
      </c>
      <c r="L73" s="22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</row>
    <row r="74" outlineLevel="2">
      <c r="A74" s="163"/>
      <c r="B74" s="163"/>
      <c r="C74" s="241" t="s">
        <v>47</v>
      </c>
      <c r="D74" s="237">
        <f t="shared" si="31"/>
        <v>0</v>
      </c>
      <c r="E74" s="238">
        <f t="shared" si="32"/>
        <v>0</v>
      </c>
      <c r="F74" s="239">
        <f t="shared" si="33"/>
        <v>0</v>
      </c>
      <c r="G74" s="165"/>
      <c r="H74" s="240">
        <f>COUNTIFS('Data Br'!$A:$A,"&gt;="&amp;'PT Reporte SDR Brazil'!$C$3,'Data Br'!$A:$A,"&lt;="&amp;'PT Reporte SDR Brazil'!$D$3,'Data Br'!$Y:$Y,C74)</f>
        <v>0</v>
      </c>
      <c r="I74" s="238">
        <f t="shared" si="34"/>
        <v>0</v>
      </c>
      <c r="J74" s="240">
        <f>COUNTIFS('Data Br'!$A:$A,"&gt;="&amp;'PT Reporte SDR Brazil'!$C$3,'Data Br'!$A:$A,"&lt;="&amp;'PT Reporte SDR Brazil'!$D$3,'Data Br'!$E:$E,D74,'Data Br'!$BG:$BG,$H$5)</f>
        <v>0</v>
      </c>
      <c r="K74" s="240">
        <f>COUNTIFS('Data Br'!$A:$A,"&gt;="&amp;'PT Reporte SDR Brazil'!$C$3,'Data Br'!$A:$A,"&lt;="&amp;'PT Reporte SDR Brazil'!$D$3,'Data Br'!$E:$E,E74,'Data Br'!$BG:$BG,$H$5)</f>
        <v>0</v>
      </c>
      <c r="L74" s="22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</row>
    <row r="75" outlineLevel="3">
      <c r="A75" s="163"/>
      <c r="B75" s="163"/>
      <c r="C75" s="236" t="s">
        <v>48</v>
      </c>
      <c r="D75" s="237">
        <f t="shared" si="31"/>
        <v>0</v>
      </c>
      <c r="E75" s="238">
        <f t="shared" si="32"/>
        <v>0</v>
      </c>
      <c r="F75" s="239">
        <f t="shared" si="33"/>
        <v>0</v>
      </c>
      <c r="G75" s="165"/>
      <c r="H75" s="240">
        <f>COUNTIFS('Data Br'!$A:$A,"&gt;="&amp;'PT Reporte SDR Brazil'!$C$3,'Data Br'!$A:$A,"&lt;="&amp;'PT Reporte SDR Brazil'!$D$3,'Data Br'!$Y:$Y,C75)</f>
        <v>0</v>
      </c>
      <c r="I75" s="238">
        <f t="shared" si="34"/>
        <v>0</v>
      </c>
      <c r="J75" s="240">
        <f>COUNTIFS('Data Br'!$A:$A,"&gt;="&amp;'PT Reporte SDR Brazil'!$C$3,'Data Br'!$A:$A,"&lt;="&amp;'PT Reporte SDR Brazil'!$D$3,'Data Br'!$E:$E,D75,'Data Br'!$BG:$BG,$H$5)</f>
        <v>0</v>
      </c>
      <c r="K75" s="240">
        <f>COUNTIFS('Data Br'!$A:$A,"&gt;="&amp;'PT Reporte SDR Brazil'!$C$3,'Data Br'!$A:$A,"&lt;="&amp;'PT Reporte SDR Brazil'!$D$3,'Data Br'!$E:$E,E75,'Data Br'!$BG:$BG,$H$5)</f>
        <v>0</v>
      </c>
      <c r="L75" s="22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</row>
    <row r="76" outlineLevel="2">
      <c r="A76" s="163"/>
      <c r="B76" s="163"/>
      <c r="C76" s="236" t="s">
        <v>49</v>
      </c>
      <c r="D76" s="237">
        <f t="shared" si="31"/>
        <v>0</v>
      </c>
      <c r="E76" s="238">
        <f t="shared" si="32"/>
        <v>0</v>
      </c>
      <c r="F76" s="239">
        <f t="shared" si="33"/>
        <v>0</v>
      </c>
      <c r="G76" s="165"/>
      <c r="H76" s="240">
        <f>COUNTIFS('Data Br'!$A:$A,"&gt;="&amp;'PT Reporte SDR Brazil'!$C$3,'Data Br'!$A:$A,"&lt;="&amp;'PT Reporte SDR Brazil'!$D$3,'Data Br'!$Y:$Y,C76)</f>
        <v>0</v>
      </c>
      <c r="I76" s="238">
        <f t="shared" si="34"/>
        <v>0</v>
      </c>
      <c r="J76" s="240">
        <f>COUNTIFS('Data Br'!$A:$A,"&gt;="&amp;'PT Reporte SDR Brazil'!$C$3,'Data Br'!$A:$A,"&lt;="&amp;'PT Reporte SDR Brazil'!$D$3,'Data Br'!$E:$E,D76,'Data Br'!$BG:$BG,$H$5)</f>
        <v>0</v>
      </c>
      <c r="K76" s="240">
        <f>COUNTIFS('Data Br'!$A:$A,"&gt;="&amp;'PT Reporte SDR Brazil'!$C$3,'Data Br'!$A:$A,"&lt;="&amp;'PT Reporte SDR Brazil'!$D$3,'Data Br'!$E:$E,E76,'Data Br'!$BG:$BG,$H$5)</f>
        <v>0</v>
      </c>
      <c r="L76" s="22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</row>
    <row r="77" outlineLevel="2">
      <c r="A77" s="163"/>
      <c r="B77" s="163"/>
      <c r="C77" s="236" t="s">
        <v>50</v>
      </c>
      <c r="D77" s="237">
        <f t="shared" si="31"/>
        <v>0</v>
      </c>
      <c r="E77" s="238">
        <f t="shared" si="32"/>
        <v>0</v>
      </c>
      <c r="F77" s="239">
        <f t="shared" si="33"/>
        <v>0</v>
      </c>
      <c r="G77" s="165"/>
      <c r="H77" s="240">
        <f>COUNTIFS('Data Br'!$A:$A,"&gt;="&amp;'PT Reporte SDR Brazil'!$C$3,'Data Br'!$A:$A,"&lt;="&amp;'PT Reporte SDR Brazil'!$D$3,'Data Br'!$Y:$Y,C77)</f>
        <v>0</v>
      </c>
      <c r="I77" s="238">
        <f t="shared" si="34"/>
        <v>0</v>
      </c>
      <c r="J77" s="240">
        <f>COUNTIFS('Data Br'!$A:$A,"&gt;="&amp;'PT Reporte SDR Brazil'!$C$3,'Data Br'!$A:$A,"&lt;="&amp;'PT Reporte SDR Brazil'!$D$3,'Data Br'!$E:$E,D77,'Data Br'!$BG:$BG,$H$5)</f>
        <v>0</v>
      </c>
      <c r="K77" s="240">
        <f>COUNTIFS('Data Br'!$A:$A,"&gt;="&amp;'PT Reporte SDR Brazil'!$C$3,'Data Br'!$A:$A,"&lt;="&amp;'PT Reporte SDR Brazil'!$D$3,'Data Br'!$E:$E,E77,'Data Br'!$BG:$BG,$H$5)</f>
        <v>0</v>
      </c>
      <c r="L77" s="22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</row>
    <row r="78" outlineLevel="3">
      <c r="A78" s="163"/>
      <c r="B78" s="163"/>
      <c r="C78" s="241" t="s">
        <v>51</v>
      </c>
      <c r="D78" s="237">
        <f t="shared" si="31"/>
        <v>0</v>
      </c>
      <c r="E78" s="238">
        <f t="shared" si="32"/>
        <v>0</v>
      </c>
      <c r="F78" s="239">
        <f t="shared" si="33"/>
        <v>0</v>
      </c>
      <c r="G78" s="165"/>
      <c r="H78" s="240">
        <f>COUNTIFS('Data Br'!$A:$A,"&gt;="&amp;'PT Reporte SDR Brazil'!$C$3,'Data Br'!$A:$A,"&lt;="&amp;'PT Reporte SDR Brazil'!$D$3,'Data Br'!$Y:$Y,C78)</f>
        <v>0</v>
      </c>
      <c r="I78" s="238">
        <f t="shared" si="34"/>
        <v>0</v>
      </c>
      <c r="J78" s="240">
        <f>COUNTIFS('Data Br'!$A:$A,"&gt;="&amp;'PT Reporte SDR Brazil'!$C$3,'Data Br'!$A:$A,"&lt;="&amp;'PT Reporte SDR Brazil'!$D$3,'Data Br'!$E:$E,D78,'Data Br'!$BG:$BG,$H$5)</f>
        <v>0</v>
      </c>
      <c r="K78" s="240">
        <f>COUNTIFS('Data Br'!$A:$A,"&gt;="&amp;'PT Reporte SDR Brazil'!$C$3,'Data Br'!$A:$A,"&lt;="&amp;'PT Reporte SDR Brazil'!$D$3,'Data Br'!$E:$E,E78,'Data Br'!$BG:$BG,$H$5)</f>
        <v>0</v>
      </c>
      <c r="L78" s="22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</row>
    <row r="79" outlineLevel="2">
      <c r="A79" s="163"/>
      <c r="B79" s="163"/>
      <c r="C79" s="241" t="s">
        <v>52</v>
      </c>
      <c r="D79" s="237">
        <f t="shared" si="31"/>
        <v>0</v>
      </c>
      <c r="E79" s="238">
        <f t="shared" si="32"/>
        <v>0</v>
      </c>
      <c r="F79" s="239">
        <f t="shared" si="33"/>
        <v>0</v>
      </c>
      <c r="G79" s="165"/>
      <c r="H79" s="240">
        <f>COUNTIFS('Data Br'!$A:$A,"&gt;="&amp;'PT Reporte SDR Brazil'!$C$3,'Data Br'!$A:$A,"&lt;="&amp;'PT Reporte SDR Brazil'!$D$3,'Data Br'!$Y:$Y,C79)</f>
        <v>0</v>
      </c>
      <c r="I79" s="238">
        <f t="shared" si="34"/>
        <v>0</v>
      </c>
      <c r="J79" s="240">
        <f>COUNTIFS('Data Br'!$A:$A,"&gt;="&amp;'PT Reporte SDR Brazil'!$C$3,'Data Br'!$A:$A,"&lt;="&amp;'PT Reporte SDR Brazil'!$D$3,'Data Br'!$E:$E,D79,'Data Br'!$BG:$BG,$H$5)</f>
        <v>0</v>
      </c>
      <c r="K79" s="240">
        <f>COUNTIFS('Data Br'!$A:$A,"&gt;="&amp;'PT Reporte SDR Brazil'!$C$3,'Data Br'!$A:$A,"&lt;="&amp;'PT Reporte SDR Brazil'!$D$3,'Data Br'!$E:$E,E79,'Data Br'!$BG:$BG,$H$5)</f>
        <v>0</v>
      </c>
      <c r="L79" s="242"/>
      <c r="M79" s="243"/>
      <c r="N79" s="243"/>
      <c r="O79" s="243"/>
      <c r="P79" s="243"/>
      <c r="Q79" s="243"/>
      <c r="R79" s="24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</row>
    <row r="80" outlineLevel="2">
      <c r="A80" s="163"/>
      <c r="B80" s="163"/>
      <c r="C80" s="244" t="s">
        <v>53</v>
      </c>
      <c r="D80" s="237">
        <f t="shared" si="31"/>
        <v>0</v>
      </c>
      <c r="E80" s="238">
        <f t="shared" si="32"/>
        <v>0</v>
      </c>
      <c r="F80" s="239">
        <f t="shared" si="33"/>
        <v>0</v>
      </c>
      <c r="G80" s="165"/>
      <c r="H80" s="240">
        <f>COUNTIFS('Data Br'!$A:$A,"&gt;="&amp;'PT Reporte SDR Brazil'!$C$3,'Data Br'!$A:$A,"&lt;="&amp;'PT Reporte SDR Brazil'!$D$3,'Data Br'!$Y:$Y,C80)</f>
        <v>0</v>
      </c>
      <c r="I80" s="238">
        <f t="shared" si="34"/>
        <v>0</v>
      </c>
      <c r="J80" s="240">
        <f>COUNTIFS('Data Br'!$A:$A,"&gt;="&amp;'PT Reporte SDR Brazil'!$C$3,'Data Br'!$A:$A,"&lt;="&amp;'PT Reporte SDR Brazil'!$D$3,'Data Br'!$E:$E,D80,'Data Br'!$BG:$BG,$H$5)</f>
        <v>0</v>
      </c>
      <c r="K80" s="240">
        <f>COUNTIFS('Data Br'!$A:$A,"&gt;="&amp;'PT Reporte SDR Brazil'!$C$3,'Data Br'!$A:$A,"&lt;="&amp;'PT Reporte SDR Brazil'!$D$3,'Data Br'!$E:$E,E80,'Data Br'!$BG:$BG,$H$5)</f>
        <v>0</v>
      </c>
      <c r="L80" s="22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</row>
    <row r="81" outlineLevel="3">
      <c r="A81" s="163"/>
      <c r="B81" s="163"/>
      <c r="C81" s="241" t="s">
        <v>54</v>
      </c>
      <c r="D81" s="237">
        <f t="shared" si="31"/>
        <v>0</v>
      </c>
      <c r="E81" s="238">
        <f t="shared" si="32"/>
        <v>0</v>
      </c>
      <c r="F81" s="239">
        <f t="shared" si="33"/>
        <v>0</v>
      </c>
      <c r="G81" s="165"/>
      <c r="H81" s="240">
        <f>COUNTIFS('Data Br'!$A:$A,"&gt;="&amp;'PT Reporte SDR Brazil'!$C$3,'Data Br'!$A:$A,"&lt;="&amp;'PT Reporte SDR Brazil'!$D$3,'Data Br'!$Y:$Y,C81)</f>
        <v>0</v>
      </c>
      <c r="I81" s="238">
        <f t="shared" si="34"/>
        <v>0</v>
      </c>
      <c r="J81" s="240">
        <f>COUNTIFS('Data Br'!$A:$A,"&gt;="&amp;'PT Reporte SDR Brazil'!$C$3,'Data Br'!$A:$A,"&lt;="&amp;'PT Reporte SDR Brazil'!$D$3,'Data Br'!$E:$E,D81,'Data Br'!$BG:$BG,$H$5)</f>
        <v>0</v>
      </c>
      <c r="K81" s="240">
        <f>COUNTIFS('Data Br'!$A:$A,"&gt;="&amp;'PT Reporte SDR Brazil'!$C$3,'Data Br'!$A:$A,"&lt;="&amp;'PT Reporte SDR Brazil'!$D$3,'Data Br'!$E:$E,E81,'Data Br'!$BG:$BG,$H$5)</f>
        <v>0</v>
      </c>
      <c r="L81" s="242"/>
      <c r="M81" s="243"/>
      <c r="N81" s="243"/>
      <c r="O81" s="243"/>
      <c r="P81" s="243"/>
      <c r="Q81" s="243"/>
      <c r="R81" s="24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</row>
    <row r="82" outlineLevel="3">
      <c r="A82" s="163"/>
      <c r="B82" s="163"/>
      <c r="C82" s="236" t="s">
        <v>55</v>
      </c>
      <c r="D82" s="237">
        <f t="shared" si="31"/>
        <v>0</v>
      </c>
      <c r="E82" s="238">
        <f t="shared" si="32"/>
        <v>0</v>
      </c>
      <c r="F82" s="239">
        <f t="shared" si="33"/>
        <v>0</v>
      </c>
      <c r="G82" s="165"/>
      <c r="H82" s="240">
        <f>COUNTIFS('Data Br'!$A:$A,"&gt;="&amp;'PT Reporte SDR Brazil'!$C$3,'Data Br'!$A:$A,"&lt;="&amp;'PT Reporte SDR Brazil'!$D$3,'Data Br'!$Y:$Y,C82)</f>
        <v>0</v>
      </c>
      <c r="I82" s="238">
        <f t="shared" si="34"/>
        <v>0</v>
      </c>
      <c r="J82" s="240">
        <f>COUNTIFS('Data Br'!$A:$A,"&gt;="&amp;'PT Reporte SDR Brazil'!$C$3,'Data Br'!$A:$A,"&lt;="&amp;'PT Reporte SDR Brazil'!$D$3,'Data Br'!$E:$E,D82,'Data Br'!$BG:$BG,$H$5)</f>
        <v>0</v>
      </c>
      <c r="K82" s="240">
        <f>COUNTIFS('Data Br'!$A:$A,"&gt;="&amp;'PT Reporte SDR Brazil'!$C$3,'Data Br'!$A:$A,"&lt;="&amp;'PT Reporte SDR Brazil'!$D$3,'Data Br'!$E:$E,E82,'Data Br'!$BG:$BG,$H$5)</f>
        <v>0</v>
      </c>
      <c r="L82" s="22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</row>
    <row r="83" outlineLevel="2">
      <c r="A83" s="163"/>
      <c r="B83" s="163"/>
      <c r="C83" s="245"/>
      <c r="D83" s="246"/>
      <c r="E83" s="247"/>
      <c r="F83" s="248"/>
      <c r="G83" s="165"/>
      <c r="H83" s="187"/>
      <c r="I83" s="247"/>
      <c r="J83" s="187"/>
      <c r="K83" s="187"/>
      <c r="L83" s="22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</row>
    <row r="84" outlineLevel="2">
      <c r="A84" s="163"/>
      <c r="B84" s="163"/>
      <c r="C84" s="245"/>
      <c r="D84" s="246"/>
      <c r="E84" s="247"/>
      <c r="F84" s="248"/>
      <c r="G84" s="165"/>
      <c r="H84" s="187"/>
      <c r="I84" s="247"/>
      <c r="J84" s="187"/>
      <c r="K84" s="187"/>
      <c r="L84" s="22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</row>
    <row r="85" outlineLevel="2">
      <c r="A85" s="163"/>
      <c r="B85" s="163"/>
      <c r="C85" s="96" t="s">
        <v>13</v>
      </c>
      <c r="D85" s="234">
        <f>SUM(D86:D93)</f>
        <v>0</v>
      </c>
      <c r="E85" s="224" t="s">
        <v>56</v>
      </c>
      <c r="F85" s="225" t="s">
        <v>56</v>
      </c>
      <c r="G85" s="165"/>
      <c r="H85" s="110">
        <f>SUM(H86:H93)</f>
        <v>0</v>
      </c>
      <c r="I85" s="224" t="s">
        <v>56</v>
      </c>
      <c r="J85" s="110">
        <f t="shared" ref="J85:K85" si="35">SUM(J86:J93)</f>
        <v>0</v>
      </c>
      <c r="K85" s="110">
        <f t="shared" si="35"/>
        <v>0</v>
      </c>
      <c r="L85" s="22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</row>
    <row r="86" outlineLevel="2">
      <c r="A86" s="163"/>
      <c r="B86" s="163"/>
      <c r="C86" s="241" t="s">
        <v>57</v>
      </c>
      <c r="D86" s="249">
        <f t="shared" ref="D86:D91" si="36">sum(H86)</f>
        <v>0</v>
      </c>
      <c r="E86" s="250">
        <f t="shared" ref="E86:E91" si="37">iferror(D86/$D$85,0)</f>
        <v>0</v>
      </c>
      <c r="F86" s="251">
        <f t="shared" ref="F86:F91" si="38">iferror(D86/$D$85,0)</f>
        <v>0</v>
      </c>
      <c r="G86" s="165"/>
      <c r="H86" s="252">
        <f>COUNTIFS('Data Br'!$A:$A,"&gt;="&amp;'PT Reporte SDR Brazil'!$C$3,'Data Br'!$A:$A,"&lt;="&amp;'PT Reporte SDR Brazil'!$D$3,'Data Br'!$Y:$Y,C86)</f>
        <v>0</v>
      </c>
      <c r="I86" s="250">
        <f t="shared" ref="I86:I91" si="39">iferror(H86/$D$85,0)</f>
        <v>0</v>
      </c>
      <c r="J86" s="252">
        <f>COUNTIFS('Data Br'!$A:$A,"&gt;="&amp;'PT Reporte SDR Brazil'!$C$3,'Data Br'!$A:$A,"&lt;="&amp;'PT Reporte SDR Brazil'!$D$3,'Data Br'!$E:$E,D86,'Data Br'!$BG:$BG,$H$5)</f>
        <v>0</v>
      </c>
      <c r="K86" s="252">
        <f>COUNTIFS('Data Br'!$A:$A,"&gt;="&amp;'PT Reporte SDR Brazil'!$C$3,'Data Br'!$A:$A,"&lt;="&amp;'PT Reporte SDR Brazil'!$D$3,'Data Br'!$E:$E,E86,'Data Br'!$BG:$BG,$H$5)</f>
        <v>0</v>
      </c>
      <c r="L86" s="242"/>
      <c r="M86" s="243"/>
      <c r="N86" s="243"/>
      <c r="O86" s="243"/>
      <c r="P86" s="243"/>
      <c r="Q86" s="243"/>
      <c r="R86" s="24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</row>
    <row r="87" outlineLevel="2">
      <c r="A87" s="163"/>
      <c r="B87" s="163"/>
      <c r="C87" s="244" t="s">
        <v>58</v>
      </c>
      <c r="D87" s="249">
        <f t="shared" si="36"/>
        <v>0</v>
      </c>
      <c r="E87" s="250">
        <f t="shared" si="37"/>
        <v>0</v>
      </c>
      <c r="F87" s="251">
        <f t="shared" si="38"/>
        <v>0</v>
      </c>
      <c r="G87" s="165"/>
      <c r="H87" s="252">
        <f>COUNTIFS('Data Br'!$A:$A,"&gt;="&amp;'PT Reporte SDR Brazil'!$C$3,'Data Br'!$A:$A,"&lt;="&amp;'PT Reporte SDR Brazil'!$D$3,'Data Br'!$Y:$Y,C87)</f>
        <v>0</v>
      </c>
      <c r="I87" s="250">
        <f t="shared" si="39"/>
        <v>0</v>
      </c>
      <c r="J87" s="252">
        <f>COUNTIFS('Data Br'!$A:$A,"&gt;="&amp;'PT Reporte SDR Brazil'!$C$3,'Data Br'!$A:$A,"&lt;="&amp;'PT Reporte SDR Brazil'!$D$3,'Data Br'!$E:$E,D87,'Data Br'!$BG:$BG,$H$5)</f>
        <v>0</v>
      </c>
      <c r="K87" s="252">
        <f>COUNTIFS('Data Br'!$A:$A,"&gt;="&amp;'PT Reporte SDR Brazil'!$C$3,'Data Br'!$A:$A,"&lt;="&amp;'PT Reporte SDR Brazil'!$D$3,'Data Br'!$E:$E,E87,'Data Br'!$BG:$BG,$H$5)</f>
        <v>0</v>
      </c>
      <c r="L87" s="22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</row>
    <row r="88" outlineLevel="2">
      <c r="A88" s="163"/>
      <c r="B88" s="163"/>
      <c r="C88" s="241" t="s">
        <v>59</v>
      </c>
      <c r="D88" s="249">
        <f t="shared" si="36"/>
        <v>0</v>
      </c>
      <c r="E88" s="250">
        <f t="shared" si="37"/>
        <v>0</v>
      </c>
      <c r="F88" s="251">
        <f t="shared" si="38"/>
        <v>0</v>
      </c>
      <c r="G88" s="165"/>
      <c r="H88" s="252">
        <f>COUNTIFS('Data Br'!$A:$A,"&gt;="&amp;'PT Reporte SDR Brazil'!$C$3,'Data Br'!$A:$A,"&lt;="&amp;'PT Reporte SDR Brazil'!$D$3,'Data Br'!$Y:$Y,C88)</f>
        <v>0</v>
      </c>
      <c r="I88" s="250">
        <f t="shared" si="39"/>
        <v>0</v>
      </c>
      <c r="J88" s="252">
        <f>COUNTIFS('Data Br'!$A:$A,"&gt;="&amp;'PT Reporte SDR Brazil'!$C$3,'Data Br'!$A:$A,"&lt;="&amp;'PT Reporte SDR Brazil'!$D$3,'Data Br'!$E:$E,D88,'Data Br'!$BG:$BG,$H$5)</f>
        <v>0</v>
      </c>
      <c r="K88" s="252">
        <f>COUNTIFS('Data Br'!$A:$A,"&gt;="&amp;'PT Reporte SDR Brazil'!$C$3,'Data Br'!$A:$A,"&lt;="&amp;'PT Reporte SDR Brazil'!$D$3,'Data Br'!$E:$E,E88,'Data Br'!$BG:$BG,$H$5)</f>
        <v>0</v>
      </c>
      <c r="L88" s="243"/>
      <c r="M88" s="243"/>
      <c r="N88" s="243"/>
      <c r="O88" s="243"/>
      <c r="P88" s="243"/>
      <c r="Q88" s="243"/>
      <c r="R88" s="24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</row>
    <row r="89" outlineLevel="2">
      <c r="A89" s="163"/>
      <c r="B89" s="163"/>
      <c r="C89" s="236" t="s">
        <v>60</v>
      </c>
      <c r="D89" s="249">
        <f t="shared" si="36"/>
        <v>0</v>
      </c>
      <c r="E89" s="250">
        <f t="shared" si="37"/>
        <v>0</v>
      </c>
      <c r="F89" s="251">
        <f t="shared" si="38"/>
        <v>0</v>
      </c>
      <c r="G89" s="165"/>
      <c r="H89" s="252">
        <f>COUNTIFS('Data Br'!$A:$A,"&gt;="&amp;'PT Reporte SDR Brazil'!$C$3,'Data Br'!$A:$A,"&lt;="&amp;'PT Reporte SDR Brazil'!$D$3,'Data Br'!$Y:$Y,C89)</f>
        <v>0</v>
      </c>
      <c r="I89" s="250">
        <f t="shared" si="39"/>
        <v>0</v>
      </c>
      <c r="J89" s="252">
        <f>COUNTIFS('Data Br'!$A:$A,"&gt;="&amp;'PT Reporte SDR Brazil'!$C$3,'Data Br'!$A:$A,"&lt;="&amp;'PT Reporte SDR Brazil'!$D$3,'Data Br'!$E:$E,D89,'Data Br'!$BG:$BG,$H$5)</f>
        <v>0</v>
      </c>
      <c r="K89" s="252">
        <f>COUNTIFS('Data Br'!$A:$A,"&gt;="&amp;'PT Reporte SDR Brazil'!$C$3,'Data Br'!$A:$A,"&lt;="&amp;'PT Reporte SDR Brazil'!$D$3,'Data Br'!$E:$E,E89,'Data Br'!$BG:$BG,$H$5)</f>
        <v>0</v>
      </c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</row>
    <row r="90" outlineLevel="2">
      <c r="A90" s="163"/>
      <c r="B90" s="163"/>
      <c r="C90" s="236" t="s">
        <v>61</v>
      </c>
      <c r="D90" s="249">
        <f t="shared" si="36"/>
        <v>0</v>
      </c>
      <c r="E90" s="250">
        <f t="shared" si="37"/>
        <v>0</v>
      </c>
      <c r="F90" s="251">
        <f t="shared" si="38"/>
        <v>0</v>
      </c>
      <c r="G90" s="165"/>
      <c r="H90" s="252">
        <f>COUNTIFS('Data Br'!$A:$A,"&gt;="&amp;'PT Reporte SDR Brazil'!$C$3,'Data Br'!$A:$A,"&lt;="&amp;'PT Reporte SDR Brazil'!$D$3,'Data Br'!$Y:$Y,C90)</f>
        <v>0</v>
      </c>
      <c r="I90" s="250">
        <f t="shared" si="39"/>
        <v>0</v>
      </c>
      <c r="J90" s="252">
        <f>COUNTIFS('Data Br'!$A:$A,"&gt;="&amp;'PT Reporte SDR Brazil'!$C$3,'Data Br'!$A:$A,"&lt;="&amp;'PT Reporte SDR Brazil'!$D$3,'Data Br'!$E:$E,D90,'Data Br'!$BG:$BG,$H$5)</f>
        <v>0</v>
      </c>
      <c r="K90" s="252">
        <f>COUNTIFS('Data Br'!$A:$A,"&gt;="&amp;'PT Reporte SDR Brazil'!$C$3,'Data Br'!$A:$A,"&lt;="&amp;'PT Reporte SDR Brazil'!$D$3,'Data Br'!$E:$E,E90,'Data Br'!$BG:$BG,$H$5)</f>
        <v>0</v>
      </c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</row>
    <row r="91" outlineLevel="2">
      <c r="A91" s="163"/>
      <c r="B91" s="163"/>
      <c r="C91" s="236" t="s">
        <v>62</v>
      </c>
      <c r="D91" s="249">
        <f t="shared" si="36"/>
        <v>0</v>
      </c>
      <c r="E91" s="250">
        <f t="shared" si="37"/>
        <v>0</v>
      </c>
      <c r="F91" s="251">
        <f t="shared" si="38"/>
        <v>0</v>
      </c>
      <c r="G91" s="165"/>
      <c r="H91" s="252">
        <f>COUNTIFS('Data Br'!$A:$A,"&gt;="&amp;'PT Reporte SDR Brazil'!$C$3,'Data Br'!$A:$A,"&lt;="&amp;'PT Reporte SDR Brazil'!$D$3,'Data Br'!$Y:$Y,C91)</f>
        <v>0</v>
      </c>
      <c r="I91" s="250">
        <f t="shared" si="39"/>
        <v>0</v>
      </c>
      <c r="J91" s="252">
        <f>COUNTIFS('Data Br'!$A:$A,"&gt;="&amp;'PT Reporte SDR Brazil'!$C$3,'Data Br'!$A:$A,"&lt;="&amp;'PT Reporte SDR Brazil'!$D$3,'Data Br'!$E:$E,D91,'Data Br'!$BG:$BG,$H$5)</f>
        <v>0</v>
      </c>
      <c r="K91" s="252">
        <f>COUNTIFS('Data Br'!$A:$A,"&gt;="&amp;'PT Reporte SDR Brazil'!$C$3,'Data Br'!$A:$A,"&lt;="&amp;'PT Reporte SDR Brazil'!$D$3,'Data Br'!$E:$E,E91,'Data Br'!$BG:$BG,$H$5)</f>
        <v>0</v>
      </c>
      <c r="L91" s="243"/>
      <c r="M91" s="243"/>
      <c r="N91" s="243"/>
      <c r="O91" s="243"/>
      <c r="P91" s="243"/>
      <c r="Q91" s="243"/>
      <c r="R91" s="24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</row>
    <row r="92" outlineLevel="2">
      <c r="A92" s="163"/>
      <c r="B92" s="163"/>
      <c r="C92" s="253"/>
      <c r="D92" s="249"/>
      <c r="E92" s="254"/>
      <c r="F92" s="251"/>
      <c r="G92" s="165"/>
      <c r="H92" s="255"/>
      <c r="I92" s="254"/>
      <c r="J92" s="255"/>
      <c r="K92" s="255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</row>
    <row r="93" outlineLevel="2">
      <c r="A93" s="163"/>
      <c r="B93" s="163"/>
      <c r="C93" s="256"/>
      <c r="D93" s="249"/>
      <c r="E93" s="254"/>
      <c r="F93" s="251"/>
      <c r="G93" s="165"/>
      <c r="H93" s="255"/>
      <c r="I93" s="254"/>
      <c r="J93" s="255"/>
      <c r="K93" s="255"/>
      <c r="L93" s="243"/>
      <c r="M93" s="243"/>
      <c r="N93" s="243"/>
      <c r="O93" s="243"/>
      <c r="P93" s="243"/>
      <c r="Q93" s="243"/>
      <c r="R93" s="24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</row>
    <row r="94" outlineLevel="2">
      <c r="A94" s="163"/>
      <c r="B94" s="163"/>
      <c r="C94" s="245"/>
      <c r="D94" s="246"/>
      <c r="E94" s="257"/>
      <c r="F94" s="248"/>
      <c r="G94" s="165"/>
      <c r="H94" s="187"/>
      <c r="I94" s="257"/>
      <c r="J94" s="187"/>
      <c r="K94" s="187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</row>
    <row r="95" outlineLevel="2">
      <c r="A95" s="163"/>
      <c r="B95" s="163"/>
      <c r="C95" s="96" t="s">
        <v>63</v>
      </c>
      <c r="D95" s="234">
        <f>SUM(D96:D97)</f>
        <v>0</v>
      </c>
      <c r="E95" s="224" t="s">
        <v>56</v>
      </c>
      <c r="F95" s="225" t="s">
        <v>56</v>
      </c>
      <c r="G95" s="165"/>
      <c r="H95" s="110">
        <f>SUM(H96:H97)</f>
        <v>0</v>
      </c>
      <c r="I95" s="224" t="s">
        <v>56</v>
      </c>
      <c r="J95" s="110">
        <f t="shared" ref="J95:K95" si="40">SUM(J96:J97)</f>
        <v>0</v>
      </c>
      <c r="K95" s="110">
        <f t="shared" si="40"/>
        <v>0</v>
      </c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</row>
    <row r="96" outlineLevel="2">
      <c r="A96" s="163"/>
      <c r="B96" s="163"/>
      <c r="C96" s="258" t="s">
        <v>64</v>
      </c>
      <c r="D96" s="259">
        <f>sum(H96)</f>
        <v>0</v>
      </c>
      <c r="E96" s="260">
        <f>IFERROR(D96/$D$95,0)</f>
        <v>0</v>
      </c>
      <c r="F96" s="261">
        <f>IFERROR(D96/$D$95,0)</f>
        <v>0</v>
      </c>
      <c r="G96" s="165"/>
      <c r="H96" s="262">
        <f>COUNTIFS('Data Br'!$A:$A,"&gt;="&amp;'PT Reporte SDR Brazil'!$C$3,'Data Br'!$A:$A,"&lt;="&amp;'PT Reporte SDR Brazil'!$D$3,'Data Br'!$AE:$AE,C96)</f>
        <v>0</v>
      </c>
      <c r="I96" s="260">
        <f>IFERROR(H96/$D$95,0)</f>
        <v>0</v>
      </c>
      <c r="J96" s="262"/>
      <c r="K96" s="262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</row>
    <row r="97" outlineLevel="2">
      <c r="A97" s="163"/>
      <c r="B97" s="163"/>
      <c r="C97" s="256"/>
      <c r="D97" s="263"/>
      <c r="E97" s="264"/>
      <c r="F97" s="261"/>
      <c r="G97" s="165"/>
      <c r="H97" s="265"/>
      <c r="I97" s="264"/>
      <c r="J97" s="265"/>
      <c r="K97" s="265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</row>
    <row r="98" outlineLevel="1">
      <c r="A98" s="163"/>
      <c r="B98" s="228"/>
      <c r="C98" s="228"/>
      <c r="D98" s="228"/>
      <c r="E98" s="221"/>
      <c r="F98" s="164"/>
      <c r="G98" s="165"/>
      <c r="H98" s="187"/>
      <c r="I98" s="221"/>
      <c r="J98" s="187"/>
      <c r="K98" s="187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</row>
    <row r="99" outlineLevel="1">
      <c r="A99" s="163"/>
      <c r="B99" s="172"/>
      <c r="C99" s="129" t="s">
        <v>65</v>
      </c>
      <c r="D99" s="266">
        <f>sum(D100:D140)</f>
        <v>0</v>
      </c>
      <c r="E99" s="267" t="s">
        <v>3</v>
      </c>
      <c r="F99" s="268" t="s">
        <v>3</v>
      </c>
      <c r="G99" s="177"/>
      <c r="H99" s="269">
        <f>SUM(H100:H140)</f>
        <v>0</v>
      </c>
      <c r="I99" s="267" t="s">
        <v>3</v>
      </c>
      <c r="J99" s="269">
        <f t="shared" ref="J99:K99" si="41">SUM(J100:J140)</f>
        <v>0</v>
      </c>
      <c r="K99" s="269">
        <f t="shared" si="41"/>
        <v>0</v>
      </c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</row>
    <row r="100" outlineLevel="1">
      <c r="A100" s="163"/>
      <c r="B100" s="178"/>
      <c r="C100" s="226" t="s">
        <v>64</v>
      </c>
      <c r="D100" s="41">
        <f t="shared" ref="D100:D111" si="42">H100+J100+K100</f>
        <v>0</v>
      </c>
      <c r="E100" s="179" t="str">
        <f t="shared" ref="E100:E111" si="43">D100/$D$99</f>
        <v>#DIV/0!</v>
      </c>
      <c r="F100" s="78" t="str">
        <f t="shared" ref="F100:F111" si="44">iferror(D100/'Periodo Anterior'!D98-1,"")</f>
        <v/>
      </c>
      <c r="G100" s="177"/>
      <c r="H100" s="41">
        <f>COUNTIFS('Data Br'!$A:$A,"&gt;="&amp;'PT Reporte SDR Brazil'!$C$3,'Data Br'!$A:$A,"&lt;="&amp;'PT Reporte SDR Brazil'!$D$3,'Data Br'!$AD:$AD,C100)</f>
        <v>0</v>
      </c>
      <c r="I100" s="179" t="str">
        <f t="shared" ref="I100:I111" si="45">H100/$D$99</f>
        <v>#DIV/0!</v>
      </c>
      <c r="J100" s="41">
        <f>COUNTIFS('Data Br'!$A:$A,"&gt;="&amp;'PT Reporte SDR Brazil'!$C$3,'Data Br'!$A:$A,"&lt;="&amp;'PT Reporte SDR Brazil'!$D$3,'Data Br'!$BI:$BI,$H$5,'Data Br'!$DF:$DF,C100)</f>
        <v>0</v>
      </c>
      <c r="K100" s="41">
        <f>COUNTIFS('Data Br'!$A:$A,"&gt;="&amp;'PT Reporte SDR Brazil'!$C$3,'Data Br'!$A:$A,"&lt;="&amp;'PT Reporte SDR Brazil'!$D$3,'Data Br'!$BI:$BI,$H$5,'Data Br'!$DF:$DF,C100)</f>
        <v>0</v>
      </c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</row>
    <row r="101" outlineLevel="1">
      <c r="A101" s="163"/>
      <c r="B101" s="178"/>
      <c r="C101" s="226" t="s">
        <v>66</v>
      </c>
      <c r="D101" s="41">
        <f t="shared" si="42"/>
        <v>0</v>
      </c>
      <c r="E101" s="179" t="str">
        <f t="shared" si="43"/>
        <v>#DIV/0!</v>
      </c>
      <c r="F101" s="78" t="str">
        <f t="shared" si="44"/>
        <v/>
      </c>
      <c r="G101" s="165"/>
      <c r="H101" s="41">
        <f>COUNTIFS('Data Br'!$A:$A,"&gt;="&amp;'PT Reporte SDR Brazil'!$C$3,'Data Br'!$A:$A,"&lt;="&amp;'PT Reporte SDR Brazil'!$D$3,'Data Br'!$AD:$AD,C101)</f>
        <v>0</v>
      </c>
      <c r="I101" s="179" t="str">
        <f t="shared" si="45"/>
        <v>#DIV/0!</v>
      </c>
      <c r="J101" s="41">
        <f>COUNTIFS('Data Br'!$A:$A,"&gt;="&amp;'PT Reporte SDR Brazil'!$C$3,'Data Br'!$A:$A,"&lt;="&amp;'PT Reporte SDR Brazil'!$D$3,'Data Br'!$BI:$BI,$H$5,'Data Br'!$DF:$DF,C101)</f>
        <v>0</v>
      </c>
      <c r="K101" s="41">
        <f>COUNTIFS('Data Br'!$A:$A,"&gt;="&amp;'PT Reporte SDR Brazil'!$C$3,'Data Br'!$A:$A,"&lt;="&amp;'PT Reporte SDR Brazil'!$D$3,'Data Br'!$BI:$BI,$H$5,'Data Br'!$DF:$DF,C101)</f>
        <v>0</v>
      </c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</row>
    <row r="102" outlineLevel="1">
      <c r="A102" s="163"/>
      <c r="B102" s="178"/>
      <c r="C102" s="226" t="s">
        <v>67</v>
      </c>
      <c r="D102" s="41">
        <f t="shared" si="42"/>
        <v>0</v>
      </c>
      <c r="E102" s="179" t="str">
        <f t="shared" si="43"/>
        <v>#DIV/0!</v>
      </c>
      <c r="F102" s="78" t="str">
        <f t="shared" si="44"/>
        <v/>
      </c>
      <c r="G102" s="165"/>
      <c r="H102" s="41">
        <f>COUNTIFS('Data Br'!$A:$A,"&gt;="&amp;'PT Reporte SDR Brazil'!$C$3,'Data Br'!$A:$A,"&lt;="&amp;'PT Reporte SDR Brazil'!$D$3,'Data Br'!$AD:$AD,C102)</f>
        <v>0</v>
      </c>
      <c r="I102" s="179" t="str">
        <f t="shared" si="45"/>
        <v>#DIV/0!</v>
      </c>
      <c r="J102" s="41">
        <f>COUNTIFS('Data Br'!$A:$A,"&gt;="&amp;'PT Reporte SDR Brazil'!$C$3,'Data Br'!$A:$A,"&lt;="&amp;'PT Reporte SDR Brazil'!$D$3,'Data Br'!$BI:$BI,$H$5,'Data Br'!$DF:$DF,C102)</f>
        <v>0</v>
      </c>
      <c r="K102" s="41">
        <f>COUNTIFS('Data Br'!$A:$A,"&gt;="&amp;'PT Reporte SDR Brazil'!$C$3,'Data Br'!$A:$A,"&lt;="&amp;'PT Reporte SDR Brazil'!$D$3,'Data Br'!$BI:$BI,$H$5,'Data Br'!$DF:$DF,C102)</f>
        <v>0</v>
      </c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</row>
    <row r="103" outlineLevel="1">
      <c r="A103" s="163"/>
      <c r="B103" s="178"/>
      <c r="C103" s="226" t="s">
        <v>68</v>
      </c>
      <c r="D103" s="41">
        <f t="shared" si="42"/>
        <v>0</v>
      </c>
      <c r="E103" s="179" t="str">
        <f t="shared" si="43"/>
        <v>#DIV/0!</v>
      </c>
      <c r="F103" s="78" t="str">
        <f t="shared" si="44"/>
        <v/>
      </c>
      <c r="G103" s="165"/>
      <c r="H103" s="41">
        <f>COUNTIFS('Data Br'!$A:$A,"&gt;="&amp;'PT Reporte SDR Brazil'!$C$3,'Data Br'!$A:$A,"&lt;="&amp;'PT Reporte SDR Brazil'!$D$3,'Data Br'!$AD:$AD,C103)</f>
        <v>0</v>
      </c>
      <c r="I103" s="179" t="str">
        <f t="shared" si="45"/>
        <v>#DIV/0!</v>
      </c>
      <c r="J103" s="41">
        <f>COUNTIFS('Data Br'!$A:$A,"&gt;="&amp;'PT Reporte SDR Brazil'!$C$3,'Data Br'!$A:$A,"&lt;="&amp;'PT Reporte SDR Brazil'!$D$3,'Data Br'!$BI:$BI,$H$5,'Data Br'!$DF:$DF,C103)</f>
        <v>0</v>
      </c>
      <c r="K103" s="41">
        <f>COUNTIFS('Data Br'!$A:$A,"&gt;="&amp;'PT Reporte SDR Brazil'!$C$3,'Data Br'!$A:$A,"&lt;="&amp;'PT Reporte SDR Brazil'!$D$3,'Data Br'!$BI:$BI,$H$5,'Data Br'!$DF:$DF,C103)</f>
        <v>0</v>
      </c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</row>
    <row r="104" outlineLevel="1">
      <c r="A104" s="163"/>
      <c r="B104" s="178"/>
      <c r="C104" s="226" t="s">
        <v>69</v>
      </c>
      <c r="D104" s="41">
        <f t="shared" si="42"/>
        <v>0</v>
      </c>
      <c r="E104" s="179" t="str">
        <f t="shared" si="43"/>
        <v>#DIV/0!</v>
      </c>
      <c r="F104" s="78" t="str">
        <f t="shared" si="44"/>
        <v/>
      </c>
      <c r="G104" s="165"/>
      <c r="H104" s="41">
        <f>COUNTIFS('Data Br'!$A:$A,"&gt;="&amp;'PT Reporte SDR Brazil'!$C$3,'Data Br'!$A:$A,"&lt;="&amp;'PT Reporte SDR Brazil'!$D$3,'Data Br'!$AD:$AD,C104)</f>
        <v>0</v>
      </c>
      <c r="I104" s="179" t="str">
        <f t="shared" si="45"/>
        <v>#DIV/0!</v>
      </c>
      <c r="J104" s="41">
        <f>COUNTIFS('Data Br'!$A:$A,"&gt;="&amp;'PT Reporte SDR Brazil'!$C$3,'Data Br'!$A:$A,"&lt;="&amp;'PT Reporte SDR Brazil'!$D$3,'Data Br'!$BI:$BI,$H$5,'Data Br'!$DF:$DF,C104)</f>
        <v>0</v>
      </c>
      <c r="K104" s="41">
        <f>COUNTIFS('Data Br'!$A:$A,"&gt;="&amp;'PT Reporte SDR Brazil'!$C$3,'Data Br'!$A:$A,"&lt;="&amp;'PT Reporte SDR Brazil'!$D$3,'Data Br'!$BI:$BI,$H$5,'Data Br'!$DF:$DF,C104)</f>
        <v>0</v>
      </c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</row>
    <row r="105" outlineLevel="1">
      <c r="A105" s="163"/>
      <c r="B105" s="178"/>
      <c r="C105" s="226" t="s">
        <v>70</v>
      </c>
      <c r="D105" s="41">
        <f t="shared" si="42"/>
        <v>0</v>
      </c>
      <c r="E105" s="179" t="str">
        <f t="shared" si="43"/>
        <v>#DIV/0!</v>
      </c>
      <c r="F105" s="78" t="str">
        <f t="shared" si="44"/>
        <v/>
      </c>
      <c r="G105" s="165"/>
      <c r="H105" s="41">
        <f>COUNTIFS('Data Br'!$A:$A,"&gt;="&amp;'PT Reporte SDR Brazil'!$C$3,'Data Br'!$A:$A,"&lt;="&amp;'PT Reporte SDR Brazil'!$D$3,'Data Br'!$AD:$AD,C105)</f>
        <v>0</v>
      </c>
      <c r="I105" s="179" t="str">
        <f t="shared" si="45"/>
        <v>#DIV/0!</v>
      </c>
      <c r="J105" s="41">
        <f>COUNTIFS('Data Br'!$A:$A,"&gt;="&amp;'PT Reporte SDR Brazil'!$C$3,'Data Br'!$A:$A,"&lt;="&amp;'PT Reporte SDR Brazil'!$D$3,'Data Br'!$BI:$BI,$H$5,'Data Br'!$DF:$DF,C105)</f>
        <v>0</v>
      </c>
      <c r="K105" s="41">
        <f>COUNTIFS('Data Br'!$A:$A,"&gt;="&amp;'PT Reporte SDR Brazil'!$C$3,'Data Br'!$A:$A,"&lt;="&amp;'PT Reporte SDR Brazil'!$D$3,'Data Br'!$BI:$BI,$H$5,'Data Br'!$DF:$DF,C105)</f>
        <v>0</v>
      </c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</row>
    <row r="106">
      <c r="A106" s="163"/>
      <c r="B106" s="163"/>
      <c r="C106" s="236" t="s">
        <v>71</v>
      </c>
      <c r="D106" s="41">
        <f t="shared" si="42"/>
        <v>0</v>
      </c>
      <c r="E106" s="179" t="str">
        <f t="shared" si="43"/>
        <v>#DIV/0!</v>
      </c>
      <c r="F106" s="78" t="str">
        <f t="shared" si="44"/>
        <v/>
      </c>
      <c r="G106" s="165"/>
      <c r="H106" s="41">
        <f>COUNTIFS('Data Br'!$A:$A,"&gt;="&amp;'PT Reporte SDR Brazil'!$C$3,'Data Br'!$A:$A,"&lt;="&amp;'PT Reporte SDR Brazil'!$D$3,'Data Br'!$AD:$AD,C106)</f>
        <v>0</v>
      </c>
      <c r="I106" s="179" t="str">
        <f t="shared" si="45"/>
        <v>#DIV/0!</v>
      </c>
      <c r="J106" s="41">
        <f>COUNTIFS('Data Br'!$A:$A,"&gt;="&amp;'PT Reporte SDR Brazil'!$C$3,'Data Br'!$A:$A,"&lt;="&amp;'PT Reporte SDR Brazil'!$D$3,'Data Br'!$BI:$BI,$H$5,'Data Br'!$DF:$DF,C106)</f>
        <v>0</v>
      </c>
      <c r="K106" s="41">
        <f>COUNTIFS('Data Br'!$A:$A,"&gt;="&amp;'PT Reporte SDR Brazil'!$C$3,'Data Br'!$A:$A,"&lt;="&amp;'PT Reporte SDR Brazil'!$D$3,'Data Br'!$BI:$BI,$H$5,'Data Br'!$DF:$DF,C106)</f>
        <v>0</v>
      </c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</row>
    <row r="107">
      <c r="A107" s="163"/>
      <c r="B107" s="163"/>
      <c r="C107" s="236" t="s">
        <v>72</v>
      </c>
      <c r="D107" s="41">
        <f t="shared" si="42"/>
        <v>0</v>
      </c>
      <c r="E107" s="179" t="str">
        <f t="shared" si="43"/>
        <v>#DIV/0!</v>
      </c>
      <c r="F107" s="78" t="str">
        <f t="shared" si="44"/>
        <v/>
      </c>
      <c r="G107" s="177"/>
      <c r="H107" s="41">
        <f>COUNTIFS('Data Br'!$A:$A,"&gt;="&amp;'PT Reporte SDR Brazil'!$C$3,'Data Br'!$A:$A,"&lt;="&amp;'PT Reporte SDR Brazil'!$D$3,'Data Br'!$AE:$AE,C107)</f>
        <v>0</v>
      </c>
      <c r="I107" s="179" t="str">
        <f t="shared" si="45"/>
        <v>#DIV/0!</v>
      </c>
      <c r="J107" s="41">
        <f>COUNTIFS('Data Br'!$A:$A,"&gt;="&amp;'PT Reporte SDR Brazil'!$C$3,'Data Br'!$A:$A,"&lt;="&amp;'PT Reporte SDR Brazil'!$D$3,'Data Br'!$BI:$BI,$H$5,'Data Br'!$DF:$DF,C107)</f>
        <v>0</v>
      </c>
      <c r="K107" s="41">
        <f>COUNTIFS('Data Br'!$A:$A,"&gt;="&amp;'PT Reporte SDR Brazil'!$C$3,'Data Br'!$A:$A,"&lt;="&amp;'PT Reporte SDR Brazil'!$D$3,'Data Br'!$BI:$BI,$H$5,'Data Br'!$DF:$DF,C107)</f>
        <v>0</v>
      </c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</row>
    <row r="108">
      <c r="A108" s="163"/>
      <c r="B108" s="163"/>
      <c r="C108" s="236" t="s">
        <v>73</v>
      </c>
      <c r="D108" s="41">
        <f t="shared" si="42"/>
        <v>0</v>
      </c>
      <c r="E108" s="179" t="str">
        <f t="shared" si="43"/>
        <v>#DIV/0!</v>
      </c>
      <c r="F108" s="78" t="str">
        <f t="shared" si="44"/>
        <v/>
      </c>
      <c r="G108" s="165"/>
      <c r="H108" s="41">
        <f>COUNTIFS('Data Br'!$A:$A,"&gt;="&amp;'PT Reporte SDR Brazil'!$C$3,'Data Br'!$A:$A,"&lt;="&amp;'PT Reporte SDR Brazil'!$D$3,'Data Br'!$AD:$AD,C108)</f>
        <v>0</v>
      </c>
      <c r="I108" s="179" t="str">
        <f t="shared" si="45"/>
        <v>#DIV/0!</v>
      </c>
      <c r="J108" s="41">
        <f>COUNTIFS('Data Br'!$A:$A,"&gt;="&amp;'PT Reporte SDR Brazil'!$C$3,'Data Br'!$A:$A,"&lt;="&amp;'PT Reporte SDR Brazil'!$D$3,'Data Br'!$BI:$BI,$H$5,'Data Br'!$DF:$DF,C108)</f>
        <v>0</v>
      </c>
      <c r="K108" s="41">
        <f>COUNTIFS('Data Br'!$A:$A,"&gt;="&amp;'PT Reporte SDR Brazil'!$C$3,'Data Br'!$A:$A,"&lt;="&amp;'PT Reporte SDR Brazil'!$D$3,'Data Br'!$BI:$BI,$H$5,'Data Br'!$DF:$DF,C108)</f>
        <v>0</v>
      </c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</row>
    <row r="109">
      <c r="A109" s="163"/>
      <c r="B109" s="163"/>
      <c r="C109" s="236" t="s">
        <v>74</v>
      </c>
      <c r="D109" s="41">
        <f t="shared" si="42"/>
        <v>0</v>
      </c>
      <c r="E109" s="179" t="str">
        <f t="shared" si="43"/>
        <v>#DIV/0!</v>
      </c>
      <c r="F109" s="78" t="str">
        <f t="shared" si="44"/>
        <v/>
      </c>
      <c r="G109" s="165"/>
      <c r="H109" s="41">
        <f>COUNTIFS('Data Br'!$A:$A,"&gt;="&amp;'PT Reporte SDR Brazil'!$C$3,'Data Br'!$A:$A,"&lt;="&amp;'PT Reporte SDR Brazil'!$D$3,'Data Br'!$AD:$AD,C109)</f>
        <v>0</v>
      </c>
      <c r="I109" s="179" t="str">
        <f t="shared" si="45"/>
        <v>#DIV/0!</v>
      </c>
      <c r="J109" s="41">
        <f>COUNTIFS('Data Br'!$A:$A,"&gt;="&amp;'PT Reporte SDR Brazil'!$C$3,'Data Br'!$A:$A,"&lt;="&amp;'PT Reporte SDR Brazil'!$D$3,'Data Br'!$BI:$BI,$H$5,'Data Br'!$DF:$DF,C109)</f>
        <v>0</v>
      </c>
      <c r="K109" s="41">
        <f>COUNTIFS('Data Br'!$A:$A,"&gt;="&amp;'PT Reporte SDR Brazil'!$C$3,'Data Br'!$A:$A,"&lt;="&amp;'PT Reporte SDR Brazil'!$D$3,'Data Br'!$BI:$BI,$H$5,'Data Br'!$DF:$DF,C109)</f>
        <v>0</v>
      </c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</row>
    <row r="110">
      <c r="A110" s="163"/>
      <c r="B110" s="163"/>
      <c r="C110" s="236" t="s">
        <v>75</v>
      </c>
      <c r="D110" s="41">
        <f t="shared" si="42"/>
        <v>0</v>
      </c>
      <c r="E110" s="179" t="str">
        <f t="shared" si="43"/>
        <v>#DIV/0!</v>
      </c>
      <c r="F110" s="78" t="str">
        <f t="shared" si="44"/>
        <v/>
      </c>
      <c r="G110" s="165"/>
      <c r="H110" s="41">
        <f>COUNTIFS('Data Br'!$A:$A,"&gt;="&amp;'PT Reporte SDR Brazil'!$C$3,'Data Br'!$A:$A,"&lt;="&amp;'PT Reporte SDR Brazil'!$D$3,'Data Br'!$AD:$AD,C110)</f>
        <v>0</v>
      </c>
      <c r="I110" s="179" t="str">
        <f t="shared" si="45"/>
        <v>#DIV/0!</v>
      </c>
      <c r="J110" s="41">
        <f>COUNTIFS('Data Br'!$A:$A,"&gt;="&amp;'PT Reporte SDR Brazil'!$C$3,'Data Br'!$A:$A,"&lt;="&amp;'PT Reporte SDR Brazil'!$D$3,'Data Br'!$BI:$BI,$H$5,'Data Br'!$DF:$DF,C110)</f>
        <v>0</v>
      </c>
      <c r="K110" s="41">
        <f>COUNTIFS('Data Br'!$A:$A,"&gt;="&amp;'PT Reporte SDR Brazil'!$C$3,'Data Br'!$A:$A,"&lt;="&amp;'PT Reporte SDR Brazil'!$D$3,'Data Br'!$BI:$BI,$H$5,'Data Br'!$DF:$DF,C110)</f>
        <v>0</v>
      </c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</row>
    <row r="111">
      <c r="A111" s="163"/>
      <c r="B111" s="163"/>
      <c r="C111" s="236" t="s">
        <v>76</v>
      </c>
      <c r="D111" s="41">
        <f t="shared" si="42"/>
        <v>0</v>
      </c>
      <c r="E111" s="179" t="str">
        <f t="shared" si="43"/>
        <v>#DIV/0!</v>
      </c>
      <c r="F111" s="78" t="str">
        <f t="shared" si="44"/>
        <v/>
      </c>
      <c r="G111" s="165"/>
      <c r="H111" s="41">
        <f>COUNTIFS('Data Br'!$A:$A,"&gt;="&amp;'PT Reporte SDR Brazil'!$C$3,'Data Br'!$A:$A,"&lt;="&amp;'PT Reporte SDR Brazil'!$D$3,'Data Br'!$AD:$AD,C111)</f>
        <v>0</v>
      </c>
      <c r="I111" s="179" t="str">
        <f t="shared" si="45"/>
        <v>#DIV/0!</v>
      </c>
      <c r="J111" s="41">
        <f>COUNTIFS('Data Br'!$A:$A,"&gt;="&amp;'PT Reporte SDR Brazil'!$C$3,'Data Br'!$A:$A,"&lt;="&amp;'PT Reporte SDR Brazil'!$D$3,'Data Br'!$BI:$BI,$H$5,'Data Br'!$DF:$DF,C111)</f>
        <v>0</v>
      </c>
      <c r="K111" s="41">
        <f>COUNTIFS('Data Br'!$A:$A,"&gt;="&amp;'PT Reporte SDR Brazil'!$C$3,'Data Br'!$A:$A,"&lt;="&amp;'PT Reporte SDR Brazil'!$D$3,'Data Br'!$BI:$BI,$H$5,'Data Br'!$DF:$DF,C111)</f>
        <v>0</v>
      </c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</row>
    <row r="112" outlineLevel="1">
      <c r="A112" s="270"/>
      <c r="B112" s="270"/>
      <c r="C112" s="134"/>
      <c r="D112" s="135"/>
      <c r="E112" s="271"/>
      <c r="F112" s="272"/>
      <c r="G112" s="273"/>
      <c r="H112" s="135"/>
      <c r="I112" s="271"/>
      <c r="J112" s="135"/>
      <c r="K112" s="135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  <c r="AA112" s="270"/>
      <c r="AB112" s="270"/>
    </row>
    <row r="113" outlineLevel="1">
      <c r="A113" s="270"/>
      <c r="B113" s="270"/>
      <c r="C113" s="134"/>
      <c r="D113" s="135"/>
      <c r="E113" s="271"/>
      <c r="F113" s="272"/>
      <c r="G113" s="273"/>
      <c r="H113" s="135"/>
      <c r="I113" s="271"/>
      <c r="J113" s="135"/>
      <c r="K113" s="135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</row>
    <row r="114" outlineLevel="1">
      <c r="A114" s="163"/>
      <c r="B114" s="163"/>
      <c r="C114" s="137" t="s">
        <v>77</v>
      </c>
      <c r="D114" s="138">
        <f t="shared" ref="D114:D126" si="46">H114+J114+K114</f>
        <v>0</v>
      </c>
      <c r="E114" s="274" t="str">
        <f t="shared" ref="E114:E126" si="47">D114/$D$99</f>
        <v>#DIV/0!</v>
      </c>
      <c r="F114" s="275" t="s">
        <v>3</v>
      </c>
      <c r="G114" s="165"/>
      <c r="H114" s="140">
        <f>COUNTIFS('Data Br'!$A:$A,"&gt;="&amp;'PT Reporte SDR Brazil'!$C$3,'Data Br'!$A:$A,"&lt;="&amp;'PT Reporte SDR Brazil'!$D$3,'Data Br'!$BI:$BI,$H$5,'Data Br'!$DF:$DF,C114)</f>
        <v>0</v>
      </c>
      <c r="I114" s="274" t="str">
        <f t="shared" ref="I114:I126" si="48">H114/$D$99</f>
        <v>#DIV/0!</v>
      </c>
      <c r="J114" s="140">
        <f>COUNTIFS('Data Br'!$A:$A,"&gt;="&amp;'PT Reporte SDR Brazil'!$C$3,'Data Br'!$A:$A,"&lt;="&amp;'PT Reporte SDR Brazil'!$D$3,'Data Br'!$BI:$BI,$H$5,'Data Br'!$DF:$DF,C114)</f>
        <v>0</v>
      </c>
      <c r="K114" s="140">
        <f>COUNTIFS('Data Br'!$A:$A,"&gt;="&amp;'PT Reporte SDR Brazil'!$C$3,'Data Br'!$A:$A,"&lt;="&amp;'PT Reporte SDR Brazil'!$D$3,'Data Br'!$BI:$BI,$H$5,'Data Br'!$DF:$DF,C114)</f>
        <v>0</v>
      </c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</row>
    <row r="115" outlineLevel="1">
      <c r="A115" s="163"/>
      <c r="B115" s="172"/>
      <c r="C115" s="276" t="s">
        <v>78</v>
      </c>
      <c r="D115" s="41">
        <f t="shared" si="46"/>
        <v>0</v>
      </c>
      <c r="E115" s="179" t="str">
        <f t="shared" si="47"/>
        <v>#DIV/0!</v>
      </c>
      <c r="F115" s="232">
        <f t="shared" ref="F115:F126" si="49">iferror(D115/$D$114,0)</f>
        <v>0</v>
      </c>
      <c r="G115" s="165"/>
      <c r="H115" s="41">
        <f>COUNTIFS('Data Br'!$A:$A,"&gt;="&amp;'PT Reporte SDR Brazil'!$C$3,'Data Br'!$A:$A,"&lt;="&amp;'PT Reporte SDR Brazil'!$D$3,'Data Br'!$BR:$BR,C115)</f>
        <v>0</v>
      </c>
      <c r="I115" s="179" t="str">
        <f t="shared" si="48"/>
        <v>#DIV/0!</v>
      </c>
      <c r="J115" s="41">
        <f>COUNTIFS('Data Br'!$A:$A,"&gt;="&amp;'PT Reporte SDR Brazil'!$C$3,'Data Br'!$A:$A,"&lt;="&amp;'PT Reporte SDR Brazil'!$D$3,'Data Br'!$BI:$BI,$H$5,'Data Br'!$DF:$DF,C115)</f>
        <v>0</v>
      </c>
      <c r="K115" s="41">
        <f>COUNTIFS('Data Br'!$A:$A,"&gt;="&amp;'PT Reporte SDR Brazil'!$C$3,'Data Br'!$A:$A,"&lt;="&amp;'PT Reporte SDR Brazil'!$D$3,'Data Br'!$BI:$BI,$H$5,'Data Br'!$DF:$DF,C115)</f>
        <v>0</v>
      </c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</row>
    <row r="116" outlineLevel="1">
      <c r="A116" s="163"/>
      <c r="B116" s="172"/>
      <c r="C116" s="276" t="s">
        <v>79</v>
      </c>
      <c r="D116" s="41">
        <f t="shared" si="46"/>
        <v>0</v>
      </c>
      <c r="E116" s="179" t="str">
        <f t="shared" si="47"/>
        <v>#DIV/0!</v>
      </c>
      <c r="F116" s="232">
        <f t="shared" si="49"/>
        <v>0</v>
      </c>
      <c r="G116" s="165"/>
      <c r="H116" s="41">
        <f>COUNTIFS('Data Br'!$A:$A,"&gt;="&amp;'PT Reporte SDR Brazil'!$C$3,'Data Br'!$A:$A,"&lt;="&amp;'PT Reporte SDR Brazil'!$D$3,'Data Br'!$BR:$BR,C116)</f>
        <v>0</v>
      </c>
      <c r="I116" s="179" t="str">
        <f t="shared" si="48"/>
        <v>#DIV/0!</v>
      </c>
      <c r="J116" s="41">
        <f>COUNTIFS('Data Br'!$A:$A,"&gt;="&amp;'PT Reporte SDR Brazil'!$C$3,'Data Br'!$A:$A,"&lt;="&amp;'PT Reporte SDR Brazil'!$D$3,'Data Br'!$BI:$BI,$H$5,'Data Br'!$DF:$DF,C116)</f>
        <v>0</v>
      </c>
      <c r="K116" s="41">
        <f>COUNTIFS('Data Br'!$A:$A,"&gt;="&amp;'PT Reporte SDR Brazil'!$C$3,'Data Br'!$A:$A,"&lt;="&amp;'PT Reporte SDR Brazil'!$D$3,'Data Br'!$BI:$BI,$H$5,'Data Br'!$DF:$DF,C116)</f>
        <v>0</v>
      </c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</row>
    <row r="117" outlineLevel="1">
      <c r="A117" s="163"/>
      <c r="B117" s="172"/>
      <c r="C117" s="276" t="s">
        <v>80</v>
      </c>
      <c r="D117" s="41">
        <f t="shared" si="46"/>
        <v>0</v>
      </c>
      <c r="E117" s="179" t="str">
        <f t="shared" si="47"/>
        <v>#DIV/0!</v>
      </c>
      <c r="F117" s="232">
        <f t="shared" si="49"/>
        <v>0</v>
      </c>
      <c r="G117" s="165"/>
      <c r="H117" s="41">
        <f>COUNTIFS('Data Br'!$A:$A,"&gt;="&amp;'PT Reporte SDR Brazil'!$C$3,'Data Br'!$A:$A,"&lt;="&amp;'PT Reporte SDR Brazil'!$D$3,'Data Br'!$BR:$BR,C117)</f>
        <v>0</v>
      </c>
      <c r="I117" s="179" t="str">
        <f t="shared" si="48"/>
        <v>#DIV/0!</v>
      </c>
      <c r="J117" s="41">
        <f>COUNTIFS('Data Br'!$A:$A,"&gt;="&amp;'PT Reporte SDR Brazil'!$C$3,'Data Br'!$A:$A,"&lt;="&amp;'PT Reporte SDR Brazil'!$D$3,'Data Br'!$BI:$BI,$H$5,'Data Br'!$DF:$DF,C117)</f>
        <v>0</v>
      </c>
      <c r="K117" s="41">
        <f>COUNTIFS('Data Br'!$A:$A,"&gt;="&amp;'PT Reporte SDR Brazil'!$C$3,'Data Br'!$A:$A,"&lt;="&amp;'PT Reporte SDR Brazil'!$D$3,'Data Br'!$BI:$BI,$H$5,'Data Br'!$DF:$DF,C117)</f>
        <v>0</v>
      </c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</row>
    <row r="118" outlineLevel="1">
      <c r="A118" s="163"/>
      <c r="B118" s="178"/>
      <c r="C118" s="276" t="s">
        <v>81</v>
      </c>
      <c r="D118" s="41">
        <f t="shared" si="46"/>
        <v>0</v>
      </c>
      <c r="E118" s="179" t="str">
        <f t="shared" si="47"/>
        <v>#DIV/0!</v>
      </c>
      <c r="F118" s="232">
        <f t="shared" si="49"/>
        <v>0</v>
      </c>
      <c r="G118" s="165"/>
      <c r="H118" s="41">
        <f>COUNTIFS('Data Br'!$A:$A,"&gt;="&amp;'PT Reporte SDR Brazil'!$C$3,'Data Br'!$A:$A,"&lt;="&amp;'PT Reporte SDR Brazil'!$D$3,'Data Br'!$BR:$BR,C118)</f>
        <v>0</v>
      </c>
      <c r="I118" s="179" t="str">
        <f t="shared" si="48"/>
        <v>#DIV/0!</v>
      </c>
      <c r="J118" s="41">
        <f>COUNTIFS('Data Br'!$A:$A,"&gt;="&amp;'PT Reporte SDR Brazil'!$C$3,'Data Br'!$A:$A,"&lt;="&amp;'PT Reporte SDR Brazil'!$D$3,'Data Br'!$BI:$BI,$H$5,'Data Br'!$DF:$DF,C118)</f>
        <v>0</v>
      </c>
      <c r="K118" s="41">
        <f>COUNTIFS('Data Br'!$A:$A,"&gt;="&amp;'PT Reporte SDR Brazil'!$C$3,'Data Br'!$A:$A,"&lt;="&amp;'PT Reporte SDR Brazil'!$D$3,'Data Br'!$BI:$BI,$H$5,'Data Br'!$DF:$DF,C118)</f>
        <v>0</v>
      </c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</row>
    <row r="119" outlineLevel="1">
      <c r="A119" s="163"/>
      <c r="B119" s="172"/>
      <c r="C119" s="276" t="s">
        <v>82</v>
      </c>
      <c r="D119" s="41">
        <f t="shared" si="46"/>
        <v>0</v>
      </c>
      <c r="E119" s="179" t="str">
        <f t="shared" si="47"/>
        <v>#DIV/0!</v>
      </c>
      <c r="F119" s="232">
        <f t="shared" si="49"/>
        <v>0</v>
      </c>
      <c r="G119" s="165"/>
      <c r="H119" s="41">
        <f>COUNTIFS('Data Br'!$A:$A,"&gt;="&amp;'PT Reporte SDR Brazil'!$C$3,'Data Br'!$A:$A,"&lt;="&amp;'PT Reporte SDR Brazil'!$D$3,'Data Br'!$BR:$BR,C119)</f>
        <v>0</v>
      </c>
      <c r="I119" s="179" t="str">
        <f t="shared" si="48"/>
        <v>#DIV/0!</v>
      </c>
      <c r="J119" s="41">
        <f>COUNTIFS('Data Br'!$A:$A,"&gt;="&amp;'PT Reporte SDR Brazil'!$C$3,'Data Br'!$A:$A,"&lt;="&amp;'PT Reporte SDR Brazil'!$D$3,'Data Br'!$BI:$BI,$H$5,'Data Br'!$DF:$DF,C119)</f>
        <v>0</v>
      </c>
      <c r="K119" s="41">
        <f>COUNTIFS('Data Br'!$A:$A,"&gt;="&amp;'PT Reporte SDR Brazil'!$C$3,'Data Br'!$A:$A,"&lt;="&amp;'PT Reporte SDR Brazil'!$D$3,'Data Br'!$BI:$BI,$H$5,'Data Br'!$DF:$DF,C119)</f>
        <v>0</v>
      </c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</row>
    <row r="120" outlineLevel="1">
      <c r="A120" s="163"/>
      <c r="B120" s="178"/>
      <c r="C120" s="276" t="s">
        <v>83</v>
      </c>
      <c r="D120" s="41">
        <f t="shared" si="46"/>
        <v>0</v>
      </c>
      <c r="E120" s="179" t="str">
        <f t="shared" si="47"/>
        <v>#DIV/0!</v>
      </c>
      <c r="F120" s="232">
        <f t="shared" si="49"/>
        <v>0</v>
      </c>
      <c r="G120" s="165"/>
      <c r="H120" s="41">
        <f>COUNTIFS('Data Br'!$A:$A,"&gt;="&amp;'PT Reporte SDR Brazil'!$C$3,'Data Br'!$A:$A,"&lt;="&amp;'PT Reporte SDR Brazil'!$D$3,'Data Br'!$BR:$BR,C120)</f>
        <v>0</v>
      </c>
      <c r="I120" s="179" t="str">
        <f t="shared" si="48"/>
        <v>#DIV/0!</v>
      </c>
      <c r="J120" s="41">
        <f>COUNTIFS('Data Br'!$A:$A,"&gt;="&amp;'PT Reporte SDR Brazil'!$C$3,'Data Br'!$A:$A,"&lt;="&amp;'PT Reporte SDR Brazil'!$D$3,'Data Br'!$BI:$BI,$H$5,'Data Br'!$DF:$DF,C120)</f>
        <v>0</v>
      </c>
      <c r="K120" s="41">
        <f>COUNTIFS('Data Br'!$A:$A,"&gt;="&amp;'PT Reporte SDR Brazil'!$C$3,'Data Br'!$A:$A,"&lt;="&amp;'PT Reporte SDR Brazil'!$D$3,'Data Br'!$BI:$BI,$H$5,'Data Br'!$DF:$DF,C120)</f>
        <v>0</v>
      </c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</row>
    <row r="121" outlineLevel="1">
      <c r="A121" s="163"/>
      <c r="B121" s="178"/>
      <c r="C121" s="276" t="s">
        <v>84</v>
      </c>
      <c r="D121" s="41">
        <f t="shared" si="46"/>
        <v>0</v>
      </c>
      <c r="E121" s="179" t="str">
        <f t="shared" si="47"/>
        <v>#DIV/0!</v>
      </c>
      <c r="F121" s="232">
        <f t="shared" si="49"/>
        <v>0</v>
      </c>
      <c r="G121" s="165"/>
      <c r="H121" s="41">
        <f>COUNTIFS('Data Br'!$A:$A,"&gt;="&amp;'PT Reporte SDR Brazil'!$C$3,'Data Br'!$A:$A,"&lt;="&amp;'PT Reporte SDR Brazil'!$D$3,'Data Br'!$BR:$BR,C121)</f>
        <v>0</v>
      </c>
      <c r="I121" s="179" t="str">
        <f t="shared" si="48"/>
        <v>#DIV/0!</v>
      </c>
      <c r="J121" s="41">
        <f>COUNTIFS('Data Br'!$A:$A,"&gt;="&amp;'PT Reporte SDR Brazil'!$C$3,'Data Br'!$A:$A,"&lt;="&amp;'PT Reporte SDR Brazil'!$D$3,'Data Br'!$BI:$BI,$H$5,'Data Br'!$DF:$DF,C121)</f>
        <v>0</v>
      </c>
      <c r="K121" s="41">
        <f>COUNTIFS('Data Br'!$A:$A,"&gt;="&amp;'PT Reporte SDR Brazil'!$C$3,'Data Br'!$A:$A,"&lt;="&amp;'PT Reporte SDR Brazil'!$D$3,'Data Br'!$BI:$BI,$H$5,'Data Br'!$DF:$DF,C121)</f>
        <v>0</v>
      </c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</row>
    <row r="122" outlineLevel="1">
      <c r="A122" s="163"/>
      <c r="B122" s="178"/>
      <c r="C122" s="277" t="s">
        <v>85</v>
      </c>
      <c r="D122" s="41">
        <f t="shared" si="46"/>
        <v>0</v>
      </c>
      <c r="E122" s="179" t="str">
        <f t="shared" si="47"/>
        <v>#DIV/0!</v>
      </c>
      <c r="F122" s="232">
        <f t="shared" si="49"/>
        <v>0</v>
      </c>
      <c r="G122" s="165"/>
      <c r="H122" s="41">
        <f>COUNTIFS('Data Br'!$A:$A,"&gt;="&amp;'PT Reporte SDR Brazil'!$C$3,'Data Br'!$A:$A,"&lt;="&amp;'PT Reporte SDR Brazil'!$D$3,'Data Br'!$BR:$BR,C122)</f>
        <v>0</v>
      </c>
      <c r="I122" s="179" t="str">
        <f t="shared" si="48"/>
        <v>#DIV/0!</v>
      </c>
      <c r="J122" s="41">
        <f>COUNTIFS('Data Br'!$A:$A,"&gt;="&amp;'PT Reporte SDR Brazil'!$C$3,'Data Br'!$A:$A,"&lt;="&amp;'PT Reporte SDR Brazil'!$D$3,'Data Br'!$BI:$BI,$H$5,'Data Br'!$DF:$DF,C122)</f>
        <v>0</v>
      </c>
      <c r="K122" s="41">
        <f>COUNTIFS('Data Br'!$A:$A,"&gt;="&amp;'PT Reporte SDR Brazil'!$C$3,'Data Br'!$A:$A,"&lt;="&amp;'PT Reporte SDR Brazil'!$D$3,'Data Br'!$BI:$BI,$H$5,'Data Br'!$DF:$DF,C122)</f>
        <v>0</v>
      </c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</row>
    <row r="123" outlineLevel="1">
      <c r="A123" s="163"/>
      <c r="B123" s="178"/>
      <c r="C123" s="276" t="s">
        <v>86</v>
      </c>
      <c r="D123" s="41">
        <f t="shared" si="46"/>
        <v>0</v>
      </c>
      <c r="E123" s="179" t="str">
        <f t="shared" si="47"/>
        <v>#DIV/0!</v>
      </c>
      <c r="F123" s="232">
        <f t="shared" si="49"/>
        <v>0</v>
      </c>
      <c r="G123" s="165"/>
      <c r="H123" s="41">
        <f>COUNTIFS('Data Br'!$A:$A,"&gt;="&amp;'PT Reporte SDR Brazil'!$C$3,'Data Br'!$A:$A,"&lt;="&amp;'PT Reporte SDR Brazil'!$D$3,'Data Br'!$BR:$BR,C123)</f>
        <v>0</v>
      </c>
      <c r="I123" s="179" t="str">
        <f t="shared" si="48"/>
        <v>#DIV/0!</v>
      </c>
      <c r="J123" s="41">
        <f>COUNTIFS('Data Br'!$A:$A,"&gt;="&amp;'PT Reporte SDR Brazil'!$C$3,'Data Br'!$A:$A,"&lt;="&amp;'PT Reporte SDR Brazil'!$D$3,'Data Br'!$BI:$BI,$H$5,'Data Br'!$DF:$DF,C123)</f>
        <v>0</v>
      </c>
      <c r="K123" s="41">
        <f>COUNTIFS('Data Br'!$A:$A,"&gt;="&amp;'PT Reporte SDR Brazil'!$C$3,'Data Br'!$A:$A,"&lt;="&amp;'PT Reporte SDR Brazil'!$D$3,'Data Br'!$BI:$BI,$H$5,'Data Br'!$DF:$DF,C123)</f>
        <v>0</v>
      </c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</row>
    <row r="124" outlineLevel="1">
      <c r="A124" s="163"/>
      <c r="B124" s="178"/>
      <c r="C124" s="277" t="s">
        <v>87</v>
      </c>
      <c r="D124" s="41">
        <f t="shared" si="46"/>
        <v>0</v>
      </c>
      <c r="E124" s="179" t="str">
        <f t="shared" si="47"/>
        <v>#DIV/0!</v>
      </c>
      <c r="F124" s="232">
        <f t="shared" si="49"/>
        <v>0</v>
      </c>
      <c r="G124" s="165"/>
      <c r="H124" s="41">
        <f>COUNTIFS('Data Br'!$A:$A,"&gt;="&amp;'PT Reporte SDR Brazil'!$C$3,'Data Br'!$A:$A,"&lt;="&amp;'PT Reporte SDR Brazil'!$D$3,'Data Br'!$BR:$BR,C124)</f>
        <v>0</v>
      </c>
      <c r="I124" s="179" t="str">
        <f t="shared" si="48"/>
        <v>#DIV/0!</v>
      </c>
      <c r="J124" s="41">
        <f>COUNTIFS('Data Br'!$A:$A,"&gt;="&amp;'PT Reporte SDR Brazil'!$C$3,'Data Br'!$A:$A,"&lt;="&amp;'PT Reporte SDR Brazil'!$D$3,'Data Br'!$BI:$BI,$H$5,'Data Br'!$DF:$DF,C124)</f>
        <v>0</v>
      </c>
      <c r="K124" s="41">
        <f>COUNTIFS('Data Br'!$A:$A,"&gt;="&amp;'PT Reporte SDR Brazil'!$C$3,'Data Br'!$A:$A,"&lt;="&amp;'PT Reporte SDR Brazil'!$D$3,'Data Br'!$BI:$BI,$H$5,'Data Br'!$DF:$DF,C124)</f>
        <v>0</v>
      </c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</row>
    <row r="125" outlineLevel="1">
      <c r="A125" s="163"/>
      <c r="B125" s="178"/>
      <c r="C125" s="276" t="s">
        <v>88</v>
      </c>
      <c r="D125" s="41">
        <f t="shared" si="46"/>
        <v>0</v>
      </c>
      <c r="E125" s="179" t="str">
        <f t="shared" si="47"/>
        <v>#DIV/0!</v>
      </c>
      <c r="F125" s="232">
        <f t="shared" si="49"/>
        <v>0</v>
      </c>
      <c r="G125" s="165"/>
      <c r="H125" s="41">
        <f>COUNTIFS('Data Br'!$A:$A,"&gt;="&amp;'PT Reporte SDR Brazil'!$C$3,'Data Br'!$A:$A,"&lt;="&amp;'PT Reporte SDR Brazil'!$D$3,'Data Br'!$BR:$BR,C125)</f>
        <v>0</v>
      </c>
      <c r="I125" s="179" t="str">
        <f t="shared" si="48"/>
        <v>#DIV/0!</v>
      </c>
      <c r="J125" s="41">
        <f>COUNTIFS('Data Br'!$A:$A,"&gt;="&amp;'PT Reporte SDR Brazil'!$C$3,'Data Br'!$A:$A,"&lt;="&amp;'PT Reporte SDR Brazil'!$D$3,'Data Br'!$BI:$BI,$H$5,'Data Br'!$DF:$DF,C125)</f>
        <v>0</v>
      </c>
      <c r="K125" s="41">
        <f>COUNTIFS('Data Br'!$A:$A,"&gt;="&amp;'PT Reporte SDR Brazil'!$C$3,'Data Br'!$A:$A,"&lt;="&amp;'PT Reporte SDR Brazil'!$D$3,'Data Br'!$BI:$BI,$H$5,'Data Br'!$DF:$DF,C125)</f>
        <v>0</v>
      </c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</row>
    <row r="126" outlineLevel="1">
      <c r="A126" s="163"/>
      <c r="B126" s="178"/>
      <c r="C126" s="278" t="s">
        <v>89</v>
      </c>
      <c r="D126" s="41">
        <f t="shared" si="46"/>
        <v>0</v>
      </c>
      <c r="E126" s="179" t="str">
        <f t="shared" si="47"/>
        <v>#DIV/0!</v>
      </c>
      <c r="F126" s="232">
        <f t="shared" si="49"/>
        <v>0</v>
      </c>
      <c r="G126" s="165"/>
      <c r="H126" s="279">
        <f>COUNTIFS('Data Br'!$A:$A,"&gt;="&amp;'PT Reporte SDR Brazil'!$C$3,'Data Br'!$A:$A,"&lt;="&amp;'PT Reporte SDR Brazil'!$D$3,'Data Br'!$BR:$BR,C126)</f>
        <v>0</v>
      </c>
      <c r="I126" s="179" t="str">
        <f t="shared" si="48"/>
        <v>#DIV/0!</v>
      </c>
      <c r="J126" s="279">
        <f>COUNTIFS('Data Br'!$A:$A,"&gt;="&amp;'PT Reporte SDR Brazil'!$C$3,'Data Br'!$A:$A,"&lt;="&amp;'PT Reporte SDR Brazil'!$D$3,'Data Br'!$BI:$BI,$H$5,'Data Br'!$DF:$DF,C126)</f>
        <v>0</v>
      </c>
      <c r="K126" s="279">
        <f>COUNTIFS('Data Br'!$A:$A,"&gt;="&amp;'PT Reporte SDR Brazil'!$C$3,'Data Br'!$A:$A,"&lt;="&amp;'PT Reporte SDR Brazil'!$D$3,'Data Br'!$BI:$BI,$H$5,'Data Br'!$DF:$DF,C126)</f>
        <v>0</v>
      </c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</row>
    <row r="127" outlineLevel="1">
      <c r="A127" s="280"/>
      <c r="B127" s="270"/>
      <c r="C127" s="145"/>
      <c r="D127" s="135"/>
      <c r="E127" s="271"/>
      <c r="F127" s="281"/>
      <c r="G127" s="273"/>
      <c r="H127" s="135"/>
      <c r="I127" s="135"/>
      <c r="J127" s="135"/>
      <c r="K127" s="135"/>
      <c r="L127" s="280"/>
      <c r="M127" s="280"/>
      <c r="N127" s="280"/>
      <c r="O127" s="28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  <c r="AB127" s="270"/>
    </row>
    <row r="128" outlineLevel="1">
      <c r="A128" s="280"/>
      <c r="B128" s="270"/>
      <c r="C128" s="282"/>
      <c r="D128" s="135"/>
      <c r="E128" s="271"/>
      <c r="F128" s="283"/>
      <c r="G128" s="284"/>
      <c r="H128" s="135"/>
      <c r="I128" s="135"/>
      <c r="J128" s="135"/>
      <c r="K128" s="135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</row>
    <row r="129" outlineLevel="1">
      <c r="A129" s="280"/>
      <c r="B129" s="270"/>
      <c r="C129" s="282"/>
      <c r="D129" s="135"/>
      <c r="E129" s="271"/>
      <c r="F129" s="283"/>
      <c r="G129" s="284"/>
      <c r="H129" s="135"/>
      <c r="I129" s="135"/>
      <c r="J129" s="135"/>
      <c r="K129" s="135"/>
      <c r="L129" s="280"/>
      <c r="M129" s="280"/>
      <c r="N129" s="280"/>
      <c r="O129" s="28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  <c r="AB129" s="270"/>
    </row>
    <row r="130" outlineLevel="1">
      <c r="A130" s="285"/>
      <c r="B130" s="270"/>
      <c r="C130" s="282"/>
      <c r="D130" s="135"/>
      <c r="E130" s="271"/>
      <c r="F130" s="283"/>
      <c r="G130" s="286"/>
      <c r="H130" s="135"/>
      <c r="I130" s="135"/>
      <c r="J130" s="135"/>
      <c r="K130" s="135"/>
      <c r="L130" s="287"/>
      <c r="M130" s="287"/>
      <c r="N130" s="287"/>
      <c r="O130" s="287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  <c r="AB130" s="270"/>
    </row>
    <row r="131" outlineLevel="1">
      <c r="A131" s="280"/>
      <c r="B131" s="270"/>
      <c r="C131" s="288"/>
      <c r="D131" s="135"/>
      <c r="E131" s="271"/>
      <c r="F131" s="283"/>
      <c r="G131" s="284"/>
      <c r="H131" s="135"/>
      <c r="I131" s="135"/>
      <c r="J131" s="135"/>
      <c r="K131" s="135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</row>
    <row r="132" outlineLevel="1">
      <c r="A132" s="280"/>
      <c r="B132" s="270"/>
      <c r="C132" s="288"/>
      <c r="D132" s="135"/>
      <c r="E132" s="271"/>
      <c r="F132" s="283"/>
      <c r="G132" s="289"/>
      <c r="H132" s="135"/>
      <c r="I132" s="135"/>
      <c r="J132" s="135"/>
      <c r="K132" s="135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  <c r="AB132" s="270"/>
    </row>
    <row r="133" outlineLevel="1">
      <c r="A133" s="280"/>
      <c r="B133" s="270"/>
      <c r="C133" s="288"/>
      <c r="D133" s="135"/>
      <c r="E133" s="271"/>
      <c r="F133" s="283"/>
      <c r="G133" s="284"/>
      <c r="H133" s="135"/>
      <c r="I133" s="135"/>
      <c r="J133" s="135"/>
      <c r="K133" s="135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  <c r="AB133" s="270"/>
    </row>
    <row r="134" outlineLevel="1">
      <c r="A134" s="270"/>
      <c r="B134" s="270"/>
      <c r="C134" s="288"/>
      <c r="D134" s="135"/>
      <c r="E134" s="271"/>
      <c r="F134" s="283"/>
      <c r="G134" s="284"/>
      <c r="H134" s="135"/>
      <c r="I134" s="135"/>
      <c r="J134" s="135"/>
      <c r="K134" s="135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  <c r="AB134" s="270"/>
    </row>
    <row r="135" outlineLevel="1">
      <c r="A135" s="270"/>
      <c r="B135" s="270"/>
      <c r="C135" s="290"/>
      <c r="D135" s="135"/>
      <c r="E135" s="271"/>
      <c r="F135" s="283"/>
      <c r="G135" s="284"/>
      <c r="H135" s="135"/>
      <c r="I135" s="135"/>
      <c r="J135" s="135"/>
      <c r="K135" s="135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  <c r="AB135" s="270"/>
    </row>
    <row r="136" outlineLevel="1">
      <c r="A136" s="270"/>
      <c r="B136" s="270"/>
      <c r="C136" s="288"/>
      <c r="D136" s="135"/>
      <c r="E136" s="271"/>
      <c r="F136" s="283"/>
      <c r="G136" s="289"/>
      <c r="H136" s="135"/>
      <c r="I136" s="135"/>
      <c r="J136" s="135"/>
      <c r="K136" s="135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  <c r="AB136" s="270"/>
    </row>
    <row r="137" outlineLevel="1">
      <c r="A137" s="270"/>
      <c r="B137" s="270"/>
      <c r="C137" s="288"/>
      <c r="D137" s="135"/>
      <c r="E137" s="271"/>
      <c r="F137" s="283"/>
      <c r="G137" s="286"/>
      <c r="H137" s="135"/>
      <c r="I137" s="135"/>
      <c r="J137" s="135"/>
      <c r="K137" s="135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  <c r="AB137" s="270"/>
    </row>
    <row r="138" outlineLevel="1">
      <c r="A138" s="270"/>
      <c r="B138" s="270"/>
      <c r="C138" s="288"/>
      <c r="D138" s="135"/>
      <c r="E138" s="271"/>
      <c r="F138" s="283"/>
      <c r="G138" s="286"/>
      <c r="H138" s="135"/>
      <c r="I138" s="135"/>
      <c r="J138" s="135"/>
      <c r="K138" s="135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  <c r="AB138" s="270"/>
    </row>
    <row r="139" outlineLevel="1">
      <c r="A139" s="270"/>
      <c r="B139" s="270"/>
      <c r="C139" s="288"/>
      <c r="D139" s="135"/>
      <c r="E139" s="271"/>
      <c r="F139" s="283"/>
      <c r="G139" s="286"/>
      <c r="H139" s="135"/>
      <c r="I139" s="135"/>
      <c r="J139" s="135"/>
      <c r="K139" s="135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  <c r="AB139" s="270"/>
    </row>
    <row r="140">
      <c r="A140" s="270"/>
      <c r="B140" s="270"/>
      <c r="C140" s="291"/>
      <c r="D140" s="135"/>
      <c r="E140" s="271"/>
      <c r="F140" s="156"/>
      <c r="G140" s="273"/>
      <c r="H140" s="135"/>
      <c r="I140" s="135"/>
      <c r="J140" s="135"/>
      <c r="K140" s="135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  <c r="AB140" s="270"/>
    </row>
    <row r="141">
      <c r="A141" s="270"/>
      <c r="B141" s="270"/>
      <c r="C141" s="270"/>
      <c r="D141" s="292"/>
      <c r="E141" s="292"/>
      <c r="F141" s="293"/>
      <c r="G141" s="273"/>
      <c r="H141" s="292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  <c r="AB141" s="270"/>
    </row>
    <row r="142">
      <c r="A142" s="292"/>
      <c r="B142" s="292"/>
      <c r="C142" s="294"/>
      <c r="D142" s="292"/>
      <c r="E142" s="292"/>
      <c r="F142" s="293"/>
      <c r="G142" s="295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92"/>
      <c r="AB142" s="292"/>
    </row>
    <row r="143">
      <c r="A143" s="228"/>
      <c r="B143" s="228"/>
      <c r="D143" s="228"/>
      <c r="E143" s="228"/>
      <c r="F143" s="229"/>
      <c r="G143" s="296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>
      <c r="A144" s="228"/>
      <c r="B144" s="228"/>
      <c r="D144" s="228"/>
      <c r="E144" s="228"/>
      <c r="F144" s="229"/>
      <c r="G144" s="296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>
      <c r="A145" s="228"/>
      <c r="B145" s="228"/>
      <c r="C145" s="228"/>
      <c r="D145" s="228"/>
      <c r="E145" s="228"/>
      <c r="F145" s="229"/>
      <c r="G145" s="296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>
      <c r="A146" s="228"/>
      <c r="B146" s="228"/>
      <c r="C146" s="228"/>
      <c r="D146" s="228"/>
      <c r="E146" s="228"/>
      <c r="F146" s="229"/>
      <c r="G146" s="296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>
      <c r="A147" s="228"/>
      <c r="B147" s="228"/>
      <c r="C147" s="228"/>
      <c r="D147" s="228"/>
      <c r="E147" s="228"/>
      <c r="F147" s="229"/>
      <c r="G147" s="296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>
      <c r="A148" s="228"/>
      <c r="B148" s="228"/>
      <c r="C148" s="228"/>
      <c r="D148" s="228"/>
      <c r="E148" s="228"/>
      <c r="F148" s="229"/>
      <c r="G148" s="296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>
      <c r="A149" s="228"/>
      <c r="B149" s="228"/>
      <c r="C149" s="228"/>
      <c r="D149" s="228"/>
      <c r="E149" s="228"/>
      <c r="F149" s="229"/>
      <c r="G149" s="296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>
      <c r="A150" s="228"/>
      <c r="B150" s="228"/>
      <c r="C150" s="228"/>
      <c r="D150" s="228"/>
      <c r="E150" s="228"/>
      <c r="F150" s="229"/>
      <c r="G150" s="296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>
      <c r="A151" s="228"/>
      <c r="B151" s="228"/>
      <c r="C151" s="228"/>
      <c r="D151" s="228"/>
      <c r="E151" s="228"/>
      <c r="F151" s="229"/>
      <c r="G151" s="296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>
      <c r="A152" s="228"/>
      <c r="B152" s="228"/>
      <c r="C152" s="228"/>
      <c r="D152" s="228"/>
      <c r="E152" s="228"/>
      <c r="F152" s="229"/>
      <c r="G152" s="296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>
      <c r="A153" s="228"/>
      <c r="B153" s="228"/>
      <c r="C153" s="228"/>
      <c r="D153" s="228"/>
      <c r="E153" s="228"/>
      <c r="F153" s="229"/>
      <c r="G153" s="296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>
      <c r="A154" s="228"/>
      <c r="B154" s="228"/>
      <c r="C154" s="228"/>
      <c r="D154" s="228"/>
      <c r="E154" s="228"/>
      <c r="F154" s="229"/>
      <c r="G154" s="296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>
      <c r="A155" s="228"/>
      <c r="B155" s="228"/>
      <c r="C155" s="228"/>
      <c r="D155" s="228"/>
      <c r="E155" s="228"/>
      <c r="F155" s="229"/>
      <c r="G155" s="296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>
      <c r="A156" s="228"/>
      <c r="B156" s="228"/>
      <c r="C156" s="228"/>
      <c r="D156" s="228"/>
      <c r="E156" s="228"/>
      <c r="F156" s="229"/>
      <c r="G156" s="296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>
      <c r="A157" s="228"/>
      <c r="B157" s="228"/>
      <c r="C157" s="228"/>
      <c r="D157" s="228"/>
      <c r="E157" s="228"/>
      <c r="F157" s="229"/>
      <c r="G157" s="296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>
      <c r="A158" s="228"/>
      <c r="B158" s="228"/>
      <c r="C158" s="228"/>
      <c r="D158" s="228"/>
      <c r="E158" s="228"/>
      <c r="F158" s="229"/>
      <c r="G158" s="296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>
      <c r="A159" s="228"/>
      <c r="B159" s="228"/>
      <c r="C159" s="228"/>
      <c r="D159" s="228"/>
      <c r="E159" s="228"/>
      <c r="F159" s="229"/>
      <c r="G159" s="296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>
      <c r="A160" s="228"/>
      <c r="B160" s="228"/>
      <c r="C160" s="228"/>
      <c r="D160" s="228"/>
      <c r="E160" s="228"/>
      <c r="F160" s="229"/>
      <c r="G160" s="296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>
      <c r="A161" s="228"/>
      <c r="B161" s="228"/>
      <c r="C161" s="228"/>
      <c r="D161" s="228"/>
      <c r="E161" s="228"/>
      <c r="F161" s="229"/>
      <c r="G161" s="296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>
      <c r="A162" s="228"/>
      <c r="B162" s="228"/>
      <c r="C162" s="228"/>
      <c r="D162" s="228"/>
      <c r="E162" s="228"/>
      <c r="F162" s="229"/>
      <c r="G162" s="296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>
      <c r="A163" s="228"/>
      <c r="B163" s="228"/>
      <c r="C163" s="228"/>
      <c r="D163" s="228"/>
      <c r="E163" s="228"/>
      <c r="F163" s="229"/>
      <c r="G163" s="296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>
      <c r="A164" s="228"/>
      <c r="B164" s="228"/>
      <c r="C164" s="228"/>
      <c r="D164" s="228"/>
      <c r="E164" s="228"/>
      <c r="F164" s="229"/>
      <c r="G164" s="296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>
      <c r="A165" s="228"/>
      <c r="B165" s="228"/>
      <c r="C165" s="228"/>
      <c r="D165" s="228"/>
      <c r="E165" s="228"/>
      <c r="F165" s="229"/>
      <c r="G165" s="296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>
      <c r="A166" s="228"/>
      <c r="B166" s="228"/>
      <c r="C166" s="228"/>
      <c r="D166" s="228"/>
      <c r="E166" s="228"/>
      <c r="F166" s="229"/>
      <c r="G166" s="296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>
      <c r="A167" s="163"/>
      <c r="B167" s="163"/>
      <c r="C167" s="163"/>
      <c r="D167" s="163"/>
      <c r="E167" s="164"/>
      <c r="F167" s="164"/>
      <c r="G167" s="165"/>
      <c r="H167" s="228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</row>
    <row r="168">
      <c r="A168" s="163"/>
      <c r="B168" s="163"/>
      <c r="C168" s="163"/>
      <c r="D168" s="163"/>
      <c r="E168" s="164"/>
      <c r="F168" s="164"/>
      <c r="G168" s="165"/>
      <c r="H168" s="228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</row>
    <row r="169">
      <c r="A169" s="163"/>
      <c r="B169" s="163"/>
      <c r="C169" s="163"/>
      <c r="D169" s="163"/>
      <c r="E169" s="164"/>
      <c r="F169" s="164"/>
      <c r="G169" s="165"/>
      <c r="H169" s="228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</row>
    <row r="170">
      <c r="A170" s="163"/>
      <c r="B170" s="163"/>
      <c r="C170" s="163"/>
      <c r="D170" s="163"/>
      <c r="E170" s="164"/>
      <c r="F170" s="164"/>
      <c r="G170" s="165"/>
      <c r="H170" s="228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</row>
    <row r="171">
      <c r="A171" s="163"/>
      <c r="B171" s="163"/>
      <c r="C171" s="163"/>
      <c r="D171" s="163"/>
      <c r="E171" s="164"/>
      <c r="F171" s="164"/>
      <c r="G171" s="165"/>
      <c r="H171" s="228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</row>
    <row r="172">
      <c r="A172" s="163"/>
      <c r="B172" s="163"/>
      <c r="C172" s="163"/>
      <c r="D172" s="163"/>
      <c r="E172" s="164"/>
      <c r="F172" s="164"/>
      <c r="G172" s="165"/>
      <c r="H172" s="228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</row>
    <row r="173">
      <c r="A173" s="163"/>
      <c r="B173" s="163"/>
      <c r="C173" s="163"/>
      <c r="D173" s="163"/>
      <c r="E173" s="164"/>
      <c r="F173" s="164"/>
      <c r="G173" s="165"/>
      <c r="H173" s="228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</row>
    <row r="174">
      <c r="A174" s="163"/>
      <c r="B174" s="163"/>
      <c r="C174" s="163"/>
      <c r="D174" s="163"/>
      <c r="E174" s="164"/>
      <c r="F174" s="164"/>
      <c r="G174" s="165"/>
      <c r="H174" s="228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</row>
    <row r="175">
      <c r="A175" s="163"/>
      <c r="B175" s="163"/>
      <c r="C175" s="163"/>
      <c r="D175" s="163"/>
      <c r="E175" s="164"/>
      <c r="F175" s="164"/>
      <c r="G175" s="165"/>
      <c r="H175" s="228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</row>
    <row r="176">
      <c r="A176" s="163"/>
      <c r="B176" s="163"/>
      <c r="C176" s="163"/>
      <c r="D176" s="163"/>
      <c r="E176" s="164"/>
      <c r="F176" s="164"/>
      <c r="G176" s="165"/>
      <c r="H176" s="228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</row>
    <row r="177">
      <c r="A177" s="163"/>
      <c r="B177" s="163"/>
      <c r="C177" s="163"/>
      <c r="D177" s="163"/>
      <c r="E177" s="164"/>
      <c r="F177" s="164"/>
      <c r="G177" s="165"/>
      <c r="H177" s="228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</row>
    <row r="178">
      <c r="A178" s="163"/>
      <c r="B178" s="163"/>
      <c r="C178" s="163"/>
      <c r="D178" s="163"/>
      <c r="E178" s="164"/>
      <c r="F178" s="164"/>
      <c r="G178" s="165"/>
      <c r="H178" s="228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</row>
    <row r="179">
      <c r="A179" s="163"/>
      <c r="B179" s="163"/>
      <c r="C179" s="163"/>
      <c r="D179" s="163"/>
      <c r="E179" s="164"/>
      <c r="F179" s="164"/>
      <c r="G179" s="165"/>
      <c r="H179" s="228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</row>
    <row r="180">
      <c r="A180" s="163"/>
      <c r="B180" s="163"/>
      <c r="C180" s="163"/>
      <c r="D180" s="163"/>
      <c r="E180" s="164"/>
      <c r="F180" s="164"/>
      <c r="G180" s="165"/>
      <c r="H180" s="228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</row>
    <row r="181">
      <c r="A181" s="163"/>
      <c r="B181" s="163"/>
      <c r="C181" s="163"/>
      <c r="D181" s="163"/>
      <c r="E181" s="164"/>
      <c r="F181" s="164"/>
      <c r="G181" s="165"/>
      <c r="H181" s="228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</row>
    <row r="182">
      <c r="A182" s="163"/>
      <c r="B182" s="163"/>
      <c r="C182" s="163"/>
      <c r="D182" s="163"/>
      <c r="E182" s="164"/>
      <c r="F182" s="164"/>
      <c r="G182" s="165"/>
      <c r="H182" s="228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</row>
    <row r="183">
      <c r="A183" s="163"/>
      <c r="B183" s="163"/>
      <c r="C183" s="163"/>
      <c r="D183" s="163"/>
      <c r="E183" s="164"/>
      <c r="F183" s="164"/>
      <c r="G183" s="165"/>
      <c r="H183" s="228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</row>
    <row r="184">
      <c r="A184" s="163"/>
      <c r="B184" s="163"/>
      <c r="C184" s="163"/>
      <c r="D184" s="163"/>
      <c r="E184" s="164"/>
      <c r="F184" s="164"/>
      <c r="G184" s="165"/>
      <c r="H184" s="228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</row>
    <row r="185">
      <c r="A185" s="163"/>
      <c r="B185" s="163"/>
      <c r="C185" s="163"/>
      <c r="D185" s="163"/>
      <c r="E185" s="164"/>
      <c r="F185" s="164"/>
      <c r="G185" s="165"/>
      <c r="H185" s="228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</row>
    <row r="186">
      <c r="A186" s="163"/>
      <c r="B186" s="163"/>
      <c r="C186" s="163"/>
      <c r="D186" s="163"/>
      <c r="E186" s="164"/>
      <c r="F186" s="164"/>
      <c r="G186" s="165"/>
      <c r="H186" s="228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</row>
    <row r="187">
      <c r="A187" s="163"/>
      <c r="B187" s="163"/>
      <c r="C187" s="163"/>
      <c r="D187" s="163"/>
      <c r="E187" s="164"/>
      <c r="F187" s="164"/>
      <c r="G187" s="165"/>
      <c r="H187" s="228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</row>
    <row r="188">
      <c r="A188" s="163"/>
      <c r="B188" s="163"/>
      <c r="C188" s="163"/>
      <c r="D188" s="163"/>
      <c r="E188" s="164"/>
      <c r="F188" s="164"/>
      <c r="G188" s="165"/>
      <c r="H188" s="228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</row>
    <row r="189">
      <c r="A189" s="163"/>
      <c r="B189" s="163"/>
      <c r="C189" s="163"/>
      <c r="D189" s="163"/>
      <c r="E189" s="164"/>
      <c r="F189" s="164"/>
      <c r="G189" s="165"/>
      <c r="H189" s="228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</row>
    <row r="190">
      <c r="A190" s="163"/>
      <c r="B190" s="163"/>
      <c r="C190" s="163"/>
      <c r="D190" s="163"/>
      <c r="E190" s="164"/>
      <c r="F190" s="164"/>
      <c r="G190" s="165"/>
      <c r="H190" s="228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</row>
    <row r="191">
      <c r="A191" s="163"/>
      <c r="B191" s="163"/>
      <c r="C191" s="163"/>
      <c r="D191" s="163"/>
      <c r="E191" s="164"/>
      <c r="F191" s="164"/>
      <c r="G191" s="165"/>
      <c r="H191" s="228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</row>
    <row r="192">
      <c r="A192" s="163"/>
      <c r="B192" s="163"/>
      <c r="C192" s="163"/>
      <c r="D192" s="163"/>
      <c r="E192" s="164"/>
      <c r="F192" s="164"/>
      <c r="G192" s="165"/>
      <c r="H192" s="228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</row>
    <row r="193">
      <c r="A193" s="163"/>
      <c r="B193" s="163"/>
      <c r="C193" s="163"/>
      <c r="D193" s="163"/>
      <c r="E193" s="164"/>
      <c r="F193" s="164"/>
      <c r="G193" s="165"/>
      <c r="H193" s="228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</row>
    <row r="194">
      <c r="A194" s="163"/>
      <c r="B194" s="163"/>
      <c r="C194" s="163"/>
      <c r="D194" s="163"/>
      <c r="E194" s="164"/>
      <c r="F194" s="164"/>
      <c r="G194" s="177"/>
      <c r="H194" s="41">
        <f>COUNTIFS(Data!$A:$A,"&gt;="&amp;'PT Reporte SDR Brazil'!$C$3,Data!$A:$A,"&lt;="&amp;'PT Reporte SDR Brazil'!$D$3,Data!$BG:$BG,H183,Data!$AI:$AI,"No")</f>
        <v>0</v>
      </c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</row>
    <row r="195">
      <c r="A195" s="163"/>
      <c r="B195" s="163"/>
      <c r="C195" s="163"/>
      <c r="D195" s="163"/>
      <c r="E195" s="164"/>
      <c r="F195" s="164"/>
      <c r="G195" s="165"/>
      <c r="H195" s="228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</row>
    <row r="196">
      <c r="A196" s="163"/>
      <c r="B196" s="163"/>
      <c r="C196" s="163"/>
      <c r="D196" s="163"/>
      <c r="E196" s="164"/>
      <c r="F196" s="164"/>
      <c r="G196" s="165"/>
      <c r="H196" s="228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</row>
    <row r="197">
      <c r="A197" s="163"/>
      <c r="B197" s="163"/>
      <c r="C197" s="163"/>
      <c r="D197" s="163"/>
      <c r="E197" s="164"/>
      <c r="F197" s="164"/>
      <c r="G197" s="165"/>
      <c r="H197" s="228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</row>
    <row r="198">
      <c r="A198" s="163"/>
      <c r="B198" s="163"/>
      <c r="C198" s="163"/>
      <c r="D198" s="163"/>
      <c r="E198" s="164"/>
      <c r="F198" s="164"/>
      <c r="G198" s="165"/>
      <c r="H198" s="228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</row>
    <row r="199">
      <c r="A199" s="163"/>
      <c r="B199" s="163"/>
      <c r="C199" s="163"/>
      <c r="D199" s="163"/>
      <c r="E199" s="164"/>
      <c r="F199" s="164"/>
      <c r="G199" s="165"/>
      <c r="H199" s="228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</row>
    <row r="200">
      <c r="A200" s="163"/>
      <c r="B200" s="163"/>
      <c r="C200" s="163"/>
      <c r="D200" s="163"/>
      <c r="E200" s="164"/>
      <c r="F200" s="164"/>
      <c r="G200" s="165"/>
      <c r="H200" s="228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</row>
    <row r="201">
      <c r="A201" s="163"/>
      <c r="B201" s="163"/>
      <c r="C201" s="163"/>
      <c r="D201" s="163"/>
      <c r="E201" s="164"/>
      <c r="F201" s="164"/>
      <c r="G201" s="165"/>
      <c r="H201" s="166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</row>
    <row r="202">
      <c r="A202" s="163"/>
      <c r="B202" s="163"/>
      <c r="C202" s="163"/>
      <c r="D202" s="163"/>
      <c r="E202" s="164"/>
      <c r="F202" s="164"/>
      <c r="G202" s="165"/>
      <c r="H202" s="166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</row>
    <row r="203">
      <c r="A203" s="163"/>
      <c r="B203" s="163"/>
      <c r="C203" s="163"/>
      <c r="D203" s="163"/>
      <c r="E203" s="164"/>
      <c r="F203" s="164"/>
      <c r="G203" s="165"/>
      <c r="H203" s="166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</row>
    <row r="204">
      <c r="A204" s="163"/>
      <c r="B204" s="163"/>
      <c r="C204" s="163"/>
      <c r="D204" s="163"/>
      <c r="E204" s="164"/>
      <c r="F204" s="164"/>
      <c r="G204" s="165"/>
      <c r="H204" s="166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</row>
    <row r="205">
      <c r="A205" s="163"/>
      <c r="B205" s="163"/>
      <c r="C205" s="163"/>
      <c r="D205" s="163"/>
      <c r="E205" s="164"/>
      <c r="F205" s="164"/>
      <c r="G205" s="165"/>
      <c r="H205" s="166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</row>
    <row r="206">
      <c r="A206" s="163"/>
      <c r="B206" s="163"/>
      <c r="C206" s="163"/>
      <c r="D206" s="163"/>
      <c r="E206" s="164"/>
      <c r="F206" s="164"/>
      <c r="G206" s="165"/>
      <c r="H206" s="166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</row>
    <row r="207">
      <c r="A207" s="163"/>
      <c r="B207" s="163"/>
      <c r="C207" s="163"/>
      <c r="D207" s="163"/>
      <c r="E207" s="164"/>
      <c r="F207" s="164"/>
      <c r="G207" s="165"/>
      <c r="H207" s="166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</row>
    <row r="208">
      <c r="A208" s="163"/>
      <c r="B208" s="163"/>
      <c r="C208" s="163"/>
      <c r="D208" s="163"/>
      <c r="E208" s="164"/>
      <c r="F208" s="164"/>
      <c r="G208" s="165"/>
      <c r="H208" s="166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</row>
    <row r="209">
      <c r="A209" s="163"/>
      <c r="B209" s="163"/>
      <c r="C209" s="163"/>
      <c r="D209" s="163"/>
      <c r="E209" s="164"/>
      <c r="F209" s="164"/>
      <c r="G209" s="165"/>
      <c r="H209" s="166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</row>
    <row r="210">
      <c r="A210" s="163"/>
      <c r="B210" s="163"/>
      <c r="C210" s="163"/>
      <c r="D210" s="163"/>
      <c r="E210" s="164"/>
      <c r="F210" s="164"/>
      <c r="G210" s="165"/>
      <c r="H210" s="166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</row>
    <row r="211">
      <c r="A211" s="163"/>
      <c r="B211" s="163"/>
      <c r="C211" s="163"/>
      <c r="D211" s="163"/>
      <c r="E211" s="164"/>
      <c r="F211" s="164"/>
      <c r="G211" s="165"/>
      <c r="H211" s="166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</row>
    <row r="212">
      <c r="A212" s="163"/>
      <c r="B212" s="163"/>
      <c r="C212" s="163"/>
      <c r="D212" s="163"/>
      <c r="E212" s="164"/>
      <c r="F212" s="164"/>
      <c r="G212" s="165"/>
      <c r="H212" s="166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</row>
    <row r="213">
      <c r="A213" s="163"/>
      <c r="B213" s="163"/>
      <c r="C213" s="163"/>
      <c r="D213" s="163"/>
      <c r="E213" s="164"/>
      <c r="F213" s="164"/>
      <c r="G213" s="165"/>
      <c r="H213" s="166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</row>
    <row r="214">
      <c r="A214" s="163"/>
      <c r="B214" s="163"/>
      <c r="C214" s="163"/>
      <c r="D214" s="163"/>
      <c r="E214" s="164"/>
      <c r="F214" s="164"/>
      <c r="G214" s="165"/>
      <c r="H214" s="166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</row>
    <row r="215">
      <c r="A215" s="163"/>
      <c r="B215" s="163"/>
      <c r="C215" s="163"/>
      <c r="D215" s="163"/>
      <c r="E215" s="164"/>
      <c r="F215" s="164"/>
      <c r="G215" s="165"/>
      <c r="H215" s="166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</row>
    <row r="216">
      <c r="A216" s="163"/>
      <c r="B216" s="163"/>
      <c r="C216" s="163"/>
      <c r="D216" s="163"/>
      <c r="E216" s="164"/>
      <c r="F216" s="164"/>
      <c r="G216" s="165"/>
      <c r="H216" s="166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</row>
    <row r="217">
      <c r="A217" s="163"/>
      <c r="B217" s="163"/>
      <c r="C217" s="163"/>
      <c r="D217" s="163"/>
      <c r="E217" s="164"/>
      <c r="F217" s="164"/>
      <c r="G217" s="165"/>
      <c r="H217" s="166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</row>
    <row r="218">
      <c r="A218" s="163"/>
      <c r="B218" s="163"/>
      <c r="C218" s="163"/>
      <c r="D218" s="163"/>
      <c r="E218" s="164"/>
      <c r="F218" s="164"/>
      <c r="G218" s="165"/>
      <c r="H218" s="166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</row>
    <row r="219">
      <c r="A219" s="163"/>
      <c r="B219" s="163"/>
      <c r="C219" s="163"/>
      <c r="D219" s="163"/>
      <c r="E219" s="164"/>
      <c r="F219" s="164"/>
      <c r="G219" s="165"/>
      <c r="H219" s="166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</row>
    <row r="220">
      <c r="A220" s="163"/>
      <c r="B220" s="163"/>
      <c r="C220" s="163"/>
      <c r="D220" s="163"/>
      <c r="E220" s="164"/>
      <c r="F220" s="164"/>
      <c r="G220" s="165"/>
      <c r="H220" s="166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</row>
    <row r="221">
      <c r="A221" s="163"/>
      <c r="B221" s="163"/>
      <c r="C221" s="163"/>
      <c r="D221" s="163"/>
      <c r="E221" s="164"/>
      <c r="F221" s="164"/>
      <c r="G221" s="165"/>
      <c r="H221" s="166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</row>
    <row r="222">
      <c r="A222" s="163"/>
      <c r="B222" s="163"/>
      <c r="C222" s="163"/>
      <c r="D222" s="163"/>
      <c r="E222" s="164"/>
      <c r="F222" s="164"/>
      <c r="G222" s="165"/>
      <c r="H222" s="166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</row>
    <row r="223">
      <c r="A223" s="163"/>
      <c r="B223" s="163"/>
      <c r="C223" s="163"/>
      <c r="D223" s="163"/>
      <c r="E223" s="164"/>
      <c r="F223" s="164"/>
      <c r="G223" s="165"/>
      <c r="H223" s="166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</row>
    <row r="224">
      <c r="A224" s="163"/>
      <c r="B224" s="163"/>
      <c r="C224" s="163"/>
      <c r="D224" s="163"/>
      <c r="E224" s="164"/>
      <c r="F224" s="164"/>
      <c r="G224" s="165"/>
      <c r="H224" s="166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</row>
    <row r="225">
      <c r="A225" s="163"/>
      <c r="B225" s="163"/>
      <c r="C225" s="163"/>
      <c r="D225" s="163"/>
      <c r="E225" s="164"/>
      <c r="F225" s="164"/>
      <c r="G225" s="165"/>
      <c r="H225" s="166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</row>
    <row r="226">
      <c r="A226" s="163"/>
      <c r="B226" s="163"/>
      <c r="C226" s="163"/>
      <c r="D226" s="163"/>
      <c r="E226" s="164"/>
      <c r="F226" s="164"/>
      <c r="G226" s="165"/>
      <c r="H226" s="166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</row>
    <row r="227">
      <c r="A227" s="163"/>
      <c r="B227" s="163"/>
      <c r="C227" s="163"/>
      <c r="D227" s="163"/>
      <c r="E227" s="164"/>
      <c r="F227" s="164"/>
      <c r="G227" s="165"/>
      <c r="H227" s="166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</row>
    <row r="228">
      <c r="A228" s="163"/>
      <c r="B228" s="163"/>
      <c r="C228" s="163"/>
      <c r="D228" s="163"/>
      <c r="E228" s="164"/>
      <c r="F228" s="164"/>
      <c r="G228" s="165"/>
      <c r="H228" s="166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</row>
    <row r="229">
      <c r="A229" s="163"/>
      <c r="B229" s="163"/>
      <c r="C229" s="163"/>
      <c r="D229" s="163"/>
      <c r="E229" s="164"/>
      <c r="F229" s="164"/>
      <c r="G229" s="165"/>
      <c r="H229" s="166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</row>
    <row r="230">
      <c r="A230" s="163"/>
      <c r="B230" s="163"/>
      <c r="C230" s="163"/>
      <c r="D230" s="163"/>
      <c r="E230" s="164"/>
      <c r="F230" s="164"/>
      <c r="G230" s="165"/>
      <c r="H230" s="166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</row>
    <row r="231">
      <c r="A231" s="163"/>
      <c r="B231" s="163"/>
      <c r="C231" s="163"/>
      <c r="D231" s="163"/>
      <c r="E231" s="164"/>
      <c r="F231" s="164"/>
      <c r="G231" s="165"/>
      <c r="H231" s="166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</row>
    <row r="232">
      <c r="A232" s="163"/>
      <c r="B232" s="163"/>
      <c r="C232" s="163"/>
      <c r="D232" s="163"/>
      <c r="E232" s="164"/>
      <c r="F232" s="164"/>
      <c r="G232" s="165"/>
      <c r="H232" s="166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</row>
    <row r="233">
      <c r="A233" s="163"/>
      <c r="B233" s="163"/>
      <c r="C233" s="163"/>
      <c r="D233" s="163"/>
      <c r="E233" s="164"/>
      <c r="F233" s="164"/>
      <c r="G233" s="165"/>
      <c r="H233" s="166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</row>
    <row r="234">
      <c r="A234" s="163"/>
      <c r="B234" s="163"/>
      <c r="C234" s="163"/>
      <c r="D234" s="163"/>
      <c r="E234" s="164"/>
      <c r="F234" s="164"/>
      <c r="G234" s="165"/>
      <c r="H234" s="166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</row>
    <row r="235">
      <c r="A235" s="163"/>
      <c r="B235" s="163"/>
      <c r="C235" s="163"/>
      <c r="D235" s="163"/>
      <c r="E235" s="164"/>
      <c r="F235" s="164"/>
      <c r="G235" s="165"/>
      <c r="H235" s="166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</row>
    <row r="236">
      <c r="A236" s="163"/>
      <c r="B236" s="163"/>
      <c r="C236" s="163"/>
      <c r="D236" s="163"/>
      <c r="E236" s="164"/>
      <c r="F236" s="164"/>
      <c r="G236" s="165"/>
      <c r="H236" s="166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</row>
    <row r="237">
      <c r="A237" s="163"/>
      <c r="B237" s="163"/>
      <c r="C237" s="163"/>
      <c r="D237" s="163"/>
      <c r="E237" s="164"/>
      <c r="F237" s="164"/>
      <c r="G237" s="165"/>
      <c r="H237" s="166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</row>
    <row r="238">
      <c r="A238" s="163"/>
      <c r="B238" s="163"/>
      <c r="C238" s="163"/>
      <c r="D238" s="163"/>
      <c r="E238" s="164"/>
      <c r="F238" s="164"/>
      <c r="G238" s="165"/>
      <c r="H238" s="166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</row>
    <row r="239">
      <c r="A239" s="163"/>
      <c r="B239" s="163"/>
      <c r="C239" s="163"/>
      <c r="D239" s="163"/>
      <c r="E239" s="164"/>
      <c r="F239" s="164"/>
      <c r="G239" s="165"/>
      <c r="H239" s="166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</row>
    <row r="240">
      <c r="A240" s="163"/>
      <c r="B240" s="163"/>
      <c r="C240" s="163"/>
      <c r="D240" s="163"/>
      <c r="E240" s="164"/>
      <c r="F240" s="164"/>
      <c r="G240" s="165"/>
      <c r="H240" s="166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</row>
    <row r="241">
      <c r="A241" s="163"/>
      <c r="B241" s="163"/>
      <c r="C241" s="163"/>
      <c r="D241" s="163"/>
      <c r="E241" s="164"/>
      <c r="F241" s="164"/>
      <c r="G241" s="165"/>
      <c r="H241" s="166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</row>
    <row r="242">
      <c r="A242" s="163"/>
      <c r="B242" s="163"/>
      <c r="C242" s="163"/>
      <c r="D242" s="163"/>
      <c r="E242" s="164"/>
      <c r="F242" s="164"/>
      <c r="G242" s="165"/>
      <c r="H242" s="166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</row>
    <row r="243">
      <c r="A243" s="163"/>
      <c r="B243" s="163"/>
      <c r="C243" s="163"/>
      <c r="D243" s="163"/>
      <c r="E243" s="164"/>
      <c r="F243" s="164"/>
      <c r="G243" s="165"/>
      <c r="H243" s="166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</row>
    <row r="244">
      <c r="A244" s="163"/>
      <c r="B244" s="163"/>
      <c r="C244" s="163"/>
      <c r="D244" s="163"/>
      <c r="E244" s="164"/>
      <c r="F244" s="164"/>
      <c r="G244" s="165"/>
      <c r="H244" s="166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</row>
    <row r="245">
      <c r="A245" s="163"/>
      <c r="B245" s="163"/>
      <c r="C245" s="163"/>
      <c r="D245" s="163"/>
      <c r="E245" s="164"/>
      <c r="F245" s="164"/>
      <c r="G245" s="165"/>
      <c r="H245" s="166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</row>
    <row r="246">
      <c r="A246" s="163"/>
      <c r="B246" s="163"/>
      <c r="C246" s="163"/>
      <c r="D246" s="163"/>
      <c r="E246" s="164"/>
      <c r="F246" s="164"/>
      <c r="G246" s="165"/>
      <c r="H246" s="166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</row>
    <row r="247">
      <c r="A247" s="163"/>
      <c r="B247" s="163"/>
      <c r="C247" s="163"/>
      <c r="D247" s="163"/>
      <c r="E247" s="164"/>
      <c r="F247" s="164"/>
      <c r="G247" s="165"/>
      <c r="H247" s="166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</row>
    <row r="248">
      <c r="A248" s="163"/>
      <c r="B248" s="163"/>
      <c r="C248" s="163"/>
      <c r="D248" s="163"/>
      <c r="E248" s="164"/>
      <c r="F248" s="164"/>
      <c r="G248" s="165"/>
      <c r="H248" s="166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</row>
    <row r="249">
      <c r="A249" s="163"/>
      <c r="B249" s="163"/>
      <c r="C249" s="163"/>
      <c r="D249" s="163"/>
      <c r="E249" s="164"/>
      <c r="F249" s="164"/>
      <c r="G249" s="165"/>
      <c r="H249" s="166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</row>
    <row r="250">
      <c r="A250" s="163"/>
      <c r="B250" s="163"/>
      <c r="C250" s="163"/>
      <c r="D250" s="163"/>
      <c r="E250" s="164"/>
      <c r="F250" s="164"/>
      <c r="G250" s="165"/>
      <c r="H250" s="166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</row>
    <row r="251">
      <c r="A251" s="163"/>
      <c r="B251" s="163"/>
      <c r="C251" s="163"/>
      <c r="D251" s="163"/>
      <c r="E251" s="164"/>
      <c r="F251" s="164"/>
      <c r="G251" s="165"/>
      <c r="H251" s="166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</row>
    <row r="252">
      <c r="A252" s="163"/>
      <c r="B252" s="163"/>
      <c r="C252" s="163"/>
      <c r="D252" s="163"/>
      <c r="E252" s="164"/>
      <c r="F252" s="164"/>
      <c r="G252" s="165"/>
      <c r="H252" s="166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</row>
    <row r="253">
      <c r="A253" s="163"/>
      <c r="B253" s="163"/>
      <c r="C253" s="163"/>
      <c r="D253" s="163"/>
      <c r="E253" s="164"/>
      <c r="F253" s="164"/>
      <c r="G253" s="165"/>
      <c r="H253" s="166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</row>
    <row r="254">
      <c r="A254" s="163"/>
      <c r="B254" s="163"/>
      <c r="C254" s="163"/>
      <c r="D254" s="163"/>
      <c r="E254" s="164"/>
      <c r="F254" s="164"/>
      <c r="G254" s="165"/>
      <c r="H254" s="166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</row>
    <row r="255">
      <c r="A255" s="163"/>
      <c r="B255" s="163"/>
      <c r="C255" s="163"/>
      <c r="D255" s="163"/>
      <c r="E255" s="164"/>
      <c r="F255" s="164"/>
      <c r="G255" s="165"/>
      <c r="H255" s="166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</row>
    <row r="256">
      <c r="A256" s="163"/>
      <c r="B256" s="163"/>
      <c r="C256" s="163"/>
      <c r="D256" s="163"/>
      <c r="E256" s="164"/>
      <c r="F256" s="164"/>
      <c r="G256" s="165"/>
      <c r="H256" s="166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</row>
    <row r="257">
      <c r="A257" s="163"/>
      <c r="B257" s="163"/>
      <c r="C257" s="163"/>
      <c r="D257" s="163"/>
      <c r="E257" s="164"/>
      <c r="F257" s="164"/>
      <c r="G257" s="165"/>
      <c r="H257" s="166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</row>
    <row r="258">
      <c r="A258" s="163"/>
      <c r="B258" s="163"/>
      <c r="C258" s="163"/>
      <c r="D258" s="163"/>
      <c r="E258" s="164"/>
      <c r="F258" s="164"/>
      <c r="G258" s="165"/>
      <c r="H258" s="166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</row>
    <row r="259">
      <c r="A259" s="163"/>
      <c r="B259" s="163"/>
      <c r="C259" s="163"/>
      <c r="D259" s="163"/>
      <c r="E259" s="164"/>
      <c r="F259" s="164"/>
      <c r="G259" s="165"/>
      <c r="H259" s="166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</row>
    <row r="260">
      <c r="A260" s="163"/>
      <c r="B260" s="163"/>
      <c r="C260" s="163"/>
      <c r="D260" s="163"/>
      <c r="E260" s="164"/>
      <c r="F260" s="164"/>
      <c r="G260" s="165"/>
      <c r="H260" s="166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</row>
    <row r="261">
      <c r="A261" s="163"/>
      <c r="B261" s="163"/>
      <c r="C261" s="163"/>
      <c r="D261" s="163"/>
      <c r="E261" s="164"/>
      <c r="F261" s="164"/>
      <c r="G261" s="165"/>
      <c r="H261" s="166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</row>
    <row r="262">
      <c r="A262" s="163"/>
      <c r="B262" s="163"/>
      <c r="C262" s="163"/>
      <c r="D262" s="163"/>
      <c r="E262" s="164"/>
      <c r="F262" s="164"/>
      <c r="G262" s="165"/>
      <c r="H262" s="166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</row>
    <row r="263">
      <c r="A263" s="163"/>
      <c r="B263" s="163"/>
      <c r="C263" s="163"/>
      <c r="D263" s="163"/>
      <c r="E263" s="164"/>
      <c r="F263" s="164"/>
      <c r="G263" s="165"/>
      <c r="H263" s="166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</row>
    <row r="264">
      <c r="A264" s="163"/>
      <c r="B264" s="163"/>
      <c r="C264" s="163"/>
      <c r="D264" s="163"/>
      <c r="E264" s="164"/>
      <c r="F264" s="164"/>
      <c r="G264" s="165"/>
      <c r="H264" s="166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</row>
    <row r="265">
      <c r="A265" s="163"/>
      <c r="B265" s="163"/>
      <c r="C265" s="163"/>
      <c r="D265" s="163"/>
      <c r="E265" s="164"/>
      <c r="F265" s="164"/>
      <c r="G265" s="165"/>
      <c r="H265" s="166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</row>
    <row r="266">
      <c r="A266" s="163"/>
      <c r="B266" s="163"/>
      <c r="C266" s="163"/>
      <c r="D266" s="163"/>
      <c r="E266" s="164"/>
      <c r="F266" s="164"/>
      <c r="G266" s="165"/>
      <c r="H266" s="166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</row>
    <row r="267">
      <c r="A267" s="163"/>
      <c r="B267" s="163"/>
      <c r="C267" s="163"/>
      <c r="D267" s="163"/>
      <c r="E267" s="164"/>
      <c r="F267" s="164"/>
      <c r="G267" s="165"/>
      <c r="H267" s="166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</row>
    <row r="268">
      <c r="A268" s="163"/>
      <c r="B268" s="163"/>
      <c r="C268" s="163"/>
      <c r="D268" s="163"/>
      <c r="E268" s="164"/>
      <c r="F268" s="164"/>
      <c r="G268" s="165"/>
      <c r="H268" s="166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</row>
    <row r="269">
      <c r="A269" s="163"/>
      <c r="B269" s="163"/>
      <c r="C269" s="163"/>
      <c r="D269" s="163"/>
      <c r="E269" s="164"/>
      <c r="F269" s="164"/>
      <c r="G269" s="165"/>
      <c r="H269" s="166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</row>
    <row r="270">
      <c r="A270" s="163"/>
      <c r="B270" s="163"/>
      <c r="C270" s="163"/>
      <c r="D270" s="163"/>
      <c r="E270" s="164"/>
      <c r="F270" s="164"/>
      <c r="G270" s="165"/>
      <c r="H270" s="166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</row>
    <row r="271">
      <c r="A271" s="163"/>
      <c r="B271" s="163"/>
      <c r="C271" s="163"/>
      <c r="D271" s="163"/>
      <c r="E271" s="164"/>
      <c r="F271" s="164"/>
      <c r="G271" s="165"/>
      <c r="H271" s="166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</row>
    <row r="272">
      <c r="A272" s="163"/>
      <c r="B272" s="163"/>
      <c r="C272" s="163"/>
      <c r="D272" s="163"/>
      <c r="E272" s="164"/>
      <c r="F272" s="164"/>
      <c r="G272" s="165"/>
      <c r="H272" s="166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</row>
    <row r="273">
      <c r="A273" s="163"/>
      <c r="B273" s="163"/>
      <c r="C273" s="163"/>
      <c r="D273" s="163"/>
      <c r="E273" s="164"/>
      <c r="F273" s="164"/>
      <c r="G273" s="165"/>
      <c r="H273" s="166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</row>
    <row r="274">
      <c r="A274" s="163"/>
      <c r="B274" s="163"/>
      <c r="C274" s="163"/>
      <c r="D274" s="163"/>
      <c r="E274" s="164"/>
      <c r="F274" s="164"/>
      <c r="G274" s="165"/>
      <c r="H274" s="166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</row>
    <row r="275">
      <c r="A275" s="163"/>
      <c r="B275" s="163"/>
      <c r="C275" s="163"/>
      <c r="D275" s="163"/>
      <c r="E275" s="164"/>
      <c r="F275" s="164"/>
      <c r="G275" s="165"/>
      <c r="H275" s="166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</row>
    <row r="276">
      <c r="A276" s="163"/>
      <c r="B276" s="163"/>
      <c r="C276" s="163"/>
      <c r="D276" s="163"/>
      <c r="E276" s="164"/>
      <c r="F276" s="164"/>
      <c r="G276" s="165"/>
      <c r="H276" s="166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</row>
    <row r="277">
      <c r="A277" s="163"/>
      <c r="B277" s="163"/>
      <c r="C277" s="163"/>
      <c r="D277" s="163"/>
      <c r="E277" s="164"/>
      <c r="F277" s="164"/>
      <c r="G277" s="165"/>
      <c r="H277" s="166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</row>
    <row r="278">
      <c r="A278" s="163"/>
      <c r="B278" s="163"/>
      <c r="C278" s="163"/>
      <c r="D278" s="163"/>
      <c r="E278" s="164"/>
      <c r="F278" s="164"/>
      <c r="G278" s="165"/>
      <c r="H278" s="166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</row>
    <row r="279">
      <c r="A279" s="163"/>
      <c r="B279" s="163"/>
      <c r="C279" s="163"/>
      <c r="D279" s="163"/>
      <c r="E279" s="164"/>
      <c r="F279" s="164"/>
      <c r="G279" s="165"/>
      <c r="H279" s="166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</row>
    <row r="280">
      <c r="A280" s="163"/>
      <c r="B280" s="163"/>
      <c r="C280" s="163"/>
      <c r="D280" s="163"/>
      <c r="E280" s="164"/>
      <c r="F280" s="164"/>
      <c r="G280" s="165"/>
      <c r="H280" s="166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</row>
    <row r="281">
      <c r="A281" s="163"/>
      <c r="B281" s="163"/>
      <c r="C281" s="27" t="str">
        <f>SUMIFS(Data!$CV:$CV,Data!$X:$X,"&gt;="&amp;'PT Reporte SDR Brazil'!$C$3,Data!$X:$X,"&lt;="&amp;'PT Reporte SDR Brazil'!$D$3,Data!$BI:$BI,C230)</f>
        <v>#N/A</v>
      </c>
      <c r="D281" s="163"/>
      <c r="E281" s="164"/>
      <c r="F281" s="164"/>
      <c r="G281" s="165"/>
      <c r="H281" s="166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</row>
    <row r="282">
      <c r="A282" s="163"/>
      <c r="B282" s="163"/>
      <c r="C282" s="27" t="str">
        <f>SUMIFS(Data!$CV:$CV,Data!$X:$X,"&gt;="&amp;'PT Reporte SDR Brazil'!$C$3,Data!$X:$X,"&lt;="&amp;'PT Reporte SDR Brazil'!$D$3,Data!$BI:$BI,C231)</f>
        <v>#N/A</v>
      </c>
      <c r="D282" s="163"/>
      <c r="E282" s="164"/>
      <c r="F282" s="164"/>
      <c r="G282" s="165"/>
      <c r="H282" s="166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</row>
    <row r="283">
      <c r="A283" s="163"/>
      <c r="B283" s="163"/>
      <c r="C283" s="163"/>
      <c r="D283" s="163"/>
      <c r="E283" s="164"/>
      <c r="F283" s="164"/>
      <c r="G283" s="165"/>
      <c r="H283" s="166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</row>
    <row r="284">
      <c r="A284" s="163"/>
      <c r="B284" s="163"/>
      <c r="C284" s="163"/>
      <c r="D284" s="163"/>
      <c r="E284" s="164"/>
      <c r="F284" s="164"/>
      <c r="G284" s="165"/>
      <c r="H284" s="166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</row>
    <row r="285">
      <c r="A285" s="163"/>
      <c r="B285" s="163"/>
      <c r="C285" s="163"/>
      <c r="D285" s="163"/>
      <c r="E285" s="164"/>
      <c r="F285" s="164"/>
      <c r="G285" s="165"/>
      <c r="H285" s="166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</row>
    <row r="286">
      <c r="A286" s="163"/>
      <c r="B286" s="163"/>
      <c r="C286" s="163"/>
      <c r="D286" s="163"/>
      <c r="E286" s="164"/>
      <c r="F286" s="164"/>
      <c r="G286" s="165"/>
      <c r="H286" s="166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</row>
    <row r="287">
      <c r="A287" s="163"/>
      <c r="B287" s="163"/>
      <c r="C287" s="163"/>
      <c r="D287" s="163"/>
      <c r="E287" s="164"/>
      <c r="F287" s="164"/>
      <c r="G287" s="165"/>
      <c r="H287" s="166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</row>
    <row r="288">
      <c r="A288" s="163"/>
      <c r="B288" s="163"/>
      <c r="C288" s="163"/>
      <c r="D288" s="163"/>
      <c r="E288" s="164"/>
      <c r="F288" s="164"/>
      <c r="G288" s="165"/>
      <c r="H288" s="166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</row>
    <row r="289">
      <c r="A289" s="163"/>
      <c r="B289" s="163"/>
      <c r="C289" s="163"/>
      <c r="D289" s="163"/>
      <c r="E289" s="164"/>
      <c r="F289" s="164"/>
      <c r="G289" s="165"/>
      <c r="H289" s="166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</row>
    <row r="290">
      <c r="A290" s="163"/>
      <c r="B290" s="163"/>
      <c r="C290" s="163"/>
      <c r="D290" s="163"/>
      <c r="E290" s="164"/>
      <c r="F290" s="164"/>
      <c r="G290" s="165"/>
      <c r="H290" s="166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</row>
    <row r="291">
      <c r="A291" s="163"/>
      <c r="B291" s="163"/>
      <c r="C291" s="163"/>
      <c r="D291" s="163"/>
      <c r="E291" s="164"/>
      <c r="F291" s="164"/>
      <c r="G291" s="165"/>
      <c r="H291" s="166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</row>
    <row r="292">
      <c r="A292" s="163"/>
      <c r="B292" s="163"/>
      <c r="C292" s="163"/>
      <c r="D292" s="163"/>
      <c r="E292" s="164"/>
      <c r="F292" s="164"/>
      <c r="G292" s="165"/>
      <c r="H292" s="166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</row>
    <row r="293">
      <c r="A293" s="163"/>
      <c r="B293" s="163"/>
      <c r="C293" s="163"/>
      <c r="D293" s="163"/>
      <c r="E293" s="164"/>
      <c r="F293" s="164"/>
      <c r="G293" s="165"/>
      <c r="H293" s="166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</row>
    <row r="294">
      <c r="A294" s="163"/>
      <c r="B294" s="163"/>
      <c r="C294" s="163"/>
      <c r="D294" s="163"/>
      <c r="E294" s="164"/>
      <c r="F294" s="164"/>
      <c r="G294" s="165"/>
      <c r="H294" s="166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</row>
    <row r="295">
      <c r="A295" s="163"/>
      <c r="B295" s="163"/>
      <c r="C295" s="163"/>
      <c r="D295" s="163"/>
      <c r="E295" s="164"/>
      <c r="F295" s="164"/>
      <c r="G295" s="165"/>
      <c r="H295" s="166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</row>
    <row r="296">
      <c r="A296" s="163"/>
      <c r="B296" s="163"/>
      <c r="C296" s="163"/>
      <c r="D296" s="163"/>
      <c r="E296" s="164"/>
      <c r="F296" s="164"/>
      <c r="G296" s="165"/>
      <c r="H296" s="166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</row>
    <row r="297">
      <c r="A297" s="163"/>
      <c r="B297" s="163"/>
      <c r="C297" s="163"/>
      <c r="D297" s="163"/>
      <c r="E297" s="164"/>
      <c r="F297" s="164"/>
      <c r="G297" s="165"/>
      <c r="H297" s="166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</row>
    <row r="298">
      <c r="A298" s="163"/>
      <c r="B298" s="163"/>
      <c r="C298" s="163"/>
      <c r="D298" s="163"/>
      <c r="E298" s="164"/>
      <c r="F298" s="164"/>
      <c r="G298" s="165"/>
      <c r="H298" s="166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</row>
    <row r="299">
      <c r="A299" s="163"/>
      <c r="B299" s="163"/>
      <c r="C299" s="163"/>
      <c r="D299" s="163"/>
      <c r="E299" s="164"/>
      <c r="F299" s="164"/>
      <c r="G299" s="165"/>
      <c r="H299" s="166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</row>
    <row r="300">
      <c r="A300" s="163"/>
      <c r="B300" s="163"/>
      <c r="C300" s="163"/>
      <c r="D300" s="163"/>
      <c r="E300" s="164"/>
      <c r="F300" s="164"/>
      <c r="G300" s="165"/>
      <c r="H300" s="166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</row>
    <row r="301">
      <c r="A301" s="163"/>
      <c r="B301" s="163"/>
      <c r="C301" s="163"/>
      <c r="D301" s="163"/>
      <c r="E301" s="164"/>
      <c r="F301" s="164"/>
      <c r="G301" s="165"/>
      <c r="H301" s="166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</row>
    <row r="302">
      <c r="A302" s="163"/>
      <c r="B302" s="163"/>
      <c r="C302" s="163"/>
      <c r="D302" s="163"/>
      <c r="E302" s="164"/>
      <c r="F302" s="164"/>
      <c r="G302" s="165"/>
      <c r="H302" s="166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</row>
    <row r="303">
      <c r="A303" s="163"/>
      <c r="B303" s="163"/>
      <c r="C303" s="163"/>
      <c r="D303" s="163"/>
      <c r="E303" s="164"/>
      <c r="F303" s="164"/>
      <c r="G303" s="165"/>
      <c r="H303" s="166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</row>
    <row r="304">
      <c r="A304" s="163"/>
      <c r="B304" s="163"/>
      <c r="C304" s="163"/>
      <c r="D304" s="163"/>
      <c r="E304" s="164"/>
      <c r="F304" s="164"/>
      <c r="G304" s="165"/>
      <c r="H304" s="166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</row>
    <row r="305">
      <c r="A305" s="163"/>
      <c r="B305" s="163"/>
      <c r="C305" s="163"/>
      <c r="D305" s="163"/>
      <c r="E305" s="164"/>
      <c r="F305" s="164"/>
      <c r="G305" s="165"/>
      <c r="H305" s="166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</row>
    <row r="306">
      <c r="A306" s="163"/>
      <c r="B306" s="163"/>
      <c r="C306" s="163"/>
      <c r="D306" s="163"/>
      <c r="E306" s="164"/>
      <c r="F306" s="164"/>
      <c r="G306" s="165"/>
      <c r="H306" s="166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</row>
    <row r="307">
      <c r="A307" s="163"/>
      <c r="B307" s="163"/>
      <c r="C307" s="163"/>
      <c r="D307" s="163"/>
      <c r="E307" s="164"/>
      <c r="F307" s="164"/>
      <c r="G307" s="165"/>
      <c r="H307" s="166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</row>
    <row r="308">
      <c r="A308" s="163"/>
      <c r="B308" s="163"/>
      <c r="C308" s="163"/>
      <c r="D308" s="163"/>
      <c r="E308" s="164"/>
      <c r="F308" s="164"/>
      <c r="G308" s="165"/>
      <c r="H308" s="166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</row>
    <row r="309">
      <c r="A309" s="163"/>
      <c r="B309" s="163"/>
      <c r="C309" s="163"/>
      <c r="D309" s="163"/>
      <c r="E309" s="164"/>
      <c r="F309" s="164"/>
      <c r="G309" s="165"/>
      <c r="H309" s="166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</row>
    <row r="310">
      <c r="A310" s="163"/>
      <c r="B310" s="163"/>
      <c r="C310" s="163"/>
      <c r="D310" s="163"/>
      <c r="E310" s="164"/>
      <c r="F310" s="164"/>
      <c r="G310" s="165"/>
      <c r="H310" s="166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</row>
    <row r="311">
      <c r="A311" s="163"/>
      <c r="B311" s="163"/>
      <c r="C311" s="163"/>
      <c r="D311" s="163"/>
      <c r="E311" s="164"/>
      <c r="F311" s="164"/>
      <c r="G311" s="165"/>
      <c r="H311" s="166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</row>
    <row r="312">
      <c r="A312" s="163"/>
      <c r="B312" s="163"/>
      <c r="C312" s="163"/>
      <c r="D312" s="163"/>
      <c r="E312" s="164"/>
      <c r="F312" s="164"/>
      <c r="G312" s="165"/>
      <c r="H312" s="166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</row>
    <row r="313">
      <c r="A313" s="163"/>
      <c r="B313" s="163"/>
      <c r="C313" s="163"/>
      <c r="D313" s="163"/>
      <c r="E313" s="164"/>
      <c r="F313" s="164"/>
      <c r="G313" s="165"/>
      <c r="H313" s="166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</row>
    <row r="314">
      <c r="A314" s="163"/>
      <c r="B314" s="163"/>
      <c r="C314" s="163"/>
      <c r="D314" s="163"/>
      <c r="E314" s="164"/>
      <c r="F314" s="164"/>
      <c r="G314" s="165"/>
      <c r="H314" s="166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</row>
    <row r="315">
      <c r="A315" s="163"/>
      <c r="B315" s="163"/>
      <c r="C315" s="163"/>
      <c r="D315" s="163"/>
      <c r="E315" s="164"/>
      <c r="F315" s="164"/>
      <c r="G315" s="165"/>
      <c r="H315" s="166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</row>
    <row r="316">
      <c r="A316" s="163"/>
      <c r="B316" s="163"/>
      <c r="C316" s="163"/>
      <c r="D316" s="163"/>
      <c r="E316" s="164"/>
      <c r="F316" s="164"/>
      <c r="G316" s="165"/>
      <c r="H316" s="166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</row>
    <row r="317">
      <c r="A317" s="163"/>
      <c r="B317" s="163"/>
      <c r="C317" s="163"/>
      <c r="D317" s="163"/>
      <c r="E317" s="164"/>
      <c r="F317" s="164"/>
      <c r="G317" s="165"/>
      <c r="H317" s="166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</row>
    <row r="318">
      <c r="A318" s="163"/>
      <c r="B318" s="163"/>
      <c r="C318" s="163"/>
      <c r="D318" s="163"/>
      <c r="E318" s="164"/>
      <c r="F318" s="164"/>
      <c r="G318" s="165"/>
      <c r="H318" s="166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</row>
    <row r="319">
      <c r="A319" s="163"/>
      <c r="B319" s="163"/>
      <c r="C319" s="163"/>
      <c r="D319" s="163"/>
      <c r="E319" s="164"/>
      <c r="F319" s="164"/>
      <c r="G319" s="165"/>
      <c r="H319" s="166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</row>
    <row r="320">
      <c r="A320" s="163"/>
      <c r="B320" s="163"/>
      <c r="C320" s="163"/>
      <c r="D320" s="163"/>
      <c r="E320" s="164"/>
      <c r="F320" s="164"/>
      <c r="G320" s="165"/>
      <c r="H320" s="166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</row>
    <row r="321">
      <c r="A321" s="163"/>
      <c r="B321" s="163"/>
      <c r="C321" s="163"/>
      <c r="D321" s="163"/>
      <c r="E321" s="164"/>
      <c r="F321" s="164"/>
      <c r="G321" s="165"/>
      <c r="H321" s="166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</row>
    <row r="322">
      <c r="A322" s="163"/>
      <c r="B322" s="163"/>
      <c r="C322" s="163"/>
      <c r="D322" s="163"/>
      <c r="E322" s="164"/>
      <c r="F322" s="164"/>
      <c r="G322" s="165"/>
      <c r="H322" s="166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</row>
    <row r="323">
      <c r="A323" s="163"/>
      <c r="B323" s="163"/>
      <c r="C323" s="163"/>
      <c r="D323" s="163"/>
      <c r="E323" s="164"/>
      <c r="F323" s="164"/>
      <c r="G323" s="165"/>
      <c r="H323" s="166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</row>
    <row r="324">
      <c r="A324" s="163"/>
      <c r="B324" s="163"/>
      <c r="C324" s="163"/>
      <c r="D324" s="163"/>
      <c r="E324" s="164"/>
      <c r="F324" s="164"/>
      <c r="G324" s="165"/>
      <c r="H324" s="166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</row>
    <row r="325">
      <c r="A325" s="163"/>
      <c r="B325" s="163"/>
      <c r="C325" s="163"/>
      <c r="D325" s="163"/>
      <c r="E325" s="164"/>
      <c r="F325" s="164"/>
      <c r="G325" s="165"/>
      <c r="H325" s="166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</row>
    <row r="326">
      <c r="A326" s="163"/>
      <c r="B326" s="163"/>
      <c r="C326" s="163"/>
      <c r="D326" s="163"/>
      <c r="E326" s="164"/>
      <c r="F326" s="164"/>
      <c r="G326" s="165"/>
      <c r="H326" s="166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</row>
    <row r="327">
      <c r="A327" s="163"/>
      <c r="B327" s="163"/>
      <c r="C327" s="163"/>
      <c r="D327" s="163"/>
      <c r="E327" s="164"/>
      <c r="F327" s="164"/>
      <c r="G327" s="165"/>
      <c r="H327" s="166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</row>
    <row r="328">
      <c r="A328" s="163"/>
      <c r="B328" s="163"/>
      <c r="C328" s="163"/>
      <c r="D328" s="163"/>
      <c r="E328" s="164"/>
      <c r="F328" s="164"/>
      <c r="G328" s="165"/>
      <c r="H328" s="166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</row>
    <row r="329">
      <c r="A329" s="163"/>
      <c r="B329" s="163"/>
      <c r="C329" s="163"/>
      <c r="D329" s="163"/>
      <c r="E329" s="164"/>
      <c r="F329" s="164"/>
      <c r="G329" s="165"/>
      <c r="H329" s="166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</row>
    <row r="330">
      <c r="A330" s="163"/>
      <c r="B330" s="163"/>
      <c r="C330" s="163"/>
      <c r="D330" s="163"/>
      <c r="E330" s="164"/>
      <c r="F330" s="164"/>
      <c r="G330" s="165"/>
      <c r="H330" s="166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</row>
    <row r="331">
      <c r="A331" s="163"/>
      <c r="B331" s="163"/>
      <c r="C331" s="163"/>
      <c r="D331" s="163"/>
      <c r="E331" s="164"/>
      <c r="F331" s="164"/>
      <c r="G331" s="165"/>
      <c r="H331" s="166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</row>
    <row r="332">
      <c r="A332" s="163"/>
      <c r="B332" s="163"/>
      <c r="C332" s="163"/>
      <c r="D332" s="163"/>
      <c r="E332" s="164"/>
      <c r="F332" s="164"/>
      <c r="G332" s="165"/>
      <c r="H332" s="166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</row>
    <row r="333">
      <c r="A333" s="163"/>
      <c r="B333" s="163"/>
      <c r="C333" s="163"/>
      <c r="D333" s="163"/>
      <c r="E333" s="164"/>
      <c r="F333" s="164"/>
      <c r="G333" s="165"/>
      <c r="H333" s="166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</row>
    <row r="334">
      <c r="A334" s="163"/>
      <c r="B334" s="163"/>
      <c r="C334" s="163"/>
      <c r="D334" s="163"/>
      <c r="E334" s="164"/>
      <c r="F334" s="164"/>
      <c r="G334" s="165"/>
      <c r="H334" s="166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</row>
    <row r="335">
      <c r="A335" s="163"/>
      <c r="B335" s="163"/>
      <c r="C335" s="163"/>
      <c r="D335" s="163"/>
      <c r="E335" s="164"/>
      <c r="F335" s="164"/>
      <c r="G335" s="165"/>
      <c r="H335" s="166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</row>
    <row r="336">
      <c r="A336" s="163"/>
      <c r="B336" s="163"/>
      <c r="C336" s="163"/>
      <c r="D336" s="163"/>
      <c r="E336" s="164"/>
      <c r="F336" s="164"/>
      <c r="G336" s="165"/>
      <c r="H336" s="166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</row>
    <row r="337">
      <c r="A337" s="163"/>
      <c r="B337" s="163"/>
      <c r="C337" s="163"/>
      <c r="D337" s="163"/>
      <c r="E337" s="164"/>
      <c r="F337" s="164"/>
      <c r="G337" s="165"/>
      <c r="H337" s="166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</row>
    <row r="338">
      <c r="A338" s="163"/>
      <c r="B338" s="163"/>
      <c r="C338" s="163"/>
      <c r="D338" s="163"/>
      <c r="E338" s="164"/>
      <c r="F338" s="164"/>
      <c r="G338" s="165"/>
      <c r="H338" s="166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</row>
    <row r="339">
      <c r="A339" s="163"/>
      <c r="B339" s="163"/>
      <c r="C339" s="163"/>
      <c r="D339" s="163"/>
      <c r="E339" s="164"/>
      <c r="F339" s="164"/>
      <c r="G339" s="165"/>
      <c r="H339" s="166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</row>
    <row r="340">
      <c r="A340" s="163"/>
      <c r="B340" s="163"/>
      <c r="C340" s="163"/>
      <c r="D340" s="163"/>
      <c r="E340" s="164"/>
      <c r="F340" s="164"/>
      <c r="G340" s="165"/>
      <c r="H340" s="166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</row>
    <row r="341">
      <c r="A341" s="163"/>
      <c r="B341" s="163"/>
      <c r="C341" s="163"/>
      <c r="D341" s="163"/>
      <c r="E341" s="164"/>
      <c r="F341" s="164"/>
      <c r="G341" s="165"/>
      <c r="H341" s="166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</row>
    <row r="342">
      <c r="A342" s="163"/>
      <c r="B342" s="163"/>
      <c r="C342" s="163"/>
      <c r="D342" s="163"/>
      <c r="E342" s="164"/>
      <c r="F342" s="164"/>
      <c r="G342" s="165"/>
      <c r="H342" s="166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</row>
    <row r="343">
      <c r="A343" s="163"/>
      <c r="B343" s="163"/>
      <c r="C343" s="163"/>
      <c r="D343" s="163"/>
      <c r="E343" s="164"/>
      <c r="F343" s="164"/>
      <c r="G343" s="165"/>
      <c r="H343" s="166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</row>
    <row r="344">
      <c r="A344" s="163"/>
      <c r="B344" s="163"/>
      <c r="C344" s="163"/>
      <c r="D344" s="163"/>
      <c r="E344" s="164"/>
      <c r="F344" s="164"/>
      <c r="G344" s="165"/>
      <c r="H344" s="166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</row>
    <row r="345">
      <c r="A345" s="163"/>
      <c r="B345" s="163"/>
      <c r="C345" s="163"/>
      <c r="D345" s="163"/>
      <c r="E345" s="164"/>
      <c r="F345" s="164"/>
      <c r="G345" s="165"/>
      <c r="H345" s="166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</row>
    <row r="346">
      <c r="A346" s="163"/>
      <c r="B346" s="163"/>
      <c r="C346" s="163"/>
      <c r="D346" s="163"/>
      <c r="E346" s="164"/>
      <c r="F346" s="164"/>
      <c r="G346" s="165"/>
      <c r="H346" s="166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</row>
    <row r="347">
      <c r="A347" s="163"/>
      <c r="B347" s="163"/>
      <c r="C347" s="163"/>
      <c r="D347" s="163"/>
      <c r="E347" s="164"/>
      <c r="F347" s="164"/>
      <c r="G347" s="165"/>
      <c r="H347" s="166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</row>
    <row r="348">
      <c r="A348" s="163"/>
      <c r="B348" s="163"/>
      <c r="C348" s="163"/>
      <c r="D348" s="163"/>
      <c r="E348" s="164"/>
      <c r="F348" s="164"/>
      <c r="G348" s="165"/>
      <c r="H348" s="166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</row>
    <row r="349">
      <c r="A349" s="163"/>
      <c r="B349" s="163"/>
      <c r="C349" s="163"/>
      <c r="D349" s="163"/>
      <c r="E349" s="164"/>
      <c r="F349" s="164"/>
      <c r="G349" s="165"/>
      <c r="H349" s="166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</row>
    <row r="350">
      <c r="A350" s="163"/>
      <c r="B350" s="163"/>
      <c r="C350" s="163"/>
      <c r="D350" s="163"/>
      <c r="E350" s="164"/>
      <c r="F350" s="164"/>
      <c r="G350" s="165"/>
      <c r="H350" s="166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</row>
    <row r="351">
      <c r="A351" s="163"/>
      <c r="B351" s="163"/>
      <c r="C351" s="163"/>
      <c r="D351" s="163"/>
      <c r="E351" s="164"/>
      <c r="F351" s="164"/>
      <c r="G351" s="165"/>
      <c r="H351" s="166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</row>
    <row r="352">
      <c r="A352" s="163"/>
      <c r="B352" s="163"/>
      <c r="C352" s="163"/>
      <c r="D352" s="163"/>
      <c r="E352" s="164"/>
      <c r="F352" s="164"/>
      <c r="G352" s="165"/>
      <c r="H352" s="166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</row>
    <row r="353">
      <c r="A353" s="163"/>
      <c r="B353" s="163"/>
      <c r="C353" s="163"/>
      <c r="D353" s="163"/>
      <c r="E353" s="164"/>
      <c r="F353" s="164"/>
      <c r="G353" s="165"/>
      <c r="H353" s="166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</row>
    <row r="354">
      <c r="A354" s="163"/>
      <c r="B354" s="163"/>
      <c r="C354" s="163"/>
      <c r="D354" s="163"/>
      <c r="E354" s="164"/>
      <c r="F354" s="164"/>
      <c r="G354" s="165"/>
      <c r="H354" s="166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</row>
    <row r="355">
      <c r="A355" s="163"/>
      <c r="B355" s="163"/>
      <c r="C355" s="163"/>
      <c r="D355" s="163"/>
      <c r="E355" s="164"/>
      <c r="F355" s="164"/>
      <c r="G355" s="165"/>
      <c r="H355" s="166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</row>
    <row r="356">
      <c r="A356" s="163"/>
      <c r="B356" s="163"/>
      <c r="C356" s="163"/>
      <c r="D356" s="163"/>
      <c r="E356" s="164"/>
      <c r="F356" s="164"/>
      <c r="G356" s="165"/>
      <c r="H356" s="166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</row>
    <row r="357">
      <c r="A357" s="163"/>
      <c r="B357" s="163"/>
      <c r="C357" s="163"/>
      <c r="D357" s="163"/>
      <c r="E357" s="164"/>
      <c r="F357" s="164"/>
      <c r="G357" s="165"/>
      <c r="H357" s="166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</row>
    <row r="358">
      <c r="A358" s="163"/>
      <c r="B358" s="163"/>
      <c r="C358" s="163"/>
      <c r="D358" s="163"/>
      <c r="E358" s="164"/>
      <c r="F358" s="164"/>
      <c r="G358" s="165"/>
      <c r="H358" s="166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</row>
    <row r="359">
      <c r="A359" s="163"/>
      <c r="B359" s="163"/>
      <c r="C359" s="163"/>
      <c r="D359" s="163"/>
      <c r="E359" s="164"/>
      <c r="F359" s="164"/>
      <c r="G359" s="165"/>
      <c r="H359" s="166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</row>
    <row r="360">
      <c r="A360" s="163"/>
      <c r="B360" s="163"/>
      <c r="C360" s="163"/>
      <c r="D360" s="163"/>
      <c r="E360" s="164"/>
      <c r="F360" s="164"/>
      <c r="G360" s="165"/>
      <c r="H360" s="166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</row>
    <row r="361">
      <c r="A361" s="163"/>
      <c r="B361" s="163"/>
      <c r="C361" s="163"/>
      <c r="D361" s="163"/>
      <c r="E361" s="164"/>
      <c r="F361" s="164"/>
      <c r="G361" s="165"/>
      <c r="H361" s="166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</row>
    <row r="362">
      <c r="A362" s="163"/>
      <c r="B362" s="163"/>
      <c r="C362" s="163"/>
      <c r="D362" s="163"/>
      <c r="E362" s="164"/>
      <c r="F362" s="164"/>
      <c r="G362" s="165"/>
      <c r="H362" s="166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</row>
    <row r="363">
      <c r="A363" s="163"/>
      <c r="B363" s="163"/>
      <c r="C363" s="163"/>
      <c r="D363" s="163"/>
      <c r="E363" s="164"/>
      <c r="F363" s="164"/>
      <c r="G363" s="165"/>
      <c r="H363" s="166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</row>
    <row r="364">
      <c r="A364" s="163"/>
      <c r="B364" s="163"/>
      <c r="C364" s="163"/>
      <c r="D364" s="163"/>
      <c r="E364" s="164"/>
      <c r="F364" s="164"/>
      <c r="G364" s="165"/>
      <c r="H364" s="166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</row>
    <row r="365">
      <c r="A365" s="163"/>
      <c r="B365" s="163"/>
      <c r="C365" s="163"/>
      <c r="D365" s="163"/>
      <c r="E365" s="164"/>
      <c r="F365" s="164"/>
      <c r="G365" s="165"/>
      <c r="H365" s="166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</row>
    <row r="366">
      <c r="A366" s="163"/>
      <c r="B366" s="163"/>
      <c r="C366" s="163"/>
      <c r="D366" s="163"/>
      <c r="E366" s="164"/>
      <c r="F366" s="164"/>
      <c r="G366" s="165"/>
      <c r="H366" s="166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</row>
    <row r="367">
      <c r="A367" s="163"/>
      <c r="B367" s="163"/>
      <c r="C367" s="163"/>
      <c r="D367" s="163"/>
      <c r="E367" s="164"/>
      <c r="F367" s="164"/>
      <c r="G367" s="165"/>
      <c r="H367" s="166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</row>
    <row r="368">
      <c r="A368" s="163"/>
      <c r="B368" s="163"/>
      <c r="C368" s="163"/>
      <c r="D368" s="163"/>
      <c r="E368" s="164"/>
      <c r="F368" s="164"/>
      <c r="G368" s="165"/>
      <c r="H368" s="166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</row>
    <row r="369">
      <c r="A369" s="163"/>
      <c r="B369" s="163"/>
      <c r="C369" s="163"/>
      <c r="D369" s="163"/>
      <c r="E369" s="164"/>
      <c r="F369" s="164"/>
      <c r="G369" s="165"/>
      <c r="H369" s="166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</row>
    <row r="370">
      <c r="A370" s="163"/>
      <c r="B370" s="163"/>
      <c r="C370" s="163"/>
      <c r="D370" s="163"/>
      <c r="E370" s="164"/>
      <c r="F370" s="164"/>
      <c r="G370" s="165"/>
      <c r="H370" s="166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</row>
    <row r="371">
      <c r="A371" s="163"/>
      <c r="B371" s="163"/>
      <c r="C371" s="163"/>
      <c r="D371" s="163"/>
      <c r="E371" s="164"/>
      <c r="F371" s="164"/>
      <c r="G371" s="165"/>
      <c r="H371" s="166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</row>
    <row r="372">
      <c r="A372" s="163"/>
      <c r="B372" s="163"/>
      <c r="C372" s="163"/>
      <c r="D372" s="163"/>
      <c r="E372" s="164"/>
      <c r="F372" s="164"/>
      <c r="G372" s="165"/>
      <c r="H372" s="166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</row>
    <row r="373">
      <c r="A373" s="163"/>
      <c r="B373" s="163"/>
      <c r="C373" s="163"/>
      <c r="D373" s="163"/>
      <c r="E373" s="164"/>
      <c r="F373" s="164"/>
      <c r="G373" s="165"/>
      <c r="H373" s="166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</row>
    <row r="374">
      <c r="A374" s="163"/>
      <c r="B374" s="163"/>
      <c r="C374" s="163"/>
      <c r="D374" s="163"/>
      <c r="E374" s="164"/>
      <c r="F374" s="164"/>
      <c r="G374" s="165"/>
      <c r="H374" s="166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</row>
    <row r="375">
      <c r="A375" s="163"/>
      <c r="B375" s="163"/>
      <c r="C375" s="163"/>
      <c r="D375" s="163"/>
      <c r="E375" s="164"/>
      <c r="F375" s="164"/>
      <c r="G375" s="165"/>
      <c r="H375" s="166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</row>
    <row r="376">
      <c r="A376" s="163"/>
      <c r="B376" s="163"/>
      <c r="C376" s="163"/>
      <c r="D376" s="163"/>
      <c r="E376" s="164"/>
      <c r="F376" s="164"/>
      <c r="G376" s="165"/>
      <c r="H376" s="166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</row>
    <row r="377">
      <c r="A377" s="163"/>
      <c r="B377" s="163"/>
      <c r="C377" s="163"/>
      <c r="D377" s="163"/>
      <c r="E377" s="164"/>
      <c r="F377" s="164"/>
      <c r="G377" s="165"/>
      <c r="H377" s="166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</row>
    <row r="378">
      <c r="A378" s="163"/>
      <c r="B378" s="163"/>
      <c r="C378" s="163"/>
      <c r="D378" s="163"/>
      <c r="E378" s="164"/>
      <c r="F378" s="164"/>
      <c r="G378" s="165"/>
      <c r="H378" s="166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</row>
    <row r="379">
      <c r="A379" s="163"/>
      <c r="B379" s="163"/>
      <c r="C379" s="163"/>
      <c r="D379" s="163"/>
      <c r="E379" s="164"/>
      <c r="F379" s="164"/>
      <c r="G379" s="165"/>
      <c r="H379" s="166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</row>
    <row r="380">
      <c r="A380" s="163"/>
      <c r="B380" s="163"/>
      <c r="C380" s="163"/>
      <c r="D380" s="163"/>
      <c r="E380" s="164"/>
      <c r="F380" s="164"/>
      <c r="G380" s="165"/>
      <c r="H380" s="166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</row>
    <row r="381">
      <c r="A381" s="163"/>
      <c r="B381" s="163"/>
      <c r="C381" s="163"/>
      <c r="D381" s="163"/>
      <c r="E381" s="164"/>
      <c r="F381" s="164"/>
      <c r="G381" s="165"/>
      <c r="H381" s="166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</row>
    <row r="382">
      <c r="A382" s="163"/>
      <c r="B382" s="163"/>
      <c r="C382" s="163"/>
      <c r="D382" s="163"/>
      <c r="E382" s="164"/>
      <c r="F382" s="164"/>
      <c r="G382" s="165"/>
      <c r="H382" s="166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</row>
    <row r="383">
      <c r="A383" s="163"/>
      <c r="B383" s="163"/>
      <c r="C383" s="163"/>
      <c r="D383" s="163"/>
      <c r="E383" s="164"/>
      <c r="F383" s="164"/>
      <c r="G383" s="165"/>
      <c r="H383" s="166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</row>
    <row r="384">
      <c r="A384" s="163"/>
      <c r="B384" s="163"/>
      <c r="C384" s="163"/>
      <c r="D384" s="163"/>
      <c r="E384" s="164"/>
      <c r="F384" s="164"/>
      <c r="G384" s="165"/>
      <c r="H384" s="166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</row>
    <row r="385">
      <c r="A385" s="163"/>
      <c r="B385" s="163"/>
      <c r="C385" s="163"/>
      <c r="D385" s="163"/>
      <c r="E385" s="164"/>
      <c r="F385" s="164"/>
      <c r="G385" s="165"/>
      <c r="H385" s="166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</row>
    <row r="386">
      <c r="A386" s="163"/>
      <c r="B386" s="163"/>
      <c r="C386" s="163"/>
      <c r="D386" s="163"/>
      <c r="E386" s="164"/>
      <c r="F386" s="164"/>
      <c r="G386" s="165"/>
      <c r="H386" s="166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</row>
    <row r="387">
      <c r="A387" s="163"/>
      <c r="B387" s="163"/>
      <c r="C387" s="163"/>
      <c r="D387" s="163"/>
      <c r="E387" s="164"/>
      <c r="F387" s="164"/>
      <c r="G387" s="165"/>
      <c r="H387" s="166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</row>
    <row r="388">
      <c r="A388" s="163"/>
      <c r="B388" s="163"/>
      <c r="C388" s="163"/>
      <c r="D388" s="163"/>
      <c r="E388" s="164"/>
      <c r="F388" s="164"/>
      <c r="G388" s="165"/>
      <c r="H388" s="166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</row>
    <row r="389">
      <c r="A389" s="163"/>
      <c r="B389" s="163"/>
      <c r="C389" s="163"/>
      <c r="D389" s="163"/>
      <c r="E389" s="164"/>
      <c r="F389" s="164"/>
      <c r="G389" s="165"/>
      <c r="H389" s="166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</row>
    <row r="390">
      <c r="A390" s="163"/>
      <c r="B390" s="163"/>
      <c r="C390" s="163"/>
      <c r="D390" s="163"/>
      <c r="E390" s="164"/>
      <c r="F390" s="164"/>
      <c r="G390" s="165"/>
      <c r="H390" s="166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</row>
    <row r="391">
      <c r="A391" s="163"/>
      <c r="B391" s="163"/>
      <c r="C391" s="163"/>
      <c r="D391" s="163"/>
      <c r="E391" s="164"/>
      <c r="F391" s="164"/>
      <c r="G391" s="165"/>
      <c r="H391" s="166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</row>
    <row r="392">
      <c r="A392" s="163"/>
      <c r="B392" s="163"/>
      <c r="C392" s="163"/>
      <c r="D392" s="163"/>
      <c r="E392" s="164"/>
      <c r="F392" s="164"/>
      <c r="G392" s="165"/>
      <c r="H392" s="166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</row>
    <row r="393">
      <c r="A393" s="163"/>
      <c r="B393" s="163"/>
      <c r="C393" s="163"/>
      <c r="D393" s="163"/>
      <c r="E393" s="164"/>
      <c r="F393" s="164"/>
      <c r="G393" s="165"/>
      <c r="H393" s="166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</row>
    <row r="394">
      <c r="A394" s="163"/>
      <c r="B394" s="163"/>
      <c r="C394" s="163"/>
      <c r="D394" s="163"/>
      <c r="E394" s="164"/>
      <c r="F394" s="164"/>
      <c r="G394" s="165"/>
      <c r="H394" s="166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</row>
    <row r="395">
      <c r="A395" s="163"/>
      <c r="B395" s="163"/>
      <c r="C395" s="163"/>
      <c r="D395" s="163"/>
      <c r="E395" s="164"/>
      <c r="F395" s="164"/>
      <c r="G395" s="165"/>
      <c r="H395" s="166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</row>
    <row r="396">
      <c r="A396" s="163"/>
      <c r="B396" s="163"/>
      <c r="C396" s="163"/>
      <c r="D396" s="163"/>
      <c r="E396" s="164"/>
      <c r="F396" s="164"/>
      <c r="G396" s="165"/>
      <c r="H396" s="166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</row>
    <row r="397">
      <c r="A397" s="163"/>
      <c r="B397" s="163"/>
      <c r="C397" s="163"/>
      <c r="D397" s="163"/>
      <c r="E397" s="164"/>
      <c r="F397" s="164"/>
      <c r="G397" s="165"/>
      <c r="H397" s="166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</row>
    <row r="398">
      <c r="A398" s="163"/>
      <c r="B398" s="163"/>
      <c r="C398" s="163"/>
      <c r="D398" s="163"/>
      <c r="E398" s="164"/>
      <c r="F398" s="164"/>
      <c r="G398" s="165"/>
      <c r="H398" s="166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</row>
    <row r="399">
      <c r="A399" s="163"/>
      <c r="B399" s="163"/>
      <c r="C399" s="163"/>
      <c r="D399" s="163"/>
      <c r="E399" s="164"/>
      <c r="F399" s="164"/>
      <c r="G399" s="165"/>
      <c r="H399" s="166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</row>
    <row r="400">
      <c r="A400" s="163"/>
      <c r="B400" s="163"/>
      <c r="C400" s="163"/>
      <c r="D400" s="163"/>
      <c r="E400" s="164"/>
      <c r="F400" s="164"/>
      <c r="G400" s="165"/>
      <c r="H400" s="166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</row>
    <row r="401">
      <c r="A401" s="163"/>
      <c r="B401" s="163"/>
      <c r="C401" s="163"/>
      <c r="D401" s="163"/>
      <c r="E401" s="164"/>
      <c r="F401" s="164"/>
      <c r="G401" s="165"/>
      <c r="H401" s="166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</row>
    <row r="402">
      <c r="A402" s="163"/>
      <c r="B402" s="163"/>
      <c r="C402" s="163"/>
      <c r="D402" s="163"/>
      <c r="E402" s="164"/>
      <c r="F402" s="164"/>
      <c r="G402" s="165"/>
      <c r="H402" s="166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</row>
    <row r="403">
      <c r="A403" s="163"/>
      <c r="B403" s="163"/>
      <c r="C403" s="163"/>
      <c r="D403" s="163"/>
      <c r="E403" s="164"/>
      <c r="F403" s="164"/>
      <c r="G403" s="165"/>
      <c r="H403" s="166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</row>
    <row r="404">
      <c r="A404" s="163"/>
      <c r="B404" s="163"/>
      <c r="C404" s="163"/>
      <c r="D404" s="163"/>
      <c r="E404" s="164"/>
      <c r="F404" s="164"/>
      <c r="G404" s="165"/>
      <c r="H404" s="166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</row>
    <row r="405">
      <c r="A405" s="163"/>
      <c r="B405" s="163"/>
      <c r="C405" s="163"/>
      <c r="D405" s="163"/>
      <c r="E405" s="164"/>
      <c r="F405" s="164"/>
      <c r="G405" s="165"/>
      <c r="H405" s="166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</row>
    <row r="406">
      <c r="A406" s="163"/>
      <c r="B406" s="163"/>
      <c r="C406" s="163"/>
      <c r="D406" s="163"/>
      <c r="E406" s="164"/>
      <c r="F406" s="164"/>
      <c r="G406" s="165"/>
      <c r="H406" s="166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</row>
    <row r="407">
      <c r="A407" s="163"/>
      <c r="B407" s="163"/>
      <c r="C407" s="163"/>
      <c r="D407" s="163"/>
      <c r="E407" s="164"/>
      <c r="F407" s="164"/>
      <c r="G407" s="165"/>
      <c r="H407" s="166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</row>
    <row r="408">
      <c r="A408" s="163"/>
      <c r="B408" s="163"/>
      <c r="C408" s="163"/>
      <c r="D408" s="163"/>
      <c r="E408" s="164"/>
      <c r="F408" s="164"/>
      <c r="G408" s="165"/>
      <c r="H408" s="166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</row>
    <row r="409">
      <c r="A409" s="163"/>
      <c r="B409" s="163"/>
      <c r="C409" s="163"/>
      <c r="D409" s="163"/>
      <c r="E409" s="164"/>
      <c r="F409" s="164"/>
      <c r="G409" s="165"/>
      <c r="H409" s="166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</row>
    <row r="410">
      <c r="A410" s="163"/>
      <c r="B410" s="163"/>
      <c r="C410" s="163"/>
      <c r="D410" s="163"/>
      <c r="E410" s="164"/>
      <c r="F410" s="164"/>
      <c r="G410" s="165"/>
      <c r="H410" s="166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</row>
    <row r="411">
      <c r="A411" s="163"/>
      <c r="B411" s="163"/>
      <c r="C411" s="163"/>
      <c r="D411" s="163"/>
      <c r="E411" s="164"/>
      <c r="F411" s="164"/>
      <c r="G411" s="165"/>
      <c r="H411" s="166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</row>
    <row r="412">
      <c r="A412" s="163"/>
      <c r="B412" s="163"/>
      <c r="C412" s="163"/>
      <c r="D412" s="163"/>
      <c r="E412" s="164"/>
      <c r="F412" s="164"/>
      <c r="G412" s="165"/>
      <c r="H412" s="166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</row>
    <row r="413">
      <c r="A413" s="163"/>
      <c r="B413" s="163"/>
      <c r="C413" s="163"/>
      <c r="D413" s="163"/>
      <c r="E413" s="164"/>
      <c r="F413" s="164"/>
      <c r="G413" s="165"/>
      <c r="H413" s="166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</row>
    <row r="414">
      <c r="A414" s="163"/>
      <c r="B414" s="163"/>
      <c r="C414" s="163"/>
      <c r="D414" s="163"/>
      <c r="E414" s="164"/>
      <c r="F414" s="164"/>
      <c r="G414" s="165"/>
      <c r="H414" s="166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</row>
    <row r="415">
      <c r="A415" s="163"/>
      <c r="B415" s="163"/>
      <c r="C415" s="163"/>
      <c r="D415" s="163"/>
      <c r="E415" s="164"/>
      <c r="F415" s="164"/>
      <c r="G415" s="165"/>
      <c r="H415" s="166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</row>
    <row r="416">
      <c r="A416" s="163"/>
      <c r="B416" s="163"/>
      <c r="C416" s="163"/>
      <c r="D416" s="163"/>
      <c r="E416" s="164"/>
      <c r="F416" s="164"/>
      <c r="G416" s="165"/>
      <c r="H416" s="166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</row>
    <row r="417">
      <c r="A417" s="163"/>
      <c r="B417" s="163"/>
      <c r="C417" s="163"/>
      <c r="D417" s="163"/>
      <c r="E417" s="164"/>
      <c r="F417" s="164"/>
      <c r="G417" s="165"/>
      <c r="H417" s="166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</row>
    <row r="418">
      <c r="A418" s="163"/>
      <c r="B418" s="163"/>
      <c r="C418" s="163"/>
      <c r="D418" s="163"/>
      <c r="E418" s="164"/>
      <c r="F418" s="164"/>
      <c r="G418" s="165"/>
      <c r="H418" s="166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</row>
    <row r="419">
      <c r="A419" s="163"/>
      <c r="B419" s="163"/>
      <c r="C419" s="163"/>
      <c r="D419" s="163"/>
      <c r="E419" s="164"/>
      <c r="F419" s="164"/>
      <c r="G419" s="165"/>
      <c r="H419" s="166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</row>
    <row r="420">
      <c r="A420" s="163"/>
      <c r="B420" s="163"/>
      <c r="C420" s="163"/>
      <c r="D420" s="163"/>
      <c r="E420" s="164"/>
      <c r="F420" s="164"/>
      <c r="G420" s="165"/>
      <c r="H420" s="166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</row>
    <row r="421">
      <c r="A421" s="163"/>
      <c r="B421" s="163"/>
      <c r="C421" s="163"/>
      <c r="D421" s="163"/>
      <c r="E421" s="164"/>
      <c r="F421" s="164"/>
      <c r="G421" s="165"/>
      <c r="H421" s="166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</row>
    <row r="422">
      <c r="A422" s="163"/>
      <c r="B422" s="163"/>
      <c r="C422" s="163"/>
      <c r="D422" s="163"/>
      <c r="E422" s="164"/>
      <c r="F422" s="164"/>
      <c r="G422" s="165"/>
      <c r="H422" s="166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</row>
    <row r="423">
      <c r="A423" s="163"/>
      <c r="B423" s="163"/>
      <c r="C423" s="163"/>
      <c r="D423" s="163"/>
      <c r="E423" s="164"/>
      <c r="F423" s="164"/>
      <c r="G423" s="165"/>
      <c r="H423" s="166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</row>
    <row r="424">
      <c r="A424" s="163"/>
      <c r="B424" s="163"/>
      <c r="C424" s="163"/>
      <c r="D424" s="163"/>
      <c r="E424" s="164"/>
      <c r="F424" s="164"/>
      <c r="G424" s="165"/>
      <c r="H424" s="166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</row>
    <row r="425">
      <c r="A425" s="163"/>
      <c r="B425" s="163"/>
      <c r="C425" s="163"/>
      <c r="D425" s="163"/>
      <c r="E425" s="164"/>
      <c r="F425" s="164"/>
      <c r="G425" s="165"/>
      <c r="H425" s="166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</row>
    <row r="426">
      <c r="A426" s="163"/>
      <c r="B426" s="163"/>
      <c r="C426" s="163"/>
      <c r="D426" s="163"/>
      <c r="E426" s="164"/>
      <c r="F426" s="164"/>
      <c r="G426" s="165"/>
      <c r="H426" s="166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</row>
    <row r="427">
      <c r="A427" s="163"/>
      <c r="B427" s="163"/>
      <c r="C427" s="163"/>
      <c r="D427" s="163"/>
      <c r="E427" s="164"/>
      <c r="F427" s="164"/>
      <c r="G427" s="165"/>
      <c r="H427" s="166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</row>
    <row r="428">
      <c r="A428" s="163"/>
      <c r="B428" s="163"/>
      <c r="C428" s="163"/>
      <c r="D428" s="163"/>
      <c r="E428" s="164"/>
      <c r="F428" s="164"/>
      <c r="G428" s="165"/>
      <c r="H428" s="166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</row>
    <row r="429">
      <c r="A429" s="163"/>
      <c r="B429" s="163"/>
      <c r="C429" s="163"/>
      <c r="D429" s="163"/>
      <c r="E429" s="164"/>
      <c r="F429" s="164"/>
      <c r="G429" s="165"/>
      <c r="H429" s="166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</row>
    <row r="430">
      <c r="A430" s="163"/>
      <c r="B430" s="163"/>
      <c r="C430" s="163"/>
      <c r="D430" s="163"/>
      <c r="E430" s="164"/>
      <c r="F430" s="164"/>
      <c r="G430" s="165"/>
      <c r="H430" s="166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</row>
    <row r="431">
      <c r="A431" s="163"/>
      <c r="B431" s="163"/>
      <c r="C431" s="163"/>
      <c r="D431" s="163"/>
      <c r="E431" s="164"/>
      <c r="F431" s="164"/>
      <c r="G431" s="165"/>
      <c r="H431" s="166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</row>
    <row r="432">
      <c r="A432" s="163"/>
      <c r="B432" s="163"/>
      <c r="C432" s="163"/>
      <c r="D432" s="163"/>
      <c r="E432" s="164"/>
      <c r="F432" s="164"/>
      <c r="G432" s="165"/>
      <c r="H432" s="166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</row>
    <row r="433">
      <c r="A433" s="163"/>
      <c r="B433" s="163"/>
      <c r="C433" s="163"/>
      <c r="D433" s="163"/>
      <c r="E433" s="164"/>
      <c r="F433" s="164"/>
      <c r="G433" s="165"/>
      <c r="H433" s="166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</row>
    <row r="434">
      <c r="A434" s="163"/>
      <c r="B434" s="163"/>
      <c r="C434" s="163"/>
      <c r="D434" s="163"/>
      <c r="E434" s="164"/>
      <c r="F434" s="164"/>
      <c r="G434" s="165"/>
      <c r="H434" s="166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</row>
    <row r="435">
      <c r="A435" s="163"/>
      <c r="B435" s="163"/>
      <c r="C435" s="163"/>
      <c r="D435" s="163"/>
      <c r="E435" s="164"/>
      <c r="F435" s="164"/>
      <c r="G435" s="165"/>
      <c r="H435" s="166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</row>
    <row r="436">
      <c r="A436" s="163"/>
      <c r="B436" s="163"/>
      <c r="C436" s="163"/>
      <c r="D436" s="163"/>
      <c r="E436" s="164"/>
      <c r="F436" s="164"/>
      <c r="G436" s="165"/>
      <c r="H436" s="166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</row>
    <row r="437">
      <c r="A437" s="163"/>
      <c r="B437" s="163"/>
      <c r="C437" s="163"/>
      <c r="D437" s="163"/>
      <c r="E437" s="164"/>
      <c r="F437" s="164"/>
      <c r="G437" s="165"/>
      <c r="H437" s="166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</row>
    <row r="438">
      <c r="A438" s="163"/>
      <c r="B438" s="163"/>
      <c r="C438" s="163"/>
      <c r="D438" s="163"/>
      <c r="E438" s="164"/>
      <c r="F438" s="164"/>
      <c r="G438" s="165"/>
      <c r="H438" s="166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</row>
    <row r="439">
      <c r="A439" s="163"/>
      <c r="B439" s="163"/>
      <c r="C439" s="163"/>
      <c r="D439" s="163"/>
      <c r="E439" s="164"/>
      <c r="F439" s="164"/>
      <c r="G439" s="165"/>
      <c r="H439" s="166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</row>
    <row r="440">
      <c r="A440" s="163"/>
      <c r="B440" s="163"/>
      <c r="C440" s="163"/>
      <c r="D440" s="163"/>
      <c r="E440" s="164"/>
      <c r="F440" s="164"/>
      <c r="G440" s="165"/>
      <c r="H440" s="166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</row>
    <row r="441">
      <c r="A441" s="163"/>
      <c r="B441" s="163"/>
      <c r="C441" s="163"/>
      <c r="D441" s="163"/>
      <c r="E441" s="164"/>
      <c r="F441" s="164"/>
      <c r="G441" s="165"/>
      <c r="H441" s="166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</row>
    <row r="442">
      <c r="A442" s="163"/>
      <c r="B442" s="163"/>
      <c r="C442" s="163"/>
      <c r="D442" s="163"/>
      <c r="E442" s="164"/>
      <c r="F442" s="164"/>
      <c r="G442" s="165"/>
      <c r="H442" s="166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</row>
    <row r="443">
      <c r="A443" s="163"/>
      <c r="B443" s="163"/>
      <c r="C443" s="163"/>
      <c r="D443" s="163"/>
      <c r="E443" s="164"/>
      <c r="F443" s="164"/>
      <c r="G443" s="165"/>
      <c r="H443" s="166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</row>
    <row r="444">
      <c r="A444" s="163"/>
      <c r="B444" s="163"/>
      <c r="C444" s="163"/>
      <c r="D444" s="163"/>
      <c r="E444" s="164"/>
      <c r="F444" s="164"/>
      <c r="G444" s="165"/>
      <c r="H444" s="166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</row>
    <row r="445">
      <c r="A445" s="163"/>
      <c r="B445" s="163"/>
      <c r="C445" s="163"/>
      <c r="D445" s="163"/>
      <c r="E445" s="164"/>
      <c r="F445" s="164"/>
      <c r="G445" s="165"/>
      <c r="H445" s="166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</row>
    <row r="446">
      <c r="A446" s="163"/>
      <c r="B446" s="163"/>
      <c r="C446" s="163"/>
      <c r="D446" s="163"/>
      <c r="E446" s="164"/>
      <c r="F446" s="164"/>
      <c r="G446" s="165"/>
      <c r="H446" s="166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</row>
    <row r="447">
      <c r="A447" s="163"/>
      <c r="B447" s="163"/>
      <c r="C447" s="163"/>
      <c r="D447" s="163"/>
      <c r="E447" s="164"/>
      <c r="F447" s="164"/>
      <c r="G447" s="165"/>
      <c r="H447" s="166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</row>
    <row r="448">
      <c r="A448" s="163"/>
      <c r="B448" s="163"/>
      <c r="C448" s="163"/>
      <c r="D448" s="163"/>
      <c r="E448" s="164"/>
      <c r="F448" s="164"/>
      <c r="G448" s="165"/>
      <c r="H448" s="166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</row>
    <row r="449">
      <c r="A449" s="163"/>
      <c r="B449" s="163"/>
      <c r="C449" s="163"/>
      <c r="D449" s="163"/>
      <c r="E449" s="164"/>
      <c r="F449" s="164"/>
      <c r="G449" s="165"/>
      <c r="H449" s="166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</row>
    <row r="450">
      <c r="A450" s="163"/>
      <c r="B450" s="163"/>
      <c r="C450" s="163"/>
      <c r="D450" s="163"/>
      <c r="E450" s="164"/>
      <c r="F450" s="164"/>
      <c r="G450" s="165"/>
      <c r="H450" s="166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</row>
    <row r="451">
      <c r="A451" s="163"/>
      <c r="B451" s="163"/>
      <c r="C451" s="163"/>
      <c r="D451" s="163"/>
      <c r="E451" s="164"/>
      <c r="F451" s="164"/>
      <c r="G451" s="165"/>
      <c r="H451" s="166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</row>
    <row r="452">
      <c r="A452" s="163"/>
      <c r="B452" s="163"/>
      <c r="C452" s="163"/>
      <c r="D452" s="163"/>
      <c r="E452" s="164"/>
      <c r="F452" s="164"/>
      <c r="G452" s="165"/>
      <c r="H452" s="166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</row>
    <row r="453">
      <c r="A453" s="163"/>
      <c r="B453" s="163"/>
      <c r="C453" s="163"/>
      <c r="D453" s="163"/>
      <c r="E453" s="164"/>
      <c r="F453" s="164"/>
      <c r="G453" s="165"/>
      <c r="H453" s="166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</row>
    <row r="454">
      <c r="A454" s="163"/>
      <c r="B454" s="163"/>
      <c r="C454" s="163"/>
      <c r="D454" s="163"/>
      <c r="E454" s="164"/>
      <c r="F454" s="164"/>
      <c r="G454" s="165"/>
      <c r="H454" s="166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</row>
    <row r="455">
      <c r="A455" s="163"/>
      <c r="B455" s="163"/>
      <c r="C455" s="163"/>
      <c r="D455" s="163"/>
      <c r="E455" s="164"/>
      <c r="F455" s="164"/>
      <c r="G455" s="165"/>
      <c r="H455" s="166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</row>
    <row r="456">
      <c r="A456" s="163"/>
      <c r="B456" s="163"/>
      <c r="C456" s="163"/>
      <c r="D456" s="163"/>
      <c r="E456" s="164"/>
      <c r="F456" s="164"/>
      <c r="G456" s="165"/>
      <c r="H456" s="166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</row>
    <row r="457">
      <c r="A457" s="163"/>
      <c r="B457" s="163"/>
      <c r="C457" s="163"/>
      <c r="D457" s="163"/>
      <c r="E457" s="164"/>
      <c r="F457" s="164"/>
      <c r="G457" s="165"/>
      <c r="H457" s="166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</row>
    <row r="458">
      <c r="A458" s="163"/>
      <c r="B458" s="163"/>
      <c r="C458" s="163"/>
      <c r="D458" s="163"/>
      <c r="E458" s="164"/>
      <c r="F458" s="164"/>
      <c r="G458" s="165"/>
      <c r="H458" s="166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</row>
    <row r="459">
      <c r="A459" s="163"/>
      <c r="B459" s="163"/>
      <c r="C459" s="163"/>
      <c r="D459" s="163"/>
      <c r="E459" s="164"/>
      <c r="F459" s="164"/>
      <c r="G459" s="165"/>
      <c r="H459" s="166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</row>
    <row r="460">
      <c r="A460" s="163"/>
      <c r="B460" s="163"/>
      <c r="C460" s="163"/>
      <c r="D460" s="163"/>
      <c r="E460" s="164"/>
      <c r="F460" s="164"/>
      <c r="G460" s="165"/>
      <c r="H460" s="166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</row>
    <row r="461">
      <c r="A461" s="163"/>
      <c r="B461" s="163"/>
      <c r="C461" s="163"/>
      <c r="D461" s="163"/>
      <c r="E461" s="164"/>
      <c r="F461" s="164"/>
      <c r="G461" s="165"/>
      <c r="H461" s="166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</row>
    <row r="462">
      <c r="A462" s="163"/>
      <c r="B462" s="163"/>
      <c r="C462" s="163"/>
      <c r="D462" s="163"/>
      <c r="E462" s="164"/>
      <c r="F462" s="164"/>
      <c r="G462" s="165"/>
      <c r="H462" s="166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</row>
    <row r="463">
      <c r="A463" s="163"/>
      <c r="B463" s="163"/>
      <c r="C463" s="163"/>
      <c r="D463" s="163"/>
      <c r="E463" s="164"/>
      <c r="F463" s="164"/>
      <c r="G463" s="165"/>
      <c r="H463" s="166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</row>
    <row r="464">
      <c r="A464" s="163"/>
      <c r="B464" s="163"/>
      <c r="C464" s="163"/>
      <c r="D464" s="163"/>
      <c r="E464" s="164"/>
      <c r="F464" s="164"/>
      <c r="G464" s="165"/>
      <c r="H464" s="166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</row>
    <row r="465">
      <c r="A465" s="163"/>
      <c r="B465" s="163"/>
      <c r="C465" s="163"/>
      <c r="D465" s="163"/>
      <c r="E465" s="164"/>
      <c r="F465" s="164"/>
      <c r="G465" s="165"/>
      <c r="H465" s="166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</row>
    <row r="466">
      <c r="A466" s="163"/>
      <c r="B466" s="163"/>
      <c r="C466" s="163"/>
      <c r="D466" s="163"/>
      <c r="E466" s="164"/>
      <c r="F466" s="164"/>
      <c r="G466" s="165"/>
      <c r="H466" s="166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</row>
    <row r="467">
      <c r="A467" s="163"/>
      <c r="B467" s="163"/>
      <c r="C467" s="163"/>
      <c r="D467" s="163"/>
      <c r="E467" s="164"/>
      <c r="F467" s="164"/>
      <c r="G467" s="165"/>
      <c r="H467" s="166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</row>
    <row r="468">
      <c r="A468" s="163"/>
      <c r="B468" s="163"/>
      <c r="C468" s="163"/>
      <c r="D468" s="163"/>
      <c r="E468" s="164"/>
      <c r="F468" s="164"/>
      <c r="G468" s="165"/>
      <c r="H468" s="166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</row>
    <row r="469">
      <c r="A469" s="163"/>
      <c r="B469" s="163"/>
      <c r="C469" s="163"/>
      <c r="D469" s="163"/>
      <c r="E469" s="164"/>
      <c r="F469" s="164"/>
      <c r="G469" s="165"/>
      <c r="H469" s="166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</row>
    <row r="470">
      <c r="A470" s="163"/>
      <c r="B470" s="163"/>
      <c r="C470" s="163"/>
      <c r="D470" s="163"/>
      <c r="E470" s="164"/>
      <c r="F470" s="164"/>
      <c r="G470" s="165"/>
      <c r="H470" s="166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</row>
    <row r="471">
      <c r="A471" s="163"/>
      <c r="B471" s="163"/>
      <c r="C471" s="163"/>
      <c r="D471" s="163"/>
      <c r="E471" s="164"/>
      <c r="F471" s="164"/>
      <c r="G471" s="165"/>
      <c r="H471" s="166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</row>
    <row r="472">
      <c r="A472" s="163"/>
      <c r="B472" s="163"/>
      <c r="C472" s="163"/>
      <c r="D472" s="163"/>
      <c r="E472" s="164"/>
      <c r="F472" s="164"/>
      <c r="G472" s="165"/>
      <c r="H472" s="166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</row>
    <row r="473">
      <c r="A473" s="163"/>
      <c r="B473" s="163"/>
      <c r="C473" s="163"/>
      <c r="D473" s="163"/>
      <c r="E473" s="164"/>
      <c r="F473" s="164"/>
      <c r="G473" s="165"/>
      <c r="H473" s="166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</row>
    <row r="474">
      <c r="A474" s="163"/>
      <c r="B474" s="163"/>
      <c r="C474" s="163"/>
      <c r="D474" s="163"/>
      <c r="E474" s="164"/>
      <c r="F474" s="164"/>
      <c r="G474" s="165"/>
      <c r="H474" s="166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</row>
    <row r="475">
      <c r="A475" s="163"/>
      <c r="B475" s="163"/>
      <c r="C475" s="163"/>
      <c r="D475" s="163"/>
      <c r="E475" s="164"/>
      <c r="F475" s="164"/>
      <c r="G475" s="165"/>
      <c r="H475" s="166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</row>
    <row r="476">
      <c r="A476" s="163"/>
      <c r="B476" s="163"/>
      <c r="C476" s="163"/>
      <c r="D476" s="163"/>
      <c r="E476" s="164"/>
      <c r="F476" s="164"/>
      <c r="G476" s="165"/>
      <c r="H476" s="166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</row>
    <row r="477">
      <c r="A477" s="163"/>
      <c r="B477" s="163"/>
      <c r="C477" s="163"/>
      <c r="D477" s="163"/>
      <c r="E477" s="164"/>
      <c r="F477" s="164"/>
      <c r="G477" s="165"/>
      <c r="H477" s="166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</row>
    <row r="478">
      <c r="A478" s="163"/>
      <c r="B478" s="163"/>
      <c r="C478" s="163"/>
      <c r="D478" s="163"/>
      <c r="E478" s="164"/>
      <c r="F478" s="164"/>
      <c r="G478" s="165"/>
      <c r="H478" s="166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</row>
    <row r="479">
      <c r="A479" s="163"/>
      <c r="B479" s="163"/>
      <c r="C479" s="163"/>
      <c r="D479" s="163"/>
      <c r="E479" s="164"/>
      <c r="F479" s="164"/>
      <c r="G479" s="165"/>
      <c r="H479" s="166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</row>
    <row r="480">
      <c r="A480" s="163"/>
      <c r="B480" s="163"/>
      <c r="C480" s="163"/>
      <c r="D480" s="163"/>
      <c r="E480" s="164"/>
      <c r="F480" s="164"/>
      <c r="G480" s="165"/>
      <c r="H480" s="166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</row>
    <row r="481">
      <c r="A481" s="163"/>
      <c r="B481" s="163"/>
      <c r="C481" s="163"/>
      <c r="D481" s="163"/>
      <c r="E481" s="164"/>
      <c r="F481" s="164"/>
      <c r="G481" s="165"/>
      <c r="H481" s="166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</row>
    <row r="482">
      <c r="A482" s="163"/>
      <c r="B482" s="163"/>
      <c r="C482" s="163"/>
      <c r="D482" s="163"/>
      <c r="E482" s="164"/>
      <c r="F482" s="164"/>
      <c r="G482" s="165"/>
      <c r="H482" s="166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</row>
    <row r="483">
      <c r="A483" s="163"/>
      <c r="B483" s="163"/>
      <c r="C483" s="163"/>
      <c r="D483" s="163"/>
      <c r="E483" s="164"/>
      <c r="F483" s="164"/>
      <c r="G483" s="165"/>
      <c r="H483" s="166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</row>
    <row r="484">
      <c r="A484" s="163"/>
      <c r="B484" s="163"/>
      <c r="C484" s="163"/>
      <c r="D484" s="163"/>
      <c r="E484" s="164"/>
      <c r="F484" s="164"/>
      <c r="G484" s="165"/>
      <c r="H484" s="166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</row>
    <row r="485">
      <c r="A485" s="163"/>
      <c r="B485" s="163"/>
      <c r="C485" s="163"/>
      <c r="D485" s="163"/>
      <c r="E485" s="164"/>
      <c r="F485" s="164"/>
      <c r="G485" s="165"/>
      <c r="H485" s="166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</row>
    <row r="486">
      <c r="A486" s="163"/>
      <c r="B486" s="163"/>
      <c r="C486" s="163"/>
      <c r="D486" s="163"/>
      <c r="E486" s="164"/>
      <c r="F486" s="164"/>
      <c r="G486" s="165"/>
      <c r="H486" s="166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</row>
    <row r="487">
      <c r="A487" s="163"/>
      <c r="B487" s="163"/>
      <c r="C487" s="163"/>
      <c r="D487" s="163"/>
      <c r="E487" s="164"/>
      <c r="F487" s="164"/>
      <c r="G487" s="165"/>
      <c r="H487" s="166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</row>
    <row r="488">
      <c r="A488" s="163"/>
      <c r="B488" s="163"/>
      <c r="C488" s="163"/>
      <c r="D488" s="163"/>
      <c r="E488" s="164"/>
      <c r="F488" s="164"/>
      <c r="G488" s="165"/>
      <c r="H488" s="166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</row>
    <row r="489">
      <c r="A489" s="163"/>
      <c r="B489" s="163"/>
      <c r="C489" s="163"/>
      <c r="D489" s="163"/>
      <c r="E489" s="164"/>
      <c r="F489" s="164"/>
      <c r="G489" s="165"/>
      <c r="H489" s="166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</row>
    <row r="490">
      <c r="A490" s="163"/>
      <c r="B490" s="163"/>
      <c r="C490" s="163"/>
      <c r="D490" s="163"/>
      <c r="E490" s="164"/>
      <c r="F490" s="164"/>
      <c r="G490" s="165"/>
      <c r="H490" s="166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</row>
    <row r="491">
      <c r="A491" s="163"/>
      <c r="B491" s="163"/>
      <c r="C491" s="163"/>
      <c r="D491" s="163"/>
      <c r="E491" s="164"/>
      <c r="F491" s="164"/>
      <c r="G491" s="165"/>
      <c r="H491" s="166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</row>
    <row r="492">
      <c r="A492" s="163"/>
      <c r="B492" s="163"/>
      <c r="C492" s="163"/>
      <c r="D492" s="163"/>
      <c r="E492" s="164"/>
      <c r="F492" s="164"/>
      <c r="G492" s="165"/>
      <c r="H492" s="166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</row>
    <row r="493">
      <c r="A493" s="163"/>
      <c r="B493" s="163"/>
      <c r="C493" s="163"/>
      <c r="D493" s="163"/>
      <c r="E493" s="164"/>
      <c r="F493" s="164"/>
      <c r="G493" s="165"/>
      <c r="H493" s="166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</row>
    <row r="494">
      <c r="A494" s="163"/>
      <c r="B494" s="163"/>
      <c r="C494" s="163"/>
      <c r="D494" s="163"/>
      <c r="E494" s="164"/>
      <c r="F494" s="164"/>
      <c r="G494" s="165"/>
      <c r="H494" s="166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</row>
    <row r="495">
      <c r="A495" s="163"/>
      <c r="B495" s="163"/>
      <c r="C495" s="163"/>
      <c r="D495" s="163"/>
      <c r="E495" s="164"/>
      <c r="F495" s="164"/>
      <c r="G495" s="165"/>
      <c r="H495" s="166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</row>
    <row r="496">
      <c r="A496" s="163"/>
      <c r="B496" s="163"/>
      <c r="C496" s="163"/>
      <c r="D496" s="163"/>
      <c r="E496" s="164"/>
      <c r="F496" s="164"/>
      <c r="G496" s="165"/>
      <c r="H496" s="166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</row>
    <row r="497">
      <c r="A497" s="163"/>
      <c r="B497" s="163"/>
      <c r="C497" s="163"/>
      <c r="D497" s="163"/>
      <c r="E497" s="164"/>
      <c r="F497" s="164"/>
      <c r="G497" s="165"/>
      <c r="H497" s="166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</row>
    <row r="498">
      <c r="A498" s="163"/>
      <c r="B498" s="163"/>
      <c r="C498" s="163"/>
      <c r="D498" s="163"/>
      <c r="E498" s="164"/>
      <c r="F498" s="164"/>
      <c r="G498" s="165"/>
      <c r="H498" s="166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</row>
    <row r="499">
      <c r="A499" s="163"/>
      <c r="B499" s="163"/>
      <c r="C499" s="163"/>
      <c r="D499" s="163"/>
      <c r="E499" s="164"/>
      <c r="F499" s="164"/>
      <c r="G499" s="165"/>
      <c r="H499" s="166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</row>
    <row r="500">
      <c r="A500" s="163"/>
      <c r="B500" s="163"/>
      <c r="C500" s="163"/>
      <c r="D500" s="163"/>
      <c r="E500" s="164"/>
      <c r="F500" s="164"/>
      <c r="G500" s="165"/>
      <c r="H500" s="166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</row>
    <row r="501">
      <c r="A501" s="163"/>
      <c r="B501" s="163"/>
      <c r="C501" s="163"/>
      <c r="D501" s="163"/>
      <c r="E501" s="164"/>
      <c r="F501" s="164"/>
      <c r="G501" s="165"/>
      <c r="H501" s="166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</row>
    <row r="502">
      <c r="A502" s="163"/>
      <c r="B502" s="163"/>
      <c r="C502" s="163"/>
      <c r="D502" s="163"/>
      <c r="E502" s="164"/>
      <c r="F502" s="164"/>
      <c r="G502" s="165"/>
      <c r="H502" s="166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</row>
    <row r="503">
      <c r="A503" s="163"/>
      <c r="B503" s="163"/>
      <c r="C503" s="163"/>
      <c r="D503" s="163"/>
      <c r="E503" s="164"/>
      <c r="F503" s="164"/>
      <c r="G503" s="165"/>
      <c r="H503" s="166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</row>
    <row r="504">
      <c r="A504" s="163"/>
      <c r="B504" s="163"/>
      <c r="C504" s="163"/>
      <c r="D504" s="163"/>
      <c r="E504" s="164"/>
      <c r="F504" s="164"/>
      <c r="G504" s="165"/>
      <c r="H504" s="166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</row>
    <row r="505">
      <c r="A505" s="163"/>
      <c r="B505" s="163"/>
      <c r="C505" s="163"/>
      <c r="D505" s="163"/>
      <c r="E505" s="164"/>
      <c r="F505" s="164"/>
      <c r="G505" s="165"/>
      <c r="H505" s="166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</row>
    <row r="506">
      <c r="A506" s="163"/>
      <c r="B506" s="163"/>
      <c r="C506" s="163"/>
      <c r="D506" s="163"/>
      <c r="E506" s="164"/>
      <c r="F506" s="164"/>
      <c r="G506" s="165"/>
      <c r="H506" s="166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</row>
    <row r="507">
      <c r="A507" s="163"/>
      <c r="B507" s="163"/>
      <c r="C507" s="163"/>
      <c r="D507" s="163"/>
      <c r="E507" s="164"/>
      <c r="F507" s="164"/>
      <c r="G507" s="165"/>
      <c r="H507" s="166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</row>
    <row r="508">
      <c r="A508" s="163"/>
      <c r="B508" s="163"/>
      <c r="C508" s="163"/>
      <c r="D508" s="163"/>
      <c r="E508" s="164"/>
      <c r="F508" s="164"/>
      <c r="G508" s="165"/>
      <c r="H508" s="166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</row>
    <row r="509">
      <c r="A509" s="163"/>
      <c r="B509" s="163"/>
      <c r="C509" s="163"/>
      <c r="D509" s="163"/>
      <c r="E509" s="164"/>
      <c r="F509" s="164"/>
      <c r="G509" s="165"/>
      <c r="H509" s="166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</row>
    <row r="510">
      <c r="A510" s="163"/>
      <c r="B510" s="163"/>
      <c r="C510" s="163"/>
      <c r="D510" s="163"/>
      <c r="E510" s="164"/>
      <c r="F510" s="164"/>
      <c r="G510" s="165"/>
      <c r="H510" s="166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</row>
    <row r="511">
      <c r="A511" s="163"/>
      <c r="B511" s="163"/>
      <c r="C511" s="163"/>
      <c r="D511" s="163"/>
      <c r="E511" s="164"/>
      <c r="F511" s="164"/>
      <c r="G511" s="165"/>
      <c r="H511" s="166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</row>
    <row r="512">
      <c r="A512" s="163"/>
      <c r="B512" s="163"/>
      <c r="C512" s="163"/>
      <c r="D512" s="163"/>
      <c r="E512" s="164"/>
      <c r="F512" s="164"/>
      <c r="G512" s="165"/>
      <c r="H512" s="166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</row>
    <row r="513">
      <c r="A513" s="163"/>
      <c r="B513" s="163"/>
      <c r="C513" s="163"/>
      <c r="D513" s="163"/>
      <c r="E513" s="164"/>
      <c r="F513" s="164"/>
      <c r="G513" s="165"/>
      <c r="H513" s="166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</row>
    <row r="514">
      <c r="A514" s="163"/>
      <c r="B514" s="163"/>
      <c r="C514" s="163"/>
      <c r="D514" s="163"/>
      <c r="E514" s="164"/>
      <c r="F514" s="164"/>
      <c r="G514" s="165"/>
      <c r="H514" s="166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</row>
    <row r="515">
      <c r="A515" s="163"/>
      <c r="B515" s="163"/>
      <c r="C515" s="163"/>
      <c r="D515" s="163"/>
      <c r="E515" s="164"/>
      <c r="F515" s="164"/>
      <c r="G515" s="165"/>
      <c r="H515" s="166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</row>
    <row r="516">
      <c r="A516" s="163"/>
      <c r="B516" s="163"/>
      <c r="C516" s="163"/>
      <c r="D516" s="163"/>
      <c r="E516" s="164"/>
      <c r="F516" s="164"/>
      <c r="G516" s="165"/>
      <c r="H516" s="166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</row>
    <row r="517">
      <c r="A517" s="163"/>
      <c r="B517" s="163"/>
      <c r="C517" s="163"/>
      <c r="D517" s="163"/>
      <c r="E517" s="164"/>
      <c r="F517" s="164"/>
      <c r="G517" s="165"/>
      <c r="H517" s="166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</row>
    <row r="518">
      <c r="A518" s="163"/>
      <c r="B518" s="163"/>
      <c r="C518" s="163"/>
      <c r="D518" s="163"/>
      <c r="E518" s="164"/>
      <c r="F518" s="164"/>
      <c r="G518" s="165"/>
      <c r="H518" s="166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</row>
    <row r="519">
      <c r="A519" s="163"/>
      <c r="B519" s="163"/>
      <c r="C519" s="163"/>
      <c r="D519" s="163"/>
      <c r="E519" s="164"/>
      <c r="F519" s="164"/>
      <c r="G519" s="165"/>
      <c r="H519" s="166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</row>
    <row r="520">
      <c r="A520" s="163"/>
      <c r="B520" s="163"/>
      <c r="C520" s="163"/>
      <c r="D520" s="163"/>
      <c r="E520" s="164"/>
      <c r="F520" s="164"/>
      <c r="G520" s="165"/>
      <c r="H520" s="166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</row>
    <row r="521">
      <c r="A521" s="163"/>
      <c r="B521" s="163"/>
      <c r="C521" s="163"/>
      <c r="D521" s="163"/>
      <c r="E521" s="164"/>
      <c r="F521" s="164"/>
      <c r="G521" s="165"/>
      <c r="H521" s="166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</row>
    <row r="522">
      <c r="A522" s="163"/>
      <c r="B522" s="163"/>
      <c r="C522" s="163"/>
      <c r="D522" s="163"/>
      <c r="E522" s="164"/>
      <c r="F522" s="164"/>
      <c r="G522" s="165"/>
      <c r="H522" s="166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</row>
    <row r="523">
      <c r="A523" s="163"/>
      <c r="B523" s="163"/>
      <c r="C523" s="163"/>
      <c r="D523" s="163"/>
      <c r="E523" s="164"/>
      <c r="F523" s="164"/>
      <c r="G523" s="165"/>
      <c r="H523" s="166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</row>
    <row r="524">
      <c r="A524" s="163"/>
      <c r="B524" s="163"/>
      <c r="C524" s="163"/>
      <c r="D524" s="163"/>
      <c r="E524" s="164"/>
      <c r="F524" s="164"/>
      <c r="G524" s="165"/>
      <c r="H524" s="166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</row>
    <row r="525">
      <c r="A525" s="163"/>
      <c r="B525" s="163"/>
      <c r="C525" s="163"/>
      <c r="D525" s="163"/>
      <c r="E525" s="164"/>
      <c r="F525" s="164"/>
      <c r="G525" s="165"/>
      <c r="H525" s="166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</row>
    <row r="526">
      <c r="A526" s="163"/>
      <c r="B526" s="163"/>
      <c r="C526" s="163"/>
      <c r="D526" s="163"/>
      <c r="E526" s="164"/>
      <c r="F526" s="164"/>
      <c r="G526" s="165"/>
      <c r="H526" s="166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</row>
    <row r="527">
      <c r="A527" s="163"/>
      <c r="B527" s="163"/>
      <c r="C527" s="163"/>
      <c r="D527" s="163"/>
      <c r="E527" s="164"/>
      <c r="F527" s="164"/>
      <c r="G527" s="165"/>
      <c r="H527" s="166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</row>
    <row r="528">
      <c r="A528" s="163"/>
      <c r="B528" s="163"/>
      <c r="C528" s="163"/>
      <c r="D528" s="163"/>
      <c r="E528" s="164"/>
      <c r="F528" s="164"/>
      <c r="G528" s="165"/>
      <c r="H528" s="166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</row>
    <row r="529">
      <c r="A529" s="163"/>
      <c r="B529" s="163"/>
      <c r="C529" s="163"/>
      <c r="D529" s="163"/>
      <c r="E529" s="164"/>
      <c r="F529" s="164"/>
      <c r="G529" s="165"/>
      <c r="H529" s="166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</row>
    <row r="530">
      <c r="A530" s="163"/>
      <c r="B530" s="163"/>
      <c r="C530" s="163"/>
      <c r="D530" s="163"/>
      <c r="E530" s="164"/>
      <c r="F530" s="164"/>
      <c r="G530" s="165"/>
      <c r="H530" s="166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</row>
    <row r="531">
      <c r="A531" s="163"/>
      <c r="B531" s="163"/>
      <c r="C531" s="163"/>
      <c r="D531" s="163"/>
      <c r="E531" s="164"/>
      <c r="F531" s="164"/>
      <c r="G531" s="165"/>
      <c r="H531" s="166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</row>
    <row r="532">
      <c r="A532" s="163"/>
      <c r="B532" s="163"/>
      <c r="C532" s="163"/>
      <c r="D532" s="163"/>
      <c r="E532" s="164"/>
      <c r="F532" s="164"/>
      <c r="G532" s="165"/>
      <c r="H532" s="166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</row>
    <row r="533">
      <c r="A533" s="163"/>
      <c r="B533" s="163"/>
      <c r="C533" s="163"/>
      <c r="D533" s="163"/>
      <c r="E533" s="164"/>
      <c r="F533" s="164"/>
      <c r="G533" s="165"/>
      <c r="H533" s="166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</row>
    <row r="534">
      <c r="A534" s="163"/>
      <c r="B534" s="163"/>
      <c r="C534" s="163"/>
      <c r="D534" s="163"/>
      <c r="E534" s="164"/>
      <c r="F534" s="164"/>
      <c r="G534" s="165"/>
      <c r="H534" s="166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</row>
    <row r="535">
      <c r="A535" s="163"/>
      <c r="B535" s="163"/>
      <c r="C535" s="163"/>
      <c r="D535" s="163"/>
      <c r="E535" s="164"/>
      <c r="F535" s="164"/>
      <c r="G535" s="165"/>
      <c r="H535" s="166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</row>
    <row r="536">
      <c r="A536" s="163"/>
      <c r="B536" s="163"/>
      <c r="C536" s="163"/>
      <c r="D536" s="163"/>
      <c r="E536" s="164"/>
      <c r="F536" s="164"/>
      <c r="G536" s="165"/>
      <c r="H536" s="166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</row>
    <row r="537">
      <c r="A537" s="163"/>
      <c r="B537" s="163"/>
      <c r="C537" s="163"/>
      <c r="D537" s="163"/>
      <c r="E537" s="164"/>
      <c r="F537" s="164"/>
      <c r="G537" s="165"/>
      <c r="H537" s="166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</row>
    <row r="538">
      <c r="A538" s="163"/>
      <c r="B538" s="163"/>
      <c r="C538" s="163"/>
      <c r="D538" s="163"/>
      <c r="E538" s="164"/>
      <c r="F538" s="164"/>
      <c r="G538" s="165"/>
      <c r="H538" s="166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</row>
    <row r="539">
      <c r="A539" s="163"/>
      <c r="B539" s="163"/>
      <c r="C539" s="163"/>
      <c r="D539" s="163"/>
      <c r="E539" s="164"/>
      <c r="F539" s="164"/>
      <c r="G539" s="165"/>
      <c r="H539" s="166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</row>
    <row r="540">
      <c r="A540" s="163"/>
      <c r="B540" s="163"/>
      <c r="C540" s="163"/>
      <c r="D540" s="163"/>
      <c r="E540" s="164"/>
      <c r="F540" s="164"/>
      <c r="G540" s="165"/>
      <c r="H540" s="166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</row>
    <row r="541">
      <c r="A541" s="163"/>
      <c r="B541" s="163"/>
      <c r="C541" s="163"/>
      <c r="D541" s="163"/>
      <c r="E541" s="164"/>
      <c r="F541" s="164"/>
      <c r="G541" s="165"/>
      <c r="H541" s="166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</row>
    <row r="542">
      <c r="A542" s="163"/>
      <c r="B542" s="163"/>
      <c r="C542" s="163"/>
      <c r="D542" s="163"/>
      <c r="E542" s="164"/>
      <c r="F542" s="164"/>
      <c r="G542" s="165"/>
      <c r="H542" s="166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</row>
    <row r="543">
      <c r="A543" s="163"/>
      <c r="B543" s="163"/>
      <c r="C543" s="163"/>
      <c r="D543" s="163"/>
      <c r="E543" s="164"/>
      <c r="F543" s="164"/>
      <c r="G543" s="165"/>
      <c r="H543" s="166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</row>
    <row r="544">
      <c r="A544" s="163"/>
      <c r="B544" s="163"/>
      <c r="C544" s="163"/>
      <c r="D544" s="163"/>
      <c r="E544" s="164"/>
      <c r="F544" s="164"/>
      <c r="G544" s="165"/>
      <c r="H544" s="166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</row>
    <row r="545">
      <c r="A545" s="163"/>
      <c r="B545" s="163"/>
      <c r="C545" s="163"/>
      <c r="D545" s="163"/>
      <c r="E545" s="164"/>
      <c r="F545" s="164"/>
      <c r="G545" s="165"/>
      <c r="H545" s="166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</row>
    <row r="546">
      <c r="A546" s="163"/>
      <c r="B546" s="163"/>
      <c r="C546" s="163"/>
      <c r="D546" s="163"/>
      <c r="E546" s="164"/>
      <c r="F546" s="164"/>
      <c r="G546" s="165"/>
      <c r="H546" s="166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</row>
    <row r="547">
      <c r="A547" s="163"/>
      <c r="B547" s="163"/>
      <c r="C547" s="163"/>
      <c r="D547" s="163"/>
      <c r="E547" s="164"/>
      <c r="F547" s="164"/>
      <c r="G547" s="165"/>
      <c r="H547" s="166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</row>
    <row r="548">
      <c r="A548" s="163"/>
      <c r="B548" s="163"/>
      <c r="C548" s="163"/>
      <c r="D548" s="163"/>
      <c r="E548" s="164"/>
      <c r="F548" s="164"/>
      <c r="G548" s="165"/>
      <c r="H548" s="166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</row>
    <row r="549">
      <c r="A549" s="163"/>
      <c r="B549" s="163"/>
      <c r="C549" s="163"/>
      <c r="D549" s="163"/>
      <c r="E549" s="164"/>
      <c r="F549" s="164"/>
      <c r="G549" s="165"/>
      <c r="H549" s="166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</row>
    <row r="550">
      <c r="A550" s="163"/>
      <c r="B550" s="163"/>
      <c r="C550" s="163"/>
      <c r="D550" s="163"/>
      <c r="E550" s="164"/>
      <c r="F550" s="164"/>
      <c r="G550" s="165"/>
      <c r="H550" s="166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</row>
    <row r="551">
      <c r="A551" s="163"/>
      <c r="B551" s="163"/>
      <c r="C551" s="163"/>
      <c r="D551" s="163"/>
      <c r="E551" s="164"/>
      <c r="F551" s="164"/>
      <c r="G551" s="165"/>
      <c r="H551" s="166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</row>
    <row r="552">
      <c r="A552" s="163"/>
      <c r="B552" s="163"/>
      <c r="C552" s="163"/>
      <c r="D552" s="163"/>
      <c r="E552" s="164"/>
      <c r="F552" s="164"/>
      <c r="G552" s="165"/>
      <c r="H552" s="166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</row>
    <row r="553">
      <c r="A553" s="163"/>
      <c r="B553" s="163"/>
      <c r="C553" s="163"/>
      <c r="D553" s="163"/>
      <c r="E553" s="164"/>
      <c r="F553" s="164"/>
      <c r="G553" s="165"/>
      <c r="H553" s="166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</row>
    <row r="554">
      <c r="A554" s="163"/>
      <c r="B554" s="163"/>
      <c r="C554" s="163"/>
      <c r="D554" s="163"/>
      <c r="E554" s="164"/>
      <c r="F554" s="164"/>
      <c r="G554" s="165"/>
      <c r="H554" s="166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</row>
    <row r="555">
      <c r="A555" s="163"/>
      <c r="B555" s="163"/>
      <c r="C555" s="163"/>
      <c r="D555" s="163"/>
      <c r="E555" s="164"/>
      <c r="F555" s="164"/>
      <c r="G555" s="165"/>
      <c r="H555" s="166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</row>
    <row r="556">
      <c r="A556" s="163"/>
      <c r="B556" s="163"/>
      <c r="C556" s="163"/>
      <c r="D556" s="163"/>
      <c r="E556" s="164"/>
      <c r="F556" s="164"/>
      <c r="G556" s="165"/>
      <c r="H556" s="166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</row>
    <row r="557">
      <c r="A557" s="163"/>
      <c r="B557" s="163"/>
      <c r="C557" s="163"/>
      <c r="D557" s="163"/>
      <c r="E557" s="164"/>
      <c r="F557" s="164"/>
      <c r="G557" s="165"/>
      <c r="H557" s="166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</row>
    <row r="558">
      <c r="A558" s="163"/>
      <c r="B558" s="163"/>
      <c r="C558" s="163"/>
      <c r="D558" s="163"/>
      <c r="E558" s="164"/>
      <c r="F558" s="164"/>
      <c r="G558" s="165"/>
      <c r="H558" s="166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</row>
    <row r="559">
      <c r="A559" s="163"/>
      <c r="B559" s="163"/>
      <c r="C559" s="163"/>
      <c r="D559" s="163"/>
      <c r="E559" s="164"/>
      <c r="F559" s="164"/>
      <c r="G559" s="165"/>
      <c r="H559" s="166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</row>
    <row r="560">
      <c r="A560" s="163"/>
      <c r="B560" s="163"/>
      <c r="C560" s="163"/>
      <c r="D560" s="163"/>
      <c r="E560" s="164"/>
      <c r="F560" s="164"/>
      <c r="G560" s="165"/>
      <c r="H560" s="166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</row>
    <row r="561">
      <c r="A561" s="163"/>
      <c r="B561" s="163"/>
      <c r="C561" s="163"/>
      <c r="D561" s="163"/>
      <c r="E561" s="164"/>
      <c r="F561" s="164"/>
      <c r="G561" s="165"/>
      <c r="H561" s="166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</row>
    <row r="562">
      <c r="A562" s="163"/>
      <c r="B562" s="163"/>
      <c r="C562" s="163"/>
      <c r="D562" s="163"/>
      <c r="E562" s="164"/>
      <c r="F562" s="164"/>
      <c r="G562" s="165"/>
      <c r="H562" s="166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</row>
    <row r="563">
      <c r="A563" s="163"/>
      <c r="B563" s="163"/>
      <c r="C563" s="163"/>
      <c r="D563" s="163"/>
      <c r="E563" s="164"/>
      <c r="F563" s="164"/>
      <c r="G563" s="165"/>
      <c r="H563" s="166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</row>
    <row r="564">
      <c r="A564" s="163"/>
      <c r="B564" s="163"/>
      <c r="C564" s="163"/>
      <c r="D564" s="163"/>
      <c r="E564" s="164"/>
      <c r="F564" s="164"/>
      <c r="G564" s="165"/>
      <c r="H564" s="166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</row>
    <row r="565">
      <c r="A565" s="163"/>
      <c r="B565" s="163"/>
      <c r="C565" s="163"/>
      <c r="D565" s="163"/>
      <c r="E565" s="164"/>
      <c r="F565" s="164"/>
      <c r="G565" s="165"/>
      <c r="H565" s="166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</row>
    <row r="566">
      <c r="A566" s="163"/>
      <c r="B566" s="163"/>
      <c r="C566" s="163"/>
      <c r="D566" s="163"/>
      <c r="E566" s="164"/>
      <c r="F566" s="164"/>
      <c r="G566" s="165"/>
      <c r="H566" s="166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</row>
    <row r="567">
      <c r="A567" s="163"/>
      <c r="B567" s="163"/>
      <c r="C567" s="163"/>
      <c r="D567" s="163"/>
      <c r="E567" s="164"/>
      <c r="F567" s="164"/>
      <c r="G567" s="165"/>
      <c r="H567" s="166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</row>
    <row r="568">
      <c r="A568" s="163"/>
      <c r="B568" s="163"/>
      <c r="C568" s="163"/>
      <c r="D568" s="163"/>
      <c r="E568" s="164"/>
      <c r="F568" s="164"/>
      <c r="G568" s="165"/>
      <c r="H568" s="166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</row>
    <row r="569">
      <c r="A569" s="163"/>
      <c r="B569" s="163"/>
      <c r="C569" s="163"/>
      <c r="D569" s="163"/>
      <c r="E569" s="164"/>
      <c r="F569" s="164"/>
      <c r="G569" s="165"/>
      <c r="H569" s="166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</row>
    <row r="570">
      <c r="A570" s="163"/>
      <c r="B570" s="163"/>
      <c r="C570" s="163"/>
      <c r="D570" s="163"/>
      <c r="E570" s="164"/>
      <c r="F570" s="164"/>
      <c r="G570" s="165"/>
      <c r="H570" s="166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</row>
    <row r="571">
      <c r="A571" s="163"/>
      <c r="B571" s="163"/>
      <c r="C571" s="163"/>
      <c r="D571" s="163"/>
      <c r="E571" s="164"/>
      <c r="F571" s="164"/>
      <c r="G571" s="165"/>
      <c r="H571" s="166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</row>
    <row r="572">
      <c r="A572" s="163"/>
      <c r="B572" s="163"/>
      <c r="C572" s="163"/>
      <c r="D572" s="163"/>
      <c r="E572" s="164"/>
      <c r="F572" s="164"/>
      <c r="G572" s="165"/>
      <c r="H572" s="166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</row>
    <row r="573">
      <c r="A573" s="163"/>
      <c r="B573" s="163"/>
      <c r="C573" s="163"/>
      <c r="D573" s="163"/>
      <c r="E573" s="164"/>
      <c r="F573" s="164"/>
      <c r="G573" s="165"/>
      <c r="H573" s="166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</row>
    <row r="574">
      <c r="A574" s="163"/>
      <c r="B574" s="163"/>
      <c r="C574" s="163"/>
      <c r="D574" s="163"/>
      <c r="E574" s="164"/>
      <c r="F574" s="164"/>
      <c r="G574" s="165"/>
      <c r="H574" s="166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</row>
    <row r="575">
      <c r="A575" s="163"/>
      <c r="B575" s="163"/>
      <c r="C575" s="163"/>
      <c r="D575" s="163"/>
      <c r="E575" s="164"/>
      <c r="F575" s="164"/>
      <c r="G575" s="165"/>
      <c r="H575" s="166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</row>
    <row r="576">
      <c r="A576" s="163"/>
      <c r="B576" s="163"/>
      <c r="C576" s="163"/>
      <c r="D576" s="163"/>
      <c r="E576" s="164"/>
      <c r="F576" s="164"/>
      <c r="G576" s="165"/>
      <c r="H576" s="166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</row>
    <row r="577">
      <c r="A577" s="163"/>
      <c r="B577" s="163"/>
      <c r="C577" s="163"/>
      <c r="D577" s="163"/>
      <c r="E577" s="164"/>
      <c r="F577" s="164"/>
      <c r="G577" s="165"/>
      <c r="H577" s="166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</row>
    <row r="578">
      <c r="A578" s="163"/>
      <c r="B578" s="163"/>
      <c r="C578" s="163"/>
      <c r="D578" s="163"/>
      <c r="E578" s="164"/>
      <c r="F578" s="164"/>
      <c r="G578" s="165"/>
      <c r="H578" s="166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</row>
    <row r="579">
      <c r="A579" s="163"/>
      <c r="B579" s="163"/>
      <c r="C579" s="163"/>
      <c r="D579" s="163"/>
      <c r="E579" s="164"/>
      <c r="F579" s="164"/>
      <c r="G579" s="165"/>
      <c r="H579" s="166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</row>
    <row r="580">
      <c r="A580" s="163"/>
      <c r="B580" s="163"/>
      <c r="C580" s="163"/>
      <c r="D580" s="163"/>
      <c r="E580" s="164"/>
      <c r="F580" s="164"/>
      <c r="G580" s="165"/>
      <c r="H580" s="166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</row>
    <row r="581">
      <c r="A581" s="163"/>
      <c r="B581" s="163"/>
      <c r="C581" s="163"/>
      <c r="D581" s="163"/>
      <c r="E581" s="164"/>
      <c r="F581" s="164"/>
      <c r="G581" s="165"/>
      <c r="H581" s="166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</row>
    <row r="582">
      <c r="A582" s="163"/>
      <c r="B582" s="163"/>
      <c r="C582" s="163"/>
      <c r="D582" s="163"/>
      <c r="E582" s="164"/>
      <c r="F582" s="164"/>
      <c r="G582" s="165"/>
      <c r="H582" s="166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</row>
    <row r="583">
      <c r="A583" s="163"/>
      <c r="B583" s="163"/>
      <c r="C583" s="163"/>
      <c r="D583" s="163"/>
      <c r="E583" s="164"/>
      <c r="F583" s="164"/>
      <c r="G583" s="165"/>
      <c r="H583" s="166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</row>
    <row r="584">
      <c r="A584" s="163"/>
      <c r="B584" s="163"/>
      <c r="C584" s="163"/>
      <c r="D584" s="163"/>
      <c r="E584" s="164"/>
      <c r="F584" s="164"/>
      <c r="G584" s="165"/>
      <c r="H584" s="166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</row>
    <row r="585">
      <c r="A585" s="163"/>
      <c r="B585" s="163"/>
      <c r="C585" s="163"/>
      <c r="D585" s="163"/>
      <c r="E585" s="164"/>
      <c r="F585" s="164"/>
      <c r="G585" s="165"/>
      <c r="H585" s="166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</row>
    <row r="586">
      <c r="A586" s="163"/>
      <c r="B586" s="163"/>
      <c r="C586" s="163"/>
      <c r="D586" s="163"/>
      <c r="E586" s="164"/>
      <c r="F586" s="164"/>
      <c r="G586" s="165"/>
      <c r="H586" s="166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</row>
    <row r="587">
      <c r="A587" s="163"/>
      <c r="B587" s="163"/>
      <c r="C587" s="163"/>
      <c r="D587" s="163"/>
      <c r="E587" s="164"/>
      <c r="F587" s="164"/>
      <c r="G587" s="165"/>
      <c r="H587" s="166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</row>
    <row r="588">
      <c r="A588" s="163"/>
      <c r="B588" s="163"/>
      <c r="C588" s="163"/>
      <c r="D588" s="163"/>
      <c r="E588" s="164"/>
      <c r="F588" s="164"/>
      <c r="G588" s="165"/>
      <c r="H588" s="166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</row>
    <row r="589">
      <c r="A589" s="163"/>
      <c r="B589" s="163"/>
      <c r="C589" s="163"/>
      <c r="D589" s="163"/>
      <c r="E589" s="164"/>
      <c r="F589" s="164"/>
      <c r="G589" s="165"/>
      <c r="H589" s="166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</row>
    <row r="590">
      <c r="A590" s="163"/>
      <c r="B590" s="163"/>
      <c r="C590" s="163"/>
      <c r="D590" s="163"/>
      <c r="E590" s="164"/>
      <c r="F590" s="164"/>
      <c r="G590" s="165"/>
      <c r="H590" s="166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</row>
    <row r="591">
      <c r="A591" s="163"/>
      <c r="B591" s="163"/>
      <c r="C591" s="163"/>
      <c r="D591" s="163"/>
      <c r="E591" s="164"/>
      <c r="F591" s="164"/>
      <c r="G591" s="165"/>
      <c r="H591" s="166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</row>
    <row r="592">
      <c r="A592" s="163"/>
      <c r="B592" s="163"/>
      <c r="C592" s="163"/>
      <c r="D592" s="163"/>
      <c r="E592" s="164"/>
      <c r="F592" s="164"/>
      <c r="G592" s="165"/>
      <c r="H592" s="166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</row>
    <row r="593">
      <c r="A593" s="163"/>
      <c r="B593" s="163"/>
      <c r="C593" s="163"/>
      <c r="D593" s="163"/>
      <c r="E593" s="164"/>
      <c r="F593" s="164"/>
      <c r="G593" s="165"/>
      <c r="H593" s="166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</row>
    <row r="594">
      <c r="A594" s="163"/>
      <c r="B594" s="163"/>
      <c r="C594" s="163"/>
      <c r="D594" s="163"/>
      <c r="E594" s="164"/>
      <c r="F594" s="164"/>
      <c r="G594" s="165"/>
      <c r="H594" s="166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</row>
    <row r="595">
      <c r="A595" s="163"/>
      <c r="B595" s="163"/>
      <c r="C595" s="163"/>
      <c r="D595" s="163"/>
      <c r="E595" s="164"/>
      <c r="F595" s="164"/>
      <c r="G595" s="165"/>
      <c r="H595" s="166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</row>
    <row r="596">
      <c r="A596" s="163"/>
      <c r="B596" s="163"/>
      <c r="C596" s="163"/>
      <c r="D596" s="163"/>
      <c r="E596" s="164"/>
      <c r="F596" s="164"/>
      <c r="G596" s="165"/>
      <c r="H596" s="166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</row>
    <row r="597">
      <c r="A597" s="163"/>
      <c r="B597" s="163"/>
      <c r="C597" s="163"/>
      <c r="D597" s="163"/>
      <c r="E597" s="164"/>
      <c r="F597" s="164"/>
      <c r="G597" s="165"/>
      <c r="H597" s="166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</row>
    <row r="598">
      <c r="A598" s="163"/>
      <c r="B598" s="163"/>
      <c r="C598" s="163"/>
      <c r="D598" s="163"/>
      <c r="E598" s="164"/>
      <c r="F598" s="164"/>
      <c r="G598" s="165"/>
      <c r="H598" s="166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</row>
    <row r="599">
      <c r="A599" s="163"/>
      <c r="B599" s="163"/>
      <c r="C599" s="163"/>
      <c r="D599" s="163"/>
      <c r="E599" s="164"/>
      <c r="F599" s="164"/>
      <c r="G599" s="165"/>
      <c r="H599" s="166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</row>
    <row r="600">
      <c r="A600" s="163"/>
      <c r="B600" s="163"/>
      <c r="C600" s="163"/>
      <c r="D600" s="163"/>
      <c r="E600" s="164"/>
      <c r="F600" s="164"/>
      <c r="G600" s="165"/>
      <c r="H600" s="166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</row>
    <row r="601">
      <c r="A601" s="163"/>
      <c r="B601" s="163"/>
      <c r="C601" s="163"/>
      <c r="D601" s="163"/>
      <c r="E601" s="164"/>
      <c r="F601" s="164"/>
      <c r="G601" s="165"/>
      <c r="H601" s="166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</row>
    <row r="602">
      <c r="A602" s="163"/>
      <c r="B602" s="163"/>
      <c r="C602" s="163"/>
      <c r="D602" s="163"/>
      <c r="E602" s="164"/>
      <c r="F602" s="164"/>
      <c r="G602" s="165"/>
      <c r="H602" s="166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</row>
    <row r="603">
      <c r="A603" s="163"/>
      <c r="B603" s="163"/>
      <c r="C603" s="163"/>
      <c r="D603" s="163"/>
      <c r="E603" s="164"/>
      <c r="F603" s="164"/>
      <c r="G603" s="165"/>
      <c r="H603" s="166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</row>
    <row r="604">
      <c r="A604" s="163"/>
      <c r="B604" s="163"/>
      <c r="C604" s="163"/>
      <c r="D604" s="163"/>
      <c r="E604" s="164"/>
      <c r="F604" s="164"/>
      <c r="G604" s="165"/>
      <c r="H604" s="166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</row>
    <row r="605">
      <c r="A605" s="163"/>
      <c r="B605" s="163"/>
      <c r="C605" s="163"/>
      <c r="D605" s="163"/>
      <c r="E605" s="164"/>
      <c r="F605" s="164"/>
      <c r="G605" s="165"/>
      <c r="H605" s="166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</row>
    <row r="606">
      <c r="A606" s="163"/>
      <c r="B606" s="163"/>
      <c r="C606" s="163"/>
      <c r="D606" s="163"/>
      <c r="E606" s="164"/>
      <c r="F606" s="164"/>
      <c r="G606" s="165"/>
      <c r="H606" s="166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</row>
    <row r="607">
      <c r="A607" s="163"/>
      <c r="B607" s="163"/>
      <c r="C607" s="163"/>
      <c r="D607" s="163"/>
      <c r="E607" s="164"/>
      <c r="F607" s="164"/>
      <c r="G607" s="165"/>
      <c r="H607" s="166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</row>
    <row r="608">
      <c r="A608" s="163"/>
      <c r="B608" s="163"/>
      <c r="C608" s="163"/>
      <c r="D608" s="163"/>
      <c r="E608" s="164"/>
      <c r="F608" s="164"/>
      <c r="G608" s="165"/>
      <c r="H608" s="166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</row>
    <row r="609">
      <c r="A609" s="163"/>
      <c r="B609" s="163"/>
      <c r="C609" s="163"/>
      <c r="D609" s="163"/>
      <c r="E609" s="164"/>
      <c r="F609" s="164"/>
      <c r="G609" s="165"/>
      <c r="H609" s="166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</row>
    <row r="610">
      <c r="A610" s="163"/>
      <c r="B610" s="163"/>
      <c r="C610" s="163"/>
      <c r="D610" s="163"/>
      <c r="E610" s="164"/>
      <c r="F610" s="164"/>
      <c r="G610" s="165"/>
      <c r="H610" s="166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</row>
    <row r="611">
      <c r="A611" s="163"/>
      <c r="B611" s="163"/>
      <c r="C611" s="163"/>
      <c r="D611" s="163"/>
      <c r="E611" s="164"/>
      <c r="F611" s="164"/>
      <c r="G611" s="165"/>
      <c r="H611" s="166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</row>
    <row r="612">
      <c r="A612" s="163"/>
      <c r="B612" s="163"/>
      <c r="C612" s="163"/>
      <c r="D612" s="163"/>
      <c r="E612" s="164"/>
      <c r="F612" s="164"/>
      <c r="G612" s="165"/>
      <c r="H612" s="166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</row>
    <row r="613">
      <c r="A613" s="163"/>
      <c r="B613" s="163"/>
      <c r="C613" s="163"/>
      <c r="D613" s="163"/>
      <c r="E613" s="164"/>
      <c r="F613" s="164"/>
      <c r="G613" s="165"/>
      <c r="H613" s="166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</row>
    <row r="614">
      <c r="A614" s="163"/>
      <c r="B614" s="163"/>
      <c r="C614" s="163"/>
      <c r="D614" s="163"/>
      <c r="E614" s="164"/>
      <c r="F614" s="164"/>
      <c r="G614" s="165"/>
      <c r="H614" s="166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</row>
    <row r="615">
      <c r="A615" s="163"/>
      <c r="B615" s="163"/>
      <c r="C615" s="163"/>
      <c r="D615" s="163"/>
      <c r="E615" s="164"/>
      <c r="F615" s="164"/>
      <c r="G615" s="165"/>
      <c r="H615" s="166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</row>
    <row r="616">
      <c r="A616" s="163"/>
      <c r="B616" s="163"/>
      <c r="C616" s="163"/>
      <c r="D616" s="163"/>
      <c r="E616" s="164"/>
      <c r="F616" s="164"/>
      <c r="G616" s="165"/>
      <c r="H616" s="166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</row>
    <row r="617">
      <c r="A617" s="163"/>
      <c r="B617" s="163"/>
      <c r="C617" s="163"/>
      <c r="D617" s="163"/>
      <c r="E617" s="164"/>
      <c r="F617" s="164"/>
      <c r="G617" s="165"/>
      <c r="H617" s="166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</row>
    <row r="618">
      <c r="A618" s="163"/>
      <c r="B618" s="163"/>
      <c r="C618" s="163"/>
      <c r="D618" s="163"/>
      <c r="E618" s="164"/>
      <c r="F618" s="164"/>
      <c r="G618" s="165"/>
      <c r="H618" s="166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</row>
    <row r="619">
      <c r="A619" s="163"/>
      <c r="B619" s="163"/>
      <c r="C619" s="163"/>
      <c r="D619" s="163"/>
      <c r="E619" s="164"/>
      <c r="F619" s="164"/>
      <c r="G619" s="165"/>
      <c r="H619" s="166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</row>
    <row r="620">
      <c r="A620" s="163"/>
      <c r="B620" s="163"/>
      <c r="C620" s="163"/>
      <c r="D620" s="163"/>
      <c r="E620" s="164"/>
      <c r="F620" s="164"/>
      <c r="G620" s="165"/>
      <c r="H620" s="166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</row>
    <row r="621">
      <c r="A621" s="163"/>
      <c r="B621" s="163"/>
      <c r="C621" s="163"/>
      <c r="D621" s="163"/>
      <c r="E621" s="164"/>
      <c r="F621" s="164"/>
      <c r="G621" s="165"/>
      <c r="H621" s="166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</row>
    <row r="622">
      <c r="A622" s="163"/>
      <c r="B622" s="163"/>
      <c r="C622" s="163"/>
      <c r="D622" s="163"/>
      <c r="E622" s="164"/>
      <c r="F622" s="164"/>
      <c r="G622" s="165"/>
      <c r="H622" s="166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</row>
    <row r="623">
      <c r="A623" s="163"/>
      <c r="B623" s="163"/>
      <c r="C623" s="163"/>
      <c r="D623" s="163"/>
      <c r="E623" s="164"/>
      <c r="F623" s="164"/>
      <c r="G623" s="165"/>
      <c r="H623" s="166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</row>
    <row r="624">
      <c r="A624" s="163"/>
      <c r="B624" s="163"/>
      <c r="C624" s="163"/>
      <c r="D624" s="163"/>
      <c r="E624" s="164"/>
      <c r="F624" s="164"/>
      <c r="G624" s="165"/>
      <c r="H624" s="166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</row>
    <row r="625">
      <c r="A625" s="163"/>
      <c r="B625" s="163"/>
      <c r="C625" s="163"/>
      <c r="D625" s="163"/>
      <c r="E625" s="164"/>
      <c r="F625" s="164"/>
      <c r="G625" s="165"/>
      <c r="H625" s="166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</row>
    <row r="626">
      <c r="A626" s="163"/>
      <c r="B626" s="163"/>
      <c r="C626" s="163"/>
      <c r="D626" s="163"/>
      <c r="E626" s="164"/>
      <c r="F626" s="164"/>
      <c r="G626" s="165"/>
      <c r="H626" s="166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</row>
    <row r="627">
      <c r="A627" s="163"/>
      <c r="B627" s="163"/>
      <c r="C627" s="163"/>
      <c r="D627" s="163"/>
      <c r="E627" s="164"/>
      <c r="F627" s="164"/>
      <c r="G627" s="165"/>
      <c r="H627" s="166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</row>
    <row r="628">
      <c r="A628" s="163"/>
      <c r="B628" s="163"/>
      <c r="C628" s="163"/>
      <c r="D628" s="163"/>
      <c r="E628" s="164"/>
      <c r="F628" s="164"/>
      <c r="G628" s="165"/>
      <c r="H628" s="166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</row>
    <row r="629">
      <c r="A629" s="163"/>
      <c r="B629" s="163"/>
      <c r="C629" s="163"/>
      <c r="D629" s="163"/>
      <c r="E629" s="164"/>
      <c r="F629" s="164"/>
      <c r="G629" s="165"/>
      <c r="H629" s="166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</row>
    <row r="630">
      <c r="A630" s="163"/>
      <c r="B630" s="163"/>
      <c r="C630" s="163"/>
      <c r="D630" s="163"/>
      <c r="E630" s="164"/>
      <c r="F630" s="164"/>
      <c r="G630" s="165"/>
      <c r="H630" s="166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</row>
    <row r="631">
      <c r="A631" s="163"/>
      <c r="B631" s="163"/>
      <c r="C631" s="163"/>
      <c r="D631" s="163"/>
      <c r="E631" s="164"/>
      <c r="F631" s="164"/>
      <c r="G631" s="165"/>
      <c r="H631" s="166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</row>
    <row r="632">
      <c r="A632" s="163"/>
      <c r="B632" s="163"/>
      <c r="C632" s="163"/>
      <c r="D632" s="163"/>
      <c r="E632" s="164"/>
      <c r="F632" s="164"/>
      <c r="G632" s="165"/>
      <c r="H632" s="166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</row>
    <row r="633">
      <c r="A633" s="163"/>
      <c r="B633" s="163"/>
      <c r="C633" s="163"/>
      <c r="D633" s="163"/>
      <c r="E633" s="164"/>
      <c r="F633" s="164"/>
      <c r="G633" s="165"/>
      <c r="H633" s="166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</row>
    <row r="634">
      <c r="A634" s="163"/>
      <c r="B634" s="163"/>
      <c r="C634" s="163"/>
      <c r="D634" s="163"/>
      <c r="E634" s="164"/>
      <c r="F634" s="164"/>
      <c r="G634" s="165"/>
      <c r="H634" s="166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</row>
    <row r="635">
      <c r="A635" s="163"/>
      <c r="B635" s="163"/>
      <c r="C635" s="163"/>
      <c r="D635" s="163"/>
      <c r="E635" s="164"/>
      <c r="F635" s="164"/>
      <c r="G635" s="165"/>
      <c r="H635" s="166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</row>
    <row r="636">
      <c r="A636" s="163"/>
      <c r="B636" s="163"/>
      <c r="C636" s="163"/>
      <c r="D636" s="163"/>
      <c r="E636" s="164"/>
      <c r="F636" s="164"/>
      <c r="G636" s="165"/>
      <c r="H636" s="166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</row>
    <row r="637">
      <c r="A637" s="163"/>
      <c r="B637" s="163"/>
      <c r="C637" s="163"/>
      <c r="D637" s="163"/>
      <c r="E637" s="164"/>
      <c r="F637" s="164"/>
      <c r="G637" s="165"/>
      <c r="H637" s="166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</row>
    <row r="638">
      <c r="A638" s="163"/>
      <c r="B638" s="163"/>
      <c r="C638" s="163"/>
      <c r="D638" s="163"/>
      <c r="E638" s="164"/>
      <c r="F638" s="164"/>
      <c r="G638" s="165"/>
      <c r="H638" s="166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</row>
    <row r="639">
      <c r="A639" s="163"/>
      <c r="B639" s="163"/>
      <c r="C639" s="163"/>
      <c r="D639" s="163"/>
      <c r="E639" s="164"/>
      <c r="F639" s="164"/>
      <c r="G639" s="165"/>
      <c r="H639" s="166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</row>
    <row r="640">
      <c r="A640" s="163"/>
      <c r="B640" s="163"/>
      <c r="C640" s="163"/>
      <c r="D640" s="163"/>
      <c r="E640" s="164"/>
      <c r="F640" s="164"/>
      <c r="G640" s="165"/>
      <c r="H640" s="166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</row>
    <row r="641">
      <c r="A641" s="163"/>
      <c r="B641" s="163"/>
      <c r="C641" s="163"/>
      <c r="D641" s="163"/>
      <c r="E641" s="164"/>
      <c r="F641" s="164"/>
      <c r="G641" s="165"/>
      <c r="H641" s="166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</row>
    <row r="642">
      <c r="A642" s="163"/>
      <c r="B642" s="163"/>
      <c r="C642" s="163"/>
      <c r="D642" s="163"/>
      <c r="E642" s="164"/>
      <c r="F642" s="164"/>
      <c r="G642" s="165"/>
      <c r="H642" s="166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</row>
    <row r="643">
      <c r="A643" s="163"/>
      <c r="B643" s="163"/>
      <c r="C643" s="163"/>
      <c r="D643" s="163"/>
      <c r="E643" s="164"/>
      <c r="F643" s="164"/>
      <c r="G643" s="165"/>
      <c r="H643" s="166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</row>
    <row r="644">
      <c r="A644" s="163"/>
      <c r="B644" s="163"/>
      <c r="C644" s="163"/>
      <c r="D644" s="163"/>
      <c r="E644" s="164"/>
      <c r="F644" s="164"/>
      <c r="G644" s="165"/>
      <c r="H644" s="166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</row>
    <row r="645">
      <c r="A645" s="163"/>
      <c r="B645" s="163"/>
      <c r="C645" s="163"/>
      <c r="D645" s="163"/>
      <c r="E645" s="164"/>
      <c r="F645" s="164"/>
      <c r="G645" s="165"/>
      <c r="H645" s="166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</row>
    <row r="646">
      <c r="A646" s="163"/>
      <c r="B646" s="163"/>
      <c r="C646" s="163"/>
      <c r="D646" s="163"/>
      <c r="E646" s="164"/>
      <c r="F646" s="164"/>
      <c r="G646" s="165"/>
      <c r="H646" s="166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</row>
    <row r="647">
      <c r="A647" s="163"/>
      <c r="B647" s="163"/>
      <c r="C647" s="163"/>
      <c r="D647" s="163"/>
      <c r="E647" s="164"/>
      <c r="F647" s="164"/>
      <c r="G647" s="165"/>
      <c r="H647" s="166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</row>
    <row r="648">
      <c r="A648" s="163"/>
      <c r="B648" s="163"/>
      <c r="C648" s="163"/>
      <c r="D648" s="163"/>
      <c r="E648" s="164"/>
      <c r="F648" s="164"/>
      <c r="G648" s="165"/>
      <c r="H648" s="166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</row>
    <row r="649">
      <c r="A649" s="163"/>
      <c r="B649" s="163"/>
      <c r="C649" s="163"/>
      <c r="D649" s="163"/>
      <c r="E649" s="164"/>
      <c r="F649" s="164"/>
      <c r="G649" s="165"/>
      <c r="H649" s="166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</row>
    <row r="650">
      <c r="A650" s="163"/>
      <c r="B650" s="163"/>
      <c r="C650" s="163"/>
      <c r="D650" s="163"/>
      <c r="E650" s="164"/>
      <c r="F650" s="164"/>
      <c r="G650" s="165"/>
      <c r="H650" s="166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</row>
    <row r="651">
      <c r="A651" s="163"/>
      <c r="B651" s="163"/>
      <c r="C651" s="163"/>
      <c r="D651" s="163"/>
      <c r="E651" s="164"/>
      <c r="F651" s="164"/>
      <c r="G651" s="165"/>
      <c r="H651" s="166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</row>
    <row r="652">
      <c r="A652" s="163"/>
      <c r="B652" s="163"/>
      <c r="C652" s="163"/>
      <c r="D652" s="163"/>
      <c r="E652" s="164"/>
      <c r="F652" s="164"/>
      <c r="G652" s="165"/>
      <c r="H652" s="166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</row>
    <row r="653">
      <c r="A653" s="163"/>
      <c r="B653" s="163"/>
      <c r="C653" s="163"/>
      <c r="D653" s="163"/>
      <c r="E653" s="164"/>
      <c r="F653" s="164"/>
      <c r="G653" s="165"/>
      <c r="H653" s="166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</row>
    <row r="654">
      <c r="A654" s="163"/>
      <c r="B654" s="163"/>
      <c r="C654" s="163"/>
      <c r="D654" s="163"/>
      <c r="E654" s="164"/>
      <c r="F654" s="164"/>
      <c r="G654" s="165"/>
      <c r="H654" s="166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</row>
    <row r="655">
      <c r="A655" s="163"/>
      <c r="B655" s="163"/>
      <c r="C655" s="163"/>
      <c r="D655" s="163"/>
      <c r="E655" s="164"/>
      <c r="F655" s="164"/>
      <c r="G655" s="165"/>
      <c r="H655" s="166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</row>
    <row r="656">
      <c r="A656" s="163"/>
      <c r="B656" s="163"/>
      <c r="C656" s="163"/>
      <c r="D656" s="163"/>
      <c r="E656" s="164"/>
      <c r="F656" s="164"/>
      <c r="G656" s="165"/>
      <c r="H656" s="166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</row>
    <row r="657">
      <c r="A657" s="163"/>
      <c r="B657" s="163"/>
      <c r="C657" s="163"/>
      <c r="D657" s="163"/>
      <c r="E657" s="164"/>
      <c r="F657" s="164"/>
      <c r="G657" s="165"/>
      <c r="H657" s="166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</row>
    <row r="658">
      <c r="A658" s="163"/>
      <c r="B658" s="163"/>
      <c r="C658" s="163"/>
      <c r="D658" s="163"/>
      <c r="E658" s="164"/>
      <c r="F658" s="164"/>
      <c r="G658" s="165"/>
      <c r="H658" s="166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</row>
    <row r="659">
      <c r="A659" s="163"/>
      <c r="B659" s="163"/>
      <c r="C659" s="163"/>
      <c r="D659" s="163"/>
      <c r="E659" s="164"/>
      <c r="F659" s="164"/>
      <c r="G659" s="165"/>
      <c r="H659" s="166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</row>
    <row r="660">
      <c r="A660" s="163"/>
      <c r="B660" s="163"/>
      <c r="C660" s="163"/>
      <c r="D660" s="163"/>
      <c r="E660" s="164"/>
      <c r="F660" s="164"/>
      <c r="G660" s="165"/>
      <c r="H660" s="166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</row>
    <row r="661">
      <c r="A661" s="163"/>
      <c r="B661" s="163"/>
      <c r="C661" s="163"/>
      <c r="D661" s="163"/>
      <c r="E661" s="164"/>
      <c r="F661" s="164"/>
      <c r="G661" s="165"/>
      <c r="H661" s="166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</row>
    <row r="662">
      <c r="A662" s="163"/>
      <c r="B662" s="163"/>
      <c r="C662" s="163"/>
      <c r="D662" s="163"/>
      <c r="E662" s="164"/>
      <c r="F662" s="164"/>
      <c r="G662" s="165"/>
      <c r="H662" s="166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</row>
    <row r="663">
      <c r="A663" s="163"/>
      <c r="B663" s="163"/>
      <c r="C663" s="163"/>
      <c r="D663" s="163"/>
      <c r="E663" s="164"/>
      <c r="F663" s="164"/>
      <c r="G663" s="165"/>
      <c r="H663" s="166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</row>
    <row r="664">
      <c r="A664" s="163"/>
      <c r="B664" s="163"/>
      <c r="C664" s="163"/>
      <c r="D664" s="163"/>
      <c r="E664" s="164"/>
      <c r="F664" s="164"/>
      <c r="G664" s="165"/>
      <c r="H664" s="166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</row>
    <row r="665">
      <c r="A665" s="163"/>
      <c r="B665" s="163"/>
      <c r="C665" s="163"/>
      <c r="D665" s="163"/>
      <c r="E665" s="164"/>
      <c r="F665" s="164"/>
      <c r="G665" s="165"/>
      <c r="H665" s="166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</row>
    <row r="666">
      <c r="A666" s="163"/>
      <c r="B666" s="163"/>
      <c r="C666" s="163"/>
      <c r="D666" s="163"/>
      <c r="E666" s="164"/>
      <c r="F666" s="164"/>
      <c r="G666" s="165"/>
      <c r="H666" s="166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</row>
    <row r="667">
      <c r="A667" s="163"/>
      <c r="B667" s="163"/>
      <c r="C667" s="163"/>
      <c r="D667" s="163"/>
      <c r="E667" s="164"/>
      <c r="F667" s="164"/>
      <c r="G667" s="165"/>
      <c r="H667" s="166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</row>
    <row r="668">
      <c r="A668" s="163"/>
      <c r="B668" s="163"/>
      <c r="C668" s="163"/>
      <c r="D668" s="163"/>
      <c r="E668" s="164"/>
      <c r="F668" s="164"/>
      <c r="G668" s="165"/>
      <c r="H668" s="166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</row>
    <row r="669">
      <c r="A669" s="163"/>
      <c r="B669" s="163"/>
      <c r="C669" s="163"/>
      <c r="D669" s="163"/>
      <c r="E669" s="164"/>
      <c r="F669" s="164"/>
      <c r="G669" s="165"/>
      <c r="H669" s="166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</row>
    <row r="670">
      <c r="A670" s="163"/>
      <c r="B670" s="163"/>
      <c r="C670" s="163"/>
      <c r="D670" s="163"/>
      <c r="E670" s="164"/>
      <c r="F670" s="164"/>
      <c r="G670" s="165"/>
      <c r="H670" s="166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</row>
    <row r="671">
      <c r="A671" s="163"/>
      <c r="B671" s="163"/>
      <c r="C671" s="163"/>
      <c r="D671" s="163"/>
      <c r="E671" s="164"/>
      <c r="F671" s="164"/>
      <c r="G671" s="165"/>
      <c r="H671" s="166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</row>
    <row r="672">
      <c r="A672" s="163"/>
      <c r="B672" s="163"/>
      <c r="C672" s="163"/>
      <c r="D672" s="163"/>
      <c r="E672" s="164"/>
      <c r="F672" s="164"/>
      <c r="G672" s="165"/>
      <c r="H672" s="166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</row>
    <row r="673">
      <c r="A673" s="163"/>
      <c r="B673" s="163"/>
      <c r="C673" s="163"/>
      <c r="D673" s="163"/>
      <c r="E673" s="164"/>
      <c r="F673" s="164"/>
      <c r="G673" s="165"/>
      <c r="H673" s="166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</row>
    <row r="674">
      <c r="A674" s="163"/>
      <c r="B674" s="163"/>
      <c r="C674" s="163"/>
      <c r="D674" s="163"/>
      <c r="E674" s="164"/>
      <c r="F674" s="164"/>
      <c r="G674" s="165"/>
      <c r="H674" s="166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</row>
    <row r="675">
      <c r="A675" s="163"/>
      <c r="B675" s="163"/>
      <c r="C675" s="163"/>
      <c r="D675" s="163"/>
      <c r="E675" s="164"/>
      <c r="F675" s="164"/>
      <c r="G675" s="165"/>
      <c r="H675" s="166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</row>
    <row r="676">
      <c r="A676" s="163"/>
      <c r="B676" s="163"/>
      <c r="C676" s="163"/>
      <c r="D676" s="163"/>
      <c r="E676" s="164"/>
      <c r="F676" s="164"/>
      <c r="G676" s="165"/>
      <c r="H676" s="166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</row>
    <row r="677">
      <c r="A677" s="163"/>
      <c r="B677" s="163"/>
      <c r="C677" s="163"/>
      <c r="D677" s="163"/>
      <c r="E677" s="164"/>
      <c r="F677" s="164"/>
      <c r="G677" s="165"/>
      <c r="H677" s="166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</row>
    <row r="678">
      <c r="A678" s="163"/>
      <c r="B678" s="163"/>
      <c r="C678" s="163"/>
      <c r="D678" s="163"/>
      <c r="E678" s="164"/>
      <c r="F678" s="164"/>
      <c r="G678" s="165"/>
      <c r="H678" s="166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</row>
    <row r="679">
      <c r="A679" s="163"/>
      <c r="B679" s="163"/>
      <c r="C679" s="163"/>
      <c r="D679" s="163"/>
      <c r="E679" s="164"/>
      <c r="F679" s="164"/>
      <c r="G679" s="165"/>
      <c r="H679" s="166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</row>
    <row r="680">
      <c r="A680" s="163"/>
      <c r="B680" s="163"/>
      <c r="C680" s="163"/>
      <c r="D680" s="163"/>
      <c r="E680" s="164"/>
      <c r="F680" s="164"/>
      <c r="G680" s="165"/>
      <c r="H680" s="166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</row>
    <row r="681">
      <c r="A681" s="163"/>
      <c r="B681" s="163"/>
      <c r="C681" s="163"/>
      <c r="D681" s="163"/>
      <c r="E681" s="164"/>
      <c r="F681" s="164"/>
      <c r="G681" s="165"/>
      <c r="H681" s="166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</row>
    <row r="682">
      <c r="A682" s="163"/>
      <c r="B682" s="163"/>
      <c r="C682" s="163"/>
      <c r="D682" s="163"/>
      <c r="E682" s="164"/>
      <c r="F682" s="164"/>
      <c r="G682" s="165"/>
      <c r="H682" s="166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</row>
    <row r="683">
      <c r="A683" s="163"/>
      <c r="B683" s="163"/>
      <c r="C683" s="163"/>
      <c r="D683" s="163"/>
      <c r="E683" s="164"/>
      <c r="F683" s="164"/>
      <c r="G683" s="165"/>
      <c r="H683" s="166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</row>
    <row r="684">
      <c r="A684" s="163"/>
      <c r="B684" s="163"/>
      <c r="C684" s="163"/>
      <c r="D684" s="163"/>
      <c r="E684" s="164"/>
      <c r="F684" s="164"/>
      <c r="G684" s="165"/>
      <c r="H684" s="166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</row>
    <row r="685">
      <c r="A685" s="163"/>
      <c r="B685" s="163"/>
      <c r="C685" s="163"/>
      <c r="D685" s="163"/>
      <c r="E685" s="164"/>
      <c r="F685" s="164"/>
      <c r="G685" s="165"/>
      <c r="H685" s="166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</row>
    <row r="686">
      <c r="A686" s="163"/>
      <c r="B686" s="163"/>
      <c r="C686" s="163"/>
      <c r="D686" s="163"/>
      <c r="E686" s="164"/>
      <c r="F686" s="164"/>
      <c r="G686" s="165"/>
      <c r="H686" s="166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</row>
    <row r="687">
      <c r="A687" s="163"/>
      <c r="B687" s="163"/>
      <c r="C687" s="163"/>
      <c r="D687" s="163"/>
      <c r="E687" s="164"/>
      <c r="F687" s="164"/>
      <c r="G687" s="165"/>
      <c r="H687" s="166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</row>
    <row r="688">
      <c r="A688" s="163"/>
      <c r="B688" s="163"/>
      <c r="C688" s="163"/>
      <c r="D688" s="163"/>
      <c r="E688" s="164"/>
      <c r="F688" s="164"/>
      <c r="G688" s="165"/>
      <c r="H688" s="166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</row>
    <row r="689">
      <c r="A689" s="163"/>
      <c r="B689" s="163"/>
      <c r="C689" s="163"/>
      <c r="D689" s="163"/>
      <c r="E689" s="164"/>
      <c r="F689" s="164"/>
      <c r="G689" s="165"/>
      <c r="H689" s="166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</row>
    <row r="690">
      <c r="A690" s="163"/>
      <c r="B690" s="163"/>
      <c r="C690" s="163"/>
      <c r="D690" s="163"/>
      <c r="E690" s="164"/>
      <c r="F690" s="164"/>
      <c r="G690" s="165"/>
      <c r="H690" s="166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</row>
    <row r="691">
      <c r="A691" s="163"/>
      <c r="B691" s="163"/>
      <c r="C691" s="163"/>
      <c r="D691" s="163"/>
      <c r="E691" s="164"/>
      <c r="F691" s="164"/>
      <c r="G691" s="165"/>
      <c r="H691" s="166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</row>
    <row r="692">
      <c r="A692" s="163"/>
      <c r="B692" s="163"/>
      <c r="C692" s="163"/>
      <c r="D692" s="163"/>
      <c r="E692" s="164"/>
      <c r="F692" s="164"/>
      <c r="G692" s="165"/>
      <c r="H692" s="166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</row>
    <row r="693">
      <c r="A693" s="163"/>
      <c r="B693" s="163"/>
      <c r="C693" s="163"/>
      <c r="D693" s="163"/>
      <c r="E693" s="164"/>
      <c r="F693" s="164"/>
      <c r="G693" s="165"/>
      <c r="H693" s="166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</row>
    <row r="694">
      <c r="A694" s="163"/>
      <c r="B694" s="163"/>
      <c r="C694" s="163"/>
      <c r="D694" s="163"/>
      <c r="E694" s="164"/>
      <c r="F694" s="164"/>
      <c r="G694" s="165"/>
      <c r="H694" s="166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</row>
    <row r="695">
      <c r="A695" s="163"/>
      <c r="B695" s="163"/>
      <c r="C695" s="163"/>
      <c r="D695" s="163"/>
      <c r="E695" s="164"/>
      <c r="F695" s="164"/>
      <c r="G695" s="165"/>
      <c r="H695" s="166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</row>
    <row r="696">
      <c r="A696" s="163"/>
      <c r="B696" s="163"/>
      <c r="C696" s="163"/>
      <c r="D696" s="163"/>
      <c r="E696" s="164"/>
      <c r="F696" s="164"/>
      <c r="G696" s="165"/>
      <c r="H696" s="166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</row>
    <row r="697">
      <c r="A697" s="163"/>
      <c r="B697" s="163"/>
      <c r="C697" s="163"/>
      <c r="D697" s="163"/>
      <c r="E697" s="163"/>
      <c r="F697" s="164"/>
      <c r="G697" s="165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</row>
    <row r="698">
      <c r="A698" s="163"/>
      <c r="B698" s="163"/>
      <c r="C698" s="163"/>
      <c r="D698" s="163"/>
      <c r="E698" s="163"/>
      <c r="F698" s="164"/>
      <c r="G698" s="165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</row>
    <row r="699">
      <c r="A699" s="163"/>
      <c r="B699" s="163"/>
      <c r="C699" s="163"/>
      <c r="D699" s="163"/>
      <c r="E699" s="163"/>
      <c r="F699" s="164"/>
      <c r="G699" s="165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</row>
    <row r="700">
      <c r="A700" s="163"/>
      <c r="B700" s="163"/>
      <c r="C700" s="163"/>
      <c r="D700" s="163"/>
      <c r="E700" s="163"/>
      <c r="F700" s="164"/>
      <c r="G700" s="165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</row>
    <row r="701">
      <c r="A701" s="163"/>
      <c r="B701" s="163"/>
      <c r="C701" s="163"/>
      <c r="D701" s="163"/>
      <c r="E701" s="163"/>
      <c r="F701" s="164"/>
      <c r="G701" s="165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</row>
    <row r="702">
      <c r="A702" s="163"/>
      <c r="B702" s="163"/>
      <c r="C702" s="163"/>
      <c r="D702" s="163"/>
      <c r="E702" s="163"/>
      <c r="F702" s="164"/>
      <c r="G702" s="165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</row>
    <row r="703">
      <c r="A703" s="163"/>
      <c r="B703" s="163"/>
      <c r="C703" s="163"/>
      <c r="D703" s="163"/>
      <c r="E703" s="163"/>
      <c r="F703" s="164"/>
      <c r="G703" s="165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</row>
    <row r="704">
      <c r="A704" s="163"/>
      <c r="B704" s="163"/>
      <c r="C704" s="163"/>
      <c r="D704" s="163"/>
      <c r="E704" s="163"/>
      <c r="F704" s="164"/>
      <c r="G704" s="165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</row>
    <row r="705">
      <c r="A705" s="163"/>
      <c r="B705" s="163"/>
      <c r="C705" s="163"/>
      <c r="D705" s="163"/>
      <c r="E705" s="163"/>
      <c r="F705" s="164"/>
      <c r="G705" s="165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</row>
    <row r="706">
      <c r="A706" s="163"/>
      <c r="B706" s="163"/>
      <c r="C706" s="163"/>
      <c r="D706" s="163"/>
      <c r="E706" s="163"/>
      <c r="F706" s="164"/>
      <c r="G706" s="165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</row>
    <row r="707">
      <c r="A707" s="163"/>
      <c r="B707" s="163"/>
      <c r="C707" s="163"/>
      <c r="D707" s="163"/>
      <c r="E707" s="163"/>
      <c r="F707" s="164"/>
      <c r="G707" s="165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</row>
    <row r="708">
      <c r="A708" s="163"/>
      <c r="B708" s="163"/>
      <c r="C708" s="163"/>
      <c r="D708" s="163"/>
      <c r="E708" s="163"/>
      <c r="F708" s="164"/>
      <c r="G708" s="165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</row>
    <row r="709">
      <c r="A709" s="163"/>
      <c r="B709" s="163"/>
      <c r="C709" s="163"/>
      <c r="D709" s="163"/>
      <c r="E709" s="163"/>
      <c r="F709" s="164"/>
      <c r="G709" s="165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</row>
    <row r="710">
      <c r="A710" s="163"/>
      <c r="B710" s="163"/>
      <c r="C710" s="163"/>
      <c r="D710" s="163"/>
      <c r="E710" s="163"/>
      <c r="F710" s="164"/>
      <c r="G710" s="165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</row>
    <row r="711">
      <c r="A711" s="163"/>
      <c r="B711" s="163"/>
      <c r="C711" s="163"/>
      <c r="D711" s="163"/>
      <c r="E711" s="163"/>
      <c r="F711" s="164"/>
      <c r="G711" s="165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</row>
    <row r="712">
      <c r="A712" s="163"/>
      <c r="B712" s="163"/>
      <c r="C712" s="163"/>
      <c r="D712" s="163"/>
      <c r="E712" s="163"/>
      <c r="F712" s="164"/>
      <c r="G712" s="165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</row>
    <row r="713">
      <c r="A713" s="163"/>
      <c r="B713" s="163"/>
      <c r="C713" s="163"/>
      <c r="D713" s="163"/>
      <c r="E713" s="163"/>
      <c r="F713" s="164"/>
      <c r="G713" s="165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</row>
    <row r="714">
      <c r="A714" s="163"/>
      <c r="B714" s="163"/>
      <c r="C714" s="163"/>
      <c r="D714" s="163"/>
      <c r="E714" s="163"/>
      <c r="F714" s="164"/>
      <c r="G714" s="165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</row>
    <row r="715">
      <c r="A715" s="163"/>
      <c r="B715" s="163"/>
      <c r="C715" s="163"/>
      <c r="D715" s="163"/>
      <c r="E715" s="163"/>
      <c r="F715" s="164"/>
      <c r="G715" s="165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</row>
    <row r="716">
      <c r="A716" s="163"/>
      <c r="B716" s="163"/>
      <c r="C716" s="163"/>
      <c r="D716" s="163"/>
      <c r="E716" s="163"/>
      <c r="F716" s="164"/>
      <c r="G716" s="165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</row>
    <row r="717">
      <c r="A717" s="163"/>
      <c r="B717" s="163"/>
      <c r="C717" s="163"/>
      <c r="D717" s="163"/>
      <c r="E717" s="163"/>
      <c r="F717" s="164"/>
      <c r="G717" s="165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</row>
    <row r="718">
      <c r="A718" s="163"/>
      <c r="B718" s="163"/>
      <c r="C718" s="163"/>
      <c r="D718" s="163"/>
      <c r="E718" s="163"/>
      <c r="F718" s="164"/>
      <c r="G718" s="165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</row>
    <row r="719">
      <c r="A719" s="163"/>
      <c r="B719" s="163"/>
      <c r="C719" s="163"/>
      <c r="D719" s="163"/>
      <c r="E719" s="163"/>
      <c r="F719" s="164"/>
      <c r="G719" s="165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</row>
    <row r="720">
      <c r="A720" s="163"/>
      <c r="B720" s="163"/>
      <c r="C720" s="163"/>
      <c r="D720" s="163"/>
      <c r="E720" s="163"/>
      <c r="F720" s="164"/>
      <c r="G720" s="165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</row>
    <row r="721">
      <c r="A721" s="163"/>
      <c r="B721" s="163"/>
      <c r="C721" s="163"/>
      <c r="D721" s="163"/>
      <c r="E721" s="163"/>
      <c r="F721" s="164"/>
      <c r="G721" s="165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</row>
    <row r="722">
      <c r="A722" s="163"/>
      <c r="B722" s="163"/>
      <c r="C722" s="163"/>
      <c r="D722" s="163"/>
      <c r="E722" s="163"/>
      <c r="F722" s="164"/>
      <c r="G722" s="165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</row>
    <row r="723">
      <c r="A723" s="163"/>
      <c r="B723" s="163"/>
      <c r="C723" s="163"/>
      <c r="D723" s="163"/>
      <c r="E723" s="163"/>
      <c r="F723" s="164"/>
      <c r="G723" s="165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</row>
    <row r="724">
      <c r="A724" s="163"/>
      <c r="B724" s="163"/>
      <c r="C724" s="163"/>
      <c r="D724" s="163"/>
      <c r="E724" s="163"/>
      <c r="F724" s="164"/>
      <c r="G724" s="165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</row>
    <row r="725">
      <c r="A725" s="163"/>
      <c r="B725" s="163"/>
      <c r="C725" s="163"/>
      <c r="D725" s="163"/>
      <c r="E725" s="163"/>
      <c r="F725" s="164"/>
      <c r="G725" s="165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</row>
    <row r="726">
      <c r="A726" s="163"/>
      <c r="B726" s="163"/>
      <c r="C726" s="163"/>
      <c r="D726" s="163"/>
      <c r="E726" s="163"/>
      <c r="F726" s="164"/>
      <c r="G726" s="165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</row>
    <row r="727">
      <c r="A727" s="163"/>
      <c r="B727" s="163"/>
      <c r="C727" s="163"/>
      <c r="D727" s="163"/>
      <c r="E727" s="163"/>
      <c r="F727" s="164"/>
      <c r="G727" s="165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</row>
    <row r="728">
      <c r="A728" s="163"/>
      <c r="B728" s="163"/>
      <c r="C728" s="163"/>
      <c r="D728" s="163"/>
      <c r="E728" s="163"/>
      <c r="F728" s="164"/>
      <c r="G728" s="165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</row>
    <row r="729">
      <c r="A729" s="163"/>
      <c r="B729" s="163"/>
      <c r="C729" s="163"/>
      <c r="D729" s="163"/>
      <c r="E729" s="163"/>
      <c r="F729" s="164"/>
      <c r="G729" s="165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</row>
    <row r="730">
      <c r="A730" s="163"/>
      <c r="B730" s="163"/>
      <c r="C730" s="163"/>
      <c r="D730" s="163"/>
      <c r="E730" s="163"/>
      <c r="F730" s="164"/>
      <c r="G730" s="165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</row>
    <row r="731">
      <c r="A731" s="163"/>
      <c r="B731" s="163"/>
      <c r="C731" s="163"/>
      <c r="D731" s="163"/>
      <c r="E731" s="163"/>
      <c r="F731" s="164"/>
      <c r="G731" s="165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</row>
    <row r="732">
      <c r="A732" s="163"/>
      <c r="B732" s="163"/>
      <c r="C732" s="163"/>
      <c r="D732" s="163"/>
      <c r="E732" s="163"/>
      <c r="F732" s="164"/>
      <c r="G732" s="165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</row>
    <row r="733">
      <c r="A733" s="163"/>
      <c r="B733" s="163"/>
      <c r="C733" s="163"/>
      <c r="D733" s="163"/>
      <c r="E733" s="163"/>
      <c r="F733" s="164"/>
      <c r="G733" s="165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</row>
    <row r="734">
      <c r="A734" s="163"/>
      <c r="B734" s="163"/>
      <c r="C734" s="163"/>
      <c r="D734" s="163"/>
      <c r="E734" s="163"/>
      <c r="F734" s="164"/>
      <c r="G734" s="165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</row>
    <row r="735">
      <c r="A735" s="163"/>
      <c r="B735" s="163"/>
      <c r="C735" s="163"/>
      <c r="D735" s="163"/>
      <c r="E735" s="163"/>
      <c r="F735" s="164"/>
      <c r="G735" s="165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</row>
    <row r="736">
      <c r="A736" s="163"/>
      <c r="B736" s="163"/>
      <c r="C736" s="163"/>
      <c r="D736" s="163"/>
      <c r="E736" s="163"/>
      <c r="F736" s="164"/>
      <c r="G736" s="165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</row>
    <row r="737">
      <c r="A737" s="163"/>
      <c r="B737" s="163"/>
      <c r="C737" s="163"/>
      <c r="D737" s="163"/>
      <c r="E737" s="163"/>
      <c r="F737" s="164"/>
      <c r="G737" s="165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</row>
    <row r="738">
      <c r="A738" s="163"/>
      <c r="B738" s="163"/>
      <c r="C738" s="163"/>
      <c r="D738" s="163"/>
      <c r="E738" s="163"/>
      <c r="F738" s="164"/>
      <c r="G738" s="165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</row>
    <row r="739">
      <c r="A739" s="163"/>
      <c r="B739" s="163"/>
      <c r="C739" s="163"/>
      <c r="D739" s="163"/>
      <c r="E739" s="163"/>
      <c r="F739" s="164"/>
      <c r="G739" s="165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</row>
    <row r="740">
      <c r="A740" s="163"/>
      <c r="B740" s="163"/>
      <c r="C740" s="163"/>
      <c r="D740" s="163"/>
      <c r="E740" s="163"/>
      <c r="F740" s="164"/>
      <c r="G740" s="165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</row>
    <row r="741">
      <c r="A741" s="163"/>
      <c r="B741" s="163"/>
      <c r="C741" s="163"/>
      <c r="D741" s="163"/>
      <c r="E741" s="163"/>
      <c r="F741" s="164"/>
      <c r="G741" s="165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</row>
    <row r="742">
      <c r="A742" s="163"/>
      <c r="B742" s="163"/>
      <c r="C742" s="163"/>
      <c r="D742" s="163"/>
      <c r="E742" s="163"/>
      <c r="F742" s="164"/>
      <c r="G742" s="165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</row>
    <row r="743">
      <c r="A743" s="163"/>
      <c r="B743" s="163"/>
      <c r="C743" s="163"/>
      <c r="D743" s="163"/>
      <c r="E743" s="163"/>
      <c r="F743" s="164"/>
      <c r="G743" s="165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</row>
    <row r="744">
      <c r="A744" s="163"/>
      <c r="B744" s="163"/>
      <c r="C744" s="163"/>
      <c r="D744" s="163"/>
      <c r="E744" s="163"/>
      <c r="F744" s="164"/>
      <c r="G744" s="165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</row>
    <row r="745">
      <c r="A745" s="163"/>
      <c r="B745" s="163"/>
      <c r="C745" s="163"/>
      <c r="D745" s="163"/>
      <c r="E745" s="163"/>
      <c r="F745" s="164"/>
      <c r="G745" s="165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</row>
    <row r="746">
      <c r="A746" s="163"/>
      <c r="B746" s="163"/>
      <c r="C746" s="163"/>
      <c r="D746" s="163"/>
      <c r="E746" s="163"/>
      <c r="F746" s="164"/>
      <c r="G746" s="165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</row>
    <row r="747">
      <c r="A747" s="163"/>
      <c r="B747" s="163"/>
      <c r="C747" s="163"/>
      <c r="D747" s="163"/>
      <c r="E747" s="163"/>
      <c r="F747" s="164"/>
      <c r="G747" s="165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</row>
    <row r="748">
      <c r="A748" s="163"/>
      <c r="B748" s="163"/>
      <c r="C748" s="163"/>
      <c r="D748" s="163"/>
      <c r="E748" s="163"/>
      <c r="F748" s="164"/>
      <c r="G748" s="165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</row>
    <row r="749">
      <c r="A749" s="163"/>
      <c r="B749" s="163"/>
      <c r="C749" s="163"/>
      <c r="D749" s="163"/>
      <c r="E749" s="163"/>
      <c r="F749" s="164"/>
      <c r="G749" s="165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</row>
    <row r="750">
      <c r="A750" s="163"/>
      <c r="B750" s="163"/>
      <c r="C750" s="163"/>
      <c r="D750" s="163"/>
      <c r="E750" s="163"/>
      <c r="F750" s="164"/>
      <c r="G750" s="165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</row>
    <row r="751">
      <c r="A751" s="163"/>
      <c r="B751" s="163"/>
      <c r="C751" s="163"/>
      <c r="D751" s="163"/>
      <c r="E751" s="163"/>
      <c r="F751" s="164"/>
      <c r="G751" s="165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</row>
    <row r="752">
      <c r="A752" s="163"/>
      <c r="B752" s="163"/>
      <c r="C752" s="163"/>
      <c r="D752" s="163"/>
      <c r="E752" s="163"/>
      <c r="F752" s="164"/>
      <c r="G752" s="165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</row>
    <row r="753">
      <c r="A753" s="163"/>
      <c r="B753" s="163"/>
      <c r="C753" s="163"/>
      <c r="D753" s="163"/>
      <c r="E753" s="163"/>
      <c r="F753" s="164"/>
      <c r="G753" s="165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</row>
    <row r="754">
      <c r="A754" s="163"/>
      <c r="B754" s="163"/>
      <c r="C754" s="163"/>
      <c r="D754" s="163"/>
      <c r="E754" s="163"/>
      <c r="F754" s="164"/>
      <c r="G754" s="165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</row>
    <row r="755">
      <c r="A755" s="163"/>
      <c r="B755" s="163"/>
      <c r="C755" s="163"/>
      <c r="D755" s="163"/>
      <c r="E755" s="163"/>
      <c r="F755" s="164"/>
      <c r="G755" s="165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</row>
    <row r="756">
      <c r="A756" s="163"/>
      <c r="B756" s="163"/>
      <c r="C756" s="163"/>
      <c r="D756" s="163"/>
      <c r="E756" s="163"/>
      <c r="F756" s="164"/>
      <c r="G756" s="165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</row>
    <row r="757">
      <c r="A757" s="163"/>
      <c r="B757" s="163"/>
      <c r="C757" s="163"/>
      <c r="D757" s="163"/>
      <c r="E757" s="163"/>
      <c r="F757" s="164"/>
      <c r="G757" s="165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</row>
    <row r="758">
      <c r="A758" s="163"/>
      <c r="B758" s="163"/>
      <c r="C758" s="163"/>
      <c r="D758" s="163"/>
      <c r="E758" s="163"/>
      <c r="F758" s="164"/>
      <c r="G758" s="165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</row>
    <row r="759">
      <c r="A759" s="163"/>
      <c r="B759" s="163"/>
      <c r="C759" s="163"/>
      <c r="D759" s="163"/>
      <c r="E759" s="163"/>
      <c r="F759" s="164"/>
      <c r="G759" s="165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</row>
    <row r="760">
      <c r="A760" s="163"/>
      <c r="B760" s="163"/>
      <c r="C760" s="163"/>
      <c r="D760" s="163"/>
      <c r="E760" s="163"/>
      <c r="F760" s="164"/>
      <c r="G760" s="165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</row>
    <row r="761">
      <c r="A761" s="163"/>
      <c r="B761" s="163"/>
      <c r="C761" s="163"/>
      <c r="D761" s="163"/>
      <c r="E761" s="163"/>
      <c r="F761" s="164"/>
      <c r="G761" s="165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</row>
    <row r="762">
      <c r="A762" s="163"/>
      <c r="B762" s="163"/>
      <c r="C762" s="163"/>
      <c r="D762" s="163"/>
      <c r="E762" s="163"/>
      <c r="F762" s="164"/>
      <c r="G762" s="165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</row>
    <row r="763">
      <c r="A763" s="163"/>
      <c r="B763" s="163"/>
      <c r="C763" s="163"/>
      <c r="D763" s="163"/>
      <c r="E763" s="163"/>
      <c r="F763" s="164"/>
      <c r="G763" s="165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</row>
    <row r="764">
      <c r="A764" s="163"/>
      <c r="B764" s="163"/>
      <c r="C764" s="163"/>
      <c r="D764" s="163"/>
      <c r="E764" s="163"/>
      <c r="F764" s="164"/>
      <c r="G764" s="165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</row>
    <row r="765">
      <c r="A765" s="163"/>
      <c r="B765" s="163"/>
      <c r="C765" s="163"/>
      <c r="D765" s="163"/>
      <c r="E765" s="163"/>
      <c r="F765" s="164"/>
      <c r="G765" s="165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</row>
    <row r="766">
      <c r="A766" s="163"/>
      <c r="B766" s="163"/>
      <c r="C766" s="163"/>
      <c r="D766" s="163"/>
      <c r="E766" s="163"/>
      <c r="F766" s="164"/>
      <c r="G766" s="165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</row>
    <row r="767">
      <c r="A767" s="163"/>
      <c r="B767" s="163"/>
      <c r="C767" s="163"/>
      <c r="D767" s="163"/>
      <c r="E767" s="163"/>
      <c r="F767" s="164"/>
      <c r="G767" s="165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</row>
    <row r="768">
      <c r="A768" s="163"/>
      <c r="B768" s="163"/>
      <c r="C768" s="163"/>
      <c r="D768" s="163"/>
      <c r="E768" s="163"/>
      <c r="F768" s="164"/>
      <c r="G768" s="165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</row>
    <row r="769">
      <c r="A769" s="163"/>
      <c r="B769" s="163"/>
      <c r="C769" s="163"/>
      <c r="D769" s="163"/>
      <c r="E769" s="163"/>
      <c r="F769" s="164"/>
      <c r="G769" s="165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</row>
    <row r="770">
      <c r="A770" s="163"/>
      <c r="B770" s="163"/>
      <c r="C770" s="163"/>
      <c r="D770" s="163"/>
      <c r="E770" s="163"/>
      <c r="F770" s="164"/>
      <c r="G770" s="165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</row>
    <row r="771">
      <c r="A771" s="163"/>
      <c r="B771" s="163"/>
      <c r="C771" s="163"/>
      <c r="D771" s="163"/>
      <c r="E771" s="163"/>
      <c r="F771" s="164"/>
      <c r="G771" s="165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</row>
    <row r="772">
      <c r="A772" s="163"/>
      <c r="B772" s="163"/>
      <c r="C772" s="163"/>
      <c r="D772" s="163"/>
      <c r="E772" s="163"/>
      <c r="F772" s="164"/>
      <c r="G772" s="165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</row>
    <row r="773">
      <c r="A773" s="163"/>
      <c r="B773" s="163"/>
      <c r="C773" s="163"/>
      <c r="D773" s="163"/>
      <c r="E773" s="163"/>
      <c r="F773" s="164"/>
      <c r="G773" s="165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</row>
    <row r="774">
      <c r="A774" s="163"/>
      <c r="B774" s="163"/>
      <c r="C774" s="163"/>
      <c r="D774" s="163"/>
      <c r="E774" s="163"/>
      <c r="F774" s="164"/>
      <c r="G774" s="165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</row>
    <row r="775">
      <c r="A775" s="163"/>
      <c r="B775" s="163"/>
      <c r="C775" s="163"/>
      <c r="D775" s="163"/>
      <c r="E775" s="163"/>
      <c r="F775" s="164"/>
      <c r="G775" s="165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</row>
    <row r="776">
      <c r="A776" s="163"/>
      <c r="B776" s="163"/>
      <c r="C776" s="163"/>
      <c r="D776" s="163"/>
      <c r="E776" s="163"/>
      <c r="F776" s="164"/>
      <c r="G776" s="165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</row>
    <row r="777">
      <c r="A777" s="163"/>
      <c r="B777" s="163"/>
      <c r="C777" s="163"/>
      <c r="D777" s="163"/>
      <c r="E777" s="163"/>
      <c r="F777" s="164"/>
      <c r="G777" s="165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</row>
    <row r="778">
      <c r="A778" s="163"/>
      <c r="B778" s="163"/>
      <c r="C778" s="163"/>
      <c r="D778" s="163"/>
      <c r="E778" s="163"/>
      <c r="F778" s="164"/>
      <c r="G778" s="165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</row>
    <row r="779">
      <c r="A779" s="163"/>
      <c r="B779" s="163"/>
      <c r="C779" s="163"/>
      <c r="D779" s="163"/>
      <c r="E779" s="163"/>
      <c r="F779" s="164"/>
      <c r="G779" s="165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</row>
    <row r="780">
      <c r="A780" s="163"/>
      <c r="B780" s="163"/>
      <c r="C780" s="163"/>
      <c r="D780" s="163"/>
      <c r="E780" s="163"/>
      <c r="F780" s="164"/>
      <c r="G780" s="165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</row>
    <row r="781">
      <c r="A781" s="163"/>
      <c r="B781" s="163"/>
      <c r="C781" s="163"/>
      <c r="D781" s="163"/>
      <c r="E781" s="163"/>
      <c r="F781" s="164"/>
      <c r="G781" s="165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</row>
    <row r="782">
      <c r="A782" s="163"/>
      <c r="B782" s="163"/>
      <c r="C782" s="163"/>
      <c r="D782" s="163"/>
      <c r="E782" s="163"/>
      <c r="F782" s="164"/>
      <c r="G782" s="165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</row>
    <row r="783">
      <c r="A783" s="163"/>
      <c r="B783" s="163"/>
      <c r="C783" s="163"/>
      <c r="D783" s="163"/>
      <c r="E783" s="163"/>
      <c r="F783" s="164"/>
      <c r="G783" s="165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</row>
    <row r="784">
      <c r="A784" s="163"/>
      <c r="B784" s="163"/>
      <c r="C784" s="163"/>
      <c r="D784" s="163"/>
      <c r="E784" s="163"/>
      <c r="F784" s="164"/>
      <c r="G784" s="165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</row>
    <row r="785">
      <c r="A785" s="163"/>
      <c r="B785" s="163"/>
      <c r="C785" s="163"/>
      <c r="D785" s="163"/>
      <c r="E785" s="163"/>
      <c r="F785" s="164"/>
      <c r="G785" s="165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</row>
    <row r="786">
      <c r="A786" s="163"/>
      <c r="B786" s="163"/>
      <c r="C786" s="163"/>
      <c r="D786" s="163"/>
      <c r="E786" s="163"/>
      <c r="F786" s="164"/>
      <c r="G786" s="165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</row>
    <row r="787">
      <c r="A787" s="163"/>
      <c r="B787" s="163"/>
      <c r="C787" s="163"/>
      <c r="D787" s="163"/>
      <c r="E787" s="163"/>
      <c r="F787" s="164"/>
      <c r="G787" s="165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</row>
    <row r="788">
      <c r="A788" s="163"/>
      <c r="B788" s="163"/>
      <c r="C788" s="163"/>
      <c r="D788" s="163"/>
      <c r="E788" s="163"/>
      <c r="F788" s="164"/>
      <c r="G788" s="165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</row>
    <row r="789">
      <c r="A789" s="163"/>
      <c r="B789" s="163"/>
      <c r="C789" s="163"/>
      <c r="D789" s="163"/>
      <c r="E789" s="163"/>
      <c r="F789" s="164"/>
      <c r="G789" s="165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</row>
    <row r="790">
      <c r="A790" s="163"/>
      <c r="B790" s="163"/>
      <c r="C790" s="163"/>
      <c r="D790" s="163"/>
      <c r="E790" s="163"/>
      <c r="F790" s="164"/>
      <c r="G790" s="165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</row>
    <row r="791">
      <c r="A791" s="163"/>
      <c r="B791" s="163"/>
      <c r="C791" s="163"/>
      <c r="D791" s="163"/>
      <c r="E791" s="163"/>
      <c r="F791" s="164"/>
      <c r="G791" s="165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</row>
    <row r="792">
      <c r="A792" s="163"/>
      <c r="B792" s="163"/>
      <c r="C792" s="163"/>
      <c r="D792" s="163"/>
      <c r="E792" s="163"/>
      <c r="F792" s="164"/>
      <c r="G792" s="165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</row>
    <row r="793">
      <c r="A793" s="163"/>
      <c r="B793" s="163"/>
      <c r="C793" s="163"/>
      <c r="D793" s="163"/>
      <c r="E793" s="163"/>
      <c r="F793" s="164"/>
      <c r="G793" s="165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</row>
    <row r="794">
      <c r="A794" s="163"/>
      <c r="B794" s="163"/>
      <c r="C794" s="163"/>
      <c r="D794" s="163"/>
      <c r="E794" s="163"/>
      <c r="F794" s="164"/>
      <c r="G794" s="165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</row>
    <row r="795">
      <c r="A795" s="163"/>
      <c r="B795" s="163"/>
      <c r="C795" s="163"/>
      <c r="D795" s="163"/>
      <c r="E795" s="163"/>
      <c r="F795" s="164"/>
      <c r="G795" s="165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</row>
    <row r="796">
      <c r="A796" s="163"/>
      <c r="B796" s="163"/>
      <c r="C796" s="163"/>
      <c r="D796" s="163"/>
      <c r="E796" s="163"/>
      <c r="F796" s="164"/>
      <c r="G796" s="165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</row>
    <row r="797">
      <c r="A797" s="163"/>
      <c r="B797" s="163"/>
      <c r="C797" s="163"/>
      <c r="D797" s="163"/>
      <c r="E797" s="163"/>
      <c r="F797" s="164"/>
      <c r="G797" s="165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</row>
    <row r="798">
      <c r="A798" s="163"/>
      <c r="B798" s="163"/>
      <c r="C798" s="163"/>
      <c r="D798" s="163"/>
      <c r="E798" s="163"/>
      <c r="F798" s="164"/>
      <c r="G798" s="165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</row>
    <row r="799">
      <c r="A799" s="163"/>
      <c r="B799" s="163"/>
      <c r="C799" s="163"/>
      <c r="D799" s="163"/>
      <c r="E799" s="163"/>
      <c r="F799" s="164"/>
      <c r="G799" s="165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</row>
    <row r="800">
      <c r="A800" s="163"/>
      <c r="B800" s="163"/>
      <c r="C800" s="163"/>
      <c r="D800" s="163"/>
      <c r="E800" s="163"/>
      <c r="F800" s="164"/>
      <c r="G800" s="165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</row>
    <row r="801">
      <c r="A801" s="163"/>
      <c r="B801" s="163"/>
      <c r="C801" s="163"/>
      <c r="D801" s="163"/>
      <c r="E801" s="163"/>
      <c r="F801" s="164"/>
      <c r="G801" s="165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</row>
    <row r="802">
      <c r="A802" s="163"/>
      <c r="B802" s="163"/>
      <c r="C802" s="163"/>
      <c r="D802" s="163"/>
      <c r="E802" s="163"/>
      <c r="F802" s="164"/>
      <c r="G802" s="165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</row>
    <row r="803">
      <c r="A803" s="163"/>
      <c r="B803" s="163"/>
      <c r="C803" s="163"/>
      <c r="D803" s="163"/>
      <c r="E803" s="163"/>
      <c r="F803" s="164"/>
      <c r="G803" s="165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</row>
    <row r="804">
      <c r="A804" s="163"/>
      <c r="B804" s="163"/>
      <c r="C804" s="163"/>
      <c r="D804" s="163"/>
      <c r="E804" s="163"/>
      <c r="F804" s="164"/>
      <c r="G804" s="165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</row>
    <row r="805">
      <c r="A805" s="163"/>
      <c r="B805" s="163"/>
      <c r="C805" s="163"/>
      <c r="D805" s="163"/>
      <c r="E805" s="163"/>
      <c r="F805" s="164"/>
      <c r="G805" s="165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</row>
    <row r="806">
      <c r="A806" s="163"/>
      <c r="B806" s="163"/>
      <c r="C806" s="163"/>
      <c r="D806" s="163"/>
      <c r="E806" s="163"/>
      <c r="F806" s="164"/>
      <c r="G806" s="165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</row>
    <row r="807">
      <c r="A807" s="163"/>
      <c r="B807" s="163"/>
      <c r="C807" s="163"/>
      <c r="D807" s="163"/>
      <c r="E807" s="163"/>
      <c r="F807" s="164"/>
      <c r="G807" s="165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</row>
    <row r="808">
      <c r="A808" s="163"/>
      <c r="B808" s="163"/>
      <c r="C808" s="163"/>
      <c r="D808" s="163"/>
      <c r="E808" s="163"/>
      <c r="F808" s="164"/>
      <c r="G808" s="165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</row>
    <row r="809">
      <c r="A809" s="163"/>
      <c r="B809" s="163"/>
      <c r="C809" s="163"/>
      <c r="D809" s="163"/>
      <c r="E809" s="163"/>
      <c r="F809" s="164"/>
      <c r="G809" s="165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</row>
    <row r="810">
      <c r="A810" s="163"/>
      <c r="B810" s="163"/>
      <c r="C810" s="163"/>
      <c r="D810" s="163"/>
      <c r="E810" s="163"/>
      <c r="F810" s="164"/>
      <c r="G810" s="165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</row>
    <row r="811">
      <c r="A811" s="163"/>
      <c r="B811" s="163"/>
      <c r="C811" s="163"/>
      <c r="D811" s="163"/>
      <c r="E811" s="163"/>
      <c r="F811" s="164"/>
      <c r="G811" s="165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</row>
    <row r="812">
      <c r="A812" s="163"/>
      <c r="B812" s="163"/>
      <c r="C812" s="163"/>
      <c r="D812" s="163"/>
      <c r="E812" s="163"/>
      <c r="F812" s="164"/>
      <c r="G812" s="165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</row>
    <row r="813">
      <c r="A813" s="163"/>
      <c r="B813" s="163"/>
      <c r="C813" s="163"/>
      <c r="D813" s="163"/>
      <c r="E813" s="163"/>
      <c r="F813" s="164"/>
      <c r="G813" s="165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</row>
    <row r="814">
      <c r="A814" s="163"/>
      <c r="B814" s="163"/>
      <c r="C814" s="163"/>
      <c r="D814" s="163"/>
      <c r="E814" s="163"/>
      <c r="F814" s="164"/>
      <c r="G814" s="165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</row>
    <row r="815">
      <c r="A815" s="163"/>
      <c r="B815" s="163"/>
      <c r="C815" s="163"/>
      <c r="D815" s="163"/>
      <c r="E815" s="163"/>
      <c r="F815" s="164"/>
      <c r="G815" s="165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</row>
    <row r="816">
      <c r="A816" s="163"/>
      <c r="B816" s="163"/>
      <c r="C816" s="163"/>
      <c r="D816" s="163"/>
      <c r="E816" s="163"/>
      <c r="F816" s="164"/>
      <c r="G816" s="165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</row>
    <row r="817">
      <c r="A817" s="163"/>
      <c r="B817" s="163"/>
      <c r="C817" s="163"/>
      <c r="D817" s="163"/>
      <c r="E817" s="163"/>
      <c r="F817" s="164"/>
      <c r="G817" s="165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</row>
    <row r="818">
      <c r="A818" s="163"/>
      <c r="B818" s="163"/>
      <c r="C818" s="163"/>
      <c r="D818" s="163"/>
      <c r="E818" s="163"/>
      <c r="F818" s="164"/>
      <c r="G818" s="165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</row>
    <row r="819">
      <c r="A819" s="163"/>
      <c r="B819" s="163"/>
      <c r="C819" s="163"/>
      <c r="D819" s="163"/>
      <c r="E819" s="163"/>
      <c r="F819" s="164"/>
      <c r="G819" s="165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</row>
    <row r="820">
      <c r="A820" s="163"/>
      <c r="B820" s="163"/>
      <c r="C820" s="163"/>
      <c r="D820" s="163"/>
      <c r="E820" s="163"/>
      <c r="F820" s="164"/>
      <c r="G820" s="165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</row>
    <row r="821">
      <c r="A821" s="163"/>
      <c r="B821" s="163"/>
      <c r="C821" s="163"/>
      <c r="D821" s="163"/>
      <c r="E821" s="163"/>
      <c r="F821" s="164"/>
      <c r="G821" s="165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</row>
    <row r="822">
      <c r="A822" s="163"/>
      <c r="B822" s="163"/>
      <c r="C822" s="163"/>
      <c r="D822" s="163"/>
      <c r="E822" s="163"/>
      <c r="F822" s="164"/>
      <c r="G822" s="165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</row>
    <row r="823">
      <c r="A823" s="163"/>
      <c r="B823" s="163"/>
      <c r="C823" s="163"/>
      <c r="D823" s="163"/>
      <c r="E823" s="163"/>
      <c r="F823" s="164"/>
      <c r="G823" s="165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</row>
    <row r="824">
      <c r="A824" s="163"/>
      <c r="B824" s="163"/>
      <c r="C824" s="163"/>
      <c r="D824" s="163"/>
      <c r="E824" s="163"/>
      <c r="F824" s="164"/>
      <c r="G824" s="165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</row>
    <row r="825">
      <c r="A825" s="163"/>
      <c r="B825" s="163"/>
      <c r="C825" s="163"/>
      <c r="D825" s="163"/>
      <c r="E825" s="163"/>
      <c r="F825" s="164"/>
      <c r="G825" s="165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</row>
    <row r="826">
      <c r="A826" s="163"/>
      <c r="B826" s="163"/>
      <c r="C826" s="163"/>
      <c r="D826" s="163"/>
      <c r="E826" s="163"/>
      <c r="F826" s="164"/>
      <c r="G826" s="165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</row>
    <row r="827">
      <c r="A827" s="163"/>
      <c r="B827" s="163"/>
      <c r="C827" s="163"/>
      <c r="D827" s="163"/>
      <c r="E827" s="163"/>
      <c r="F827" s="164"/>
      <c r="G827" s="165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</row>
    <row r="828">
      <c r="A828" s="163"/>
      <c r="B828" s="163"/>
      <c r="C828" s="163"/>
      <c r="D828" s="163"/>
      <c r="E828" s="163"/>
      <c r="F828" s="164"/>
      <c r="G828" s="165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</row>
    <row r="829">
      <c r="A829" s="163"/>
      <c r="B829" s="163"/>
      <c r="C829" s="163"/>
      <c r="D829" s="163"/>
      <c r="E829" s="163"/>
      <c r="F829" s="164"/>
      <c r="G829" s="165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</row>
    <row r="830">
      <c r="A830" s="163"/>
      <c r="B830" s="163"/>
      <c r="C830" s="163"/>
      <c r="D830" s="163"/>
      <c r="E830" s="163"/>
      <c r="F830" s="164"/>
      <c r="G830" s="165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</row>
    <row r="831">
      <c r="A831" s="163"/>
      <c r="B831" s="163"/>
      <c r="C831" s="163"/>
      <c r="D831" s="163"/>
      <c r="E831" s="163"/>
      <c r="F831" s="164"/>
      <c r="G831" s="165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</row>
    <row r="832">
      <c r="A832" s="163"/>
      <c r="B832" s="163"/>
      <c r="C832" s="163"/>
      <c r="D832" s="163"/>
      <c r="E832" s="163"/>
      <c r="F832" s="164"/>
      <c r="G832" s="165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</row>
    <row r="833">
      <c r="A833" s="163"/>
      <c r="B833" s="163"/>
      <c r="C833" s="163"/>
      <c r="D833" s="163"/>
      <c r="E833" s="163"/>
      <c r="F833" s="164"/>
      <c r="G833" s="165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</row>
    <row r="834">
      <c r="A834" s="163"/>
      <c r="B834" s="163"/>
      <c r="C834" s="163"/>
      <c r="D834" s="163"/>
      <c r="E834" s="163"/>
      <c r="F834" s="164"/>
      <c r="G834" s="165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</row>
    <row r="835">
      <c r="A835" s="163"/>
      <c r="B835" s="163"/>
      <c r="C835" s="163"/>
      <c r="D835" s="163"/>
      <c r="E835" s="163"/>
      <c r="F835" s="164"/>
      <c r="G835" s="165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</row>
    <row r="836">
      <c r="A836" s="163"/>
      <c r="B836" s="163"/>
      <c r="C836" s="163"/>
      <c r="D836" s="163"/>
      <c r="E836" s="163"/>
      <c r="F836" s="164"/>
      <c r="G836" s="165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</row>
    <row r="837">
      <c r="A837" s="163"/>
      <c r="B837" s="163"/>
      <c r="C837" s="163"/>
      <c r="D837" s="163"/>
      <c r="E837" s="163"/>
      <c r="F837" s="164"/>
      <c r="G837" s="165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</row>
    <row r="838">
      <c r="A838" s="163"/>
      <c r="B838" s="163"/>
      <c r="C838" s="163"/>
      <c r="D838" s="163"/>
      <c r="E838" s="163"/>
      <c r="F838" s="164"/>
      <c r="G838" s="165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</row>
    <row r="839">
      <c r="A839" s="163"/>
      <c r="B839" s="163"/>
      <c r="C839" s="163"/>
      <c r="D839" s="163"/>
      <c r="E839" s="163"/>
      <c r="F839" s="164"/>
      <c r="G839" s="165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</row>
    <row r="840">
      <c r="A840" s="163"/>
      <c r="B840" s="163"/>
      <c r="C840" s="163"/>
      <c r="D840" s="163"/>
      <c r="E840" s="163"/>
      <c r="F840" s="164"/>
      <c r="G840" s="165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</row>
    <row r="841">
      <c r="A841" s="163"/>
      <c r="B841" s="163"/>
      <c r="C841" s="163"/>
      <c r="D841" s="163"/>
      <c r="E841" s="163"/>
      <c r="F841" s="164"/>
      <c r="G841" s="165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</row>
    <row r="842">
      <c r="A842" s="163"/>
      <c r="B842" s="163"/>
      <c r="C842" s="163"/>
      <c r="D842" s="163"/>
      <c r="E842" s="163"/>
      <c r="F842" s="164"/>
      <c r="G842" s="165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</row>
    <row r="843">
      <c r="A843" s="163"/>
      <c r="B843" s="163"/>
      <c r="C843" s="163"/>
      <c r="D843" s="163"/>
      <c r="E843" s="163"/>
      <c r="F843" s="164"/>
      <c r="G843" s="165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</row>
    <row r="844">
      <c r="A844" s="163"/>
      <c r="B844" s="163"/>
      <c r="C844" s="163"/>
      <c r="D844" s="163"/>
      <c r="E844" s="163"/>
      <c r="F844" s="164"/>
      <c r="G844" s="165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</row>
    <row r="845">
      <c r="A845" s="163"/>
      <c r="B845" s="163"/>
      <c r="C845" s="163"/>
      <c r="D845" s="163"/>
      <c r="E845" s="163"/>
      <c r="F845" s="164"/>
      <c r="G845" s="165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</row>
    <row r="846">
      <c r="A846" s="163"/>
      <c r="B846" s="163"/>
      <c r="C846" s="163"/>
      <c r="D846" s="163"/>
      <c r="E846" s="163"/>
      <c r="F846" s="164"/>
      <c r="G846" s="165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</row>
    <row r="847">
      <c r="A847" s="163"/>
      <c r="B847" s="163"/>
      <c r="C847" s="163"/>
      <c r="D847" s="163"/>
      <c r="E847" s="163"/>
      <c r="F847" s="164"/>
      <c r="G847" s="165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</row>
    <row r="848">
      <c r="A848" s="163"/>
      <c r="B848" s="163"/>
      <c r="C848" s="163"/>
      <c r="D848" s="163"/>
      <c r="E848" s="163"/>
      <c r="F848" s="164"/>
      <c r="G848" s="165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</row>
    <row r="849">
      <c r="A849" s="163"/>
      <c r="B849" s="163"/>
      <c r="C849" s="163"/>
      <c r="D849" s="163"/>
      <c r="E849" s="163"/>
      <c r="F849" s="164"/>
      <c r="G849" s="165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</row>
    <row r="850">
      <c r="A850" s="163"/>
      <c r="B850" s="163"/>
      <c r="C850" s="163"/>
      <c r="D850" s="163"/>
      <c r="E850" s="163"/>
      <c r="F850" s="164"/>
      <c r="G850" s="165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</row>
    <row r="851">
      <c r="A851" s="163"/>
      <c r="B851" s="163"/>
      <c r="C851" s="163"/>
      <c r="D851" s="163"/>
      <c r="E851" s="163"/>
      <c r="F851" s="164"/>
      <c r="G851" s="165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</row>
    <row r="852">
      <c r="A852" s="163"/>
      <c r="B852" s="163"/>
      <c r="C852" s="163"/>
      <c r="D852" s="163"/>
      <c r="E852" s="163"/>
      <c r="F852" s="164"/>
      <c r="G852" s="165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</row>
    <row r="853">
      <c r="A853" s="163"/>
      <c r="B853" s="163"/>
      <c r="C853" s="163"/>
      <c r="D853" s="163"/>
      <c r="E853" s="163"/>
      <c r="F853" s="164"/>
      <c r="G853" s="165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</row>
    <row r="854">
      <c r="A854" s="163"/>
      <c r="B854" s="163"/>
      <c r="C854" s="163"/>
      <c r="D854" s="163"/>
      <c r="E854" s="163"/>
      <c r="F854" s="164"/>
      <c r="G854" s="165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</row>
    <row r="855">
      <c r="A855" s="163"/>
      <c r="B855" s="163"/>
      <c r="C855" s="163"/>
      <c r="D855" s="163"/>
      <c r="E855" s="163"/>
      <c r="F855" s="164"/>
      <c r="G855" s="165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</row>
    <row r="856">
      <c r="A856" s="163"/>
      <c r="B856" s="163"/>
      <c r="C856" s="163"/>
      <c r="D856" s="163"/>
      <c r="E856" s="163"/>
      <c r="F856" s="164"/>
      <c r="G856" s="165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</row>
    <row r="857">
      <c r="A857" s="163"/>
      <c r="B857" s="163"/>
      <c r="C857" s="163"/>
      <c r="D857" s="163"/>
      <c r="E857" s="163"/>
      <c r="F857" s="164"/>
      <c r="G857" s="165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</row>
    <row r="858">
      <c r="A858" s="163"/>
      <c r="B858" s="163"/>
      <c r="C858" s="163"/>
      <c r="D858" s="163"/>
      <c r="E858" s="163"/>
      <c r="F858" s="164"/>
      <c r="G858" s="165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</row>
    <row r="859">
      <c r="A859" s="163"/>
      <c r="B859" s="163"/>
      <c r="C859" s="163"/>
      <c r="D859" s="163"/>
      <c r="E859" s="163"/>
      <c r="F859" s="164"/>
      <c r="G859" s="165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</row>
    <row r="860">
      <c r="A860" s="163"/>
      <c r="B860" s="163"/>
      <c r="C860" s="163"/>
      <c r="D860" s="163"/>
      <c r="E860" s="163"/>
      <c r="F860" s="164"/>
      <c r="G860" s="165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</row>
    <row r="861">
      <c r="A861" s="163"/>
      <c r="B861" s="163"/>
      <c r="C861" s="163"/>
      <c r="D861" s="163"/>
      <c r="E861" s="163"/>
      <c r="F861" s="164"/>
      <c r="G861" s="165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</row>
    <row r="862">
      <c r="A862" s="163"/>
      <c r="B862" s="163"/>
      <c r="C862" s="163"/>
      <c r="D862" s="163"/>
      <c r="E862" s="163"/>
      <c r="F862" s="164"/>
      <c r="G862" s="165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</row>
    <row r="863">
      <c r="A863" s="163"/>
      <c r="B863" s="163"/>
      <c r="C863" s="163"/>
      <c r="D863" s="163"/>
      <c r="E863" s="163"/>
      <c r="F863" s="164"/>
      <c r="G863" s="165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</row>
    <row r="864">
      <c r="A864" s="163"/>
      <c r="B864" s="163"/>
      <c r="C864" s="163"/>
      <c r="D864" s="163"/>
      <c r="E864" s="163"/>
      <c r="F864" s="164"/>
      <c r="G864" s="165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</row>
    <row r="865">
      <c r="A865" s="163"/>
      <c r="B865" s="163"/>
      <c r="C865" s="163"/>
      <c r="D865" s="163"/>
      <c r="E865" s="163"/>
      <c r="F865" s="164"/>
      <c r="G865" s="165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</row>
    <row r="866">
      <c r="A866" s="163"/>
      <c r="B866" s="163"/>
      <c r="C866" s="163"/>
      <c r="D866" s="163"/>
      <c r="E866" s="163"/>
      <c r="F866" s="164"/>
      <c r="G866" s="165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</row>
    <row r="867">
      <c r="A867" s="163"/>
      <c r="B867" s="163"/>
      <c r="C867" s="163"/>
      <c r="D867" s="163"/>
      <c r="E867" s="163"/>
      <c r="F867" s="164"/>
      <c r="G867" s="165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</row>
    <row r="868">
      <c r="A868" s="163"/>
      <c r="B868" s="163"/>
      <c r="C868" s="163"/>
      <c r="D868" s="163"/>
      <c r="E868" s="163"/>
      <c r="F868" s="164"/>
      <c r="G868" s="165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</row>
    <row r="869">
      <c r="A869" s="163"/>
      <c r="B869" s="163"/>
      <c r="C869" s="163"/>
      <c r="D869" s="163"/>
      <c r="E869" s="163"/>
      <c r="F869" s="164"/>
      <c r="G869" s="165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</row>
    <row r="870">
      <c r="A870" s="163"/>
      <c r="B870" s="163"/>
      <c r="C870" s="163"/>
      <c r="D870" s="163"/>
      <c r="E870" s="163"/>
      <c r="F870" s="164"/>
      <c r="G870" s="165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</row>
    <row r="871">
      <c r="A871" s="163"/>
      <c r="B871" s="163"/>
      <c r="C871" s="163"/>
      <c r="D871" s="163"/>
      <c r="E871" s="163"/>
      <c r="F871" s="164"/>
      <c r="G871" s="165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</row>
    <row r="872">
      <c r="A872" s="163"/>
      <c r="B872" s="163"/>
      <c r="C872" s="163"/>
      <c r="D872" s="163"/>
      <c r="E872" s="163"/>
      <c r="F872" s="164"/>
      <c r="G872" s="165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</row>
    <row r="873">
      <c r="A873" s="163"/>
      <c r="B873" s="163"/>
      <c r="C873" s="163"/>
      <c r="D873" s="163"/>
      <c r="E873" s="163"/>
      <c r="F873" s="164"/>
      <c r="G873" s="165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</row>
    <row r="874">
      <c r="A874" s="163"/>
      <c r="B874" s="163"/>
      <c r="C874" s="163"/>
      <c r="D874" s="163"/>
      <c r="E874" s="163"/>
      <c r="F874" s="164"/>
      <c r="G874" s="165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</row>
    <row r="875">
      <c r="A875" s="163"/>
      <c r="B875" s="163"/>
      <c r="C875" s="163"/>
      <c r="D875" s="163"/>
      <c r="E875" s="163"/>
      <c r="F875" s="164"/>
      <c r="G875" s="165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</row>
    <row r="876">
      <c r="A876" s="163"/>
      <c r="B876" s="163"/>
      <c r="C876" s="163"/>
      <c r="D876" s="163"/>
      <c r="E876" s="163"/>
      <c r="F876" s="164"/>
      <c r="G876" s="165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</row>
    <row r="877">
      <c r="A877" s="163"/>
      <c r="B877" s="163"/>
      <c r="C877" s="163"/>
      <c r="D877" s="163"/>
      <c r="E877" s="163"/>
      <c r="F877" s="164"/>
      <c r="G877" s="165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</row>
    <row r="878">
      <c r="A878" s="163"/>
      <c r="B878" s="163"/>
      <c r="C878" s="163"/>
      <c r="D878" s="163"/>
      <c r="E878" s="163"/>
      <c r="F878" s="164"/>
      <c r="G878" s="165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</row>
    <row r="879">
      <c r="A879" s="163"/>
      <c r="B879" s="163"/>
      <c r="C879" s="163"/>
      <c r="D879" s="163"/>
      <c r="E879" s="163"/>
      <c r="F879" s="164"/>
      <c r="G879" s="165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</row>
    <row r="880">
      <c r="A880" s="163"/>
      <c r="B880" s="163"/>
      <c r="C880" s="163"/>
      <c r="D880" s="163"/>
      <c r="E880" s="163"/>
      <c r="F880" s="164"/>
      <c r="G880" s="165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</row>
    <row r="881">
      <c r="A881" s="163"/>
      <c r="B881" s="163"/>
      <c r="C881" s="163"/>
      <c r="D881" s="163"/>
      <c r="E881" s="163"/>
      <c r="F881" s="164"/>
      <c r="G881" s="165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</row>
    <row r="882">
      <c r="A882" s="163"/>
      <c r="B882" s="163"/>
      <c r="C882" s="163"/>
      <c r="D882" s="163"/>
      <c r="E882" s="163"/>
      <c r="F882" s="164"/>
      <c r="G882" s="165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</row>
    <row r="883">
      <c r="A883" s="163"/>
      <c r="B883" s="163"/>
      <c r="C883" s="163"/>
      <c r="D883" s="163"/>
      <c r="E883" s="163"/>
      <c r="F883" s="164"/>
      <c r="G883" s="165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</row>
    <row r="884">
      <c r="A884" s="163"/>
      <c r="B884" s="163"/>
      <c r="C884" s="163"/>
      <c r="D884" s="163"/>
      <c r="E884" s="163"/>
      <c r="F884" s="164"/>
      <c r="G884" s="165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</row>
    <row r="885">
      <c r="A885" s="163"/>
      <c r="B885" s="163"/>
      <c r="C885" s="163"/>
      <c r="D885" s="163"/>
      <c r="E885" s="163"/>
      <c r="F885" s="164"/>
      <c r="G885" s="165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</row>
    <row r="886">
      <c r="A886" s="163"/>
      <c r="B886" s="163"/>
      <c r="C886" s="163"/>
      <c r="D886" s="163"/>
      <c r="E886" s="163"/>
      <c r="F886" s="164"/>
      <c r="G886" s="165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</row>
    <row r="887">
      <c r="A887" s="163"/>
      <c r="B887" s="163"/>
      <c r="C887" s="163"/>
      <c r="D887" s="163"/>
      <c r="E887" s="163"/>
      <c r="F887" s="164"/>
      <c r="G887" s="165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</row>
    <row r="888">
      <c r="A888" s="163"/>
      <c r="B888" s="163"/>
      <c r="C888" s="163"/>
      <c r="D888" s="163"/>
      <c r="E888" s="163"/>
      <c r="F888" s="164"/>
      <c r="G888" s="165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</row>
    <row r="889">
      <c r="A889" s="163"/>
      <c r="B889" s="163"/>
      <c r="C889" s="163"/>
      <c r="D889" s="163"/>
      <c r="E889" s="163"/>
      <c r="F889" s="164"/>
      <c r="G889" s="165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</row>
    <row r="890">
      <c r="A890" s="163"/>
      <c r="B890" s="163"/>
      <c r="C890" s="163"/>
      <c r="D890" s="163"/>
      <c r="E890" s="163"/>
      <c r="F890" s="164"/>
      <c r="G890" s="165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</row>
    <row r="891">
      <c r="A891" s="163"/>
      <c r="B891" s="163"/>
      <c r="C891" s="163"/>
      <c r="D891" s="163"/>
      <c r="E891" s="163"/>
      <c r="F891" s="164"/>
      <c r="G891" s="165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</row>
    <row r="892">
      <c r="A892" s="163"/>
      <c r="B892" s="163"/>
      <c r="C892" s="163"/>
      <c r="D892" s="163"/>
      <c r="E892" s="163"/>
      <c r="F892" s="164"/>
      <c r="G892" s="165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</row>
    <row r="893">
      <c r="A893" s="163"/>
      <c r="B893" s="163"/>
      <c r="C893" s="163"/>
      <c r="D893" s="163"/>
      <c r="E893" s="163"/>
      <c r="F893" s="164"/>
      <c r="G893" s="165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</row>
    <row r="894">
      <c r="A894" s="163"/>
      <c r="B894" s="163"/>
      <c r="C894" s="163"/>
      <c r="D894" s="163"/>
      <c r="E894" s="163"/>
      <c r="F894" s="164"/>
      <c r="G894" s="165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</row>
    <row r="895">
      <c r="A895" s="163"/>
      <c r="B895" s="163"/>
      <c r="C895" s="163"/>
      <c r="D895" s="163"/>
      <c r="E895" s="163"/>
      <c r="F895" s="164"/>
      <c r="G895" s="165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</row>
    <row r="896">
      <c r="A896" s="163"/>
      <c r="B896" s="163"/>
      <c r="C896" s="163"/>
      <c r="D896" s="163"/>
      <c r="E896" s="163"/>
      <c r="F896" s="164"/>
      <c r="G896" s="165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</row>
    <row r="897">
      <c r="A897" s="163"/>
      <c r="B897" s="163"/>
      <c r="C897" s="163"/>
      <c r="D897" s="163"/>
      <c r="E897" s="163"/>
      <c r="F897" s="164"/>
      <c r="G897" s="165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</row>
    <row r="898">
      <c r="A898" s="163"/>
      <c r="B898" s="163"/>
      <c r="C898" s="163"/>
      <c r="D898" s="163"/>
      <c r="E898" s="163"/>
      <c r="F898" s="164"/>
      <c r="G898" s="165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</row>
    <row r="899">
      <c r="A899" s="163"/>
      <c r="B899" s="163"/>
      <c r="C899" s="163"/>
      <c r="D899" s="163"/>
      <c r="E899" s="163"/>
      <c r="F899" s="164"/>
      <c r="G899" s="165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</row>
    <row r="900">
      <c r="A900" s="163"/>
      <c r="B900" s="163"/>
      <c r="C900" s="163"/>
      <c r="D900" s="163"/>
      <c r="E900" s="163"/>
      <c r="F900" s="164"/>
      <c r="G900" s="165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</row>
    <row r="901">
      <c r="A901" s="163"/>
      <c r="B901" s="163"/>
      <c r="C901" s="163"/>
      <c r="D901" s="163"/>
      <c r="E901" s="163"/>
      <c r="F901" s="164"/>
      <c r="G901" s="165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</row>
    <row r="902">
      <c r="A902" s="163"/>
      <c r="B902" s="163"/>
      <c r="C902" s="163"/>
      <c r="D902" s="163"/>
      <c r="E902" s="163"/>
      <c r="F902" s="164"/>
      <c r="G902" s="165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</row>
    <row r="903">
      <c r="A903" s="163"/>
      <c r="B903" s="163"/>
      <c r="C903" s="163"/>
      <c r="D903" s="163"/>
      <c r="E903" s="163"/>
      <c r="F903" s="164"/>
      <c r="G903" s="165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</row>
    <row r="904">
      <c r="A904" s="163"/>
      <c r="B904" s="163"/>
      <c r="C904" s="163"/>
      <c r="D904" s="163"/>
      <c r="E904" s="163"/>
      <c r="F904" s="164"/>
      <c r="G904" s="165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</row>
    <row r="905">
      <c r="A905" s="163"/>
      <c r="B905" s="163"/>
      <c r="C905" s="163"/>
      <c r="D905" s="163"/>
      <c r="E905" s="163"/>
      <c r="F905" s="164"/>
      <c r="G905" s="165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</row>
    <row r="906">
      <c r="A906" s="163"/>
      <c r="B906" s="163"/>
      <c r="C906" s="163"/>
      <c r="D906" s="163"/>
      <c r="E906" s="163"/>
      <c r="F906" s="164"/>
      <c r="G906" s="165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</row>
    <row r="907">
      <c r="A907" s="163"/>
      <c r="B907" s="163"/>
      <c r="C907" s="163"/>
      <c r="D907" s="163"/>
      <c r="E907" s="163"/>
      <c r="F907" s="164"/>
      <c r="G907" s="165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</row>
    <row r="908">
      <c r="A908" s="163"/>
      <c r="B908" s="163"/>
      <c r="C908" s="163"/>
      <c r="D908" s="163"/>
      <c r="E908" s="163"/>
      <c r="F908" s="164"/>
      <c r="G908" s="165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</row>
    <row r="909">
      <c r="A909" s="163"/>
      <c r="B909" s="163"/>
      <c r="C909" s="163"/>
      <c r="D909" s="163"/>
      <c r="E909" s="163"/>
      <c r="F909" s="164"/>
      <c r="G909" s="165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</row>
    <row r="910">
      <c r="A910" s="163"/>
      <c r="B910" s="163"/>
      <c r="C910" s="163"/>
      <c r="D910" s="163"/>
      <c r="E910" s="163"/>
      <c r="F910" s="164"/>
      <c r="G910" s="165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</row>
    <row r="911">
      <c r="A911" s="163"/>
      <c r="B911" s="163"/>
      <c r="C911" s="163"/>
      <c r="D911" s="163"/>
      <c r="E911" s="163"/>
      <c r="F911" s="164"/>
      <c r="G911" s="165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</row>
    <row r="912">
      <c r="A912" s="163"/>
      <c r="B912" s="163"/>
      <c r="C912" s="163"/>
      <c r="D912" s="163"/>
      <c r="E912" s="163"/>
      <c r="F912" s="164"/>
      <c r="G912" s="165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</row>
    <row r="913">
      <c r="A913" s="163"/>
      <c r="B913" s="163"/>
      <c r="C913" s="163"/>
      <c r="D913" s="163"/>
      <c r="E913" s="163"/>
      <c r="F913" s="164"/>
      <c r="G913" s="165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</row>
    <row r="914">
      <c r="A914" s="163"/>
      <c r="B914" s="163"/>
      <c r="C914" s="163"/>
      <c r="D914" s="163"/>
      <c r="E914" s="163"/>
      <c r="F914" s="164"/>
      <c r="G914" s="165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</row>
    <row r="915">
      <c r="A915" s="163"/>
      <c r="B915" s="163"/>
      <c r="C915" s="163"/>
      <c r="D915" s="163"/>
      <c r="E915" s="163"/>
      <c r="F915" s="164"/>
      <c r="G915" s="165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</row>
    <row r="916">
      <c r="A916" s="163"/>
      <c r="B916" s="163"/>
      <c r="C916" s="163"/>
      <c r="D916" s="163"/>
      <c r="E916" s="163"/>
      <c r="F916" s="164"/>
      <c r="G916" s="165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</row>
    <row r="917">
      <c r="A917" s="163"/>
      <c r="B917" s="163"/>
      <c r="C917" s="163"/>
      <c r="D917" s="163"/>
      <c r="E917" s="163"/>
      <c r="F917" s="164"/>
      <c r="G917" s="165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</row>
    <row r="918">
      <c r="A918" s="163"/>
      <c r="B918" s="163"/>
      <c r="C918" s="163"/>
      <c r="D918" s="163"/>
      <c r="E918" s="163"/>
      <c r="F918" s="164"/>
      <c r="G918" s="165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</row>
    <row r="919">
      <c r="A919" s="163"/>
      <c r="B919" s="163"/>
      <c r="C919" s="163"/>
      <c r="D919" s="163"/>
      <c r="E919" s="163"/>
      <c r="F919" s="164"/>
      <c r="G919" s="165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</row>
    <row r="920">
      <c r="A920" s="163"/>
      <c r="B920" s="163"/>
      <c r="C920" s="163"/>
      <c r="D920" s="163"/>
      <c r="E920" s="163"/>
      <c r="F920" s="164"/>
      <c r="G920" s="165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</row>
    <row r="921">
      <c r="A921" s="163"/>
      <c r="B921" s="163"/>
      <c r="C921" s="163"/>
      <c r="D921" s="163"/>
      <c r="E921" s="163"/>
      <c r="F921" s="164"/>
      <c r="G921" s="165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</row>
    <row r="922">
      <c r="A922" s="163"/>
      <c r="B922" s="163"/>
      <c r="C922" s="163"/>
      <c r="D922" s="163"/>
      <c r="E922" s="163"/>
      <c r="F922" s="164"/>
      <c r="G922" s="165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</row>
    <row r="923">
      <c r="A923" s="163"/>
      <c r="B923" s="163"/>
      <c r="C923" s="163"/>
      <c r="D923" s="163"/>
      <c r="E923" s="163"/>
      <c r="F923" s="164"/>
      <c r="G923" s="165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</row>
    <row r="924">
      <c r="A924" s="163"/>
      <c r="B924" s="163"/>
      <c r="C924" s="163"/>
      <c r="D924" s="163"/>
      <c r="E924" s="163"/>
      <c r="F924" s="164"/>
      <c r="G924" s="165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</row>
    <row r="925">
      <c r="A925" s="163"/>
      <c r="B925" s="163"/>
      <c r="C925" s="163"/>
      <c r="D925" s="163"/>
      <c r="E925" s="163"/>
      <c r="F925" s="164"/>
      <c r="G925" s="165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</row>
    <row r="926">
      <c r="A926" s="163"/>
      <c r="B926" s="163"/>
      <c r="C926" s="163"/>
      <c r="D926" s="163"/>
      <c r="E926" s="163"/>
      <c r="F926" s="164"/>
      <c r="G926" s="165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</row>
    <row r="927">
      <c r="A927" s="163"/>
      <c r="B927" s="163"/>
      <c r="C927" s="163"/>
      <c r="D927" s="163"/>
      <c r="E927" s="163"/>
      <c r="F927" s="164"/>
      <c r="G927" s="165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</row>
    <row r="928">
      <c r="A928" s="163"/>
      <c r="B928" s="163"/>
      <c r="C928" s="163"/>
      <c r="D928" s="163"/>
      <c r="E928" s="163"/>
      <c r="F928" s="164"/>
      <c r="G928" s="165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</row>
    <row r="929">
      <c r="A929" s="163"/>
      <c r="B929" s="163"/>
      <c r="C929" s="163"/>
      <c r="D929" s="163"/>
      <c r="E929" s="163"/>
      <c r="F929" s="164"/>
      <c r="G929" s="165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</row>
    <row r="930">
      <c r="A930" s="163"/>
      <c r="B930" s="163"/>
      <c r="C930" s="163"/>
      <c r="D930" s="163"/>
      <c r="E930" s="163"/>
      <c r="F930" s="164"/>
      <c r="G930" s="165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</row>
    <row r="931">
      <c r="A931" s="163"/>
      <c r="B931" s="163"/>
      <c r="C931" s="163"/>
      <c r="D931" s="163"/>
      <c r="E931" s="163"/>
      <c r="F931" s="164"/>
      <c r="G931" s="165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</row>
    <row r="932">
      <c r="A932" s="163"/>
      <c r="B932" s="163"/>
      <c r="C932" s="163"/>
      <c r="D932" s="163"/>
      <c r="E932" s="163"/>
      <c r="F932" s="164"/>
      <c r="G932" s="165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</row>
    <row r="933">
      <c r="A933" s="163"/>
      <c r="B933" s="163"/>
      <c r="C933" s="163"/>
      <c r="D933" s="163"/>
      <c r="E933" s="163"/>
      <c r="F933" s="164"/>
      <c r="G933" s="165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</row>
    <row r="934">
      <c r="A934" s="163"/>
      <c r="B934" s="163"/>
      <c r="C934" s="163"/>
      <c r="D934" s="163"/>
      <c r="E934" s="163"/>
      <c r="F934" s="164"/>
      <c r="G934" s="165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</row>
    <row r="935">
      <c r="A935" s="163"/>
      <c r="B935" s="163"/>
      <c r="C935" s="163"/>
      <c r="D935" s="163"/>
      <c r="E935" s="163"/>
      <c r="F935" s="164"/>
      <c r="G935" s="165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</row>
    <row r="936">
      <c r="A936" s="163"/>
      <c r="B936" s="163"/>
      <c r="C936" s="163"/>
      <c r="D936" s="163"/>
      <c r="E936" s="163"/>
      <c r="F936" s="164"/>
      <c r="G936" s="165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</row>
    <row r="937">
      <c r="A937" s="163"/>
      <c r="B937" s="163"/>
      <c r="C937" s="163"/>
      <c r="D937" s="163"/>
      <c r="E937" s="163"/>
      <c r="F937" s="164"/>
      <c r="G937" s="165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</row>
    <row r="938">
      <c r="A938" s="163"/>
      <c r="B938" s="163"/>
      <c r="C938" s="163"/>
      <c r="D938" s="163"/>
      <c r="E938" s="163"/>
      <c r="F938" s="164"/>
      <c r="G938" s="165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</row>
    <row r="939">
      <c r="A939" s="163"/>
      <c r="B939" s="163"/>
      <c r="C939" s="163"/>
      <c r="D939" s="163"/>
      <c r="E939" s="163"/>
      <c r="F939" s="164"/>
      <c r="G939" s="165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</row>
    <row r="940">
      <c r="A940" s="163"/>
      <c r="B940" s="163"/>
      <c r="C940" s="163"/>
      <c r="D940" s="163"/>
      <c r="E940" s="163"/>
      <c r="F940" s="164"/>
      <c r="G940" s="165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</row>
    <row r="941">
      <c r="A941" s="163"/>
      <c r="B941" s="163"/>
      <c r="C941" s="163"/>
      <c r="D941" s="163"/>
      <c r="E941" s="163"/>
      <c r="F941" s="164"/>
      <c r="G941" s="165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</row>
    <row r="942">
      <c r="A942" s="163"/>
      <c r="B942" s="163"/>
      <c r="C942" s="163"/>
      <c r="D942" s="163"/>
      <c r="E942" s="163"/>
      <c r="F942" s="164"/>
      <c r="G942" s="165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</row>
    <row r="943">
      <c r="A943" s="163"/>
      <c r="B943" s="163"/>
      <c r="C943" s="163"/>
      <c r="D943" s="163"/>
      <c r="E943" s="163"/>
      <c r="F943" s="164"/>
      <c r="G943" s="165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</row>
    <row r="944">
      <c r="A944" s="163"/>
      <c r="B944" s="163"/>
      <c r="C944" s="163"/>
      <c r="D944" s="163"/>
      <c r="E944" s="163"/>
      <c r="F944" s="164"/>
      <c r="G944" s="165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</row>
    <row r="945">
      <c r="A945" s="163"/>
      <c r="B945" s="163"/>
      <c r="C945" s="163"/>
      <c r="D945" s="163"/>
      <c r="E945" s="163"/>
      <c r="F945" s="164"/>
      <c r="G945" s="165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</row>
    <row r="946">
      <c r="A946" s="163"/>
      <c r="B946" s="163"/>
      <c r="C946" s="163"/>
      <c r="D946" s="163"/>
      <c r="E946" s="163"/>
      <c r="F946" s="164"/>
      <c r="G946" s="165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</row>
    <row r="947">
      <c r="A947" s="163"/>
      <c r="B947" s="163"/>
      <c r="C947" s="163"/>
      <c r="D947" s="163"/>
      <c r="E947" s="163"/>
      <c r="F947" s="164"/>
      <c r="G947" s="165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</row>
    <row r="948">
      <c r="A948" s="163"/>
      <c r="B948" s="163"/>
      <c r="C948" s="163"/>
      <c r="D948" s="163"/>
      <c r="E948" s="163"/>
      <c r="F948" s="164"/>
      <c r="G948" s="165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</row>
    <row r="949">
      <c r="A949" s="163"/>
      <c r="B949" s="163"/>
      <c r="C949" s="163"/>
      <c r="D949" s="163"/>
      <c r="E949" s="163"/>
      <c r="F949" s="164"/>
      <c r="G949" s="165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</row>
    <row r="950">
      <c r="A950" s="163"/>
      <c r="B950" s="163"/>
      <c r="C950" s="163"/>
      <c r="D950" s="163"/>
      <c r="E950" s="163"/>
      <c r="F950" s="164"/>
      <c r="G950" s="165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</row>
    <row r="951">
      <c r="A951" s="163"/>
      <c r="B951" s="163"/>
      <c r="C951" s="163"/>
      <c r="D951" s="163"/>
      <c r="E951" s="163"/>
      <c r="F951" s="164"/>
      <c r="G951" s="165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</row>
    <row r="952">
      <c r="A952" s="163"/>
      <c r="B952" s="163"/>
      <c r="C952" s="163"/>
      <c r="D952" s="163"/>
      <c r="E952" s="163"/>
      <c r="F952" s="164"/>
      <c r="G952" s="165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</row>
    <row r="953">
      <c r="A953" s="163"/>
      <c r="B953" s="163"/>
      <c r="C953" s="163"/>
      <c r="D953" s="163"/>
      <c r="E953" s="163"/>
      <c r="F953" s="164"/>
      <c r="G953" s="165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</row>
    <row r="954">
      <c r="A954" s="163"/>
      <c r="B954" s="163"/>
      <c r="C954" s="163"/>
      <c r="D954" s="163"/>
      <c r="E954" s="163"/>
      <c r="F954" s="164"/>
      <c r="G954" s="165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</row>
    <row r="955">
      <c r="A955" s="163"/>
      <c r="B955" s="163"/>
      <c r="C955" s="163"/>
      <c r="D955" s="163"/>
      <c r="E955" s="163"/>
      <c r="F955" s="164"/>
      <c r="G955" s="165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</row>
    <row r="956">
      <c r="A956" s="163"/>
      <c r="B956" s="163"/>
      <c r="C956" s="163"/>
      <c r="D956" s="163"/>
      <c r="E956" s="163"/>
      <c r="F956" s="164"/>
      <c r="G956" s="165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</row>
    <row r="957">
      <c r="A957" s="163"/>
      <c r="B957" s="163"/>
      <c r="C957" s="163"/>
      <c r="D957" s="163"/>
      <c r="E957" s="163"/>
      <c r="F957" s="164"/>
      <c r="G957" s="165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</row>
    <row r="958">
      <c r="A958" s="163"/>
      <c r="B958" s="163"/>
      <c r="C958" s="163"/>
      <c r="D958" s="163"/>
      <c r="E958" s="163"/>
      <c r="F958" s="164"/>
      <c r="G958" s="165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</row>
    <row r="959">
      <c r="A959" s="163"/>
      <c r="B959" s="163"/>
      <c r="C959" s="163"/>
      <c r="D959" s="163"/>
      <c r="E959" s="163"/>
      <c r="F959" s="164"/>
      <c r="G959" s="165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</row>
    <row r="960">
      <c r="A960" s="163"/>
      <c r="B960" s="163"/>
      <c r="C960" s="163"/>
      <c r="D960" s="163"/>
      <c r="E960" s="163"/>
      <c r="F960" s="164"/>
      <c r="G960" s="165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</row>
    <row r="961">
      <c r="A961" s="163"/>
      <c r="B961" s="163"/>
      <c r="C961" s="163"/>
      <c r="D961" s="163"/>
      <c r="E961" s="163"/>
      <c r="F961" s="164"/>
      <c r="G961" s="165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</row>
    <row r="962">
      <c r="A962" s="163"/>
      <c r="B962" s="163"/>
      <c r="C962" s="163"/>
      <c r="D962" s="163"/>
      <c r="E962" s="163"/>
      <c r="F962" s="164"/>
      <c r="G962" s="165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</row>
    <row r="963">
      <c r="A963" s="163"/>
      <c r="B963" s="163"/>
      <c r="C963" s="163"/>
      <c r="D963" s="163"/>
      <c r="E963" s="163"/>
      <c r="F963" s="164"/>
      <c r="G963" s="165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</row>
    <row r="964">
      <c r="A964" s="163"/>
      <c r="B964" s="163"/>
      <c r="C964" s="163"/>
      <c r="D964" s="163"/>
      <c r="E964" s="163"/>
      <c r="F964" s="164"/>
      <c r="G964" s="165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</row>
    <row r="965">
      <c r="A965" s="163"/>
      <c r="B965" s="163"/>
      <c r="C965" s="163"/>
      <c r="D965" s="163"/>
      <c r="E965" s="163"/>
      <c r="F965" s="164"/>
      <c r="G965" s="165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</row>
    <row r="966">
      <c r="A966" s="163"/>
      <c r="B966" s="163"/>
      <c r="C966" s="163"/>
      <c r="D966" s="163"/>
      <c r="E966" s="163"/>
      <c r="F966" s="164"/>
      <c r="G966" s="165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</row>
    <row r="967">
      <c r="A967" s="163"/>
      <c r="B967" s="163"/>
      <c r="C967" s="163"/>
      <c r="D967" s="163"/>
      <c r="E967" s="163"/>
      <c r="F967" s="164"/>
      <c r="G967" s="165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</row>
    <row r="968">
      <c r="A968" s="163"/>
      <c r="B968" s="163"/>
      <c r="C968" s="163"/>
      <c r="D968" s="163"/>
      <c r="E968" s="163"/>
      <c r="F968" s="164"/>
      <c r="G968" s="165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</row>
    <row r="969">
      <c r="A969" s="163"/>
      <c r="B969" s="163"/>
      <c r="C969" s="163"/>
      <c r="D969" s="163"/>
      <c r="E969" s="163"/>
      <c r="F969" s="164"/>
      <c r="G969" s="165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</row>
    <row r="970">
      <c r="A970" s="163"/>
      <c r="B970" s="163"/>
      <c r="C970" s="163"/>
      <c r="D970" s="163"/>
      <c r="E970" s="163"/>
      <c r="F970" s="164"/>
      <c r="G970" s="165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</row>
    <row r="971">
      <c r="A971" s="163"/>
      <c r="B971" s="163"/>
      <c r="C971" s="163"/>
      <c r="D971" s="163"/>
      <c r="E971" s="163"/>
      <c r="F971" s="164"/>
      <c r="G971" s="165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</row>
    <row r="972">
      <c r="A972" s="163"/>
      <c r="B972" s="163"/>
      <c r="C972" s="163"/>
      <c r="D972" s="163"/>
      <c r="E972" s="163"/>
      <c r="F972" s="164"/>
      <c r="G972" s="165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</row>
    <row r="973">
      <c r="A973" s="163"/>
      <c r="B973" s="163"/>
      <c r="C973" s="163"/>
      <c r="D973" s="163"/>
      <c r="E973" s="163"/>
      <c r="F973" s="164"/>
      <c r="G973" s="165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</row>
    <row r="974">
      <c r="A974" s="163"/>
      <c r="B974" s="163"/>
      <c r="C974" s="163"/>
      <c r="D974" s="163"/>
      <c r="E974" s="163"/>
      <c r="F974" s="164"/>
      <c r="G974" s="165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</row>
    <row r="975">
      <c r="A975" s="163"/>
      <c r="B975" s="163"/>
      <c r="C975" s="163"/>
      <c r="D975" s="163"/>
      <c r="E975" s="163"/>
      <c r="F975" s="164"/>
      <c r="G975" s="165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</row>
    <row r="976">
      <c r="A976" s="163"/>
      <c r="B976" s="163"/>
      <c r="C976" s="163"/>
      <c r="D976" s="163"/>
      <c r="E976" s="163"/>
      <c r="F976" s="164"/>
      <c r="G976" s="165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</row>
    <row r="977">
      <c r="A977" s="163"/>
      <c r="B977" s="163"/>
      <c r="C977" s="163"/>
      <c r="D977" s="163"/>
      <c r="E977" s="163"/>
      <c r="F977" s="164"/>
      <c r="G977" s="165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</row>
    <row r="978">
      <c r="A978" s="163"/>
      <c r="B978" s="163"/>
      <c r="C978" s="163"/>
      <c r="D978" s="163"/>
      <c r="E978" s="163"/>
      <c r="F978" s="164"/>
      <c r="G978" s="165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</row>
    <row r="979">
      <c r="A979" s="163"/>
      <c r="B979" s="163"/>
      <c r="C979" s="163"/>
      <c r="D979" s="163"/>
      <c r="E979" s="163"/>
      <c r="F979" s="164"/>
      <c r="G979" s="165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</row>
    <row r="980">
      <c r="A980" s="163"/>
      <c r="B980" s="163"/>
      <c r="C980" s="163"/>
      <c r="D980" s="163"/>
      <c r="E980" s="163"/>
      <c r="F980" s="164"/>
      <c r="G980" s="165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</row>
    <row r="981">
      <c r="A981" s="163"/>
      <c r="B981" s="163"/>
      <c r="C981" s="163"/>
      <c r="D981" s="163"/>
      <c r="E981" s="163"/>
      <c r="F981" s="164"/>
      <c r="G981" s="165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</row>
    <row r="982">
      <c r="A982" s="163"/>
      <c r="B982" s="163"/>
      <c r="C982" s="163"/>
      <c r="D982" s="163"/>
      <c r="E982" s="163"/>
      <c r="F982" s="164"/>
      <c r="G982" s="165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</row>
    <row r="983">
      <c r="A983" s="163"/>
      <c r="B983" s="163"/>
      <c r="C983" s="163"/>
      <c r="D983" s="163"/>
      <c r="E983" s="163"/>
      <c r="F983" s="164"/>
      <c r="G983" s="165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</row>
    <row r="984">
      <c r="A984" s="163"/>
      <c r="B984" s="163"/>
      <c r="C984" s="163"/>
      <c r="D984" s="163"/>
      <c r="E984" s="163"/>
      <c r="F984" s="164"/>
      <c r="G984" s="165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</row>
    <row r="985">
      <c r="A985" s="163"/>
      <c r="B985" s="163"/>
      <c r="C985" s="163"/>
      <c r="D985" s="163"/>
      <c r="E985" s="163"/>
      <c r="F985" s="164"/>
      <c r="G985" s="165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</row>
    <row r="986">
      <c r="A986" s="163"/>
      <c r="B986" s="163"/>
      <c r="C986" s="163"/>
      <c r="D986" s="163"/>
      <c r="E986" s="163"/>
      <c r="F986" s="164"/>
      <c r="G986" s="165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</row>
    <row r="987">
      <c r="A987" s="163"/>
      <c r="B987" s="163"/>
      <c r="C987" s="163"/>
      <c r="D987" s="163"/>
      <c r="E987" s="163"/>
      <c r="F987" s="164"/>
      <c r="G987" s="165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</row>
    <row r="988">
      <c r="A988" s="163"/>
      <c r="B988" s="163"/>
      <c r="C988" s="163"/>
      <c r="D988" s="163"/>
      <c r="E988" s="163"/>
      <c r="F988" s="164"/>
      <c r="G988" s="165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</row>
    <row r="989">
      <c r="A989" s="163"/>
      <c r="B989" s="163"/>
      <c r="C989" s="163"/>
      <c r="D989" s="163"/>
      <c r="E989" s="163"/>
      <c r="F989" s="164"/>
      <c r="G989" s="165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</row>
    <row r="990">
      <c r="A990" s="163"/>
      <c r="B990" s="163"/>
      <c r="C990" s="163"/>
      <c r="D990" s="163"/>
      <c r="E990" s="163"/>
      <c r="F990" s="164"/>
      <c r="G990" s="165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</row>
    <row r="991">
      <c r="A991" s="163"/>
      <c r="B991" s="163"/>
      <c r="C991" s="163"/>
      <c r="D991" s="163"/>
      <c r="E991" s="163"/>
      <c r="F991" s="164"/>
      <c r="G991" s="165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</row>
    <row r="992">
      <c r="A992" s="163"/>
      <c r="B992" s="163"/>
      <c r="C992" s="163"/>
      <c r="D992" s="163"/>
      <c r="E992" s="163"/>
      <c r="F992" s="164"/>
      <c r="G992" s="165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</row>
    <row r="993">
      <c r="A993" s="163"/>
      <c r="B993" s="163"/>
      <c r="C993" s="163"/>
      <c r="D993" s="163"/>
      <c r="E993" s="163"/>
      <c r="F993" s="164"/>
      <c r="G993" s="165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</row>
    <row r="994">
      <c r="A994" s="163"/>
      <c r="B994" s="163"/>
      <c r="C994" s="163"/>
      <c r="D994" s="163"/>
      <c r="E994" s="163"/>
      <c r="F994" s="164"/>
      <c r="G994" s="165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</row>
    <row r="995">
      <c r="A995" s="163"/>
      <c r="B995" s="163"/>
      <c r="C995" s="163"/>
      <c r="D995" s="163"/>
      <c r="E995" s="163"/>
      <c r="F995" s="164"/>
      <c r="G995" s="165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</row>
    <row r="996">
      <c r="A996" s="163"/>
      <c r="B996" s="163"/>
      <c r="C996" s="163"/>
      <c r="D996" s="163"/>
      <c r="E996" s="163"/>
      <c r="F996" s="164"/>
      <c r="G996" s="165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</row>
    <row r="997">
      <c r="A997" s="163"/>
      <c r="B997" s="163"/>
      <c r="C997" s="163"/>
      <c r="D997" s="163"/>
      <c r="E997" s="163"/>
      <c r="F997" s="164"/>
      <c r="G997" s="165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</row>
    <row r="998">
      <c r="A998" s="163"/>
      <c r="B998" s="163"/>
      <c r="C998" s="163"/>
      <c r="D998" s="163"/>
      <c r="E998" s="163"/>
      <c r="F998" s="164"/>
      <c r="G998" s="165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</row>
    <row r="999">
      <c r="A999" s="163"/>
      <c r="B999" s="163"/>
      <c r="C999" s="163"/>
      <c r="D999" s="163"/>
      <c r="E999" s="163"/>
      <c r="F999" s="164"/>
      <c r="G999" s="165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</row>
    <row r="1000">
      <c r="A1000" s="163"/>
      <c r="B1000" s="163"/>
      <c r="C1000" s="163"/>
      <c r="D1000" s="163"/>
      <c r="E1000" s="163"/>
      <c r="F1000" s="164"/>
      <c r="G1000" s="165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</row>
    <row r="1001">
      <c r="A1001" s="163"/>
      <c r="B1001" s="163"/>
      <c r="C1001" s="163"/>
      <c r="D1001" s="163"/>
      <c r="E1001" s="163"/>
      <c r="F1001" s="164"/>
      <c r="G1001" s="165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</row>
    <row r="1002">
      <c r="A1002" s="163"/>
      <c r="B1002" s="163"/>
      <c r="C1002" s="163"/>
      <c r="D1002" s="163"/>
      <c r="E1002" s="163"/>
      <c r="F1002" s="164"/>
      <c r="G1002" s="165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  <c r="AB1002" s="163"/>
    </row>
    <row r="1003">
      <c r="A1003" s="163"/>
      <c r="B1003" s="163"/>
      <c r="C1003" s="163"/>
      <c r="D1003" s="163"/>
      <c r="E1003" s="163"/>
      <c r="F1003" s="164"/>
      <c r="G1003" s="165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3"/>
      <c r="V1003" s="163"/>
      <c r="W1003" s="163"/>
      <c r="X1003" s="163"/>
      <c r="Y1003" s="163"/>
      <c r="Z1003" s="163"/>
      <c r="AA1003" s="163"/>
      <c r="AB1003" s="163"/>
    </row>
    <row r="1004">
      <c r="A1004" s="163"/>
      <c r="B1004" s="163"/>
      <c r="C1004" s="163"/>
      <c r="D1004" s="163"/>
      <c r="E1004" s="163"/>
      <c r="F1004" s="164"/>
      <c r="G1004" s="165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3"/>
      <c r="V1004" s="163"/>
      <c r="W1004" s="163"/>
      <c r="X1004" s="163"/>
      <c r="Y1004" s="163"/>
      <c r="Z1004" s="163"/>
      <c r="AA1004" s="163"/>
      <c r="AB1004" s="163"/>
    </row>
    <row r="1005">
      <c r="A1005" s="163"/>
      <c r="B1005" s="163"/>
      <c r="C1005" s="163"/>
      <c r="D1005" s="163"/>
      <c r="E1005" s="163"/>
      <c r="F1005" s="164"/>
      <c r="G1005" s="165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3"/>
      <c r="V1005" s="163"/>
      <c r="W1005" s="163"/>
      <c r="X1005" s="163"/>
      <c r="Y1005" s="163"/>
      <c r="Z1005" s="163"/>
      <c r="AA1005" s="163"/>
      <c r="AB1005" s="163"/>
    </row>
    <row r="1006">
      <c r="A1006" s="163"/>
      <c r="B1006" s="163"/>
      <c r="C1006" s="163"/>
      <c r="D1006" s="163"/>
      <c r="E1006" s="163"/>
      <c r="F1006" s="164"/>
      <c r="G1006" s="165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3"/>
      <c r="V1006" s="163"/>
      <c r="W1006" s="163"/>
      <c r="X1006" s="163"/>
      <c r="Y1006" s="163"/>
      <c r="Z1006" s="163"/>
      <c r="AA1006" s="163"/>
      <c r="AB1006" s="163"/>
    </row>
    <row r="1007">
      <c r="A1007" s="163"/>
      <c r="B1007" s="163"/>
      <c r="C1007" s="163"/>
      <c r="D1007" s="163"/>
      <c r="E1007" s="163"/>
      <c r="F1007" s="164"/>
      <c r="G1007" s="165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3"/>
      <c r="V1007" s="163"/>
      <c r="W1007" s="163"/>
      <c r="X1007" s="163"/>
      <c r="Y1007" s="163"/>
      <c r="Z1007" s="163"/>
      <c r="AA1007" s="163"/>
      <c r="AB1007" s="163"/>
    </row>
    <row r="1008">
      <c r="A1008" s="163"/>
      <c r="B1008" s="163"/>
      <c r="C1008" s="163"/>
      <c r="D1008" s="163"/>
      <c r="E1008" s="163"/>
      <c r="F1008" s="164"/>
      <c r="G1008" s="165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3"/>
      <c r="V1008" s="163"/>
      <c r="W1008" s="163"/>
      <c r="X1008" s="163"/>
      <c r="Y1008" s="163"/>
      <c r="Z1008" s="163"/>
      <c r="AA1008" s="163"/>
      <c r="AB1008" s="163"/>
    </row>
    <row r="1009">
      <c r="A1009" s="163"/>
      <c r="B1009" s="163"/>
      <c r="C1009" s="163"/>
      <c r="D1009" s="163"/>
      <c r="E1009" s="163"/>
      <c r="F1009" s="164"/>
      <c r="G1009" s="165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3"/>
      <c r="V1009" s="163"/>
      <c r="W1009" s="163"/>
      <c r="X1009" s="163"/>
      <c r="Y1009" s="163"/>
      <c r="Z1009" s="163"/>
      <c r="AA1009" s="163"/>
      <c r="AB1009" s="163"/>
    </row>
    <row r="1010">
      <c r="A1010" s="163"/>
      <c r="B1010" s="163"/>
      <c r="C1010" s="163"/>
      <c r="D1010" s="163"/>
      <c r="E1010" s="163"/>
      <c r="F1010" s="164"/>
      <c r="G1010" s="165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3"/>
      <c r="V1010" s="163"/>
      <c r="W1010" s="163"/>
      <c r="X1010" s="163"/>
      <c r="Y1010" s="163"/>
      <c r="Z1010" s="163"/>
      <c r="AA1010" s="163"/>
      <c r="AB1010" s="163"/>
    </row>
    <row r="1011">
      <c r="A1011" s="163"/>
      <c r="B1011" s="163"/>
      <c r="C1011" s="163"/>
      <c r="D1011" s="163"/>
      <c r="E1011" s="163"/>
      <c r="F1011" s="164"/>
      <c r="G1011" s="165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3"/>
      <c r="V1011" s="163"/>
      <c r="W1011" s="163"/>
      <c r="X1011" s="163"/>
      <c r="Y1011" s="163"/>
      <c r="Z1011" s="163"/>
      <c r="AA1011" s="163"/>
      <c r="AB1011" s="163"/>
    </row>
    <row r="1012">
      <c r="A1012" s="163"/>
      <c r="B1012" s="163"/>
      <c r="C1012" s="163"/>
      <c r="D1012" s="163"/>
      <c r="E1012" s="163"/>
      <c r="F1012" s="164"/>
      <c r="G1012" s="165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3"/>
      <c r="V1012" s="163"/>
      <c r="W1012" s="163"/>
      <c r="X1012" s="163"/>
      <c r="Y1012" s="163"/>
      <c r="Z1012" s="163"/>
      <c r="AA1012" s="163"/>
      <c r="AB1012" s="163"/>
    </row>
    <row r="1013">
      <c r="A1013" s="163"/>
      <c r="B1013" s="163"/>
      <c r="C1013" s="163"/>
      <c r="D1013" s="163"/>
      <c r="E1013" s="163"/>
      <c r="F1013" s="164"/>
      <c r="G1013" s="165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3"/>
      <c r="V1013" s="163"/>
      <c r="W1013" s="163"/>
      <c r="X1013" s="163"/>
      <c r="Y1013" s="163"/>
      <c r="Z1013" s="163"/>
      <c r="AA1013" s="163"/>
      <c r="AB1013" s="163"/>
    </row>
    <row r="1014">
      <c r="A1014" s="163"/>
      <c r="B1014" s="163"/>
      <c r="C1014" s="163"/>
      <c r="D1014" s="163"/>
      <c r="E1014" s="163"/>
      <c r="F1014" s="164"/>
      <c r="G1014" s="165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3"/>
      <c r="V1014" s="163"/>
      <c r="W1014" s="163"/>
      <c r="X1014" s="163"/>
      <c r="Y1014" s="163"/>
      <c r="Z1014" s="163"/>
      <c r="AA1014" s="163"/>
      <c r="AB1014" s="163"/>
    </row>
    <row r="1015">
      <c r="A1015" s="163"/>
      <c r="B1015" s="163"/>
      <c r="C1015" s="163"/>
      <c r="D1015" s="163"/>
      <c r="E1015" s="163"/>
      <c r="F1015" s="164"/>
      <c r="G1015" s="165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3"/>
      <c r="V1015" s="163"/>
      <c r="W1015" s="163"/>
      <c r="X1015" s="163"/>
      <c r="Y1015" s="163"/>
      <c r="Z1015" s="163"/>
      <c r="AA1015" s="163"/>
      <c r="AB1015" s="163"/>
    </row>
    <row r="1016">
      <c r="A1016" s="163"/>
      <c r="B1016" s="163"/>
      <c r="C1016" s="163"/>
      <c r="D1016" s="163"/>
      <c r="E1016" s="163"/>
      <c r="F1016" s="164"/>
      <c r="G1016" s="165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3"/>
      <c r="V1016" s="163"/>
      <c r="W1016" s="163"/>
      <c r="X1016" s="163"/>
      <c r="Y1016" s="163"/>
      <c r="Z1016" s="163"/>
      <c r="AA1016" s="163"/>
      <c r="AB1016" s="163"/>
    </row>
    <row r="1017">
      <c r="A1017" s="163"/>
      <c r="B1017" s="163"/>
      <c r="C1017" s="163"/>
      <c r="D1017" s="163"/>
      <c r="E1017" s="163"/>
      <c r="F1017" s="164"/>
      <c r="G1017" s="165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3"/>
      <c r="V1017" s="163"/>
      <c r="W1017" s="163"/>
      <c r="X1017" s="163"/>
      <c r="Y1017" s="163"/>
      <c r="Z1017" s="163"/>
      <c r="AA1017" s="163"/>
      <c r="AB1017" s="163"/>
    </row>
    <row r="1018">
      <c r="A1018" s="163"/>
      <c r="B1018" s="163"/>
      <c r="C1018" s="163"/>
      <c r="D1018" s="163"/>
      <c r="E1018" s="163"/>
      <c r="F1018" s="164"/>
      <c r="G1018" s="165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3"/>
      <c r="V1018" s="163"/>
      <c r="W1018" s="163"/>
      <c r="X1018" s="163"/>
      <c r="Y1018" s="163"/>
      <c r="Z1018" s="163"/>
      <c r="AA1018" s="163"/>
      <c r="AB1018" s="163"/>
    </row>
    <row r="1019">
      <c r="A1019" s="163"/>
      <c r="B1019" s="163"/>
      <c r="C1019" s="163"/>
      <c r="D1019" s="163"/>
      <c r="E1019" s="163"/>
      <c r="F1019" s="164"/>
      <c r="G1019" s="165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3"/>
      <c r="V1019" s="163"/>
      <c r="W1019" s="163"/>
      <c r="X1019" s="163"/>
      <c r="Y1019" s="163"/>
      <c r="Z1019" s="163"/>
      <c r="AA1019" s="163"/>
      <c r="AB1019" s="163"/>
    </row>
    <row r="1020">
      <c r="A1020" s="163"/>
      <c r="B1020" s="163"/>
      <c r="C1020" s="163"/>
      <c r="D1020" s="163"/>
      <c r="E1020" s="163"/>
      <c r="F1020" s="164"/>
      <c r="G1020" s="165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3"/>
      <c r="V1020" s="163"/>
      <c r="W1020" s="163"/>
      <c r="X1020" s="163"/>
      <c r="Y1020" s="163"/>
      <c r="Z1020" s="163"/>
      <c r="AA1020" s="163"/>
      <c r="AB1020" s="163"/>
    </row>
    <row r="1021">
      <c r="A1021" s="163"/>
      <c r="B1021" s="163"/>
      <c r="C1021" s="163"/>
      <c r="D1021" s="163"/>
      <c r="E1021" s="163"/>
      <c r="F1021" s="164"/>
      <c r="G1021" s="165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3"/>
      <c r="V1021" s="163"/>
      <c r="W1021" s="163"/>
      <c r="X1021" s="163"/>
      <c r="Y1021" s="163"/>
      <c r="Z1021" s="163"/>
      <c r="AA1021" s="163"/>
      <c r="AB1021" s="163"/>
    </row>
    <row r="1022">
      <c r="A1022" s="163"/>
      <c r="B1022" s="163"/>
      <c r="C1022" s="163"/>
      <c r="D1022" s="163"/>
      <c r="E1022" s="163"/>
      <c r="F1022" s="164"/>
      <c r="G1022" s="165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3"/>
      <c r="V1022" s="163"/>
      <c r="W1022" s="163"/>
      <c r="X1022" s="163"/>
      <c r="Y1022" s="163"/>
      <c r="Z1022" s="163"/>
      <c r="AA1022" s="163"/>
      <c r="AB1022" s="163"/>
    </row>
    <row r="1023">
      <c r="A1023" s="163"/>
      <c r="B1023" s="163"/>
      <c r="C1023" s="163"/>
      <c r="D1023" s="163"/>
      <c r="E1023" s="163"/>
      <c r="F1023" s="164"/>
      <c r="G1023" s="165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3"/>
      <c r="V1023" s="163"/>
      <c r="W1023" s="163"/>
      <c r="X1023" s="163"/>
      <c r="Y1023" s="163"/>
      <c r="Z1023" s="163"/>
      <c r="AA1023" s="163"/>
      <c r="AB1023" s="163"/>
    </row>
    <row r="1024">
      <c r="A1024" s="163"/>
      <c r="B1024" s="163"/>
      <c r="C1024" s="163"/>
      <c r="D1024" s="163"/>
      <c r="E1024" s="163"/>
      <c r="F1024" s="164"/>
      <c r="G1024" s="165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3"/>
      <c r="V1024" s="163"/>
      <c r="W1024" s="163"/>
      <c r="X1024" s="163"/>
      <c r="Y1024" s="163"/>
      <c r="Z1024" s="163"/>
      <c r="AA1024" s="163"/>
      <c r="AB1024" s="163"/>
    </row>
    <row r="1025">
      <c r="A1025" s="163"/>
      <c r="B1025" s="163"/>
      <c r="C1025" s="163"/>
      <c r="D1025" s="163"/>
      <c r="E1025" s="163"/>
      <c r="F1025" s="164"/>
      <c r="G1025" s="165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3"/>
      <c r="V1025" s="163"/>
      <c r="W1025" s="163"/>
      <c r="X1025" s="163"/>
      <c r="Y1025" s="163"/>
      <c r="Z1025" s="163"/>
      <c r="AA1025" s="163"/>
      <c r="AB1025" s="163"/>
    </row>
    <row r="1026">
      <c r="A1026" s="163"/>
      <c r="B1026" s="163"/>
      <c r="C1026" s="163"/>
      <c r="D1026" s="163"/>
      <c r="E1026" s="163"/>
      <c r="F1026" s="164"/>
      <c r="G1026" s="165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3"/>
      <c r="V1026" s="163"/>
      <c r="W1026" s="163"/>
      <c r="X1026" s="163"/>
      <c r="Y1026" s="163"/>
      <c r="Z1026" s="163"/>
      <c r="AA1026" s="163"/>
      <c r="AB1026" s="163"/>
    </row>
    <row r="1027">
      <c r="A1027" s="163"/>
      <c r="B1027" s="163"/>
      <c r="C1027" s="163"/>
      <c r="D1027" s="163"/>
      <c r="E1027" s="163"/>
      <c r="F1027" s="164"/>
      <c r="G1027" s="165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3"/>
      <c r="V1027" s="163"/>
      <c r="W1027" s="163"/>
      <c r="X1027" s="163"/>
      <c r="Y1027" s="163"/>
      <c r="Z1027" s="163"/>
      <c r="AA1027" s="163"/>
      <c r="AB1027" s="163"/>
    </row>
    <row r="1028">
      <c r="A1028" s="163"/>
      <c r="B1028" s="163"/>
      <c r="C1028" s="163"/>
      <c r="D1028" s="163"/>
      <c r="E1028" s="163"/>
      <c r="F1028" s="164"/>
      <c r="G1028" s="165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3"/>
      <c r="V1028" s="163"/>
      <c r="W1028" s="163"/>
      <c r="X1028" s="163"/>
      <c r="Y1028" s="163"/>
      <c r="Z1028" s="163"/>
      <c r="AA1028" s="163"/>
      <c r="AB1028" s="163"/>
    </row>
    <row r="1029">
      <c r="A1029" s="163"/>
      <c r="B1029" s="163"/>
      <c r="C1029" s="163"/>
      <c r="D1029" s="163"/>
      <c r="E1029" s="163"/>
      <c r="F1029" s="164"/>
      <c r="G1029" s="165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3"/>
      <c r="V1029" s="163"/>
      <c r="W1029" s="163"/>
      <c r="X1029" s="163"/>
      <c r="Y1029" s="163"/>
      <c r="Z1029" s="163"/>
      <c r="AA1029" s="163"/>
      <c r="AB1029" s="163"/>
    </row>
    <row r="1030">
      <c r="A1030" s="163"/>
      <c r="B1030" s="163"/>
      <c r="C1030" s="163"/>
      <c r="D1030" s="163"/>
      <c r="E1030" s="163"/>
      <c r="F1030" s="164"/>
      <c r="G1030" s="165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3"/>
      <c r="V1030" s="163"/>
      <c r="W1030" s="163"/>
      <c r="X1030" s="163"/>
      <c r="Y1030" s="163"/>
      <c r="Z1030" s="163"/>
      <c r="AA1030" s="163"/>
      <c r="AB1030" s="163"/>
    </row>
    <row r="1031">
      <c r="A1031" s="163"/>
      <c r="B1031" s="163"/>
      <c r="C1031" s="163"/>
      <c r="D1031" s="163"/>
      <c r="E1031" s="163"/>
      <c r="F1031" s="164"/>
      <c r="G1031" s="165"/>
      <c r="H1031" s="163"/>
      <c r="I1031" s="163"/>
      <c r="J1031" s="163"/>
      <c r="K1031" s="163"/>
      <c r="L1031" s="163"/>
      <c r="M1031" s="163"/>
      <c r="N1031" s="163"/>
      <c r="O1031" s="163"/>
      <c r="P1031" s="163"/>
      <c r="Q1031" s="163"/>
      <c r="R1031" s="163"/>
      <c r="S1031" s="163"/>
      <c r="T1031" s="163"/>
      <c r="U1031" s="163"/>
      <c r="V1031" s="163"/>
      <c r="W1031" s="163"/>
      <c r="X1031" s="163"/>
      <c r="Y1031" s="163"/>
      <c r="Z1031" s="163"/>
      <c r="AA1031" s="163"/>
      <c r="AB1031" s="163"/>
    </row>
    <row r="1032">
      <c r="A1032" s="163"/>
      <c r="B1032" s="163"/>
      <c r="C1032" s="163"/>
      <c r="D1032" s="163"/>
      <c r="E1032" s="163"/>
      <c r="F1032" s="164"/>
      <c r="G1032" s="165"/>
      <c r="H1032" s="163"/>
      <c r="I1032" s="163"/>
      <c r="J1032" s="163"/>
      <c r="K1032" s="163"/>
      <c r="L1032" s="163"/>
      <c r="M1032" s="163"/>
      <c r="N1032" s="163"/>
      <c r="O1032" s="163"/>
      <c r="P1032" s="163"/>
      <c r="Q1032" s="163"/>
      <c r="R1032" s="163"/>
      <c r="S1032" s="163"/>
      <c r="T1032" s="163"/>
      <c r="U1032" s="163"/>
      <c r="V1032" s="163"/>
      <c r="W1032" s="163"/>
      <c r="X1032" s="163"/>
      <c r="Y1032" s="163"/>
      <c r="Z1032" s="163"/>
      <c r="AA1032" s="163"/>
      <c r="AB1032" s="163"/>
    </row>
    <row r="1033">
      <c r="A1033" s="163"/>
      <c r="B1033" s="163"/>
      <c r="C1033" s="163"/>
      <c r="D1033" s="163"/>
      <c r="E1033" s="163"/>
      <c r="F1033" s="164"/>
      <c r="G1033" s="165"/>
      <c r="H1033" s="163"/>
      <c r="I1033" s="163"/>
      <c r="J1033" s="163"/>
      <c r="K1033" s="163"/>
      <c r="L1033" s="163"/>
      <c r="M1033" s="163"/>
      <c r="N1033" s="163"/>
      <c r="O1033" s="163"/>
      <c r="P1033" s="163"/>
      <c r="Q1033" s="163"/>
      <c r="R1033" s="163"/>
      <c r="S1033" s="163"/>
      <c r="T1033" s="163"/>
      <c r="U1033" s="163"/>
      <c r="V1033" s="163"/>
      <c r="W1033" s="163"/>
      <c r="X1033" s="163"/>
      <c r="Y1033" s="163"/>
      <c r="Z1033" s="163"/>
      <c r="AA1033" s="163"/>
      <c r="AB1033" s="163"/>
    </row>
    <row r="1034">
      <c r="A1034" s="163"/>
      <c r="B1034" s="163"/>
      <c r="C1034" s="163"/>
      <c r="D1034" s="163"/>
      <c r="E1034" s="163"/>
      <c r="F1034" s="164"/>
      <c r="G1034" s="165"/>
      <c r="H1034" s="163"/>
      <c r="I1034" s="163"/>
      <c r="J1034" s="163"/>
      <c r="K1034" s="163"/>
      <c r="L1034" s="163"/>
      <c r="M1034" s="163"/>
      <c r="N1034" s="163"/>
      <c r="O1034" s="163"/>
      <c r="P1034" s="163"/>
      <c r="Q1034" s="163"/>
      <c r="R1034" s="163"/>
      <c r="S1034" s="163"/>
      <c r="T1034" s="163"/>
      <c r="U1034" s="163"/>
      <c r="V1034" s="163"/>
      <c r="W1034" s="163"/>
      <c r="X1034" s="163"/>
      <c r="Y1034" s="163"/>
      <c r="Z1034" s="163"/>
      <c r="AA1034" s="163"/>
      <c r="AB1034" s="163"/>
    </row>
    <row r="1035">
      <c r="A1035" s="163"/>
      <c r="B1035" s="163"/>
      <c r="C1035" s="163"/>
      <c r="D1035" s="163"/>
      <c r="E1035" s="163"/>
      <c r="F1035" s="164"/>
      <c r="G1035" s="165"/>
      <c r="H1035" s="163"/>
      <c r="I1035" s="163"/>
      <c r="J1035" s="163"/>
      <c r="K1035" s="163"/>
      <c r="L1035" s="163"/>
      <c r="M1035" s="163"/>
      <c r="N1035" s="163"/>
      <c r="O1035" s="163"/>
      <c r="P1035" s="163"/>
      <c r="Q1035" s="163"/>
      <c r="R1035" s="163"/>
      <c r="S1035" s="163"/>
      <c r="T1035" s="163"/>
      <c r="U1035" s="163"/>
      <c r="V1035" s="163"/>
      <c r="W1035" s="163"/>
      <c r="X1035" s="163"/>
      <c r="Y1035" s="163"/>
      <c r="Z1035" s="163"/>
      <c r="AA1035" s="163"/>
      <c r="AB1035" s="163"/>
    </row>
    <row r="1036">
      <c r="A1036" s="163"/>
      <c r="B1036" s="163"/>
      <c r="C1036" s="163"/>
      <c r="D1036" s="163"/>
      <c r="E1036" s="163"/>
      <c r="F1036" s="164"/>
      <c r="G1036" s="165"/>
      <c r="H1036" s="163"/>
      <c r="I1036" s="163"/>
      <c r="J1036" s="163"/>
      <c r="K1036" s="163"/>
      <c r="L1036" s="163"/>
      <c r="M1036" s="163"/>
      <c r="N1036" s="163"/>
      <c r="O1036" s="163"/>
      <c r="P1036" s="163"/>
      <c r="Q1036" s="163"/>
      <c r="R1036" s="163"/>
      <c r="S1036" s="163"/>
      <c r="T1036" s="163"/>
      <c r="U1036" s="163"/>
      <c r="V1036" s="163"/>
      <c r="W1036" s="163"/>
      <c r="X1036" s="163"/>
      <c r="Y1036" s="163"/>
      <c r="Z1036" s="163"/>
      <c r="AA1036" s="163"/>
      <c r="AB1036" s="163"/>
    </row>
    <row r="1037">
      <c r="A1037" s="163"/>
      <c r="B1037" s="163"/>
      <c r="C1037" s="163"/>
      <c r="D1037" s="163"/>
      <c r="E1037" s="163"/>
      <c r="F1037" s="164"/>
      <c r="G1037" s="165"/>
      <c r="H1037" s="163"/>
      <c r="I1037" s="163"/>
      <c r="J1037" s="163"/>
      <c r="K1037" s="163"/>
      <c r="L1037" s="163"/>
      <c r="M1037" s="163"/>
      <c r="N1037" s="163"/>
      <c r="O1037" s="163"/>
      <c r="P1037" s="163"/>
      <c r="Q1037" s="163"/>
      <c r="R1037" s="163"/>
      <c r="S1037" s="163"/>
      <c r="T1037" s="163"/>
      <c r="U1037" s="163"/>
      <c r="V1037" s="163"/>
      <c r="W1037" s="163"/>
      <c r="X1037" s="163"/>
      <c r="Y1037" s="163"/>
      <c r="Z1037" s="163"/>
      <c r="AA1037" s="163"/>
      <c r="AB1037" s="163"/>
    </row>
    <row r="1038">
      <c r="A1038" s="163"/>
      <c r="B1038" s="163"/>
      <c r="C1038" s="163"/>
      <c r="D1038" s="163"/>
      <c r="E1038" s="163"/>
      <c r="F1038" s="164"/>
      <c r="G1038" s="165"/>
      <c r="H1038" s="16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63"/>
      <c r="V1038" s="163"/>
      <c r="W1038" s="163"/>
      <c r="X1038" s="163"/>
      <c r="Y1038" s="163"/>
      <c r="Z1038" s="163"/>
      <c r="AA1038" s="163"/>
      <c r="AB1038" s="163"/>
    </row>
    <row r="1039">
      <c r="A1039" s="163"/>
      <c r="B1039" s="163"/>
      <c r="C1039" s="163"/>
      <c r="D1039" s="163"/>
      <c r="E1039" s="163"/>
      <c r="F1039" s="164"/>
      <c r="G1039" s="165"/>
      <c r="H1039" s="163"/>
      <c r="I1039" s="163"/>
      <c r="J1039" s="163"/>
      <c r="K1039" s="163"/>
      <c r="L1039" s="163"/>
      <c r="M1039" s="163"/>
      <c r="N1039" s="163"/>
      <c r="O1039" s="163"/>
      <c r="P1039" s="163"/>
      <c r="Q1039" s="163"/>
      <c r="R1039" s="163"/>
      <c r="S1039" s="163"/>
      <c r="T1039" s="163"/>
      <c r="U1039" s="163"/>
      <c r="V1039" s="163"/>
      <c r="W1039" s="163"/>
      <c r="X1039" s="163"/>
      <c r="Y1039" s="163"/>
      <c r="Z1039" s="163"/>
      <c r="AA1039" s="163"/>
      <c r="AB1039" s="163"/>
    </row>
    <row r="1040">
      <c r="A1040" s="163"/>
      <c r="B1040" s="163"/>
      <c r="C1040" s="163"/>
      <c r="D1040" s="163"/>
      <c r="E1040" s="163"/>
      <c r="F1040" s="164"/>
      <c r="G1040" s="165"/>
      <c r="H1040" s="163"/>
      <c r="I1040" s="163"/>
      <c r="J1040" s="163"/>
      <c r="K1040" s="163"/>
      <c r="L1040" s="163"/>
      <c r="M1040" s="163"/>
      <c r="N1040" s="163"/>
      <c r="O1040" s="163"/>
      <c r="P1040" s="163"/>
      <c r="Q1040" s="163"/>
      <c r="R1040" s="163"/>
      <c r="S1040" s="163"/>
      <c r="T1040" s="163"/>
      <c r="U1040" s="163"/>
      <c r="V1040" s="163"/>
      <c r="W1040" s="163"/>
      <c r="X1040" s="163"/>
      <c r="Y1040" s="163"/>
      <c r="Z1040" s="163"/>
      <c r="AA1040" s="163"/>
      <c r="AB1040" s="163"/>
    </row>
    <row r="1041">
      <c r="A1041" s="163"/>
      <c r="B1041" s="163"/>
      <c r="C1041" s="163"/>
      <c r="D1041" s="163"/>
      <c r="E1041" s="163"/>
      <c r="F1041" s="164"/>
      <c r="G1041" s="165"/>
      <c r="H1041" s="163"/>
      <c r="I1041" s="163"/>
      <c r="J1041" s="163"/>
      <c r="K1041" s="163"/>
      <c r="L1041" s="163"/>
      <c r="M1041" s="163"/>
      <c r="N1041" s="163"/>
      <c r="O1041" s="163"/>
      <c r="P1041" s="163"/>
      <c r="Q1041" s="163"/>
      <c r="R1041" s="163"/>
      <c r="S1041" s="163"/>
      <c r="T1041" s="163"/>
      <c r="U1041" s="163"/>
      <c r="V1041" s="163"/>
      <c r="W1041" s="163"/>
      <c r="X1041" s="163"/>
      <c r="Y1041" s="163"/>
      <c r="Z1041" s="163"/>
      <c r="AA1041" s="163"/>
      <c r="AB1041" s="163"/>
    </row>
    <row r="1042">
      <c r="A1042" s="163"/>
      <c r="B1042" s="163"/>
      <c r="C1042" s="163"/>
      <c r="D1042" s="163"/>
      <c r="E1042" s="163"/>
      <c r="F1042" s="164"/>
      <c r="G1042" s="165"/>
      <c r="H1042" s="163"/>
      <c r="I1042" s="163"/>
      <c r="J1042" s="163"/>
      <c r="K1042" s="163"/>
      <c r="L1042" s="163"/>
      <c r="M1042" s="163"/>
      <c r="N1042" s="163"/>
      <c r="O1042" s="163"/>
      <c r="P1042" s="163"/>
      <c r="Q1042" s="163"/>
      <c r="R1042" s="163"/>
      <c r="S1042" s="163"/>
      <c r="T1042" s="163"/>
      <c r="U1042" s="163"/>
      <c r="V1042" s="163"/>
      <c r="W1042" s="163"/>
      <c r="X1042" s="163"/>
      <c r="Y1042" s="163"/>
      <c r="Z1042" s="163"/>
      <c r="AA1042" s="163"/>
      <c r="AB1042" s="163"/>
    </row>
    <row r="1043">
      <c r="A1043" s="163"/>
      <c r="B1043" s="163"/>
      <c r="C1043" s="163"/>
      <c r="D1043" s="163"/>
      <c r="E1043" s="163"/>
      <c r="F1043" s="164"/>
      <c r="G1043" s="165"/>
      <c r="H1043" s="163"/>
      <c r="I1043" s="163"/>
      <c r="J1043" s="163"/>
      <c r="K1043" s="163"/>
      <c r="L1043" s="163"/>
      <c r="M1043" s="163"/>
      <c r="N1043" s="163"/>
      <c r="O1043" s="163"/>
      <c r="P1043" s="163"/>
      <c r="Q1043" s="163"/>
      <c r="R1043" s="163"/>
      <c r="S1043" s="163"/>
      <c r="T1043" s="163"/>
      <c r="U1043" s="163"/>
      <c r="V1043" s="163"/>
      <c r="W1043" s="163"/>
      <c r="X1043" s="163"/>
      <c r="Y1043" s="163"/>
      <c r="Z1043" s="163"/>
      <c r="AA1043" s="163"/>
      <c r="AB1043" s="163"/>
    </row>
    <row r="1044">
      <c r="A1044" s="163"/>
      <c r="B1044" s="163"/>
      <c r="C1044" s="163"/>
      <c r="D1044" s="163"/>
      <c r="E1044" s="163"/>
      <c r="F1044" s="164"/>
      <c r="G1044" s="165"/>
      <c r="H1044" s="163"/>
      <c r="I1044" s="163"/>
      <c r="J1044" s="163"/>
      <c r="K1044" s="163"/>
      <c r="L1044" s="163"/>
      <c r="M1044" s="163"/>
      <c r="N1044" s="163"/>
      <c r="O1044" s="163"/>
      <c r="P1044" s="163"/>
      <c r="Q1044" s="163"/>
      <c r="R1044" s="163"/>
      <c r="S1044" s="163"/>
      <c r="T1044" s="163"/>
      <c r="U1044" s="163"/>
      <c r="V1044" s="163"/>
      <c r="W1044" s="163"/>
      <c r="X1044" s="163"/>
      <c r="Y1044" s="163"/>
      <c r="Z1044" s="163"/>
      <c r="AA1044" s="163"/>
      <c r="AB1044" s="163"/>
    </row>
    <row r="1045">
      <c r="A1045" s="163"/>
      <c r="B1045" s="163"/>
      <c r="C1045" s="163"/>
      <c r="D1045" s="163"/>
      <c r="E1045" s="163"/>
      <c r="F1045" s="164"/>
      <c r="G1045" s="165"/>
      <c r="H1045" s="163"/>
      <c r="I1045" s="163"/>
      <c r="J1045" s="163"/>
      <c r="K1045" s="163"/>
      <c r="L1045" s="163"/>
      <c r="M1045" s="163"/>
      <c r="N1045" s="163"/>
      <c r="O1045" s="163"/>
      <c r="P1045" s="163"/>
      <c r="Q1045" s="163"/>
      <c r="R1045" s="163"/>
      <c r="S1045" s="163"/>
      <c r="T1045" s="163"/>
      <c r="U1045" s="163"/>
      <c r="V1045" s="163"/>
      <c r="W1045" s="163"/>
      <c r="X1045" s="163"/>
      <c r="Y1045" s="163"/>
      <c r="Z1045" s="163"/>
      <c r="AA1045" s="163"/>
      <c r="AB1045" s="163"/>
    </row>
    <row r="1046">
      <c r="A1046" s="163"/>
      <c r="B1046" s="163"/>
      <c r="C1046" s="163"/>
      <c r="D1046" s="163"/>
      <c r="E1046" s="163"/>
      <c r="F1046" s="164"/>
      <c r="G1046" s="165"/>
      <c r="H1046" s="163"/>
      <c r="I1046" s="163"/>
      <c r="J1046" s="163"/>
      <c r="K1046" s="163"/>
      <c r="L1046" s="163"/>
      <c r="M1046" s="163"/>
      <c r="N1046" s="163"/>
      <c r="O1046" s="163"/>
      <c r="P1046" s="163"/>
      <c r="Q1046" s="163"/>
      <c r="R1046" s="163"/>
      <c r="S1046" s="163"/>
      <c r="T1046" s="163"/>
      <c r="U1046" s="163"/>
      <c r="V1046" s="163"/>
      <c r="W1046" s="163"/>
      <c r="X1046" s="163"/>
      <c r="Y1046" s="163"/>
      <c r="Z1046" s="163"/>
      <c r="AA1046" s="163"/>
      <c r="AB1046" s="163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 outlineLevelCol="1" outlineLevelRow="3"/>
  <cols>
    <col customWidth="1" hidden="1" min="1" max="1" width="16.88"/>
    <col customWidth="1" min="2" max="2" width="7.0"/>
    <col customWidth="1" min="3" max="3" width="42.38"/>
    <col customWidth="1" min="4" max="4" width="14.38"/>
    <col customWidth="1" min="5" max="5" width="7.75"/>
    <col customWidth="1" hidden="1" min="6" max="6" width="7.38"/>
    <col collapsed="1" customWidth="1" min="7" max="7" width="9.75"/>
    <col customWidth="1" hidden="1" min="8" max="11" width="12.75" outlineLevel="1"/>
    <col customWidth="1" min="13" max="13" width="24.38"/>
  </cols>
  <sheetData>
    <row r="1">
      <c r="A1" s="162"/>
      <c r="B1" s="163"/>
      <c r="C1" s="163"/>
      <c r="D1" s="163"/>
      <c r="E1" s="164"/>
      <c r="F1" s="164"/>
      <c r="G1" s="165"/>
      <c r="H1" s="166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</row>
    <row r="2">
      <c r="A2" s="163"/>
      <c r="B2" s="163"/>
      <c r="C2" s="9" t="s">
        <v>0</v>
      </c>
      <c r="D2" s="9" t="s">
        <v>1</v>
      </c>
      <c r="E2" s="164"/>
      <c r="F2" s="164"/>
      <c r="G2" s="165"/>
      <c r="H2" s="9"/>
      <c r="I2" s="163"/>
      <c r="J2" s="162"/>
      <c r="K2" s="162"/>
      <c r="L2" s="162"/>
      <c r="M2" s="162"/>
      <c r="N2" s="162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</row>
    <row r="3">
      <c r="A3" s="163"/>
      <c r="B3" s="163"/>
      <c r="C3" s="11">
        <v>45778.0</v>
      </c>
      <c r="D3" s="11">
        <v>45838.0</v>
      </c>
      <c r="E3" s="164"/>
      <c r="F3" s="164"/>
      <c r="G3" s="165"/>
      <c r="H3" s="168"/>
      <c r="I3" s="162" t="s">
        <v>281</v>
      </c>
      <c r="J3" s="166"/>
      <c r="K3" s="166"/>
      <c r="L3" s="163"/>
      <c r="M3" s="166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</row>
    <row r="4">
      <c r="A4" s="163"/>
      <c r="B4" s="163"/>
      <c r="C4" s="169">
        <f>EOMONTH(C3,-2)+1
</f>
        <v>45748</v>
      </c>
      <c r="D4" s="169">
        <f>EDATE(D3, -1)
</f>
        <v>45807</v>
      </c>
      <c r="E4" s="170"/>
      <c r="F4" s="170"/>
      <c r="G4" s="165"/>
      <c r="H4" s="171"/>
      <c r="I4" s="163"/>
      <c r="J4" s="166"/>
      <c r="K4" s="166"/>
      <c r="L4" s="163"/>
      <c r="M4" s="166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</row>
    <row r="5">
      <c r="A5" s="163"/>
      <c r="B5" s="172"/>
      <c r="C5" s="21"/>
      <c r="D5" s="22" t="s">
        <v>2</v>
      </c>
      <c r="E5" s="173" t="s">
        <v>3</v>
      </c>
      <c r="F5" s="174" t="s">
        <v>4</v>
      </c>
      <c r="G5" s="165"/>
      <c r="H5" s="24" t="s">
        <v>5</v>
      </c>
      <c r="I5" s="24" t="s">
        <v>282</v>
      </c>
      <c r="J5" s="24" t="s">
        <v>283</v>
      </c>
      <c r="K5" s="22" t="s">
        <v>7</v>
      </c>
      <c r="L5" s="163"/>
      <c r="M5" s="166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</row>
    <row r="6">
      <c r="A6" s="163"/>
      <c r="B6" s="178"/>
      <c r="C6" s="26" t="s">
        <v>8</v>
      </c>
      <c r="D6" s="27">
        <f t="shared" ref="D6:D59" si="1">H6</f>
        <v>177</v>
      </c>
      <c r="E6" s="176"/>
      <c r="F6" s="29" t="str">
        <f t="shared" ref="F6:F15" si="2">iferror(D6/'Periodo Anterior'!D6-1,"")</f>
        <v/>
      </c>
      <c r="G6" s="177"/>
      <c r="H6" s="76">
        <v>177.0</v>
      </c>
      <c r="I6" s="27">
        <f>COUNTIFS(Data!$A:$A,"&gt;="&amp;'Copy of Reporte SDR'!$C$3,Data!$A:$A,"&lt;="&amp;'Copy of Reporte SDR'!$D$3,Data!$BI:$BI,I5)</f>
        <v>0</v>
      </c>
      <c r="J6" s="27">
        <f>COUNTIFS(Data!$A:$A,"&gt;="&amp;'Copy of Reporte SDR'!$C$3,Data!$A:$A,"&lt;="&amp;'Copy of Reporte SDR'!$D$3,Data!$BI:$BI,J5)</f>
        <v>0</v>
      </c>
      <c r="K6" s="27">
        <f>COUNTIFS(Data!$A:$A,"&gt;="&amp;'Copy of Reporte SDR'!$C$3,Data!$A:$A,"&lt;="&amp;'Copy of Reporte SDR'!$D$3,Data!$BI:$BI,K5)</f>
        <v>0</v>
      </c>
      <c r="L6" s="163"/>
      <c r="M6" s="162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</row>
    <row r="7" outlineLevel="1">
      <c r="A7" s="163"/>
      <c r="B7" s="178"/>
      <c r="C7" s="35" t="s">
        <v>10</v>
      </c>
      <c r="D7" s="36">
        <f t="shared" si="1"/>
        <v>0</v>
      </c>
      <c r="E7" s="179">
        <f t="shared" ref="E7:E8" si="4">iferror(D7/$D$6,"0%")</f>
        <v>0</v>
      </c>
      <c r="F7" s="78" t="str">
        <f t="shared" si="2"/>
        <v/>
      </c>
      <c r="G7" s="177"/>
      <c r="H7" s="36">
        <f t="shared" ref="H7:K7" si="3">H66</f>
        <v>0</v>
      </c>
      <c r="I7" s="36">
        <f t="shared" si="3"/>
        <v>0</v>
      </c>
      <c r="J7" s="36" t="str">
        <f t="shared" si="3"/>
        <v/>
      </c>
      <c r="K7" s="36">
        <f t="shared" si="3"/>
        <v>0</v>
      </c>
      <c r="L7" s="163"/>
      <c r="M7" s="162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</row>
    <row r="8">
      <c r="A8" s="163"/>
      <c r="B8" s="178"/>
      <c r="C8" s="37" t="s">
        <v>11</v>
      </c>
      <c r="D8" s="27">
        <f t="shared" si="1"/>
        <v>177</v>
      </c>
      <c r="E8" s="180">
        <f t="shared" si="4"/>
        <v>1</v>
      </c>
      <c r="F8" s="29" t="str">
        <f t="shared" si="2"/>
        <v/>
      </c>
      <c r="G8" s="181"/>
      <c r="H8" s="27">
        <f t="shared" ref="H8:K8" si="5">H6-H7</f>
        <v>177</v>
      </c>
      <c r="I8" s="27">
        <f t="shared" si="5"/>
        <v>0</v>
      </c>
      <c r="J8" s="27">
        <f t="shared" si="5"/>
        <v>0</v>
      </c>
      <c r="K8" s="27">
        <f t="shared" si="5"/>
        <v>0</v>
      </c>
      <c r="L8" s="163"/>
      <c r="M8" s="162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</row>
    <row r="9">
      <c r="A9" s="163"/>
      <c r="B9" s="178"/>
      <c r="C9" s="40" t="s">
        <v>12</v>
      </c>
      <c r="D9" s="41">
        <f t="shared" si="1"/>
        <v>164</v>
      </c>
      <c r="E9" s="179">
        <f>iferror(D9/D8,"0%")</f>
        <v>0.9265536723</v>
      </c>
      <c r="F9" s="78" t="str">
        <f t="shared" si="2"/>
        <v/>
      </c>
      <c r="G9" s="177"/>
      <c r="H9" s="1021">
        <v>164.0</v>
      </c>
      <c r="I9" s="41">
        <f>COUNTIFS(Data!$A:$A,"&gt;="&amp;'Copy of Reporte SDR'!$C$3,Data!$A:$A,"&lt;="&amp;'Copy of Reporte SDR'!$D$3,Data!$BI:$BI,I5,Data!$AT:$AT,"&lt;&gt;")-I7</f>
        <v>0</v>
      </c>
      <c r="J9" s="41">
        <f>COUNTIFS(Data!$A:$A,"&gt;="&amp;'Copy of Reporte SDR'!$C$3,Data!$A:$A,"&lt;="&amp;'Copy of Reporte SDR'!$D$3,Data!$BI:$BI,J5,Data!$AT:$AT,"&lt;&gt;")-J7</f>
        <v>0</v>
      </c>
      <c r="K9" s="41">
        <f>COUNTIFS(Data!$A:$A,"&gt;="&amp;'Copy of Reporte SDR'!$C$3,Data!$A:$A,"&lt;="&amp;'Copy of Reporte SDR'!$D$3,Data!$BI:$BI,K5,Data!$AT:$AT,"&lt;&gt;")-K7</f>
        <v>0</v>
      </c>
      <c r="L9" s="163"/>
      <c r="M9" s="182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</row>
    <row r="10">
      <c r="A10" s="163"/>
      <c r="B10" s="178"/>
      <c r="C10" s="40" t="s">
        <v>13</v>
      </c>
      <c r="D10" s="36">
        <f t="shared" si="1"/>
        <v>36</v>
      </c>
      <c r="E10" s="179">
        <f>iferror(D10/$D$6,"0%")</f>
        <v>0.2033898305</v>
      </c>
      <c r="F10" s="78" t="str">
        <f t="shared" si="2"/>
        <v/>
      </c>
      <c r="G10" s="177"/>
      <c r="H10" s="43">
        <v>36.0</v>
      </c>
      <c r="I10" s="36">
        <f>COUNTIFS(Data!$A:$A,"&gt;="&amp;'Copy of Reporte SDR'!$C$3,Data!$A:$A,"&lt;="&amp;'Copy of Reporte SDR'!$D$3,Data!$BI:$BI,I5,Data!$BK:$BK,"No respondio")</f>
        <v>0</v>
      </c>
      <c r="J10" s="36">
        <f>COUNTIFS(Data!$A:$A,"&gt;="&amp;'Copy of Reporte SDR'!$C$3,Data!$A:$A,"&lt;="&amp;'Copy of Reporte SDR'!$D$3,Data!$BI:$BI,J5,Data!$BK:$BK,"No respondio")</f>
        <v>0</v>
      </c>
      <c r="K10" s="36">
        <f>COUNTIFS(Data!$A:$A,"&gt;="&amp;'Copy of Reporte SDR'!$C$3,Data!$A:$A,"&lt;="&amp;'Copy of Reporte SDR'!$D$3,Data!$BI:$BI,K5,Data!$BK:$BK,"No respondio")</f>
        <v>0</v>
      </c>
      <c r="L10" s="162"/>
      <c r="M10" s="166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</row>
    <row r="11">
      <c r="A11" s="163"/>
      <c r="B11" s="178"/>
      <c r="C11" s="44" t="s">
        <v>14</v>
      </c>
      <c r="D11" s="41">
        <f t="shared" si="1"/>
        <v>0</v>
      </c>
      <c r="E11" s="179">
        <f>iferror(IFERROR(D11/D9,0),"")</f>
        <v>0</v>
      </c>
      <c r="F11" s="78" t="str">
        <f t="shared" si="2"/>
        <v/>
      </c>
      <c r="G11" s="177"/>
      <c r="H11" s="41">
        <f>H96</f>
        <v>0</v>
      </c>
      <c r="I11" s="41">
        <f>COUNTIFS(Data!$A:$A,"&gt;="&amp;'Copy of Reporte SDR'!$C$3,Data!$A:$A,"&lt;="&amp;'Copy of Reporte SDR'!$D$3,Data!$BI:$BI,I5,Data!$AT:$AT,"&gt;=6")</f>
        <v>0</v>
      </c>
      <c r="J11" s="41">
        <f>COUNTIFS(Data!$A:$A,"&gt;="&amp;'Copy of Reporte SDR'!$C$3,Data!$A:$A,"&lt;="&amp;'Copy of Reporte SDR'!$D$3,Data!$BI:$BI,J5,Data!$AT:$AT,"&gt;=6")</f>
        <v>0</v>
      </c>
      <c r="K11" s="41">
        <f>COUNTIFS(Data!$A:$A,"&gt;="&amp;'Copy of Reporte SDR'!$C$3,Data!$A:$A,"&lt;="&amp;'Copy of Reporte SDR'!$D$3,Data!$BI:$BI,K5,Data!$AT:$AT,"&gt;=6")</f>
        <v>0</v>
      </c>
      <c r="L11" s="163"/>
      <c r="M11" s="18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</row>
    <row r="12">
      <c r="A12" s="162"/>
      <c r="B12" s="178"/>
      <c r="C12" s="45" t="s">
        <v>15</v>
      </c>
      <c r="D12" s="27">
        <f t="shared" si="1"/>
        <v>75</v>
      </c>
      <c r="E12" s="180">
        <f>iferror(D12/D8,"0%")</f>
        <v>0.4237288136</v>
      </c>
      <c r="F12" s="29" t="str">
        <f t="shared" si="2"/>
        <v/>
      </c>
      <c r="G12" s="184"/>
      <c r="H12" s="76">
        <v>75.0</v>
      </c>
      <c r="I12" s="27">
        <f>COUNTIFS(Data!$A:$A,"&gt;="&amp;'Copy of Reporte SDR'!$C$3,Data!$A:$A,"&lt;="&amp;'Copy of Reporte SDR'!$D$3,Data!$BI:$BI,I5,Data!$BK:$BK,"Pase a ventas")+COUNTIFS(Data!$A:$A,"&gt;="&amp;'Copy of Reporte SDR'!$C$3,Data!$A:$A,"&lt;="&amp;'Copy of Reporte SDR'!$D$3,Data!$BI:$BI,I5,Data!$BK:$BK,"Descartado")+COUNTIFS(Data!$A:$A,"&gt;="&amp;'Copy of Reporte SDR'!$C$3,Data!$A:$A,"&lt;="&amp;'Copy of Reporte SDR'!$D$3,Data!$BI:$BI,I5,Data!$BK:$BK,"Pidio llamar mas tarde")+COUNTIFS(Data!$A:$A,"&gt;="&amp;'Copy of Reporte SDR'!$C$3,Data!$A:$A,"&lt;="&amp;'Copy of Reporte SDR'!$D$3,Data!$BI:$BI,I5,Data!$BK:$BK,"Contesta y Cuelga")+COUNTIFS(Data!$A:$A,"&gt;="&amp;'Copy of Reporte SDR'!$C$3,Data!$A:$A,"&lt;="&amp;'Copy of Reporte SDR'!$D$3,Data!$BI:$BI,I5,Data!$BK:$BK,"Llamar mañana")+COUNTIFS(Data!$A:$A,"&gt;="&amp;'Copy of Reporte SDR'!$C$3,Data!$A:$A,"&lt;="&amp;'Copy of Reporte SDR'!$D$3,Data!$BI:$BI,I5,Data!$BK:$BK,"SEGUIMIENTO")</f>
        <v>0</v>
      </c>
      <c r="J12" s="27">
        <f>COUNTIFS(Data!$A:$A,"&gt;="&amp;'Copy of Reporte SDR'!$C$3,Data!$A:$A,"&lt;="&amp;'Copy of Reporte SDR'!$D$3,Data!$BI:$BI,J5,Data!$BK:$BK,"Pase a ventas")+COUNTIFS(Data!$A:$A,"&gt;="&amp;'Copy of Reporte SDR'!$C$3,Data!$A:$A,"&lt;="&amp;'Copy of Reporte SDR'!$D$3,Data!$BI:$BI,J5,Data!$BK:$BK,"Descartado")+COUNTIFS(Data!$A:$A,"&gt;="&amp;'Copy of Reporte SDR'!$C$3,Data!$A:$A,"&lt;="&amp;'Copy of Reporte SDR'!$D$3,Data!$BI:$BI,J5,Data!$BK:$BK,"Pidio llamar mas tarde")+COUNTIFS(Data!$A:$A,"&gt;="&amp;'Copy of Reporte SDR'!$C$3,Data!$A:$A,"&lt;="&amp;'Copy of Reporte SDR'!$D$3,Data!$BI:$BI,J5,Data!$BK:$BK,"Contesta y Cuelga")+COUNTIFS(Data!$A:$A,"&gt;="&amp;'Copy of Reporte SDR'!$C$3,Data!$A:$A,"&lt;="&amp;'Copy of Reporte SDR'!$D$3,Data!$BI:$BI,J5,Data!$BK:$BK,"Llamar mañana")+COUNTIFS(Data!$A:$A,"&gt;="&amp;'Copy of Reporte SDR'!$C$3,Data!$A:$A,"&lt;="&amp;'Copy of Reporte SDR'!$D$3,Data!$BI:$BI,J5,Data!$BK:$BK,"SEGUIMIENTO")</f>
        <v>0</v>
      </c>
      <c r="K12" s="27">
        <f>COUNTIFS(Data!$A:$A,"&gt;="&amp;'Copy of Reporte SDR'!$C$3,Data!$A:$A,"&lt;="&amp;'Copy of Reporte SDR'!$D$3,Data!$BI:$BI,K5,Data!$BK:$BK,"Pase a ventas")+COUNTIFS(Data!$A:$A,"&gt;="&amp;'Copy of Reporte SDR'!$C$3,Data!$A:$A,"&lt;="&amp;'Copy of Reporte SDR'!$D$3,Data!$BI:$BI,K5,Data!$BK:$BK,"Descartado")+COUNTIFS(Data!$A:$A,"&gt;="&amp;'Copy of Reporte SDR'!$C$3,Data!$A:$A,"&lt;="&amp;'Copy of Reporte SDR'!$D$3,Data!$BI:$BI,K5,Data!$BK:$BK,"Pidio llamar mas tarde")+COUNTIFS(Data!$A:$A,"&gt;="&amp;'Copy of Reporte SDR'!$C$3,Data!$A:$A,"&lt;="&amp;'Copy of Reporte SDR'!$D$3,Data!$BI:$BI,K5,Data!$BK:$BK,"Contesta y Cuelga")+COUNTIFS(Data!$A:$A,"&gt;="&amp;'Copy of Reporte SDR'!$C$3,Data!$A:$A,"&lt;="&amp;'Copy of Reporte SDR'!$D$3,Data!$BI:$BI,K5,Data!$BK:$BK,"Llamar mañana")+COUNTIFS(Data!$A:$A,"&gt;="&amp;'Copy of Reporte SDR'!$C$3,Data!$A:$A,"&lt;="&amp;'Copy of Reporte SDR'!$D$3,Data!$BI:$BI,K5,Data!$BK:$BK,"SEGUIMIENTO")</f>
        <v>0</v>
      </c>
      <c r="L12" s="163"/>
      <c r="M12" s="18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</row>
    <row r="13">
      <c r="A13" s="162"/>
      <c r="B13" s="178"/>
      <c r="C13" s="44" t="s">
        <v>16</v>
      </c>
      <c r="D13" s="41">
        <f t="shared" si="1"/>
        <v>0</v>
      </c>
      <c r="E13" s="179">
        <f t="shared" ref="E13:E17" si="6">IFERROR(D13/$D$12,0)</f>
        <v>0</v>
      </c>
      <c r="F13" s="78" t="str">
        <f t="shared" si="2"/>
        <v/>
      </c>
      <c r="G13" s="185"/>
      <c r="H13" s="41">
        <f>COUNTIFS(Data!$A:$A,"&gt;="&amp;'Copy of Reporte SDR'!$C$3,Data!$A:$A,"&lt;="&amp;'Copy of Reporte SDR'!$D$3,Data!$AB:$AB,"Diálogo Completo")</f>
        <v>0</v>
      </c>
      <c r="I13" s="41">
        <f>COUNTIFS(Data!$A:$A,"&gt;="&amp;'Copy of Reporte SDR'!$C$3,Data!$A:$A,"&lt;="&amp;'Copy of Reporte SDR'!$D$3,Data!$BI:$BI,I5,Data!$W:$W,"Diálogo Completo")</f>
        <v>0</v>
      </c>
      <c r="J13" s="41">
        <f>COUNTIFS(Data!$A:$A,"&gt;="&amp;'Copy of Reporte SDR'!$C$3,Data!$A:$A,"&lt;="&amp;'Copy of Reporte SDR'!$D$3,Data!$BI:$BI,J5,Data!$W:$W,"Diálogo Completo")</f>
        <v>0</v>
      </c>
      <c r="K13" s="41">
        <f>COUNTIFS(Data!$A:$A,"&gt;="&amp;'Copy of Reporte SDR'!$C$3,Data!$A:$A,"&lt;="&amp;'Copy of Reporte SDR'!$D$3,Data!$BI:$BI,K5,Data!$W:$W,"Diálogo Completo")</f>
        <v>0</v>
      </c>
      <c r="L13" s="163"/>
      <c r="M13" s="18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</row>
    <row r="14">
      <c r="A14" s="163"/>
      <c r="B14" s="178"/>
      <c r="C14" s="44" t="s">
        <v>17</v>
      </c>
      <c r="D14" s="41">
        <f t="shared" si="1"/>
        <v>-1</v>
      </c>
      <c r="E14" s="179">
        <f t="shared" si="6"/>
        <v>-0.01333333333</v>
      </c>
      <c r="F14" s="78" t="str">
        <f t="shared" si="2"/>
        <v/>
      </c>
      <c r="G14" s="186"/>
      <c r="H14" s="41">
        <f>COUNTIFS(Data!$A:$A,"&gt;="&amp;'Copy of Reporte SDR'!$C$3,Data!$A:$A,"&lt;="&amp;'Copy of Reporte SDR'!$D$3,Data!$AB:$AB,"Intermitente")-1</f>
        <v>-1</v>
      </c>
      <c r="I14" s="41">
        <f>COUNTIFS(Data!$A:$A,"&gt;="&amp;'Copy of Reporte SDR'!$C$3,Data!$A:$A,"&lt;="&amp;'Copy of Reporte SDR'!$D$3,Data!$BI:$BI,I5,Data!$W:$W,"Intermitente")</f>
        <v>0</v>
      </c>
      <c r="J14" s="41">
        <f>COUNTIFS(Data!$A:$A,"&gt;="&amp;'Copy of Reporte SDR'!$C$3,Data!$A:$A,"&lt;="&amp;'Copy of Reporte SDR'!$D$3,Data!$BI:$BI,J5,Data!$W:$W,"Intermitente")</f>
        <v>0</v>
      </c>
      <c r="K14" s="41">
        <f>COUNTIFS(Data!$A:$A,"&gt;="&amp;'Copy of Reporte SDR'!$C$3,Data!$A:$A,"&lt;="&amp;'Copy of Reporte SDR'!$D$3,Data!$BI:$BI,K5,Data!$W:$W,"Intermitente")</f>
        <v>0</v>
      </c>
      <c r="L14" s="163"/>
      <c r="M14" s="171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</row>
    <row r="15">
      <c r="A15" s="185"/>
      <c r="B15" s="178"/>
      <c r="C15" s="45" t="s">
        <v>18</v>
      </c>
      <c r="D15" s="49">
        <f t="shared" si="1"/>
        <v>3</v>
      </c>
      <c r="E15" s="180">
        <f t="shared" si="6"/>
        <v>0.04</v>
      </c>
      <c r="F15" s="29" t="str">
        <f t="shared" si="2"/>
        <v/>
      </c>
      <c r="G15" s="186"/>
      <c r="H15" s="49">
        <f>COUNTIFS(Data!$A:$A,"&gt;="&amp;'Copy of Reporte SDR'!$C$3,Data!$A:$A,"&lt;="&amp;'Copy of Reporte SDR'!$D$3,Data!$AF:$AF,"Si")+3</f>
        <v>3</v>
      </c>
      <c r="I15" s="49">
        <f>COUNTIFS(Data!$A:$A,"&gt;="&amp;'Copy of Reporte SDR'!$C$3,Data!$A:$A,"&lt;="&amp;'Copy of Reporte SDR'!$D$3,Data!$BI:$BI,I5,Data!$AJ:$AJ,"Si")</f>
        <v>0</v>
      </c>
      <c r="J15" s="49">
        <f>COUNTIFS(Data!$A:$A,"&gt;="&amp;'Copy of Reporte SDR'!$C$3,Data!$A:$A,"&lt;="&amp;'Copy of Reporte SDR'!$D$3,Data!$BI:$BI,J5,Data!$AJ:$AJ,"Si")</f>
        <v>0</v>
      </c>
      <c r="K15" s="49">
        <f>COUNTIFS(Data!$A:$A,"&gt;="&amp;'Copy of Reporte SDR'!$C$3,Data!$A:$A,"&lt;="&amp;'Copy of Reporte SDR'!$D$3,Data!$BI:$BI,K5,Data!$AJ:$AJ,"Si")</f>
        <v>0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</row>
    <row r="16" outlineLevel="1">
      <c r="A16" s="163"/>
      <c r="B16" s="178"/>
      <c r="C16" s="50" t="s">
        <v>19</v>
      </c>
      <c r="D16" s="41">
        <f t="shared" si="1"/>
        <v>0</v>
      </c>
      <c r="E16" s="179">
        <f t="shared" si="6"/>
        <v>0</v>
      </c>
      <c r="F16" s="78" t="str">
        <f>iferror(D16/'Periodo Anterior'!D21-1,"")</f>
        <v/>
      </c>
      <c r="G16" s="186"/>
      <c r="H16" s="41">
        <f>COUNTIFS(Data!$A:$A,"&gt;="&amp;'Copy of Reporte SDR'!$C$3,Data!$A:$A,"&lt;="&amp;'Copy of Reporte SDR'!$D$3,Data!$AF:$AF,"No")</f>
        <v>0</v>
      </c>
      <c r="I16" s="41">
        <f>COUNTIFS(Data!$A:$A,"&gt;="&amp;'Copy of Reporte SDR'!$C$3,Data!$A:$A,"&lt;="&amp;'Copy of Reporte SDR'!$D$3,Data!$BI:$BI,I5,Data!$AJ:$AJ,"No")</f>
        <v>0</v>
      </c>
      <c r="J16" s="41">
        <f>COUNTIFS(Data!$A:$A,"&gt;="&amp;'Copy of Reporte SDR'!$C$3,Data!$A:$A,"&lt;="&amp;'Copy of Reporte SDR'!$D$3,Data!$BI:$BI,J5,Data!$AJ:$AJ,"No")</f>
        <v>0</v>
      </c>
      <c r="K16" s="41">
        <f>COUNTIFS(Data!$A:$A,"&gt;="&amp;'Copy of Reporte SDR'!$C$3,Data!$A:$A,"&lt;="&amp;'Copy of Reporte SDR'!$D$3,Data!$BI:$BI,K5,Data!$AJ:$AJ,"No")</f>
        <v>0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</row>
    <row r="17">
      <c r="A17" s="162"/>
      <c r="B17" s="178"/>
      <c r="C17" s="51" t="s">
        <v>20</v>
      </c>
      <c r="D17" s="52">
        <f t="shared" si="1"/>
        <v>0</v>
      </c>
      <c r="E17" s="180">
        <f t="shared" si="6"/>
        <v>0</v>
      </c>
      <c r="F17" s="29" t="str">
        <f t="shared" ref="F17:F59" si="7">iferror(D17/'Periodo Anterior'!D17-1,"")</f>
        <v/>
      </c>
      <c r="G17" s="186"/>
      <c r="H17" s="52">
        <f>COUNTIFS(Data!$A:$A,"&gt;="&amp;'Copy of Reporte SDR'!$C$3,Data!$A:$A,"&lt;="&amp;'Copy of Reporte SDR'!$D$3,Data!$AG:$AG,"Si")</f>
        <v>0</v>
      </c>
      <c r="I17" s="52">
        <f>COUNTIFS(Data!$A:$A,"&gt;="&amp;'Copy of Reporte SDR'!$C$3,Data!$A:$A,"&lt;="&amp;'Copy of Reporte SDR'!$D$3,Data!$BI:$BI,I5,Data!$BK:$BK,"Pase a ventas")</f>
        <v>0</v>
      </c>
      <c r="J17" s="52">
        <f>COUNTIFS(Data!$A:$A,"&gt;="&amp;'Copy of Reporte SDR'!$C$3,Data!$A:$A,"&lt;="&amp;'Copy of Reporte SDR'!$D$3,Data!$BI:$BI,J5,Data!$BK:$BK,"Pase a ventas")</f>
        <v>0</v>
      </c>
      <c r="K17" s="52">
        <f>COUNTIFS(Data!$A:$A,"&gt;="&amp;'Copy of Reporte SDR'!$C$3,Data!$A:$A,"&lt;="&amp;'Copy of Reporte SDR'!$D$3,Data!$BI:$BI,K5,Data!$BK:$BK,"Pase a ventas")</f>
        <v>0</v>
      </c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</row>
    <row r="18">
      <c r="A18" s="163"/>
      <c r="B18" s="178"/>
      <c r="C18" s="45" t="s">
        <v>21</v>
      </c>
      <c r="D18" s="27">
        <f t="shared" si="1"/>
        <v>0</v>
      </c>
      <c r="E18" s="180">
        <f>iferror(D18/D6,"0%")</f>
        <v>0</v>
      </c>
      <c r="F18" s="29" t="str">
        <f t="shared" si="7"/>
        <v/>
      </c>
      <c r="G18" s="186"/>
      <c r="H18" s="27">
        <f t="shared" ref="H18:K18" si="8">H19+H20</f>
        <v>0</v>
      </c>
      <c r="I18" s="27">
        <f t="shared" si="8"/>
        <v>0</v>
      </c>
      <c r="J18" s="27">
        <f t="shared" si="8"/>
        <v>0</v>
      </c>
      <c r="K18" s="27">
        <f t="shared" si="8"/>
        <v>0</v>
      </c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</row>
    <row r="19">
      <c r="A19" s="187"/>
      <c r="B19" s="188"/>
      <c r="C19" s="55" t="s">
        <v>22</v>
      </c>
      <c r="D19" s="56">
        <f t="shared" si="1"/>
        <v>0</v>
      </c>
      <c r="E19" s="189">
        <f t="shared" ref="E19:E21" si="9">IFERROR(D19/$D$12,0)</f>
        <v>0</v>
      </c>
      <c r="F19" s="190" t="str">
        <f t="shared" si="7"/>
        <v/>
      </c>
      <c r="G19" s="186"/>
      <c r="H19" s="56">
        <f>COUNTIFS(Data!$A:$A,"&gt;="&amp;'Copy of Reporte SDR'!$C$3,Data!$A:$A,"&lt;="&amp;'Copy of Reporte SDR'!$D$3,Data!$AG:$AG,"No")</f>
        <v>0</v>
      </c>
      <c r="I19" s="56">
        <f>COUNTIFS(Data!$A:$A,"&gt;="&amp;'Copy of Reporte SDR'!$C$3,Data!$A:$A,"&lt;="&amp;'Copy of Reporte SDR'!$D$3,Data!$BI:$BI,I5,Data!$AJ:$AJ,"No")</f>
        <v>0</v>
      </c>
      <c r="J19" s="56">
        <f>COUNTIFS(Data!$A:$A,"&gt;="&amp;'Copy of Reporte SDR'!$C$3,Data!$A:$A,"&lt;="&amp;'Copy of Reporte SDR'!$D$3,Data!$BI:$BI,J5,Data!$AJ:$AJ,"No")</f>
        <v>0</v>
      </c>
      <c r="K19" s="56">
        <f>COUNTIFS(Data!$A:$A,"&gt;="&amp;'Copy of Reporte SDR'!$C$3,Data!$A:$A,"&lt;="&amp;'Copy of Reporte SDR'!$D$3,Data!$BI:$BI,K5,Data!$AJ:$AJ,"No")</f>
        <v>0</v>
      </c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</row>
    <row r="20" outlineLevel="1">
      <c r="A20" s="163"/>
      <c r="B20" s="178"/>
      <c r="C20" s="58" t="s">
        <v>23</v>
      </c>
      <c r="D20" s="41">
        <f t="shared" si="1"/>
        <v>0</v>
      </c>
      <c r="E20" s="179">
        <f t="shared" si="9"/>
        <v>0</v>
      </c>
      <c r="F20" s="78" t="str">
        <f t="shared" si="7"/>
        <v/>
      </c>
      <c r="G20" s="186"/>
      <c r="H20" s="41">
        <f t="shared" ref="H20:I20" si="10">H99</f>
        <v>0</v>
      </c>
      <c r="I20" s="41">
        <f t="shared" si="10"/>
        <v>0</v>
      </c>
      <c r="J20" s="1021">
        <v>0.0</v>
      </c>
      <c r="K20" s="41">
        <f>K99</f>
        <v>0</v>
      </c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</row>
    <row r="21">
      <c r="A21" s="163"/>
      <c r="B21" s="178"/>
      <c r="C21" s="35" t="s">
        <v>24</v>
      </c>
      <c r="D21" s="36">
        <f t="shared" si="1"/>
        <v>-2</v>
      </c>
      <c r="E21" s="179">
        <f t="shared" si="9"/>
        <v>-0.02666666667</v>
      </c>
      <c r="F21" s="78" t="str">
        <f t="shared" si="7"/>
        <v/>
      </c>
      <c r="G21" s="186"/>
      <c r="H21" s="36">
        <f>COUNTIFS(Data!$A:$A,"&gt;="&amp;'Copy of Reporte SDR'!$C$3,Data!$A:$A,"&lt;="&amp;'Copy of Reporte SDR'!$D$3,Data!$W:$W,"En Seguimiento")-2</f>
        <v>-2</v>
      </c>
      <c r="I21" s="36">
        <f>COUNTIFS(Data!$A:$A,"&gt;="&amp;'Copy of Reporte SDR'!$C$3,Data!$A:$A,"&lt;="&amp;'Copy of Reporte SDR'!$D$3,Data!$BI:$BI,I5,Data!$BK:$BK,"SEGUIMIENTO")</f>
        <v>0</v>
      </c>
      <c r="J21" s="36">
        <f>COUNTIFS(Data!$A:$A,"&gt;="&amp;'Copy of Reporte SDR'!$C$3,Data!$A:$A,"&lt;="&amp;'Copy of Reporte SDR'!$D$3,Data!$BI:$BI,J5,Data!$BK:$BK,"SEGUIMIENTO")</f>
        <v>0</v>
      </c>
      <c r="K21" s="43">
        <v>0.0</v>
      </c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</row>
    <row r="22" ht="15.0" customHeight="1">
      <c r="A22" s="163"/>
      <c r="B22" s="178"/>
      <c r="C22" s="37" t="s">
        <v>25</v>
      </c>
      <c r="D22" s="27">
        <f t="shared" si="1"/>
        <v>0</v>
      </c>
      <c r="E22" s="180" t="str">
        <f>iferror(D22/D17,"0%")</f>
        <v>0%</v>
      </c>
      <c r="F22" s="29" t="str">
        <f t="shared" si="7"/>
        <v/>
      </c>
      <c r="G22" s="186"/>
      <c r="H22" s="27">
        <f>COUNTIFS(Data!$A:$A,"&gt;="&amp;'Copy of Reporte SDR'!$C$3,Data!$A:$A,"&lt;="&amp;'Copy of Reporte SDR'!$D$3,Data!$W:$W,"Paso a ventas")</f>
        <v>0</v>
      </c>
      <c r="I22" s="76">
        <v>8.0</v>
      </c>
      <c r="J22" s="76">
        <v>3.0</v>
      </c>
      <c r="K22" s="76">
        <v>6.0</v>
      </c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</row>
    <row r="23" outlineLevel="2">
      <c r="A23" s="163"/>
      <c r="B23" s="172"/>
      <c r="C23" s="63" t="s">
        <v>26</v>
      </c>
      <c r="D23" s="66">
        <f t="shared" si="1"/>
        <v>15</v>
      </c>
      <c r="E23" s="191">
        <f>IFERROR(D23/D17,0)</f>
        <v>0</v>
      </c>
      <c r="F23" s="65" t="str">
        <f t="shared" si="7"/>
        <v/>
      </c>
      <c r="G23" s="186"/>
      <c r="H23" s="66">
        <v>15.0</v>
      </c>
      <c r="I23" s="66">
        <v>7.0</v>
      </c>
      <c r="J23" s="66">
        <v>3.0</v>
      </c>
      <c r="K23" s="66">
        <v>5.0</v>
      </c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</row>
    <row r="24" outlineLevel="2">
      <c r="A24" s="163"/>
      <c r="B24" s="172"/>
      <c r="C24" s="63" t="s">
        <v>27</v>
      </c>
      <c r="D24" s="67">
        <f t="shared" si="1"/>
        <v>0</v>
      </c>
      <c r="E24" s="191">
        <f>IFERROR(D24/#REF!,0)</f>
        <v>0</v>
      </c>
      <c r="F24" s="65" t="str">
        <f t="shared" si="7"/>
        <v/>
      </c>
      <c r="G24" s="186"/>
      <c r="H24" s="67">
        <f>COUNTIFS(Data!$A:$A,"&gt;="&amp;'Copy of Reporte SDR'!$C$4,Data!$A:$A,"&lt;="&amp;'Copy of Reporte SDR'!$D$4,Data!$AR:$AR,"&gt;="&amp;'Copy of Reporte SDR'!$C$3,Data!$AR:$AR,"&lt;="&amp;'Copy of Reporte SDR'!$D$3,Data!$W:$W,"Paso a ventas")</f>
        <v>0</v>
      </c>
      <c r="I24" s="66">
        <v>1.0</v>
      </c>
      <c r="J24" s="66">
        <v>0.0</v>
      </c>
      <c r="K24" s="66">
        <v>1.0</v>
      </c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</row>
    <row r="25" hidden="1" outlineLevel="1">
      <c r="A25" s="163"/>
      <c r="B25" s="178"/>
      <c r="C25" s="141" t="s">
        <v>90</v>
      </c>
      <c r="D25" s="194" t="str">
        <f t="shared" si="1"/>
        <v/>
      </c>
      <c r="E25" s="179" t="str">
        <f>D25/D22</f>
        <v>#DIV/0!</v>
      </c>
      <c r="F25" s="78" t="str">
        <f t="shared" si="7"/>
        <v/>
      </c>
      <c r="G25" s="186"/>
      <c r="H25" s="194"/>
      <c r="I25" s="194"/>
      <c r="J25" s="194"/>
      <c r="K25" s="194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</row>
    <row r="26" hidden="1" outlineLevel="1">
      <c r="A26" s="163"/>
      <c r="B26" s="178"/>
      <c r="C26" s="141" t="s">
        <v>91</v>
      </c>
      <c r="D26" s="194" t="str">
        <f t="shared" si="1"/>
        <v/>
      </c>
      <c r="E26" s="179">
        <f>IFERROR(D26/D22,0)</f>
        <v>0</v>
      </c>
      <c r="F26" s="78" t="str">
        <f t="shared" si="7"/>
        <v/>
      </c>
      <c r="G26" s="186"/>
      <c r="H26" s="194"/>
      <c r="I26" s="194"/>
      <c r="J26" s="194"/>
      <c r="K26" s="194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</row>
    <row r="27" hidden="1" outlineLevel="1">
      <c r="A27" s="163"/>
      <c r="B27" s="172"/>
      <c r="C27" s="141" t="s">
        <v>92</v>
      </c>
      <c r="D27" s="195" t="str">
        <f t="shared" si="1"/>
        <v/>
      </c>
      <c r="E27" s="179">
        <f>iferror(D27/$D$116,0)</f>
        <v>0</v>
      </c>
      <c r="F27" s="78" t="str">
        <f t="shared" si="7"/>
        <v/>
      </c>
      <c r="G27" s="196"/>
      <c r="H27" s="195"/>
      <c r="I27" s="195"/>
      <c r="J27" s="195"/>
      <c r="K27" s="195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</row>
    <row r="28" hidden="1" outlineLevel="1">
      <c r="A28" s="163"/>
      <c r="B28" s="172"/>
      <c r="C28" s="197" t="s">
        <v>93</v>
      </c>
      <c r="D28" s="198" t="str">
        <f t="shared" si="1"/>
        <v/>
      </c>
      <c r="E28" s="198"/>
      <c r="F28" s="65" t="str">
        <f t="shared" si="7"/>
        <v/>
      </c>
      <c r="G28" s="196"/>
      <c r="H28" s="198"/>
      <c r="I28" s="198"/>
      <c r="J28" s="198"/>
      <c r="K28" s="198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</row>
    <row r="29" hidden="1" outlineLevel="1">
      <c r="A29" s="163"/>
      <c r="B29" s="178"/>
      <c r="C29" s="26" t="s">
        <v>94</v>
      </c>
      <c r="D29" s="199" t="str">
        <f t="shared" si="1"/>
        <v/>
      </c>
      <c r="E29" s="180">
        <f>IFERROR(D29/D26,0)</f>
        <v>0</v>
      </c>
      <c r="F29" s="29" t="str">
        <f t="shared" si="7"/>
        <v/>
      </c>
      <c r="G29" s="196"/>
      <c r="H29" s="199"/>
      <c r="I29" s="199"/>
      <c r="J29" s="199"/>
      <c r="K29" s="199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</row>
    <row r="30" hidden="1" outlineLevel="1">
      <c r="A30" s="163"/>
      <c r="B30" s="178"/>
      <c r="C30" s="26" t="s">
        <v>95</v>
      </c>
      <c r="D30" s="200" t="str">
        <f t="shared" si="1"/>
        <v/>
      </c>
      <c r="E30" s="201"/>
      <c r="F30" s="29" t="str">
        <f t="shared" si="7"/>
        <v/>
      </c>
      <c r="G30" s="196"/>
      <c r="H30" s="200"/>
      <c r="I30" s="200"/>
      <c r="J30" s="200"/>
      <c r="K30" s="200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</row>
    <row r="31" hidden="1" outlineLevel="1">
      <c r="A31" s="163"/>
      <c r="B31" s="163"/>
      <c r="C31" s="26" t="s">
        <v>96</v>
      </c>
      <c r="D31" s="200" t="str">
        <f t="shared" si="1"/>
        <v/>
      </c>
      <c r="E31" s="201"/>
      <c r="F31" s="29" t="str">
        <f t="shared" si="7"/>
        <v/>
      </c>
      <c r="G31" s="196"/>
      <c r="H31" s="200"/>
      <c r="I31" s="200"/>
      <c r="J31" s="200"/>
      <c r="K31" s="200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</row>
    <row r="32" hidden="1" outlineLevel="1">
      <c r="A32" s="163"/>
      <c r="B32" s="172"/>
      <c r="C32" s="202" t="s">
        <v>97</v>
      </c>
      <c r="D32" s="194" t="str">
        <f t="shared" si="1"/>
        <v/>
      </c>
      <c r="E32" s="203">
        <f>IFERROR(D32/D26,0)</f>
        <v>0</v>
      </c>
      <c r="F32" s="78" t="str">
        <f t="shared" si="7"/>
        <v/>
      </c>
      <c r="G32" s="196"/>
      <c r="H32" s="194"/>
      <c r="I32" s="194"/>
      <c r="J32" s="194"/>
      <c r="K32" s="194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</row>
    <row r="33" hidden="1" outlineLevel="1">
      <c r="A33" s="163"/>
      <c r="B33" s="172"/>
      <c r="C33" s="202" t="s">
        <v>98</v>
      </c>
      <c r="D33" s="194" t="str">
        <f t="shared" si="1"/>
        <v/>
      </c>
      <c r="E33" s="203">
        <f>IFERROR(D33/D26,0)</f>
        <v>0</v>
      </c>
      <c r="F33" s="78" t="str">
        <f t="shared" si="7"/>
        <v/>
      </c>
      <c r="G33" s="196"/>
      <c r="H33" s="194"/>
      <c r="I33" s="194"/>
      <c r="J33" s="194"/>
      <c r="K33" s="194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</row>
    <row r="34" hidden="1" outlineLevel="1">
      <c r="A34" s="163"/>
      <c r="B34" s="178"/>
      <c r="C34" s="204" t="s">
        <v>99</v>
      </c>
      <c r="D34" s="199" t="str">
        <f t="shared" si="1"/>
        <v/>
      </c>
      <c r="E34" s="201"/>
      <c r="F34" s="29" t="str">
        <f t="shared" si="7"/>
        <v/>
      </c>
      <c r="G34" s="196"/>
      <c r="H34" s="199"/>
      <c r="I34" s="199"/>
      <c r="J34" s="199"/>
      <c r="K34" s="199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</row>
    <row r="35" hidden="1" outlineLevel="1">
      <c r="A35" s="163"/>
      <c r="B35" s="178"/>
      <c r="C35" s="202" t="s">
        <v>100</v>
      </c>
      <c r="D35" s="199" t="str">
        <f t="shared" si="1"/>
        <v/>
      </c>
      <c r="E35" s="201"/>
      <c r="F35" s="29" t="str">
        <f t="shared" si="7"/>
        <v/>
      </c>
      <c r="G35" s="196"/>
      <c r="H35" s="199"/>
      <c r="I35" s="199"/>
      <c r="J35" s="199"/>
      <c r="K35" s="199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</row>
    <row r="36" hidden="1" outlineLevel="1">
      <c r="A36" s="163"/>
      <c r="B36" s="178"/>
      <c r="C36" s="202" t="s">
        <v>101</v>
      </c>
      <c r="D36" s="199" t="str">
        <f t="shared" si="1"/>
        <v/>
      </c>
      <c r="E36" s="201"/>
      <c r="F36" s="29" t="str">
        <f t="shared" si="7"/>
        <v/>
      </c>
      <c r="G36" s="196"/>
      <c r="H36" s="199"/>
      <c r="I36" s="199"/>
      <c r="J36" s="199"/>
      <c r="K36" s="199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</row>
    <row r="37" hidden="1" outlineLevel="1">
      <c r="A37" s="163"/>
      <c r="B37" s="178"/>
      <c r="C37" s="202" t="s">
        <v>102</v>
      </c>
      <c r="D37" s="199" t="str">
        <f t="shared" si="1"/>
        <v/>
      </c>
      <c r="E37" s="201"/>
      <c r="F37" s="29" t="str">
        <f t="shared" si="7"/>
        <v/>
      </c>
      <c r="G37" s="196"/>
      <c r="H37" s="199"/>
      <c r="I37" s="199"/>
      <c r="J37" s="199"/>
      <c r="K37" s="199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</row>
    <row r="38" hidden="1" outlineLevel="1" collapsed="1">
      <c r="A38" s="163"/>
      <c r="B38" s="178"/>
      <c r="C38" s="204" t="s">
        <v>103</v>
      </c>
      <c r="D38" s="199" t="str">
        <f t="shared" si="1"/>
        <v/>
      </c>
      <c r="E38" s="180">
        <f t="shared" ref="E38:E40" si="11">IFERROR(D38/$D$29,0)</f>
        <v>0</v>
      </c>
      <c r="F38" s="29" t="str">
        <f t="shared" si="7"/>
        <v/>
      </c>
      <c r="G38" s="196"/>
      <c r="H38" s="199"/>
      <c r="I38" s="199"/>
      <c r="J38" s="199"/>
      <c r="K38" s="199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</row>
    <row r="39" hidden="1" outlineLevel="2">
      <c r="A39" s="163"/>
      <c r="B39" s="178"/>
      <c r="C39" s="202" t="s">
        <v>104</v>
      </c>
      <c r="D39" s="194" t="str">
        <f t="shared" si="1"/>
        <v/>
      </c>
      <c r="E39" s="203">
        <f t="shared" si="11"/>
        <v>0</v>
      </c>
      <c r="F39" s="78" t="str">
        <f t="shared" si="7"/>
        <v/>
      </c>
      <c r="G39" s="196"/>
      <c r="H39" s="194"/>
      <c r="I39" s="194"/>
      <c r="J39" s="194"/>
      <c r="K39" s="194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</row>
    <row r="40" hidden="1" outlineLevel="2">
      <c r="A40" s="163"/>
      <c r="B40" s="178"/>
      <c r="C40" s="202" t="s">
        <v>105</v>
      </c>
      <c r="D40" s="194" t="str">
        <f t="shared" si="1"/>
        <v/>
      </c>
      <c r="E40" s="203">
        <f t="shared" si="11"/>
        <v>0</v>
      </c>
      <c r="F40" s="78" t="str">
        <f t="shared" si="7"/>
        <v/>
      </c>
      <c r="G40" s="196"/>
      <c r="H40" s="194"/>
      <c r="I40" s="194"/>
      <c r="J40" s="194"/>
      <c r="K40" s="194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</row>
    <row r="41" hidden="1" outlineLevel="1" collapsed="1">
      <c r="A41" s="163"/>
      <c r="B41" s="178"/>
      <c r="C41" s="37" t="s">
        <v>106</v>
      </c>
      <c r="D41" s="200" t="str">
        <f t="shared" si="1"/>
        <v/>
      </c>
      <c r="E41" s="180">
        <f t="shared" ref="E41:E43" si="12">IFERROR(D41/$D$30,0)</f>
        <v>0</v>
      </c>
      <c r="F41" s="205" t="str">
        <f t="shared" si="7"/>
        <v/>
      </c>
      <c r="G41" s="196"/>
      <c r="H41" s="200"/>
      <c r="I41" s="200"/>
      <c r="J41" s="200"/>
      <c r="K41" s="200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</row>
    <row r="42" hidden="1" outlineLevel="2">
      <c r="A42" s="163"/>
      <c r="B42" s="178"/>
      <c r="C42" s="202" t="s">
        <v>107</v>
      </c>
      <c r="D42" s="206" t="str">
        <f t="shared" si="1"/>
        <v/>
      </c>
      <c r="E42" s="203">
        <f t="shared" si="12"/>
        <v>0</v>
      </c>
      <c r="F42" s="78" t="str">
        <f t="shared" si="7"/>
        <v/>
      </c>
      <c r="G42" s="196"/>
      <c r="H42" s="206"/>
      <c r="I42" s="206"/>
      <c r="J42" s="206"/>
      <c r="K42" s="206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</row>
    <row r="43" hidden="1" outlineLevel="2">
      <c r="A43" s="163"/>
      <c r="B43" s="178"/>
      <c r="C43" s="202" t="s">
        <v>108</v>
      </c>
      <c r="D43" s="206" t="str">
        <f t="shared" si="1"/>
        <v/>
      </c>
      <c r="E43" s="203">
        <f t="shared" si="12"/>
        <v>0</v>
      </c>
      <c r="F43" s="78" t="str">
        <f t="shared" si="7"/>
        <v/>
      </c>
      <c r="G43" s="196"/>
      <c r="H43" s="206"/>
      <c r="I43" s="206"/>
      <c r="J43" s="206"/>
      <c r="K43" s="206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</row>
    <row r="44" hidden="1" outlineLevel="1" collapsed="1">
      <c r="A44" s="163"/>
      <c r="B44" s="178"/>
      <c r="C44" s="204" t="s">
        <v>109</v>
      </c>
      <c r="D44" s="199" t="str">
        <f t="shared" si="1"/>
        <v/>
      </c>
      <c r="E44" s="180">
        <f t="shared" ref="E44:E46" si="13">IFERROR(D44/$D$29,0)</f>
        <v>0</v>
      </c>
      <c r="F44" s="29" t="str">
        <f t="shared" si="7"/>
        <v/>
      </c>
      <c r="G44" s="196"/>
      <c r="H44" s="199"/>
      <c r="I44" s="199"/>
      <c r="J44" s="199"/>
      <c r="K44" s="199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</row>
    <row r="45" hidden="1" outlineLevel="2">
      <c r="A45" s="163"/>
      <c r="B45" s="178"/>
      <c r="C45" s="202" t="s">
        <v>110</v>
      </c>
      <c r="D45" s="194" t="str">
        <f t="shared" si="1"/>
        <v/>
      </c>
      <c r="E45" s="203">
        <f t="shared" si="13"/>
        <v>0</v>
      </c>
      <c r="F45" s="78" t="str">
        <f t="shared" si="7"/>
        <v/>
      </c>
      <c r="G45" s="196"/>
      <c r="H45" s="194"/>
      <c r="I45" s="194"/>
      <c r="J45" s="194"/>
      <c r="K45" s="194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</row>
    <row r="46" hidden="1" outlineLevel="2">
      <c r="A46" s="163"/>
      <c r="B46" s="178"/>
      <c r="C46" s="202" t="s">
        <v>111</v>
      </c>
      <c r="D46" s="194" t="str">
        <f t="shared" si="1"/>
        <v/>
      </c>
      <c r="E46" s="203">
        <f t="shared" si="13"/>
        <v>0</v>
      </c>
      <c r="F46" s="78" t="str">
        <f t="shared" si="7"/>
        <v/>
      </c>
      <c r="G46" s="196"/>
      <c r="H46" s="194"/>
      <c r="I46" s="194"/>
      <c r="J46" s="194"/>
      <c r="K46" s="194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</row>
    <row r="47" hidden="1" outlineLevel="1">
      <c r="A47" s="163"/>
      <c r="B47" s="207"/>
      <c r="C47" s="202" t="s">
        <v>112</v>
      </c>
      <c r="D47" s="194" t="str">
        <f t="shared" si="1"/>
        <v/>
      </c>
      <c r="E47" s="201"/>
      <c r="F47" s="205" t="str">
        <f t="shared" si="7"/>
        <v/>
      </c>
      <c r="G47" s="196"/>
      <c r="H47" s="194"/>
      <c r="I47" s="194"/>
      <c r="J47" s="194"/>
      <c r="K47" s="194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</row>
    <row r="48" hidden="1" outlineLevel="1">
      <c r="A48" s="163"/>
      <c r="B48" s="207"/>
      <c r="C48" s="208" t="s">
        <v>113</v>
      </c>
      <c r="D48" s="209" t="str">
        <f t="shared" si="1"/>
        <v/>
      </c>
      <c r="E48" s="201"/>
      <c r="F48" s="205" t="str">
        <f t="shared" si="7"/>
        <v/>
      </c>
      <c r="G48" s="196"/>
      <c r="H48" s="209"/>
      <c r="I48" s="209"/>
      <c r="J48" s="209"/>
      <c r="K48" s="209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</row>
    <row r="49" hidden="1" outlineLevel="1" collapsed="1">
      <c r="A49" s="163"/>
      <c r="B49" s="207"/>
      <c r="C49" s="37" t="s">
        <v>114</v>
      </c>
      <c r="D49" s="200" t="str">
        <f t="shared" si="1"/>
        <v/>
      </c>
      <c r="E49" s="180">
        <f t="shared" ref="E49:E51" si="14">IFERROR(D49/$D$30,0)</f>
        <v>0</v>
      </c>
      <c r="F49" s="205" t="str">
        <f t="shared" si="7"/>
        <v/>
      </c>
      <c r="G49" s="196"/>
      <c r="H49" s="200"/>
      <c r="I49" s="200"/>
      <c r="J49" s="200"/>
      <c r="K49" s="200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</row>
    <row r="50" hidden="1" outlineLevel="2">
      <c r="A50" s="163"/>
      <c r="B50" s="210"/>
      <c r="C50" s="202" t="s">
        <v>115</v>
      </c>
      <c r="D50" s="206" t="str">
        <f t="shared" si="1"/>
        <v/>
      </c>
      <c r="E50" s="203">
        <f t="shared" si="14"/>
        <v>0</v>
      </c>
      <c r="F50" s="78" t="str">
        <f t="shared" si="7"/>
        <v/>
      </c>
      <c r="G50" s="196"/>
      <c r="H50" s="206"/>
      <c r="I50" s="206"/>
      <c r="J50" s="206"/>
      <c r="K50" s="206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</row>
    <row r="51" hidden="1" outlineLevel="2">
      <c r="A51" s="163"/>
      <c r="B51" s="210"/>
      <c r="C51" s="202" t="s">
        <v>116</v>
      </c>
      <c r="D51" s="206" t="str">
        <f t="shared" si="1"/>
        <v/>
      </c>
      <c r="E51" s="203">
        <f t="shared" si="14"/>
        <v>0</v>
      </c>
      <c r="F51" s="78" t="str">
        <f t="shared" si="7"/>
        <v/>
      </c>
      <c r="G51" s="196"/>
      <c r="H51" s="206"/>
      <c r="I51" s="206"/>
      <c r="J51" s="206"/>
      <c r="K51" s="206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</row>
    <row r="52" hidden="1" outlineLevel="1">
      <c r="A52" s="163"/>
      <c r="B52" s="163"/>
      <c r="C52" s="211" t="s">
        <v>117</v>
      </c>
      <c r="D52" s="212" t="str">
        <f t="shared" si="1"/>
        <v/>
      </c>
      <c r="E52" s="198"/>
      <c r="F52" s="65" t="str">
        <f t="shared" si="7"/>
        <v/>
      </c>
      <c r="G52" s="196"/>
      <c r="H52" s="212"/>
      <c r="I52" s="212"/>
      <c r="J52" s="212"/>
      <c r="K52" s="212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</row>
    <row r="53" hidden="1" outlineLevel="1">
      <c r="A53" s="163"/>
      <c r="B53" s="213"/>
      <c r="C53" s="214" t="s">
        <v>118</v>
      </c>
      <c r="D53" s="215" t="str">
        <f t="shared" si="1"/>
        <v/>
      </c>
      <c r="E53" s="198"/>
      <c r="F53" s="65" t="str">
        <f t="shared" si="7"/>
        <v/>
      </c>
      <c r="G53" s="196"/>
      <c r="H53" s="215"/>
      <c r="I53" s="215"/>
      <c r="J53" s="215"/>
      <c r="K53" s="215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</row>
    <row r="54" hidden="1" outlineLevel="1">
      <c r="A54" s="163"/>
      <c r="B54" s="216"/>
      <c r="C54" s="197" t="s">
        <v>119</v>
      </c>
      <c r="D54" s="215" t="str">
        <f t="shared" si="1"/>
        <v/>
      </c>
      <c r="E54" s="198"/>
      <c r="F54" s="65" t="str">
        <f t="shared" si="7"/>
        <v/>
      </c>
      <c r="G54" s="196"/>
      <c r="H54" s="215"/>
      <c r="I54" s="215"/>
      <c r="J54" s="215"/>
      <c r="K54" s="215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</row>
    <row r="55" hidden="1" outlineLevel="1">
      <c r="A55" s="163"/>
      <c r="B55" s="172"/>
      <c r="C55" s="197" t="s">
        <v>120</v>
      </c>
      <c r="D55" s="215" t="str">
        <f t="shared" si="1"/>
        <v/>
      </c>
      <c r="E55" s="198"/>
      <c r="F55" s="65" t="str">
        <f t="shared" si="7"/>
        <v/>
      </c>
      <c r="G55" s="196"/>
      <c r="H55" s="215"/>
      <c r="I55" s="215"/>
      <c r="J55" s="215"/>
      <c r="K55" s="215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</row>
    <row r="56">
      <c r="A56" s="163"/>
      <c r="B56" s="162"/>
      <c r="C56" s="37" t="s">
        <v>121</v>
      </c>
      <c r="D56" s="1022">
        <f t="shared" si="1"/>
        <v>5775</v>
      </c>
      <c r="E56" s="217" t="s">
        <v>32</v>
      </c>
      <c r="F56" s="29" t="str">
        <f t="shared" si="7"/>
        <v/>
      </c>
      <c r="G56" s="218"/>
      <c r="H56" s="1022">
        <v>5775.0</v>
      </c>
      <c r="I56" s="76">
        <v>8.0</v>
      </c>
      <c r="J56" s="76">
        <v>3.0</v>
      </c>
      <c r="K56" s="76">
        <v>6.0</v>
      </c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</row>
    <row r="57">
      <c r="A57" s="163"/>
      <c r="B57" s="163"/>
      <c r="C57" s="37" t="s">
        <v>122</v>
      </c>
      <c r="D57" s="1023" t="str">
        <f t="shared" si="1"/>
        <v>0</v>
      </c>
      <c r="E57" s="219" t="s">
        <v>32</v>
      </c>
      <c r="F57" s="29" t="str">
        <f t="shared" si="7"/>
        <v/>
      </c>
      <c r="G57" s="186"/>
      <c r="H57" s="1023" t="str">
        <f>iferror(H56/H22,"0")</f>
        <v>0</v>
      </c>
      <c r="I57" s="76">
        <v>8.0</v>
      </c>
      <c r="J57" s="76">
        <v>3.0</v>
      </c>
      <c r="K57" s="76">
        <v>6.0</v>
      </c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</row>
    <row r="58">
      <c r="A58" s="163"/>
      <c r="B58" s="163"/>
      <c r="C58" s="37" t="s">
        <v>123</v>
      </c>
      <c r="D58" s="76">
        <f t="shared" si="1"/>
        <v>5</v>
      </c>
      <c r="E58" s="220">
        <f t="shared" ref="E58:E59" si="15">IFERROR(D58/$D$12,0)</f>
        <v>0.06666666667</v>
      </c>
      <c r="F58" s="29" t="str">
        <f t="shared" si="7"/>
        <v/>
      </c>
      <c r="G58" s="186"/>
      <c r="H58" s="76">
        <v>5.0</v>
      </c>
      <c r="I58" s="76">
        <v>3.0</v>
      </c>
      <c r="J58" s="76">
        <v>2.0</v>
      </c>
      <c r="K58" s="76">
        <v>2.0</v>
      </c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</row>
    <row r="59">
      <c r="A59" s="163"/>
      <c r="B59" s="163"/>
      <c r="C59" s="37" t="s">
        <v>124</v>
      </c>
      <c r="D59" s="1022">
        <f t="shared" si="1"/>
        <v>1080</v>
      </c>
      <c r="E59" s="220">
        <f t="shared" si="15"/>
        <v>14.4</v>
      </c>
      <c r="F59" s="29" t="str">
        <f t="shared" si="7"/>
        <v/>
      </c>
      <c r="G59" s="186"/>
      <c r="H59" s="1022">
        <v>1080.0</v>
      </c>
      <c r="I59" s="76">
        <v>0.0</v>
      </c>
      <c r="J59" s="76">
        <v>0.0</v>
      </c>
      <c r="K59" s="76">
        <v>0.0</v>
      </c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</row>
    <row r="60">
      <c r="A60" s="163"/>
      <c r="B60" s="163"/>
      <c r="C60" s="163"/>
      <c r="D60" s="163"/>
      <c r="E60" s="221"/>
      <c r="F60" s="164"/>
      <c r="G60" s="177"/>
      <c r="H60" s="222"/>
      <c r="I60" s="223"/>
      <c r="J60" s="223"/>
      <c r="K60" s="22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</row>
    <row r="61">
      <c r="A61" s="163"/>
      <c r="B61" s="163"/>
      <c r="C61" s="85" t="s">
        <v>41</v>
      </c>
      <c r="D61" s="85" t="s">
        <v>5</v>
      </c>
      <c r="E61" s="224" t="s">
        <v>3</v>
      </c>
      <c r="F61" s="225" t="s">
        <v>3</v>
      </c>
      <c r="G61" s="177"/>
      <c r="H61" s="87"/>
      <c r="I61" s="87"/>
      <c r="J61" s="87"/>
      <c r="K61" s="87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</row>
    <row r="62">
      <c r="A62" s="163" t="str">
        <f t="array" ref="A62">UNIQUE(Data!BJ:BJ)</f>
        <v>#REF!</v>
      </c>
      <c r="B62" s="163"/>
      <c r="C62" s="226" t="s">
        <v>42</v>
      </c>
      <c r="D62" s="33">
        <f t="shared" ref="D62:D65" si="16">Sum(H62+I62+K62)</f>
        <v>0</v>
      </c>
      <c r="E62" s="179">
        <f t="shared" ref="E62:E66" si="17">iferror(D62/$D$66,0)</f>
        <v>0</v>
      </c>
      <c r="F62" s="78" t="str">
        <f t="shared" ref="F62:F66" si="18">iferror(D62/'Periodo Anterior'!D60-1,"")</f>
        <v/>
      </c>
      <c r="G62" s="177"/>
      <c r="H62" s="33">
        <f>COUNTIFS(Data!$A:$A,"&gt;="&amp;'Copy of Reporte SDR'!$C$3,Data!$A:$A,"&lt;="&amp;'Copy of Reporte SDR'!$D$3,Data!$X:$X,C62)</f>
        <v>0</v>
      </c>
      <c r="I62" s="33">
        <f>COUNTIFS(Data!$A:$A,"&gt;="&amp;'Copy of Reporte SDR'!$C$3,Data!$A:$A,"&lt;="&amp;'Copy of Reporte SDR'!$D$3,Data!$BI:$BI,$H$5,Data!$CM:$CM,C62)</f>
        <v>0</v>
      </c>
      <c r="J62" s="33"/>
      <c r="K62" s="33">
        <f>COUNTIFS(Data!$A:$A,"&gt;="&amp;'Copy of Reporte SDR'!$C$3,Data!$A:$A,"&lt;="&amp;'Copy of Reporte SDR'!$D$3,Data!$BI:$BI,$H$5,Data!$CM:$CM,C62)</f>
        <v>0</v>
      </c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</row>
    <row r="63">
      <c r="A63" s="163"/>
      <c r="B63" s="163"/>
      <c r="C63" s="226" t="s">
        <v>43</v>
      </c>
      <c r="D63" s="33">
        <f t="shared" si="16"/>
        <v>0</v>
      </c>
      <c r="E63" s="179">
        <f t="shared" si="17"/>
        <v>0</v>
      </c>
      <c r="F63" s="78" t="str">
        <f t="shared" si="18"/>
        <v/>
      </c>
      <c r="G63" s="177"/>
      <c r="H63" s="33">
        <f>COUNTIFS(Data!$A:$A,"&gt;="&amp;'Copy of Reporte SDR'!$C$3,Data!$A:$A,"&lt;="&amp;'Copy of Reporte SDR'!$D$3,Data!$X:$X,C63)</f>
        <v>0</v>
      </c>
      <c r="I63" s="33">
        <f>COUNTIFS(Data!$A:$A,"&gt;="&amp;'Copy of Reporte SDR'!$C$3,Data!$A:$A,"&lt;="&amp;'Copy of Reporte SDR'!$D$3,Data!$BI:$BI,$H$5,Data!$CM:$CM,C63)</f>
        <v>0</v>
      </c>
      <c r="J63" s="33"/>
      <c r="K63" s="33">
        <f>COUNTIFS(Data!$A:$A,"&gt;="&amp;'Copy of Reporte SDR'!$C$3,Data!$A:$A,"&lt;="&amp;'Copy of Reporte SDR'!$D$3,Data!$BI:$BI,$H$5,Data!$CM:$CM,C63)</f>
        <v>0</v>
      </c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</row>
    <row r="64">
      <c r="A64" s="163"/>
      <c r="B64" s="163"/>
      <c r="C64" s="226" t="s">
        <v>44</v>
      </c>
      <c r="D64" s="33">
        <f t="shared" si="16"/>
        <v>0</v>
      </c>
      <c r="E64" s="179">
        <f t="shared" si="17"/>
        <v>0</v>
      </c>
      <c r="F64" s="78" t="str">
        <f t="shared" si="18"/>
        <v/>
      </c>
      <c r="G64" s="177"/>
      <c r="H64" s="33">
        <f>COUNTIFS(Data!$A:$A,"&gt;="&amp;'Copy of Reporte SDR'!$C$3,Data!$A:$A,"&lt;="&amp;'Copy of Reporte SDR'!$D$3,Data!$X:$X,C64)</f>
        <v>0</v>
      </c>
      <c r="I64" s="33">
        <f>COUNTIFS(Data!$A:$A,"&gt;="&amp;'Copy of Reporte SDR'!$C$3,Data!$A:$A,"&lt;="&amp;'Copy of Reporte SDR'!$D$3,Data!$BI:$BI,$H$5,Data!$CM:$CM,C64)</f>
        <v>0</v>
      </c>
      <c r="J64" s="33"/>
      <c r="K64" s="33">
        <f>COUNTIFS(Data!$A:$A,"&gt;="&amp;'Copy of Reporte SDR'!$C$3,Data!$A:$A,"&lt;="&amp;'Copy of Reporte SDR'!$D$3,Data!$BI:$BI,$H$5,Data!$CM:$CM,C64)</f>
        <v>0</v>
      </c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</row>
    <row r="65">
      <c r="A65" s="163"/>
      <c r="B65" s="163"/>
      <c r="C65" s="226" t="s">
        <v>9</v>
      </c>
      <c r="D65" s="33">
        <f t="shared" si="16"/>
        <v>0</v>
      </c>
      <c r="E65" s="179">
        <f t="shared" si="17"/>
        <v>0</v>
      </c>
      <c r="F65" s="78" t="str">
        <f t="shared" si="18"/>
        <v/>
      </c>
      <c r="G65" s="177"/>
      <c r="H65" s="33">
        <f>COUNTIFS(Data!$A:$A,"&gt;="&amp;'Copy of Reporte SDR'!$C$3,Data!$A:$A,"&lt;="&amp;'Copy of Reporte SDR'!$D$3,Data!$X:$X,C65)</f>
        <v>0</v>
      </c>
      <c r="I65" s="33">
        <f>COUNTIFS(Data!$A:$A,"&gt;="&amp;'Copy of Reporte SDR'!$C$3,Data!$A:$A,"&lt;="&amp;'Copy of Reporte SDR'!$D$3,Data!$BI:$BI,$H$5,Data!$CM:$CM,C65)</f>
        <v>0</v>
      </c>
      <c r="J65" s="33"/>
      <c r="K65" s="33">
        <f>COUNTIFS(Data!$A:$A,"&gt;="&amp;'Copy of Reporte SDR'!$C$3,Data!$A:$A,"&lt;="&amp;'Copy of Reporte SDR'!$D$3,Data!$BI:$BI,$H$5,Data!$CM:$CM,C65)</f>
        <v>0</v>
      </c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</row>
    <row r="66">
      <c r="A66" s="163"/>
      <c r="B66" s="163"/>
      <c r="C66" s="35" t="s">
        <v>5</v>
      </c>
      <c r="D66" s="33">
        <f>sum(D62:D65)</f>
        <v>0</v>
      </c>
      <c r="E66" s="179">
        <f t="shared" si="17"/>
        <v>0</v>
      </c>
      <c r="F66" s="78" t="str">
        <f t="shared" si="18"/>
        <v/>
      </c>
      <c r="G66" s="165"/>
      <c r="H66" s="33">
        <f>SUM(H62:H65)</f>
        <v>0</v>
      </c>
      <c r="I66" s="36">
        <f>sum(I62:I65)</f>
        <v>0</v>
      </c>
      <c r="J66" s="36"/>
      <c r="K66" s="36">
        <f>sum(K62:K65)</f>
        <v>0</v>
      </c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</row>
    <row r="67">
      <c r="A67" s="163"/>
      <c r="B67" s="163"/>
      <c r="C67" s="163"/>
      <c r="D67" s="166"/>
      <c r="E67" s="221"/>
      <c r="F67" s="227"/>
      <c r="G67" s="165"/>
      <c r="H67" s="187"/>
      <c r="I67" s="187"/>
      <c r="J67" s="187"/>
      <c r="K67" s="187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</row>
    <row r="68">
      <c r="A68" s="163"/>
      <c r="B68" s="163"/>
      <c r="C68" s="228"/>
      <c r="D68" s="228"/>
      <c r="E68" s="187"/>
      <c r="F68" s="229"/>
      <c r="G68" s="165"/>
      <c r="H68" s="187"/>
      <c r="I68" s="187"/>
      <c r="J68" s="187"/>
      <c r="K68" s="187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</row>
    <row r="69" outlineLevel="2">
      <c r="A69" s="163"/>
      <c r="B69" s="163"/>
      <c r="C69" s="89" t="s">
        <v>45</v>
      </c>
      <c r="D69" s="90">
        <f>SUM(D70)</f>
        <v>0</v>
      </c>
      <c r="E69" s="224" t="s">
        <v>3</v>
      </c>
      <c r="F69" s="225" t="s">
        <v>3</v>
      </c>
      <c r="G69" s="165"/>
      <c r="H69" s="230"/>
      <c r="I69" s="230"/>
      <c r="J69" s="230"/>
      <c r="K69" s="230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</row>
    <row r="70" outlineLevel="2">
      <c r="A70" s="163"/>
      <c r="B70" s="163"/>
      <c r="C70" s="231" t="s">
        <v>45</v>
      </c>
      <c r="D70" s="93"/>
      <c r="E70" s="179">
        <f>iferror(D70/$D$69,0)</f>
        <v>0</v>
      </c>
      <c r="F70" s="232">
        <f>iferror(D70/$D$69,0)</f>
        <v>0</v>
      </c>
      <c r="G70" s="165"/>
      <c r="H70" s="233"/>
      <c r="I70" s="233"/>
      <c r="J70" s="233"/>
      <c r="K70" s="23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</row>
    <row r="71" outlineLevel="2">
      <c r="A71" s="163"/>
      <c r="B71" s="163"/>
      <c r="C71" s="228"/>
      <c r="D71" s="228"/>
      <c r="E71" s="187"/>
      <c r="F71" s="229"/>
      <c r="G71" s="165"/>
      <c r="H71" s="187"/>
      <c r="I71" s="187"/>
      <c r="J71" s="187"/>
      <c r="K71" s="187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</row>
    <row r="72" outlineLevel="2">
      <c r="A72" s="163"/>
      <c r="B72" s="163"/>
      <c r="C72" s="96" t="s">
        <v>15</v>
      </c>
      <c r="D72" s="234">
        <f>SUM(D73:D82)</f>
        <v>0</v>
      </c>
      <c r="E72" s="224" t="s">
        <v>3</v>
      </c>
      <c r="F72" s="225" t="s">
        <v>3</v>
      </c>
      <c r="G72" s="165"/>
      <c r="H72" s="235">
        <f t="shared" ref="H72:I72" si="19">SUM(H73:H82)</f>
        <v>0</v>
      </c>
      <c r="I72" s="235">
        <f t="shared" si="19"/>
        <v>0</v>
      </c>
      <c r="J72" s="235"/>
      <c r="K72" s="235">
        <f>SUM(K73:K82)</f>
        <v>0</v>
      </c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</row>
    <row r="73" outlineLevel="2">
      <c r="A73" s="163"/>
      <c r="B73" s="163"/>
      <c r="C73" s="236" t="s">
        <v>46</v>
      </c>
      <c r="D73" s="237">
        <f t="shared" ref="D73:D82" si="20">sum(H73)</f>
        <v>0</v>
      </c>
      <c r="E73" s="238">
        <f t="shared" ref="E73:E82" si="21">IFERROR(D73/$D$72,0)</f>
        <v>0</v>
      </c>
      <c r="F73" s="239">
        <f t="shared" ref="F73:F82" si="22">IFERROR(D73/$D$72,0)</f>
        <v>0</v>
      </c>
      <c r="G73" s="165"/>
      <c r="H73" s="240">
        <f>COUNTIFS(Data!$A:$A,"&gt;="&amp;'Copy of Reporte SDR'!$C$3,Data!$A:$A,"&lt;="&amp;'Copy of Reporte SDR'!$D$3,Data!$Y:$Y,C73)</f>
        <v>0</v>
      </c>
      <c r="I73" s="240">
        <f>COUNTIFS(Data!$A:$A,"&gt;="&amp;'Copy of Reporte SDR'!$C$3,Data!$A:$A,"&lt;="&amp;'Copy of Reporte SDR'!$D$3,Data!$E:$E,D73,Data!$BG:$BG,$H$5)</f>
        <v>0</v>
      </c>
      <c r="J73" s="240"/>
      <c r="K73" s="240">
        <f>COUNTIFS(Data!$A:$A,"&gt;="&amp;'Copy of Reporte SDR'!$C$3,Data!$A:$A,"&lt;="&amp;'Copy of Reporte SDR'!$D$3,Data!$E:$E,E73,Data!$BG:$BG,$H$5)</f>
        <v>0</v>
      </c>
      <c r="L73" s="22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</row>
    <row r="74" outlineLevel="2">
      <c r="A74" s="163"/>
      <c r="B74" s="163"/>
      <c r="C74" s="241" t="s">
        <v>47</v>
      </c>
      <c r="D74" s="237">
        <f t="shared" si="20"/>
        <v>0</v>
      </c>
      <c r="E74" s="238">
        <f t="shared" si="21"/>
        <v>0</v>
      </c>
      <c r="F74" s="239">
        <f t="shared" si="22"/>
        <v>0</v>
      </c>
      <c r="G74" s="165"/>
      <c r="H74" s="240">
        <f>COUNTIFS(Data!$A:$A,"&gt;="&amp;'Copy of Reporte SDR'!$C$3,Data!$A:$A,"&lt;="&amp;'Copy of Reporte SDR'!$D$3,Data!$Y:$Y,C74)</f>
        <v>0</v>
      </c>
      <c r="I74" s="240">
        <f>COUNTIFS(Data!$A:$A,"&gt;="&amp;'Copy of Reporte SDR'!$C$3,Data!$A:$A,"&lt;="&amp;'Copy of Reporte SDR'!$D$3,Data!$E:$E,D74,Data!$BG:$BG,$H$5)</f>
        <v>0</v>
      </c>
      <c r="J74" s="240"/>
      <c r="K74" s="240">
        <f>COUNTIFS(Data!$A:$A,"&gt;="&amp;'Copy of Reporte SDR'!$C$3,Data!$A:$A,"&lt;="&amp;'Copy of Reporte SDR'!$D$3,Data!$E:$E,E74,Data!$BG:$BG,$H$5)</f>
        <v>0</v>
      </c>
      <c r="L74" s="22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</row>
    <row r="75" outlineLevel="3">
      <c r="A75" s="163"/>
      <c r="B75" s="163"/>
      <c r="C75" s="236" t="s">
        <v>48</v>
      </c>
      <c r="D75" s="237">
        <f t="shared" si="20"/>
        <v>0</v>
      </c>
      <c r="E75" s="238">
        <f t="shared" si="21"/>
        <v>0</v>
      </c>
      <c r="F75" s="239">
        <f t="shared" si="22"/>
        <v>0</v>
      </c>
      <c r="G75" s="165"/>
      <c r="H75" s="240">
        <f>COUNTIFS(Data!$A:$A,"&gt;="&amp;'Copy of Reporte SDR'!$C$3,Data!$A:$A,"&lt;="&amp;'Copy of Reporte SDR'!$D$3,Data!$Y:$Y,C75)</f>
        <v>0</v>
      </c>
      <c r="I75" s="240">
        <f>COUNTIFS(Data!$A:$A,"&gt;="&amp;'Copy of Reporte SDR'!$C$3,Data!$A:$A,"&lt;="&amp;'Copy of Reporte SDR'!$D$3,Data!$E:$E,D75,Data!$BG:$BG,$H$5)</f>
        <v>0</v>
      </c>
      <c r="J75" s="240"/>
      <c r="K75" s="240">
        <f>COUNTIFS(Data!$A:$A,"&gt;="&amp;'Copy of Reporte SDR'!$C$3,Data!$A:$A,"&lt;="&amp;'Copy of Reporte SDR'!$D$3,Data!$E:$E,E75,Data!$BG:$BG,$H$5)</f>
        <v>0</v>
      </c>
      <c r="L75" s="22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</row>
    <row r="76" outlineLevel="2">
      <c r="A76" s="163"/>
      <c r="B76" s="163"/>
      <c r="C76" s="236" t="s">
        <v>49</v>
      </c>
      <c r="D76" s="237">
        <f t="shared" si="20"/>
        <v>0</v>
      </c>
      <c r="E76" s="238">
        <f t="shared" si="21"/>
        <v>0</v>
      </c>
      <c r="F76" s="239">
        <f t="shared" si="22"/>
        <v>0</v>
      </c>
      <c r="G76" s="165"/>
      <c r="H76" s="240">
        <f>COUNTIFS(Data!$A:$A,"&gt;="&amp;'Copy of Reporte SDR'!$C$3,Data!$A:$A,"&lt;="&amp;'Copy of Reporte SDR'!$D$3,Data!$Y:$Y,C76)</f>
        <v>0</v>
      </c>
      <c r="I76" s="240">
        <f>COUNTIFS(Data!$A:$A,"&gt;="&amp;'Copy of Reporte SDR'!$C$3,Data!$A:$A,"&lt;="&amp;'Copy of Reporte SDR'!$D$3,Data!$E:$E,D76,Data!$BG:$BG,$H$5)</f>
        <v>0</v>
      </c>
      <c r="J76" s="240"/>
      <c r="K76" s="240">
        <f>COUNTIFS(Data!$A:$A,"&gt;="&amp;'Copy of Reporte SDR'!$C$3,Data!$A:$A,"&lt;="&amp;'Copy of Reporte SDR'!$D$3,Data!$E:$E,E76,Data!$BG:$BG,$H$5)</f>
        <v>0</v>
      </c>
      <c r="L76" s="22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</row>
    <row r="77" outlineLevel="2">
      <c r="A77" s="163"/>
      <c r="B77" s="163"/>
      <c r="C77" s="236" t="s">
        <v>50</v>
      </c>
      <c r="D77" s="237">
        <f t="shared" si="20"/>
        <v>0</v>
      </c>
      <c r="E77" s="238">
        <f t="shared" si="21"/>
        <v>0</v>
      </c>
      <c r="F77" s="239">
        <f t="shared" si="22"/>
        <v>0</v>
      </c>
      <c r="G77" s="165"/>
      <c r="H77" s="240">
        <f>COUNTIFS(Data!$A:$A,"&gt;="&amp;'Copy of Reporte SDR'!$C$3,Data!$A:$A,"&lt;="&amp;'Copy of Reporte SDR'!$D$3,Data!$Y:$Y,C77)</f>
        <v>0</v>
      </c>
      <c r="I77" s="240">
        <f>COUNTIFS(Data!$A:$A,"&gt;="&amp;'Copy of Reporte SDR'!$C$3,Data!$A:$A,"&lt;="&amp;'Copy of Reporte SDR'!$D$3,Data!$E:$E,D77,Data!$BG:$BG,$H$5)</f>
        <v>0</v>
      </c>
      <c r="J77" s="240"/>
      <c r="K77" s="240">
        <f>COUNTIFS(Data!$A:$A,"&gt;="&amp;'Copy of Reporte SDR'!$C$3,Data!$A:$A,"&lt;="&amp;'Copy of Reporte SDR'!$D$3,Data!$E:$E,E77,Data!$BG:$BG,$H$5)</f>
        <v>0</v>
      </c>
      <c r="L77" s="22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</row>
    <row r="78" outlineLevel="3">
      <c r="A78" s="163"/>
      <c r="B78" s="163"/>
      <c r="C78" s="241" t="s">
        <v>51</v>
      </c>
      <c r="D78" s="237">
        <f t="shared" si="20"/>
        <v>0</v>
      </c>
      <c r="E78" s="238">
        <f t="shared" si="21"/>
        <v>0</v>
      </c>
      <c r="F78" s="239">
        <f t="shared" si="22"/>
        <v>0</v>
      </c>
      <c r="G78" s="165"/>
      <c r="H78" s="240">
        <f>COUNTIFS(Data!$A:$A,"&gt;="&amp;'Copy of Reporte SDR'!$C$3,Data!$A:$A,"&lt;="&amp;'Copy of Reporte SDR'!$D$3,Data!$Y:$Y,C78)</f>
        <v>0</v>
      </c>
      <c r="I78" s="240">
        <f>COUNTIFS(Data!$A:$A,"&gt;="&amp;'Copy of Reporte SDR'!$C$3,Data!$A:$A,"&lt;="&amp;'Copy of Reporte SDR'!$D$3,Data!$E:$E,D78,Data!$BG:$BG,$H$5)</f>
        <v>0</v>
      </c>
      <c r="J78" s="240"/>
      <c r="K78" s="240">
        <f>COUNTIFS(Data!$A:$A,"&gt;="&amp;'Copy of Reporte SDR'!$C$3,Data!$A:$A,"&lt;="&amp;'Copy of Reporte SDR'!$D$3,Data!$E:$E,E78,Data!$BG:$BG,$H$5)</f>
        <v>0</v>
      </c>
      <c r="L78" s="22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</row>
    <row r="79" outlineLevel="2">
      <c r="A79" s="163"/>
      <c r="B79" s="163"/>
      <c r="C79" s="241" t="s">
        <v>52</v>
      </c>
      <c r="D79" s="237">
        <f t="shared" si="20"/>
        <v>0</v>
      </c>
      <c r="E79" s="238">
        <f t="shared" si="21"/>
        <v>0</v>
      </c>
      <c r="F79" s="239">
        <f t="shared" si="22"/>
        <v>0</v>
      </c>
      <c r="G79" s="165"/>
      <c r="H79" s="240">
        <f>COUNTIFS(Data!$A:$A,"&gt;="&amp;'Copy of Reporte SDR'!$C$3,Data!$A:$A,"&lt;="&amp;'Copy of Reporte SDR'!$D$3,Data!$Y:$Y,C79)</f>
        <v>0</v>
      </c>
      <c r="I79" s="240">
        <f>COUNTIFS(Data!$A:$A,"&gt;="&amp;'Copy of Reporte SDR'!$C$3,Data!$A:$A,"&lt;="&amp;'Copy of Reporte SDR'!$D$3,Data!$E:$E,D79,Data!$BG:$BG,$H$5)</f>
        <v>0</v>
      </c>
      <c r="J79" s="240"/>
      <c r="K79" s="240">
        <f>COUNTIFS(Data!$A:$A,"&gt;="&amp;'Copy of Reporte SDR'!$C$3,Data!$A:$A,"&lt;="&amp;'Copy of Reporte SDR'!$D$3,Data!$E:$E,E79,Data!$BG:$BG,$H$5)</f>
        <v>0</v>
      </c>
      <c r="L79" s="242"/>
      <c r="M79" s="243"/>
      <c r="N79" s="243"/>
      <c r="O79" s="243"/>
      <c r="P79" s="243"/>
      <c r="Q79" s="243"/>
      <c r="R79" s="24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</row>
    <row r="80" outlineLevel="2">
      <c r="A80" s="163"/>
      <c r="B80" s="163"/>
      <c r="C80" s="244" t="s">
        <v>53</v>
      </c>
      <c r="D80" s="237">
        <f t="shared" si="20"/>
        <v>0</v>
      </c>
      <c r="E80" s="238">
        <f t="shared" si="21"/>
        <v>0</v>
      </c>
      <c r="F80" s="239">
        <f t="shared" si="22"/>
        <v>0</v>
      </c>
      <c r="G80" s="165"/>
      <c r="H80" s="240">
        <f>COUNTIFS(Data!$A:$A,"&gt;="&amp;'Copy of Reporte SDR'!$C$3,Data!$A:$A,"&lt;="&amp;'Copy of Reporte SDR'!$D$3,Data!$Y:$Y,C80)</f>
        <v>0</v>
      </c>
      <c r="I80" s="240">
        <f>COUNTIFS(Data!$A:$A,"&gt;="&amp;'Copy of Reporte SDR'!$C$3,Data!$A:$A,"&lt;="&amp;'Copy of Reporte SDR'!$D$3,Data!$E:$E,D80,Data!$BG:$BG,$H$5)</f>
        <v>0</v>
      </c>
      <c r="J80" s="240"/>
      <c r="K80" s="240">
        <f>COUNTIFS(Data!$A:$A,"&gt;="&amp;'Copy of Reporte SDR'!$C$3,Data!$A:$A,"&lt;="&amp;'Copy of Reporte SDR'!$D$3,Data!$E:$E,E80,Data!$BG:$BG,$H$5)</f>
        <v>0</v>
      </c>
      <c r="L80" s="22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</row>
    <row r="81" outlineLevel="3">
      <c r="A81" s="163"/>
      <c r="B81" s="163"/>
      <c r="C81" s="241" t="s">
        <v>54</v>
      </c>
      <c r="D81" s="237">
        <f t="shared" si="20"/>
        <v>0</v>
      </c>
      <c r="E81" s="238">
        <f t="shared" si="21"/>
        <v>0</v>
      </c>
      <c r="F81" s="239">
        <f t="shared" si="22"/>
        <v>0</v>
      </c>
      <c r="G81" s="165"/>
      <c r="H81" s="240">
        <f>COUNTIFS(Data!$A:$A,"&gt;="&amp;'Copy of Reporte SDR'!$C$3,Data!$A:$A,"&lt;="&amp;'Copy of Reporte SDR'!$D$3,Data!$Y:$Y,C81)</f>
        <v>0</v>
      </c>
      <c r="I81" s="240">
        <f>COUNTIFS(Data!$A:$A,"&gt;="&amp;'Copy of Reporte SDR'!$C$3,Data!$A:$A,"&lt;="&amp;'Copy of Reporte SDR'!$D$3,Data!$E:$E,D81,Data!$BG:$BG,$H$5)</f>
        <v>0</v>
      </c>
      <c r="J81" s="240"/>
      <c r="K81" s="240">
        <f>COUNTIFS(Data!$A:$A,"&gt;="&amp;'Copy of Reporte SDR'!$C$3,Data!$A:$A,"&lt;="&amp;'Copy of Reporte SDR'!$D$3,Data!$E:$E,E81,Data!$BG:$BG,$H$5)</f>
        <v>0</v>
      </c>
      <c r="L81" s="242"/>
      <c r="M81" s="243"/>
      <c r="N81" s="243"/>
      <c r="O81" s="243"/>
      <c r="P81" s="243"/>
      <c r="Q81" s="243"/>
      <c r="R81" s="24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</row>
    <row r="82" outlineLevel="3">
      <c r="A82" s="163"/>
      <c r="B82" s="163"/>
      <c r="C82" s="236" t="s">
        <v>55</v>
      </c>
      <c r="D82" s="237">
        <f t="shared" si="20"/>
        <v>0</v>
      </c>
      <c r="E82" s="238">
        <f t="shared" si="21"/>
        <v>0</v>
      </c>
      <c r="F82" s="239">
        <f t="shared" si="22"/>
        <v>0</v>
      </c>
      <c r="G82" s="165"/>
      <c r="H82" s="240">
        <f>COUNTIFS(Data!$A:$A,"&gt;="&amp;'Copy of Reporte SDR'!$C$3,Data!$A:$A,"&lt;="&amp;'Copy of Reporte SDR'!$D$3,Data!$Y:$Y,C82)</f>
        <v>0</v>
      </c>
      <c r="I82" s="240">
        <f>COUNTIFS(Data!$A:$A,"&gt;="&amp;'Copy of Reporte SDR'!$C$3,Data!$A:$A,"&lt;="&amp;'Copy of Reporte SDR'!$D$3,Data!$E:$E,D82,Data!$BG:$BG,$H$5)</f>
        <v>0</v>
      </c>
      <c r="J82" s="240"/>
      <c r="K82" s="240">
        <f>COUNTIFS(Data!$A:$A,"&gt;="&amp;'Copy of Reporte SDR'!$C$3,Data!$A:$A,"&lt;="&amp;'Copy of Reporte SDR'!$D$3,Data!$E:$E,E82,Data!$BG:$BG,$H$5)</f>
        <v>0</v>
      </c>
      <c r="L82" s="22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</row>
    <row r="83" outlineLevel="2">
      <c r="A83" s="163"/>
      <c r="B83" s="163"/>
      <c r="C83" s="245"/>
      <c r="D83" s="246"/>
      <c r="E83" s="247"/>
      <c r="F83" s="248"/>
      <c r="G83" s="165"/>
      <c r="H83" s="187"/>
      <c r="I83" s="187"/>
      <c r="J83" s="187"/>
      <c r="K83" s="187"/>
      <c r="L83" s="22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</row>
    <row r="84" hidden="1" outlineLevel="2">
      <c r="A84" s="163"/>
      <c r="B84" s="163"/>
      <c r="C84" s="245"/>
      <c r="D84" s="246"/>
      <c r="E84" s="247"/>
      <c r="F84" s="248"/>
      <c r="G84" s="165"/>
      <c r="H84" s="187"/>
      <c r="I84" s="187"/>
      <c r="J84" s="187"/>
      <c r="K84" s="187"/>
      <c r="L84" s="22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</row>
    <row r="85" hidden="1" outlineLevel="2">
      <c r="A85" s="163"/>
      <c r="B85" s="163"/>
      <c r="C85" s="96" t="s">
        <v>13</v>
      </c>
      <c r="D85" s="234">
        <f>SUM(D86:D93)</f>
        <v>0</v>
      </c>
      <c r="E85" s="224" t="s">
        <v>56</v>
      </c>
      <c r="F85" s="225" t="s">
        <v>56</v>
      </c>
      <c r="G85" s="165"/>
      <c r="H85" s="110">
        <f t="shared" ref="H85:I85" si="23">SUM(H86:H93)</f>
        <v>0</v>
      </c>
      <c r="I85" s="110">
        <f t="shared" si="23"/>
        <v>0</v>
      </c>
      <c r="J85" s="110"/>
      <c r="K85" s="110">
        <f>SUM(K86:K93)</f>
        <v>0</v>
      </c>
      <c r="L85" s="22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</row>
    <row r="86" hidden="1" outlineLevel="2">
      <c r="A86" s="163"/>
      <c r="B86" s="163"/>
      <c r="C86" s="241" t="s">
        <v>57</v>
      </c>
      <c r="D86" s="249">
        <f t="shared" ref="D86:D91" si="24">sum(H86)</f>
        <v>0</v>
      </c>
      <c r="E86" s="250">
        <f t="shared" ref="E86:E91" si="25">iferror(D86/$D$85,0)</f>
        <v>0</v>
      </c>
      <c r="F86" s="251">
        <f t="shared" ref="F86:F91" si="26">iferror(D86/$D$85,0)</f>
        <v>0</v>
      </c>
      <c r="G86" s="165"/>
      <c r="H86" s="252">
        <f>COUNTIFS(Data!$A:$A,"&gt;="&amp;'Copy of Reporte SDR'!$C$3,Data!$A:$A,"&lt;="&amp;'Copy of Reporte SDR'!$D$3,Data!$Y:$Y,C86)</f>
        <v>0</v>
      </c>
      <c r="I86" s="252">
        <f>COUNTIFS(Data!$A:$A,"&gt;="&amp;'Copy of Reporte SDR'!$C$3,Data!$A:$A,"&lt;="&amp;'Copy of Reporte SDR'!$D$3,Data!$E:$E,D86,Data!$BG:$BG,$H$5)</f>
        <v>0</v>
      </c>
      <c r="J86" s="252"/>
      <c r="K86" s="252">
        <f>COUNTIFS(Data!$A:$A,"&gt;="&amp;'Copy of Reporte SDR'!$C$3,Data!$A:$A,"&lt;="&amp;'Copy of Reporte SDR'!$D$3,Data!$E:$E,E86,Data!$BG:$BG,$H$5)</f>
        <v>0</v>
      </c>
      <c r="L86" s="242"/>
      <c r="M86" s="243"/>
      <c r="N86" s="243"/>
      <c r="O86" s="243"/>
      <c r="P86" s="243"/>
      <c r="Q86" s="243"/>
      <c r="R86" s="24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</row>
    <row r="87" hidden="1" outlineLevel="2">
      <c r="A87" s="163"/>
      <c r="B87" s="163"/>
      <c r="C87" s="244" t="s">
        <v>58</v>
      </c>
      <c r="D87" s="249">
        <f t="shared" si="24"/>
        <v>0</v>
      </c>
      <c r="E87" s="250">
        <f t="shared" si="25"/>
        <v>0</v>
      </c>
      <c r="F87" s="251">
        <f t="shared" si="26"/>
        <v>0</v>
      </c>
      <c r="G87" s="165"/>
      <c r="H87" s="252">
        <f>COUNTIFS(Data!$A:$A,"&gt;="&amp;'Copy of Reporte SDR'!$C$3,Data!$A:$A,"&lt;="&amp;'Copy of Reporte SDR'!$D$3,Data!$Y:$Y,C87)</f>
        <v>0</v>
      </c>
      <c r="I87" s="252">
        <f>COUNTIFS(Data!$A:$A,"&gt;="&amp;'Copy of Reporte SDR'!$C$3,Data!$A:$A,"&lt;="&amp;'Copy of Reporte SDR'!$D$3,Data!$E:$E,D87,Data!$BG:$BG,$H$5)</f>
        <v>0</v>
      </c>
      <c r="J87" s="252"/>
      <c r="K87" s="252">
        <f>COUNTIFS(Data!$A:$A,"&gt;="&amp;'Copy of Reporte SDR'!$C$3,Data!$A:$A,"&lt;="&amp;'Copy of Reporte SDR'!$D$3,Data!$E:$E,E87,Data!$BG:$BG,$H$5)</f>
        <v>0</v>
      </c>
      <c r="L87" s="22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</row>
    <row r="88" hidden="1" outlineLevel="2">
      <c r="A88" s="163"/>
      <c r="B88" s="163"/>
      <c r="C88" s="241" t="s">
        <v>59</v>
      </c>
      <c r="D88" s="249">
        <f t="shared" si="24"/>
        <v>0</v>
      </c>
      <c r="E88" s="250">
        <f t="shared" si="25"/>
        <v>0</v>
      </c>
      <c r="F88" s="251">
        <f t="shared" si="26"/>
        <v>0</v>
      </c>
      <c r="G88" s="165"/>
      <c r="H88" s="252">
        <f>COUNTIFS(Data!$A:$A,"&gt;="&amp;'Copy of Reporte SDR'!$C$3,Data!$A:$A,"&lt;="&amp;'Copy of Reporte SDR'!$D$3,Data!$Y:$Y,C88)</f>
        <v>0</v>
      </c>
      <c r="I88" s="252">
        <f>COUNTIFS(Data!$A:$A,"&gt;="&amp;'Copy of Reporte SDR'!$C$3,Data!$A:$A,"&lt;="&amp;'Copy of Reporte SDR'!$D$3,Data!$E:$E,D88,Data!$BG:$BG,$H$5)</f>
        <v>0</v>
      </c>
      <c r="J88" s="252"/>
      <c r="K88" s="252">
        <f>COUNTIFS(Data!$A:$A,"&gt;="&amp;'Copy of Reporte SDR'!$C$3,Data!$A:$A,"&lt;="&amp;'Copy of Reporte SDR'!$D$3,Data!$E:$E,E88,Data!$BG:$BG,$H$5)</f>
        <v>0</v>
      </c>
      <c r="L88" s="243"/>
      <c r="M88" s="243"/>
      <c r="N88" s="243"/>
      <c r="O88" s="243"/>
      <c r="P88" s="243"/>
      <c r="Q88" s="243"/>
      <c r="R88" s="24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</row>
    <row r="89" hidden="1" outlineLevel="2">
      <c r="A89" s="163"/>
      <c r="B89" s="163"/>
      <c r="C89" s="236" t="s">
        <v>60</v>
      </c>
      <c r="D89" s="249">
        <f t="shared" si="24"/>
        <v>0</v>
      </c>
      <c r="E89" s="250">
        <f t="shared" si="25"/>
        <v>0</v>
      </c>
      <c r="F89" s="251">
        <f t="shared" si="26"/>
        <v>0</v>
      </c>
      <c r="G89" s="165"/>
      <c r="H89" s="252">
        <f>COUNTIFS(Data!$A:$A,"&gt;="&amp;'Copy of Reporte SDR'!$C$3,Data!$A:$A,"&lt;="&amp;'Copy of Reporte SDR'!$D$3,Data!$Y:$Y,C89)</f>
        <v>0</v>
      </c>
      <c r="I89" s="252">
        <f>COUNTIFS(Data!$A:$A,"&gt;="&amp;'Copy of Reporte SDR'!$C$3,Data!$A:$A,"&lt;="&amp;'Copy of Reporte SDR'!$D$3,Data!$E:$E,D89,Data!$BG:$BG,$H$5)</f>
        <v>0</v>
      </c>
      <c r="J89" s="252"/>
      <c r="K89" s="252">
        <f>COUNTIFS(Data!$A:$A,"&gt;="&amp;'Copy of Reporte SDR'!$C$3,Data!$A:$A,"&lt;="&amp;'Copy of Reporte SDR'!$D$3,Data!$E:$E,E89,Data!$BG:$BG,$H$5)</f>
        <v>0</v>
      </c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</row>
    <row r="90" hidden="1" outlineLevel="2">
      <c r="A90" s="163"/>
      <c r="B90" s="163"/>
      <c r="C90" s="236" t="s">
        <v>61</v>
      </c>
      <c r="D90" s="249">
        <f t="shared" si="24"/>
        <v>0</v>
      </c>
      <c r="E90" s="250">
        <f t="shared" si="25"/>
        <v>0</v>
      </c>
      <c r="F90" s="251">
        <f t="shared" si="26"/>
        <v>0</v>
      </c>
      <c r="G90" s="165"/>
      <c r="H90" s="252">
        <f>COUNTIFS(Data!$A:$A,"&gt;="&amp;'Copy of Reporte SDR'!$C$3,Data!$A:$A,"&lt;="&amp;'Copy of Reporte SDR'!$D$3,Data!$Y:$Y,C90)</f>
        <v>0</v>
      </c>
      <c r="I90" s="252">
        <f>COUNTIFS(Data!$A:$A,"&gt;="&amp;'Copy of Reporte SDR'!$C$3,Data!$A:$A,"&lt;="&amp;'Copy of Reporte SDR'!$D$3,Data!$E:$E,D90,Data!$BG:$BG,$H$5)</f>
        <v>0</v>
      </c>
      <c r="J90" s="252"/>
      <c r="K90" s="252">
        <f>COUNTIFS(Data!$A:$A,"&gt;="&amp;'Copy of Reporte SDR'!$C$3,Data!$A:$A,"&lt;="&amp;'Copy of Reporte SDR'!$D$3,Data!$E:$E,E90,Data!$BG:$BG,$H$5)</f>
        <v>0</v>
      </c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</row>
    <row r="91" hidden="1" outlineLevel="2">
      <c r="A91" s="163"/>
      <c r="B91" s="163"/>
      <c r="C91" s="236" t="s">
        <v>62</v>
      </c>
      <c r="D91" s="249">
        <f t="shared" si="24"/>
        <v>0</v>
      </c>
      <c r="E91" s="250">
        <f t="shared" si="25"/>
        <v>0</v>
      </c>
      <c r="F91" s="251">
        <f t="shared" si="26"/>
        <v>0</v>
      </c>
      <c r="G91" s="165"/>
      <c r="H91" s="252">
        <f>COUNTIFS(Data!$A:$A,"&gt;="&amp;'Copy of Reporte SDR'!$C$3,Data!$A:$A,"&lt;="&amp;'Copy of Reporte SDR'!$D$3,Data!$Y:$Y,C91)</f>
        <v>0</v>
      </c>
      <c r="I91" s="252">
        <f>COUNTIFS(Data!$A:$A,"&gt;="&amp;'Copy of Reporte SDR'!$C$3,Data!$A:$A,"&lt;="&amp;'Copy of Reporte SDR'!$D$3,Data!$E:$E,D91,Data!$BG:$BG,$H$5)</f>
        <v>0</v>
      </c>
      <c r="J91" s="252"/>
      <c r="K91" s="252">
        <f>COUNTIFS(Data!$A:$A,"&gt;="&amp;'Copy of Reporte SDR'!$C$3,Data!$A:$A,"&lt;="&amp;'Copy of Reporte SDR'!$D$3,Data!$E:$E,E91,Data!$BG:$BG,$H$5)</f>
        <v>0</v>
      </c>
      <c r="L91" s="243"/>
      <c r="M91" s="243"/>
      <c r="N91" s="243"/>
      <c r="O91" s="243"/>
      <c r="P91" s="243"/>
      <c r="Q91" s="243"/>
      <c r="R91" s="24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</row>
    <row r="92" hidden="1" outlineLevel="2">
      <c r="A92" s="163"/>
      <c r="B92" s="163"/>
      <c r="C92" s="253"/>
      <c r="D92" s="249"/>
      <c r="E92" s="254"/>
      <c r="F92" s="251"/>
      <c r="G92" s="165"/>
      <c r="H92" s="255"/>
      <c r="I92" s="255"/>
      <c r="J92" s="255"/>
      <c r="K92" s="255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</row>
    <row r="93" hidden="1" outlineLevel="2">
      <c r="A93" s="163"/>
      <c r="B93" s="163"/>
      <c r="C93" s="256"/>
      <c r="D93" s="249"/>
      <c r="E93" s="254"/>
      <c r="F93" s="251"/>
      <c r="G93" s="165"/>
      <c r="H93" s="255"/>
      <c r="I93" s="255"/>
      <c r="J93" s="255"/>
      <c r="K93" s="255"/>
      <c r="L93" s="243"/>
      <c r="M93" s="243"/>
      <c r="N93" s="243"/>
      <c r="O93" s="243"/>
      <c r="P93" s="243"/>
      <c r="Q93" s="243"/>
      <c r="R93" s="24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</row>
    <row r="94" outlineLevel="2">
      <c r="A94" s="163"/>
      <c r="B94" s="163"/>
      <c r="C94" s="245"/>
      <c r="D94" s="246"/>
      <c r="E94" s="257"/>
      <c r="F94" s="248"/>
      <c r="G94" s="165"/>
      <c r="H94" s="187"/>
      <c r="I94" s="187"/>
      <c r="J94" s="187"/>
      <c r="K94" s="187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</row>
    <row r="95" outlineLevel="2">
      <c r="A95" s="163"/>
      <c r="B95" s="163"/>
      <c r="C95" s="96" t="s">
        <v>63</v>
      </c>
      <c r="D95" s="234">
        <f>SUM(D96:D97)</f>
        <v>0</v>
      </c>
      <c r="E95" s="224" t="s">
        <v>56</v>
      </c>
      <c r="F95" s="225" t="s">
        <v>56</v>
      </c>
      <c r="G95" s="165"/>
      <c r="H95" s="110">
        <f t="shared" ref="H95:I95" si="27">SUM(H96:H97)</f>
        <v>0</v>
      </c>
      <c r="I95" s="110">
        <f t="shared" si="27"/>
        <v>0</v>
      </c>
      <c r="J95" s="110"/>
      <c r="K95" s="110">
        <f>SUM(K96:K97)</f>
        <v>0</v>
      </c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</row>
    <row r="96" outlineLevel="2">
      <c r="A96" s="163"/>
      <c r="B96" s="163"/>
      <c r="C96" s="258" t="s">
        <v>64</v>
      </c>
      <c r="D96" s="259">
        <f>sum(H96)</f>
        <v>0</v>
      </c>
      <c r="E96" s="260">
        <f>IFERROR(D96/$D$95,0)</f>
        <v>0</v>
      </c>
      <c r="F96" s="261">
        <f>IFERROR(D96/$D$95,0)</f>
        <v>0</v>
      </c>
      <c r="G96" s="165"/>
      <c r="H96" s="262">
        <f>COUNTIFS(Data!$A:$A,"&gt;="&amp;'Copy of Reporte SDR'!$C$3,Data!$A:$A,"&lt;="&amp;'Copy of Reporte SDR'!$D$3,Data!$AE:$AE,C96)</f>
        <v>0</v>
      </c>
      <c r="I96" s="262"/>
      <c r="J96" s="262"/>
      <c r="K96" s="262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</row>
    <row r="97" outlineLevel="2">
      <c r="A97" s="163"/>
      <c r="B97" s="163"/>
      <c r="C97" s="256"/>
      <c r="D97" s="263"/>
      <c r="E97" s="264"/>
      <c r="F97" s="261"/>
      <c r="G97" s="165"/>
      <c r="H97" s="265"/>
      <c r="I97" s="265"/>
      <c r="J97" s="265"/>
      <c r="K97" s="265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</row>
    <row r="98" outlineLevel="1">
      <c r="A98" s="163"/>
      <c r="B98" s="228"/>
      <c r="C98" s="228"/>
      <c r="D98" s="228"/>
      <c r="E98" s="221"/>
      <c r="F98" s="164"/>
      <c r="G98" s="165"/>
      <c r="H98" s="187"/>
      <c r="I98" s="187"/>
      <c r="J98" s="187"/>
      <c r="K98" s="187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</row>
    <row r="99" outlineLevel="1">
      <c r="A99" s="163"/>
      <c r="B99" s="172"/>
      <c r="C99" s="129" t="s">
        <v>65</v>
      </c>
      <c r="D99" s="266">
        <f>sum(D100:D140)</f>
        <v>0</v>
      </c>
      <c r="E99" s="267" t="s">
        <v>3</v>
      </c>
      <c r="F99" s="268" t="s">
        <v>3</v>
      </c>
      <c r="G99" s="177"/>
      <c r="H99" s="269">
        <f t="shared" ref="H99:I99" si="28">SUM(H100:H140)</f>
        <v>0</v>
      </c>
      <c r="I99" s="269">
        <f t="shared" si="28"/>
        <v>0</v>
      </c>
      <c r="J99" s="269"/>
      <c r="K99" s="269">
        <f>SUM(K100:K140)</f>
        <v>0</v>
      </c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</row>
    <row r="100" outlineLevel="1">
      <c r="A100" s="163"/>
      <c r="B100" s="178"/>
      <c r="C100" s="226" t="s">
        <v>64</v>
      </c>
      <c r="D100" s="41">
        <f t="shared" ref="D100:D111" si="29">H100+I100+K100</f>
        <v>0</v>
      </c>
      <c r="E100" s="179" t="str">
        <f t="shared" ref="E100:E111" si="30">D100/$D$99</f>
        <v>#DIV/0!</v>
      </c>
      <c r="F100" s="78" t="str">
        <f t="shared" ref="F100:F111" si="31">iferror(D100/'Periodo Anterior'!D98-1,"")</f>
        <v/>
      </c>
      <c r="G100" s="177"/>
      <c r="H100" s="41">
        <f>COUNTIFS(Data!$A:$A,"&gt;="&amp;'Copy of Reporte SDR'!$C$3,Data!$A:$A,"&lt;="&amp;'Copy of Reporte SDR'!$D$3,Data!$AD:$AD,C100)</f>
        <v>0</v>
      </c>
      <c r="I100" s="41">
        <f>COUNTIFS(Data!$A:$A,"&gt;="&amp;'Copy of Reporte SDR'!$C$3,Data!$A:$A,"&lt;="&amp;'Copy of Reporte SDR'!$D$3,Data!$BI:$BI,$H$5,Data!$DF:$DF,C100)</f>
        <v>0</v>
      </c>
      <c r="J100" s="41"/>
      <c r="K100" s="41">
        <f>COUNTIFS(Data!$A:$A,"&gt;="&amp;'Copy of Reporte SDR'!$C$3,Data!$A:$A,"&lt;="&amp;'Copy of Reporte SDR'!$D$3,Data!$BI:$BI,$H$5,Data!$DF:$DF,C100)</f>
        <v>0</v>
      </c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</row>
    <row r="101" outlineLevel="1">
      <c r="A101" s="163"/>
      <c r="B101" s="178"/>
      <c r="C101" s="226" t="s">
        <v>66</v>
      </c>
      <c r="D101" s="41">
        <f t="shared" si="29"/>
        <v>0</v>
      </c>
      <c r="E101" s="179" t="str">
        <f t="shared" si="30"/>
        <v>#DIV/0!</v>
      </c>
      <c r="F101" s="78" t="str">
        <f t="shared" si="31"/>
        <v/>
      </c>
      <c r="G101" s="165"/>
      <c r="H101" s="41">
        <f>COUNTIFS(Data!$A:$A,"&gt;="&amp;'Copy of Reporte SDR'!$C$3,Data!$A:$A,"&lt;="&amp;'Copy of Reporte SDR'!$D$3,Data!$AD:$AD,C101)</f>
        <v>0</v>
      </c>
      <c r="I101" s="41">
        <f>COUNTIFS(Data!$A:$A,"&gt;="&amp;'Copy of Reporte SDR'!$C$3,Data!$A:$A,"&lt;="&amp;'Copy of Reporte SDR'!$D$3,Data!$BI:$BI,$H$5,Data!$DF:$DF,C101)</f>
        <v>0</v>
      </c>
      <c r="J101" s="41"/>
      <c r="K101" s="41">
        <f>COUNTIFS(Data!$A:$A,"&gt;="&amp;'Copy of Reporte SDR'!$C$3,Data!$A:$A,"&lt;="&amp;'Copy of Reporte SDR'!$D$3,Data!$BI:$BI,$H$5,Data!$DF:$DF,C101)</f>
        <v>0</v>
      </c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</row>
    <row r="102" outlineLevel="1">
      <c r="A102" s="163"/>
      <c r="B102" s="178"/>
      <c r="C102" s="226" t="s">
        <v>67</v>
      </c>
      <c r="D102" s="41">
        <f t="shared" si="29"/>
        <v>0</v>
      </c>
      <c r="E102" s="179" t="str">
        <f t="shared" si="30"/>
        <v>#DIV/0!</v>
      </c>
      <c r="F102" s="78" t="str">
        <f t="shared" si="31"/>
        <v/>
      </c>
      <c r="G102" s="165"/>
      <c r="H102" s="41">
        <f>COUNTIFS(Data!$A:$A,"&gt;="&amp;'Copy of Reporte SDR'!$C$3,Data!$A:$A,"&lt;="&amp;'Copy of Reporte SDR'!$D$3,Data!$AD:$AD,C102)</f>
        <v>0</v>
      </c>
      <c r="I102" s="41">
        <f>COUNTIFS(Data!$A:$A,"&gt;="&amp;'Copy of Reporte SDR'!$C$3,Data!$A:$A,"&lt;="&amp;'Copy of Reporte SDR'!$D$3,Data!$BI:$BI,$H$5,Data!$DF:$DF,C102)</f>
        <v>0</v>
      </c>
      <c r="J102" s="41"/>
      <c r="K102" s="41">
        <f>COUNTIFS(Data!$A:$A,"&gt;="&amp;'Copy of Reporte SDR'!$C$3,Data!$A:$A,"&lt;="&amp;'Copy of Reporte SDR'!$D$3,Data!$BI:$BI,$H$5,Data!$DF:$DF,C102)</f>
        <v>0</v>
      </c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</row>
    <row r="103" outlineLevel="1">
      <c r="A103" s="163"/>
      <c r="B103" s="178"/>
      <c r="C103" s="226" t="s">
        <v>68</v>
      </c>
      <c r="D103" s="41">
        <f t="shared" si="29"/>
        <v>0</v>
      </c>
      <c r="E103" s="179" t="str">
        <f t="shared" si="30"/>
        <v>#DIV/0!</v>
      </c>
      <c r="F103" s="78" t="str">
        <f t="shared" si="31"/>
        <v/>
      </c>
      <c r="G103" s="165"/>
      <c r="H103" s="41">
        <f>COUNTIFS(Data!$A:$A,"&gt;="&amp;'Copy of Reporte SDR'!$C$3,Data!$A:$A,"&lt;="&amp;'Copy of Reporte SDR'!$D$3,Data!$AD:$AD,C103)</f>
        <v>0</v>
      </c>
      <c r="I103" s="41">
        <f>COUNTIFS(Data!$A:$A,"&gt;="&amp;'Copy of Reporte SDR'!$C$3,Data!$A:$A,"&lt;="&amp;'Copy of Reporte SDR'!$D$3,Data!$BI:$BI,$H$5,Data!$DF:$DF,C103)</f>
        <v>0</v>
      </c>
      <c r="J103" s="41"/>
      <c r="K103" s="41">
        <f>COUNTIFS(Data!$A:$A,"&gt;="&amp;'Copy of Reporte SDR'!$C$3,Data!$A:$A,"&lt;="&amp;'Copy of Reporte SDR'!$D$3,Data!$BI:$BI,$H$5,Data!$DF:$DF,C103)</f>
        <v>0</v>
      </c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</row>
    <row r="104" outlineLevel="1">
      <c r="A104" s="163"/>
      <c r="B104" s="178"/>
      <c r="C104" s="226" t="s">
        <v>69</v>
      </c>
      <c r="D104" s="41">
        <f t="shared" si="29"/>
        <v>0</v>
      </c>
      <c r="E104" s="179" t="str">
        <f t="shared" si="30"/>
        <v>#DIV/0!</v>
      </c>
      <c r="F104" s="78" t="str">
        <f t="shared" si="31"/>
        <v/>
      </c>
      <c r="G104" s="165"/>
      <c r="H104" s="41">
        <f>COUNTIFS(Data!$A:$A,"&gt;="&amp;'Copy of Reporte SDR'!$C$3,Data!$A:$A,"&lt;="&amp;'Copy of Reporte SDR'!$D$3,Data!$AD:$AD,C104)</f>
        <v>0</v>
      </c>
      <c r="I104" s="41">
        <f>COUNTIFS(Data!$A:$A,"&gt;="&amp;'Copy of Reporte SDR'!$C$3,Data!$A:$A,"&lt;="&amp;'Copy of Reporte SDR'!$D$3,Data!$BI:$BI,$H$5,Data!$DF:$DF,C104)</f>
        <v>0</v>
      </c>
      <c r="J104" s="41"/>
      <c r="K104" s="41">
        <f>COUNTIFS(Data!$A:$A,"&gt;="&amp;'Copy of Reporte SDR'!$C$3,Data!$A:$A,"&lt;="&amp;'Copy of Reporte SDR'!$D$3,Data!$BI:$BI,$H$5,Data!$DF:$DF,C104)</f>
        <v>0</v>
      </c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</row>
    <row r="105" outlineLevel="1">
      <c r="A105" s="163"/>
      <c r="B105" s="178"/>
      <c r="C105" s="226" t="s">
        <v>70</v>
      </c>
      <c r="D105" s="41">
        <f t="shared" si="29"/>
        <v>0</v>
      </c>
      <c r="E105" s="179" t="str">
        <f t="shared" si="30"/>
        <v>#DIV/0!</v>
      </c>
      <c r="F105" s="78" t="str">
        <f t="shared" si="31"/>
        <v/>
      </c>
      <c r="G105" s="165"/>
      <c r="H105" s="41">
        <f>COUNTIFS(Data!$A:$A,"&gt;="&amp;'Copy of Reporte SDR'!$C$3,Data!$A:$A,"&lt;="&amp;'Copy of Reporte SDR'!$D$3,Data!$AD:$AD,C105)</f>
        <v>0</v>
      </c>
      <c r="I105" s="41">
        <f>COUNTIFS(Data!$A:$A,"&gt;="&amp;'Copy of Reporte SDR'!$C$3,Data!$A:$A,"&lt;="&amp;'Copy of Reporte SDR'!$D$3,Data!$BI:$BI,$H$5,Data!$DF:$DF,C105)</f>
        <v>0</v>
      </c>
      <c r="J105" s="41"/>
      <c r="K105" s="41">
        <f>COUNTIFS(Data!$A:$A,"&gt;="&amp;'Copy of Reporte SDR'!$C$3,Data!$A:$A,"&lt;="&amp;'Copy of Reporte SDR'!$D$3,Data!$BI:$BI,$H$5,Data!$DF:$DF,C105)</f>
        <v>0</v>
      </c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</row>
    <row r="106">
      <c r="A106" s="163"/>
      <c r="B106" s="163"/>
      <c r="C106" s="236" t="s">
        <v>71</v>
      </c>
      <c r="D106" s="41">
        <f t="shared" si="29"/>
        <v>0</v>
      </c>
      <c r="E106" s="179" t="str">
        <f t="shared" si="30"/>
        <v>#DIV/0!</v>
      </c>
      <c r="F106" s="78" t="str">
        <f t="shared" si="31"/>
        <v/>
      </c>
      <c r="G106" s="165"/>
      <c r="H106" s="41">
        <f>COUNTIFS(Data!$A:$A,"&gt;="&amp;'Copy of Reporte SDR'!$C$3,Data!$A:$A,"&lt;="&amp;'Copy of Reporte SDR'!$D$3,Data!$AD:$AD,C106)</f>
        <v>0</v>
      </c>
      <c r="I106" s="41">
        <f>COUNTIFS(Data!$A:$A,"&gt;="&amp;'Copy of Reporte SDR'!$C$3,Data!$A:$A,"&lt;="&amp;'Copy of Reporte SDR'!$D$3,Data!$BI:$BI,$H$5,Data!$DF:$DF,C106)</f>
        <v>0</v>
      </c>
      <c r="J106" s="41"/>
      <c r="K106" s="41">
        <f>COUNTIFS(Data!$A:$A,"&gt;="&amp;'Copy of Reporte SDR'!$C$3,Data!$A:$A,"&lt;="&amp;'Copy of Reporte SDR'!$D$3,Data!$BI:$BI,$H$5,Data!$DF:$DF,C106)</f>
        <v>0</v>
      </c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</row>
    <row r="107">
      <c r="A107" s="163"/>
      <c r="B107" s="163"/>
      <c r="C107" s="236" t="s">
        <v>72</v>
      </c>
      <c r="D107" s="41">
        <f t="shared" si="29"/>
        <v>0</v>
      </c>
      <c r="E107" s="179" t="str">
        <f t="shared" si="30"/>
        <v>#DIV/0!</v>
      </c>
      <c r="F107" s="78" t="str">
        <f t="shared" si="31"/>
        <v/>
      </c>
      <c r="G107" s="177"/>
      <c r="H107" s="41">
        <f>COUNTIFS(Data!$A:$A,"&gt;="&amp;'Copy of Reporte SDR'!$C$3,Data!$A:$A,"&lt;="&amp;'Copy of Reporte SDR'!$D$3,Data!$AE:$AE,C107)</f>
        <v>0</v>
      </c>
      <c r="I107" s="41">
        <f>COUNTIFS(Data!$A:$A,"&gt;="&amp;'Copy of Reporte SDR'!$C$3,Data!$A:$A,"&lt;="&amp;'Copy of Reporte SDR'!$D$3,Data!$BI:$BI,$H$5,Data!$DF:$DF,C107)</f>
        <v>0</v>
      </c>
      <c r="J107" s="41"/>
      <c r="K107" s="41">
        <f>COUNTIFS(Data!$A:$A,"&gt;="&amp;'Copy of Reporte SDR'!$C$3,Data!$A:$A,"&lt;="&amp;'Copy of Reporte SDR'!$D$3,Data!$BI:$BI,$H$5,Data!$DF:$DF,C107)</f>
        <v>0</v>
      </c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</row>
    <row r="108">
      <c r="A108" s="163"/>
      <c r="B108" s="163"/>
      <c r="C108" s="236" t="s">
        <v>73</v>
      </c>
      <c r="D108" s="41">
        <f t="shared" si="29"/>
        <v>0</v>
      </c>
      <c r="E108" s="179" t="str">
        <f t="shared" si="30"/>
        <v>#DIV/0!</v>
      </c>
      <c r="F108" s="78" t="str">
        <f t="shared" si="31"/>
        <v/>
      </c>
      <c r="G108" s="165"/>
      <c r="H108" s="41">
        <f>COUNTIFS(Data!$A:$A,"&gt;="&amp;'Copy of Reporte SDR'!$C$3,Data!$A:$A,"&lt;="&amp;'Copy of Reporte SDR'!$D$3,Data!$AD:$AD,C108)</f>
        <v>0</v>
      </c>
      <c r="I108" s="41">
        <f>COUNTIFS(Data!$A:$A,"&gt;="&amp;'Copy of Reporte SDR'!$C$3,Data!$A:$A,"&lt;="&amp;'Copy of Reporte SDR'!$D$3,Data!$BI:$BI,$H$5,Data!$DF:$DF,C108)</f>
        <v>0</v>
      </c>
      <c r="J108" s="41"/>
      <c r="K108" s="41">
        <f>COUNTIFS(Data!$A:$A,"&gt;="&amp;'Copy of Reporte SDR'!$C$3,Data!$A:$A,"&lt;="&amp;'Copy of Reporte SDR'!$D$3,Data!$BI:$BI,$H$5,Data!$DF:$DF,C108)</f>
        <v>0</v>
      </c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</row>
    <row r="109">
      <c r="A109" s="163"/>
      <c r="B109" s="163"/>
      <c r="C109" s="236" t="s">
        <v>74</v>
      </c>
      <c r="D109" s="41">
        <f t="shared" si="29"/>
        <v>0</v>
      </c>
      <c r="E109" s="179" t="str">
        <f t="shared" si="30"/>
        <v>#DIV/0!</v>
      </c>
      <c r="F109" s="78" t="str">
        <f t="shared" si="31"/>
        <v/>
      </c>
      <c r="G109" s="165"/>
      <c r="H109" s="41">
        <f>COUNTIFS(Data!$A:$A,"&gt;="&amp;'Copy of Reporte SDR'!$C$3,Data!$A:$A,"&lt;="&amp;'Copy of Reporte SDR'!$D$3,Data!$AD:$AD,C109)</f>
        <v>0</v>
      </c>
      <c r="I109" s="41">
        <f>COUNTIFS(Data!$A:$A,"&gt;="&amp;'Copy of Reporte SDR'!$C$3,Data!$A:$A,"&lt;="&amp;'Copy of Reporte SDR'!$D$3,Data!$BI:$BI,$H$5,Data!$DF:$DF,C109)</f>
        <v>0</v>
      </c>
      <c r="J109" s="41"/>
      <c r="K109" s="41">
        <f>COUNTIFS(Data!$A:$A,"&gt;="&amp;'Copy of Reporte SDR'!$C$3,Data!$A:$A,"&lt;="&amp;'Copy of Reporte SDR'!$D$3,Data!$BI:$BI,$H$5,Data!$DF:$DF,C109)</f>
        <v>0</v>
      </c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</row>
    <row r="110">
      <c r="A110" s="163"/>
      <c r="B110" s="163"/>
      <c r="C110" s="236" t="s">
        <v>75</v>
      </c>
      <c r="D110" s="41">
        <f t="shared" si="29"/>
        <v>0</v>
      </c>
      <c r="E110" s="179" t="str">
        <f t="shared" si="30"/>
        <v>#DIV/0!</v>
      </c>
      <c r="F110" s="78" t="str">
        <f t="shared" si="31"/>
        <v/>
      </c>
      <c r="G110" s="165"/>
      <c r="H110" s="41">
        <f>COUNTIFS(Data!$A:$A,"&gt;="&amp;'Copy of Reporte SDR'!$C$3,Data!$A:$A,"&lt;="&amp;'Copy of Reporte SDR'!$D$3,Data!$AD:$AD,C110)</f>
        <v>0</v>
      </c>
      <c r="I110" s="41">
        <f>COUNTIFS(Data!$A:$A,"&gt;="&amp;'Copy of Reporte SDR'!$C$3,Data!$A:$A,"&lt;="&amp;'Copy of Reporte SDR'!$D$3,Data!$BI:$BI,$H$5,Data!$DF:$DF,C110)</f>
        <v>0</v>
      </c>
      <c r="J110" s="41"/>
      <c r="K110" s="41">
        <f>COUNTIFS(Data!$A:$A,"&gt;="&amp;'Copy of Reporte SDR'!$C$3,Data!$A:$A,"&lt;="&amp;'Copy of Reporte SDR'!$D$3,Data!$BI:$BI,$H$5,Data!$DF:$DF,C110)</f>
        <v>0</v>
      </c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</row>
    <row r="111">
      <c r="A111" s="163"/>
      <c r="B111" s="163"/>
      <c r="C111" s="236" t="s">
        <v>76</v>
      </c>
      <c r="D111" s="41">
        <f t="shared" si="29"/>
        <v>0</v>
      </c>
      <c r="E111" s="179" t="str">
        <f t="shared" si="30"/>
        <v>#DIV/0!</v>
      </c>
      <c r="F111" s="78" t="str">
        <f t="shared" si="31"/>
        <v/>
      </c>
      <c r="G111" s="165"/>
      <c r="H111" s="41">
        <f>COUNTIFS(Data!$A:$A,"&gt;="&amp;'Copy of Reporte SDR'!$C$3,Data!$A:$A,"&lt;="&amp;'Copy of Reporte SDR'!$D$3,Data!$AD:$AD,C111)</f>
        <v>0</v>
      </c>
      <c r="I111" s="41">
        <f>COUNTIFS(Data!$A:$A,"&gt;="&amp;'Copy of Reporte SDR'!$C$3,Data!$A:$A,"&lt;="&amp;'Copy of Reporte SDR'!$D$3,Data!$BI:$BI,$H$5,Data!$DF:$DF,C111)</f>
        <v>0</v>
      </c>
      <c r="J111" s="41"/>
      <c r="K111" s="41">
        <f>COUNTIFS(Data!$A:$A,"&gt;="&amp;'Copy of Reporte SDR'!$C$3,Data!$A:$A,"&lt;="&amp;'Copy of Reporte SDR'!$D$3,Data!$BI:$BI,$H$5,Data!$DF:$DF,C111)</f>
        <v>0</v>
      </c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</row>
    <row r="112" outlineLevel="1">
      <c r="A112" s="270"/>
      <c r="B112" s="270"/>
      <c r="C112" s="134"/>
      <c r="D112" s="135"/>
      <c r="E112" s="271"/>
      <c r="F112" s="272"/>
      <c r="G112" s="273"/>
      <c r="H112" s="135"/>
      <c r="I112" s="135"/>
      <c r="J112" s="135"/>
      <c r="K112" s="135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  <c r="AA112" s="270"/>
      <c r="AB112" s="270"/>
    </row>
    <row r="113" hidden="1" outlineLevel="1">
      <c r="A113" s="270"/>
      <c r="B113" s="270"/>
      <c r="C113" s="134"/>
      <c r="D113" s="135"/>
      <c r="E113" s="271"/>
      <c r="F113" s="272"/>
      <c r="G113" s="273"/>
      <c r="H113" s="135"/>
      <c r="I113" s="135"/>
      <c r="J113" s="135"/>
      <c r="K113" s="135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</row>
    <row r="114" hidden="1" outlineLevel="1">
      <c r="A114" s="163"/>
      <c r="B114" s="163"/>
      <c r="C114" s="137" t="s">
        <v>77</v>
      </c>
      <c r="D114" s="138">
        <f t="shared" ref="D114:D126" si="32">H114+I114+K114</f>
        <v>0</v>
      </c>
      <c r="E114" s="274" t="str">
        <f t="shared" ref="E114:E126" si="33">D114/$D$99</f>
        <v>#DIV/0!</v>
      </c>
      <c r="F114" s="275" t="s">
        <v>3</v>
      </c>
      <c r="G114" s="165"/>
      <c r="H114" s="140">
        <f>COUNTIFS(Data!$A:$A,"&gt;="&amp;'Copy of Reporte SDR'!$C$3,Data!$A:$A,"&lt;="&amp;'Copy of Reporte SDR'!$D$3,Data!$BI:$BI,$H$5,Data!$DF:$DF,C114)</f>
        <v>0</v>
      </c>
      <c r="I114" s="140">
        <f>COUNTIFS(Data!$A:$A,"&gt;="&amp;'Copy of Reporte SDR'!$C$3,Data!$A:$A,"&lt;="&amp;'Copy of Reporte SDR'!$D$3,Data!$BI:$BI,$H$5,Data!$DF:$DF,C114)</f>
        <v>0</v>
      </c>
      <c r="J114" s="140"/>
      <c r="K114" s="140">
        <f>COUNTIFS(Data!$A:$A,"&gt;="&amp;'Copy of Reporte SDR'!$C$3,Data!$A:$A,"&lt;="&amp;'Copy of Reporte SDR'!$D$3,Data!$BI:$BI,$H$5,Data!$DF:$DF,C114)</f>
        <v>0</v>
      </c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</row>
    <row r="115" hidden="1" outlineLevel="1">
      <c r="A115" s="163"/>
      <c r="B115" s="172"/>
      <c r="C115" s="276" t="s">
        <v>78</v>
      </c>
      <c r="D115" s="41">
        <f t="shared" si="32"/>
        <v>0</v>
      </c>
      <c r="E115" s="179" t="str">
        <f t="shared" si="33"/>
        <v>#DIV/0!</v>
      </c>
      <c r="F115" s="232">
        <f t="shared" ref="F115:F126" si="34">iferror(D115/$D$114,0)</f>
        <v>0</v>
      </c>
      <c r="G115" s="165"/>
      <c r="H115" s="41">
        <f>COUNTIFS(Data!$A:$A,"&gt;="&amp;'Copy of Reporte SDR'!$C$3,Data!$A:$A,"&lt;="&amp;'Copy of Reporte SDR'!$D$3,Data!$BR:$BR,C115)</f>
        <v>0</v>
      </c>
      <c r="I115" s="41">
        <f>COUNTIFS(Data!$A:$A,"&gt;="&amp;'Copy of Reporte SDR'!$C$3,Data!$A:$A,"&lt;="&amp;'Copy of Reporte SDR'!$D$3,Data!$BI:$BI,$H$5,Data!$DF:$DF,C115)</f>
        <v>0</v>
      </c>
      <c r="J115" s="41"/>
      <c r="K115" s="41">
        <f>COUNTIFS(Data!$A:$A,"&gt;="&amp;'Copy of Reporte SDR'!$C$3,Data!$A:$A,"&lt;="&amp;'Copy of Reporte SDR'!$D$3,Data!$BI:$BI,$H$5,Data!$DF:$DF,C115)</f>
        <v>0</v>
      </c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</row>
    <row r="116" hidden="1" outlineLevel="1">
      <c r="A116" s="163"/>
      <c r="B116" s="172"/>
      <c r="C116" s="276" t="s">
        <v>79</v>
      </c>
      <c r="D116" s="41">
        <f t="shared" si="32"/>
        <v>0</v>
      </c>
      <c r="E116" s="179" t="str">
        <f t="shared" si="33"/>
        <v>#DIV/0!</v>
      </c>
      <c r="F116" s="232">
        <f t="shared" si="34"/>
        <v>0</v>
      </c>
      <c r="G116" s="165"/>
      <c r="H116" s="41">
        <f>COUNTIFS(Data!$A:$A,"&gt;="&amp;'Copy of Reporte SDR'!$C$3,Data!$A:$A,"&lt;="&amp;'Copy of Reporte SDR'!$D$3,Data!$BR:$BR,C116)</f>
        <v>0</v>
      </c>
      <c r="I116" s="41">
        <f>COUNTIFS(Data!$A:$A,"&gt;="&amp;'Copy of Reporte SDR'!$C$3,Data!$A:$A,"&lt;="&amp;'Copy of Reporte SDR'!$D$3,Data!$BI:$BI,$H$5,Data!$DF:$DF,C116)</f>
        <v>0</v>
      </c>
      <c r="J116" s="41"/>
      <c r="K116" s="41">
        <f>COUNTIFS(Data!$A:$A,"&gt;="&amp;'Copy of Reporte SDR'!$C$3,Data!$A:$A,"&lt;="&amp;'Copy of Reporte SDR'!$D$3,Data!$BI:$BI,$H$5,Data!$DF:$DF,C116)</f>
        <v>0</v>
      </c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</row>
    <row r="117" hidden="1" outlineLevel="1">
      <c r="A117" s="163"/>
      <c r="B117" s="172"/>
      <c r="C117" s="276" t="s">
        <v>80</v>
      </c>
      <c r="D117" s="41">
        <f t="shared" si="32"/>
        <v>0</v>
      </c>
      <c r="E117" s="179" t="str">
        <f t="shared" si="33"/>
        <v>#DIV/0!</v>
      </c>
      <c r="F117" s="232">
        <f t="shared" si="34"/>
        <v>0</v>
      </c>
      <c r="G117" s="165"/>
      <c r="H117" s="41">
        <f>COUNTIFS(Data!$A:$A,"&gt;="&amp;'Copy of Reporte SDR'!$C$3,Data!$A:$A,"&lt;="&amp;'Copy of Reporte SDR'!$D$3,Data!$BR:$BR,C117)</f>
        <v>0</v>
      </c>
      <c r="I117" s="41">
        <f>COUNTIFS(Data!$A:$A,"&gt;="&amp;'Copy of Reporte SDR'!$C$3,Data!$A:$A,"&lt;="&amp;'Copy of Reporte SDR'!$D$3,Data!$BI:$BI,$H$5,Data!$DF:$DF,C117)</f>
        <v>0</v>
      </c>
      <c r="J117" s="41"/>
      <c r="K117" s="41">
        <f>COUNTIFS(Data!$A:$A,"&gt;="&amp;'Copy of Reporte SDR'!$C$3,Data!$A:$A,"&lt;="&amp;'Copy of Reporte SDR'!$D$3,Data!$BI:$BI,$H$5,Data!$DF:$DF,C117)</f>
        <v>0</v>
      </c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</row>
    <row r="118" hidden="1" outlineLevel="1">
      <c r="A118" s="163"/>
      <c r="B118" s="178"/>
      <c r="C118" s="276" t="s">
        <v>81</v>
      </c>
      <c r="D118" s="41">
        <f t="shared" si="32"/>
        <v>0</v>
      </c>
      <c r="E118" s="179" t="str">
        <f t="shared" si="33"/>
        <v>#DIV/0!</v>
      </c>
      <c r="F118" s="232">
        <f t="shared" si="34"/>
        <v>0</v>
      </c>
      <c r="G118" s="165"/>
      <c r="H118" s="41">
        <f>COUNTIFS(Data!$A:$A,"&gt;="&amp;'Copy of Reporte SDR'!$C$3,Data!$A:$A,"&lt;="&amp;'Copy of Reporte SDR'!$D$3,Data!$BR:$BR,C118)</f>
        <v>0</v>
      </c>
      <c r="I118" s="41">
        <f>COUNTIFS(Data!$A:$A,"&gt;="&amp;'Copy of Reporte SDR'!$C$3,Data!$A:$A,"&lt;="&amp;'Copy of Reporte SDR'!$D$3,Data!$BI:$BI,$H$5,Data!$DF:$DF,C118)</f>
        <v>0</v>
      </c>
      <c r="J118" s="41"/>
      <c r="K118" s="41">
        <f>COUNTIFS(Data!$A:$A,"&gt;="&amp;'Copy of Reporte SDR'!$C$3,Data!$A:$A,"&lt;="&amp;'Copy of Reporte SDR'!$D$3,Data!$BI:$BI,$H$5,Data!$DF:$DF,C118)</f>
        <v>0</v>
      </c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</row>
    <row r="119" hidden="1" outlineLevel="1">
      <c r="A119" s="163"/>
      <c r="B119" s="172"/>
      <c r="C119" s="276" t="s">
        <v>82</v>
      </c>
      <c r="D119" s="41">
        <f t="shared" si="32"/>
        <v>0</v>
      </c>
      <c r="E119" s="179" t="str">
        <f t="shared" si="33"/>
        <v>#DIV/0!</v>
      </c>
      <c r="F119" s="232">
        <f t="shared" si="34"/>
        <v>0</v>
      </c>
      <c r="G119" s="165"/>
      <c r="H119" s="41">
        <f>COUNTIFS(Data!$A:$A,"&gt;="&amp;'Copy of Reporte SDR'!$C$3,Data!$A:$A,"&lt;="&amp;'Copy of Reporte SDR'!$D$3,Data!$BR:$BR,C119)</f>
        <v>0</v>
      </c>
      <c r="I119" s="41">
        <f>COUNTIFS(Data!$A:$A,"&gt;="&amp;'Copy of Reporte SDR'!$C$3,Data!$A:$A,"&lt;="&amp;'Copy of Reporte SDR'!$D$3,Data!$BI:$BI,$H$5,Data!$DF:$DF,C119)</f>
        <v>0</v>
      </c>
      <c r="J119" s="41"/>
      <c r="K119" s="41">
        <f>COUNTIFS(Data!$A:$A,"&gt;="&amp;'Copy of Reporte SDR'!$C$3,Data!$A:$A,"&lt;="&amp;'Copy of Reporte SDR'!$D$3,Data!$BI:$BI,$H$5,Data!$DF:$DF,C119)</f>
        <v>0</v>
      </c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</row>
    <row r="120" hidden="1" outlineLevel="1">
      <c r="A120" s="163"/>
      <c r="B120" s="178"/>
      <c r="C120" s="276" t="s">
        <v>83</v>
      </c>
      <c r="D120" s="41">
        <f t="shared" si="32"/>
        <v>0</v>
      </c>
      <c r="E120" s="179" t="str">
        <f t="shared" si="33"/>
        <v>#DIV/0!</v>
      </c>
      <c r="F120" s="232">
        <f t="shared" si="34"/>
        <v>0</v>
      </c>
      <c r="G120" s="165"/>
      <c r="H120" s="41">
        <f>COUNTIFS(Data!$A:$A,"&gt;="&amp;'Copy of Reporte SDR'!$C$3,Data!$A:$A,"&lt;="&amp;'Copy of Reporte SDR'!$D$3,Data!$BR:$BR,C120)</f>
        <v>0</v>
      </c>
      <c r="I120" s="41">
        <f>COUNTIFS(Data!$A:$A,"&gt;="&amp;'Copy of Reporte SDR'!$C$3,Data!$A:$A,"&lt;="&amp;'Copy of Reporte SDR'!$D$3,Data!$BI:$BI,$H$5,Data!$DF:$DF,C120)</f>
        <v>0</v>
      </c>
      <c r="J120" s="41"/>
      <c r="K120" s="41">
        <f>COUNTIFS(Data!$A:$A,"&gt;="&amp;'Copy of Reporte SDR'!$C$3,Data!$A:$A,"&lt;="&amp;'Copy of Reporte SDR'!$D$3,Data!$BI:$BI,$H$5,Data!$DF:$DF,C120)</f>
        <v>0</v>
      </c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</row>
    <row r="121" hidden="1" outlineLevel="1">
      <c r="A121" s="163"/>
      <c r="B121" s="178"/>
      <c r="C121" s="276" t="s">
        <v>84</v>
      </c>
      <c r="D121" s="41">
        <f t="shared" si="32"/>
        <v>0</v>
      </c>
      <c r="E121" s="179" t="str">
        <f t="shared" si="33"/>
        <v>#DIV/0!</v>
      </c>
      <c r="F121" s="232">
        <f t="shared" si="34"/>
        <v>0</v>
      </c>
      <c r="G121" s="165"/>
      <c r="H121" s="41">
        <f>COUNTIFS(Data!$A:$A,"&gt;="&amp;'Copy of Reporte SDR'!$C$3,Data!$A:$A,"&lt;="&amp;'Copy of Reporte SDR'!$D$3,Data!$BR:$BR,C121)</f>
        <v>0</v>
      </c>
      <c r="I121" s="41">
        <f>COUNTIFS(Data!$A:$A,"&gt;="&amp;'Copy of Reporte SDR'!$C$3,Data!$A:$A,"&lt;="&amp;'Copy of Reporte SDR'!$D$3,Data!$BI:$BI,$H$5,Data!$DF:$DF,C121)</f>
        <v>0</v>
      </c>
      <c r="J121" s="41"/>
      <c r="K121" s="41">
        <f>COUNTIFS(Data!$A:$A,"&gt;="&amp;'Copy of Reporte SDR'!$C$3,Data!$A:$A,"&lt;="&amp;'Copy of Reporte SDR'!$D$3,Data!$BI:$BI,$H$5,Data!$DF:$DF,C121)</f>
        <v>0</v>
      </c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</row>
    <row r="122" hidden="1" outlineLevel="1">
      <c r="A122" s="163"/>
      <c r="B122" s="178"/>
      <c r="C122" s="277" t="s">
        <v>85</v>
      </c>
      <c r="D122" s="41">
        <f t="shared" si="32"/>
        <v>0</v>
      </c>
      <c r="E122" s="179" t="str">
        <f t="shared" si="33"/>
        <v>#DIV/0!</v>
      </c>
      <c r="F122" s="232">
        <f t="shared" si="34"/>
        <v>0</v>
      </c>
      <c r="G122" s="165"/>
      <c r="H122" s="41">
        <f>COUNTIFS(Data!$A:$A,"&gt;="&amp;'Copy of Reporte SDR'!$C$3,Data!$A:$A,"&lt;="&amp;'Copy of Reporte SDR'!$D$3,Data!$BR:$BR,C122)</f>
        <v>0</v>
      </c>
      <c r="I122" s="41">
        <f>COUNTIFS(Data!$A:$A,"&gt;="&amp;'Copy of Reporte SDR'!$C$3,Data!$A:$A,"&lt;="&amp;'Copy of Reporte SDR'!$D$3,Data!$BI:$BI,$H$5,Data!$DF:$DF,C122)</f>
        <v>0</v>
      </c>
      <c r="J122" s="41"/>
      <c r="K122" s="41">
        <f>COUNTIFS(Data!$A:$A,"&gt;="&amp;'Copy of Reporte SDR'!$C$3,Data!$A:$A,"&lt;="&amp;'Copy of Reporte SDR'!$D$3,Data!$BI:$BI,$H$5,Data!$DF:$DF,C122)</f>
        <v>0</v>
      </c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</row>
    <row r="123" hidden="1" outlineLevel="1">
      <c r="A123" s="163"/>
      <c r="B123" s="178"/>
      <c r="C123" s="276" t="s">
        <v>86</v>
      </c>
      <c r="D123" s="41">
        <f t="shared" si="32"/>
        <v>0</v>
      </c>
      <c r="E123" s="179" t="str">
        <f t="shared" si="33"/>
        <v>#DIV/0!</v>
      </c>
      <c r="F123" s="232">
        <f t="shared" si="34"/>
        <v>0</v>
      </c>
      <c r="G123" s="165"/>
      <c r="H123" s="41">
        <f>COUNTIFS(Data!$A:$A,"&gt;="&amp;'Copy of Reporte SDR'!$C$3,Data!$A:$A,"&lt;="&amp;'Copy of Reporte SDR'!$D$3,Data!$BR:$BR,C123)</f>
        <v>0</v>
      </c>
      <c r="I123" s="41">
        <f>COUNTIFS(Data!$A:$A,"&gt;="&amp;'Copy of Reporte SDR'!$C$3,Data!$A:$A,"&lt;="&amp;'Copy of Reporte SDR'!$D$3,Data!$BI:$BI,$H$5,Data!$DF:$DF,C123)</f>
        <v>0</v>
      </c>
      <c r="J123" s="41"/>
      <c r="K123" s="41">
        <f>COUNTIFS(Data!$A:$A,"&gt;="&amp;'Copy of Reporte SDR'!$C$3,Data!$A:$A,"&lt;="&amp;'Copy of Reporte SDR'!$D$3,Data!$BI:$BI,$H$5,Data!$DF:$DF,C123)</f>
        <v>0</v>
      </c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</row>
    <row r="124" hidden="1" outlineLevel="1">
      <c r="A124" s="163"/>
      <c r="B124" s="178"/>
      <c r="C124" s="277" t="s">
        <v>87</v>
      </c>
      <c r="D124" s="41">
        <f t="shared" si="32"/>
        <v>0</v>
      </c>
      <c r="E124" s="179" t="str">
        <f t="shared" si="33"/>
        <v>#DIV/0!</v>
      </c>
      <c r="F124" s="232">
        <f t="shared" si="34"/>
        <v>0</v>
      </c>
      <c r="G124" s="165"/>
      <c r="H124" s="41">
        <f>COUNTIFS(Data!$A:$A,"&gt;="&amp;'Copy of Reporte SDR'!$C$3,Data!$A:$A,"&lt;="&amp;'Copy of Reporte SDR'!$D$3,Data!$BR:$BR,C124)</f>
        <v>0</v>
      </c>
      <c r="I124" s="41">
        <f>COUNTIFS(Data!$A:$A,"&gt;="&amp;'Copy of Reporte SDR'!$C$3,Data!$A:$A,"&lt;="&amp;'Copy of Reporte SDR'!$D$3,Data!$BI:$BI,$H$5,Data!$DF:$DF,C124)</f>
        <v>0</v>
      </c>
      <c r="J124" s="41"/>
      <c r="K124" s="41">
        <f>COUNTIFS(Data!$A:$A,"&gt;="&amp;'Copy of Reporte SDR'!$C$3,Data!$A:$A,"&lt;="&amp;'Copy of Reporte SDR'!$D$3,Data!$BI:$BI,$H$5,Data!$DF:$DF,C124)</f>
        <v>0</v>
      </c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</row>
    <row r="125" hidden="1" outlineLevel="1">
      <c r="A125" s="163"/>
      <c r="B125" s="178"/>
      <c r="C125" s="276" t="s">
        <v>88</v>
      </c>
      <c r="D125" s="41">
        <f t="shared" si="32"/>
        <v>0</v>
      </c>
      <c r="E125" s="179" t="str">
        <f t="shared" si="33"/>
        <v>#DIV/0!</v>
      </c>
      <c r="F125" s="232">
        <f t="shared" si="34"/>
        <v>0</v>
      </c>
      <c r="G125" s="165"/>
      <c r="H125" s="41">
        <f>COUNTIFS(Data!$A:$A,"&gt;="&amp;'Copy of Reporte SDR'!$C$3,Data!$A:$A,"&lt;="&amp;'Copy of Reporte SDR'!$D$3,Data!$BR:$BR,C125)</f>
        <v>0</v>
      </c>
      <c r="I125" s="41">
        <f>COUNTIFS(Data!$A:$A,"&gt;="&amp;'Copy of Reporte SDR'!$C$3,Data!$A:$A,"&lt;="&amp;'Copy of Reporte SDR'!$D$3,Data!$BI:$BI,$H$5,Data!$DF:$DF,C125)</f>
        <v>0</v>
      </c>
      <c r="J125" s="41"/>
      <c r="K125" s="41">
        <f>COUNTIFS(Data!$A:$A,"&gt;="&amp;'Copy of Reporte SDR'!$C$3,Data!$A:$A,"&lt;="&amp;'Copy of Reporte SDR'!$D$3,Data!$BI:$BI,$H$5,Data!$DF:$DF,C125)</f>
        <v>0</v>
      </c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</row>
    <row r="126" hidden="1" outlineLevel="1">
      <c r="A126" s="163"/>
      <c r="B126" s="178"/>
      <c r="C126" s="278" t="s">
        <v>89</v>
      </c>
      <c r="D126" s="41">
        <f t="shared" si="32"/>
        <v>0</v>
      </c>
      <c r="E126" s="179" t="str">
        <f t="shared" si="33"/>
        <v>#DIV/0!</v>
      </c>
      <c r="F126" s="232">
        <f t="shared" si="34"/>
        <v>0</v>
      </c>
      <c r="G126" s="165"/>
      <c r="H126" s="279">
        <f>COUNTIFS(Data!$A:$A,"&gt;="&amp;'Copy of Reporte SDR'!$C$3,Data!$A:$A,"&lt;="&amp;'Copy of Reporte SDR'!$D$3,Data!$BR:$BR,C126)</f>
        <v>0</v>
      </c>
      <c r="I126" s="279">
        <f>COUNTIFS(Data!$A:$A,"&gt;="&amp;'Copy of Reporte SDR'!$C$3,Data!$A:$A,"&lt;="&amp;'Copy of Reporte SDR'!$D$3,Data!$BI:$BI,$H$5,Data!$DF:$DF,C126)</f>
        <v>0</v>
      </c>
      <c r="J126" s="279"/>
      <c r="K126" s="279">
        <f>COUNTIFS(Data!$A:$A,"&gt;="&amp;'Copy of Reporte SDR'!$C$3,Data!$A:$A,"&lt;="&amp;'Copy of Reporte SDR'!$D$3,Data!$BI:$BI,$H$5,Data!$DF:$DF,C126)</f>
        <v>0</v>
      </c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</row>
    <row r="127" hidden="1" outlineLevel="1">
      <c r="A127" s="280"/>
      <c r="B127" s="270"/>
      <c r="C127" s="145"/>
      <c r="D127" s="135"/>
      <c r="E127" s="271"/>
      <c r="F127" s="281"/>
      <c r="G127" s="273"/>
      <c r="H127" s="135"/>
      <c r="I127" s="135"/>
      <c r="J127" s="135"/>
      <c r="K127" s="135"/>
      <c r="L127" s="280"/>
      <c r="M127" s="280"/>
      <c r="N127" s="280"/>
      <c r="O127" s="28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  <c r="AB127" s="270"/>
    </row>
    <row r="128" hidden="1" outlineLevel="1">
      <c r="A128" s="280"/>
      <c r="B128" s="270"/>
      <c r="C128" s="282"/>
      <c r="D128" s="135"/>
      <c r="E128" s="271"/>
      <c r="F128" s="283"/>
      <c r="G128" s="284"/>
      <c r="H128" s="135"/>
      <c r="I128" s="135"/>
      <c r="J128" s="135"/>
      <c r="K128" s="135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</row>
    <row r="129" hidden="1" outlineLevel="1">
      <c r="A129" s="280"/>
      <c r="B129" s="270"/>
      <c r="C129" s="282"/>
      <c r="D129" s="135"/>
      <c r="E129" s="271"/>
      <c r="F129" s="283"/>
      <c r="G129" s="284"/>
      <c r="H129" s="135"/>
      <c r="I129" s="135"/>
      <c r="J129" s="135"/>
      <c r="K129" s="135"/>
      <c r="L129" s="280"/>
      <c r="M129" s="280"/>
      <c r="N129" s="280"/>
      <c r="O129" s="28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  <c r="AB129" s="270"/>
    </row>
    <row r="130" hidden="1" outlineLevel="1">
      <c r="A130" s="285"/>
      <c r="B130" s="270"/>
      <c r="C130" s="282"/>
      <c r="D130" s="135"/>
      <c r="E130" s="271"/>
      <c r="F130" s="283"/>
      <c r="G130" s="286"/>
      <c r="H130" s="135"/>
      <c r="I130" s="135"/>
      <c r="J130" s="135"/>
      <c r="K130" s="135"/>
      <c r="L130" s="287"/>
      <c r="M130" s="287"/>
      <c r="N130" s="287"/>
      <c r="O130" s="287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  <c r="AB130" s="270"/>
    </row>
    <row r="131" hidden="1" outlineLevel="1">
      <c r="A131" s="280"/>
      <c r="B131" s="270"/>
      <c r="C131" s="288"/>
      <c r="D131" s="135"/>
      <c r="E131" s="271"/>
      <c r="F131" s="283"/>
      <c r="G131" s="284"/>
      <c r="H131" s="135"/>
      <c r="I131" s="135"/>
      <c r="J131" s="135"/>
      <c r="K131" s="135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</row>
    <row r="132" hidden="1" outlineLevel="1">
      <c r="A132" s="280"/>
      <c r="B132" s="270"/>
      <c r="C132" s="288"/>
      <c r="D132" s="135"/>
      <c r="E132" s="271"/>
      <c r="F132" s="283"/>
      <c r="G132" s="289"/>
      <c r="H132" s="135"/>
      <c r="I132" s="135"/>
      <c r="J132" s="135"/>
      <c r="K132" s="135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  <c r="AB132" s="270"/>
    </row>
    <row r="133" hidden="1" outlineLevel="1">
      <c r="A133" s="280"/>
      <c r="B133" s="270"/>
      <c r="C133" s="288"/>
      <c r="D133" s="135"/>
      <c r="E133" s="271"/>
      <c r="F133" s="283"/>
      <c r="G133" s="284"/>
      <c r="H133" s="135"/>
      <c r="I133" s="135"/>
      <c r="J133" s="135"/>
      <c r="K133" s="135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  <c r="AB133" s="270"/>
    </row>
    <row r="134" hidden="1" outlineLevel="1">
      <c r="A134" s="270"/>
      <c r="B134" s="270"/>
      <c r="C134" s="288"/>
      <c r="D134" s="135"/>
      <c r="E134" s="271"/>
      <c r="F134" s="283"/>
      <c r="G134" s="284"/>
      <c r="H134" s="135"/>
      <c r="I134" s="135"/>
      <c r="J134" s="135"/>
      <c r="K134" s="135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  <c r="AB134" s="270"/>
    </row>
    <row r="135" hidden="1" outlineLevel="1">
      <c r="A135" s="270"/>
      <c r="B135" s="270"/>
      <c r="C135" s="290"/>
      <c r="D135" s="135"/>
      <c r="E135" s="271"/>
      <c r="F135" s="283"/>
      <c r="G135" s="284"/>
      <c r="H135" s="135"/>
      <c r="I135" s="135"/>
      <c r="J135" s="135"/>
      <c r="K135" s="135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  <c r="AB135" s="270"/>
    </row>
    <row r="136" hidden="1" outlineLevel="1">
      <c r="A136" s="270"/>
      <c r="B136" s="270"/>
      <c r="C136" s="288"/>
      <c r="D136" s="135"/>
      <c r="E136" s="271"/>
      <c r="F136" s="283"/>
      <c r="G136" s="289"/>
      <c r="H136" s="135"/>
      <c r="I136" s="135"/>
      <c r="J136" s="135"/>
      <c r="K136" s="135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  <c r="AB136" s="270"/>
    </row>
    <row r="137" hidden="1" outlineLevel="1">
      <c r="A137" s="270"/>
      <c r="B137" s="270"/>
      <c r="C137" s="288"/>
      <c r="D137" s="135"/>
      <c r="E137" s="271"/>
      <c r="F137" s="283"/>
      <c r="G137" s="286"/>
      <c r="H137" s="135"/>
      <c r="I137" s="135"/>
      <c r="J137" s="135"/>
      <c r="K137" s="135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  <c r="AB137" s="270"/>
    </row>
    <row r="138" hidden="1" outlineLevel="1">
      <c r="A138" s="270"/>
      <c r="B138" s="270"/>
      <c r="C138" s="288"/>
      <c r="D138" s="135"/>
      <c r="E138" s="271"/>
      <c r="F138" s="283"/>
      <c r="G138" s="286"/>
      <c r="H138" s="135"/>
      <c r="I138" s="135"/>
      <c r="J138" s="135"/>
      <c r="K138" s="135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  <c r="AB138" s="270"/>
    </row>
    <row r="139" hidden="1" outlineLevel="1">
      <c r="A139" s="270"/>
      <c r="B139" s="270"/>
      <c r="C139" s="288"/>
      <c r="D139" s="135"/>
      <c r="E139" s="271"/>
      <c r="F139" s="283"/>
      <c r="G139" s="286"/>
      <c r="H139" s="135"/>
      <c r="I139" s="135"/>
      <c r="J139" s="135"/>
      <c r="K139" s="135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  <c r="AB139" s="270"/>
    </row>
    <row r="140" hidden="1">
      <c r="A140" s="270"/>
      <c r="B140" s="270"/>
      <c r="C140" s="291"/>
      <c r="D140" s="135"/>
      <c r="E140" s="271"/>
      <c r="F140" s="156"/>
      <c r="G140" s="273"/>
      <c r="H140" s="135"/>
      <c r="I140" s="135"/>
      <c r="J140" s="135"/>
      <c r="K140" s="135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  <c r="AB140" s="270"/>
    </row>
    <row r="141" hidden="1">
      <c r="A141" s="270"/>
      <c r="B141" s="270"/>
      <c r="C141" s="270"/>
      <c r="D141" s="292"/>
      <c r="E141" s="292"/>
      <c r="F141" s="293"/>
      <c r="G141" s="273"/>
      <c r="H141" s="292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  <c r="AB141" s="270"/>
    </row>
    <row r="142" hidden="1">
      <c r="A142" s="292"/>
      <c r="B142" s="292"/>
      <c r="C142" s="294"/>
      <c r="D142" s="292"/>
      <c r="E142" s="292"/>
      <c r="F142" s="293"/>
      <c r="G142" s="295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  <c r="AA142" s="292"/>
      <c r="AB142" s="292"/>
    </row>
    <row r="143" hidden="1">
      <c r="A143" s="228"/>
      <c r="B143" s="228"/>
      <c r="D143" s="228"/>
      <c r="E143" s="228"/>
      <c r="F143" s="229"/>
      <c r="G143" s="296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</row>
    <row r="144" hidden="1">
      <c r="A144" s="228"/>
      <c r="B144" s="228"/>
      <c r="D144" s="228"/>
      <c r="E144" s="228"/>
      <c r="F144" s="229"/>
      <c r="G144" s="296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</row>
    <row r="145" hidden="1">
      <c r="A145" s="228"/>
      <c r="B145" s="228"/>
      <c r="C145" s="228"/>
      <c r="D145" s="228"/>
      <c r="E145" s="228"/>
      <c r="F145" s="229"/>
      <c r="G145" s="296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</row>
    <row r="146">
      <c r="A146" s="228"/>
      <c r="B146" s="228"/>
      <c r="C146" s="228"/>
      <c r="D146" s="228"/>
      <c r="E146" s="228"/>
      <c r="F146" s="229"/>
      <c r="G146" s="296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</row>
    <row r="147">
      <c r="A147" s="228"/>
      <c r="B147" s="228"/>
      <c r="C147" s="228"/>
      <c r="D147" s="228"/>
      <c r="E147" s="228"/>
      <c r="F147" s="229"/>
      <c r="G147" s="296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</row>
    <row r="148">
      <c r="A148" s="228"/>
      <c r="B148" s="228"/>
      <c r="C148" s="228"/>
      <c r="D148" s="228"/>
      <c r="E148" s="228"/>
      <c r="F148" s="229"/>
      <c r="G148" s="296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</row>
    <row r="149">
      <c r="A149" s="228"/>
      <c r="B149" s="228"/>
      <c r="C149" s="228"/>
      <c r="D149" s="228"/>
      <c r="E149" s="228"/>
      <c r="F149" s="229"/>
      <c r="G149" s="296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</row>
    <row r="150">
      <c r="A150" s="228"/>
      <c r="B150" s="228"/>
      <c r="C150" s="228"/>
      <c r="D150" s="228"/>
      <c r="E150" s="228"/>
      <c r="F150" s="229"/>
      <c r="G150" s="296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</row>
    <row r="151">
      <c r="A151" s="228"/>
      <c r="B151" s="228"/>
      <c r="C151" s="228"/>
      <c r="D151" s="228"/>
      <c r="E151" s="228"/>
      <c r="F151" s="229"/>
      <c r="G151" s="296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</row>
    <row r="152">
      <c r="A152" s="228"/>
      <c r="B152" s="228"/>
      <c r="C152" s="228"/>
      <c r="D152" s="228"/>
      <c r="E152" s="228"/>
      <c r="F152" s="229"/>
      <c r="G152" s="296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</row>
    <row r="153">
      <c r="A153" s="228"/>
      <c r="B153" s="228"/>
      <c r="C153" s="228"/>
      <c r="D153" s="228"/>
      <c r="E153" s="228"/>
      <c r="F153" s="229"/>
      <c r="G153" s="296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</row>
    <row r="154">
      <c r="A154" s="228"/>
      <c r="B154" s="228"/>
      <c r="C154" s="228"/>
      <c r="D154" s="228"/>
      <c r="E154" s="228"/>
      <c r="F154" s="229"/>
      <c r="G154" s="296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</row>
    <row r="155">
      <c r="A155" s="228"/>
      <c r="B155" s="228"/>
      <c r="C155" s="228"/>
      <c r="D155" s="228"/>
      <c r="E155" s="228"/>
      <c r="F155" s="229"/>
      <c r="G155" s="296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>
      <c r="A156" s="228"/>
      <c r="B156" s="228"/>
      <c r="C156" s="228"/>
      <c r="D156" s="228"/>
      <c r="E156" s="228"/>
      <c r="F156" s="229"/>
      <c r="G156" s="296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</row>
    <row r="157">
      <c r="A157" s="228"/>
      <c r="B157" s="228"/>
      <c r="C157" s="228"/>
      <c r="D157" s="228"/>
      <c r="E157" s="228"/>
      <c r="F157" s="229"/>
      <c r="G157" s="296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</row>
    <row r="158">
      <c r="A158" s="228"/>
      <c r="B158" s="228"/>
      <c r="C158" s="228"/>
      <c r="D158" s="228"/>
      <c r="E158" s="228"/>
      <c r="F158" s="229"/>
      <c r="G158" s="296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>
      <c r="A159" s="228"/>
      <c r="B159" s="228"/>
      <c r="C159" s="228"/>
      <c r="D159" s="228"/>
      <c r="E159" s="228"/>
      <c r="F159" s="229"/>
      <c r="G159" s="296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</row>
    <row r="160">
      <c r="A160" s="228"/>
      <c r="B160" s="228"/>
      <c r="C160" s="228"/>
      <c r="D160" s="228"/>
      <c r="E160" s="228"/>
      <c r="F160" s="229"/>
      <c r="G160" s="296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>
      <c r="A161" s="228"/>
      <c r="B161" s="228"/>
      <c r="C161" s="228"/>
      <c r="D161" s="228"/>
      <c r="E161" s="228"/>
      <c r="F161" s="229"/>
      <c r="G161" s="296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</row>
    <row r="162">
      <c r="A162" s="228"/>
      <c r="B162" s="228"/>
      <c r="C162" s="228"/>
      <c r="D162" s="228"/>
      <c r="E162" s="228"/>
      <c r="F162" s="229"/>
      <c r="G162" s="296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</row>
    <row r="163">
      <c r="A163" s="228"/>
      <c r="B163" s="228"/>
      <c r="C163" s="228"/>
      <c r="D163" s="228"/>
      <c r="E163" s="228"/>
      <c r="F163" s="229"/>
      <c r="G163" s="296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</row>
    <row r="164">
      <c r="A164" s="228"/>
      <c r="B164" s="228"/>
      <c r="C164" s="228"/>
      <c r="D164" s="228"/>
      <c r="E164" s="228"/>
      <c r="F164" s="229"/>
      <c r="G164" s="296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</row>
    <row r="165">
      <c r="A165" s="228"/>
      <c r="B165" s="228"/>
      <c r="C165" s="228"/>
      <c r="D165" s="228"/>
      <c r="E165" s="228"/>
      <c r="F165" s="229"/>
      <c r="G165" s="296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</row>
    <row r="166">
      <c r="A166" s="228"/>
      <c r="B166" s="228"/>
      <c r="C166" s="228"/>
      <c r="D166" s="228"/>
      <c r="E166" s="228"/>
      <c r="F166" s="229"/>
      <c r="G166" s="296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</row>
    <row r="167">
      <c r="A167" s="163"/>
      <c r="B167" s="163"/>
      <c r="C167" s="163"/>
      <c r="D167" s="163"/>
      <c r="E167" s="164"/>
      <c r="F167" s="164"/>
      <c r="G167" s="165"/>
      <c r="H167" s="228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</row>
    <row r="168">
      <c r="A168" s="163"/>
      <c r="B168" s="163"/>
      <c r="C168" s="163"/>
      <c r="D168" s="163"/>
      <c r="E168" s="164"/>
      <c r="F168" s="164"/>
      <c r="G168" s="165"/>
      <c r="H168" s="228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</row>
    <row r="169">
      <c r="A169" s="163"/>
      <c r="B169" s="163"/>
      <c r="C169" s="163"/>
      <c r="D169" s="163"/>
      <c r="E169" s="164"/>
      <c r="F169" s="164"/>
      <c r="G169" s="165"/>
      <c r="H169" s="228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</row>
    <row r="170">
      <c r="A170" s="163"/>
      <c r="B170" s="163"/>
      <c r="C170" s="163"/>
      <c r="D170" s="163"/>
      <c r="E170" s="164"/>
      <c r="F170" s="164"/>
      <c r="G170" s="165"/>
      <c r="H170" s="228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</row>
    <row r="171">
      <c r="A171" s="163"/>
      <c r="B171" s="163"/>
      <c r="C171" s="163"/>
      <c r="D171" s="163"/>
      <c r="E171" s="164"/>
      <c r="F171" s="164"/>
      <c r="G171" s="165"/>
      <c r="H171" s="228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</row>
    <row r="172">
      <c r="A172" s="163"/>
      <c r="B172" s="163"/>
      <c r="C172" s="163"/>
      <c r="D172" s="163"/>
      <c r="E172" s="164"/>
      <c r="F172" s="164"/>
      <c r="G172" s="165"/>
      <c r="H172" s="228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</row>
    <row r="173">
      <c r="A173" s="163"/>
      <c r="B173" s="163"/>
      <c r="C173" s="163"/>
      <c r="D173" s="163"/>
      <c r="E173" s="164"/>
      <c r="F173" s="164"/>
      <c r="G173" s="165"/>
      <c r="H173" s="228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</row>
    <row r="174">
      <c r="A174" s="163"/>
      <c r="B174" s="163"/>
      <c r="C174" s="163"/>
      <c r="D174" s="163"/>
      <c r="E174" s="164"/>
      <c r="F174" s="164"/>
      <c r="G174" s="165"/>
      <c r="H174" s="228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</row>
    <row r="175">
      <c r="A175" s="163"/>
      <c r="B175" s="163"/>
      <c r="C175" s="163"/>
      <c r="D175" s="163"/>
      <c r="E175" s="164"/>
      <c r="F175" s="164"/>
      <c r="G175" s="165"/>
      <c r="H175" s="228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</row>
    <row r="176">
      <c r="A176" s="163"/>
      <c r="B176" s="163"/>
      <c r="C176" s="163"/>
      <c r="D176" s="163"/>
      <c r="E176" s="164"/>
      <c r="F176" s="164"/>
      <c r="G176" s="165"/>
      <c r="H176" s="228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</row>
    <row r="177">
      <c r="A177" s="163"/>
      <c r="B177" s="163"/>
      <c r="C177" s="163"/>
      <c r="D177" s="163"/>
      <c r="E177" s="164"/>
      <c r="F177" s="164"/>
      <c r="G177" s="165"/>
      <c r="H177" s="228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</row>
    <row r="178">
      <c r="A178" s="163"/>
      <c r="B178" s="163"/>
      <c r="C178" s="163"/>
      <c r="D178" s="163"/>
      <c r="E178" s="164"/>
      <c r="F178" s="164"/>
      <c r="G178" s="165"/>
      <c r="H178" s="228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</row>
    <row r="179">
      <c r="A179" s="163"/>
      <c r="B179" s="163"/>
      <c r="C179" s="163"/>
      <c r="D179" s="163"/>
      <c r="E179" s="164"/>
      <c r="F179" s="164"/>
      <c r="G179" s="165"/>
      <c r="H179" s="228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</row>
    <row r="180">
      <c r="A180" s="163"/>
      <c r="B180" s="163"/>
      <c r="C180" s="163"/>
      <c r="D180" s="163"/>
      <c r="E180" s="164"/>
      <c r="F180" s="164"/>
      <c r="G180" s="165"/>
      <c r="H180" s="228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</row>
    <row r="181">
      <c r="A181" s="163"/>
      <c r="B181" s="163"/>
      <c r="C181" s="163"/>
      <c r="D181" s="163"/>
      <c r="E181" s="164"/>
      <c r="F181" s="164"/>
      <c r="G181" s="165"/>
      <c r="H181" s="228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</row>
    <row r="182">
      <c r="A182" s="163"/>
      <c r="B182" s="163"/>
      <c r="C182" s="163"/>
      <c r="D182" s="163"/>
      <c r="E182" s="164"/>
      <c r="F182" s="164"/>
      <c r="G182" s="165"/>
      <c r="H182" s="228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</row>
    <row r="183">
      <c r="A183" s="163"/>
      <c r="B183" s="163"/>
      <c r="C183" s="163"/>
      <c r="D183" s="163"/>
      <c r="E183" s="164"/>
      <c r="F183" s="164"/>
      <c r="G183" s="165"/>
      <c r="H183" s="228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</row>
    <row r="184">
      <c r="A184" s="163"/>
      <c r="B184" s="163"/>
      <c r="C184" s="163"/>
      <c r="D184" s="163"/>
      <c r="E184" s="164"/>
      <c r="F184" s="164"/>
      <c r="G184" s="165"/>
      <c r="H184" s="228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</row>
    <row r="185">
      <c r="A185" s="163"/>
      <c r="B185" s="163"/>
      <c r="C185" s="163"/>
      <c r="D185" s="163"/>
      <c r="E185" s="164"/>
      <c r="F185" s="164"/>
      <c r="G185" s="165"/>
      <c r="H185" s="228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</row>
    <row r="186">
      <c r="A186" s="163"/>
      <c r="B186" s="163"/>
      <c r="C186" s="163"/>
      <c r="D186" s="163"/>
      <c r="E186" s="164"/>
      <c r="F186" s="164"/>
      <c r="G186" s="165"/>
      <c r="H186" s="228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</row>
    <row r="187">
      <c r="A187" s="163"/>
      <c r="B187" s="163"/>
      <c r="C187" s="163"/>
      <c r="D187" s="163"/>
      <c r="E187" s="164"/>
      <c r="F187" s="164"/>
      <c r="G187" s="165"/>
      <c r="H187" s="228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</row>
    <row r="188">
      <c r="A188" s="163"/>
      <c r="B188" s="163"/>
      <c r="C188" s="163"/>
      <c r="D188" s="163"/>
      <c r="E188" s="164"/>
      <c r="F188" s="164"/>
      <c r="G188" s="165"/>
      <c r="H188" s="228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</row>
    <row r="189">
      <c r="A189" s="163"/>
      <c r="B189" s="163"/>
      <c r="C189" s="163"/>
      <c r="D189" s="163"/>
      <c r="E189" s="164"/>
      <c r="F189" s="164"/>
      <c r="G189" s="165"/>
      <c r="H189" s="228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</row>
    <row r="190">
      <c r="A190" s="163"/>
      <c r="B190" s="163"/>
      <c r="C190" s="163"/>
      <c r="D190" s="163"/>
      <c r="E190" s="164"/>
      <c r="F190" s="164"/>
      <c r="G190" s="165"/>
      <c r="H190" s="228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</row>
    <row r="191">
      <c r="A191" s="163"/>
      <c r="B191" s="163"/>
      <c r="C191" s="163"/>
      <c r="D191" s="163"/>
      <c r="E191" s="164"/>
      <c r="F191" s="164"/>
      <c r="G191" s="165"/>
      <c r="H191" s="228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</row>
    <row r="192">
      <c r="A192" s="163"/>
      <c r="B192" s="163"/>
      <c r="C192" s="163"/>
      <c r="D192" s="163"/>
      <c r="E192" s="164"/>
      <c r="F192" s="164"/>
      <c r="G192" s="165"/>
      <c r="H192" s="228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</row>
    <row r="193">
      <c r="A193" s="163"/>
      <c r="B193" s="163"/>
      <c r="C193" s="163"/>
      <c r="D193" s="163"/>
      <c r="E193" s="164"/>
      <c r="F193" s="164"/>
      <c r="G193" s="165"/>
      <c r="H193" s="228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</row>
    <row r="194">
      <c r="A194" s="163"/>
      <c r="B194" s="163"/>
      <c r="C194" s="163"/>
      <c r="D194" s="163"/>
      <c r="E194" s="164"/>
      <c r="F194" s="164"/>
      <c r="G194" s="177"/>
      <c r="H194" s="41">
        <f>COUNTIFS(Data!$A:$A,"&gt;="&amp;'Copy of Reporte SDR'!$C$3,Data!$A:$A,"&lt;="&amp;'Copy of Reporte SDR'!$D$3,Data!$BG:$BG,H183,Data!$AI:$AI,"No")</f>
        <v>0</v>
      </c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</row>
    <row r="195">
      <c r="A195" s="163"/>
      <c r="B195" s="163"/>
      <c r="C195" s="163"/>
      <c r="D195" s="163"/>
      <c r="E195" s="164"/>
      <c r="F195" s="164"/>
      <c r="G195" s="165"/>
      <c r="H195" s="228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</row>
    <row r="196">
      <c r="A196" s="163"/>
      <c r="B196" s="163"/>
      <c r="C196" s="163"/>
      <c r="D196" s="163"/>
      <c r="E196" s="164"/>
      <c r="F196" s="164"/>
      <c r="G196" s="165"/>
      <c r="H196" s="228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</row>
    <row r="197">
      <c r="A197" s="163"/>
      <c r="B197" s="163"/>
      <c r="C197" s="163"/>
      <c r="D197" s="163"/>
      <c r="E197" s="164"/>
      <c r="F197" s="164"/>
      <c r="G197" s="165"/>
      <c r="H197" s="228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</row>
    <row r="198">
      <c r="A198" s="163"/>
      <c r="B198" s="163"/>
      <c r="C198" s="163"/>
      <c r="D198" s="163"/>
      <c r="E198" s="164"/>
      <c r="F198" s="164"/>
      <c r="G198" s="165"/>
      <c r="H198" s="228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</row>
    <row r="199">
      <c r="A199" s="163"/>
      <c r="B199" s="163"/>
      <c r="C199" s="163"/>
      <c r="D199" s="163"/>
      <c r="E199" s="164"/>
      <c r="F199" s="164"/>
      <c r="G199" s="165"/>
      <c r="H199" s="228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</row>
    <row r="200">
      <c r="A200" s="163"/>
      <c r="B200" s="163"/>
      <c r="C200" s="163"/>
      <c r="D200" s="163"/>
      <c r="E200" s="164"/>
      <c r="F200" s="164"/>
      <c r="G200" s="165"/>
      <c r="H200" s="228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</row>
    <row r="201">
      <c r="A201" s="163"/>
      <c r="B201" s="163"/>
      <c r="C201" s="163"/>
      <c r="D201" s="163"/>
      <c r="E201" s="164"/>
      <c r="F201" s="164"/>
      <c r="G201" s="165"/>
      <c r="H201" s="166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</row>
    <row r="202">
      <c r="A202" s="163"/>
      <c r="B202" s="163"/>
      <c r="C202" s="163"/>
      <c r="D202" s="163"/>
      <c r="E202" s="164"/>
      <c r="F202" s="164"/>
      <c r="G202" s="165"/>
      <c r="H202" s="166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</row>
    <row r="203">
      <c r="A203" s="163"/>
      <c r="B203" s="163"/>
      <c r="C203" s="163"/>
      <c r="D203" s="163"/>
      <c r="E203" s="164"/>
      <c r="F203" s="164"/>
      <c r="G203" s="165"/>
      <c r="H203" s="166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</row>
    <row r="204">
      <c r="A204" s="163"/>
      <c r="B204" s="163"/>
      <c r="C204" s="163"/>
      <c r="D204" s="163"/>
      <c r="E204" s="164"/>
      <c r="F204" s="164"/>
      <c r="G204" s="165"/>
      <c r="H204" s="166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</row>
    <row r="205">
      <c r="A205" s="163"/>
      <c r="B205" s="163"/>
      <c r="C205" s="163"/>
      <c r="D205" s="163"/>
      <c r="E205" s="164"/>
      <c r="F205" s="164"/>
      <c r="G205" s="165"/>
      <c r="H205" s="166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</row>
    <row r="206">
      <c r="A206" s="163"/>
      <c r="B206" s="163"/>
      <c r="C206" s="163"/>
      <c r="D206" s="163"/>
      <c r="E206" s="164"/>
      <c r="F206" s="164"/>
      <c r="G206" s="165"/>
      <c r="H206" s="166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</row>
    <row r="207">
      <c r="A207" s="163"/>
      <c r="B207" s="163"/>
      <c r="C207" s="163"/>
      <c r="D207" s="163"/>
      <c r="E207" s="164"/>
      <c r="F207" s="164"/>
      <c r="G207" s="165"/>
      <c r="H207" s="166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</row>
    <row r="208">
      <c r="A208" s="163"/>
      <c r="B208" s="163"/>
      <c r="C208" s="163"/>
      <c r="D208" s="163"/>
      <c r="E208" s="164"/>
      <c r="F208" s="164"/>
      <c r="G208" s="165"/>
      <c r="H208" s="166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</row>
    <row r="209">
      <c r="A209" s="163"/>
      <c r="B209" s="163"/>
      <c r="C209" s="163"/>
      <c r="D209" s="163"/>
      <c r="E209" s="164"/>
      <c r="F209" s="164"/>
      <c r="G209" s="165"/>
      <c r="H209" s="166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</row>
    <row r="210">
      <c r="A210" s="163"/>
      <c r="B210" s="163"/>
      <c r="C210" s="163"/>
      <c r="D210" s="163"/>
      <c r="E210" s="164"/>
      <c r="F210" s="164"/>
      <c r="G210" s="165"/>
      <c r="H210" s="166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</row>
    <row r="211">
      <c r="A211" s="163"/>
      <c r="B211" s="163"/>
      <c r="C211" s="163"/>
      <c r="D211" s="163"/>
      <c r="E211" s="164"/>
      <c r="F211" s="164"/>
      <c r="G211" s="165"/>
      <c r="H211" s="166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</row>
    <row r="212">
      <c r="A212" s="163"/>
      <c r="B212" s="163"/>
      <c r="C212" s="163"/>
      <c r="D212" s="163"/>
      <c r="E212" s="164"/>
      <c r="F212" s="164"/>
      <c r="G212" s="165"/>
      <c r="H212" s="166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</row>
    <row r="213">
      <c r="A213" s="163"/>
      <c r="B213" s="163"/>
      <c r="C213" s="163"/>
      <c r="D213" s="163"/>
      <c r="E213" s="164"/>
      <c r="F213" s="164"/>
      <c r="G213" s="165"/>
      <c r="H213" s="166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</row>
    <row r="214">
      <c r="A214" s="163"/>
      <c r="B214" s="163"/>
      <c r="C214" s="163"/>
      <c r="D214" s="163"/>
      <c r="E214" s="164"/>
      <c r="F214" s="164"/>
      <c r="G214" s="165"/>
      <c r="H214" s="166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</row>
    <row r="215">
      <c r="A215" s="163"/>
      <c r="B215" s="163"/>
      <c r="C215" s="163"/>
      <c r="D215" s="163"/>
      <c r="E215" s="164"/>
      <c r="F215" s="164"/>
      <c r="G215" s="165"/>
      <c r="H215" s="166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</row>
    <row r="216">
      <c r="A216" s="163"/>
      <c r="B216" s="163"/>
      <c r="C216" s="163"/>
      <c r="D216" s="163"/>
      <c r="E216" s="164"/>
      <c r="F216" s="164"/>
      <c r="G216" s="165"/>
      <c r="H216" s="166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</row>
    <row r="217">
      <c r="A217" s="163"/>
      <c r="B217" s="163"/>
      <c r="C217" s="163"/>
      <c r="D217" s="163"/>
      <c r="E217" s="164"/>
      <c r="F217" s="164"/>
      <c r="G217" s="165"/>
      <c r="H217" s="166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</row>
    <row r="218">
      <c r="A218" s="163"/>
      <c r="B218" s="163"/>
      <c r="C218" s="163"/>
      <c r="D218" s="163"/>
      <c r="E218" s="164"/>
      <c r="F218" s="164"/>
      <c r="G218" s="165"/>
      <c r="H218" s="166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</row>
    <row r="219">
      <c r="A219" s="163"/>
      <c r="B219" s="163"/>
      <c r="C219" s="163"/>
      <c r="D219" s="163"/>
      <c r="E219" s="164"/>
      <c r="F219" s="164"/>
      <c r="G219" s="165"/>
      <c r="H219" s="166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</row>
    <row r="220">
      <c r="A220" s="163"/>
      <c r="B220" s="163"/>
      <c r="C220" s="163"/>
      <c r="D220" s="163"/>
      <c r="E220" s="164"/>
      <c r="F220" s="164"/>
      <c r="G220" s="165"/>
      <c r="H220" s="166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</row>
    <row r="221">
      <c r="A221" s="163"/>
      <c r="B221" s="163"/>
      <c r="C221" s="163"/>
      <c r="D221" s="163"/>
      <c r="E221" s="164"/>
      <c r="F221" s="164"/>
      <c r="G221" s="165"/>
      <c r="H221" s="166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</row>
    <row r="222">
      <c r="A222" s="163"/>
      <c r="B222" s="163"/>
      <c r="C222" s="163"/>
      <c r="D222" s="163"/>
      <c r="E222" s="164"/>
      <c r="F222" s="164"/>
      <c r="G222" s="165"/>
      <c r="H222" s="166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</row>
    <row r="223">
      <c r="A223" s="163"/>
      <c r="B223" s="163"/>
      <c r="C223" s="163"/>
      <c r="D223" s="163"/>
      <c r="E223" s="164"/>
      <c r="F223" s="164"/>
      <c r="G223" s="165"/>
      <c r="H223" s="166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</row>
    <row r="224">
      <c r="A224" s="163"/>
      <c r="B224" s="163"/>
      <c r="C224" s="163"/>
      <c r="D224" s="163"/>
      <c r="E224" s="164"/>
      <c r="F224" s="164"/>
      <c r="G224" s="165"/>
      <c r="H224" s="166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</row>
    <row r="225">
      <c r="A225" s="163"/>
      <c r="B225" s="163"/>
      <c r="C225" s="163"/>
      <c r="D225" s="163"/>
      <c r="E225" s="164"/>
      <c r="F225" s="164"/>
      <c r="G225" s="165"/>
      <c r="H225" s="166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</row>
    <row r="226">
      <c r="A226" s="163"/>
      <c r="B226" s="163"/>
      <c r="C226" s="163"/>
      <c r="D226" s="163"/>
      <c r="E226" s="164"/>
      <c r="F226" s="164"/>
      <c r="G226" s="165"/>
      <c r="H226" s="166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</row>
    <row r="227">
      <c r="A227" s="163"/>
      <c r="B227" s="163"/>
      <c r="C227" s="163"/>
      <c r="D227" s="163"/>
      <c r="E227" s="164"/>
      <c r="F227" s="164"/>
      <c r="G227" s="165"/>
      <c r="H227" s="166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</row>
    <row r="228">
      <c r="A228" s="163"/>
      <c r="B228" s="163"/>
      <c r="C228" s="163"/>
      <c r="D228" s="163"/>
      <c r="E228" s="164"/>
      <c r="F228" s="164"/>
      <c r="G228" s="165"/>
      <c r="H228" s="166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</row>
    <row r="229">
      <c r="A229" s="163"/>
      <c r="B229" s="163"/>
      <c r="C229" s="163"/>
      <c r="D229" s="163"/>
      <c r="E229" s="164"/>
      <c r="F229" s="164"/>
      <c r="G229" s="165"/>
      <c r="H229" s="166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</row>
    <row r="230">
      <c r="A230" s="163"/>
      <c r="B230" s="163"/>
      <c r="C230" s="163"/>
      <c r="D230" s="163"/>
      <c r="E230" s="164"/>
      <c r="F230" s="164"/>
      <c r="G230" s="165"/>
      <c r="H230" s="166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</row>
    <row r="231">
      <c r="A231" s="163"/>
      <c r="B231" s="163"/>
      <c r="C231" s="163"/>
      <c r="D231" s="163"/>
      <c r="E231" s="164"/>
      <c r="F231" s="164"/>
      <c r="G231" s="165"/>
      <c r="H231" s="166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</row>
    <row r="232">
      <c r="A232" s="163"/>
      <c r="B232" s="163"/>
      <c r="C232" s="163"/>
      <c r="D232" s="163"/>
      <c r="E232" s="164"/>
      <c r="F232" s="164"/>
      <c r="G232" s="165"/>
      <c r="H232" s="166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</row>
    <row r="233">
      <c r="A233" s="163"/>
      <c r="B233" s="163"/>
      <c r="C233" s="163"/>
      <c r="D233" s="163"/>
      <c r="E233" s="164"/>
      <c r="F233" s="164"/>
      <c r="G233" s="165"/>
      <c r="H233" s="166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</row>
    <row r="234">
      <c r="A234" s="163"/>
      <c r="B234" s="163"/>
      <c r="C234" s="163"/>
      <c r="D234" s="163"/>
      <c r="E234" s="164"/>
      <c r="F234" s="164"/>
      <c r="G234" s="165"/>
      <c r="H234" s="166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</row>
    <row r="235">
      <c r="A235" s="163"/>
      <c r="B235" s="163"/>
      <c r="C235" s="163"/>
      <c r="D235" s="163"/>
      <c r="E235" s="164"/>
      <c r="F235" s="164"/>
      <c r="G235" s="165"/>
      <c r="H235" s="166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</row>
    <row r="236">
      <c r="A236" s="163"/>
      <c r="B236" s="163"/>
      <c r="C236" s="163"/>
      <c r="D236" s="163"/>
      <c r="E236" s="164"/>
      <c r="F236" s="164"/>
      <c r="G236" s="165"/>
      <c r="H236" s="166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</row>
    <row r="237">
      <c r="A237" s="163"/>
      <c r="B237" s="163"/>
      <c r="C237" s="163"/>
      <c r="D237" s="163"/>
      <c r="E237" s="164"/>
      <c r="F237" s="164"/>
      <c r="G237" s="165"/>
      <c r="H237" s="166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</row>
    <row r="238">
      <c r="A238" s="163"/>
      <c r="B238" s="163"/>
      <c r="C238" s="163"/>
      <c r="D238" s="163"/>
      <c r="E238" s="164"/>
      <c r="F238" s="164"/>
      <c r="G238" s="165"/>
      <c r="H238" s="166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</row>
    <row r="239">
      <c r="A239" s="163"/>
      <c r="B239" s="163"/>
      <c r="C239" s="163"/>
      <c r="D239" s="163"/>
      <c r="E239" s="164"/>
      <c r="F239" s="164"/>
      <c r="G239" s="165"/>
      <c r="H239" s="166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</row>
    <row r="240">
      <c r="A240" s="163"/>
      <c r="B240" s="163"/>
      <c r="C240" s="163"/>
      <c r="D240" s="163"/>
      <c r="E240" s="164"/>
      <c r="F240" s="164"/>
      <c r="G240" s="165"/>
      <c r="H240" s="166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</row>
    <row r="241">
      <c r="A241" s="163"/>
      <c r="B241" s="163"/>
      <c r="C241" s="163"/>
      <c r="D241" s="163"/>
      <c r="E241" s="164"/>
      <c r="F241" s="164"/>
      <c r="G241" s="165"/>
      <c r="H241" s="166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</row>
    <row r="242">
      <c r="A242" s="163"/>
      <c r="B242" s="163"/>
      <c r="C242" s="163"/>
      <c r="D242" s="163"/>
      <c r="E242" s="164"/>
      <c r="F242" s="164"/>
      <c r="G242" s="165"/>
      <c r="H242" s="166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</row>
    <row r="243">
      <c r="A243" s="163"/>
      <c r="B243" s="163"/>
      <c r="C243" s="163"/>
      <c r="D243" s="163"/>
      <c r="E243" s="164"/>
      <c r="F243" s="164"/>
      <c r="G243" s="165"/>
      <c r="H243" s="166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</row>
    <row r="244">
      <c r="A244" s="163"/>
      <c r="B244" s="163"/>
      <c r="C244" s="163"/>
      <c r="D244" s="163"/>
      <c r="E244" s="164"/>
      <c r="F244" s="164"/>
      <c r="G244" s="165"/>
      <c r="H244" s="166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</row>
    <row r="245">
      <c r="A245" s="163"/>
      <c r="B245" s="163"/>
      <c r="C245" s="163"/>
      <c r="D245" s="163"/>
      <c r="E245" s="164"/>
      <c r="F245" s="164"/>
      <c r="G245" s="165"/>
      <c r="H245" s="166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</row>
    <row r="246">
      <c r="A246" s="163"/>
      <c r="B246" s="163"/>
      <c r="C246" s="163"/>
      <c r="D246" s="163"/>
      <c r="E246" s="164"/>
      <c r="F246" s="164"/>
      <c r="G246" s="165"/>
      <c r="H246" s="166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</row>
    <row r="247">
      <c r="A247" s="163"/>
      <c r="B247" s="163"/>
      <c r="C247" s="163"/>
      <c r="D247" s="163"/>
      <c r="E247" s="164"/>
      <c r="F247" s="164"/>
      <c r="G247" s="165"/>
      <c r="H247" s="166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</row>
    <row r="248">
      <c r="A248" s="163"/>
      <c r="B248" s="163"/>
      <c r="C248" s="163"/>
      <c r="D248" s="163"/>
      <c r="E248" s="164"/>
      <c r="F248" s="164"/>
      <c r="G248" s="165"/>
      <c r="H248" s="166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</row>
    <row r="249">
      <c r="A249" s="163"/>
      <c r="B249" s="163"/>
      <c r="C249" s="163"/>
      <c r="D249" s="163"/>
      <c r="E249" s="164"/>
      <c r="F249" s="164"/>
      <c r="G249" s="165"/>
      <c r="H249" s="166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</row>
    <row r="250">
      <c r="A250" s="163"/>
      <c r="B250" s="163"/>
      <c r="C250" s="163"/>
      <c r="D250" s="163"/>
      <c r="E250" s="164"/>
      <c r="F250" s="164"/>
      <c r="G250" s="165"/>
      <c r="H250" s="166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</row>
    <row r="251">
      <c r="A251" s="163"/>
      <c r="B251" s="163"/>
      <c r="C251" s="163"/>
      <c r="D251" s="163"/>
      <c r="E251" s="164"/>
      <c r="F251" s="164"/>
      <c r="G251" s="165"/>
      <c r="H251" s="166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</row>
    <row r="252">
      <c r="A252" s="163"/>
      <c r="B252" s="163"/>
      <c r="C252" s="163"/>
      <c r="D252" s="163"/>
      <c r="E252" s="164"/>
      <c r="F252" s="164"/>
      <c r="G252" s="165"/>
      <c r="H252" s="166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</row>
    <row r="253">
      <c r="A253" s="163"/>
      <c r="B253" s="163"/>
      <c r="C253" s="163"/>
      <c r="D253" s="163"/>
      <c r="E253" s="164"/>
      <c r="F253" s="164"/>
      <c r="G253" s="165"/>
      <c r="H253" s="166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</row>
    <row r="254">
      <c r="A254" s="163"/>
      <c r="B254" s="163"/>
      <c r="C254" s="163"/>
      <c r="D254" s="163"/>
      <c r="E254" s="164"/>
      <c r="F254" s="164"/>
      <c r="G254" s="165"/>
      <c r="H254" s="166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</row>
    <row r="255">
      <c r="A255" s="163"/>
      <c r="B255" s="163"/>
      <c r="C255" s="163"/>
      <c r="D255" s="163"/>
      <c r="E255" s="164"/>
      <c r="F255" s="164"/>
      <c r="G255" s="165"/>
      <c r="H255" s="166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</row>
    <row r="256">
      <c r="A256" s="163"/>
      <c r="B256" s="163"/>
      <c r="C256" s="163"/>
      <c r="D256" s="163"/>
      <c r="E256" s="164"/>
      <c r="F256" s="164"/>
      <c r="G256" s="165"/>
      <c r="H256" s="166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</row>
    <row r="257">
      <c r="A257" s="163"/>
      <c r="B257" s="163"/>
      <c r="C257" s="163"/>
      <c r="D257" s="163"/>
      <c r="E257" s="164"/>
      <c r="F257" s="164"/>
      <c r="G257" s="165"/>
      <c r="H257" s="166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</row>
    <row r="258">
      <c r="A258" s="163"/>
      <c r="B258" s="163"/>
      <c r="C258" s="163"/>
      <c r="D258" s="163"/>
      <c r="E258" s="164"/>
      <c r="F258" s="164"/>
      <c r="G258" s="165"/>
      <c r="H258" s="166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</row>
    <row r="259">
      <c r="A259" s="163"/>
      <c r="B259" s="163"/>
      <c r="C259" s="163"/>
      <c r="D259" s="163"/>
      <c r="E259" s="164"/>
      <c r="F259" s="164"/>
      <c r="G259" s="165"/>
      <c r="H259" s="166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</row>
    <row r="260">
      <c r="A260" s="163"/>
      <c r="B260" s="163"/>
      <c r="C260" s="163"/>
      <c r="D260" s="163"/>
      <c r="E260" s="164"/>
      <c r="F260" s="164"/>
      <c r="G260" s="165"/>
      <c r="H260" s="166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</row>
    <row r="261">
      <c r="A261" s="163"/>
      <c r="B261" s="163"/>
      <c r="C261" s="163"/>
      <c r="D261" s="163"/>
      <c r="E261" s="164"/>
      <c r="F261" s="164"/>
      <c r="G261" s="165"/>
      <c r="H261" s="166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</row>
    <row r="262">
      <c r="A262" s="163"/>
      <c r="B262" s="163"/>
      <c r="C262" s="163"/>
      <c r="D262" s="163"/>
      <c r="E262" s="164"/>
      <c r="F262" s="164"/>
      <c r="G262" s="165"/>
      <c r="H262" s="166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</row>
    <row r="263">
      <c r="A263" s="163"/>
      <c r="B263" s="163"/>
      <c r="C263" s="163"/>
      <c r="D263" s="163"/>
      <c r="E263" s="164"/>
      <c r="F263" s="164"/>
      <c r="G263" s="165"/>
      <c r="H263" s="166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</row>
    <row r="264">
      <c r="A264" s="163"/>
      <c r="B264" s="163"/>
      <c r="C264" s="163"/>
      <c r="D264" s="163"/>
      <c r="E264" s="164"/>
      <c r="F264" s="164"/>
      <c r="G264" s="165"/>
      <c r="H264" s="166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</row>
    <row r="265">
      <c r="A265" s="163"/>
      <c r="B265" s="163"/>
      <c r="C265" s="163"/>
      <c r="D265" s="163"/>
      <c r="E265" s="164"/>
      <c r="F265" s="164"/>
      <c r="G265" s="165"/>
      <c r="H265" s="166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</row>
    <row r="266">
      <c r="A266" s="163"/>
      <c r="B266" s="163"/>
      <c r="C266" s="163"/>
      <c r="D266" s="163"/>
      <c r="E266" s="164"/>
      <c r="F266" s="164"/>
      <c r="G266" s="165"/>
      <c r="H266" s="166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</row>
    <row r="267">
      <c r="A267" s="163"/>
      <c r="B267" s="163"/>
      <c r="C267" s="163"/>
      <c r="D267" s="163"/>
      <c r="E267" s="164"/>
      <c r="F267" s="164"/>
      <c r="G267" s="165"/>
      <c r="H267" s="166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</row>
    <row r="268">
      <c r="A268" s="163"/>
      <c r="B268" s="163"/>
      <c r="C268" s="163"/>
      <c r="D268" s="163"/>
      <c r="E268" s="164"/>
      <c r="F268" s="164"/>
      <c r="G268" s="165"/>
      <c r="H268" s="166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</row>
    <row r="269">
      <c r="A269" s="163"/>
      <c r="B269" s="163"/>
      <c r="C269" s="163"/>
      <c r="D269" s="163"/>
      <c r="E269" s="164"/>
      <c r="F269" s="164"/>
      <c r="G269" s="165"/>
      <c r="H269" s="166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</row>
    <row r="270">
      <c r="A270" s="163"/>
      <c r="B270" s="163"/>
      <c r="C270" s="163"/>
      <c r="D270" s="163"/>
      <c r="E270" s="164"/>
      <c r="F270" s="164"/>
      <c r="G270" s="165"/>
      <c r="H270" s="166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</row>
    <row r="271">
      <c r="A271" s="163"/>
      <c r="B271" s="163"/>
      <c r="C271" s="163"/>
      <c r="D271" s="163"/>
      <c r="E271" s="164"/>
      <c r="F271" s="164"/>
      <c r="G271" s="165"/>
      <c r="H271" s="166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</row>
    <row r="272">
      <c r="A272" s="163"/>
      <c r="B272" s="163"/>
      <c r="C272" s="163"/>
      <c r="D272" s="163"/>
      <c r="E272" s="164"/>
      <c r="F272" s="164"/>
      <c r="G272" s="165"/>
      <c r="H272" s="166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</row>
    <row r="273">
      <c r="A273" s="163"/>
      <c r="B273" s="163"/>
      <c r="C273" s="163"/>
      <c r="D273" s="163"/>
      <c r="E273" s="164"/>
      <c r="F273" s="164"/>
      <c r="G273" s="165"/>
      <c r="H273" s="166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</row>
    <row r="274">
      <c r="A274" s="163"/>
      <c r="B274" s="163"/>
      <c r="C274" s="163"/>
      <c r="D274" s="163"/>
      <c r="E274" s="164"/>
      <c r="F274" s="164"/>
      <c r="G274" s="165"/>
      <c r="H274" s="166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</row>
    <row r="275">
      <c r="A275" s="163"/>
      <c r="B275" s="163"/>
      <c r="C275" s="163"/>
      <c r="D275" s="163"/>
      <c r="E275" s="164"/>
      <c r="F275" s="164"/>
      <c r="G275" s="165"/>
      <c r="H275" s="166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</row>
    <row r="276">
      <c r="A276" s="163"/>
      <c r="B276" s="163"/>
      <c r="C276" s="163"/>
      <c r="D276" s="163"/>
      <c r="E276" s="164"/>
      <c r="F276" s="164"/>
      <c r="G276" s="165"/>
      <c r="H276" s="166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</row>
    <row r="277">
      <c r="A277" s="163"/>
      <c r="B277" s="163"/>
      <c r="C277" s="163"/>
      <c r="D277" s="163"/>
      <c r="E277" s="164"/>
      <c r="F277" s="164"/>
      <c r="G277" s="165"/>
      <c r="H277" s="166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</row>
    <row r="278">
      <c r="A278" s="163"/>
      <c r="B278" s="163"/>
      <c r="C278" s="163"/>
      <c r="D278" s="163"/>
      <c r="E278" s="164"/>
      <c r="F278" s="164"/>
      <c r="G278" s="165"/>
      <c r="H278" s="166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</row>
    <row r="279">
      <c r="A279" s="163"/>
      <c r="B279" s="163"/>
      <c r="C279" s="163"/>
      <c r="D279" s="163"/>
      <c r="E279" s="164"/>
      <c r="F279" s="164"/>
      <c r="G279" s="165"/>
      <c r="H279" s="166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</row>
    <row r="280">
      <c r="A280" s="163"/>
      <c r="B280" s="163"/>
      <c r="C280" s="163"/>
      <c r="D280" s="163"/>
      <c r="E280" s="164"/>
      <c r="F280" s="164"/>
      <c r="G280" s="165"/>
      <c r="H280" s="166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</row>
    <row r="281">
      <c r="A281" s="163"/>
      <c r="B281" s="163"/>
      <c r="C281" s="27" t="str">
        <f>SUMIFS(Data!$CV:$CV,Data!$X:$X,"&gt;="&amp;'Copy of Reporte SDR'!$C$3,Data!$X:$X,"&lt;="&amp;'Copy of Reporte SDR'!$D$3,Data!$BI:$BI,C230)</f>
        <v>#N/A</v>
      </c>
      <c r="D281" s="163"/>
      <c r="E281" s="164"/>
      <c r="F281" s="164"/>
      <c r="G281" s="165"/>
      <c r="H281" s="166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</row>
    <row r="282">
      <c r="A282" s="163"/>
      <c r="B282" s="163"/>
      <c r="C282" s="27" t="str">
        <f>SUMIFS(Data!$CV:$CV,Data!$X:$X,"&gt;="&amp;'Copy of Reporte SDR'!$C$3,Data!$X:$X,"&lt;="&amp;'Copy of Reporte SDR'!$D$3,Data!$BI:$BI,C231)</f>
        <v>#N/A</v>
      </c>
      <c r="D282" s="163"/>
      <c r="E282" s="164"/>
      <c r="F282" s="164"/>
      <c r="G282" s="165"/>
      <c r="H282" s="166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</row>
    <row r="283">
      <c r="A283" s="163"/>
      <c r="B283" s="163"/>
      <c r="C283" s="163"/>
      <c r="D283" s="163"/>
      <c r="E283" s="164"/>
      <c r="F283" s="164"/>
      <c r="G283" s="165"/>
      <c r="H283" s="166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</row>
    <row r="284">
      <c r="A284" s="163"/>
      <c r="B284" s="163"/>
      <c r="C284" s="163"/>
      <c r="D284" s="163"/>
      <c r="E284" s="164"/>
      <c r="F284" s="164"/>
      <c r="G284" s="165"/>
      <c r="H284" s="166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</row>
    <row r="285">
      <c r="A285" s="163"/>
      <c r="B285" s="163"/>
      <c r="C285" s="163"/>
      <c r="D285" s="163"/>
      <c r="E285" s="164"/>
      <c r="F285" s="164"/>
      <c r="G285" s="165"/>
      <c r="H285" s="166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</row>
    <row r="286">
      <c r="A286" s="163"/>
      <c r="B286" s="163"/>
      <c r="C286" s="163"/>
      <c r="D286" s="163"/>
      <c r="E286" s="164"/>
      <c r="F286" s="164"/>
      <c r="G286" s="165"/>
      <c r="H286" s="166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</row>
    <row r="287">
      <c r="A287" s="163"/>
      <c r="B287" s="163"/>
      <c r="C287" s="163"/>
      <c r="D287" s="163"/>
      <c r="E287" s="164"/>
      <c r="F287" s="164"/>
      <c r="G287" s="165"/>
      <c r="H287" s="166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</row>
    <row r="288">
      <c r="A288" s="163"/>
      <c r="B288" s="163"/>
      <c r="C288" s="163"/>
      <c r="D288" s="163"/>
      <c r="E288" s="164"/>
      <c r="F288" s="164"/>
      <c r="G288" s="165"/>
      <c r="H288" s="166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</row>
    <row r="289">
      <c r="A289" s="163"/>
      <c r="B289" s="163"/>
      <c r="C289" s="163"/>
      <c r="D289" s="163"/>
      <c r="E289" s="164"/>
      <c r="F289" s="164"/>
      <c r="G289" s="165"/>
      <c r="H289" s="166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</row>
    <row r="290">
      <c r="A290" s="163"/>
      <c r="B290" s="163"/>
      <c r="C290" s="163"/>
      <c r="D290" s="163"/>
      <c r="E290" s="164"/>
      <c r="F290" s="164"/>
      <c r="G290" s="165"/>
      <c r="H290" s="166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</row>
    <row r="291">
      <c r="A291" s="163"/>
      <c r="B291" s="163"/>
      <c r="C291" s="163"/>
      <c r="D291" s="163"/>
      <c r="E291" s="164"/>
      <c r="F291" s="164"/>
      <c r="G291" s="165"/>
      <c r="H291" s="166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</row>
    <row r="292">
      <c r="A292" s="163"/>
      <c r="B292" s="163"/>
      <c r="C292" s="163"/>
      <c r="D292" s="163"/>
      <c r="E292" s="164"/>
      <c r="F292" s="164"/>
      <c r="G292" s="165"/>
      <c r="H292" s="166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</row>
    <row r="293">
      <c r="A293" s="163"/>
      <c r="B293" s="163"/>
      <c r="C293" s="163"/>
      <c r="D293" s="163"/>
      <c r="E293" s="164"/>
      <c r="F293" s="164"/>
      <c r="G293" s="165"/>
      <c r="H293" s="166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</row>
    <row r="294">
      <c r="A294" s="163"/>
      <c r="B294" s="163"/>
      <c r="C294" s="163"/>
      <c r="D294" s="163"/>
      <c r="E294" s="164"/>
      <c r="F294" s="164"/>
      <c r="G294" s="165"/>
      <c r="H294" s="166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</row>
    <row r="295">
      <c r="A295" s="163"/>
      <c r="B295" s="163"/>
      <c r="C295" s="163"/>
      <c r="D295" s="163"/>
      <c r="E295" s="164"/>
      <c r="F295" s="164"/>
      <c r="G295" s="165"/>
      <c r="H295" s="166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</row>
    <row r="296">
      <c r="A296" s="163"/>
      <c r="B296" s="163"/>
      <c r="C296" s="163"/>
      <c r="D296" s="163"/>
      <c r="E296" s="164"/>
      <c r="F296" s="164"/>
      <c r="G296" s="165"/>
      <c r="H296" s="166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</row>
    <row r="297">
      <c r="A297" s="163"/>
      <c r="B297" s="163"/>
      <c r="C297" s="163"/>
      <c r="D297" s="163"/>
      <c r="E297" s="164"/>
      <c r="F297" s="164"/>
      <c r="G297" s="165"/>
      <c r="H297" s="166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</row>
    <row r="298">
      <c r="A298" s="163"/>
      <c r="B298" s="163"/>
      <c r="C298" s="163"/>
      <c r="D298" s="163"/>
      <c r="E298" s="164"/>
      <c r="F298" s="164"/>
      <c r="G298" s="165"/>
      <c r="H298" s="166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</row>
    <row r="299">
      <c r="A299" s="163"/>
      <c r="B299" s="163"/>
      <c r="C299" s="163"/>
      <c r="D299" s="163"/>
      <c r="E299" s="164"/>
      <c r="F299" s="164"/>
      <c r="G299" s="165"/>
      <c r="H299" s="166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</row>
    <row r="300">
      <c r="A300" s="163"/>
      <c r="B300" s="163"/>
      <c r="C300" s="163"/>
      <c r="D300" s="163"/>
      <c r="E300" s="164"/>
      <c r="F300" s="164"/>
      <c r="G300" s="165"/>
      <c r="H300" s="166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</row>
    <row r="301">
      <c r="A301" s="163"/>
      <c r="B301" s="163"/>
      <c r="C301" s="163"/>
      <c r="D301" s="163"/>
      <c r="E301" s="164"/>
      <c r="F301" s="164"/>
      <c r="G301" s="165"/>
      <c r="H301" s="166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</row>
    <row r="302">
      <c r="A302" s="163"/>
      <c r="B302" s="163"/>
      <c r="C302" s="163"/>
      <c r="D302" s="163"/>
      <c r="E302" s="164"/>
      <c r="F302" s="164"/>
      <c r="G302" s="165"/>
      <c r="H302" s="166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</row>
    <row r="303">
      <c r="A303" s="163"/>
      <c r="B303" s="163"/>
      <c r="C303" s="163"/>
      <c r="D303" s="163"/>
      <c r="E303" s="164"/>
      <c r="F303" s="164"/>
      <c r="G303" s="165"/>
      <c r="H303" s="166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</row>
    <row r="304">
      <c r="A304" s="163"/>
      <c r="B304" s="163"/>
      <c r="C304" s="163"/>
      <c r="D304" s="163"/>
      <c r="E304" s="164"/>
      <c r="F304" s="164"/>
      <c r="G304" s="165"/>
      <c r="H304" s="166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</row>
    <row r="305">
      <c r="A305" s="163"/>
      <c r="B305" s="163"/>
      <c r="C305" s="163"/>
      <c r="D305" s="163"/>
      <c r="E305" s="164"/>
      <c r="F305" s="164"/>
      <c r="G305" s="165"/>
      <c r="H305" s="166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</row>
    <row r="306">
      <c r="A306" s="163"/>
      <c r="B306" s="163"/>
      <c r="C306" s="163"/>
      <c r="D306" s="163"/>
      <c r="E306" s="164"/>
      <c r="F306" s="164"/>
      <c r="G306" s="165"/>
      <c r="H306" s="166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</row>
    <row r="307">
      <c r="A307" s="163"/>
      <c r="B307" s="163"/>
      <c r="C307" s="163"/>
      <c r="D307" s="163"/>
      <c r="E307" s="164"/>
      <c r="F307" s="164"/>
      <c r="G307" s="165"/>
      <c r="H307" s="166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</row>
    <row r="308">
      <c r="A308" s="163"/>
      <c r="B308" s="163"/>
      <c r="C308" s="163"/>
      <c r="D308" s="163"/>
      <c r="E308" s="164"/>
      <c r="F308" s="164"/>
      <c r="G308" s="165"/>
      <c r="H308" s="166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</row>
    <row r="309">
      <c r="A309" s="163"/>
      <c r="B309" s="163"/>
      <c r="C309" s="163"/>
      <c r="D309" s="163"/>
      <c r="E309" s="164"/>
      <c r="F309" s="164"/>
      <c r="G309" s="165"/>
      <c r="H309" s="166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</row>
    <row r="310">
      <c r="A310" s="163"/>
      <c r="B310" s="163"/>
      <c r="C310" s="163"/>
      <c r="D310" s="163"/>
      <c r="E310" s="164"/>
      <c r="F310" s="164"/>
      <c r="G310" s="165"/>
      <c r="H310" s="166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</row>
    <row r="311">
      <c r="A311" s="163"/>
      <c r="B311" s="163"/>
      <c r="C311" s="163"/>
      <c r="D311" s="163"/>
      <c r="E311" s="164"/>
      <c r="F311" s="164"/>
      <c r="G311" s="165"/>
      <c r="H311" s="166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</row>
    <row r="312">
      <c r="A312" s="163"/>
      <c r="B312" s="163"/>
      <c r="C312" s="163"/>
      <c r="D312" s="163"/>
      <c r="E312" s="164"/>
      <c r="F312" s="164"/>
      <c r="G312" s="165"/>
      <c r="H312" s="166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</row>
    <row r="313">
      <c r="A313" s="163"/>
      <c r="B313" s="163"/>
      <c r="C313" s="163"/>
      <c r="D313" s="163"/>
      <c r="E313" s="164"/>
      <c r="F313" s="164"/>
      <c r="G313" s="165"/>
      <c r="H313" s="166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</row>
    <row r="314">
      <c r="A314" s="163"/>
      <c r="B314" s="163"/>
      <c r="C314" s="163"/>
      <c r="D314" s="163"/>
      <c r="E314" s="164"/>
      <c r="F314" s="164"/>
      <c r="G314" s="165"/>
      <c r="H314" s="166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</row>
    <row r="315">
      <c r="A315" s="163"/>
      <c r="B315" s="163"/>
      <c r="C315" s="163"/>
      <c r="D315" s="163"/>
      <c r="E315" s="164"/>
      <c r="F315" s="164"/>
      <c r="G315" s="165"/>
      <c r="H315" s="166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</row>
    <row r="316">
      <c r="A316" s="163"/>
      <c r="B316" s="163"/>
      <c r="C316" s="163"/>
      <c r="D316" s="163"/>
      <c r="E316" s="164"/>
      <c r="F316" s="164"/>
      <c r="G316" s="165"/>
      <c r="H316" s="166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</row>
    <row r="317">
      <c r="A317" s="163"/>
      <c r="B317" s="163"/>
      <c r="C317" s="163"/>
      <c r="D317" s="163"/>
      <c r="E317" s="164"/>
      <c r="F317" s="164"/>
      <c r="G317" s="165"/>
      <c r="H317" s="166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</row>
    <row r="318">
      <c r="A318" s="163"/>
      <c r="B318" s="163"/>
      <c r="C318" s="163"/>
      <c r="D318" s="163"/>
      <c r="E318" s="164"/>
      <c r="F318" s="164"/>
      <c r="G318" s="165"/>
      <c r="H318" s="166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</row>
    <row r="319">
      <c r="A319" s="163"/>
      <c r="B319" s="163"/>
      <c r="C319" s="163"/>
      <c r="D319" s="163"/>
      <c r="E319" s="164"/>
      <c r="F319" s="164"/>
      <c r="G319" s="165"/>
      <c r="H319" s="166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</row>
    <row r="320">
      <c r="A320" s="163"/>
      <c r="B320" s="163"/>
      <c r="C320" s="163"/>
      <c r="D320" s="163"/>
      <c r="E320" s="164"/>
      <c r="F320" s="164"/>
      <c r="G320" s="165"/>
      <c r="H320" s="166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</row>
    <row r="321">
      <c r="A321" s="163"/>
      <c r="B321" s="163"/>
      <c r="C321" s="163"/>
      <c r="D321" s="163"/>
      <c r="E321" s="164"/>
      <c r="F321" s="164"/>
      <c r="G321" s="165"/>
      <c r="H321" s="166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</row>
    <row r="322">
      <c r="A322" s="163"/>
      <c r="B322" s="163"/>
      <c r="C322" s="163"/>
      <c r="D322" s="163"/>
      <c r="E322" s="164"/>
      <c r="F322" s="164"/>
      <c r="G322" s="165"/>
      <c r="H322" s="166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</row>
    <row r="323">
      <c r="A323" s="163"/>
      <c r="B323" s="163"/>
      <c r="C323" s="163"/>
      <c r="D323" s="163"/>
      <c r="E323" s="164"/>
      <c r="F323" s="164"/>
      <c r="G323" s="165"/>
      <c r="H323" s="166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</row>
    <row r="324">
      <c r="A324" s="163"/>
      <c r="B324" s="163"/>
      <c r="C324" s="163"/>
      <c r="D324" s="163"/>
      <c r="E324" s="164"/>
      <c r="F324" s="164"/>
      <c r="G324" s="165"/>
      <c r="H324" s="166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</row>
    <row r="325">
      <c r="A325" s="163"/>
      <c r="B325" s="163"/>
      <c r="C325" s="163"/>
      <c r="D325" s="163"/>
      <c r="E325" s="164"/>
      <c r="F325" s="164"/>
      <c r="G325" s="165"/>
      <c r="H325" s="166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</row>
    <row r="326">
      <c r="A326" s="163"/>
      <c r="B326" s="163"/>
      <c r="C326" s="163"/>
      <c r="D326" s="163"/>
      <c r="E326" s="164"/>
      <c r="F326" s="164"/>
      <c r="G326" s="165"/>
      <c r="H326" s="166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</row>
    <row r="327">
      <c r="A327" s="163"/>
      <c r="B327" s="163"/>
      <c r="C327" s="163"/>
      <c r="D327" s="163"/>
      <c r="E327" s="164"/>
      <c r="F327" s="164"/>
      <c r="G327" s="165"/>
      <c r="H327" s="166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</row>
    <row r="328">
      <c r="A328" s="163"/>
      <c r="B328" s="163"/>
      <c r="C328" s="163"/>
      <c r="D328" s="163"/>
      <c r="E328" s="164"/>
      <c r="F328" s="164"/>
      <c r="G328" s="165"/>
      <c r="H328" s="166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</row>
    <row r="329">
      <c r="A329" s="163"/>
      <c r="B329" s="163"/>
      <c r="C329" s="163"/>
      <c r="D329" s="163"/>
      <c r="E329" s="164"/>
      <c r="F329" s="164"/>
      <c r="G329" s="165"/>
      <c r="H329" s="166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</row>
    <row r="330">
      <c r="A330" s="163"/>
      <c r="B330" s="163"/>
      <c r="C330" s="163"/>
      <c r="D330" s="163"/>
      <c r="E330" s="164"/>
      <c r="F330" s="164"/>
      <c r="G330" s="165"/>
      <c r="H330" s="166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</row>
    <row r="331">
      <c r="A331" s="163"/>
      <c r="B331" s="163"/>
      <c r="C331" s="163"/>
      <c r="D331" s="163"/>
      <c r="E331" s="164"/>
      <c r="F331" s="164"/>
      <c r="G331" s="165"/>
      <c r="H331" s="166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</row>
    <row r="332">
      <c r="A332" s="163"/>
      <c r="B332" s="163"/>
      <c r="C332" s="163"/>
      <c r="D332" s="163"/>
      <c r="E332" s="164"/>
      <c r="F332" s="164"/>
      <c r="G332" s="165"/>
      <c r="H332" s="166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</row>
    <row r="333">
      <c r="A333" s="163"/>
      <c r="B333" s="163"/>
      <c r="C333" s="163"/>
      <c r="D333" s="163"/>
      <c r="E333" s="164"/>
      <c r="F333" s="164"/>
      <c r="G333" s="165"/>
      <c r="H333" s="166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</row>
    <row r="334">
      <c r="A334" s="163"/>
      <c r="B334" s="163"/>
      <c r="C334" s="163"/>
      <c r="D334" s="163"/>
      <c r="E334" s="164"/>
      <c r="F334" s="164"/>
      <c r="G334" s="165"/>
      <c r="H334" s="166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</row>
    <row r="335">
      <c r="A335" s="163"/>
      <c r="B335" s="163"/>
      <c r="C335" s="163"/>
      <c r="D335" s="163"/>
      <c r="E335" s="164"/>
      <c r="F335" s="164"/>
      <c r="G335" s="165"/>
      <c r="H335" s="166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</row>
    <row r="336">
      <c r="A336" s="163"/>
      <c r="B336" s="163"/>
      <c r="C336" s="163"/>
      <c r="D336" s="163"/>
      <c r="E336" s="164"/>
      <c r="F336" s="164"/>
      <c r="G336" s="165"/>
      <c r="H336" s="166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</row>
    <row r="337">
      <c r="A337" s="163"/>
      <c r="B337" s="163"/>
      <c r="C337" s="163"/>
      <c r="D337" s="163"/>
      <c r="E337" s="164"/>
      <c r="F337" s="164"/>
      <c r="G337" s="165"/>
      <c r="H337" s="166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</row>
    <row r="338">
      <c r="A338" s="163"/>
      <c r="B338" s="163"/>
      <c r="C338" s="163"/>
      <c r="D338" s="163"/>
      <c r="E338" s="164"/>
      <c r="F338" s="164"/>
      <c r="G338" s="165"/>
      <c r="H338" s="166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</row>
    <row r="339">
      <c r="A339" s="163"/>
      <c r="B339" s="163"/>
      <c r="C339" s="163"/>
      <c r="D339" s="163"/>
      <c r="E339" s="164"/>
      <c r="F339" s="164"/>
      <c r="G339" s="165"/>
      <c r="H339" s="166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</row>
    <row r="340">
      <c r="A340" s="163"/>
      <c r="B340" s="163"/>
      <c r="C340" s="163"/>
      <c r="D340" s="163"/>
      <c r="E340" s="164"/>
      <c r="F340" s="164"/>
      <c r="G340" s="165"/>
      <c r="H340" s="166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</row>
    <row r="341">
      <c r="A341" s="163"/>
      <c r="B341" s="163"/>
      <c r="C341" s="163"/>
      <c r="D341" s="163"/>
      <c r="E341" s="164"/>
      <c r="F341" s="164"/>
      <c r="G341" s="165"/>
      <c r="H341" s="166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</row>
    <row r="342">
      <c r="A342" s="163"/>
      <c r="B342" s="163"/>
      <c r="C342" s="163"/>
      <c r="D342" s="163"/>
      <c r="E342" s="164"/>
      <c r="F342" s="164"/>
      <c r="G342" s="165"/>
      <c r="H342" s="166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</row>
    <row r="343">
      <c r="A343" s="163"/>
      <c r="B343" s="163"/>
      <c r="C343" s="163"/>
      <c r="D343" s="163"/>
      <c r="E343" s="164"/>
      <c r="F343" s="164"/>
      <c r="G343" s="165"/>
      <c r="H343" s="166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</row>
    <row r="344">
      <c r="A344" s="163"/>
      <c r="B344" s="163"/>
      <c r="C344" s="163"/>
      <c r="D344" s="163"/>
      <c r="E344" s="164"/>
      <c r="F344" s="164"/>
      <c r="G344" s="165"/>
      <c r="H344" s="166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</row>
    <row r="345">
      <c r="A345" s="163"/>
      <c r="B345" s="163"/>
      <c r="C345" s="163"/>
      <c r="D345" s="163"/>
      <c r="E345" s="164"/>
      <c r="F345" s="164"/>
      <c r="G345" s="165"/>
      <c r="H345" s="166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</row>
    <row r="346">
      <c r="A346" s="163"/>
      <c r="B346" s="163"/>
      <c r="C346" s="163"/>
      <c r="D346" s="163"/>
      <c r="E346" s="164"/>
      <c r="F346" s="164"/>
      <c r="G346" s="165"/>
      <c r="H346" s="166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</row>
    <row r="347">
      <c r="A347" s="163"/>
      <c r="B347" s="163"/>
      <c r="C347" s="163"/>
      <c r="D347" s="163"/>
      <c r="E347" s="164"/>
      <c r="F347" s="164"/>
      <c r="G347" s="165"/>
      <c r="H347" s="166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</row>
    <row r="348">
      <c r="A348" s="163"/>
      <c r="B348" s="163"/>
      <c r="C348" s="163"/>
      <c r="D348" s="163"/>
      <c r="E348" s="164"/>
      <c r="F348" s="164"/>
      <c r="G348" s="165"/>
      <c r="H348" s="166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</row>
    <row r="349">
      <c r="A349" s="163"/>
      <c r="B349" s="163"/>
      <c r="C349" s="163"/>
      <c r="D349" s="163"/>
      <c r="E349" s="164"/>
      <c r="F349" s="164"/>
      <c r="G349" s="165"/>
      <c r="H349" s="166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</row>
    <row r="350">
      <c r="A350" s="163"/>
      <c r="B350" s="163"/>
      <c r="C350" s="163"/>
      <c r="D350" s="163"/>
      <c r="E350" s="164"/>
      <c r="F350" s="164"/>
      <c r="G350" s="165"/>
      <c r="H350" s="166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</row>
    <row r="351">
      <c r="A351" s="163"/>
      <c r="B351" s="163"/>
      <c r="C351" s="163"/>
      <c r="D351" s="163"/>
      <c r="E351" s="164"/>
      <c r="F351" s="164"/>
      <c r="G351" s="165"/>
      <c r="H351" s="166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</row>
    <row r="352">
      <c r="A352" s="163"/>
      <c r="B352" s="163"/>
      <c r="C352" s="163"/>
      <c r="D352" s="163"/>
      <c r="E352" s="164"/>
      <c r="F352" s="164"/>
      <c r="G352" s="165"/>
      <c r="H352" s="166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</row>
    <row r="353">
      <c r="A353" s="163"/>
      <c r="B353" s="163"/>
      <c r="C353" s="163"/>
      <c r="D353" s="163"/>
      <c r="E353" s="164"/>
      <c r="F353" s="164"/>
      <c r="G353" s="165"/>
      <c r="H353" s="166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</row>
    <row r="354">
      <c r="A354" s="163"/>
      <c r="B354" s="163"/>
      <c r="C354" s="163"/>
      <c r="D354" s="163"/>
      <c r="E354" s="164"/>
      <c r="F354" s="164"/>
      <c r="G354" s="165"/>
      <c r="H354" s="166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</row>
    <row r="355">
      <c r="A355" s="163"/>
      <c r="B355" s="163"/>
      <c r="C355" s="163"/>
      <c r="D355" s="163"/>
      <c r="E355" s="164"/>
      <c r="F355" s="164"/>
      <c r="G355" s="165"/>
      <c r="H355" s="166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</row>
    <row r="356">
      <c r="A356" s="163"/>
      <c r="B356" s="163"/>
      <c r="C356" s="163"/>
      <c r="D356" s="163"/>
      <c r="E356" s="164"/>
      <c r="F356" s="164"/>
      <c r="G356" s="165"/>
      <c r="H356" s="166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</row>
    <row r="357">
      <c r="A357" s="163"/>
      <c r="B357" s="163"/>
      <c r="C357" s="163"/>
      <c r="D357" s="163"/>
      <c r="E357" s="164"/>
      <c r="F357" s="164"/>
      <c r="G357" s="165"/>
      <c r="H357" s="166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</row>
    <row r="358">
      <c r="A358" s="163"/>
      <c r="B358" s="163"/>
      <c r="C358" s="163"/>
      <c r="D358" s="163"/>
      <c r="E358" s="164"/>
      <c r="F358" s="164"/>
      <c r="G358" s="165"/>
      <c r="H358" s="166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</row>
    <row r="359">
      <c r="A359" s="163"/>
      <c r="B359" s="163"/>
      <c r="C359" s="163"/>
      <c r="D359" s="163"/>
      <c r="E359" s="164"/>
      <c r="F359" s="164"/>
      <c r="G359" s="165"/>
      <c r="H359" s="166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</row>
    <row r="360">
      <c r="A360" s="163"/>
      <c r="B360" s="163"/>
      <c r="C360" s="163"/>
      <c r="D360" s="163"/>
      <c r="E360" s="164"/>
      <c r="F360" s="164"/>
      <c r="G360" s="165"/>
      <c r="H360" s="166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</row>
    <row r="361">
      <c r="A361" s="163"/>
      <c r="B361" s="163"/>
      <c r="C361" s="163"/>
      <c r="D361" s="163"/>
      <c r="E361" s="164"/>
      <c r="F361" s="164"/>
      <c r="G361" s="165"/>
      <c r="H361" s="166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</row>
    <row r="362">
      <c r="A362" s="163"/>
      <c r="B362" s="163"/>
      <c r="C362" s="163"/>
      <c r="D362" s="163"/>
      <c r="E362" s="164"/>
      <c r="F362" s="164"/>
      <c r="G362" s="165"/>
      <c r="H362" s="166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</row>
    <row r="363">
      <c r="A363" s="163"/>
      <c r="B363" s="163"/>
      <c r="C363" s="163"/>
      <c r="D363" s="163"/>
      <c r="E363" s="164"/>
      <c r="F363" s="164"/>
      <c r="G363" s="165"/>
      <c r="H363" s="166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</row>
    <row r="364">
      <c r="A364" s="163"/>
      <c r="B364" s="163"/>
      <c r="C364" s="163"/>
      <c r="D364" s="163"/>
      <c r="E364" s="164"/>
      <c r="F364" s="164"/>
      <c r="G364" s="165"/>
      <c r="H364" s="166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</row>
    <row r="365">
      <c r="A365" s="163"/>
      <c r="B365" s="163"/>
      <c r="C365" s="163"/>
      <c r="D365" s="163"/>
      <c r="E365" s="164"/>
      <c r="F365" s="164"/>
      <c r="G365" s="165"/>
      <c r="H365" s="166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</row>
    <row r="366">
      <c r="A366" s="163"/>
      <c r="B366" s="163"/>
      <c r="C366" s="163"/>
      <c r="D366" s="163"/>
      <c r="E366" s="164"/>
      <c r="F366" s="164"/>
      <c r="G366" s="165"/>
      <c r="H366" s="166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</row>
    <row r="367">
      <c r="A367" s="163"/>
      <c r="B367" s="163"/>
      <c r="C367" s="163"/>
      <c r="D367" s="163"/>
      <c r="E367" s="164"/>
      <c r="F367" s="164"/>
      <c r="G367" s="165"/>
      <c r="H367" s="166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</row>
    <row r="368">
      <c r="A368" s="163"/>
      <c r="B368" s="163"/>
      <c r="C368" s="163"/>
      <c r="D368" s="163"/>
      <c r="E368" s="164"/>
      <c r="F368" s="164"/>
      <c r="G368" s="165"/>
      <c r="H368" s="166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</row>
    <row r="369">
      <c r="A369" s="163"/>
      <c r="B369" s="163"/>
      <c r="C369" s="163"/>
      <c r="D369" s="163"/>
      <c r="E369" s="164"/>
      <c r="F369" s="164"/>
      <c r="G369" s="165"/>
      <c r="H369" s="166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</row>
    <row r="370">
      <c r="A370" s="163"/>
      <c r="B370" s="163"/>
      <c r="C370" s="163"/>
      <c r="D370" s="163"/>
      <c r="E370" s="164"/>
      <c r="F370" s="164"/>
      <c r="G370" s="165"/>
      <c r="H370" s="166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</row>
    <row r="371">
      <c r="A371" s="163"/>
      <c r="B371" s="163"/>
      <c r="C371" s="163"/>
      <c r="D371" s="163"/>
      <c r="E371" s="164"/>
      <c r="F371" s="164"/>
      <c r="G371" s="165"/>
      <c r="H371" s="166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</row>
    <row r="372">
      <c r="A372" s="163"/>
      <c r="B372" s="163"/>
      <c r="C372" s="163"/>
      <c r="D372" s="163"/>
      <c r="E372" s="164"/>
      <c r="F372" s="164"/>
      <c r="G372" s="165"/>
      <c r="H372" s="166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</row>
    <row r="373">
      <c r="A373" s="163"/>
      <c r="B373" s="163"/>
      <c r="C373" s="163"/>
      <c r="D373" s="163"/>
      <c r="E373" s="164"/>
      <c r="F373" s="164"/>
      <c r="G373" s="165"/>
      <c r="H373" s="166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</row>
    <row r="374">
      <c r="A374" s="163"/>
      <c r="B374" s="163"/>
      <c r="C374" s="163"/>
      <c r="D374" s="163"/>
      <c r="E374" s="164"/>
      <c r="F374" s="164"/>
      <c r="G374" s="165"/>
      <c r="H374" s="166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</row>
    <row r="375">
      <c r="A375" s="163"/>
      <c r="B375" s="163"/>
      <c r="C375" s="163"/>
      <c r="D375" s="163"/>
      <c r="E375" s="164"/>
      <c r="F375" s="164"/>
      <c r="G375" s="165"/>
      <c r="H375" s="166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</row>
    <row r="376">
      <c r="A376" s="163"/>
      <c r="B376" s="163"/>
      <c r="C376" s="163"/>
      <c r="D376" s="163"/>
      <c r="E376" s="164"/>
      <c r="F376" s="164"/>
      <c r="G376" s="165"/>
      <c r="H376" s="166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</row>
    <row r="377">
      <c r="A377" s="163"/>
      <c r="B377" s="163"/>
      <c r="C377" s="163"/>
      <c r="D377" s="163"/>
      <c r="E377" s="164"/>
      <c r="F377" s="164"/>
      <c r="G377" s="165"/>
      <c r="H377" s="166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</row>
    <row r="378">
      <c r="A378" s="163"/>
      <c r="B378" s="163"/>
      <c r="C378" s="163"/>
      <c r="D378" s="163"/>
      <c r="E378" s="164"/>
      <c r="F378" s="164"/>
      <c r="G378" s="165"/>
      <c r="H378" s="166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</row>
    <row r="379">
      <c r="A379" s="163"/>
      <c r="B379" s="163"/>
      <c r="C379" s="163"/>
      <c r="D379" s="163"/>
      <c r="E379" s="164"/>
      <c r="F379" s="164"/>
      <c r="G379" s="165"/>
      <c r="H379" s="166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</row>
    <row r="380">
      <c r="A380" s="163"/>
      <c r="B380" s="163"/>
      <c r="C380" s="163"/>
      <c r="D380" s="163"/>
      <c r="E380" s="164"/>
      <c r="F380" s="164"/>
      <c r="G380" s="165"/>
      <c r="H380" s="166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</row>
    <row r="381">
      <c r="A381" s="163"/>
      <c r="B381" s="163"/>
      <c r="C381" s="163"/>
      <c r="D381" s="163"/>
      <c r="E381" s="164"/>
      <c r="F381" s="164"/>
      <c r="G381" s="165"/>
      <c r="H381" s="166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</row>
    <row r="382">
      <c r="A382" s="163"/>
      <c r="B382" s="163"/>
      <c r="C382" s="163"/>
      <c r="D382" s="163"/>
      <c r="E382" s="164"/>
      <c r="F382" s="164"/>
      <c r="G382" s="165"/>
      <c r="H382" s="166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</row>
    <row r="383">
      <c r="A383" s="163"/>
      <c r="B383" s="163"/>
      <c r="C383" s="163"/>
      <c r="D383" s="163"/>
      <c r="E383" s="164"/>
      <c r="F383" s="164"/>
      <c r="G383" s="165"/>
      <c r="H383" s="166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</row>
    <row r="384">
      <c r="A384" s="163"/>
      <c r="B384" s="163"/>
      <c r="C384" s="163"/>
      <c r="D384" s="163"/>
      <c r="E384" s="164"/>
      <c r="F384" s="164"/>
      <c r="G384" s="165"/>
      <c r="H384" s="166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</row>
    <row r="385">
      <c r="A385" s="163"/>
      <c r="B385" s="163"/>
      <c r="C385" s="163"/>
      <c r="D385" s="163"/>
      <c r="E385" s="164"/>
      <c r="F385" s="164"/>
      <c r="G385" s="165"/>
      <c r="H385" s="166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</row>
    <row r="386">
      <c r="A386" s="163"/>
      <c r="B386" s="163"/>
      <c r="C386" s="163"/>
      <c r="D386" s="163"/>
      <c r="E386" s="164"/>
      <c r="F386" s="164"/>
      <c r="G386" s="165"/>
      <c r="H386" s="166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</row>
    <row r="387">
      <c r="A387" s="163"/>
      <c r="B387" s="163"/>
      <c r="C387" s="163"/>
      <c r="D387" s="163"/>
      <c r="E387" s="164"/>
      <c r="F387" s="164"/>
      <c r="G387" s="165"/>
      <c r="H387" s="166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</row>
    <row r="388">
      <c r="A388" s="163"/>
      <c r="B388" s="163"/>
      <c r="C388" s="163"/>
      <c r="D388" s="163"/>
      <c r="E388" s="164"/>
      <c r="F388" s="164"/>
      <c r="G388" s="165"/>
      <c r="H388" s="166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</row>
    <row r="389">
      <c r="A389" s="163"/>
      <c r="B389" s="163"/>
      <c r="C389" s="163"/>
      <c r="D389" s="163"/>
      <c r="E389" s="164"/>
      <c r="F389" s="164"/>
      <c r="G389" s="165"/>
      <c r="H389" s="166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</row>
    <row r="390">
      <c r="A390" s="163"/>
      <c r="B390" s="163"/>
      <c r="C390" s="163"/>
      <c r="D390" s="163"/>
      <c r="E390" s="164"/>
      <c r="F390" s="164"/>
      <c r="G390" s="165"/>
      <c r="H390" s="166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</row>
    <row r="391">
      <c r="A391" s="163"/>
      <c r="B391" s="163"/>
      <c r="C391" s="163"/>
      <c r="D391" s="163"/>
      <c r="E391" s="164"/>
      <c r="F391" s="164"/>
      <c r="G391" s="165"/>
      <c r="H391" s="166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</row>
    <row r="392">
      <c r="A392" s="163"/>
      <c r="B392" s="163"/>
      <c r="C392" s="163"/>
      <c r="D392" s="163"/>
      <c r="E392" s="164"/>
      <c r="F392" s="164"/>
      <c r="G392" s="165"/>
      <c r="H392" s="166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</row>
    <row r="393">
      <c r="A393" s="163"/>
      <c r="B393" s="163"/>
      <c r="C393" s="163"/>
      <c r="D393" s="163"/>
      <c r="E393" s="164"/>
      <c r="F393" s="164"/>
      <c r="G393" s="165"/>
      <c r="H393" s="166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</row>
    <row r="394">
      <c r="A394" s="163"/>
      <c r="B394" s="163"/>
      <c r="C394" s="163"/>
      <c r="D394" s="163"/>
      <c r="E394" s="164"/>
      <c r="F394" s="164"/>
      <c r="G394" s="165"/>
      <c r="H394" s="166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</row>
    <row r="395">
      <c r="A395" s="163"/>
      <c r="B395" s="163"/>
      <c r="C395" s="163"/>
      <c r="D395" s="163"/>
      <c r="E395" s="164"/>
      <c r="F395" s="164"/>
      <c r="G395" s="165"/>
      <c r="H395" s="166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</row>
    <row r="396">
      <c r="A396" s="163"/>
      <c r="B396" s="163"/>
      <c r="C396" s="163"/>
      <c r="D396" s="163"/>
      <c r="E396" s="164"/>
      <c r="F396" s="164"/>
      <c r="G396" s="165"/>
      <c r="H396" s="166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</row>
    <row r="397">
      <c r="A397" s="163"/>
      <c r="B397" s="163"/>
      <c r="C397" s="163"/>
      <c r="D397" s="163"/>
      <c r="E397" s="164"/>
      <c r="F397" s="164"/>
      <c r="G397" s="165"/>
      <c r="H397" s="166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</row>
    <row r="398">
      <c r="A398" s="163"/>
      <c r="B398" s="163"/>
      <c r="C398" s="163"/>
      <c r="D398" s="163"/>
      <c r="E398" s="164"/>
      <c r="F398" s="164"/>
      <c r="G398" s="165"/>
      <c r="H398" s="166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</row>
    <row r="399">
      <c r="A399" s="163"/>
      <c r="B399" s="163"/>
      <c r="C399" s="163"/>
      <c r="D399" s="163"/>
      <c r="E399" s="164"/>
      <c r="F399" s="164"/>
      <c r="G399" s="165"/>
      <c r="H399" s="166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</row>
    <row r="400">
      <c r="A400" s="163"/>
      <c r="B400" s="163"/>
      <c r="C400" s="163"/>
      <c r="D400" s="163"/>
      <c r="E400" s="164"/>
      <c r="F400" s="164"/>
      <c r="G400" s="165"/>
      <c r="H400" s="166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</row>
    <row r="401">
      <c r="A401" s="163"/>
      <c r="B401" s="163"/>
      <c r="C401" s="163"/>
      <c r="D401" s="163"/>
      <c r="E401" s="164"/>
      <c r="F401" s="164"/>
      <c r="G401" s="165"/>
      <c r="H401" s="166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</row>
    <row r="402">
      <c r="A402" s="163"/>
      <c r="B402" s="163"/>
      <c r="C402" s="163"/>
      <c r="D402" s="163"/>
      <c r="E402" s="164"/>
      <c r="F402" s="164"/>
      <c r="G402" s="165"/>
      <c r="H402" s="166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</row>
    <row r="403">
      <c r="A403" s="163"/>
      <c r="B403" s="163"/>
      <c r="C403" s="163"/>
      <c r="D403" s="163"/>
      <c r="E403" s="164"/>
      <c r="F403" s="164"/>
      <c r="G403" s="165"/>
      <c r="H403" s="166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</row>
    <row r="404">
      <c r="A404" s="163"/>
      <c r="B404" s="163"/>
      <c r="C404" s="163"/>
      <c r="D404" s="163"/>
      <c r="E404" s="164"/>
      <c r="F404" s="164"/>
      <c r="G404" s="165"/>
      <c r="H404" s="166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</row>
    <row r="405">
      <c r="A405" s="163"/>
      <c r="B405" s="163"/>
      <c r="C405" s="163"/>
      <c r="D405" s="163"/>
      <c r="E405" s="164"/>
      <c r="F405" s="164"/>
      <c r="G405" s="165"/>
      <c r="H405" s="166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</row>
    <row r="406">
      <c r="A406" s="163"/>
      <c r="B406" s="163"/>
      <c r="C406" s="163"/>
      <c r="D406" s="163"/>
      <c r="E406" s="164"/>
      <c r="F406" s="164"/>
      <c r="G406" s="165"/>
      <c r="H406" s="166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</row>
    <row r="407">
      <c r="A407" s="163"/>
      <c r="B407" s="163"/>
      <c r="C407" s="163"/>
      <c r="D407" s="163"/>
      <c r="E407" s="164"/>
      <c r="F407" s="164"/>
      <c r="G407" s="165"/>
      <c r="H407" s="166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</row>
    <row r="408">
      <c r="A408" s="163"/>
      <c r="B408" s="163"/>
      <c r="C408" s="163"/>
      <c r="D408" s="163"/>
      <c r="E408" s="164"/>
      <c r="F408" s="164"/>
      <c r="G408" s="165"/>
      <c r="H408" s="166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</row>
    <row r="409">
      <c r="A409" s="163"/>
      <c r="B409" s="163"/>
      <c r="C409" s="163"/>
      <c r="D409" s="163"/>
      <c r="E409" s="164"/>
      <c r="F409" s="164"/>
      <c r="G409" s="165"/>
      <c r="H409" s="166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</row>
    <row r="410">
      <c r="A410" s="163"/>
      <c r="B410" s="163"/>
      <c r="C410" s="163"/>
      <c r="D410" s="163"/>
      <c r="E410" s="164"/>
      <c r="F410" s="164"/>
      <c r="G410" s="165"/>
      <c r="H410" s="166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</row>
    <row r="411">
      <c r="A411" s="163"/>
      <c r="B411" s="163"/>
      <c r="C411" s="163"/>
      <c r="D411" s="163"/>
      <c r="E411" s="164"/>
      <c r="F411" s="164"/>
      <c r="G411" s="165"/>
      <c r="H411" s="166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</row>
    <row r="412">
      <c r="A412" s="163"/>
      <c r="B412" s="163"/>
      <c r="C412" s="163"/>
      <c r="D412" s="163"/>
      <c r="E412" s="164"/>
      <c r="F412" s="164"/>
      <c r="G412" s="165"/>
      <c r="H412" s="166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</row>
    <row r="413">
      <c r="A413" s="163"/>
      <c r="B413" s="163"/>
      <c r="C413" s="163"/>
      <c r="D413" s="163"/>
      <c r="E413" s="164"/>
      <c r="F413" s="164"/>
      <c r="G413" s="165"/>
      <c r="H413" s="166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</row>
    <row r="414">
      <c r="A414" s="163"/>
      <c r="B414" s="163"/>
      <c r="C414" s="163"/>
      <c r="D414" s="163"/>
      <c r="E414" s="164"/>
      <c r="F414" s="164"/>
      <c r="G414" s="165"/>
      <c r="H414" s="166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</row>
    <row r="415">
      <c r="A415" s="163"/>
      <c r="B415" s="163"/>
      <c r="C415" s="163"/>
      <c r="D415" s="163"/>
      <c r="E415" s="164"/>
      <c r="F415" s="164"/>
      <c r="G415" s="165"/>
      <c r="H415" s="166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</row>
    <row r="416">
      <c r="A416" s="163"/>
      <c r="B416" s="163"/>
      <c r="C416" s="163"/>
      <c r="D416" s="163"/>
      <c r="E416" s="164"/>
      <c r="F416" s="164"/>
      <c r="G416" s="165"/>
      <c r="H416" s="166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</row>
    <row r="417">
      <c r="A417" s="163"/>
      <c r="B417" s="163"/>
      <c r="C417" s="163"/>
      <c r="D417" s="163"/>
      <c r="E417" s="164"/>
      <c r="F417" s="164"/>
      <c r="G417" s="165"/>
      <c r="H417" s="166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</row>
    <row r="418">
      <c r="A418" s="163"/>
      <c r="B418" s="163"/>
      <c r="C418" s="163"/>
      <c r="D418" s="163"/>
      <c r="E418" s="164"/>
      <c r="F418" s="164"/>
      <c r="G418" s="165"/>
      <c r="H418" s="166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</row>
    <row r="419">
      <c r="A419" s="163"/>
      <c r="B419" s="163"/>
      <c r="C419" s="163"/>
      <c r="D419" s="163"/>
      <c r="E419" s="164"/>
      <c r="F419" s="164"/>
      <c r="G419" s="165"/>
      <c r="H419" s="166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</row>
    <row r="420">
      <c r="A420" s="163"/>
      <c r="B420" s="163"/>
      <c r="C420" s="163"/>
      <c r="D420" s="163"/>
      <c r="E420" s="164"/>
      <c r="F420" s="164"/>
      <c r="G420" s="165"/>
      <c r="H420" s="166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</row>
    <row r="421">
      <c r="A421" s="163"/>
      <c r="B421" s="163"/>
      <c r="C421" s="163"/>
      <c r="D421" s="163"/>
      <c r="E421" s="164"/>
      <c r="F421" s="164"/>
      <c r="G421" s="165"/>
      <c r="H421" s="166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</row>
    <row r="422">
      <c r="A422" s="163"/>
      <c r="B422" s="163"/>
      <c r="C422" s="163"/>
      <c r="D422" s="163"/>
      <c r="E422" s="164"/>
      <c r="F422" s="164"/>
      <c r="G422" s="165"/>
      <c r="H422" s="166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</row>
    <row r="423">
      <c r="A423" s="163"/>
      <c r="B423" s="163"/>
      <c r="C423" s="163"/>
      <c r="D423" s="163"/>
      <c r="E423" s="164"/>
      <c r="F423" s="164"/>
      <c r="G423" s="165"/>
      <c r="H423" s="166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</row>
    <row r="424">
      <c r="A424" s="163"/>
      <c r="B424" s="163"/>
      <c r="C424" s="163"/>
      <c r="D424" s="163"/>
      <c r="E424" s="164"/>
      <c r="F424" s="164"/>
      <c r="G424" s="165"/>
      <c r="H424" s="166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</row>
    <row r="425">
      <c r="A425" s="163"/>
      <c r="B425" s="163"/>
      <c r="C425" s="163"/>
      <c r="D425" s="163"/>
      <c r="E425" s="164"/>
      <c r="F425" s="164"/>
      <c r="G425" s="165"/>
      <c r="H425" s="166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</row>
    <row r="426">
      <c r="A426" s="163"/>
      <c r="B426" s="163"/>
      <c r="C426" s="163"/>
      <c r="D426" s="163"/>
      <c r="E426" s="164"/>
      <c r="F426" s="164"/>
      <c r="G426" s="165"/>
      <c r="H426" s="166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</row>
    <row r="427">
      <c r="A427" s="163"/>
      <c r="B427" s="163"/>
      <c r="C427" s="163"/>
      <c r="D427" s="163"/>
      <c r="E427" s="164"/>
      <c r="F427" s="164"/>
      <c r="G427" s="165"/>
      <c r="H427" s="166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</row>
    <row r="428">
      <c r="A428" s="163"/>
      <c r="B428" s="163"/>
      <c r="C428" s="163"/>
      <c r="D428" s="163"/>
      <c r="E428" s="164"/>
      <c r="F428" s="164"/>
      <c r="G428" s="165"/>
      <c r="H428" s="166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</row>
    <row r="429">
      <c r="A429" s="163"/>
      <c r="B429" s="163"/>
      <c r="C429" s="163"/>
      <c r="D429" s="163"/>
      <c r="E429" s="164"/>
      <c r="F429" s="164"/>
      <c r="G429" s="165"/>
      <c r="H429" s="166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</row>
    <row r="430">
      <c r="A430" s="163"/>
      <c r="B430" s="163"/>
      <c r="C430" s="163"/>
      <c r="D430" s="163"/>
      <c r="E430" s="164"/>
      <c r="F430" s="164"/>
      <c r="G430" s="165"/>
      <c r="H430" s="166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</row>
    <row r="431">
      <c r="A431" s="163"/>
      <c r="B431" s="163"/>
      <c r="C431" s="163"/>
      <c r="D431" s="163"/>
      <c r="E431" s="164"/>
      <c r="F431" s="164"/>
      <c r="G431" s="165"/>
      <c r="H431" s="166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</row>
    <row r="432">
      <c r="A432" s="163"/>
      <c r="B432" s="163"/>
      <c r="C432" s="163"/>
      <c r="D432" s="163"/>
      <c r="E432" s="164"/>
      <c r="F432" s="164"/>
      <c r="G432" s="165"/>
      <c r="H432" s="166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</row>
    <row r="433">
      <c r="A433" s="163"/>
      <c r="B433" s="163"/>
      <c r="C433" s="163"/>
      <c r="D433" s="163"/>
      <c r="E433" s="164"/>
      <c r="F433" s="164"/>
      <c r="G433" s="165"/>
      <c r="H433" s="166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</row>
    <row r="434">
      <c r="A434" s="163"/>
      <c r="B434" s="163"/>
      <c r="C434" s="163"/>
      <c r="D434" s="163"/>
      <c r="E434" s="164"/>
      <c r="F434" s="164"/>
      <c r="G434" s="165"/>
      <c r="H434" s="166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</row>
    <row r="435">
      <c r="A435" s="163"/>
      <c r="B435" s="163"/>
      <c r="C435" s="163"/>
      <c r="D435" s="163"/>
      <c r="E435" s="164"/>
      <c r="F435" s="164"/>
      <c r="G435" s="165"/>
      <c r="H435" s="166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</row>
    <row r="436">
      <c r="A436" s="163"/>
      <c r="B436" s="163"/>
      <c r="C436" s="163"/>
      <c r="D436" s="163"/>
      <c r="E436" s="164"/>
      <c r="F436" s="164"/>
      <c r="G436" s="165"/>
      <c r="H436" s="166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</row>
    <row r="437">
      <c r="A437" s="163"/>
      <c r="B437" s="163"/>
      <c r="C437" s="163"/>
      <c r="D437" s="163"/>
      <c r="E437" s="164"/>
      <c r="F437" s="164"/>
      <c r="G437" s="165"/>
      <c r="H437" s="166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</row>
    <row r="438">
      <c r="A438" s="163"/>
      <c r="B438" s="163"/>
      <c r="C438" s="163"/>
      <c r="D438" s="163"/>
      <c r="E438" s="164"/>
      <c r="F438" s="164"/>
      <c r="G438" s="165"/>
      <c r="H438" s="166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</row>
    <row r="439">
      <c r="A439" s="163"/>
      <c r="B439" s="163"/>
      <c r="C439" s="163"/>
      <c r="D439" s="163"/>
      <c r="E439" s="164"/>
      <c r="F439" s="164"/>
      <c r="G439" s="165"/>
      <c r="H439" s="166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</row>
    <row r="440">
      <c r="A440" s="163"/>
      <c r="B440" s="163"/>
      <c r="C440" s="163"/>
      <c r="D440" s="163"/>
      <c r="E440" s="164"/>
      <c r="F440" s="164"/>
      <c r="G440" s="165"/>
      <c r="H440" s="166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</row>
    <row r="441">
      <c r="A441" s="163"/>
      <c r="B441" s="163"/>
      <c r="C441" s="163"/>
      <c r="D441" s="163"/>
      <c r="E441" s="164"/>
      <c r="F441" s="164"/>
      <c r="G441" s="165"/>
      <c r="H441" s="166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</row>
    <row r="442">
      <c r="A442" s="163"/>
      <c r="B442" s="163"/>
      <c r="C442" s="163"/>
      <c r="D442" s="163"/>
      <c r="E442" s="164"/>
      <c r="F442" s="164"/>
      <c r="G442" s="165"/>
      <c r="H442" s="166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</row>
    <row r="443">
      <c r="A443" s="163"/>
      <c r="B443" s="163"/>
      <c r="C443" s="163"/>
      <c r="D443" s="163"/>
      <c r="E443" s="164"/>
      <c r="F443" s="164"/>
      <c r="G443" s="165"/>
      <c r="H443" s="166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</row>
    <row r="444">
      <c r="A444" s="163"/>
      <c r="B444" s="163"/>
      <c r="C444" s="163"/>
      <c r="D444" s="163"/>
      <c r="E444" s="164"/>
      <c r="F444" s="164"/>
      <c r="G444" s="165"/>
      <c r="H444" s="166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</row>
    <row r="445">
      <c r="A445" s="163"/>
      <c r="B445" s="163"/>
      <c r="C445" s="163"/>
      <c r="D445" s="163"/>
      <c r="E445" s="164"/>
      <c r="F445" s="164"/>
      <c r="G445" s="165"/>
      <c r="H445" s="166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</row>
    <row r="446">
      <c r="A446" s="163"/>
      <c r="B446" s="163"/>
      <c r="C446" s="163"/>
      <c r="D446" s="163"/>
      <c r="E446" s="164"/>
      <c r="F446" s="164"/>
      <c r="G446" s="165"/>
      <c r="H446" s="166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</row>
    <row r="447">
      <c r="A447" s="163"/>
      <c r="B447" s="163"/>
      <c r="C447" s="163"/>
      <c r="D447" s="163"/>
      <c r="E447" s="164"/>
      <c r="F447" s="164"/>
      <c r="G447" s="165"/>
      <c r="H447" s="166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</row>
    <row r="448">
      <c r="A448" s="163"/>
      <c r="B448" s="163"/>
      <c r="C448" s="163"/>
      <c r="D448" s="163"/>
      <c r="E448" s="164"/>
      <c r="F448" s="164"/>
      <c r="G448" s="165"/>
      <c r="H448" s="166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</row>
    <row r="449">
      <c r="A449" s="163"/>
      <c r="B449" s="163"/>
      <c r="C449" s="163"/>
      <c r="D449" s="163"/>
      <c r="E449" s="164"/>
      <c r="F449" s="164"/>
      <c r="G449" s="165"/>
      <c r="H449" s="166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</row>
    <row r="450">
      <c r="A450" s="163"/>
      <c r="B450" s="163"/>
      <c r="C450" s="163"/>
      <c r="D450" s="163"/>
      <c r="E450" s="164"/>
      <c r="F450" s="164"/>
      <c r="G450" s="165"/>
      <c r="H450" s="166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</row>
    <row r="451">
      <c r="A451" s="163"/>
      <c r="B451" s="163"/>
      <c r="C451" s="163"/>
      <c r="D451" s="163"/>
      <c r="E451" s="164"/>
      <c r="F451" s="164"/>
      <c r="G451" s="165"/>
      <c r="H451" s="166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</row>
    <row r="452">
      <c r="A452" s="163"/>
      <c r="B452" s="163"/>
      <c r="C452" s="163"/>
      <c r="D452" s="163"/>
      <c r="E452" s="164"/>
      <c r="F452" s="164"/>
      <c r="G452" s="165"/>
      <c r="H452" s="166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</row>
    <row r="453">
      <c r="A453" s="163"/>
      <c r="B453" s="163"/>
      <c r="C453" s="163"/>
      <c r="D453" s="163"/>
      <c r="E453" s="164"/>
      <c r="F453" s="164"/>
      <c r="G453" s="165"/>
      <c r="H453" s="166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</row>
    <row r="454">
      <c r="A454" s="163"/>
      <c r="B454" s="163"/>
      <c r="C454" s="163"/>
      <c r="D454" s="163"/>
      <c r="E454" s="164"/>
      <c r="F454" s="164"/>
      <c r="G454" s="165"/>
      <c r="H454" s="166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</row>
    <row r="455">
      <c r="A455" s="163"/>
      <c r="B455" s="163"/>
      <c r="C455" s="163"/>
      <c r="D455" s="163"/>
      <c r="E455" s="164"/>
      <c r="F455" s="164"/>
      <c r="G455" s="165"/>
      <c r="H455" s="166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</row>
    <row r="456">
      <c r="A456" s="163"/>
      <c r="B456" s="163"/>
      <c r="C456" s="163"/>
      <c r="D456" s="163"/>
      <c r="E456" s="164"/>
      <c r="F456" s="164"/>
      <c r="G456" s="165"/>
      <c r="H456" s="166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</row>
    <row r="457">
      <c r="A457" s="163"/>
      <c r="B457" s="163"/>
      <c r="C457" s="163"/>
      <c r="D457" s="163"/>
      <c r="E457" s="164"/>
      <c r="F457" s="164"/>
      <c r="G457" s="165"/>
      <c r="H457" s="166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</row>
    <row r="458">
      <c r="A458" s="163"/>
      <c r="B458" s="163"/>
      <c r="C458" s="163"/>
      <c r="D458" s="163"/>
      <c r="E458" s="164"/>
      <c r="F458" s="164"/>
      <c r="G458" s="165"/>
      <c r="H458" s="166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</row>
    <row r="459">
      <c r="A459" s="163"/>
      <c r="B459" s="163"/>
      <c r="C459" s="163"/>
      <c r="D459" s="163"/>
      <c r="E459" s="164"/>
      <c r="F459" s="164"/>
      <c r="G459" s="165"/>
      <c r="H459" s="166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</row>
    <row r="460">
      <c r="A460" s="163"/>
      <c r="B460" s="163"/>
      <c r="C460" s="163"/>
      <c r="D460" s="163"/>
      <c r="E460" s="164"/>
      <c r="F460" s="164"/>
      <c r="G460" s="165"/>
      <c r="H460" s="166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</row>
    <row r="461">
      <c r="A461" s="163"/>
      <c r="B461" s="163"/>
      <c r="C461" s="163"/>
      <c r="D461" s="163"/>
      <c r="E461" s="164"/>
      <c r="F461" s="164"/>
      <c r="G461" s="165"/>
      <c r="H461" s="166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</row>
    <row r="462">
      <c r="A462" s="163"/>
      <c r="B462" s="163"/>
      <c r="C462" s="163"/>
      <c r="D462" s="163"/>
      <c r="E462" s="164"/>
      <c r="F462" s="164"/>
      <c r="G462" s="165"/>
      <c r="H462" s="166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</row>
    <row r="463">
      <c r="A463" s="163"/>
      <c r="B463" s="163"/>
      <c r="C463" s="163"/>
      <c r="D463" s="163"/>
      <c r="E463" s="164"/>
      <c r="F463" s="164"/>
      <c r="G463" s="165"/>
      <c r="H463" s="166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</row>
    <row r="464">
      <c r="A464" s="163"/>
      <c r="B464" s="163"/>
      <c r="C464" s="163"/>
      <c r="D464" s="163"/>
      <c r="E464" s="164"/>
      <c r="F464" s="164"/>
      <c r="G464" s="165"/>
      <c r="H464" s="166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</row>
    <row r="465">
      <c r="A465" s="163"/>
      <c r="B465" s="163"/>
      <c r="C465" s="163"/>
      <c r="D465" s="163"/>
      <c r="E465" s="164"/>
      <c r="F465" s="164"/>
      <c r="G465" s="165"/>
      <c r="H465" s="166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</row>
    <row r="466">
      <c r="A466" s="163"/>
      <c r="B466" s="163"/>
      <c r="C466" s="163"/>
      <c r="D466" s="163"/>
      <c r="E466" s="164"/>
      <c r="F466" s="164"/>
      <c r="G466" s="165"/>
      <c r="H466" s="166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</row>
    <row r="467">
      <c r="A467" s="163"/>
      <c r="B467" s="163"/>
      <c r="C467" s="163"/>
      <c r="D467" s="163"/>
      <c r="E467" s="164"/>
      <c r="F467" s="164"/>
      <c r="G467" s="165"/>
      <c r="H467" s="166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</row>
    <row r="468">
      <c r="A468" s="163"/>
      <c r="B468" s="163"/>
      <c r="C468" s="163"/>
      <c r="D468" s="163"/>
      <c r="E468" s="164"/>
      <c r="F468" s="164"/>
      <c r="G468" s="165"/>
      <c r="H468" s="166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</row>
    <row r="469">
      <c r="A469" s="163"/>
      <c r="B469" s="163"/>
      <c r="C469" s="163"/>
      <c r="D469" s="163"/>
      <c r="E469" s="164"/>
      <c r="F469" s="164"/>
      <c r="G469" s="165"/>
      <c r="H469" s="166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</row>
    <row r="470">
      <c r="A470" s="163"/>
      <c r="B470" s="163"/>
      <c r="C470" s="163"/>
      <c r="D470" s="163"/>
      <c r="E470" s="164"/>
      <c r="F470" s="164"/>
      <c r="G470" s="165"/>
      <c r="H470" s="166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</row>
    <row r="471">
      <c r="A471" s="163"/>
      <c r="B471" s="163"/>
      <c r="C471" s="163"/>
      <c r="D471" s="163"/>
      <c r="E471" s="164"/>
      <c r="F471" s="164"/>
      <c r="G471" s="165"/>
      <c r="H471" s="166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</row>
    <row r="472">
      <c r="A472" s="163"/>
      <c r="B472" s="163"/>
      <c r="C472" s="163"/>
      <c r="D472" s="163"/>
      <c r="E472" s="164"/>
      <c r="F472" s="164"/>
      <c r="G472" s="165"/>
      <c r="H472" s="166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</row>
    <row r="473">
      <c r="A473" s="163"/>
      <c r="B473" s="163"/>
      <c r="C473" s="163"/>
      <c r="D473" s="163"/>
      <c r="E473" s="164"/>
      <c r="F473" s="164"/>
      <c r="G473" s="165"/>
      <c r="H473" s="166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</row>
    <row r="474">
      <c r="A474" s="163"/>
      <c r="B474" s="163"/>
      <c r="C474" s="163"/>
      <c r="D474" s="163"/>
      <c r="E474" s="164"/>
      <c r="F474" s="164"/>
      <c r="G474" s="165"/>
      <c r="H474" s="166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</row>
    <row r="475">
      <c r="A475" s="163"/>
      <c r="B475" s="163"/>
      <c r="C475" s="163"/>
      <c r="D475" s="163"/>
      <c r="E475" s="164"/>
      <c r="F475" s="164"/>
      <c r="G475" s="165"/>
      <c r="H475" s="166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</row>
    <row r="476">
      <c r="A476" s="163"/>
      <c r="B476" s="163"/>
      <c r="C476" s="163"/>
      <c r="D476" s="163"/>
      <c r="E476" s="164"/>
      <c r="F476" s="164"/>
      <c r="G476" s="165"/>
      <c r="H476" s="166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</row>
    <row r="477">
      <c r="A477" s="163"/>
      <c r="B477" s="163"/>
      <c r="C477" s="163"/>
      <c r="D477" s="163"/>
      <c r="E477" s="164"/>
      <c r="F477" s="164"/>
      <c r="G477" s="165"/>
      <c r="H477" s="166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</row>
    <row r="478">
      <c r="A478" s="163"/>
      <c r="B478" s="163"/>
      <c r="C478" s="163"/>
      <c r="D478" s="163"/>
      <c r="E478" s="164"/>
      <c r="F478" s="164"/>
      <c r="G478" s="165"/>
      <c r="H478" s="166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</row>
    <row r="479">
      <c r="A479" s="163"/>
      <c r="B479" s="163"/>
      <c r="C479" s="163"/>
      <c r="D479" s="163"/>
      <c r="E479" s="164"/>
      <c r="F479" s="164"/>
      <c r="G479" s="165"/>
      <c r="H479" s="166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</row>
    <row r="480">
      <c r="A480" s="163"/>
      <c r="B480" s="163"/>
      <c r="C480" s="163"/>
      <c r="D480" s="163"/>
      <c r="E480" s="164"/>
      <c r="F480" s="164"/>
      <c r="G480" s="165"/>
      <c r="H480" s="166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</row>
    <row r="481">
      <c r="A481" s="163"/>
      <c r="B481" s="163"/>
      <c r="C481" s="163"/>
      <c r="D481" s="163"/>
      <c r="E481" s="164"/>
      <c r="F481" s="164"/>
      <c r="G481" s="165"/>
      <c r="H481" s="166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</row>
    <row r="482">
      <c r="A482" s="163"/>
      <c r="B482" s="163"/>
      <c r="C482" s="163"/>
      <c r="D482" s="163"/>
      <c r="E482" s="164"/>
      <c r="F482" s="164"/>
      <c r="G482" s="165"/>
      <c r="H482" s="166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</row>
    <row r="483">
      <c r="A483" s="163"/>
      <c r="B483" s="163"/>
      <c r="C483" s="163"/>
      <c r="D483" s="163"/>
      <c r="E483" s="164"/>
      <c r="F483" s="164"/>
      <c r="G483" s="165"/>
      <c r="H483" s="166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</row>
    <row r="484">
      <c r="A484" s="163"/>
      <c r="B484" s="163"/>
      <c r="C484" s="163"/>
      <c r="D484" s="163"/>
      <c r="E484" s="164"/>
      <c r="F484" s="164"/>
      <c r="G484" s="165"/>
      <c r="H484" s="166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</row>
    <row r="485">
      <c r="A485" s="163"/>
      <c r="B485" s="163"/>
      <c r="C485" s="163"/>
      <c r="D485" s="163"/>
      <c r="E485" s="164"/>
      <c r="F485" s="164"/>
      <c r="G485" s="165"/>
      <c r="H485" s="166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</row>
    <row r="486">
      <c r="A486" s="163"/>
      <c r="B486" s="163"/>
      <c r="C486" s="163"/>
      <c r="D486" s="163"/>
      <c r="E486" s="164"/>
      <c r="F486" s="164"/>
      <c r="G486" s="165"/>
      <c r="H486" s="166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</row>
    <row r="487">
      <c r="A487" s="163"/>
      <c r="B487" s="163"/>
      <c r="C487" s="163"/>
      <c r="D487" s="163"/>
      <c r="E487" s="164"/>
      <c r="F487" s="164"/>
      <c r="G487" s="165"/>
      <c r="H487" s="166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</row>
    <row r="488">
      <c r="A488" s="163"/>
      <c r="B488" s="163"/>
      <c r="C488" s="163"/>
      <c r="D488" s="163"/>
      <c r="E488" s="164"/>
      <c r="F488" s="164"/>
      <c r="G488" s="165"/>
      <c r="H488" s="166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</row>
    <row r="489">
      <c r="A489" s="163"/>
      <c r="B489" s="163"/>
      <c r="C489" s="163"/>
      <c r="D489" s="163"/>
      <c r="E489" s="164"/>
      <c r="F489" s="164"/>
      <c r="G489" s="165"/>
      <c r="H489" s="166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</row>
    <row r="490">
      <c r="A490" s="163"/>
      <c r="B490" s="163"/>
      <c r="C490" s="163"/>
      <c r="D490" s="163"/>
      <c r="E490" s="164"/>
      <c r="F490" s="164"/>
      <c r="G490" s="165"/>
      <c r="H490" s="166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</row>
    <row r="491">
      <c r="A491" s="163"/>
      <c r="B491" s="163"/>
      <c r="C491" s="163"/>
      <c r="D491" s="163"/>
      <c r="E491" s="164"/>
      <c r="F491" s="164"/>
      <c r="G491" s="165"/>
      <c r="H491" s="166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</row>
    <row r="492">
      <c r="A492" s="163"/>
      <c r="B492" s="163"/>
      <c r="C492" s="163"/>
      <c r="D492" s="163"/>
      <c r="E492" s="164"/>
      <c r="F492" s="164"/>
      <c r="G492" s="165"/>
      <c r="H492" s="166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</row>
    <row r="493">
      <c r="A493" s="163"/>
      <c r="B493" s="163"/>
      <c r="C493" s="163"/>
      <c r="D493" s="163"/>
      <c r="E493" s="164"/>
      <c r="F493" s="164"/>
      <c r="G493" s="165"/>
      <c r="H493" s="166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</row>
    <row r="494">
      <c r="A494" s="163"/>
      <c r="B494" s="163"/>
      <c r="C494" s="163"/>
      <c r="D494" s="163"/>
      <c r="E494" s="164"/>
      <c r="F494" s="164"/>
      <c r="G494" s="165"/>
      <c r="H494" s="166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</row>
    <row r="495">
      <c r="A495" s="163"/>
      <c r="B495" s="163"/>
      <c r="C495" s="163"/>
      <c r="D495" s="163"/>
      <c r="E495" s="164"/>
      <c r="F495" s="164"/>
      <c r="G495" s="165"/>
      <c r="H495" s="166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</row>
    <row r="496">
      <c r="A496" s="163"/>
      <c r="B496" s="163"/>
      <c r="C496" s="163"/>
      <c r="D496" s="163"/>
      <c r="E496" s="164"/>
      <c r="F496" s="164"/>
      <c r="G496" s="165"/>
      <c r="H496" s="166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</row>
    <row r="497">
      <c r="A497" s="163"/>
      <c r="B497" s="163"/>
      <c r="C497" s="163"/>
      <c r="D497" s="163"/>
      <c r="E497" s="164"/>
      <c r="F497" s="164"/>
      <c r="G497" s="165"/>
      <c r="H497" s="166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</row>
    <row r="498">
      <c r="A498" s="163"/>
      <c r="B498" s="163"/>
      <c r="C498" s="163"/>
      <c r="D498" s="163"/>
      <c r="E498" s="164"/>
      <c r="F498" s="164"/>
      <c r="G498" s="165"/>
      <c r="H498" s="166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</row>
    <row r="499">
      <c r="A499" s="163"/>
      <c r="B499" s="163"/>
      <c r="C499" s="163"/>
      <c r="D499" s="163"/>
      <c r="E499" s="164"/>
      <c r="F499" s="164"/>
      <c r="G499" s="165"/>
      <c r="H499" s="166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</row>
    <row r="500">
      <c r="A500" s="163"/>
      <c r="B500" s="163"/>
      <c r="C500" s="163"/>
      <c r="D500" s="163"/>
      <c r="E500" s="164"/>
      <c r="F500" s="164"/>
      <c r="G500" s="165"/>
      <c r="H500" s="166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</row>
    <row r="501">
      <c r="A501" s="163"/>
      <c r="B501" s="163"/>
      <c r="C501" s="163"/>
      <c r="D501" s="163"/>
      <c r="E501" s="164"/>
      <c r="F501" s="164"/>
      <c r="G501" s="165"/>
      <c r="H501" s="166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</row>
    <row r="502">
      <c r="A502" s="163"/>
      <c r="B502" s="163"/>
      <c r="C502" s="163"/>
      <c r="D502" s="163"/>
      <c r="E502" s="164"/>
      <c r="F502" s="164"/>
      <c r="G502" s="165"/>
      <c r="H502" s="166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</row>
    <row r="503">
      <c r="A503" s="163"/>
      <c r="B503" s="163"/>
      <c r="C503" s="163"/>
      <c r="D503" s="163"/>
      <c r="E503" s="164"/>
      <c r="F503" s="164"/>
      <c r="G503" s="165"/>
      <c r="H503" s="166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</row>
    <row r="504">
      <c r="A504" s="163"/>
      <c r="B504" s="163"/>
      <c r="C504" s="163"/>
      <c r="D504" s="163"/>
      <c r="E504" s="164"/>
      <c r="F504" s="164"/>
      <c r="G504" s="165"/>
      <c r="H504" s="166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</row>
    <row r="505">
      <c r="A505" s="163"/>
      <c r="B505" s="163"/>
      <c r="C505" s="163"/>
      <c r="D505" s="163"/>
      <c r="E505" s="164"/>
      <c r="F505" s="164"/>
      <c r="G505" s="165"/>
      <c r="H505" s="166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</row>
    <row r="506">
      <c r="A506" s="163"/>
      <c r="B506" s="163"/>
      <c r="C506" s="163"/>
      <c r="D506" s="163"/>
      <c r="E506" s="164"/>
      <c r="F506" s="164"/>
      <c r="G506" s="165"/>
      <c r="H506" s="166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</row>
    <row r="507">
      <c r="A507" s="163"/>
      <c r="B507" s="163"/>
      <c r="C507" s="163"/>
      <c r="D507" s="163"/>
      <c r="E507" s="164"/>
      <c r="F507" s="164"/>
      <c r="G507" s="165"/>
      <c r="H507" s="166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</row>
    <row r="508">
      <c r="A508" s="163"/>
      <c r="B508" s="163"/>
      <c r="C508" s="163"/>
      <c r="D508" s="163"/>
      <c r="E508" s="164"/>
      <c r="F508" s="164"/>
      <c r="G508" s="165"/>
      <c r="H508" s="166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</row>
    <row r="509">
      <c r="A509" s="163"/>
      <c r="B509" s="163"/>
      <c r="C509" s="163"/>
      <c r="D509" s="163"/>
      <c r="E509" s="164"/>
      <c r="F509" s="164"/>
      <c r="G509" s="165"/>
      <c r="H509" s="166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</row>
    <row r="510">
      <c r="A510" s="163"/>
      <c r="B510" s="163"/>
      <c r="C510" s="163"/>
      <c r="D510" s="163"/>
      <c r="E510" s="164"/>
      <c r="F510" s="164"/>
      <c r="G510" s="165"/>
      <c r="H510" s="166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</row>
    <row r="511">
      <c r="A511" s="163"/>
      <c r="B511" s="163"/>
      <c r="C511" s="163"/>
      <c r="D511" s="163"/>
      <c r="E511" s="164"/>
      <c r="F511" s="164"/>
      <c r="G511" s="165"/>
      <c r="H511" s="166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</row>
    <row r="512">
      <c r="A512" s="163"/>
      <c r="B512" s="163"/>
      <c r="C512" s="163"/>
      <c r="D512" s="163"/>
      <c r="E512" s="164"/>
      <c r="F512" s="164"/>
      <c r="G512" s="165"/>
      <c r="H512" s="166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</row>
    <row r="513">
      <c r="A513" s="163"/>
      <c r="B513" s="163"/>
      <c r="C513" s="163"/>
      <c r="D513" s="163"/>
      <c r="E513" s="164"/>
      <c r="F513" s="164"/>
      <c r="G513" s="165"/>
      <c r="H513" s="166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</row>
    <row r="514">
      <c r="A514" s="163"/>
      <c r="B514" s="163"/>
      <c r="C514" s="163"/>
      <c r="D514" s="163"/>
      <c r="E514" s="164"/>
      <c r="F514" s="164"/>
      <c r="G514" s="165"/>
      <c r="H514" s="166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</row>
    <row r="515">
      <c r="A515" s="163"/>
      <c r="B515" s="163"/>
      <c r="C515" s="163"/>
      <c r="D515" s="163"/>
      <c r="E515" s="164"/>
      <c r="F515" s="164"/>
      <c r="G515" s="165"/>
      <c r="H515" s="166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</row>
    <row r="516">
      <c r="A516" s="163"/>
      <c r="B516" s="163"/>
      <c r="C516" s="163"/>
      <c r="D516" s="163"/>
      <c r="E516" s="164"/>
      <c r="F516" s="164"/>
      <c r="G516" s="165"/>
      <c r="H516" s="166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</row>
    <row r="517">
      <c r="A517" s="163"/>
      <c r="B517" s="163"/>
      <c r="C517" s="163"/>
      <c r="D517" s="163"/>
      <c r="E517" s="164"/>
      <c r="F517" s="164"/>
      <c r="G517" s="165"/>
      <c r="H517" s="166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</row>
    <row r="518">
      <c r="A518" s="163"/>
      <c r="B518" s="163"/>
      <c r="C518" s="163"/>
      <c r="D518" s="163"/>
      <c r="E518" s="164"/>
      <c r="F518" s="164"/>
      <c r="G518" s="165"/>
      <c r="H518" s="166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</row>
    <row r="519">
      <c r="A519" s="163"/>
      <c r="B519" s="163"/>
      <c r="C519" s="163"/>
      <c r="D519" s="163"/>
      <c r="E519" s="164"/>
      <c r="F519" s="164"/>
      <c r="G519" s="165"/>
      <c r="H519" s="166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</row>
    <row r="520">
      <c r="A520" s="163"/>
      <c r="B520" s="163"/>
      <c r="C520" s="163"/>
      <c r="D520" s="163"/>
      <c r="E520" s="164"/>
      <c r="F520" s="164"/>
      <c r="G520" s="165"/>
      <c r="H520" s="166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</row>
    <row r="521">
      <c r="A521" s="163"/>
      <c r="B521" s="163"/>
      <c r="C521" s="163"/>
      <c r="D521" s="163"/>
      <c r="E521" s="164"/>
      <c r="F521" s="164"/>
      <c r="G521" s="165"/>
      <c r="H521" s="166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</row>
    <row r="522">
      <c r="A522" s="163"/>
      <c r="B522" s="163"/>
      <c r="C522" s="163"/>
      <c r="D522" s="163"/>
      <c r="E522" s="164"/>
      <c r="F522" s="164"/>
      <c r="G522" s="165"/>
      <c r="H522" s="166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</row>
    <row r="523">
      <c r="A523" s="163"/>
      <c r="B523" s="163"/>
      <c r="C523" s="163"/>
      <c r="D523" s="163"/>
      <c r="E523" s="164"/>
      <c r="F523" s="164"/>
      <c r="G523" s="165"/>
      <c r="H523" s="166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</row>
    <row r="524">
      <c r="A524" s="163"/>
      <c r="B524" s="163"/>
      <c r="C524" s="163"/>
      <c r="D524" s="163"/>
      <c r="E524" s="164"/>
      <c r="F524" s="164"/>
      <c r="G524" s="165"/>
      <c r="H524" s="166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</row>
    <row r="525">
      <c r="A525" s="163"/>
      <c r="B525" s="163"/>
      <c r="C525" s="163"/>
      <c r="D525" s="163"/>
      <c r="E525" s="164"/>
      <c r="F525" s="164"/>
      <c r="G525" s="165"/>
      <c r="H525" s="166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</row>
    <row r="526">
      <c r="A526" s="163"/>
      <c r="B526" s="163"/>
      <c r="C526" s="163"/>
      <c r="D526" s="163"/>
      <c r="E526" s="164"/>
      <c r="F526" s="164"/>
      <c r="G526" s="165"/>
      <c r="H526" s="166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</row>
    <row r="527">
      <c r="A527" s="163"/>
      <c r="B527" s="163"/>
      <c r="C527" s="163"/>
      <c r="D527" s="163"/>
      <c r="E527" s="164"/>
      <c r="F527" s="164"/>
      <c r="G527" s="165"/>
      <c r="H527" s="166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</row>
    <row r="528">
      <c r="A528" s="163"/>
      <c r="B528" s="163"/>
      <c r="C528" s="163"/>
      <c r="D528" s="163"/>
      <c r="E528" s="164"/>
      <c r="F528" s="164"/>
      <c r="G528" s="165"/>
      <c r="H528" s="166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</row>
    <row r="529">
      <c r="A529" s="163"/>
      <c r="B529" s="163"/>
      <c r="C529" s="163"/>
      <c r="D529" s="163"/>
      <c r="E529" s="164"/>
      <c r="F529" s="164"/>
      <c r="G529" s="165"/>
      <c r="H529" s="166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</row>
    <row r="530">
      <c r="A530" s="163"/>
      <c r="B530" s="163"/>
      <c r="C530" s="163"/>
      <c r="D530" s="163"/>
      <c r="E530" s="164"/>
      <c r="F530" s="164"/>
      <c r="G530" s="165"/>
      <c r="H530" s="166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</row>
    <row r="531">
      <c r="A531" s="163"/>
      <c r="B531" s="163"/>
      <c r="C531" s="163"/>
      <c r="D531" s="163"/>
      <c r="E531" s="164"/>
      <c r="F531" s="164"/>
      <c r="G531" s="165"/>
      <c r="H531" s="166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</row>
    <row r="532">
      <c r="A532" s="163"/>
      <c r="B532" s="163"/>
      <c r="C532" s="163"/>
      <c r="D532" s="163"/>
      <c r="E532" s="164"/>
      <c r="F532" s="164"/>
      <c r="G532" s="165"/>
      <c r="H532" s="166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</row>
    <row r="533">
      <c r="A533" s="163"/>
      <c r="B533" s="163"/>
      <c r="C533" s="163"/>
      <c r="D533" s="163"/>
      <c r="E533" s="164"/>
      <c r="F533" s="164"/>
      <c r="G533" s="165"/>
      <c r="H533" s="166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</row>
    <row r="534">
      <c r="A534" s="163"/>
      <c r="B534" s="163"/>
      <c r="C534" s="163"/>
      <c r="D534" s="163"/>
      <c r="E534" s="164"/>
      <c r="F534" s="164"/>
      <c r="G534" s="165"/>
      <c r="H534" s="166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</row>
    <row r="535">
      <c r="A535" s="163"/>
      <c r="B535" s="163"/>
      <c r="C535" s="163"/>
      <c r="D535" s="163"/>
      <c r="E535" s="164"/>
      <c r="F535" s="164"/>
      <c r="G535" s="165"/>
      <c r="H535" s="166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</row>
    <row r="536">
      <c r="A536" s="163"/>
      <c r="B536" s="163"/>
      <c r="C536" s="163"/>
      <c r="D536" s="163"/>
      <c r="E536" s="164"/>
      <c r="F536" s="164"/>
      <c r="G536" s="165"/>
      <c r="H536" s="166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</row>
    <row r="537">
      <c r="A537" s="163"/>
      <c r="B537" s="163"/>
      <c r="C537" s="163"/>
      <c r="D537" s="163"/>
      <c r="E537" s="164"/>
      <c r="F537" s="164"/>
      <c r="G537" s="165"/>
      <c r="H537" s="166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</row>
    <row r="538">
      <c r="A538" s="163"/>
      <c r="B538" s="163"/>
      <c r="C538" s="163"/>
      <c r="D538" s="163"/>
      <c r="E538" s="164"/>
      <c r="F538" s="164"/>
      <c r="G538" s="165"/>
      <c r="H538" s="166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</row>
    <row r="539">
      <c r="A539" s="163"/>
      <c r="B539" s="163"/>
      <c r="C539" s="163"/>
      <c r="D539" s="163"/>
      <c r="E539" s="164"/>
      <c r="F539" s="164"/>
      <c r="G539" s="165"/>
      <c r="H539" s="166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</row>
    <row r="540">
      <c r="A540" s="163"/>
      <c r="B540" s="163"/>
      <c r="C540" s="163"/>
      <c r="D540" s="163"/>
      <c r="E540" s="164"/>
      <c r="F540" s="164"/>
      <c r="G540" s="165"/>
      <c r="H540" s="166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</row>
    <row r="541">
      <c r="A541" s="163"/>
      <c r="B541" s="163"/>
      <c r="C541" s="163"/>
      <c r="D541" s="163"/>
      <c r="E541" s="164"/>
      <c r="F541" s="164"/>
      <c r="G541" s="165"/>
      <c r="H541" s="166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</row>
    <row r="542">
      <c r="A542" s="163"/>
      <c r="B542" s="163"/>
      <c r="C542" s="163"/>
      <c r="D542" s="163"/>
      <c r="E542" s="164"/>
      <c r="F542" s="164"/>
      <c r="G542" s="165"/>
      <c r="H542" s="166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</row>
    <row r="543">
      <c r="A543" s="163"/>
      <c r="B543" s="163"/>
      <c r="C543" s="163"/>
      <c r="D543" s="163"/>
      <c r="E543" s="164"/>
      <c r="F543" s="164"/>
      <c r="G543" s="165"/>
      <c r="H543" s="166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</row>
    <row r="544">
      <c r="A544" s="163"/>
      <c r="B544" s="163"/>
      <c r="C544" s="163"/>
      <c r="D544" s="163"/>
      <c r="E544" s="164"/>
      <c r="F544" s="164"/>
      <c r="G544" s="165"/>
      <c r="H544" s="166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</row>
    <row r="545">
      <c r="A545" s="163"/>
      <c r="B545" s="163"/>
      <c r="C545" s="163"/>
      <c r="D545" s="163"/>
      <c r="E545" s="164"/>
      <c r="F545" s="164"/>
      <c r="G545" s="165"/>
      <c r="H545" s="166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</row>
    <row r="546">
      <c r="A546" s="163"/>
      <c r="B546" s="163"/>
      <c r="C546" s="163"/>
      <c r="D546" s="163"/>
      <c r="E546" s="164"/>
      <c r="F546" s="164"/>
      <c r="G546" s="165"/>
      <c r="H546" s="166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</row>
    <row r="547">
      <c r="A547" s="163"/>
      <c r="B547" s="163"/>
      <c r="C547" s="163"/>
      <c r="D547" s="163"/>
      <c r="E547" s="164"/>
      <c r="F547" s="164"/>
      <c r="G547" s="165"/>
      <c r="H547" s="166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</row>
    <row r="548">
      <c r="A548" s="163"/>
      <c r="B548" s="163"/>
      <c r="C548" s="163"/>
      <c r="D548" s="163"/>
      <c r="E548" s="164"/>
      <c r="F548" s="164"/>
      <c r="G548" s="165"/>
      <c r="H548" s="166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</row>
    <row r="549">
      <c r="A549" s="163"/>
      <c r="B549" s="163"/>
      <c r="C549" s="163"/>
      <c r="D549" s="163"/>
      <c r="E549" s="164"/>
      <c r="F549" s="164"/>
      <c r="G549" s="165"/>
      <c r="H549" s="166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</row>
    <row r="550">
      <c r="A550" s="163"/>
      <c r="B550" s="163"/>
      <c r="C550" s="163"/>
      <c r="D550" s="163"/>
      <c r="E550" s="164"/>
      <c r="F550" s="164"/>
      <c r="G550" s="165"/>
      <c r="H550" s="166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</row>
    <row r="551">
      <c r="A551" s="163"/>
      <c r="B551" s="163"/>
      <c r="C551" s="163"/>
      <c r="D551" s="163"/>
      <c r="E551" s="164"/>
      <c r="F551" s="164"/>
      <c r="G551" s="165"/>
      <c r="H551" s="166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</row>
    <row r="552">
      <c r="A552" s="163"/>
      <c r="B552" s="163"/>
      <c r="C552" s="163"/>
      <c r="D552" s="163"/>
      <c r="E552" s="164"/>
      <c r="F552" s="164"/>
      <c r="G552" s="165"/>
      <c r="H552" s="166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</row>
    <row r="553">
      <c r="A553" s="163"/>
      <c r="B553" s="163"/>
      <c r="C553" s="163"/>
      <c r="D553" s="163"/>
      <c r="E553" s="164"/>
      <c r="F553" s="164"/>
      <c r="G553" s="165"/>
      <c r="H553" s="166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</row>
    <row r="554">
      <c r="A554" s="163"/>
      <c r="B554" s="163"/>
      <c r="C554" s="163"/>
      <c r="D554" s="163"/>
      <c r="E554" s="164"/>
      <c r="F554" s="164"/>
      <c r="G554" s="165"/>
      <c r="H554" s="166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</row>
    <row r="555">
      <c r="A555" s="163"/>
      <c r="B555" s="163"/>
      <c r="C555" s="163"/>
      <c r="D555" s="163"/>
      <c r="E555" s="164"/>
      <c r="F555" s="164"/>
      <c r="G555" s="165"/>
      <c r="H555" s="166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</row>
    <row r="556">
      <c r="A556" s="163"/>
      <c r="B556" s="163"/>
      <c r="C556" s="163"/>
      <c r="D556" s="163"/>
      <c r="E556" s="164"/>
      <c r="F556" s="164"/>
      <c r="G556" s="165"/>
      <c r="H556" s="166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</row>
    <row r="557">
      <c r="A557" s="163"/>
      <c r="B557" s="163"/>
      <c r="C557" s="163"/>
      <c r="D557" s="163"/>
      <c r="E557" s="164"/>
      <c r="F557" s="164"/>
      <c r="G557" s="165"/>
      <c r="H557" s="166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</row>
    <row r="558">
      <c r="A558" s="163"/>
      <c r="B558" s="163"/>
      <c r="C558" s="163"/>
      <c r="D558" s="163"/>
      <c r="E558" s="164"/>
      <c r="F558" s="164"/>
      <c r="G558" s="165"/>
      <c r="H558" s="166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</row>
    <row r="559">
      <c r="A559" s="163"/>
      <c r="B559" s="163"/>
      <c r="C559" s="163"/>
      <c r="D559" s="163"/>
      <c r="E559" s="164"/>
      <c r="F559" s="164"/>
      <c r="G559" s="165"/>
      <c r="H559" s="166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</row>
    <row r="560">
      <c r="A560" s="163"/>
      <c r="B560" s="163"/>
      <c r="C560" s="163"/>
      <c r="D560" s="163"/>
      <c r="E560" s="164"/>
      <c r="F560" s="164"/>
      <c r="G560" s="165"/>
      <c r="H560" s="166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</row>
    <row r="561">
      <c r="A561" s="163"/>
      <c r="B561" s="163"/>
      <c r="C561" s="163"/>
      <c r="D561" s="163"/>
      <c r="E561" s="164"/>
      <c r="F561" s="164"/>
      <c r="G561" s="165"/>
      <c r="H561" s="166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</row>
    <row r="562">
      <c r="A562" s="163"/>
      <c r="B562" s="163"/>
      <c r="C562" s="163"/>
      <c r="D562" s="163"/>
      <c r="E562" s="164"/>
      <c r="F562" s="164"/>
      <c r="G562" s="165"/>
      <c r="H562" s="166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</row>
    <row r="563">
      <c r="A563" s="163"/>
      <c r="B563" s="163"/>
      <c r="C563" s="163"/>
      <c r="D563" s="163"/>
      <c r="E563" s="164"/>
      <c r="F563" s="164"/>
      <c r="G563" s="165"/>
      <c r="H563" s="166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</row>
    <row r="564">
      <c r="A564" s="163"/>
      <c r="B564" s="163"/>
      <c r="C564" s="163"/>
      <c r="D564" s="163"/>
      <c r="E564" s="164"/>
      <c r="F564" s="164"/>
      <c r="G564" s="165"/>
      <c r="H564" s="166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</row>
    <row r="565">
      <c r="A565" s="163"/>
      <c r="B565" s="163"/>
      <c r="C565" s="163"/>
      <c r="D565" s="163"/>
      <c r="E565" s="164"/>
      <c r="F565" s="164"/>
      <c r="G565" s="165"/>
      <c r="H565" s="166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</row>
    <row r="566">
      <c r="A566" s="163"/>
      <c r="B566" s="163"/>
      <c r="C566" s="163"/>
      <c r="D566" s="163"/>
      <c r="E566" s="164"/>
      <c r="F566" s="164"/>
      <c r="G566" s="165"/>
      <c r="H566" s="166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</row>
    <row r="567">
      <c r="A567" s="163"/>
      <c r="B567" s="163"/>
      <c r="C567" s="163"/>
      <c r="D567" s="163"/>
      <c r="E567" s="164"/>
      <c r="F567" s="164"/>
      <c r="G567" s="165"/>
      <c r="H567" s="166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</row>
    <row r="568">
      <c r="A568" s="163"/>
      <c r="B568" s="163"/>
      <c r="C568" s="163"/>
      <c r="D568" s="163"/>
      <c r="E568" s="164"/>
      <c r="F568" s="164"/>
      <c r="G568" s="165"/>
      <c r="H568" s="166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</row>
    <row r="569">
      <c r="A569" s="163"/>
      <c r="B569" s="163"/>
      <c r="C569" s="163"/>
      <c r="D569" s="163"/>
      <c r="E569" s="164"/>
      <c r="F569" s="164"/>
      <c r="G569" s="165"/>
      <c r="H569" s="166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</row>
    <row r="570">
      <c r="A570" s="163"/>
      <c r="B570" s="163"/>
      <c r="C570" s="163"/>
      <c r="D570" s="163"/>
      <c r="E570" s="164"/>
      <c r="F570" s="164"/>
      <c r="G570" s="165"/>
      <c r="H570" s="166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</row>
    <row r="571">
      <c r="A571" s="163"/>
      <c r="B571" s="163"/>
      <c r="C571" s="163"/>
      <c r="D571" s="163"/>
      <c r="E571" s="164"/>
      <c r="F571" s="164"/>
      <c r="G571" s="165"/>
      <c r="H571" s="166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</row>
    <row r="572">
      <c r="A572" s="163"/>
      <c r="B572" s="163"/>
      <c r="C572" s="163"/>
      <c r="D572" s="163"/>
      <c r="E572" s="164"/>
      <c r="F572" s="164"/>
      <c r="G572" s="165"/>
      <c r="H572" s="166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</row>
    <row r="573">
      <c r="A573" s="163"/>
      <c r="B573" s="163"/>
      <c r="C573" s="163"/>
      <c r="D573" s="163"/>
      <c r="E573" s="164"/>
      <c r="F573" s="164"/>
      <c r="G573" s="165"/>
      <c r="H573" s="166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</row>
    <row r="574">
      <c r="A574" s="163"/>
      <c r="B574" s="163"/>
      <c r="C574" s="163"/>
      <c r="D574" s="163"/>
      <c r="E574" s="164"/>
      <c r="F574" s="164"/>
      <c r="G574" s="165"/>
      <c r="H574" s="166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</row>
    <row r="575">
      <c r="A575" s="163"/>
      <c r="B575" s="163"/>
      <c r="C575" s="163"/>
      <c r="D575" s="163"/>
      <c r="E575" s="164"/>
      <c r="F575" s="164"/>
      <c r="G575" s="165"/>
      <c r="H575" s="166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</row>
    <row r="576">
      <c r="A576" s="163"/>
      <c r="B576" s="163"/>
      <c r="C576" s="163"/>
      <c r="D576" s="163"/>
      <c r="E576" s="164"/>
      <c r="F576" s="164"/>
      <c r="G576" s="165"/>
      <c r="H576" s="166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</row>
    <row r="577">
      <c r="A577" s="163"/>
      <c r="B577" s="163"/>
      <c r="C577" s="163"/>
      <c r="D577" s="163"/>
      <c r="E577" s="164"/>
      <c r="F577" s="164"/>
      <c r="G577" s="165"/>
      <c r="H577" s="166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</row>
    <row r="578">
      <c r="A578" s="163"/>
      <c r="B578" s="163"/>
      <c r="C578" s="163"/>
      <c r="D578" s="163"/>
      <c r="E578" s="164"/>
      <c r="F578" s="164"/>
      <c r="G578" s="165"/>
      <c r="H578" s="166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</row>
    <row r="579">
      <c r="A579" s="163"/>
      <c r="B579" s="163"/>
      <c r="C579" s="163"/>
      <c r="D579" s="163"/>
      <c r="E579" s="164"/>
      <c r="F579" s="164"/>
      <c r="G579" s="165"/>
      <c r="H579" s="166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</row>
    <row r="580">
      <c r="A580" s="163"/>
      <c r="B580" s="163"/>
      <c r="C580" s="163"/>
      <c r="D580" s="163"/>
      <c r="E580" s="164"/>
      <c r="F580" s="164"/>
      <c r="G580" s="165"/>
      <c r="H580" s="166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</row>
    <row r="581">
      <c r="A581" s="163"/>
      <c r="B581" s="163"/>
      <c r="C581" s="163"/>
      <c r="D581" s="163"/>
      <c r="E581" s="164"/>
      <c r="F581" s="164"/>
      <c r="G581" s="165"/>
      <c r="H581" s="166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</row>
    <row r="582">
      <c r="A582" s="163"/>
      <c r="B582" s="163"/>
      <c r="C582" s="163"/>
      <c r="D582" s="163"/>
      <c r="E582" s="164"/>
      <c r="F582" s="164"/>
      <c r="G582" s="165"/>
      <c r="H582" s="166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</row>
    <row r="583">
      <c r="A583" s="163"/>
      <c r="B583" s="163"/>
      <c r="C583" s="163"/>
      <c r="D583" s="163"/>
      <c r="E583" s="164"/>
      <c r="F583" s="164"/>
      <c r="G583" s="165"/>
      <c r="H583" s="166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</row>
    <row r="584">
      <c r="A584" s="163"/>
      <c r="B584" s="163"/>
      <c r="C584" s="163"/>
      <c r="D584" s="163"/>
      <c r="E584" s="164"/>
      <c r="F584" s="164"/>
      <c r="G584" s="165"/>
      <c r="H584" s="166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</row>
    <row r="585">
      <c r="A585" s="163"/>
      <c r="B585" s="163"/>
      <c r="C585" s="163"/>
      <c r="D585" s="163"/>
      <c r="E585" s="164"/>
      <c r="F585" s="164"/>
      <c r="G585" s="165"/>
      <c r="H585" s="166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</row>
    <row r="586">
      <c r="A586" s="163"/>
      <c r="B586" s="163"/>
      <c r="C586" s="163"/>
      <c r="D586" s="163"/>
      <c r="E586" s="164"/>
      <c r="F586" s="164"/>
      <c r="G586" s="165"/>
      <c r="H586" s="166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</row>
    <row r="587">
      <c r="A587" s="163"/>
      <c r="B587" s="163"/>
      <c r="C587" s="163"/>
      <c r="D587" s="163"/>
      <c r="E587" s="164"/>
      <c r="F587" s="164"/>
      <c r="G587" s="165"/>
      <c r="H587" s="166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</row>
    <row r="588">
      <c r="A588" s="163"/>
      <c r="B588" s="163"/>
      <c r="C588" s="163"/>
      <c r="D588" s="163"/>
      <c r="E588" s="164"/>
      <c r="F588" s="164"/>
      <c r="G588" s="165"/>
      <c r="H588" s="166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</row>
    <row r="589">
      <c r="A589" s="163"/>
      <c r="B589" s="163"/>
      <c r="C589" s="163"/>
      <c r="D589" s="163"/>
      <c r="E589" s="164"/>
      <c r="F589" s="164"/>
      <c r="G589" s="165"/>
      <c r="H589" s="166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</row>
    <row r="590">
      <c r="A590" s="163"/>
      <c r="B590" s="163"/>
      <c r="C590" s="163"/>
      <c r="D590" s="163"/>
      <c r="E590" s="164"/>
      <c r="F590" s="164"/>
      <c r="G590" s="165"/>
      <c r="H590" s="166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</row>
    <row r="591">
      <c r="A591" s="163"/>
      <c r="B591" s="163"/>
      <c r="C591" s="163"/>
      <c r="D591" s="163"/>
      <c r="E591" s="164"/>
      <c r="F591" s="164"/>
      <c r="G591" s="165"/>
      <c r="H591" s="166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</row>
    <row r="592">
      <c r="A592" s="163"/>
      <c r="B592" s="163"/>
      <c r="C592" s="163"/>
      <c r="D592" s="163"/>
      <c r="E592" s="164"/>
      <c r="F592" s="164"/>
      <c r="G592" s="165"/>
      <c r="H592" s="166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</row>
    <row r="593">
      <c r="A593" s="163"/>
      <c r="B593" s="163"/>
      <c r="C593" s="163"/>
      <c r="D593" s="163"/>
      <c r="E593" s="164"/>
      <c r="F593" s="164"/>
      <c r="G593" s="165"/>
      <c r="H593" s="166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</row>
    <row r="594">
      <c r="A594" s="163"/>
      <c r="B594" s="163"/>
      <c r="C594" s="163"/>
      <c r="D594" s="163"/>
      <c r="E594" s="164"/>
      <c r="F594" s="164"/>
      <c r="G594" s="165"/>
      <c r="H594" s="166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</row>
    <row r="595">
      <c r="A595" s="163"/>
      <c r="B595" s="163"/>
      <c r="C595" s="163"/>
      <c r="D595" s="163"/>
      <c r="E595" s="164"/>
      <c r="F595" s="164"/>
      <c r="G595" s="165"/>
      <c r="H595" s="166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</row>
    <row r="596">
      <c r="A596" s="163"/>
      <c r="B596" s="163"/>
      <c r="C596" s="163"/>
      <c r="D596" s="163"/>
      <c r="E596" s="164"/>
      <c r="F596" s="164"/>
      <c r="G596" s="165"/>
      <c r="H596" s="166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</row>
    <row r="597">
      <c r="A597" s="163"/>
      <c r="B597" s="163"/>
      <c r="C597" s="163"/>
      <c r="D597" s="163"/>
      <c r="E597" s="164"/>
      <c r="F597" s="164"/>
      <c r="G597" s="165"/>
      <c r="H597" s="166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</row>
    <row r="598">
      <c r="A598" s="163"/>
      <c r="B598" s="163"/>
      <c r="C598" s="163"/>
      <c r="D598" s="163"/>
      <c r="E598" s="164"/>
      <c r="F598" s="164"/>
      <c r="G598" s="165"/>
      <c r="H598" s="166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</row>
    <row r="599">
      <c r="A599" s="163"/>
      <c r="B599" s="163"/>
      <c r="C599" s="163"/>
      <c r="D599" s="163"/>
      <c r="E599" s="164"/>
      <c r="F599" s="164"/>
      <c r="G599" s="165"/>
      <c r="H599" s="166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</row>
    <row r="600">
      <c r="A600" s="163"/>
      <c r="B600" s="163"/>
      <c r="C600" s="163"/>
      <c r="D600" s="163"/>
      <c r="E600" s="164"/>
      <c r="F600" s="164"/>
      <c r="G600" s="165"/>
      <c r="H600" s="166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</row>
    <row r="601">
      <c r="A601" s="163"/>
      <c r="B601" s="163"/>
      <c r="C601" s="163"/>
      <c r="D601" s="163"/>
      <c r="E601" s="164"/>
      <c r="F601" s="164"/>
      <c r="G601" s="165"/>
      <c r="H601" s="166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</row>
    <row r="602">
      <c r="A602" s="163"/>
      <c r="B602" s="163"/>
      <c r="C602" s="163"/>
      <c r="D602" s="163"/>
      <c r="E602" s="164"/>
      <c r="F602" s="164"/>
      <c r="G602" s="165"/>
      <c r="H602" s="166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</row>
    <row r="603">
      <c r="A603" s="163"/>
      <c r="B603" s="163"/>
      <c r="C603" s="163"/>
      <c r="D603" s="163"/>
      <c r="E603" s="164"/>
      <c r="F603" s="164"/>
      <c r="G603" s="165"/>
      <c r="H603" s="166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</row>
    <row r="604">
      <c r="A604" s="163"/>
      <c r="B604" s="163"/>
      <c r="C604" s="163"/>
      <c r="D604" s="163"/>
      <c r="E604" s="164"/>
      <c r="F604" s="164"/>
      <c r="G604" s="165"/>
      <c r="H604" s="166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</row>
    <row r="605">
      <c r="A605" s="163"/>
      <c r="B605" s="163"/>
      <c r="C605" s="163"/>
      <c r="D605" s="163"/>
      <c r="E605" s="164"/>
      <c r="F605" s="164"/>
      <c r="G605" s="165"/>
      <c r="H605" s="166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</row>
    <row r="606">
      <c r="A606" s="163"/>
      <c r="B606" s="163"/>
      <c r="C606" s="163"/>
      <c r="D606" s="163"/>
      <c r="E606" s="164"/>
      <c r="F606" s="164"/>
      <c r="G606" s="165"/>
      <c r="H606" s="166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</row>
    <row r="607">
      <c r="A607" s="163"/>
      <c r="B607" s="163"/>
      <c r="C607" s="163"/>
      <c r="D607" s="163"/>
      <c r="E607" s="164"/>
      <c r="F607" s="164"/>
      <c r="G607" s="165"/>
      <c r="H607" s="166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</row>
    <row r="608">
      <c r="A608" s="163"/>
      <c r="B608" s="163"/>
      <c r="C608" s="163"/>
      <c r="D608" s="163"/>
      <c r="E608" s="164"/>
      <c r="F608" s="164"/>
      <c r="G608" s="165"/>
      <c r="H608" s="166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</row>
    <row r="609">
      <c r="A609" s="163"/>
      <c r="B609" s="163"/>
      <c r="C609" s="163"/>
      <c r="D609" s="163"/>
      <c r="E609" s="164"/>
      <c r="F609" s="164"/>
      <c r="G609" s="165"/>
      <c r="H609" s="166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</row>
    <row r="610">
      <c r="A610" s="163"/>
      <c r="B610" s="163"/>
      <c r="C610" s="163"/>
      <c r="D610" s="163"/>
      <c r="E610" s="164"/>
      <c r="F610" s="164"/>
      <c r="G610" s="165"/>
      <c r="H610" s="166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</row>
    <row r="611">
      <c r="A611" s="163"/>
      <c r="B611" s="163"/>
      <c r="C611" s="163"/>
      <c r="D611" s="163"/>
      <c r="E611" s="164"/>
      <c r="F611" s="164"/>
      <c r="G611" s="165"/>
      <c r="H611" s="166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</row>
    <row r="612">
      <c r="A612" s="163"/>
      <c r="B612" s="163"/>
      <c r="C612" s="163"/>
      <c r="D612" s="163"/>
      <c r="E612" s="164"/>
      <c r="F612" s="164"/>
      <c r="G612" s="165"/>
      <c r="H612" s="166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</row>
    <row r="613">
      <c r="A613" s="163"/>
      <c r="B613" s="163"/>
      <c r="C613" s="163"/>
      <c r="D613" s="163"/>
      <c r="E613" s="164"/>
      <c r="F613" s="164"/>
      <c r="G613" s="165"/>
      <c r="H613" s="166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</row>
    <row r="614">
      <c r="A614" s="163"/>
      <c r="B614" s="163"/>
      <c r="C614" s="163"/>
      <c r="D614" s="163"/>
      <c r="E614" s="164"/>
      <c r="F614" s="164"/>
      <c r="G614" s="165"/>
      <c r="H614" s="166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</row>
    <row r="615">
      <c r="A615" s="163"/>
      <c r="B615" s="163"/>
      <c r="C615" s="163"/>
      <c r="D615" s="163"/>
      <c r="E615" s="164"/>
      <c r="F615" s="164"/>
      <c r="G615" s="165"/>
      <c r="H615" s="166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</row>
    <row r="616">
      <c r="A616" s="163"/>
      <c r="B616" s="163"/>
      <c r="C616" s="163"/>
      <c r="D616" s="163"/>
      <c r="E616" s="164"/>
      <c r="F616" s="164"/>
      <c r="G616" s="165"/>
      <c r="H616" s="166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</row>
    <row r="617">
      <c r="A617" s="163"/>
      <c r="B617" s="163"/>
      <c r="C617" s="163"/>
      <c r="D617" s="163"/>
      <c r="E617" s="164"/>
      <c r="F617" s="164"/>
      <c r="G617" s="165"/>
      <c r="H617" s="166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</row>
    <row r="618">
      <c r="A618" s="163"/>
      <c r="B618" s="163"/>
      <c r="C618" s="163"/>
      <c r="D618" s="163"/>
      <c r="E618" s="164"/>
      <c r="F618" s="164"/>
      <c r="G618" s="165"/>
      <c r="H618" s="166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</row>
    <row r="619">
      <c r="A619" s="163"/>
      <c r="B619" s="163"/>
      <c r="C619" s="163"/>
      <c r="D619" s="163"/>
      <c r="E619" s="164"/>
      <c r="F619" s="164"/>
      <c r="G619" s="165"/>
      <c r="H619" s="166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</row>
    <row r="620">
      <c r="A620" s="163"/>
      <c r="B620" s="163"/>
      <c r="C620" s="163"/>
      <c r="D620" s="163"/>
      <c r="E620" s="164"/>
      <c r="F620" s="164"/>
      <c r="G620" s="165"/>
      <c r="H620" s="166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</row>
    <row r="621">
      <c r="A621" s="163"/>
      <c r="B621" s="163"/>
      <c r="C621" s="163"/>
      <c r="D621" s="163"/>
      <c r="E621" s="164"/>
      <c r="F621" s="164"/>
      <c r="G621" s="165"/>
      <c r="H621" s="166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</row>
    <row r="622">
      <c r="A622" s="163"/>
      <c r="B622" s="163"/>
      <c r="C622" s="163"/>
      <c r="D622" s="163"/>
      <c r="E622" s="164"/>
      <c r="F622" s="164"/>
      <c r="G622" s="165"/>
      <c r="H622" s="166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</row>
    <row r="623">
      <c r="A623" s="163"/>
      <c r="B623" s="163"/>
      <c r="C623" s="163"/>
      <c r="D623" s="163"/>
      <c r="E623" s="164"/>
      <c r="F623" s="164"/>
      <c r="G623" s="165"/>
      <c r="H623" s="166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</row>
    <row r="624">
      <c r="A624" s="163"/>
      <c r="B624" s="163"/>
      <c r="C624" s="163"/>
      <c r="D624" s="163"/>
      <c r="E624" s="164"/>
      <c r="F624" s="164"/>
      <c r="G624" s="165"/>
      <c r="H624" s="166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</row>
    <row r="625">
      <c r="A625" s="163"/>
      <c r="B625" s="163"/>
      <c r="C625" s="163"/>
      <c r="D625" s="163"/>
      <c r="E625" s="164"/>
      <c r="F625" s="164"/>
      <c r="G625" s="165"/>
      <c r="H625" s="166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</row>
    <row r="626">
      <c r="A626" s="163"/>
      <c r="B626" s="163"/>
      <c r="C626" s="163"/>
      <c r="D626" s="163"/>
      <c r="E626" s="164"/>
      <c r="F626" s="164"/>
      <c r="G626" s="165"/>
      <c r="H626" s="166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</row>
    <row r="627">
      <c r="A627" s="163"/>
      <c r="B627" s="163"/>
      <c r="C627" s="163"/>
      <c r="D627" s="163"/>
      <c r="E627" s="164"/>
      <c r="F627" s="164"/>
      <c r="G627" s="165"/>
      <c r="H627" s="166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</row>
    <row r="628">
      <c r="A628" s="163"/>
      <c r="B628" s="163"/>
      <c r="C628" s="163"/>
      <c r="D628" s="163"/>
      <c r="E628" s="164"/>
      <c r="F628" s="164"/>
      <c r="G628" s="165"/>
      <c r="H628" s="166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</row>
    <row r="629">
      <c r="A629" s="163"/>
      <c r="B629" s="163"/>
      <c r="C629" s="163"/>
      <c r="D629" s="163"/>
      <c r="E629" s="164"/>
      <c r="F629" s="164"/>
      <c r="G629" s="165"/>
      <c r="H629" s="166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</row>
    <row r="630">
      <c r="A630" s="163"/>
      <c r="B630" s="163"/>
      <c r="C630" s="163"/>
      <c r="D630" s="163"/>
      <c r="E630" s="164"/>
      <c r="F630" s="164"/>
      <c r="G630" s="165"/>
      <c r="H630" s="166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</row>
    <row r="631">
      <c r="A631" s="163"/>
      <c r="B631" s="163"/>
      <c r="C631" s="163"/>
      <c r="D631" s="163"/>
      <c r="E631" s="164"/>
      <c r="F631" s="164"/>
      <c r="G631" s="165"/>
      <c r="H631" s="166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</row>
    <row r="632">
      <c r="A632" s="163"/>
      <c r="B632" s="163"/>
      <c r="C632" s="163"/>
      <c r="D632" s="163"/>
      <c r="E632" s="164"/>
      <c r="F632" s="164"/>
      <c r="G632" s="165"/>
      <c r="H632" s="166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</row>
    <row r="633">
      <c r="A633" s="163"/>
      <c r="B633" s="163"/>
      <c r="C633" s="163"/>
      <c r="D633" s="163"/>
      <c r="E633" s="164"/>
      <c r="F633" s="164"/>
      <c r="G633" s="165"/>
      <c r="H633" s="166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</row>
    <row r="634">
      <c r="A634" s="163"/>
      <c r="B634" s="163"/>
      <c r="C634" s="163"/>
      <c r="D634" s="163"/>
      <c r="E634" s="164"/>
      <c r="F634" s="164"/>
      <c r="G634" s="165"/>
      <c r="H634" s="166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</row>
    <row r="635">
      <c r="A635" s="163"/>
      <c r="B635" s="163"/>
      <c r="C635" s="163"/>
      <c r="D635" s="163"/>
      <c r="E635" s="164"/>
      <c r="F635" s="164"/>
      <c r="G635" s="165"/>
      <c r="H635" s="166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</row>
    <row r="636">
      <c r="A636" s="163"/>
      <c r="B636" s="163"/>
      <c r="C636" s="163"/>
      <c r="D636" s="163"/>
      <c r="E636" s="164"/>
      <c r="F636" s="164"/>
      <c r="G636" s="165"/>
      <c r="H636" s="166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</row>
    <row r="637">
      <c r="A637" s="163"/>
      <c r="B637" s="163"/>
      <c r="C637" s="163"/>
      <c r="D637" s="163"/>
      <c r="E637" s="164"/>
      <c r="F637" s="164"/>
      <c r="G637" s="165"/>
      <c r="H637" s="166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</row>
    <row r="638">
      <c r="A638" s="163"/>
      <c r="B638" s="163"/>
      <c r="C638" s="163"/>
      <c r="D638" s="163"/>
      <c r="E638" s="164"/>
      <c r="F638" s="164"/>
      <c r="G638" s="165"/>
      <c r="H638" s="166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</row>
    <row r="639">
      <c r="A639" s="163"/>
      <c r="B639" s="163"/>
      <c r="C639" s="163"/>
      <c r="D639" s="163"/>
      <c r="E639" s="164"/>
      <c r="F639" s="164"/>
      <c r="G639" s="165"/>
      <c r="H639" s="166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</row>
    <row r="640">
      <c r="A640" s="163"/>
      <c r="B640" s="163"/>
      <c r="C640" s="163"/>
      <c r="D640" s="163"/>
      <c r="E640" s="164"/>
      <c r="F640" s="164"/>
      <c r="G640" s="165"/>
      <c r="H640" s="166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</row>
    <row r="641">
      <c r="A641" s="163"/>
      <c r="B641" s="163"/>
      <c r="C641" s="163"/>
      <c r="D641" s="163"/>
      <c r="E641" s="164"/>
      <c r="F641" s="164"/>
      <c r="G641" s="165"/>
      <c r="H641" s="166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</row>
    <row r="642">
      <c r="A642" s="163"/>
      <c r="B642" s="163"/>
      <c r="C642" s="163"/>
      <c r="D642" s="163"/>
      <c r="E642" s="164"/>
      <c r="F642" s="164"/>
      <c r="G642" s="165"/>
      <c r="H642" s="166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</row>
    <row r="643">
      <c r="A643" s="163"/>
      <c r="B643" s="163"/>
      <c r="C643" s="163"/>
      <c r="D643" s="163"/>
      <c r="E643" s="164"/>
      <c r="F643" s="164"/>
      <c r="G643" s="165"/>
      <c r="H643" s="166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</row>
    <row r="644">
      <c r="A644" s="163"/>
      <c r="B644" s="163"/>
      <c r="C644" s="163"/>
      <c r="D644" s="163"/>
      <c r="E644" s="164"/>
      <c r="F644" s="164"/>
      <c r="G644" s="165"/>
      <c r="H644" s="166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</row>
    <row r="645">
      <c r="A645" s="163"/>
      <c r="B645" s="163"/>
      <c r="C645" s="163"/>
      <c r="D645" s="163"/>
      <c r="E645" s="164"/>
      <c r="F645" s="164"/>
      <c r="G645" s="165"/>
      <c r="H645" s="166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</row>
    <row r="646">
      <c r="A646" s="163"/>
      <c r="B646" s="163"/>
      <c r="C646" s="163"/>
      <c r="D646" s="163"/>
      <c r="E646" s="164"/>
      <c r="F646" s="164"/>
      <c r="G646" s="165"/>
      <c r="H646" s="166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</row>
    <row r="647">
      <c r="A647" s="163"/>
      <c r="B647" s="163"/>
      <c r="C647" s="163"/>
      <c r="D647" s="163"/>
      <c r="E647" s="164"/>
      <c r="F647" s="164"/>
      <c r="G647" s="165"/>
      <c r="H647" s="166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</row>
    <row r="648">
      <c r="A648" s="163"/>
      <c r="B648" s="163"/>
      <c r="C648" s="163"/>
      <c r="D648" s="163"/>
      <c r="E648" s="164"/>
      <c r="F648" s="164"/>
      <c r="G648" s="165"/>
      <c r="H648" s="166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</row>
    <row r="649">
      <c r="A649" s="163"/>
      <c r="B649" s="163"/>
      <c r="C649" s="163"/>
      <c r="D649" s="163"/>
      <c r="E649" s="164"/>
      <c r="F649" s="164"/>
      <c r="G649" s="165"/>
      <c r="H649" s="166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</row>
    <row r="650">
      <c r="A650" s="163"/>
      <c r="B650" s="163"/>
      <c r="C650" s="163"/>
      <c r="D650" s="163"/>
      <c r="E650" s="164"/>
      <c r="F650" s="164"/>
      <c r="G650" s="165"/>
      <c r="H650" s="166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</row>
    <row r="651">
      <c r="A651" s="163"/>
      <c r="B651" s="163"/>
      <c r="C651" s="163"/>
      <c r="D651" s="163"/>
      <c r="E651" s="164"/>
      <c r="F651" s="164"/>
      <c r="G651" s="165"/>
      <c r="H651" s="166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</row>
    <row r="652">
      <c r="A652" s="163"/>
      <c r="B652" s="163"/>
      <c r="C652" s="163"/>
      <c r="D652" s="163"/>
      <c r="E652" s="164"/>
      <c r="F652" s="164"/>
      <c r="G652" s="165"/>
      <c r="H652" s="166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</row>
    <row r="653">
      <c r="A653" s="163"/>
      <c r="B653" s="163"/>
      <c r="C653" s="163"/>
      <c r="D653" s="163"/>
      <c r="E653" s="164"/>
      <c r="F653" s="164"/>
      <c r="G653" s="165"/>
      <c r="H653" s="166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</row>
    <row r="654">
      <c r="A654" s="163"/>
      <c r="B654" s="163"/>
      <c r="C654" s="163"/>
      <c r="D654" s="163"/>
      <c r="E654" s="164"/>
      <c r="F654" s="164"/>
      <c r="G654" s="165"/>
      <c r="H654" s="166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</row>
    <row r="655">
      <c r="A655" s="163"/>
      <c r="B655" s="163"/>
      <c r="C655" s="163"/>
      <c r="D655" s="163"/>
      <c r="E655" s="164"/>
      <c r="F655" s="164"/>
      <c r="G655" s="165"/>
      <c r="H655" s="166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</row>
    <row r="656">
      <c r="A656" s="163"/>
      <c r="B656" s="163"/>
      <c r="C656" s="163"/>
      <c r="D656" s="163"/>
      <c r="E656" s="164"/>
      <c r="F656" s="164"/>
      <c r="G656" s="165"/>
      <c r="H656" s="166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</row>
    <row r="657">
      <c r="A657" s="163"/>
      <c r="B657" s="163"/>
      <c r="C657" s="163"/>
      <c r="D657" s="163"/>
      <c r="E657" s="164"/>
      <c r="F657" s="164"/>
      <c r="G657" s="165"/>
      <c r="H657" s="166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</row>
    <row r="658">
      <c r="A658" s="163"/>
      <c r="B658" s="163"/>
      <c r="C658" s="163"/>
      <c r="D658" s="163"/>
      <c r="E658" s="164"/>
      <c r="F658" s="164"/>
      <c r="G658" s="165"/>
      <c r="H658" s="166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</row>
    <row r="659">
      <c r="A659" s="163"/>
      <c r="B659" s="163"/>
      <c r="C659" s="163"/>
      <c r="D659" s="163"/>
      <c r="E659" s="164"/>
      <c r="F659" s="164"/>
      <c r="G659" s="165"/>
      <c r="H659" s="166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</row>
    <row r="660">
      <c r="A660" s="163"/>
      <c r="B660" s="163"/>
      <c r="C660" s="163"/>
      <c r="D660" s="163"/>
      <c r="E660" s="164"/>
      <c r="F660" s="164"/>
      <c r="G660" s="165"/>
      <c r="H660" s="166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</row>
    <row r="661">
      <c r="A661" s="163"/>
      <c r="B661" s="163"/>
      <c r="C661" s="163"/>
      <c r="D661" s="163"/>
      <c r="E661" s="164"/>
      <c r="F661" s="164"/>
      <c r="G661" s="165"/>
      <c r="H661" s="166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</row>
    <row r="662">
      <c r="A662" s="163"/>
      <c r="B662" s="163"/>
      <c r="C662" s="163"/>
      <c r="D662" s="163"/>
      <c r="E662" s="164"/>
      <c r="F662" s="164"/>
      <c r="G662" s="165"/>
      <c r="H662" s="166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</row>
    <row r="663">
      <c r="A663" s="163"/>
      <c r="B663" s="163"/>
      <c r="C663" s="163"/>
      <c r="D663" s="163"/>
      <c r="E663" s="164"/>
      <c r="F663" s="164"/>
      <c r="G663" s="165"/>
      <c r="H663" s="166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</row>
    <row r="664">
      <c r="A664" s="163"/>
      <c r="B664" s="163"/>
      <c r="C664" s="163"/>
      <c r="D664" s="163"/>
      <c r="E664" s="164"/>
      <c r="F664" s="164"/>
      <c r="G664" s="165"/>
      <c r="H664" s="166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</row>
    <row r="665">
      <c r="A665" s="163"/>
      <c r="B665" s="163"/>
      <c r="C665" s="163"/>
      <c r="D665" s="163"/>
      <c r="E665" s="164"/>
      <c r="F665" s="164"/>
      <c r="G665" s="165"/>
      <c r="H665" s="166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</row>
    <row r="666">
      <c r="A666" s="163"/>
      <c r="B666" s="163"/>
      <c r="C666" s="163"/>
      <c r="D666" s="163"/>
      <c r="E666" s="164"/>
      <c r="F666" s="164"/>
      <c r="G666" s="165"/>
      <c r="H666" s="166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</row>
    <row r="667">
      <c r="A667" s="163"/>
      <c r="B667" s="163"/>
      <c r="C667" s="163"/>
      <c r="D667" s="163"/>
      <c r="E667" s="164"/>
      <c r="F667" s="164"/>
      <c r="G667" s="165"/>
      <c r="H667" s="166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</row>
    <row r="668">
      <c r="A668" s="163"/>
      <c r="B668" s="163"/>
      <c r="C668" s="163"/>
      <c r="D668" s="163"/>
      <c r="E668" s="164"/>
      <c r="F668" s="164"/>
      <c r="G668" s="165"/>
      <c r="H668" s="166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</row>
    <row r="669">
      <c r="A669" s="163"/>
      <c r="B669" s="163"/>
      <c r="C669" s="163"/>
      <c r="D669" s="163"/>
      <c r="E669" s="164"/>
      <c r="F669" s="164"/>
      <c r="G669" s="165"/>
      <c r="H669" s="166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</row>
    <row r="670">
      <c r="A670" s="163"/>
      <c r="B670" s="163"/>
      <c r="C670" s="163"/>
      <c r="D670" s="163"/>
      <c r="E670" s="164"/>
      <c r="F670" s="164"/>
      <c r="G670" s="165"/>
      <c r="H670" s="166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</row>
    <row r="671">
      <c r="A671" s="163"/>
      <c r="B671" s="163"/>
      <c r="C671" s="163"/>
      <c r="D671" s="163"/>
      <c r="E671" s="164"/>
      <c r="F671" s="164"/>
      <c r="G671" s="165"/>
      <c r="H671" s="166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</row>
    <row r="672">
      <c r="A672" s="163"/>
      <c r="B672" s="163"/>
      <c r="C672" s="163"/>
      <c r="D672" s="163"/>
      <c r="E672" s="164"/>
      <c r="F672" s="164"/>
      <c r="G672" s="165"/>
      <c r="H672" s="166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</row>
    <row r="673">
      <c r="A673" s="163"/>
      <c r="B673" s="163"/>
      <c r="C673" s="163"/>
      <c r="D673" s="163"/>
      <c r="E673" s="164"/>
      <c r="F673" s="164"/>
      <c r="G673" s="165"/>
      <c r="H673" s="166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</row>
    <row r="674">
      <c r="A674" s="163"/>
      <c r="B674" s="163"/>
      <c r="C674" s="163"/>
      <c r="D674" s="163"/>
      <c r="E674" s="164"/>
      <c r="F674" s="164"/>
      <c r="G674" s="165"/>
      <c r="H674" s="166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</row>
    <row r="675">
      <c r="A675" s="163"/>
      <c r="B675" s="163"/>
      <c r="C675" s="163"/>
      <c r="D675" s="163"/>
      <c r="E675" s="164"/>
      <c r="F675" s="164"/>
      <c r="G675" s="165"/>
      <c r="H675" s="166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</row>
    <row r="676">
      <c r="A676" s="163"/>
      <c r="B676" s="163"/>
      <c r="C676" s="163"/>
      <c r="D676" s="163"/>
      <c r="E676" s="164"/>
      <c r="F676" s="164"/>
      <c r="G676" s="165"/>
      <c r="H676" s="166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</row>
    <row r="677">
      <c r="A677" s="163"/>
      <c r="B677" s="163"/>
      <c r="C677" s="163"/>
      <c r="D677" s="163"/>
      <c r="E677" s="164"/>
      <c r="F677" s="164"/>
      <c r="G677" s="165"/>
      <c r="H677" s="166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</row>
    <row r="678">
      <c r="A678" s="163"/>
      <c r="B678" s="163"/>
      <c r="C678" s="163"/>
      <c r="D678" s="163"/>
      <c r="E678" s="164"/>
      <c r="F678" s="164"/>
      <c r="G678" s="165"/>
      <c r="H678" s="166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</row>
    <row r="679">
      <c r="A679" s="163"/>
      <c r="B679" s="163"/>
      <c r="C679" s="163"/>
      <c r="D679" s="163"/>
      <c r="E679" s="164"/>
      <c r="F679" s="164"/>
      <c r="G679" s="165"/>
      <c r="H679" s="166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</row>
    <row r="680">
      <c r="A680" s="163"/>
      <c r="B680" s="163"/>
      <c r="C680" s="163"/>
      <c r="D680" s="163"/>
      <c r="E680" s="164"/>
      <c r="F680" s="164"/>
      <c r="G680" s="165"/>
      <c r="H680" s="166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</row>
    <row r="681">
      <c r="A681" s="163"/>
      <c r="B681" s="163"/>
      <c r="C681" s="163"/>
      <c r="D681" s="163"/>
      <c r="E681" s="164"/>
      <c r="F681" s="164"/>
      <c r="G681" s="165"/>
      <c r="H681" s="166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</row>
    <row r="682">
      <c r="A682" s="163"/>
      <c r="B682" s="163"/>
      <c r="C682" s="163"/>
      <c r="D682" s="163"/>
      <c r="E682" s="164"/>
      <c r="F682" s="164"/>
      <c r="G682" s="165"/>
      <c r="H682" s="166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</row>
    <row r="683">
      <c r="A683" s="163"/>
      <c r="B683" s="163"/>
      <c r="C683" s="163"/>
      <c r="D683" s="163"/>
      <c r="E683" s="164"/>
      <c r="F683" s="164"/>
      <c r="G683" s="165"/>
      <c r="H683" s="166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</row>
    <row r="684">
      <c r="A684" s="163"/>
      <c r="B684" s="163"/>
      <c r="C684" s="163"/>
      <c r="D684" s="163"/>
      <c r="E684" s="164"/>
      <c r="F684" s="164"/>
      <c r="G684" s="165"/>
      <c r="H684" s="166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</row>
    <row r="685">
      <c r="A685" s="163"/>
      <c r="B685" s="163"/>
      <c r="C685" s="163"/>
      <c r="D685" s="163"/>
      <c r="E685" s="164"/>
      <c r="F685" s="164"/>
      <c r="G685" s="165"/>
      <c r="H685" s="166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</row>
    <row r="686">
      <c r="A686" s="163"/>
      <c r="B686" s="163"/>
      <c r="C686" s="163"/>
      <c r="D686" s="163"/>
      <c r="E686" s="164"/>
      <c r="F686" s="164"/>
      <c r="G686" s="165"/>
      <c r="H686" s="166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</row>
    <row r="687">
      <c r="A687" s="163"/>
      <c r="B687" s="163"/>
      <c r="C687" s="163"/>
      <c r="D687" s="163"/>
      <c r="E687" s="164"/>
      <c r="F687" s="164"/>
      <c r="G687" s="165"/>
      <c r="H687" s="166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</row>
    <row r="688">
      <c r="A688" s="163"/>
      <c r="B688" s="163"/>
      <c r="C688" s="163"/>
      <c r="D688" s="163"/>
      <c r="E688" s="164"/>
      <c r="F688" s="164"/>
      <c r="G688" s="165"/>
      <c r="H688" s="166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</row>
    <row r="689">
      <c r="A689" s="163"/>
      <c r="B689" s="163"/>
      <c r="C689" s="163"/>
      <c r="D689" s="163"/>
      <c r="E689" s="164"/>
      <c r="F689" s="164"/>
      <c r="G689" s="165"/>
      <c r="H689" s="166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</row>
    <row r="690">
      <c r="A690" s="163"/>
      <c r="B690" s="163"/>
      <c r="C690" s="163"/>
      <c r="D690" s="163"/>
      <c r="E690" s="164"/>
      <c r="F690" s="164"/>
      <c r="G690" s="165"/>
      <c r="H690" s="166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</row>
    <row r="691">
      <c r="A691" s="163"/>
      <c r="B691" s="163"/>
      <c r="C691" s="163"/>
      <c r="D691" s="163"/>
      <c r="E691" s="164"/>
      <c r="F691" s="164"/>
      <c r="G691" s="165"/>
      <c r="H691" s="166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</row>
    <row r="692">
      <c r="A692" s="163"/>
      <c r="B692" s="163"/>
      <c r="C692" s="163"/>
      <c r="D692" s="163"/>
      <c r="E692" s="164"/>
      <c r="F692" s="164"/>
      <c r="G692" s="165"/>
      <c r="H692" s="166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</row>
    <row r="693">
      <c r="A693" s="163"/>
      <c r="B693" s="163"/>
      <c r="C693" s="163"/>
      <c r="D693" s="163"/>
      <c r="E693" s="164"/>
      <c r="F693" s="164"/>
      <c r="G693" s="165"/>
      <c r="H693" s="166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</row>
    <row r="694">
      <c r="A694" s="163"/>
      <c r="B694" s="163"/>
      <c r="C694" s="163"/>
      <c r="D694" s="163"/>
      <c r="E694" s="164"/>
      <c r="F694" s="164"/>
      <c r="G694" s="165"/>
      <c r="H694" s="166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</row>
    <row r="695">
      <c r="A695" s="163"/>
      <c r="B695" s="163"/>
      <c r="C695" s="163"/>
      <c r="D695" s="163"/>
      <c r="E695" s="164"/>
      <c r="F695" s="164"/>
      <c r="G695" s="165"/>
      <c r="H695" s="166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</row>
    <row r="696">
      <c r="A696" s="163"/>
      <c r="B696" s="163"/>
      <c r="C696" s="163"/>
      <c r="D696" s="163"/>
      <c r="E696" s="164"/>
      <c r="F696" s="164"/>
      <c r="G696" s="165"/>
      <c r="H696" s="166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</row>
    <row r="697">
      <c r="A697" s="163"/>
      <c r="B697" s="163"/>
      <c r="C697" s="163"/>
      <c r="D697" s="163"/>
      <c r="E697" s="163"/>
      <c r="F697" s="164"/>
      <c r="G697" s="165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</row>
    <row r="698">
      <c r="A698" s="163"/>
      <c r="B698" s="163"/>
      <c r="C698" s="163"/>
      <c r="D698" s="163"/>
      <c r="E698" s="163"/>
      <c r="F698" s="164"/>
      <c r="G698" s="165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</row>
    <row r="699">
      <c r="A699" s="163"/>
      <c r="B699" s="163"/>
      <c r="C699" s="163"/>
      <c r="D699" s="163"/>
      <c r="E699" s="163"/>
      <c r="F699" s="164"/>
      <c r="G699" s="165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</row>
    <row r="700">
      <c r="A700" s="163"/>
      <c r="B700" s="163"/>
      <c r="C700" s="163"/>
      <c r="D700" s="163"/>
      <c r="E700" s="163"/>
      <c r="F700" s="164"/>
      <c r="G700" s="165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</row>
    <row r="701">
      <c r="A701" s="163"/>
      <c r="B701" s="163"/>
      <c r="C701" s="163"/>
      <c r="D701" s="163"/>
      <c r="E701" s="163"/>
      <c r="F701" s="164"/>
      <c r="G701" s="165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</row>
    <row r="702">
      <c r="A702" s="163"/>
      <c r="B702" s="163"/>
      <c r="C702" s="163"/>
      <c r="D702" s="163"/>
      <c r="E702" s="163"/>
      <c r="F702" s="164"/>
      <c r="G702" s="165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</row>
    <row r="703">
      <c r="A703" s="163"/>
      <c r="B703" s="163"/>
      <c r="C703" s="163"/>
      <c r="D703" s="163"/>
      <c r="E703" s="163"/>
      <c r="F703" s="164"/>
      <c r="G703" s="165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</row>
    <row r="704">
      <c r="A704" s="163"/>
      <c r="B704" s="163"/>
      <c r="C704" s="163"/>
      <c r="D704" s="163"/>
      <c r="E704" s="163"/>
      <c r="F704" s="164"/>
      <c r="G704" s="165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</row>
    <row r="705">
      <c r="A705" s="163"/>
      <c r="B705" s="163"/>
      <c r="C705" s="163"/>
      <c r="D705" s="163"/>
      <c r="E705" s="163"/>
      <c r="F705" s="164"/>
      <c r="G705" s="165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</row>
    <row r="706">
      <c r="A706" s="163"/>
      <c r="B706" s="163"/>
      <c r="C706" s="163"/>
      <c r="D706" s="163"/>
      <c r="E706" s="163"/>
      <c r="F706" s="164"/>
      <c r="G706" s="165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</row>
    <row r="707">
      <c r="A707" s="163"/>
      <c r="B707" s="163"/>
      <c r="C707" s="163"/>
      <c r="D707" s="163"/>
      <c r="E707" s="163"/>
      <c r="F707" s="164"/>
      <c r="G707" s="165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</row>
    <row r="708">
      <c r="A708" s="163"/>
      <c r="B708" s="163"/>
      <c r="C708" s="163"/>
      <c r="D708" s="163"/>
      <c r="E708" s="163"/>
      <c r="F708" s="164"/>
      <c r="G708" s="165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</row>
    <row r="709">
      <c r="A709" s="163"/>
      <c r="B709" s="163"/>
      <c r="C709" s="163"/>
      <c r="D709" s="163"/>
      <c r="E709" s="163"/>
      <c r="F709" s="164"/>
      <c r="G709" s="165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</row>
    <row r="710">
      <c r="A710" s="163"/>
      <c r="B710" s="163"/>
      <c r="C710" s="163"/>
      <c r="D710" s="163"/>
      <c r="E710" s="163"/>
      <c r="F710" s="164"/>
      <c r="G710" s="165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</row>
    <row r="711">
      <c r="A711" s="163"/>
      <c r="B711" s="163"/>
      <c r="C711" s="163"/>
      <c r="D711" s="163"/>
      <c r="E711" s="163"/>
      <c r="F711" s="164"/>
      <c r="G711" s="165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</row>
    <row r="712">
      <c r="A712" s="163"/>
      <c r="B712" s="163"/>
      <c r="C712" s="163"/>
      <c r="D712" s="163"/>
      <c r="E712" s="163"/>
      <c r="F712" s="164"/>
      <c r="G712" s="165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</row>
    <row r="713">
      <c r="A713" s="163"/>
      <c r="B713" s="163"/>
      <c r="C713" s="163"/>
      <c r="D713" s="163"/>
      <c r="E713" s="163"/>
      <c r="F713" s="164"/>
      <c r="G713" s="165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</row>
    <row r="714">
      <c r="A714" s="163"/>
      <c r="B714" s="163"/>
      <c r="C714" s="163"/>
      <c r="D714" s="163"/>
      <c r="E714" s="163"/>
      <c r="F714" s="164"/>
      <c r="G714" s="165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</row>
    <row r="715">
      <c r="A715" s="163"/>
      <c r="B715" s="163"/>
      <c r="C715" s="163"/>
      <c r="D715" s="163"/>
      <c r="E715" s="163"/>
      <c r="F715" s="164"/>
      <c r="G715" s="165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</row>
    <row r="716">
      <c r="A716" s="163"/>
      <c r="B716" s="163"/>
      <c r="C716" s="163"/>
      <c r="D716" s="163"/>
      <c r="E716" s="163"/>
      <c r="F716" s="164"/>
      <c r="G716" s="165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</row>
    <row r="717">
      <c r="A717" s="163"/>
      <c r="B717" s="163"/>
      <c r="C717" s="163"/>
      <c r="D717" s="163"/>
      <c r="E717" s="163"/>
      <c r="F717" s="164"/>
      <c r="G717" s="165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</row>
    <row r="718">
      <c r="A718" s="163"/>
      <c r="B718" s="163"/>
      <c r="C718" s="163"/>
      <c r="D718" s="163"/>
      <c r="E718" s="163"/>
      <c r="F718" s="164"/>
      <c r="G718" s="165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</row>
    <row r="719">
      <c r="A719" s="163"/>
      <c r="B719" s="163"/>
      <c r="C719" s="163"/>
      <c r="D719" s="163"/>
      <c r="E719" s="163"/>
      <c r="F719" s="164"/>
      <c r="G719" s="165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</row>
    <row r="720">
      <c r="A720" s="163"/>
      <c r="B720" s="163"/>
      <c r="C720" s="163"/>
      <c r="D720" s="163"/>
      <c r="E720" s="163"/>
      <c r="F720" s="164"/>
      <c r="G720" s="165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</row>
    <row r="721">
      <c r="A721" s="163"/>
      <c r="B721" s="163"/>
      <c r="C721" s="163"/>
      <c r="D721" s="163"/>
      <c r="E721" s="163"/>
      <c r="F721" s="164"/>
      <c r="G721" s="165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</row>
    <row r="722">
      <c r="A722" s="163"/>
      <c r="B722" s="163"/>
      <c r="C722" s="163"/>
      <c r="D722" s="163"/>
      <c r="E722" s="163"/>
      <c r="F722" s="164"/>
      <c r="G722" s="165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</row>
    <row r="723">
      <c r="A723" s="163"/>
      <c r="B723" s="163"/>
      <c r="C723" s="163"/>
      <c r="D723" s="163"/>
      <c r="E723" s="163"/>
      <c r="F723" s="164"/>
      <c r="G723" s="165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</row>
    <row r="724">
      <c r="A724" s="163"/>
      <c r="B724" s="163"/>
      <c r="C724" s="163"/>
      <c r="D724" s="163"/>
      <c r="E724" s="163"/>
      <c r="F724" s="164"/>
      <c r="G724" s="165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</row>
    <row r="725">
      <c r="A725" s="163"/>
      <c r="B725" s="163"/>
      <c r="C725" s="163"/>
      <c r="D725" s="163"/>
      <c r="E725" s="163"/>
      <c r="F725" s="164"/>
      <c r="G725" s="165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</row>
    <row r="726">
      <c r="A726" s="163"/>
      <c r="B726" s="163"/>
      <c r="C726" s="163"/>
      <c r="D726" s="163"/>
      <c r="E726" s="163"/>
      <c r="F726" s="164"/>
      <c r="G726" s="165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</row>
    <row r="727">
      <c r="A727" s="163"/>
      <c r="B727" s="163"/>
      <c r="C727" s="163"/>
      <c r="D727" s="163"/>
      <c r="E727" s="163"/>
      <c r="F727" s="164"/>
      <c r="G727" s="165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</row>
    <row r="728">
      <c r="A728" s="163"/>
      <c r="B728" s="163"/>
      <c r="C728" s="163"/>
      <c r="D728" s="163"/>
      <c r="E728" s="163"/>
      <c r="F728" s="164"/>
      <c r="G728" s="165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</row>
    <row r="729">
      <c r="A729" s="163"/>
      <c r="B729" s="163"/>
      <c r="C729" s="163"/>
      <c r="D729" s="163"/>
      <c r="E729" s="163"/>
      <c r="F729" s="164"/>
      <c r="G729" s="165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</row>
    <row r="730">
      <c r="A730" s="163"/>
      <c r="B730" s="163"/>
      <c r="C730" s="163"/>
      <c r="D730" s="163"/>
      <c r="E730" s="163"/>
      <c r="F730" s="164"/>
      <c r="G730" s="165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</row>
    <row r="731">
      <c r="A731" s="163"/>
      <c r="B731" s="163"/>
      <c r="C731" s="163"/>
      <c r="D731" s="163"/>
      <c r="E731" s="163"/>
      <c r="F731" s="164"/>
      <c r="G731" s="165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</row>
    <row r="732">
      <c r="A732" s="163"/>
      <c r="B732" s="163"/>
      <c r="C732" s="163"/>
      <c r="D732" s="163"/>
      <c r="E732" s="163"/>
      <c r="F732" s="164"/>
      <c r="G732" s="165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</row>
    <row r="733">
      <c r="A733" s="163"/>
      <c r="B733" s="163"/>
      <c r="C733" s="163"/>
      <c r="D733" s="163"/>
      <c r="E733" s="163"/>
      <c r="F733" s="164"/>
      <c r="G733" s="165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</row>
    <row r="734">
      <c r="A734" s="163"/>
      <c r="B734" s="163"/>
      <c r="C734" s="163"/>
      <c r="D734" s="163"/>
      <c r="E734" s="163"/>
      <c r="F734" s="164"/>
      <c r="G734" s="165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</row>
    <row r="735">
      <c r="A735" s="163"/>
      <c r="B735" s="163"/>
      <c r="C735" s="163"/>
      <c r="D735" s="163"/>
      <c r="E735" s="163"/>
      <c r="F735" s="164"/>
      <c r="G735" s="165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</row>
    <row r="736">
      <c r="A736" s="163"/>
      <c r="B736" s="163"/>
      <c r="C736" s="163"/>
      <c r="D736" s="163"/>
      <c r="E736" s="163"/>
      <c r="F736" s="164"/>
      <c r="G736" s="165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</row>
    <row r="737">
      <c r="A737" s="163"/>
      <c r="B737" s="163"/>
      <c r="C737" s="163"/>
      <c r="D737" s="163"/>
      <c r="E737" s="163"/>
      <c r="F737" s="164"/>
      <c r="G737" s="165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</row>
    <row r="738">
      <c r="A738" s="163"/>
      <c r="B738" s="163"/>
      <c r="C738" s="163"/>
      <c r="D738" s="163"/>
      <c r="E738" s="163"/>
      <c r="F738" s="164"/>
      <c r="G738" s="165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</row>
    <row r="739">
      <c r="A739" s="163"/>
      <c r="B739" s="163"/>
      <c r="C739" s="163"/>
      <c r="D739" s="163"/>
      <c r="E739" s="163"/>
      <c r="F739" s="164"/>
      <c r="G739" s="165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</row>
    <row r="740">
      <c r="A740" s="163"/>
      <c r="B740" s="163"/>
      <c r="C740" s="163"/>
      <c r="D740" s="163"/>
      <c r="E740" s="163"/>
      <c r="F740" s="164"/>
      <c r="G740" s="165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</row>
    <row r="741">
      <c r="A741" s="163"/>
      <c r="B741" s="163"/>
      <c r="C741" s="163"/>
      <c r="D741" s="163"/>
      <c r="E741" s="163"/>
      <c r="F741" s="164"/>
      <c r="G741" s="165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</row>
    <row r="742">
      <c r="A742" s="163"/>
      <c r="B742" s="163"/>
      <c r="C742" s="163"/>
      <c r="D742" s="163"/>
      <c r="E742" s="163"/>
      <c r="F742" s="164"/>
      <c r="G742" s="165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</row>
    <row r="743">
      <c r="A743" s="163"/>
      <c r="B743" s="163"/>
      <c r="C743" s="163"/>
      <c r="D743" s="163"/>
      <c r="E743" s="163"/>
      <c r="F743" s="164"/>
      <c r="G743" s="165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</row>
    <row r="744">
      <c r="A744" s="163"/>
      <c r="B744" s="163"/>
      <c r="C744" s="163"/>
      <c r="D744" s="163"/>
      <c r="E744" s="163"/>
      <c r="F744" s="164"/>
      <c r="G744" s="165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</row>
    <row r="745">
      <c r="A745" s="163"/>
      <c r="B745" s="163"/>
      <c r="C745" s="163"/>
      <c r="D745" s="163"/>
      <c r="E745" s="163"/>
      <c r="F745" s="164"/>
      <c r="G745" s="165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</row>
    <row r="746">
      <c r="A746" s="163"/>
      <c r="B746" s="163"/>
      <c r="C746" s="163"/>
      <c r="D746" s="163"/>
      <c r="E746" s="163"/>
      <c r="F746" s="164"/>
      <c r="G746" s="165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</row>
    <row r="747">
      <c r="A747" s="163"/>
      <c r="B747" s="163"/>
      <c r="C747" s="163"/>
      <c r="D747" s="163"/>
      <c r="E747" s="163"/>
      <c r="F747" s="164"/>
      <c r="G747" s="165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</row>
    <row r="748">
      <c r="A748" s="163"/>
      <c r="B748" s="163"/>
      <c r="C748" s="163"/>
      <c r="D748" s="163"/>
      <c r="E748" s="163"/>
      <c r="F748" s="164"/>
      <c r="G748" s="165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</row>
    <row r="749">
      <c r="A749" s="163"/>
      <c r="B749" s="163"/>
      <c r="C749" s="163"/>
      <c r="D749" s="163"/>
      <c r="E749" s="163"/>
      <c r="F749" s="164"/>
      <c r="G749" s="165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</row>
    <row r="750">
      <c r="A750" s="163"/>
      <c r="B750" s="163"/>
      <c r="C750" s="163"/>
      <c r="D750" s="163"/>
      <c r="E750" s="163"/>
      <c r="F750" s="164"/>
      <c r="G750" s="165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</row>
    <row r="751">
      <c r="A751" s="163"/>
      <c r="B751" s="163"/>
      <c r="C751" s="163"/>
      <c r="D751" s="163"/>
      <c r="E751" s="163"/>
      <c r="F751" s="164"/>
      <c r="G751" s="165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</row>
    <row r="752">
      <c r="A752" s="163"/>
      <c r="B752" s="163"/>
      <c r="C752" s="163"/>
      <c r="D752" s="163"/>
      <c r="E752" s="163"/>
      <c r="F752" s="164"/>
      <c r="G752" s="165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</row>
    <row r="753">
      <c r="A753" s="163"/>
      <c r="B753" s="163"/>
      <c r="C753" s="163"/>
      <c r="D753" s="163"/>
      <c r="E753" s="163"/>
      <c r="F753" s="164"/>
      <c r="G753" s="165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</row>
    <row r="754">
      <c r="A754" s="163"/>
      <c r="B754" s="163"/>
      <c r="C754" s="163"/>
      <c r="D754" s="163"/>
      <c r="E754" s="163"/>
      <c r="F754" s="164"/>
      <c r="G754" s="165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</row>
    <row r="755">
      <c r="A755" s="163"/>
      <c r="B755" s="163"/>
      <c r="C755" s="163"/>
      <c r="D755" s="163"/>
      <c r="E755" s="163"/>
      <c r="F755" s="164"/>
      <c r="G755" s="165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</row>
    <row r="756">
      <c r="A756" s="163"/>
      <c r="B756" s="163"/>
      <c r="C756" s="163"/>
      <c r="D756" s="163"/>
      <c r="E756" s="163"/>
      <c r="F756" s="164"/>
      <c r="G756" s="165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</row>
    <row r="757">
      <c r="A757" s="163"/>
      <c r="B757" s="163"/>
      <c r="C757" s="163"/>
      <c r="D757" s="163"/>
      <c r="E757" s="163"/>
      <c r="F757" s="164"/>
      <c r="G757" s="165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</row>
    <row r="758">
      <c r="A758" s="163"/>
      <c r="B758" s="163"/>
      <c r="C758" s="163"/>
      <c r="D758" s="163"/>
      <c r="E758" s="163"/>
      <c r="F758" s="164"/>
      <c r="G758" s="165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</row>
    <row r="759">
      <c r="A759" s="163"/>
      <c r="B759" s="163"/>
      <c r="C759" s="163"/>
      <c r="D759" s="163"/>
      <c r="E759" s="163"/>
      <c r="F759" s="164"/>
      <c r="G759" s="165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</row>
    <row r="760">
      <c r="A760" s="163"/>
      <c r="B760" s="163"/>
      <c r="C760" s="163"/>
      <c r="D760" s="163"/>
      <c r="E760" s="163"/>
      <c r="F760" s="164"/>
      <c r="G760" s="165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</row>
    <row r="761">
      <c r="A761" s="163"/>
      <c r="B761" s="163"/>
      <c r="C761" s="163"/>
      <c r="D761" s="163"/>
      <c r="E761" s="163"/>
      <c r="F761" s="164"/>
      <c r="G761" s="165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</row>
    <row r="762">
      <c r="A762" s="163"/>
      <c r="B762" s="163"/>
      <c r="C762" s="163"/>
      <c r="D762" s="163"/>
      <c r="E762" s="163"/>
      <c r="F762" s="164"/>
      <c r="G762" s="165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</row>
    <row r="763">
      <c r="A763" s="163"/>
      <c r="B763" s="163"/>
      <c r="C763" s="163"/>
      <c r="D763" s="163"/>
      <c r="E763" s="163"/>
      <c r="F763" s="164"/>
      <c r="G763" s="165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</row>
    <row r="764">
      <c r="A764" s="163"/>
      <c r="B764" s="163"/>
      <c r="C764" s="163"/>
      <c r="D764" s="163"/>
      <c r="E764" s="163"/>
      <c r="F764" s="164"/>
      <c r="G764" s="165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</row>
    <row r="765">
      <c r="A765" s="163"/>
      <c r="B765" s="163"/>
      <c r="C765" s="163"/>
      <c r="D765" s="163"/>
      <c r="E765" s="163"/>
      <c r="F765" s="164"/>
      <c r="G765" s="165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</row>
    <row r="766">
      <c r="A766" s="163"/>
      <c r="B766" s="163"/>
      <c r="C766" s="163"/>
      <c r="D766" s="163"/>
      <c r="E766" s="163"/>
      <c r="F766" s="164"/>
      <c r="G766" s="165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</row>
    <row r="767">
      <c r="A767" s="163"/>
      <c r="B767" s="163"/>
      <c r="C767" s="163"/>
      <c r="D767" s="163"/>
      <c r="E767" s="163"/>
      <c r="F767" s="164"/>
      <c r="G767" s="165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</row>
    <row r="768">
      <c r="A768" s="163"/>
      <c r="B768" s="163"/>
      <c r="C768" s="163"/>
      <c r="D768" s="163"/>
      <c r="E768" s="163"/>
      <c r="F768" s="164"/>
      <c r="G768" s="165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</row>
    <row r="769">
      <c r="A769" s="163"/>
      <c r="B769" s="163"/>
      <c r="C769" s="163"/>
      <c r="D769" s="163"/>
      <c r="E769" s="163"/>
      <c r="F769" s="164"/>
      <c r="G769" s="165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</row>
    <row r="770">
      <c r="A770" s="163"/>
      <c r="B770" s="163"/>
      <c r="C770" s="163"/>
      <c r="D770" s="163"/>
      <c r="E770" s="163"/>
      <c r="F770" s="164"/>
      <c r="G770" s="165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</row>
    <row r="771">
      <c r="A771" s="163"/>
      <c r="B771" s="163"/>
      <c r="C771" s="163"/>
      <c r="D771" s="163"/>
      <c r="E771" s="163"/>
      <c r="F771" s="164"/>
      <c r="G771" s="165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</row>
    <row r="772">
      <c r="A772" s="163"/>
      <c r="B772" s="163"/>
      <c r="C772" s="163"/>
      <c r="D772" s="163"/>
      <c r="E772" s="163"/>
      <c r="F772" s="164"/>
      <c r="G772" s="165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</row>
    <row r="773">
      <c r="A773" s="163"/>
      <c r="B773" s="163"/>
      <c r="C773" s="163"/>
      <c r="D773" s="163"/>
      <c r="E773" s="163"/>
      <c r="F773" s="164"/>
      <c r="G773" s="165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</row>
    <row r="774">
      <c r="A774" s="163"/>
      <c r="B774" s="163"/>
      <c r="C774" s="163"/>
      <c r="D774" s="163"/>
      <c r="E774" s="163"/>
      <c r="F774" s="164"/>
      <c r="G774" s="165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</row>
    <row r="775">
      <c r="A775" s="163"/>
      <c r="B775" s="163"/>
      <c r="C775" s="163"/>
      <c r="D775" s="163"/>
      <c r="E775" s="163"/>
      <c r="F775" s="164"/>
      <c r="G775" s="165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</row>
    <row r="776">
      <c r="A776" s="163"/>
      <c r="B776" s="163"/>
      <c r="C776" s="163"/>
      <c r="D776" s="163"/>
      <c r="E776" s="163"/>
      <c r="F776" s="164"/>
      <c r="G776" s="165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</row>
    <row r="777">
      <c r="A777" s="163"/>
      <c r="B777" s="163"/>
      <c r="C777" s="163"/>
      <c r="D777" s="163"/>
      <c r="E777" s="163"/>
      <c r="F777" s="164"/>
      <c r="G777" s="165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</row>
    <row r="778">
      <c r="A778" s="163"/>
      <c r="B778" s="163"/>
      <c r="C778" s="163"/>
      <c r="D778" s="163"/>
      <c r="E778" s="163"/>
      <c r="F778" s="164"/>
      <c r="G778" s="165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</row>
    <row r="779">
      <c r="A779" s="163"/>
      <c r="B779" s="163"/>
      <c r="C779" s="163"/>
      <c r="D779" s="163"/>
      <c r="E779" s="163"/>
      <c r="F779" s="164"/>
      <c r="G779" s="165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</row>
    <row r="780">
      <c r="A780" s="163"/>
      <c r="B780" s="163"/>
      <c r="C780" s="163"/>
      <c r="D780" s="163"/>
      <c r="E780" s="163"/>
      <c r="F780" s="164"/>
      <c r="G780" s="165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</row>
    <row r="781">
      <c r="A781" s="163"/>
      <c r="B781" s="163"/>
      <c r="C781" s="163"/>
      <c r="D781" s="163"/>
      <c r="E781" s="163"/>
      <c r="F781" s="164"/>
      <c r="G781" s="165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</row>
    <row r="782">
      <c r="A782" s="163"/>
      <c r="B782" s="163"/>
      <c r="C782" s="163"/>
      <c r="D782" s="163"/>
      <c r="E782" s="163"/>
      <c r="F782" s="164"/>
      <c r="G782" s="165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</row>
    <row r="783">
      <c r="A783" s="163"/>
      <c r="B783" s="163"/>
      <c r="C783" s="163"/>
      <c r="D783" s="163"/>
      <c r="E783" s="163"/>
      <c r="F783" s="164"/>
      <c r="G783" s="165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</row>
    <row r="784">
      <c r="A784" s="163"/>
      <c r="B784" s="163"/>
      <c r="C784" s="163"/>
      <c r="D784" s="163"/>
      <c r="E784" s="163"/>
      <c r="F784" s="164"/>
      <c r="G784" s="165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</row>
    <row r="785">
      <c r="A785" s="163"/>
      <c r="B785" s="163"/>
      <c r="C785" s="163"/>
      <c r="D785" s="163"/>
      <c r="E785" s="163"/>
      <c r="F785" s="164"/>
      <c r="G785" s="165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</row>
    <row r="786">
      <c r="A786" s="163"/>
      <c r="B786" s="163"/>
      <c r="C786" s="163"/>
      <c r="D786" s="163"/>
      <c r="E786" s="163"/>
      <c r="F786" s="164"/>
      <c r="G786" s="165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</row>
    <row r="787">
      <c r="A787" s="163"/>
      <c r="B787" s="163"/>
      <c r="C787" s="163"/>
      <c r="D787" s="163"/>
      <c r="E787" s="163"/>
      <c r="F787" s="164"/>
      <c r="G787" s="165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</row>
    <row r="788">
      <c r="A788" s="163"/>
      <c r="B788" s="163"/>
      <c r="C788" s="163"/>
      <c r="D788" s="163"/>
      <c r="E788" s="163"/>
      <c r="F788" s="164"/>
      <c r="G788" s="165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</row>
    <row r="789">
      <c r="A789" s="163"/>
      <c r="B789" s="163"/>
      <c r="C789" s="163"/>
      <c r="D789" s="163"/>
      <c r="E789" s="163"/>
      <c r="F789" s="164"/>
      <c r="G789" s="165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</row>
    <row r="790">
      <c r="A790" s="163"/>
      <c r="B790" s="163"/>
      <c r="C790" s="163"/>
      <c r="D790" s="163"/>
      <c r="E790" s="163"/>
      <c r="F790" s="164"/>
      <c r="G790" s="165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</row>
    <row r="791">
      <c r="A791" s="163"/>
      <c r="B791" s="163"/>
      <c r="C791" s="163"/>
      <c r="D791" s="163"/>
      <c r="E791" s="163"/>
      <c r="F791" s="164"/>
      <c r="G791" s="165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</row>
    <row r="792">
      <c r="A792" s="163"/>
      <c r="B792" s="163"/>
      <c r="C792" s="163"/>
      <c r="D792" s="163"/>
      <c r="E792" s="163"/>
      <c r="F792" s="164"/>
      <c r="G792" s="165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</row>
    <row r="793">
      <c r="A793" s="163"/>
      <c r="B793" s="163"/>
      <c r="C793" s="163"/>
      <c r="D793" s="163"/>
      <c r="E793" s="163"/>
      <c r="F793" s="164"/>
      <c r="G793" s="165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</row>
    <row r="794">
      <c r="A794" s="163"/>
      <c r="B794" s="163"/>
      <c r="C794" s="163"/>
      <c r="D794" s="163"/>
      <c r="E794" s="163"/>
      <c r="F794" s="164"/>
      <c r="G794" s="165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</row>
    <row r="795">
      <c r="A795" s="163"/>
      <c r="B795" s="163"/>
      <c r="C795" s="163"/>
      <c r="D795" s="163"/>
      <c r="E795" s="163"/>
      <c r="F795" s="164"/>
      <c r="G795" s="165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</row>
    <row r="796">
      <c r="A796" s="163"/>
      <c r="B796" s="163"/>
      <c r="C796" s="163"/>
      <c r="D796" s="163"/>
      <c r="E796" s="163"/>
      <c r="F796" s="164"/>
      <c r="G796" s="165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</row>
    <row r="797">
      <c r="A797" s="163"/>
      <c r="B797" s="163"/>
      <c r="C797" s="163"/>
      <c r="D797" s="163"/>
      <c r="E797" s="163"/>
      <c r="F797" s="164"/>
      <c r="G797" s="165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</row>
    <row r="798">
      <c r="A798" s="163"/>
      <c r="B798" s="163"/>
      <c r="C798" s="163"/>
      <c r="D798" s="163"/>
      <c r="E798" s="163"/>
      <c r="F798" s="164"/>
      <c r="G798" s="165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</row>
    <row r="799">
      <c r="A799" s="163"/>
      <c r="B799" s="163"/>
      <c r="C799" s="163"/>
      <c r="D799" s="163"/>
      <c r="E799" s="163"/>
      <c r="F799" s="164"/>
      <c r="G799" s="165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</row>
    <row r="800">
      <c r="A800" s="163"/>
      <c r="B800" s="163"/>
      <c r="C800" s="163"/>
      <c r="D800" s="163"/>
      <c r="E800" s="163"/>
      <c r="F800" s="164"/>
      <c r="G800" s="165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</row>
    <row r="801">
      <c r="A801" s="163"/>
      <c r="B801" s="163"/>
      <c r="C801" s="163"/>
      <c r="D801" s="163"/>
      <c r="E801" s="163"/>
      <c r="F801" s="164"/>
      <c r="G801" s="165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</row>
    <row r="802">
      <c r="A802" s="163"/>
      <c r="B802" s="163"/>
      <c r="C802" s="163"/>
      <c r="D802" s="163"/>
      <c r="E802" s="163"/>
      <c r="F802" s="164"/>
      <c r="G802" s="165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</row>
    <row r="803">
      <c r="A803" s="163"/>
      <c r="B803" s="163"/>
      <c r="C803" s="163"/>
      <c r="D803" s="163"/>
      <c r="E803" s="163"/>
      <c r="F803" s="164"/>
      <c r="G803" s="165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</row>
    <row r="804">
      <c r="A804" s="163"/>
      <c r="B804" s="163"/>
      <c r="C804" s="163"/>
      <c r="D804" s="163"/>
      <c r="E804" s="163"/>
      <c r="F804" s="164"/>
      <c r="G804" s="165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</row>
    <row r="805">
      <c r="A805" s="163"/>
      <c r="B805" s="163"/>
      <c r="C805" s="163"/>
      <c r="D805" s="163"/>
      <c r="E805" s="163"/>
      <c r="F805" s="164"/>
      <c r="G805" s="165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</row>
    <row r="806">
      <c r="A806" s="163"/>
      <c r="B806" s="163"/>
      <c r="C806" s="163"/>
      <c r="D806" s="163"/>
      <c r="E806" s="163"/>
      <c r="F806" s="164"/>
      <c r="G806" s="165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</row>
    <row r="807">
      <c r="A807" s="163"/>
      <c r="B807" s="163"/>
      <c r="C807" s="163"/>
      <c r="D807" s="163"/>
      <c r="E807" s="163"/>
      <c r="F807" s="164"/>
      <c r="G807" s="165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</row>
    <row r="808">
      <c r="A808" s="163"/>
      <c r="B808" s="163"/>
      <c r="C808" s="163"/>
      <c r="D808" s="163"/>
      <c r="E808" s="163"/>
      <c r="F808" s="164"/>
      <c r="G808" s="165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</row>
    <row r="809">
      <c r="A809" s="163"/>
      <c r="B809" s="163"/>
      <c r="C809" s="163"/>
      <c r="D809" s="163"/>
      <c r="E809" s="163"/>
      <c r="F809" s="164"/>
      <c r="G809" s="165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</row>
    <row r="810">
      <c r="A810" s="163"/>
      <c r="B810" s="163"/>
      <c r="C810" s="163"/>
      <c r="D810" s="163"/>
      <c r="E810" s="163"/>
      <c r="F810" s="164"/>
      <c r="G810" s="165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</row>
    <row r="811">
      <c r="A811" s="163"/>
      <c r="B811" s="163"/>
      <c r="C811" s="163"/>
      <c r="D811" s="163"/>
      <c r="E811" s="163"/>
      <c r="F811" s="164"/>
      <c r="G811" s="165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</row>
    <row r="812">
      <c r="A812" s="163"/>
      <c r="B812" s="163"/>
      <c r="C812" s="163"/>
      <c r="D812" s="163"/>
      <c r="E812" s="163"/>
      <c r="F812" s="164"/>
      <c r="G812" s="165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</row>
    <row r="813">
      <c r="A813" s="163"/>
      <c r="B813" s="163"/>
      <c r="C813" s="163"/>
      <c r="D813" s="163"/>
      <c r="E813" s="163"/>
      <c r="F813" s="164"/>
      <c r="G813" s="165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</row>
    <row r="814">
      <c r="A814" s="163"/>
      <c r="B814" s="163"/>
      <c r="C814" s="163"/>
      <c r="D814" s="163"/>
      <c r="E814" s="163"/>
      <c r="F814" s="164"/>
      <c r="G814" s="165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</row>
    <row r="815">
      <c r="A815" s="163"/>
      <c r="B815" s="163"/>
      <c r="C815" s="163"/>
      <c r="D815" s="163"/>
      <c r="E815" s="163"/>
      <c r="F815" s="164"/>
      <c r="G815" s="165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</row>
    <row r="816">
      <c r="A816" s="163"/>
      <c r="B816" s="163"/>
      <c r="C816" s="163"/>
      <c r="D816" s="163"/>
      <c r="E816" s="163"/>
      <c r="F816" s="164"/>
      <c r="G816" s="165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</row>
    <row r="817">
      <c r="A817" s="163"/>
      <c r="B817" s="163"/>
      <c r="C817" s="163"/>
      <c r="D817" s="163"/>
      <c r="E817" s="163"/>
      <c r="F817" s="164"/>
      <c r="G817" s="165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</row>
    <row r="818">
      <c r="A818" s="163"/>
      <c r="B818" s="163"/>
      <c r="C818" s="163"/>
      <c r="D818" s="163"/>
      <c r="E818" s="163"/>
      <c r="F818" s="164"/>
      <c r="G818" s="165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</row>
    <row r="819">
      <c r="A819" s="163"/>
      <c r="B819" s="163"/>
      <c r="C819" s="163"/>
      <c r="D819" s="163"/>
      <c r="E819" s="163"/>
      <c r="F819" s="164"/>
      <c r="G819" s="165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</row>
    <row r="820">
      <c r="A820" s="163"/>
      <c r="B820" s="163"/>
      <c r="C820" s="163"/>
      <c r="D820" s="163"/>
      <c r="E820" s="163"/>
      <c r="F820" s="164"/>
      <c r="G820" s="165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</row>
    <row r="821">
      <c r="A821" s="163"/>
      <c r="B821" s="163"/>
      <c r="C821" s="163"/>
      <c r="D821" s="163"/>
      <c r="E821" s="163"/>
      <c r="F821" s="164"/>
      <c r="G821" s="165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</row>
    <row r="822">
      <c r="A822" s="163"/>
      <c r="B822" s="163"/>
      <c r="C822" s="163"/>
      <c r="D822" s="163"/>
      <c r="E822" s="163"/>
      <c r="F822" s="164"/>
      <c r="G822" s="165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</row>
    <row r="823">
      <c r="A823" s="163"/>
      <c r="B823" s="163"/>
      <c r="C823" s="163"/>
      <c r="D823" s="163"/>
      <c r="E823" s="163"/>
      <c r="F823" s="164"/>
      <c r="G823" s="165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</row>
    <row r="824">
      <c r="A824" s="163"/>
      <c r="B824" s="163"/>
      <c r="C824" s="163"/>
      <c r="D824" s="163"/>
      <c r="E824" s="163"/>
      <c r="F824" s="164"/>
      <c r="G824" s="165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</row>
    <row r="825">
      <c r="A825" s="163"/>
      <c r="B825" s="163"/>
      <c r="C825" s="163"/>
      <c r="D825" s="163"/>
      <c r="E825" s="163"/>
      <c r="F825" s="164"/>
      <c r="G825" s="165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</row>
    <row r="826">
      <c r="A826" s="163"/>
      <c r="B826" s="163"/>
      <c r="C826" s="163"/>
      <c r="D826" s="163"/>
      <c r="E826" s="163"/>
      <c r="F826" s="164"/>
      <c r="G826" s="165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</row>
    <row r="827">
      <c r="A827" s="163"/>
      <c r="B827" s="163"/>
      <c r="C827" s="163"/>
      <c r="D827" s="163"/>
      <c r="E827" s="163"/>
      <c r="F827" s="164"/>
      <c r="G827" s="165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</row>
    <row r="828">
      <c r="A828" s="163"/>
      <c r="B828" s="163"/>
      <c r="C828" s="163"/>
      <c r="D828" s="163"/>
      <c r="E828" s="163"/>
      <c r="F828" s="164"/>
      <c r="G828" s="165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</row>
    <row r="829">
      <c r="A829" s="163"/>
      <c r="B829" s="163"/>
      <c r="C829" s="163"/>
      <c r="D829" s="163"/>
      <c r="E829" s="163"/>
      <c r="F829" s="164"/>
      <c r="G829" s="165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</row>
    <row r="830">
      <c r="A830" s="163"/>
      <c r="B830" s="163"/>
      <c r="C830" s="163"/>
      <c r="D830" s="163"/>
      <c r="E830" s="163"/>
      <c r="F830" s="164"/>
      <c r="G830" s="165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</row>
    <row r="831">
      <c r="A831" s="163"/>
      <c r="B831" s="163"/>
      <c r="C831" s="163"/>
      <c r="D831" s="163"/>
      <c r="E831" s="163"/>
      <c r="F831" s="164"/>
      <c r="G831" s="165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</row>
    <row r="832">
      <c r="A832" s="163"/>
      <c r="B832" s="163"/>
      <c r="C832" s="163"/>
      <c r="D832" s="163"/>
      <c r="E832" s="163"/>
      <c r="F832" s="164"/>
      <c r="G832" s="165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</row>
    <row r="833">
      <c r="A833" s="163"/>
      <c r="B833" s="163"/>
      <c r="C833" s="163"/>
      <c r="D833" s="163"/>
      <c r="E833" s="163"/>
      <c r="F833" s="164"/>
      <c r="G833" s="165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</row>
    <row r="834">
      <c r="A834" s="163"/>
      <c r="B834" s="163"/>
      <c r="C834" s="163"/>
      <c r="D834" s="163"/>
      <c r="E834" s="163"/>
      <c r="F834" s="164"/>
      <c r="G834" s="165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</row>
    <row r="835">
      <c r="A835" s="163"/>
      <c r="B835" s="163"/>
      <c r="C835" s="163"/>
      <c r="D835" s="163"/>
      <c r="E835" s="163"/>
      <c r="F835" s="164"/>
      <c r="G835" s="165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</row>
    <row r="836">
      <c r="A836" s="163"/>
      <c r="B836" s="163"/>
      <c r="C836" s="163"/>
      <c r="D836" s="163"/>
      <c r="E836" s="163"/>
      <c r="F836" s="164"/>
      <c r="G836" s="165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</row>
    <row r="837">
      <c r="A837" s="163"/>
      <c r="B837" s="163"/>
      <c r="C837" s="163"/>
      <c r="D837" s="163"/>
      <c r="E837" s="163"/>
      <c r="F837" s="164"/>
      <c r="G837" s="165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</row>
    <row r="838">
      <c r="A838" s="163"/>
      <c r="B838" s="163"/>
      <c r="C838" s="163"/>
      <c r="D838" s="163"/>
      <c r="E838" s="163"/>
      <c r="F838" s="164"/>
      <c r="G838" s="165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</row>
    <row r="839">
      <c r="A839" s="163"/>
      <c r="B839" s="163"/>
      <c r="C839" s="163"/>
      <c r="D839" s="163"/>
      <c r="E839" s="163"/>
      <c r="F839" s="164"/>
      <c r="G839" s="165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</row>
    <row r="840">
      <c r="A840" s="163"/>
      <c r="B840" s="163"/>
      <c r="C840" s="163"/>
      <c r="D840" s="163"/>
      <c r="E840" s="163"/>
      <c r="F840" s="164"/>
      <c r="G840" s="165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</row>
    <row r="841">
      <c r="A841" s="163"/>
      <c r="B841" s="163"/>
      <c r="C841" s="163"/>
      <c r="D841" s="163"/>
      <c r="E841" s="163"/>
      <c r="F841" s="164"/>
      <c r="G841" s="165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</row>
    <row r="842">
      <c r="A842" s="163"/>
      <c r="B842" s="163"/>
      <c r="C842" s="163"/>
      <c r="D842" s="163"/>
      <c r="E842" s="163"/>
      <c r="F842" s="164"/>
      <c r="G842" s="165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</row>
    <row r="843">
      <c r="A843" s="163"/>
      <c r="B843" s="163"/>
      <c r="C843" s="163"/>
      <c r="D843" s="163"/>
      <c r="E843" s="163"/>
      <c r="F843" s="164"/>
      <c r="G843" s="165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</row>
    <row r="844">
      <c r="A844" s="163"/>
      <c r="B844" s="163"/>
      <c r="C844" s="163"/>
      <c r="D844" s="163"/>
      <c r="E844" s="163"/>
      <c r="F844" s="164"/>
      <c r="G844" s="165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</row>
    <row r="845">
      <c r="A845" s="163"/>
      <c r="B845" s="163"/>
      <c r="C845" s="163"/>
      <c r="D845" s="163"/>
      <c r="E845" s="163"/>
      <c r="F845" s="164"/>
      <c r="G845" s="165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</row>
    <row r="846">
      <c r="A846" s="163"/>
      <c r="B846" s="163"/>
      <c r="C846" s="163"/>
      <c r="D846" s="163"/>
      <c r="E846" s="163"/>
      <c r="F846" s="164"/>
      <c r="G846" s="165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</row>
    <row r="847">
      <c r="A847" s="163"/>
      <c r="B847" s="163"/>
      <c r="C847" s="163"/>
      <c r="D847" s="163"/>
      <c r="E847" s="163"/>
      <c r="F847" s="164"/>
      <c r="G847" s="165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</row>
    <row r="848">
      <c r="A848" s="163"/>
      <c r="B848" s="163"/>
      <c r="C848" s="163"/>
      <c r="D848" s="163"/>
      <c r="E848" s="163"/>
      <c r="F848" s="164"/>
      <c r="G848" s="165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</row>
    <row r="849">
      <c r="A849" s="163"/>
      <c r="B849" s="163"/>
      <c r="C849" s="163"/>
      <c r="D849" s="163"/>
      <c r="E849" s="163"/>
      <c r="F849" s="164"/>
      <c r="G849" s="165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</row>
    <row r="850">
      <c r="A850" s="163"/>
      <c r="B850" s="163"/>
      <c r="C850" s="163"/>
      <c r="D850" s="163"/>
      <c r="E850" s="163"/>
      <c r="F850" s="164"/>
      <c r="G850" s="165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</row>
    <row r="851">
      <c r="A851" s="163"/>
      <c r="B851" s="163"/>
      <c r="C851" s="163"/>
      <c r="D851" s="163"/>
      <c r="E851" s="163"/>
      <c r="F851" s="164"/>
      <c r="G851" s="165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</row>
    <row r="852">
      <c r="A852" s="163"/>
      <c r="B852" s="163"/>
      <c r="C852" s="163"/>
      <c r="D852" s="163"/>
      <c r="E852" s="163"/>
      <c r="F852" s="164"/>
      <c r="G852" s="165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</row>
    <row r="853">
      <c r="A853" s="163"/>
      <c r="B853" s="163"/>
      <c r="C853" s="163"/>
      <c r="D853" s="163"/>
      <c r="E853" s="163"/>
      <c r="F853" s="164"/>
      <c r="G853" s="165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</row>
    <row r="854">
      <c r="A854" s="163"/>
      <c r="B854" s="163"/>
      <c r="C854" s="163"/>
      <c r="D854" s="163"/>
      <c r="E854" s="163"/>
      <c r="F854" s="164"/>
      <c r="G854" s="165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</row>
    <row r="855">
      <c r="A855" s="163"/>
      <c r="B855" s="163"/>
      <c r="C855" s="163"/>
      <c r="D855" s="163"/>
      <c r="E855" s="163"/>
      <c r="F855" s="164"/>
      <c r="G855" s="165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</row>
    <row r="856">
      <c r="A856" s="163"/>
      <c r="B856" s="163"/>
      <c r="C856" s="163"/>
      <c r="D856" s="163"/>
      <c r="E856" s="163"/>
      <c r="F856" s="164"/>
      <c r="G856" s="165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</row>
    <row r="857">
      <c r="A857" s="163"/>
      <c r="B857" s="163"/>
      <c r="C857" s="163"/>
      <c r="D857" s="163"/>
      <c r="E857" s="163"/>
      <c r="F857" s="164"/>
      <c r="G857" s="165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</row>
    <row r="858">
      <c r="A858" s="163"/>
      <c r="B858" s="163"/>
      <c r="C858" s="163"/>
      <c r="D858" s="163"/>
      <c r="E858" s="163"/>
      <c r="F858" s="164"/>
      <c r="G858" s="165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</row>
    <row r="859">
      <c r="A859" s="163"/>
      <c r="B859" s="163"/>
      <c r="C859" s="163"/>
      <c r="D859" s="163"/>
      <c r="E859" s="163"/>
      <c r="F859" s="164"/>
      <c r="G859" s="165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</row>
    <row r="860">
      <c r="A860" s="163"/>
      <c r="B860" s="163"/>
      <c r="C860" s="163"/>
      <c r="D860" s="163"/>
      <c r="E860" s="163"/>
      <c r="F860" s="164"/>
      <c r="G860" s="165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</row>
    <row r="861">
      <c r="A861" s="163"/>
      <c r="B861" s="163"/>
      <c r="C861" s="163"/>
      <c r="D861" s="163"/>
      <c r="E861" s="163"/>
      <c r="F861" s="164"/>
      <c r="G861" s="165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</row>
    <row r="862">
      <c r="A862" s="163"/>
      <c r="B862" s="163"/>
      <c r="C862" s="163"/>
      <c r="D862" s="163"/>
      <c r="E862" s="163"/>
      <c r="F862" s="164"/>
      <c r="G862" s="165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</row>
    <row r="863">
      <c r="A863" s="163"/>
      <c r="B863" s="163"/>
      <c r="C863" s="163"/>
      <c r="D863" s="163"/>
      <c r="E863" s="163"/>
      <c r="F863" s="164"/>
      <c r="G863" s="165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</row>
    <row r="864">
      <c r="A864" s="163"/>
      <c r="B864" s="163"/>
      <c r="C864" s="163"/>
      <c r="D864" s="163"/>
      <c r="E864" s="163"/>
      <c r="F864" s="164"/>
      <c r="G864" s="165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</row>
    <row r="865">
      <c r="A865" s="163"/>
      <c r="B865" s="163"/>
      <c r="C865" s="163"/>
      <c r="D865" s="163"/>
      <c r="E865" s="163"/>
      <c r="F865" s="164"/>
      <c r="G865" s="165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</row>
    <row r="866">
      <c r="A866" s="163"/>
      <c r="B866" s="163"/>
      <c r="C866" s="163"/>
      <c r="D866" s="163"/>
      <c r="E866" s="163"/>
      <c r="F866" s="164"/>
      <c r="G866" s="165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</row>
    <row r="867">
      <c r="A867" s="163"/>
      <c r="B867" s="163"/>
      <c r="C867" s="163"/>
      <c r="D867" s="163"/>
      <c r="E867" s="163"/>
      <c r="F867" s="164"/>
      <c r="G867" s="165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</row>
    <row r="868">
      <c r="A868" s="163"/>
      <c r="B868" s="163"/>
      <c r="C868" s="163"/>
      <c r="D868" s="163"/>
      <c r="E868" s="163"/>
      <c r="F868" s="164"/>
      <c r="G868" s="165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</row>
    <row r="869">
      <c r="A869" s="163"/>
      <c r="B869" s="163"/>
      <c r="C869" s="163"/>
      <c r="D869" s="163"/>
      <c r="E869" s="163"/>
      <c r="F869" s="164"/>
      <c r="G869" s="165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</row>
    <row r="870">
      <c r="A870" s="163"/>
      <c r="B870" s="163"/>
      <c r="C870" s="163"/>
      <c r="D870" s="163"/>
      <c r="E870" s="163"/>
      <c r="F870" s="164"/>
      <c r="G870" s="165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</row>
    <row r="871">
      <c r="A871" s="163"/>
      <c r="B871" s="163"/>
      <c r="C871" s="163"/>
      <c r="D871" s="163"/>
      <c r="E871" s="163"/>
      <c r="F871" s="164"/>
      <c r="G871" s="165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</row>
    <row r="872">
      <c r="A872" s="163"/>
      <c r="B872" s="163"/>
      <c r="C872" s="163"/>
      <c r="D872" s="163"/>
      <c r="E872" s="163"/>
      <c r="F872" s="164"/>
      <c r="G872" s="165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</row>
    <row r="873">
      <c r="A873" s="163"/>
      <c r="B873" s="163"/>
      <c r="C873" s="163"/>
      <c r="D873" s="163"/>
      <c r="E873" s="163"/>
      <c r="F873" s="164"/>
      <c r="G873" s="165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</row>
    <row r="874">
      <c r="A874" s="163"/>
      <c r="B874" s="163"/>
      <c r="C874" s="163"/>
      <c r="D874" s="163"/>
      <c r="E874" s="163"/>
      <c r="F874" s="164"/>
      <c r="G874" s="165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</row>
    <row r="875">
      <c r="A875" s="163"/>
      <c r="B875" s="163"/>
      <c r="C875" s="163"/>
      <c r="D875" s="163"/>
      <c r="E875" s="163"/>
      <c r="F875" s="164"/>
      <c r="G875" s="165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</row>
    <row r="876">
      <c r="A876" s="163"/>
      <c r="B876" s="163"/>
      <c r="C876" s="163"/>
      <c r="D876" s="163"/>
      <c r="E876" s="163"/>
      <c r="F876" s="164"/>
      <c r="G876" s="165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</row>
    <row r="877">
      <c r="A877" s="163"/>
      <c r="B877" s="163"/>
      <c r="C877" s="163"/>
      <c r="D877" s="163"/>
      <c r="E877" s="163"/>
      <c r="F877" s="164"/>
      <c r="G877" s="165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</row>
    <row r="878">
      <c r="A878" s="163"/>
      <c r="B878" s="163"/>
      <c r="C878" s="163"/>
      <c r="D878" s="163"/>
      <c r="E878" s="163"/>
      <c r="F878" s="164"/>
      <c r="G878" s="165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</row>
    <row r="879">
      <c r="A879" s="163"/>
      <c r="B879" s="163"/>
      <c r="C879" s="163"/>
      <c r="D879" s="163"/>
      <c r="E879" s="163"/>
      <c r="F879" s="164"/>
      <c r="G879" s="165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</row>
    <row r="880">
      <c r="A880" s="163"/>
      <c r="B880" s="163"/>
      <c r="C880" s="163"/>
      <c r="D880" s="163"/>
      <c r="E880" s="163"/>
      <c r="F880" s="164"/>
      <c r="G880" s="165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</row>
    <row r="881">
      <c r="A881" s="163"/>
      <c r="B881" s="163"/>
      <c r="C881" s="163"/>
      <c r="D881" s="163"/>
      <c r="E881" s="163"/>
      <c r="F881" s="164"/>
      <c r="G881" s="165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</row>
    <row r="882">
      <c r="A882" s="163"/>
      <c r="B882" s="163"/>
      <c r="C882" s="163"/>
      <c r="D882" s="163"/>
      <c r="E882" s="163"/>
      <c r="F882" s="164"/>
      <c r="G882" s="165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</row>
    <row r="883">
      <c r="A883" s="163"/>
      <c r="B883" s="163"/>
      <c r="C883" s="163"/>
      <c r="D883" s="163"/>
      <c r="E883" s="163"/>
      <c r="F883" s="164"/>
      <c r="G883" s="165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</row>
    <row r="884">
      <c r="A884" s="163"/>
      <c r="B884" s="163"/>
      <c r="C884" s="163"/>
      <c r="D884" s="163"/>
      <c r="E884" s="163"/>
      <c r="F884" s="164"/>
      <c r="G884" s="165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</row>
    <row r="885">
      <c r="A885" s="163"/>
      <c r="B885" s="163"/>
      <c r="C885" s="163"/>
      <c r="D885" s="163"/>
      <c r="E885" s="163"/>
      <c r="F885" s="164"/>
      <c r="G885" s="165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</row>
    <row r="886">
      <c r="A886" s="163"/>
      <c r="B886" s="163"/>
      <c r="C886" s="163"/>
      <c r="D886" s="163"/>
      <c r="E886" s="163"/>
      <c r="F886" s="164"/>
      <c r="G886" s="165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</row>
    <row r="887">
      <c r="A887" s="163"/>
      <c r="B887" s="163"/>
      <c r="C887" s="163"/>
      <c r="D887" s="163"/>
      <c r="E887" s="163"/>
      <c r="F887" s="164"/>
      <c r="G887" s="165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</row>
    <row r="888">
      <c r="A888" s="163"/>
      <c r="B888" s="163"/>
      <c r="C888" s="163"/>
      <c r="D888" s="163"/>
      <c r="E888" s="163"/>
      <c r="F888" s="164"/>
      <c r="G888" s="165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</row>
    <row r="889">
      <c r="A889" s="163"/>
      <c r="B889" s="163"/>
      <c r="C889" s="163"/>
      <c r="D889" s="163"/>
      <c r="E889" s="163"/>
      <c r="F889" s="164"/>
      <c r="G889" s="165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</row>
    <row r="890">
      <c r="A890" s="163"/>
      <c r="B890" s="163"/>
      <c r="C890" s="163"/>
      <c r="D890" s="163"/>
      <c r="E890" s="163"/>
      <c r="F890" s="164"/>
      <c r="G890" s="165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</row>
    <row r="891">
      <c r="A891" s="163"/>
      <c r="B891" s="163"/>
      <c r="C891" s="163"/>
      <c r="D891" s="163"/>
      <c r="E891" s="163"/>
      <c r="F891" s="164"/>
      <c r="G891" s="165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</row>
    <row r="892">
      <c r="A892" s="163"/>
      <c r="B892" s="163"/>
      <c r="C892" s="163"/>
      <c r="D892" s="163"/>
      <c r="E892" s="163"/>
      <c r="F892" s="164"/>
      <c r="G892" s="165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</row>
    <row r="893">
      <c r="A893" s="163"/>
      <c r="B893" s="163"/>
      <c r="C893" s="163"/>
      <c r="D893" s="163"/>
      <c r="E893" s="163"/>
      <c r="F893" s="164"/>
      <c r="G893" s="165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</row>
    <row r="894">
      <c r="A894" s="163"/>
      <c r="B894" s="163"/>
      <c r="C894" s="163"/>
      <c r="D894" s="163"/>
      <c r="E894" s="163"/>
      <c r="F894" s="164"/>
      <c r="G894" s="165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</row>
    <row r="895">
      <c r="A895" s="163"/>
      <c r="B895" s="163"/>
      <c r="C895" s="163"/>
      <c r="D895" s="163"/>
      <c r="E895" s="163"/>
      <c r="F895" s="164"/>
      <c r="G895" s="165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</row>
    <row r="896">
      <c r="A896" s="163"/>
      <c r="B896" s="163"/>
      <c r="C896" s="163"/>
      <c r="D896" s="163"/>
      <c r="E896" s="163"/>
      <c r="F896" s="164"/>
      <c r="G896" s="165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</row>
    <row r="897">
      <c r="A897" s="163"/>
      <c r="B897" s="163"/>
      <c r="C897" s="163"/>
      <c r="D897" s="163"/>
      <c r="E897" s="163"/>
      <c r="F897" s="164"/>
      <c r="G897" s="165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</row>
    <row r="898">
      <c r="A898" s="163"/>
      <c r="B898" s="163"/>
      <c r="C898" s="163"/>
      <c r="D898" s="163"/>
      <c r="E898" s="163"/>
      <c r="F898" s="164"/>
      <c r="G898" s="165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</row>
    <row r="899">
      <c r="A899" s="163"/>
      <c r="B899" s="163"/>
      <c r="C899" s="163"/>
      <c r="D899" s="163"/>
      <c r="E899" s="163"/>
      <c r="F899" s="164"/>
      <c r="G899" s="165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</row>
    <row r="900">
      <c r="A900" s="163"/>
      <c r="B900" s="163"/>
      <c r="C900" s="163"/>
      <c r="D900" s="163"/>
      <c r="E900" s="163"/>
      <c r="F900" s="164"/>
      <c r="G900" s="165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</row>
    <row r="901">
      <c r="A901" s="163"/>
      <c r="B901" s="163"/>
      <c r="C901" s="163"/>
      <c r="D901" s="163"/>
      <c r="E901" s="163"/>
      <c r="F901" s="164"/>
      <c r="G901" s="165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</row>
    <row r="902">
      <c r="A902" s="163"/>
      <c r="B902" s="163"/>
      <c r="C902" s="163"/>
      <c r="D902" s="163"/>
      <c r="E902" s="163"/>
      <c r="F902" s="164"/>
      <c r="G902" s="165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</row>
    <row r="903">
      <c r="A903" s="163"/>
      <c r="B903" s="163"/>
      <c r="C903" s="163"/>
      <c r="D903" s="163"/>
      <c r="E903" s="163"/>
      <c r="F903" s="164"/>
      <c r="G903" s="165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</row>
    <row r="904">
      <c r="A904" s="163"/>
      <c r="B904" s="163"/>
      <c r="C904" s="163"/>
      <c r="D904" s="163"/>
      <c r="E904" s="163"/>
      <c r="F904" s="164"/>
      <c r="G904" s="165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</row>
    <row r="905">
      <c r="A905" s="163"/>
      <c r="B905" s="163"/>
      <c r="C905" s="163"/>
      <c r="D905" s="163"/>
      <c r="E905" s="163"/>
      <c r="F905" s="164"/>
      <c r="G905" s="165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</row>
    <row r="906">
      <c r="A906" s="163"/>
      <c r="B906" s="163"/>
      <c r="C906" s="163"/>
      <c r="D906" s="163"/>
      <c r="E906" s="163"/>
      <c r="F906" s="164"/>
      <c r="G906" s="165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</row>
    <row r="907">
      <c r="A907" s="163"/>
      <c r="B907" s="163"/>
      <c r="C907" s="163"/>
      <c r="D907" s="163"/>
      <c r="E907" s="163"/>
      <c r="F907" s="164"/>
      <c r="G907" s="165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</row>
    <row r="908">
      <c r="A908" s="163"/>
      <c r="B908" s="163"/>
      <c r="C908" s="163"/>
      <c r="D908" s="163"/>
      <c r="E908" s="163"/>
      <c r="F908" s="164"/>
      <c r="G908" s="165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</row>
    <row r="909">
      <c r="A909" s="163"/>
      <c r="B909" s="163"/>
      <c r="C909" s="163"/>
      <c r="D909" s="163"/>
      <c r="E909" s="163"/>
      <c r="F909" s="164"/>
      <c r="G909" s="165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</row>
    <row r="910">
      <c r="A910" s="163"/>
      <c r="B910" s="163"/>
      <c r="C910" s="163"/>
      <c r="D910" s="163"/>
      <c r="E910" s="163"/>
      <c r="F910" s="164"/>
      <c r="G910" s="165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</row>
    <row r="911">
      <c r="A911" s="163"/>
      <c r="B911" s="163"/>
      <c r="C911" s="163"/>
      <c r="D911" s="163"/>
      <c r="E911" s="163"/>
      <c r="F911" s="164"/>
      <c r="G911" s="165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</row>
    <row r="912">
      <c r="A912" s="163"/>
      <c r="B912" s="163"/>
      <c r="C912" s="163"/>
      <c r="D912" s="163"/>
      <c r="E912" s="163"/>
      <c r="F912" s="164"/>
      <c r="G912" s="165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</row>
    <row r="913">
      <c r="A913" s="163"/>
      <c r="B913" s="163"/>
      <c r="C913" s="163"/>
      <c r="D913" s="163"/>
      <c r="E913" s="163"/>
      <c r="F913" s="164"/>
      <c r="G913" s="165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</row>
    <row r="914">
      <c r="A914" s="163"/>
      <c r="B914" s="163"/>
      <c r="C914" s="163"/>
      <c r="D914" s="163"/>
      <c r="E914" s="163"/>
      <c r="F914" s="164"/>
      <c r="G914" s="165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</row>
    <row r="915">
      <c r="A915" s="163"/>
      <c r="B915" s="163"/>
      <c r="C915" s="163"/>
      <c r="D915" s="163"/>
      <c r="E915" s="163"/>
      <c r="F915" s="164"/>
      <c r="G915" s="165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</row>
    <row r="916">
      <c r="A916" s="163"/>
      <c r="B916" s="163"/>
      <c r="C916" s="163"/>
      <c r="D916" s="163"/>
      <c r="E916" s="163"/>
      <c r="F916" s="164"/>
      <c r="G916" s="165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</row>
    <row r="917">
      <c r="A917" s="163"/>
      <c r="B917" s="163"/>
      <c r="C917" s="163"/>
      <c r="D917" s="163"/>
      <c r="E917" s="163"/>
      <c r="F917" s="164"/>
      <c r="G917" s="165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</row>
    <row r="918">
      <c r="A918" s="163"/>
      <c r="B918" s="163"/>
      <c r="C918" s="163"/>
      <c r="D918" s="163"/>
      <c r="E918" s="163"/>
      <c r="F918" s="164"/>
      <c r="G918" s="165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</row>
    <row r="919">
      <c r="A919" s="163"/>
      <c r="B919" s="163"/>
      <c r="C919" s="163"/>
      <c r="D919" s="163"/>
      <c r="E919" s="163"/>
      <c r="F919" s="164"/>
      <c r="G919" s="165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</row>
    <row r="920">
      <c r="A920" s="163"/>
      <c r="B920" s="163"/>
      <c r="C920" s="163"/>
      <c r="D920" s="163"/>
      <c r="E920" s="163"/>
      <c r="F920" s="164"/>
      <c r="G920" s="165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</row>
    <row r="921">
      <c r="A921" s="163"/>
      <c r="B921" s="163"/>
      <c r="C921" s="163"/>
      <c r="D921" s="163"/>
      <c r="E921" s="163"/>
      <c r="F921" s="164"/>
      <c r="G921" s="165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</row>
    <row r="922">
      <c r="A922" s="163"/>
      <c r="B922" s="163"/>
      <c r="C922" s="163"/>
      <c r="D922" s="163"/>
      <c r="E922" s="163"/>
      <c r="F922" s="164"/>
      <c r="G922" s="165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</row>
    <row r="923">
      <c r="A923" s="163"/>
      <c r="B923" s="163"/>
      <c r="C923" s="163"/>
      <c r="D923" s="163"/>
      <c r="E923" s="163"/>
      <c r="F923" s="164"/>
      <c r="G923" s="165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</row>
    <row r="924">
      <c r="A924" s="163"/>
      <c r="B924" s="163"/>
      <c r="C924" s="163"/>
      <c r="D924" s="163"/>
      <c r="E924" s="163"/>
      <c r="F924" s="164"/>
      <c r="G924" s="165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</row>
    <row r="925">
      <c r="A925" s="163"/>
      <c r="B925" s="163"/>
      <c r="C925" s="163"/>
      <c r="D925" s="163"/>
      <c r="E925" s="163"/>
      <c r="F925" s="164"/>
      <c r="G925" s="165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</row>
    <row r="926">
      <c r="A926" s="163"/>
      <c r="B926" s="163"/>
      <c r="C926" s="163"/>
      <c r="D926" s="163"/>
      <c r="E926" s="163"/>
      <c r="F926" s="164"/>
      <c r="G926" s="165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</row>
    <row r="927">
      <c r="A927" s="163"/>
      <c r="B927" s="163"/>
      <c r="C927" s="163"/>
      <c r="D927" s="163"/>
      <c r="E927" s="163"/>
      <c r="F927" s="164"/>
      <c r="G927" s="165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</row>
    <row r="928">
      <c r="A928" s="163"/>
      <c r="B928" s="163"/>
      <c r="C928" s="163"/>
      <c r="D928" s="163"/>
      <c r="E928" s="163"/>
      <c r="F928" s="164"/>
      <c r="G928" s="165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</row>
    <row r="929">
      <c r="A929" s="163"/>
      <c r="B929" s="163"/>
      <c r="C929" s="163"/>
      <c r="D929" s="163"/>
      <c r="E929" s="163"/>
      <c r="F929" s="164"/>
      <c r="G929" s="165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</row>
    <row r="930">
      <c r="A930" s="163"/>
      <c r="B930" s="163"/>
      <c r="C930" s="163"/>
      <c r="D930" s="163"/>
      <c r="E930" s="163"/>
      <c r="F930" s="164"/>
      <c r="G930" s="165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</row>
    <row r="931">
      <c r="A931" s="163"/>
      <c r="B931" s="163"/>
      <c r="C931" s="163"/>
      <c r="D931" s="163"/>
      <c r="E931" s="163"/>
      <c r="F931" s="164"/>
      <c r="G931" s="165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</row>
    <row r="932">
      <c r="A932" s="163"/>
      <c r="B932" s="163"/>
      <c r="C932" s="163"/>
      <c r="D932" s="163"/>
      <c r="E932" s="163"/>
      <c r="F932" s="164"/>
      <c r="G932" s="165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</row>
    <row r="933">
      <c r="A933" s="163"/>
      <c r="B933" s="163"/>
      <c r="C933" s="163"/>
      <c r="D933" s="163"/>
      <c r="E933" s="163"/>
      <c r="F933" s="164"/>
      <c r="G933" s="165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</row>
    <row r="934">
      <c r="A934" s="163"/>
      <c r="B934" s="163"/>
      <c r="C934" s="163"/>
      <c r="D934" s="163"/>
      <c r="E934" s="163"/>
      <c r="F934" s="164"/>
      <c r="G934" s="165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</row>
    <row r="935">
      <c r="A935" s="163"/>
      <c r="B935" s="163"/>
      <c r="C935" s="163"/>
      <c r="D935" s="163"/>
      <c r="E935" s="163"/>
      <c r="F935" s="164"/>
      <c r="G935" s="165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</row>
    <row r="936">
      <c r="A936" s="163"/>
      <c r="B936" s="163"/>
      <c r="C936" s="163"/>
      <c r="D936" s="163"/>
      <c r="E936" s="163"/>
      <c r="F936" s="164"/>
      <c r="G936" s="165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</row>
    <row r="937">
      <c r="A937" s="163"/>
      <c r="B937" s="163"/>
      <c r="C937" s="163"/>
      <c r="D937" s="163"/>
      <c r="E937" s="163"/>
      <c r="F937" s="164"/>
      <c r="G937" s="165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</row>
    <row r="938">
      <c r="A938" s="163"/>
      <c r="B938" s="163"/>
      <c r="C938" s="163"/>
      <c r="D938" s="163"/>
      <c r="E938" s="163"/>
      <c r="F938" s="164"/>
      <c r="G938" s="165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</row>
    <row r="939">
      <c r="A939" s="163"/>
      <c r="B939" s="163"/>
      <c r="C939" s="163"/>
      <c r="D939" s="163"/>
      <c r="E939" s="163"/>
      <c r="F939" s="164"/>
      <c r="G939" s="165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</row>
    <row r="940">
      <c r="A940" s="163"/>
      <c r="B940" s="163"/>
      <c r="C940" s="163"/>
      <c r="D940" s="163"/>
      <c r="E940" s="163"/>
      <c r="F940" s="164"/>
      <c r="G940" s="165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</row>
    <row r="941">
      <c r="A941" s="163"/>
      <c r="B941" s="163"/>
      <c r="C941" s="163"/>
      <c r="D941" s="163"/>
      <c r="E941" s="163"/>
      <c r="F941" s="164"/>
      <c r="G941" s="165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</row>
    <row r="942">
      <c r="A942" s="163"/>
      <c r="B942" s="163"/>
      <c r="C942" s="163"/>
      <c r="D942" s="163"/>
      <c r="E942" s="163"/>
      <c r="F942" s="164"/>
      <c r="G942" s="165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</row>
    <row r="943">
      <c r="A943" s="163"/>
      <c r="B943" s="163"/>
      <c r="C943" s="163"/>
      <c r="D943" s="163"/>
      <c r="E943" s="163"/>
      <c r="F943" s="164"/>
      <c r="G943" s="165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</row>
    <row r="944">
      <c r="A944" s="163"/>
      <c r="B944" s="163"/>
      <c r="C944" s="163"/>
      <c r="D944" s="163"/>
      <c r="E944" s="163"/>
      <c r="F944" s="164"/>
      <c r="G944" s="165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</row>
    <row r="945">
      <c r="A945" s="163"/>
      <c r="B945" s="163"/>
      <c r="C945" s="163"/>
      <c r="D945" s="163"/>
      <c r="E945" s="163"/>
      <c r="F945" s="164"/>
      <c r="G945" s="165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</row>
    <row r="946">
      <c r="A946" s="163"/>
      <c r="B946" s="163"/>
      <c r="C946" s="163"/>
      <c r="D946" s="163"/>
      <c r="E946" s="163"/>
      <c r="F946" s="164"/>
      <c r="G946" s="165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</row>
    <row r="947">
      <c r="A947" s="163"/>
      <c r="B947" s="163"/>
      <c r="C947" s="163"/>
      <c r="D947" s="163"/>
      <c r="E947" s="163"/>
      <c r="F947" s="164"/>
      <c r="G947" s="165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</row>
    <row r="948">
      <c r="A948" s="163"/>
      <c r="B948" s="163"/>
      <c r="C948" s="163"/>
      <c r="D948" s="163"/>
      <c r="E948" s="163"/>
      <c r="F948" s="164"/>
      <c r="G948" s="165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</row>
    <row r="949">
      <c r="A949" s="163"/>
      <c r="B949" s="163"/>
      <c r="C949" s="163"/>
      <c r="D949" s="163"/>
      <c r="E949" s="163"/>
      <c r="F949" s="164"/>
      <c r="G949" s="165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</row>
    <row r="950">
      <c r="A950" s="163"/>
      <c r="B950" s="163"/>
      <c r="C950" s="163"/>
      <c r="D950" s="163"/>
      <c r="E950" s="163"/>
      <c r="F950" s="164"/>
      <c r="G950" s="165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</row>
    <row r="951">
      <c r="A951" s="163"/>
      <c r="B951" s="163"/>
      <c r="C951" s="163"/>
      <c r="D951" s="163"/>
      <c r="E951" s="163"/>
      <c r="F951" s="164"/>
      <c r="G951" s="165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</row>
    <row r="952">
      <c r="A952" s="163"/>
      <c r="B952" s="163"/>
      <c r="C952" s="163"/>
      <c r="D952" s="163"/>
      <c r="E952" s="163"/>
      <c r="F952" s="164"/>
      <c r="G952" s="165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</row>
    <row r="953">
      <c r="A953" s="163"/>
      <c r="B953" s="163"/>
      <c r="C953" s="163"/>
      <c r="D953" s="163"/>
      <c r="E953" s="163"/>
      <c r="F953" s="164"/>
      <c r="G953" s="165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</row>
    <row r="954">
      <c r="A954" s="163"/>
      <c r="B954" s="163"/>
      <c r="C954" s="163"/>
      <c r="D954" s="163"/>
      <c r="E954" s="163"/>
      <c r="F954" s="164"/>
      <c r="G954" s="165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</row>
    <row r="955">
      <c r="A955" s="163"/>
      <c r="B955" s="163"/>
      <c r="C955" s="163"/>
      <c r="D955" s="163"/>
      <c r="E955" s="163"/>
      <c r="F955" s="164"/>
      <c r="G955" s="165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</row>
    <row r="956">
      <c r="A956" s="163"/>
      <c r="B956" s="163"/>
      <c r="C956" s="163"/>
      <c r="D956" s="163"/>
      <c r="E956" s="163"/>
      <c r="F956" s="164"/>
      <c r="G956" s="165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</row>
    <row r="957">
      <c r="A957" s="163"/>
      <c r="B957" s="163"/>
      <c r="C957" s="163"/>
      <c r="D957" s="163"/>
      <c r="E957" s="163"/>
      <c r="F957" s="164"/>
      <c r="G957" s="165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</row>
    <row r="958">
      <c r="A958" s="163"/>
      <c r="B958" s="163"/>
      <c r="C958" s="163"/>
      <c r="D958" s="163"/>
      <c r="E958" s="163"/>
      <c r="F958" s="164"/>
      <c r="G958" s="165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</row>
    <row r="959">
      <c r="A959" s="163"/>
      <c r="B959" s="163"/>
      <c r="C959" s="163"/>
      <c r="D959" s="163"/>
      <c r="E959" s="163"/>
      <c r="F959" s="164"/>
      <c r="G959" s="165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</row>
    <row r="960">
      <c r="A960" s="163"/>
      <c r="B960" s="163"/>
      <c r="C960" s="163"/>
      <c r="D960" s="163"/>
      <c r="E960" s="163"/>
      <c r="F960" s="164"/>
      <c r="G960" s="165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</row>
    <row r="961">
      <c r="A961" s="163"/>
      <c r="B961" s="163"/>
      <c r="C961" s="163"/>
      <c r="D961" s="163"/>
      <c r="E961" s="163"/>
      <c r="F961" s="164"/>
      <c r="G961" s="165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</row>
    <row r="962">
      <c r="A962" s="163"/>
      <c r="B962" s="163"/>
      <c r="C962" s="163"/>
      <c r="D962" s="163"/>
      <c r="E962" s="163"/>
      <c r="F962" s="164"/>
      <c r="G962" s="165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</row>
    <row r="963">
      <c r="A963" s="163"/>
      <c r="B963" s="163"/>
      <c r="C963" s="163"/>
      <c r="D963" s="163"/>
      <c r="E963" s="163"/>
      <c r="F963" s="164"/>
      <c r="G963" s="165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</row>
    <row r="964">
      <c r="A964" s="163"/>
      <c r="B964" s="163"/>
      <c r="C964" s="163"/>
      <c r="D964" s="163"/>
      <c r="E964" s="163"/>
      <c r="F964" s="164"/>
      <c r="G964" s="165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</row>
    <row r="965">
      <c r="A965" s="163"/>
      <c r="B965" s="163"/>
      <c r="C965" s="163"/>
      <c r="D965" s="163"/>
      <c r="E965" s="163"/>
      <c r="F965" s="164"/>
      <c r="G965" s="165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</row>
    <row r="966">
      <c r="A966" s="163"/>
      <c r="B966" s="163"/>
      <c r="C966" s="163"/>
      <c r="D966" s="163"/>
      <c r="E966" s="163"/>
      <c r="F966" s="164"/>
      <c r="G966" s="165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</row>
    <row r="967">
      <c r="A967" s="163"/>
      <c r="B967" s="163"/>
      <c r="C967" s="163"/>
      <c r="D967" s="163"/>
      <c r="E967" s="163"/>
      <c r="F967" s="164"/>
      <c r="G967" s="165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</row>
    <row r="968">
      <c r="A968" s="163"/>
      <c r="B968" s="163"/>
      <c r="C968" s="163"/>
      <c r="D968" s="163"/>
      <c r="E968" s="163"/>
      <c r="F968" s="164"/>
      <c r="G968" s="165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</row>
    <row r="969">
      <c r="A969" s="163"/>
      <c r="B969" s="163"/>
      <c r="C969" s="163"/>
      <c r="D969" s="163"/>
      <c r="E969" s="163"/>
      <c r="F969" s="164"/>
      <c r="G969" s="165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</row>
    <row r="970">
      <c r="A970" s="163"/>
      <c r="B970" s="163"/>
      <c r="C970" s="163"/>
      <c r="D970" s="163"/>
      <c r="E970" s="163"/>
      <c r="F970" s="164"/>
      <c r="G970" s="165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</row>
    <row r="971">
      <c r="A971" s="163"/>
      <c r="B971" s="163"/>
      <c r="C971" s="163"/>
      <c r="D971" s="163"/>
      <c r="E971" s="163"/>
      <c r="F971" s="164"/>
      <c r="G971" s="165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</row>
    <row r="972">
      <c r="A972" s="163"/>
      <c r="B972" s="163"/>
      <c r="C972" s="163"/>
      <c r="D972" s="163"/>
      <c r="E972" s="163"/>
      <c r="F972" s="164"/>
      <c r="G972" s="165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</row>
    <row r="973">
      <c r="A973" s="163"/>
      <c r="B973" s="163"/>
      <c r="C973" s="163"/>
      <c r="D973" s="163"/>
      <c r="E973" s="163"/>
      <c r="F973" s="164"/>
      <c r="G973" s="165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</row>
    <row r="974">
      <c r="A974" s="163"/>
      <c r="B974" s="163"/>
      <c r="C974" s="163"/>
      <c r="D974" s="163"/>
      <c r="E974" s="163"/>
      <c r="F974" s="164"/>
      <c r="G974" s="165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</row>
    <row r="975">
      <c r="A975" s="163"/>
      <c r="B975" s="163"/>
      <c r="C975" s="163"/>
      <c r="D975" s="163"/>
      <c r="E975" s="163"/>
      <c r="F975" s="164"/>
      <c r="G975" s="165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</row>
    <row r="976">
      <c r="A976" s="163"/>
      <c r="B976" s="163"/>
      <c r="C976" s="163"/>
      <c r="D976" s="163"/>
      <c r="E976" s="163"/>
      <c r="F976" s="164"/>
      <c r="G976" s="165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</row>
    <row r="977">
      <c r="A977" s="163"/>
      <c r="B977" s="163"/>
      <c r="C977" s="163"/>
      <c r="D977" s="163"/>
      <c r="E977" s="163"/>
      <c r="F977" s="164"/>
      <c r="G977" s="165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</row>
    <row r="978">
      <c r="A978" s="163"/>
      <c r="B978" s="163"/>
      <c r="C978" s="163"/>
      <c r="D978" s="163"/>
      <c r="E978" s="163"/>
      <c r="F978" s="164"/>
      <c r="G978" s="165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</row>
    <row r="979">
      <c r="A979" s="163"/>
      <c r="B979" s="163"/>
      <c r="C979" s="163"/>
      <c r="D979" s="163"/>
      <c r="E979" s="163"/>
      <c r="F979" s="164"/>
      <c r="G979" s="165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</row>
    <row r="980">
      <c r="A980" s="163"/>
      <c r="B980" s="163"/>
      <c r="C980" s="163"/>
      <c r="D980" s="163"/>
      <c r="E980" s="163"/>
      <c r="F980" s="164"/>
      <c r="G980" s="165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</row>
    <row r="981">
      <c r="A981" s="163"/>
      <c r="B981" s="163"/>
      <c r="C981" s="163"/>
      <c r="D981" s="163"/>
      <c r="E981" s="163"/>
      <c r="F981" s="164"/>
      <c r="G981" s="165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</row>
    <row r="982">
      <c r="A982" s="163"/>
      <c r="B982" s="163"/>
      <c r="C982" s="163"/>
      <c r="D982" s="163"/>
      <c r="E982" s="163"/>
      <c r="F982" s="164"/>
      <c r="G982" s="165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</row>
    <row r="983">
      <c r="A983" s="163"/>
      <c r="B983" s="163"/>
      <c r="C983" s="163"/>
      <c r="D983" s="163"/>
      <c r="E983" s="163"/>
      <c r="F983" s="164"/>
      <c r="G983" s="165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</row>
    <row r="984">
      <c r="A984" s="163"/>
      <c r="B984" s="163"/>
      <c r="C984" s="163"/>
      <c r="D984" s="163"/>
      <c r="E984" s="163"/>
      <c r="F984" s="164"/>
      <c r="G984" s="165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</row>
    <row r="985">
      <c r="A985" s="163"/>
      <c r="B985" s="163"/>
      <c r="C985" s="163"/>
      <c r="D985" s="163"/>
      <c r="E985" s="163"/>
      <c r="F985" s="164"/>
      <c r="G985" s="165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</row>
    <row r="986">
      <c r="A986" s="163"/>
      <c r="B986" s="163"/>
      <c r="C986" s="163"/>
      <c r="D986" s="163"/>
      <c r="E986" s="163"/>
      <c r="F986" s="164"/>
      <c r="G986" s="165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</row>
    <row r="987">
      <c r="A987" s="163"/>
      <c r="B987" s="163"/>
      <c r="C987" s="163"/>
      <c r="D987" s="163"/>
      <c r="E987" s="163"/>
      <c r="F987" s="164"/>
      <c r="G987" s="165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</row>
    <row r="988">
      <c r="A988" s="163"/>
      <c r="B988" s="163"/>
      <c r="C988" s="163"/>
      <c r="D988" s="163"/>
      <c r="E988" s="163"/>
      <c r="F988" s="164"/>
      <c r="G988" s="165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</row>
    <row r="989">
      <c r="A989" s="163"/>
      <c r="B989" s="163"/>
      <c r="C989" s="163"/>
      <c r="D989" s="163"/>
      <c r="E989" s="163"/>
      <c r="F989" s="164"/>
      <c r="G989" s="165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</row>
    <row r="990">
      <c r="A990" s="163"/>
      <c r="B990" s="163"/>
      <c r="C990" s="163"/>
      <c r="D990" s="163"/>
      <c r="E990" s="163"/>
      <c r="F990" s="164"/>
      <c r="G990" s="165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</row>
    <row r="991">
      <c r="A991" s="163"/>
      <c r="B991" s="163"/>
      <c r="C991" s="163"/>
      <c r="D991" s="163"/>
      <c r="E991" s="163"/>
      <c r="F991" s="164"/>
      <c r="G991" s="165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</row>
    <row r="992">
      <c r="A992" s="163"/>
      <c r="B992" s="163"/>
      <c r="C992" s="163"/>
      <c r="D992" s="163"/>
      <c r="E992" s="163"/>
      <c r="F992" s="164"/>
      <c r="G992" s="165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</row>
    <row r="993">
      <c r="A993" s="163"/>
      <c r="B993" s="163"/>
      <c r="C993" s="163"/>
      <c r="D993" s="163"/>
      <c r="E993" s="163"/>
      <c r="F993" s="164"/>
      <c r="G993" s="165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</row>
    <row r="994">
      <c r="A994" s="163"/>
      <c r="B994" s="163"/>
      <c r="C994" s="163"/>
      <c r="D994" s="163"/>
      <c r="E994" s="163"/>
      <c r="F994" s="164"/>
      <c r="G994" s="165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</row>
    <row r="995">
      <c r="A995" s="163"/>
      <c r="B995" s="163"/>
      <c r="C995" s="163"/>
      <c r="D995" s="163"/>
      <c r="E995" s="163"/>
      <c r="F995" s="164"/>
      <c r="G995" s="165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</row>
    <row r="996">
      <c r="A996" s="163"/>
      <c r="B996" s="163"/>
      <c r="C996" s="163"/>
      <c r="D996" s="163"/>
      <c r="E996" s="163"/>
      <c r="F996" s="164"/>
      <c r="G996" s="165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</row>
    <row r="997">
      <c r="A997" s="163"/>
      <c r="B997" s="163"/>
      <c r="C997" s="163"/>
      <c r="D997" s="163"/>
      <c r="E997" s="163"/>
      <c r="F997" s="164"/>
      <c r="G997" s="165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</row>
    <row r="998">
      <c r="A998" s="163"/>
      <c r="B998" s="163"/>
      <c r="C998" s="163"/>
      <c r="D998" s="163"/>
      <c r="E998" s="163"/>
      <c r="F998" s="164"/>
      <c r="G998" s="165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</row>
    <row r="999">
      <c r="A999" s="163"/>
      <c r="B999" s="163"/>
      <c r="C999" s="163"/>
      <c r="D999" s="163"/>
      <c r="E999" s="163"/>
      <c r="F999" s="164"/>
      <c r="G999" s="165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</row>
    <row r="1000">
      <c r="A1000" s="163"/>
      <c r="B1000" s="163"/>
      <c r="C1000" s="163"/>
      <c r="D1000" s="163"/>
      <c r="E1000" s="163"/>
      <c r="F1000" s="164"/>
      <c r="G1000" s="165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</row>
    <row r="1001">
      <c r="A1001" s="163"/>
      <c r="B1001" s="163"/>
      <c r="C1001" s="163"/>
      <c r="D1001" s="163"/>
      <c r="E1001" s="163"/>
      <c r="F1001" s="164"/>
      <c r="G1001" s="165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</row>
    <row r="1002">
      <c r="A1002" s="163"/>
      <c r="B1002" s="163"/>
      <c r="C1002" s="163"/>
      <c r="D1002" s="163"/>
      <c r="E1002" s="163"/>
      <c r="F1002" s="164"/>
      <c r="G1002" s="165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  <c r="AB1002" s="163"/>
    </row>
    <row r="1003">
      <c r="A1003" s="163"/>
      <c r="B1003" s="163"/>
      <c r="C1003" s="163"/>
      <c r="D1003" s="163"/>
      <c r="E1003" s="163"/>
      <c r="F1003" s="164"/>
      <c r="G1003" s="165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3"/>
      <c r="V1003" s="163"/>
      <c r="W1003" s="163"/>
      <c r="X1003" s="163"/>
      <c r="Y1003" s="163"/>
      <c r="Z1003" s="163"/>
      <c r="AA1003" s="163"/>
      <c r="AB1003" s="163"/>
    </row>
    <row r="1004">
      <c r="A1004" s="163"/>
      <c r="B1004" s="163"/>
      <c r="C1004" s="163"/>
      <c r="D1004" s="163"/>
      <c r="E1004" s="163"/>
      <c r="F1004" s="164"/>
      <c r="G1004" s="165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3"/>
      <c r="V1004" s="163"/>
      <c r="W1004" s="163"/>
      <c r="X1004" s="163"/>
      <c r="Y1004" s="163"/>
      <c r="Z1004" s="163"/>
      <c r="AA1004" s="163"/>
      <c r="AB1004" s="163"/>
    </row>
    <row r="1005">
      <c r="A1005" s="163"/>
      <c r="B1005" s="163"/>
      <c r="C1005" s="163"/>
      <c r="D1005" s="163"/>
      <c r="E1005" s="163"/>
      <c r="F1005" s="164"/>
      <c r="G1005" s="165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3"/>
      <c r="V1005" s="163"/>
      <c r="W1005" s="163"/>
      <c r="X1005" s="163"/>
      <c r="Y1005" s="163"/>
      <c r="Z1005" s="163"/>
      <c r="AA1005" s="163"/>
      <c r="AB1005" s="163"/>
    </row>
    <row r="1006">
      <c r="A1006" s="163"/>
      <c r="B1006" s="163"/>
      <c r="C1006" s="163"/>
      <c r="D1006" s="163"/>
      <c r="E1006" s="163"/>
      <c r="F1006" s="164"/>
      <c r="G1006" s="165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3"/>
      <c r="V1006" s="163"/>
      <c r="W1006" s="163"/>
      <c r="X1006" s="163"/>
      <c r="Y1006" s="163"/>
      <c r="Z1006" s="163"/>
      <c r="AA1006" s="163"/>
      <c r="AB1006" s="163"/>
    </row>
    <row r="1007">
      <c r="A1007" s="163"/>
      <c r="B1007" s="163"/>
      <c r="C1007" s="163"/>
      <c r="D1007" s="163"/>
      <c r="E1007" s="163"/>
      <c r="F1007" s="164"/>
      <c r="G1007" s="165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3"/>
      <c r="V1007" s="163"/>
      <c r="W1007" s="163"/>
      <c r="X1007" s="163"/>
      <c r="Y1007" s="163"/>
      <c r="Z1007" s="163"/>
      <c r="AA1007" s="163"/>
      <c r="AB1007" s="163"/>
    </row>
    <row r="1008">
      <c r="A1008" s="163"/>
      <c r="B1008" s="163"/>
      <c r="C1008" s="163"/>
      <c r="D1008" s="163"/>
      <c r="E1008" s="163"/>
      <c r="F1008" s="164"/>
      <c r="G1008" s="165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3"/>
      <c r="V1008" s="163"/>
      <c r="W1008" s="163"/>
      <c r="X1008" s="163"/>
      <c r="Y1008" s="163"/>
      <c r="Z1008" s="163"/>
      <c r="AA1008" s="163"/>
      <c r="AB1008" s="163"/>
    </row>
    <row r="1009">
      <c r="A1009" s="163"/>
      <c r="B1009" s="163"/>
      <c r="C1009" s="163"/>
      <c r="D1009" s="163"/>
      <c r="E1009" s="163"/>
      <c r="F1009" s="164"/>
      <c r="G1009" s="165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3"/>
      <c r="V1009" s="163"/>
      <c r="W1009" s="163"/>
      <c r="X1009" s="163"/>
      <c r="Y1009" s="163"/>
      <c r="Z1009" s="163"/>
      <c r="AA1009" s="163"/>
      <c r="AB1009" s="163"/>
    </row>
    <row r="1010">
      <c r="A1010" s="163"/>
      <c r="B1010" s="163"/>
      <c r="C1010" s="163"/>
      <c r="D1010" s="163"/>
      <c r="E1010" s="163"/>
      <c r="F1010" s="164"/>
      <c r="G1010" s="165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3"/>
      <c r="V1010" s="163"/>
      <c r="W1010" s="163"/>
      <c r="X1010" s="163"/>
      <c r="Y1010" s="163"/>
      <c r="Z1010" s="163"/>
      <c r="AA1010" s="163"/>
      <c r="AB1010" s="163"/>
    </row>
    <row r="1011">
      <c r="A1011" s="163"/>
      <c r="B1011" s="163"/>
      <c r="C1011" s="163"/>
      <c r="D1011" s="163"/>
      <c r="E1011" s="163"/>
      <c r="F1011" s="164"/>
      <c r="G1011" s="165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3"/>
      <c r="V1011" s="163"/>
      <c r="W1011" s="163"/>
      <c r="X1011" s="163"/>
      <c r="Y1011" s="163"/>
      <c r="Z1011" s="163"/>
      <c r="AA1011" s="163"/>
      <c r="AB1011" s="163"/>
    </row>
    <row r="1012">
      <c r="A1012" s="163"/>
      <c r="B1012" s="163"/>
      <c r="C1012" s="163"/>
      <c r="D1012" s="163"/>
      <c r="E1012" s="163"/>
      <c r="F1012" s="164"/>
      <c r="G1012" s="165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3"/>
      <c r="V1012" s="163"/>
      <c r="W1012" s="163"/>
      <c r="X1012" s="163"/>
      <c r="Y1012" s="163"/>
      <c r="Z1012" s="163"/>
      <c r="AA1012" s="163"/>
      <c r="AB1012" s="163"/>
    </row>
    <row r="1013">
      <c r="A1013" s="163"/>
      <c r="B1013" s="163"/>
      <c r="C1013" s="163"/>
      <c r="D1013" s="163"/>
      <c r="E1013" s="163"/>
      <c r="F1013" s="164"/>
      <c r="G1013" s="165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3"/>
      <c r="V1013" s="163"/>
      <c r="W1013" s="163"/>
      <c r="X1013" s="163"/>
      <c r="Y1013" s="163"/>
      <c r="Z1013" s="163"/>
      <c r="AA1013" s="163"/>
      <c r="AB1013" s="163"/>
    </row>
    <row r="1014">
      <c r="A1014" s="163"/>
      <c r="B1014" s="163"/>
      <c r="C1014" s="163"/>
      <c r="D1014" s="163"/>
      <c r="E1014" s="163"/>
      <c r="F1014" s="164"/>
      <c r="G1014" s="165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3"/>
      <c r="V1014" s="163"/>
      <c r="W1014" s="163"/>
      <c r="X1014" s="163"/>
      <c r="Y1014" s="163"/>
      <c r="Z1014" s="163"/>
      <c r="AA1014" s="163"/>
      <c r="AB1014" s="163"/>
    </row>
    <row r="1015">
      <c r="A1015" s="163"/>
      <c r="B1015" s="163"/>
      <c r="C1015" s="163"/>
      <c r="D1015" s="163"/>
      <c r="E1015" s="163"/>
      <c r="F1015" s="164"/>
      <c r="G1015" s="165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3"/>
      <c r="V1015" s="163"/>
      <c r="W1015" s="163"/>
      <c r="X1015" s="163"/>
      <c r="Y1015" s="163"/>
      <c r="Z1015" s="163"/>
      <c r="AA1015" s="163"/>
      <c r="AB1015" s="163"/>
    </row>
    <row r="1016">
      <c r="A1016" s="163"/>
      <c r="B1016" s="163"/>
      <c r="C1016" s="163"/>
      <c r="D1016" s="163"/>
      <c r="E1016" s="163"/>
      <c r="F1016" s="164"/>
      <c r="G1016" s="165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3"/>
      <c r="V1016" s="163"/>
      <c r="W1016" s="163"/>
      <c r="X1016" s="163"/>
      <c r="Y1016" s="163"/>
      <c r="Z1016" s="163"/>
      <c r="AA1016" s="163"/>
      <c r="AB1016" s="163"/>
    </row>
    <row r="1017">
      <c r="A1017" s="163"/>
      <c r="B1017" s="163"/>
      <c r="C1017" s="163"/>
      <c r="D1017" s="163"/>
      <c r="E1017" s="163"/>
      <c r="F1017" s="164"/>
      <c r="G1017" s="165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3"/>
      <c r="V1017" s="163"/>
      <c r="W1017" s="163"/>
      <c r="X1017" s="163"/>
      <c r="Y1017" s="163"/>
      <c r="Z1017" s="163"/>
      <c r="AA1017" s="163"/>
      <c r="AB1017" s="163"/>
    </row>
    <row r="1018">
      <c r="A1018" s="163"/>
      <c r="B1018" s="163"/>
      <c r="C1018" s="163"/>
      <c r="D1018" s="163"/>
      <c r="E1018" s="163"/>
      <c r="F1018" s="164"/>
      <c r="G1018" s="165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3"/>
      <c r="V1018" s="163"/>
      <c r="W1018" s="163"/>
      <c r="X1018" s="163"/>
      <c r="Y1018" s="163"/>
      <c r="Z1018" s="163"/>
      <c r="AA1018" s="163"/>
      <c r="AB1018" s="163"/>
    </row>
    <row r="1019">
      <c r="A1019" s="163"/>
      <c r="B1019" s="163"/>
      <c r="C1019" s="163"/>
      <c r="D1019" s="163"/>
      <c r="E1019" s="163"/>
      <c r="F1019" s="164"/>
      <c r="G1019" s="165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3"/>
      <c r="V1019" s="163"/>
      <c r="W1019" s="163"/>
      <c r="X1019" s="163"/>
      <c r="Y1019" s="163"/>
      <c r="Z1019" s="163"/>
      <c r="AA1019" s="163"/>
      <c r="AB1019" s="163"/>
    </row>
    <row r="1020">
      <c r="A1020" s="163"/>
      <c r="B1020" s="163"/>
      <c r="C1020" s="163"/>
      <c r="D1020" s="163"/>
      <c r="E1020" s="163"/>
      <c r="F1020" s="164"/>
      <c r="G1020" s="165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3"/>
      <c r="V1020" s="163"/>
      <c r="W1020" s="163"/>
      <c r="X1020" s="163"/>
      <c r="Y1020" s="163"/>
      <c r="Z1020" s="163"/>
      <c r="AA1020" s="163"/>
      <c r="AB1020" s="163"/>
    </row>
    <row r="1021">
      <c r="A1021" s="163"/>
      <c r="B1021" s="163"/>
      <c r="C1021" s="163"/>
      <c r="D1021" s="163"/>
      <c r="E1021" s="163"/>
      <c r="F1021" s="164"/>
      <c r="G1021" s="165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3"/>
      <c r="V1021" s="163"/>
      <c r="W1021" s="163"/>
      <c r="X1021" s="163"/>
      <c r="Y1021" s="163"/>
      <c r="Z1021" s="163"/>
      <c r="AA1021" s="163"/>
      <c r="AB1021" s="163"/>
    </row>
    <row r="1022">
      <c r="A1022" s="163"/>
      <c r="B1022" s="163"/>
      <c r="C1022" s="163"/>
      <c r="D1022" s="163"/>
      <c r="E1022" s="163"/>
      <c r="F1022" s="164"/>
      <c r="G1022" s="165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3"/>
      <c r="V1022" s="163"/>
      <c r="W1022" s="163"/>
      <c r="X1022" s="163"/>
      <c r="Y1022" s="163"/>
      <c r="Z1022" s="163"/>
      <c r="AA1022" s="163"/>
      <c r="AB1022" s="163"/>
    </row>
    <row r="1023">
      <c r="A1023" s="163"/>
      <c r="B1023" s="163"/>
      <c r="C1023" s="163"/>
      <c r="D1023" s="163"/>
      <c r="E1023" s="163"/>
      <c r="F1023" s="164"/>
      <c r="G1023" s="165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3"/>
      <c r="V1023" s="163"/>
      <c r="W1023" s="163"/>
      <c r="X1023" s="163"/>
      <c r="Y1023" s="163"/>
      <c r="Z1023" s="163"/>
      <c r="AA1023" s="163"/>
      <c r="AB1023" s="163"/>
    </row>
    <row r="1024">
      <c r="A1024" s="163"/>
      <c r="B1024" s="163"/>
      <c r="C1024" s="163"/>
      <c r="D1024" s="163"/>
      <c r="E1024" s="163"/>
      <c r="F1024" s="164"/>
      <c r="G1024" s="165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3"/>
      <c r="V1024" s="163"/>
      <c r="W1024" s="163"/>
      <c r="X1024" s="163"/>
      <c r="Y1024" s="163"/>
      <c r="Z1024" s="163"/>
      <c r="AA1024" s="163"/>
      <c r="AB1024" s="163"/>
    </row>
    <row r="1025">
      <c r="A1025" s="163"/>
      <c r="B1025" s="163"/>
      <c r="C1025" s="163"/>
      <c r="D1025" s="163"/>
      <c r="E1025" s="163"/>
      <c r="F1025" s="164"/>
      <c r="G1025" s="165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3"/>
      <c r="V1025" s="163"/>
      <c r="W1025" s="163"/>
      <c r="X1025" s="163"/>
      <c r="Y1025" s="163"/>
      <c r="Z1025" s="163"/>
      <c r="AA1025" s="163"/>
      <c r="AB1025" s="163"/>
    </row>
    <row r="1026">
      <c r="A1026" s="163"/>
      <c r="B1026" s="163"/>
      <c r="C1026" s="163"/>
      <c r="D1026" s="163"/>
      <c r="E1026" s="163"/>
      <c r="F1026" s="164"/>
      <c r="G1026" s="165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3"/>
      <c r="V1026" s="163"/>
      <c r="W1026" s="163"/>
      <c r="X1026" s="163"/>
      <c r="Y1026" s="163"/>
      <c r="Z1026" s="163"/>
      <c r="AA1026" s="163"/>
      <c r="AB1026" s="163"/>
    </row>
    <row r="1027">
      <c r="A1027" s="163"/>
      <c r="B1027" s="163"/>
      <c r="C1027" s="163"/>
      <c r="D1027" s="163"/>
      <c r="E1027" s="163"/>
      <c r="F1027" s="164"/>
      <c r="G1027" s="165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3"/>
      <c r="V1027" s="163"/>
      <c r="W1027" s="163"/>
      <c r="X1027" s="163"/>
      <c r="Y1027" s="163"/>
      <c r="Z1027" s="163"/>
      <c r="AA1027" s="163"/>
      <c r="AB1027" s="163"/>
    </row>
    <row r="1028">
      <c r="A1028" s="163"/>
      <c r="B1028" s="163"/>
      <c r="C1028" s="163"/>
      <c r="D1028" s="163"/>
      <c r="E1028" s="163"/>
      <c r="F1028" s="164"/>
      <c r="G1028" s="165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3"/>
      <c r="V1028" s="163"/>
      <c r="W1028" s="163"/>
      <c r="X1028" s="163"/>
      <c r="Y1028" s="163"/>
      <c r="Z1028" s="163"/>
      <c r="AA1028" s="163"/>
      <c r="AB1028" s="163"/>
    </row>
    <row r="1029">
      <c r="A1029" s="163"/>
      <c r="B1029" s="163"/>
      <c r="C1029" s="163"/>
      <c r="D1029" s="163"/>
      <c r="E1029" s="163"/>
      <c r="F1029" s="164"/>
      <c r="G1029" s="165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3"/>
      <c r="V1029" s="163"/>
      <c r="W1029" s="163"/>
      <c r="X1029" s="163"/>
      <c r="Y1029" s="163"/>
      <c r="Z1029" s="163"/>
      <c r="AA1029" s="163"/>
      <c r="AB1029" s="163"/>
    </row>
    <row r="1030">
      <c r="A1030" s="163"/>
      <c r="B1030" s="163"/>
      <c r="C1030" s="163"/>
      <c r="D1030" s="163"/>
      <c r="E1030" s="163"/>
      <c r="F1030" s="164"/>
      <c r="G1030" s="165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3"/>
      <c r="V1030" s="163"/>
      <c r="W1030" s="163"/>
      <c r="X1030" s="163"/>
      <c r="Y1030" s="163"/>
      <c r="Z1030" s="163"/>
      <c r="AA1030" s="163"/>
      <c r="AB1030" s="163"/>
    </row>
    <row r="1031">
      <c r="A1031" s="163"/>
      <c r="B1031" s="163"/>
      <c r="C1031" s="163"/>
      <c r="D1031" s="163"/>
      <c r="E1031" s="163"/>
      <c r="F1031" s="164"/>
      <c r="G1031" s="165"/>
      <c r="H1031" s="163"/>
      <c r="I1031" s="163"/>
      <c r="J1031" s="163"/>
      <c r="K1031" s="163"/>
      <c r="L1031" s="163"/>
      <c r="M1031" s="163"/>
      <c r="N1031" s="163"/>
      <c r="O1031" s="163"/>
      <c r="P1031" s="163"/>
      <c r="Q1031" s="163"/>
      <c r="R1031" s="163"/>
      <c r="S1031" s="163"/>
      <c r="T1031" s="163"/>
      <c r="U1031" s="163"/>
      <c r="V1031" s="163"/>
      <c r="W1031" s="163"/>
      <c r="X1031" s="163"/>
      <c r="Y1031" s="163"/>
      <c r="Z1031" s="163"/>
      <c r="AA1031" s="163"/>
      <c r="AB1031" s="163"/>
    </row>
    <row r="1032">
      <c r="A1032" s="163"/>
      <c r="B1032" s="163"/>
      <c r="C1032" s="163"/>
      <c r="D1032" s="163"/>
      <c r="E1032" s="163"/>
      <c r="F1032" s="164"/>
      <c r="G1032" s="165"/>
      <c r="H1032" s="163"/>
      <c r="I1032" s="163"/>
      <c r="J1032" s="163"/>
      <c r="K1032" s="163"/>
      <c r="L1032" s="163"/>
      <c r="M1032" s="163"/>
      <c r="N1032" s="163"/>
      <c r="O1032" s="163"/>
      <c r="P1032" s="163"/>
      <c r="Q1032" s="163"/>
      <c r="R1032" s="163"/>
      <c r="S1032" s="163"/>
      <c r="T1032" s="163"/>
      <c r="U1032" s="163"/>
      <c r="V1032" s="163"/>
      <c r="W1032" s="163"/>
      <c r="X1032" s="163"/>
      <c r="Y1032" s="163"/>
      <c r="Z1032" s="163"/>
      <c r="AA1032" s="163"/>
      <c r="AB1032" s="163"/>
    </row>
    <row r="1033">
      <c r="A1033" s="163"/>
      <c r="B1033" s="163"/>
      <c r="C1033" s="163"/>
      <c r="D1033" s="163"/>
      <c r="E1033" s="163"/>
      <c r="F1033" s="164"/>
      <c r="G1033" s="165"/>
      <c r="H1033" s="163"/>
      <c r="I1033" s="163"/>
      <c r="J1033" s="163"/>
      <c r="K1033" s="163"/>
      <c r="L1033" s="163"/>
      <c r="M1033" s="163"/>
      <c r="N1033" s="163"/>
      <c r="O1033" s="163"/>
      <c r="P1033" s="163"/>
      <c r="Q1033" s="163"/>
      <c r="R1033" s="163"/>
      <c r="S1033" s="163"/>
      <c r="T1033" s="163"/>
      <c r="U1033" s="163"/>
      <c r="V1033" s="163"/>
      <c r="W1033" s="163"/>
      <c r="X1033" s="163"/>
      <c r="Y1033" s="163"/>
      <c r="Z1033" s="163"/>
      <c r="AA1033" s="163"/>
      <c r="AB1033" s="163"/>
    </row>
    <row r="1034">
      <c r="A1034" s="163"/>
      <c r="B1034" s="163"/>
      <c r="C1034" s="163"/>
      <c r="D1034" s="163"/>
      <c r="E1034" s="163"/>
      <c r="F1034" s="164"/>
      <c r="G1034" s="165"/>
      <c r="H1034" s="163"/>
      <c r="I1034" s="163"/>
      <c r="J1034" s="163"/>
      <c r="K1034" s="163"/>
      <c r="L1034" s="163"/>
      <c r="M1034" s="163"/>
      <c r="N1034" s="163"/>
      <c r="O1034" s="163"/>
      <c r="P1034" s="163"/>
      <c r="Q1034" s="163"/>
      <c r="R1034" s="163"/>
      <c r="S1034" s="163"/>
      <c r="T1034" s="163"/>
      <c r="U1034" s="163"/>
      <c r="V1034" s="163"/>
      <c r="W1034" s="163"/>
      <c r="X1034" s="163"/>
      <c r="Y1034" s="163"/>
      <c r="Z1034" s="163"/>
      <c r="AA1034" s="163"/>
      <c r="AB1034" s="163"/>
    </row>
    <row r="1035">
      <c r="A1035" s="163"/>
      <c r="B1035" s="163"/>
      <c r="C1035" s="163"/>
      <c r="D1035" s="163"/>
      <c r="E1035" s="163"/>
      <c r="F1035" s="164"/>
      <c r="G1035" s="165"/>
      <c r="H1035" s="163"/>
      <c r="I1035" s="163"/>
      <c r="J1035" s="163"/>
      <c r="K1035" s="163"/>
      <c r="L1035" s="163"/>
      <c r="M1035" s="163"/>
      <c r="N1035" s="163"/>
      <c r="O1035" s="163"/>
      <c r="P1035" s="163"/>
      <c r="Q1035" s="163"/>
      <c r="R1035" s="163"/>
      <c r="S1035" s="163"/>
      <c r="T1035" s="163"/>
      <c r="U1035" s="163"/>
      <c r="V1035" s="163"/>
      <c r="W1035" s="163"/>
      <c r="X1035" s="163"/>
      <c r="Y1035" s="163"/>
      <c r="Z1035" s="163"/>
      <c r="AA1035" s="163"/>
      <c r="AB1035" s="163"/>
    </row>
    <row r="1036">
      <c r="A1036" s="163"/>
      <c r="B1036" s="163"/>
      <c r="C1036" s="163"/>
      <c r="D1036" s="163"/>
      <c r="E1036" s="163"/>
      <c r="F1036" s="164"/>
      <c r="G1036" s="165"/>
      <c r="H1036" s="163"/>
      <c r="I1036" s="163"/>
      <c r="J1036" s="163"/>
      <c r="K1036" s="163"/>
      <c r="L1036" s="163"/>
      <c r="M1036" s="163"/>
      <c r="N1036" s="163"/>
      <c r="O1036" s="163"/>
      <c r="P1036" s="163"/>
      <c r="Q1036" s="163"/>
      <c r="R1036" s="163"/>
      <c r="S1036" s="163"/>
      <c r="T1036" s="163"/>
      <c r="U1036" s="163"/>
      <c r="V1036" s="163"/>
      <c r="W1036" s="163"/>
      <c r="X1036" s="163"/>
      <c r="Y1036" s="163"/>
      <c r="Z1036" s="163"/>
      <c r="AA1036" s="163"/>
      <c r="AB1036" s="163"/>
    </row>
    <row r="1037">
      <c r="A1037" s="163"/>
      <c r="B1037" s="163"/>
      <c r="C1037" s="163"/>
      <c r="D1037" s="163"/>
      <c r="E1037" s="163"/>
      <c r="F1037" s="164"/>
      <c r="G1037" s="165"/>
      <c r="H1037" s="163"/>
      <c r="I1037" s="163"/>
      <c r="J1037" s="163"/>
      <c r="K1037" s="163"/>
      <c r="L1037" s="163"/>
      <c r="M1037" s="163"/>
      <c r="N1037" s="163"/>
      <c r="O1037" s="163"/>
      <c r="P1037" s="163"/>
      <c r="Q1037" s="163"/>
      <c r="R1037" s="163"/>
      <c r="S1037" s="163"/>
      <c r="T1037" s="163"/>
      <c r="U1037" s="163"/>
      <c r="V1037" s="163"/>
      <c r="W1037" s="163"/>
      <c r="X1037" s="163"/>
      <c r="Y1037" s="163"/>
      <c r="Z1037" s="163"/>
      <c r="AA1037" s="163"/>
      <c r="AB1037" s="163"/>
    </row>
    <row r="1038">
      <c r="A1038" s="163"/>
      <c r="B1038" s="163"/>
      <c r="C1038" s="163"/>
      <c r="D1038" s="163"/>
      <c r="E1038" s="163"/>
      <c r="F1038" s="164"/>
      <c r="G1038" s="165"/>
      <c r="H1038" s="16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63"/>
      <c r="V1038" s="163"/>
      <c r="W1038" s="163"/>
      <c r="X1038" s="163"/>
      <c r="Y1038" s="163"/>
      <c r="Z1038" s="163"/>
      <c r="AA1038" s="163"/>
      <c r="AB1038" s="163"/>
    </row>
    <row r="1039">
      <c r="A1039" s="163"/>
      <c r="B1039" s="163"/>
      <c r="C1039" s="163"/>
      <c r="D1039" s="163"/>
      <c r="E1039" s="163"/>
      <c r="F1039" s="164"/>
      <c r="G1039" s="165"/>
      <c r="H1039" s="163"/>
      <c r="I1039" s="163"/>
      <c r="J1039" s="163"/>
      <c r="K1039" s="163"/>
      <c r="L1039" s="163"/>
      <c r="M1039" s="163"/>
      <c r="N1039" s="163"/>
      <c r="O1039" s="163"/>
      <c r="P1039" s="163"/>
      <c r="Q1039" s="163"/>
      <c r="R1039" s="163"/>
      <c r="S1039" s="163"/>
      <c r="T1039" s="163"/>
      <c r="U1039" s="163"/>
      <c r="V1039" s="163"/>
      <c r="W1039" s="163"/>
      <c r="X1039" s="163"/>
      <c r="Y1039" s="163"/>
      <c r="Z1039" s="163"/>
      <c r="AA1039" s="163"/>
      <c r="AB1039" s="163"/>
    </row>
    <row r="1040">
      <c r="A1040" s="163"/>
      <c r="B1040" s="163"/>
      <c r="C1040" s="163"/>
      <c r="D1040" s="163"/>
      <c r="E1040" s="163"/>
      <c r="F1040" s="164"/>
      <c r="G1040" s="165"/>
      <c r="H1040" s="163"/>
      <c r="I1040" s="163"/>
      <c r="J1040" s="163"/>
      <c r="K1040" s="163"/>
      <c r="L1040" s="163"/>
      <c r="M1040" s="163"/>
      <c r="N1040" s="163"/>
      <c r="O1040" s="163"/>
      <c r="P1040" s="163"/>
      <c r="Q1040" s="163"/>
      <c r="R1040" s="163"/>
      <c r="S1040" s="163"/>
      <c r="T1040" s="163"/>
      <c r="U1040" s="163"/>
      <c r="V1040" s="163"/>
      <c r="W1040" s="163"/>
      <c r="X1040" s="163"/>
      <c r="Y1040" s="163"/>
      <c r="Z1040" s="163"/>
      <c r="AA1040" s="163"/>
      <c r="AB1040" s="163"/>
    </row>
    <row r="1041">
      <c r="A1041" s="163"/>
      <c r="B1041" s="163"/>
      <c r="C1041" s="163"/>
      <c r="D1041" s="163"/>
      <c r="E1041" s="163"/>
      <c r="F1041" s="164"/>
      <c r="G1041" s="165"/>
      <c r="H1041" s="163"/>
      <c r="I1041" s="163"/>
      <c r="J1041" s="163"/>
      <c r="K1041" s="163"/>
      <c r="L1041" s="163"/>
      <c r="M1041" s="163"/>
      <c r="N1041" s="163"/>
      <c r="O1041" s="163"/>
      <c r="P1041" s="163"/>
      <c r="Q1041" s="163"/>
      <c r="R1041" s="163"/>
      <c r="S1041" s="163"/>
      <c r="T1041" s="163"/>
      <c r="U1041" s="163"/>
      <c r="V1041" s="163"/>
      <c r="W1041" s="163"/>
      <c r="X1041" s="163"/>
      <c r="Y1041" s="163"/>
      <c r="Z1041" s="163"/>
      <c r="AA1041" s="163"/>
      <c r="AB1041" s="163"/>
    </row>
    <row r="1042">
      <c r="A1042" s="163"/>
      <c r="B1042" s="163"/>
      <c r="C1042" s="163"/>
      <c r="D1042" s="163"/>
      <c r="E1042" s="163"/>
      <c r="F1042" s="164"/>
      <c r="G1042" s="165"/>
      <c r="H1042" s="163"/>
      <c r="I1042" s="163"/>
      <c r="J1042" s="163"/>
      <c r="K1042" s="163"/>
      <c r="L1042" s="163"/>
      <c r="M1042" s="163"/>
      <c r="N1042" s="163"/>
      <c r="O1042" s="163"/>
      <c r="P1042" s="163"/>
      <c r="Q1042" s="163"/>
      <c r="R1042" s="163"/>
      <c r="S1042" s="163"/>
      <c r="T1042" s="163"/>
      <c r="U1042" s="163"/>
      <c r="V1042" s="163"/>
      <c r="W1042" s="163"/>
      <c r="X1042" s="163"/>
      <c r="Y1042" s="163"/>
      <c r="Z1042" s="163"/>
      <c r="AA1042" s="163"/>
      <c r="AB1042" s="163"/>
    </row>
    <row r="1043">
      <c r="A1043" s="163"/>
      <c r="B1043" s="163"/>
      <c r="C1043" s="163"/>
      <c r="D1043" s="163"/>
      <c r="E1043" s="163"/>
      <c r="F1043" s="164"/>
      <c r="G1043" s="165"/>
      <c r="H1043" s="163"/>
      <c r="I1043" s="163"/>
      <c r="J1043" s="163"/>
      <c r="K1043" s="163"/>
      <c r="L1043" s="163"/>
      <c r="M1043" s="163"/>
      <c r="N1043" s="163"/>
      <c r="O1043" s="163"/>
      <c r="P1043" s="163"/>
      <c r="Q1043" s="163"/>
      <c r="R1043" s="163"/>
      <c r="S1043" s="163"/>
      <c r="T1043" s="163"/>
      <c r="U1043" s="163"/>
      <c r="V1043" s="163"/>
      <c r="W1043" s="163"/>
      <c r="X1043" s="163"/>
      <c r="Y1043" s="163"/>
      <c r="Z1043" s="163"/>
      <c r="AA1043" s="163"/>
      <c r="AB1043" s="163"/>
    </row>
    <row r="1044">
      <c r="A1044" s="163"/>
      <c r="B1044" s="163"/>
      <c r="C1044" s="163"/>
      <c r="D1044" s="163"/>
      <c r="E1044" s="163"/>
      <c r="F1044" s="164"/>
      <c r="G1044" s="165"/>
      <c r="H1044" s="163"/>
      <c r="I1044" s="163"/>
      <c r="J1044" s="163"/>
      <c r="K1044" s="163"/>
      <c r="L1044" s="163"/>
      <c r="M1044" s="163"/>
      <c r="N1044" s="163"/>
      <c r="O1044" s="163"/>
      <c r="P1044" s="163"/>
      <c r="Q1044" s="163"/>
      <c r="R1044" s="163"/>
      <c r="S1044" s="163"/>
      <c r="T1044" s="163"/>
      <c r="U1044" s="163"/>
      <c r="V1044" s="163"/>
      <c r="W1044" s="163"/>
      <c r="X1044" s="163"/>
      <c r="Y1044" s="163"/>
      <c r="Z1044" s="163"/>
      <c r="AA1044" s="163"/>
      <c r="AB1044" s="163"/>
    </row>
    <row r="1045">
      <c r="A1045" s="163"/>
      <c r="B1045" s="163"/>
      <c r="C1045" s="163"/>
      <c r="D1045" s="163"/>
      <c r="E1045" s="163"/>
      <c r="F1045" s="164"/>
      <c r="G1045" s="165"/>
      <c r="H1045" s="163"/>
      <c r="I1045" s="163"/>
      <c r="J1045" s="163"/>
      <c r="K1045" s="163"/>
      <c r="L1045" s="163"/>
      <c r="M1045" s="163"/>
      <c r="N1045" s="163"/>
      <c r="O1045" s="163"/>
      <c r="P1045" s="163"/>
      <c r="Q1045" s="163"/>
      <c r="R1045" s="163"/>
      <c r="S1045" s="163"/>
      <c r="T1045" s="163"/>
      <c r="U1045" s="163"/>
      <c r="V1045" s="163"/>
      <c r="W1045" s="163"/>
      <c r="X1045" s="163"/>
      <c r="Y1045" s="163"/>
      <c r="Z1045" s="163"/>
      <c r="AA1045" s="163"/>
      <c r="AB1045" s="163"/>
    </row>
    <row r="1046">
      <c r="A1046" s="163"/>
      <c r="B1046" s="163"/>
      <c r="C1046" s="163"/>
      <c r="D1046" s="163"/>
      <c r="E1046" s="163"/>
      <c r="F1046" s="164"/>
      <c r="G1046" s="165"/>
      <c r="H1046" s="163"/>
      <c r="I1046" s="163"/>
      <c r="J1046" s="163"/>
      <c r="K1046" s="163"/>
      <c r="L1046" s="163"/>
      <c r="M1046" s="163"/>
      <c r="N1046" s="163"/>
      <c r="O1046" s="163"/>
      <c r="P1046" s="163"/>
      <c r="Q1046" s="163"/>
      <c r="R1046" s="163"/>
      <c r="S1046" s="163"/>
      <c r="T1046" s="163"/>
      <c r="U1046" s="163"/>
      <c r="V1046" s="163"/>
      <c r="W1046" s="163"/>
      <c r="X1046" s="163"/>
      <c r="Y1046" s="163"/>
      <c r="Z1046" s="163"/>
      <c r="AA1046" s="163"/>
      <c r="AB1046" s="163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5"/>
    <col hidden="1" min="2" max="2" width="12.63"/>
  </cols>
  <sheetData>
    <row r="1">
      <c r="A1" s="1024" t="s">
        <v>284</v>
      </c>
      <c r="B1" s="291"/>
      <c r="C1" s="1025">
        <v>45717.0</v>
      </c>
      <c r="D1" s="1025">
        <v>45748.0</v>
      </c>
      <c r="E1" s="1025">
        <v>45778.0</v>
      </c>
      <c r="F1" s="1025">
        <v>45809.0</v>
      </c>
      <c r="G1" s="1025">
        <v>45839.0</v>
      </c>
      <c r="H1" s="1025">
        <v>45870.0</v>
      </c>
      <c r="I1" s="1025">
        <v>45901.0</v>
      </c>
      <c r="J1" s="1025">
        <v>45931.0</v>
      </c>
      <c r="K1" s="1025">
        <v>45962.0</v>
      </c>
      <c r="L1" s="1025">
        <v>45992.0</v>
      </c>
      <c r="M1" s="1025" t="s">
        <v>5</v>
      </c>
    </row>
    <row r="2" hidden="1">
      <c r="A2" s="984"/>
      <c r="B2" s="984"/>
      <c r="C2" s="1026">
        <v>45747.0</v>
      </c>
      <c r="D2" s="1026">
        <v>45777.0</v>
      </c>
      <c r="E2" s="1026">
        <v>45808.0</v>
      </c>
      <c r="F2" s="1026">
        <v>45838.0</v>
      </c>
      <c r="G2" s="1026">
        <v>45869.0</v>
      </c>
      <c r="H2" s="1026">
        <v>45900.0</v>
      </c>
      <c r="I2" s="1026">
        <v>45930.0</v>
      </c>
      <c r="J2" s="1026">
        <v>45961.0</v>
      </c>
      <c r="K2" s="1026">
        <v>45991.0</v>
      </c>
      <c r="L2" s="1026">
        <v>46022.0</v>
      </c>
      <c r="M2" s="1026"/>
    </row>
    <row r="3">
      <c r="A3" s="1027">
        <v>45717.0</v>
      </c>
      <c r="B3" s="1027">
        <v>45747.0</v>
      </c>
      <c r="C3" s="1028">
        <f>COUNTIFS(Data!$A:$A,"&gt;="&amp;Cohorts!$A$3,Data!$A:$A,"&lt;="&amp;Cohorts!$B$3,Data!$BY:$BY,"&gt;="&amp;Cohorts!C1,Data!$BY:$BY,"&lt;="&amp;Cohorts!C2)</f>
        <v>0</v>
      </c>
      <c r="D3" s="1028">
        <f>COUNTIFS(Data!$A:$A,"&gt;="&amp;Cohorts!$A$3,Data!$A:$A,"&lt;="&amp;Cohorts!$B$3,Data!$BY:$BY,"&gt;="&amp;Cohorts!D1,Data!$BY:$BY,"&lt;="&amp;Cohorts!D2)</f>
        <v>0</v>
      </c>
      <c r="E3" s="1028">
        <f>COUNTIFS(Data!$A:$A,"&gt;="&amp;Cohorts!$A$3,Data!$A:$A,"&lt;="&amp;Cohorts!$B$3,Data!$BY:$BY,"&gt;="&amp;Cohorts!E1,Data!$BY:$BY,"&lt;="&amp;Cohorts!E2)</f>
        <v>0</v>
      </c>
      <c r="F3" s="1028">
        <f>COUNTIFS(Data!$A:$A,"&gt;="&amp;Cohorts!$A$3,Data!$A:$A,"&lt;="&amp;Cohorts!$B$3,Data!$BY:$BY,"&gt;="&amp;Cohorts!F1,Data!$BY:$BY,"&lt;="&amp;Cohorts!F2)</f>
        <v>0</v>
      </c>
      <c r="G3" s="1028">
        <f>COUNTIFS(Data!$A:$A,"&gt;="&amp;Cohorts!$A$3,Data!$A:$A,"&lt;="&amp;Cohorts!$B$3,Data!$BY:$BY,"&gt;="&amp;Cohorts!G1,Data!$BY:$BY,"&lt;="&amp;Cohorts!G2)</f>
        <v>0</v>
      </c>
      <c r="H3" s="1028">
        <f>COUNTIFS(Data!$A:$A,"&gt;="&amp;Cohorts!$A$3,Data!$A:$A,"&lt;="&amp;Cohorts!$B$3,Data!$BY:$BY,"&gt;="&amp;Cohorts!H1,Data!$BY:$BY,"&lt;="&amp;Cohorts!H2)</f>
        <v>0</v>
      </c>
      <c r="I3" s="1028">
        <f>COUNTIFS(Data!$A:$A,"&gt;="&amp;Cohorts!$A$3,Data!$A:$A,"&lt;="&amp;Cohorts!$B$3,Data!$BY:$BY,"&gt;="&amp;Cohorts!I1,Data!$BY:$BY,"&lt;="&amp;Cohorts!I2)</f>
        <v>0</v>
      </c>
      <c r="J3" s="1028">
        <f>COUNTIFS(Data!$A:$A,"&gt;="&amp;Cohorts!$A$3,Data!$A:$A,"&lt;="&amp;Cohorts!$B$3,Data!$BY:$BY,"&gt;="&amp;Cohorts!J1,Data!$BY:$BY,"&lt;="&amp;Cohorts!J2)</f>
        <v>0</v>
      </c>
      <c r="K3" s="1028">
        <f>COUNTIFS(Data!$A:$A,"&gt;="&amp;Cohorts!$A$3,Data!$A:$A,"&lt;="&amp;Cohorts!$B$3,Data!$BY:$BY,"&gt;="&amp;Cohorts!K1,Data!$BY:$BY,"&lt;="&amp;Cohorts!K2)</f>
        <v>0</v>
      </c>
      <c r="L3" s="1028">
        <f>COUNTIFS(Data!$A:$A,"&gt;="&amp;Cohorts!$A$3,Data!$A:$A,"&lt;="&amp;Cohorts!$B$3,Data!$BY:$BY,"&gt;="&amp;Cohorts!L1,Data!$BY:$BY,"&lt;="&amp;Cohorts!L2)</f>
        <v>0</v>
      </c>
      <c r="M3" s="1028">
        <f t="shared" ref="M3:M12" si="1">sum(C3:L3)</f>
        <v>0</v>
      </c>
    </row>
    <row r="4">
      <c r="A4" s="1029">
        <v>45748.0</v>
      </c>
      <c r="B4" s="1029">
        <v>45777.0</v>
      </c>
      <c r="C4" s="1028">
        <f>COUNTIFS(Data!$A:$A,"&gt;="&amp;Cohorts!$A$4,Data!$A:$A,"&lt;="&amp;Cohorts!$B$4,Data!$BY:$BY,"&gt;="&amp;Cohorts!C1,Data!$BY:$BY,"&lt;="&amp;Cohorts!C2)</f>
        <v>0</v>
      </c>
      <c r="D4" s="1028">
        <f>COUNTIFS(Data!$A:$A,"&gt;="&amp;Cohorts!$A$4,Data!$A:$A,"&lt;="&amp;Cohorts!$B$4,Data!$BY:$BY,"&gt;="&amp;Cohorts!D1,Data!$BY:$BY,"&lt;="&amp;Cohorts!D2)</f>
        <v>0</v>
      </c>
      <c r="E4" s="1028">
        <f>COUNTIFS(Data!$A:$A,"&gt;="&amp;Cohorts!$A$4,Data!$A:$A,"&lt;="&amp;Cohorts!$B$4,Data!$BY:$BY,"&gt;="&amp;Cohorts!E1,Data!$BY:$BY,"&lt;="&amp;Cohorts!E2)</f>
        <v>0</v>
      </c>
      <c r="F4" s="1028">
        <f>COUNTIFS(Data!$A:$A,"&gt;="&amp;Cohorts!$A$4,Data!$A:$A,"&lt;="&amp;Cohorts!$B$4,Data!$BY:$BY,"&gt;="&amp;Cohorts!F1,Data!$BY:$BY,"&lt;="&amp;Cohorts!F2)</f>
        <v>0</v>
      </c>
      <c r="G4" s="1028">
        <f>COUNTIFS(Data!$A:$A,"&gt;="&amp;Cohorts!$A$4,Data!$A:$A,"&lt;="&amp;Cohorts!$B$4,Data!$BY:$BY,"&gt;="&amp;Cohorts!G1,Data!$BY:$BY,"&lt;="&amp;Cohorts!G2)</f>
        <v>0</v>
      </c>
      <c r="H4" s="1028">
        <f>COUNTIFS(Data!$A:$A,"&gt;="&amp;Cohorts!$A$4,Data!$A:$A,"&lt;="&amp;Cohorts!$B$4,Data!$BY:$BY,"&gt;="&amp;Cohorts!H1,Data!$BY:$BY,"&lt;="&amp;Cohorts!H2)</f>
        <v>0</v>
      </c>
      <c r="I4" s="1028">
        <f>COUNTIFS(Data!$A:$A,"&gt;="&amp;Cohorts!$A$4,Data!$A:$A,"&lt;="&amp;Cohorts!$B$4,Data!$BY:$BY,"&gt;="&amp;Cohorts!I1,Data!$BY:$BY,"&lt;="&amp;Cohorts!I2)</f>
        <v>0</v>
      </c>
      <c r="J4" s="1028">
        <f>COUNTIFS(Data!$A:$A,"&gt;="&amp;Cohorts!$A$4,Data!$A:$A,"&lt;="&amp;Cohorts!$B$4,Data!$BY:$BY,"&gt;="&amp;Cohorts!J1,Data!$BY:$BY,"&lt;="&amp;Cohorts!J2)</f>
        <v>0</v>
      </c>
      <c r="K4" s="1028">
        <f>COUNTIFS(Data!$A:$A,"&gt;="&amp;Cohorts!$A$4,Data!$A:$A,"&lt;="&amp;Cohorts!$B$4,Data!$BY:$BY,"&gt;="&amp;Cohorts!K1,Data!$BY:$BY,"&lt;="&amp;Cohorts!K2)</f>
        <v>0</v>
      </c>
      <c r="L4" s="1028">
        <f>COUNTIFS(Data!$A:$A,"&gt;="&amp;Cohorts!$A$4,Data!$A:$A,"&lt;="&amp;Cohorts!$B$4,Data!$BY:$BY,"&gt;="&amp;Cohorts!L1,Data!$BY:$BY,"&lt;="&amp;Cohorts!L2)</f>
        <v>0</v>
      </c>
      <c r="M4" s="1028">
        <f t="shared" si="1"/>
        <v>0</v>
      </c>
    </row>
    <row r="5">
      <c r="A5" s="1027">
        <v>45778.0</v>
      </c>
      <c r="B5" s="1027">
        <v>45808.0</v>
      </c>
      <c r="C5" s="1028">
        <f>COUNTIFS(Data!$A:$A,"&gt;="&amp;Cohorts!$A$5,Data!$A:$A,"&lt;="&amp;Cohorts!$B$5,Data!$BY:$BY,"&gt;="&amp;Cohorts!C1,Data!$BY:$BY,"&lt;="&amp;Cohorts!C2)</f>
        <v>0</v>
      </c>
      <c r="D5" s="1028">
        <f>COUNTIFS(Data!$A:$A,"&gt;="&amp;Cohorts!$A$5,Data!$A:$A,"&lt;="&amp;Cohorts!$B$5,Data!$BY:$BY,"&gt;="&amp;Cohorts!D1,Data!$BY:$BY,"&lt;="&amp;Cohorts!D2)</f>
        <v>0</v>
      </c>
      <c r="E5" s="1028">
        <f>COUNTIFS(Data!$A:$A,"&gt;="&amp;Cohorts!$A$5,Data!$A:$A,"&lt;="&amp;Cohorts!$B$5,Data!$BY:$BY,"&gt;="&amp;Cohorts!E1,Data!$BY:$BY,"&lt;="&amp;Cohorts!E2)</f>
        <v>0</v>
      </c>
      <c r="F5" s="1028">
        <f>COUNTIFS(Data!$A:$A,"&gt;="&amp;Cohorts!$A$5,Data!$A:$A,"&lt;="&amp;Cohorts!$B$5,Data!$BY:$BY,"&gt;="&amp;Cohorts!F1,Data!$BY:$BY,"&lt;="&amp;Cohorts!F2)</f>
        <v>0</v>
      </c>
      <c r="G5" s="1028">
        <f>COUNTIFS(Data!$A:$A,"&gt;="&amp;Cohorts!$A$5,Data!$A:$A,"&lt;="&amp;Cohorts!$B$5,Data!$BY:$BY,"&gt;="&amp;Cohorts!G1,Data!$BY:$BY,"&lt;="&amp;Cohorts!G2)</f>
        <v>0</v>
      </c>
      <c r="H5" s="1028">
        <f>COUNTIFS(Data!$A:$A,"&gt;="&amp;Cohorts!$A$5,Data!$A:$A,"&lt;="&amp;Cohorts!$B$5,Data!$BY:$BY,"&gt;="&amp;Cohorts!H1,Data!$BY:$BY,"&lt;="&amp;Cohorts!H2)</f>
        <v>0</v>
      </c>
      <c r="I5" s="1028">
        <f>COUNTIFS(Data!$A:$A,"&gt;="&amp;Cohorts!$A$5,Data!$A:$A,"&lt;="&amp;Cohorts!$B$5,Data!$BY:$BY,"&gt;="&amp;Cohorts!I1,Data!$BY:$BY,"&lt;="&amp;Cohorts!I2)</f>
        <v>0</v>
      </c>
      <c r="J5" s="1028">
        <f>COUNTIFS(Data!$A:$A,"&gt;="&amp;Cohorts!$A$5,Data!$A:$A,"&lt;="&amp;Cohorts!$B$5,Data!$BY:$BY,"&gt;="&amp;Cohorts!J1,Data!$BY:$BY,"&lt;="&amp;Cohorts!J2)</f>
        <v>0</v>
      </c>
      <c r="K5" s="1028">
        <f>COUNTIFS(Data!$A:$A,"&gt;="&amp;Cohorts!$A$5,Data!$A:$A,"&lt;="&amp;Cohorts!$B$5,Data!$BY:$BY,"&gt;="&amp;Cohorts!K1,Data!$BY:$BY,"&lt;="&amp;Cohorts!K2)</f>
        <v>0</v>
      </c>
      <c r="L5" s="1028">
        <f>COUNTIFS(Data!$A:$A,"&gt;="&amp;Cohorts!$A$5,Data!$A:$A,"&lt;="&amp;Cohorts!$B$5,Data!$BY:$BY,"&gt;="&amp;Cohorts!L1,Data!$BY:$BY,"&lt;="&amp;Cohorts!L2)</f>
        <v>0</v>
      </c>
      <c r="M5" s="1028">
        <f t="shared" si="1"/>
        <v>0</v>
      </c>
    </row>
    <row r="6">
      <c r="A6" s="1029">
        <v>45809.0</v>
      </c>
      <c r="B6" s="1029">
        <v>45838.0</v>
      </c>
      <c r="C6" s="1028">
        <f>COUNTIFS(Data!$A:$A,"&gt;="&amp;Cohorts!$A$6,Data!$A:$A,"&lt;="&amp;Cohorts!$B$6,Data!$BY:$BY,"&gt;="&amp;Cohorts!C1,Data!$BY:$BY,"&lt;="&amp;Cohorts!C2)</f>
        <v>0</v>
      </c>
      <c r="D6" s="1028">
        <f>COUNTIFS(Data!$A:$A,"&gt;="&amp;Cohorts!$A$6,Data!$A:$A,"&lt;="&amp;Cohorts!$B$6,Data!$BY:$BY,"&gt;="&amp;Cohorts!D1,Data!$BY:$BY,"&lt;="&amp;Cohorts!D2)</f>
        <v>0</v>
      </c>
      <c r="E6" s="1028">
        <f>COUNTIFS(Data!$A:$A,"&gt;="&amp;Cohorts!$A$6,Data!$A:$A,"&lt;="&amp;Cohorts!$B$6,Data!$BY:$BY,"&gt;="&amp;Cohorts!E1,Data!$BY:$BY,"&lt;="&amp;Cohorts!E2)</f>
        <v>0</v>
      </c>
      <c r="F6" s="1028">
        <f>COUNTIFS(Data!$A:$A,"&gt;="&amp;Cohorts!$A$6,Data!$A:$A,"&lt;="&amp;Cohorts!$B$6,Data!$BY:$BY,"&gt;="&amp;Cohorts!F1,Data!$BY:$BY,"&lt;="&amp;Cohorts!F2)</f>
        <v>0</v>
      </c>
      <c r="G6" s="1028">
        <f>COUNTIFS(Data!$A:$A,"&gt;="&amp;Cohorts!$A$6,Data!$A:$A,"&lt;="&amp;Cohorts!$B$6,Data!$BY:$BY,"&gt;="&amp;Cohorts!G1,Data!$BY:$BY,"&lt;="&amp;Cohorts!G2)</f>
        <v>0</v>
      </c>
      <c r="H6" s="1028">
        <f>COUNTIFS(Data!$A:$A,"&gt;="&amp;Cohorts!$A$6,Data!$A:$A,"&lt;="&amp;Cohorts!$B$6,Data!$BY:$BY,"&gt;="&amp;Cohorts!H1,Data!$BY:$BY,"&lt;="&amp;Cohorts!H2)</f>
        <v>0</v>
      </c>
      <c r="I6" s="1028">
        <f>COUNTIFS(Data!$A:$A,"&gt;="&amp;Cohorts!$A$6,Data!$A:$A,"&lt;="&amp;Cohorts!$B$6,Data!$BY:$BY,"&gt;="&amp;Cohorts!I1,Data!$BY:$BY,"&lt;="&amp;Cohorts!I2)</f>
        <v>0</v>
      </c>
      <c r="J6" s="1028">
        <f>COUNTIFS(Data!$A:$A,"&gt;="&amp;Cohorts!$A$6,Data!$A:$A,"&lt;="&amp;Cohorts!$B$6,Data!$BY:$BY,"&gt;="&amp;Cohorts!J1,Data!$BY:$BY,"&lt;="&amp;Cohorts!J2)</f>
        <v>0</v>
      </c>
      <c r="K6" s="1028">
        <f>COUNTIFS(Data!$A:$A,"&gt;="&amp;Cohorts!$A$6,Data!$A:$A,"&lt;="&amp;Cohorts!$B$6,Data!$BY:$BY,"&gt;="&amp;Cohorts!K1,Data!$BY:$BY,"&lt;="&amp;Cohorts!K2)</f>
        <v>0</v>
      </c>
      <c r="L6" s="1028">
        <f>COUNTIFS(Data!$A:$A,"&gt;="&amp;Cohorts!$A$6,Data!$A:$A,"&lt;="&amp;Cohorts!$B$6,Data!$BY:$BY,"&gt;="&amp;Cohorts!L1,Data!$BY:$BY,"&lt;="&amp;Cohorts!L2)</f>
        <v>0</v>
      </c>
      <c r="M6" s="1028">
        <f t="shared" si="1"/>
        <v>0</v>
      </c>
    </row>
    <row r="7">
      <c r="A7" s="1027">
        <v>45839.0</v>
      </c>
      <c r="B7" s="1027">
        <v>45869.0</v>
      </c>
      <c r="C7" s="1028">
        <f>COUNTIFS(Data!$A:$A,"&gt;="&amp;Cohorts!$A$7,Data!$A:$A,"&lt;="&amp;Cohorts!$B$7,Data!$BY:$BY,"&gt;="&amp;Cohorts!C1,Data!$BY:$BY,"&lt;="&amp;Cohorts!C2)</f>
        <v>0</v>
      </c>
      <c r="D7" s="1028">
        <f>COUNTIFS(Data!$A:$A,"&gt;="&amp;Cohorts!$A$7,Data!$A:$A,"&lt;="&amp;Cohorts!$B$7,Data!$BY:$BY,"&gt;="&amp;Cohorts!D1,Data!$BY:$BY,"&lt;="&amp;Cohorts!D2)</f>
        <v>0</v>
      </c>
      <c r="E7" s="1028">
        <f>COUNTIFS(Data!$A:$A,"&gt;="&amp;Cohorts!$A$7,Data!$A:$A,"&lt;="&amp;Cohorts!$B$7,Data!$BY:$BY,"&gt;="&amp;Cohorts!E1,Data!$BY:$BY,"&lt;="&amp;Cohorts!E2)</f>
        <v>0</v>
      </c>
      <c r="F7" s="1028">
        <f>COUNTIFS(Data!$A:$A,"&gt;="&amp;Cohorts!$A$7,Data!$A:$A,"&lt;="&amp;Cohorts!$B$7,Data!$BY:$BY,"&gt;="&amp;Cohorts!F1,Data!$BY:$BY,"&lt;="&amp;Cohorts!F2)</f>
        <v>0</v>
      </c>
      <c r="G7" s="1028">
        <f>COUNTIFS(Data!$A:$A,"&gt;="&amp;Cohorts!$A$7,Data!$A:$A,"&lt;="&amp;Cohorts!$B$7,Data!$BY:$BY,"&gt;="&amp;Cohorts!G1,Data!$BY:$BY,"&lt;="&amp;Cohorts!G2)</f>
        <v>0</v>
      </c>
      <c r="H7" s="1028">
        <f>COUNTIFS(Data!$A:$A,"&gt;="&amp;Cohorts!$A$7,Data!$A:$A,"&lt;="&amp;Cohorts!$B$7,Data!$BY:$BY,"&gt;="&amp;Cohorts!H1,Data!$BY:$BY,"&lt;="&amp;Cohorts!H2)</f>
        <v>0</v>
      </c>
      <c r="I7" s="1028">
        <f>COUNTIFS(Data!$A:$A,"&gt;="&amp;Cohorts!$A$7,Data!$A:$A,"&lt;="&amp;Cohorts!$B$7,Data!$BY:$BY,"&gt;="&amp;Cohorts!I1,Data!$BY:$BY,"&lt;="&amp;Cohorts!I2)</f>
        <v>0</v>
      </c>
      <c r="J7" s="1028">
        <f>COUNTIFS(Data!$A:$A,"&gt;="&amp;Cohorts!$A$7,Data!$A:$A,"&lt;="&amp;Cohorts!$B$7,Data!$BY:$BY,"&gt;="&amp;Cohorts!J1,Data!$BY:$BY,"&lt;="&amp;Cohorts!J2)</f>
        <v>0</v>
      </c>
      <c r="K7" s="1028">
        <f>COUNTIFS(Data!$A:$A,"&gt;="&amp;Cohorts!$A$7,Data!$A:$A,"&lt;="&amp;Cohorts!$B$7,Data!$BY:$BY,"&gt;="&amp;Cohorts!K1,Data!$BY:$BY,"&lt;="&amp;Cohorts!K2)</f>
        <v>0</v>
      </c>
      <c r="L7" s="1028">
        <f>COUNTIFS(Data!$A:$A,"&gt;="&amp;Cohorts!$A$7,Data!$A:$A,"&lt;="&amp;Cohorts!$B$7,Data!$BY:$BY,"&gt;="&amp;Cohorts!L1,Data!$BY:$BY,"&lt;="&amp;Cohorts!L2)</f>
        <v>0</v>
      </c>
      <c r="M7" s="1028">
        <f t="shared" si="1"/>
        <v>0</v>
      </c>
    </row>
    <row r="8">
      <c r="A8" s="1029">
        <v>45870.0</v>
      </c>
      <c r="B8" s="1029">
        <v>45900.0</v>
      </c>
      <c r="C8" s="1028">
        <f>COUNTIFS(Data!$A:$A,"&gt;="&amp;Cohorts!$A48,Data!$A:$A,"&lt;="&amp;Cohorts!$B$8,Data!$BY:$BY,"&gt;="&amp;Cohorts!C1,Data!$BY:$BY,"&lt;="&amp;Cohorts!C2)</f>
        <v>0</v>
      </c>
      <c r="D8" s="1028">
        <f>COUNTIFS(Data!$A:$A,"&gt;="&amp;Cohorts!$A48,Data!$A:$A,"&lt;="&amp;Cohorts!$B$8,Data!$BY:$BY,"&gt;="&amp;Cohorts!D1,Data!$BY:$BY,"&lt;="&amp;Cohorts!D2)</f>
        <v>0</v>
      </c>
      <c r="E8" s="1028">
        <f>COUNTIFS(Data!$A:$A,"&gt;="&amp;Cohorts!$A48,Data!$A:$A,"&lt;="&amp;Cohorts!$B$8,Data!$BY:$BY,"&gt;="&amp;Cohorts!E1,Data!$BY:$BY,"&lt;="&amp;Cohorts!E2)</f>
        <v>0</v>
      </c>
      <c r="F8" s="1028">
        <f>COUNTIFS(Data!$A:$A,"&gt;="&amp;Cohorts!$A48,Data!$A:$A,"&lt;="&amp;Cohorts!$B$8,Data!$BY:$BY,"&gt;="&amp;Cohorts!F1,Data!$BY:$BY,"&lt;="&amp;Cohorts!F2)</f>
        <v>0</v>
      </c>
      <c r="G8" s="1028">
        <f>COUNTIFS(Data!$A:$A,"&gt;="&amp;Cohorts!$A48,Data!$A:$A,"&lt;="&amp;Cohorts!$B$8,Data!$BY:$BY,"&gt;="&amp;Cohorts!G1,Data!$BY:$BY,"&lt;="&amp;Cohorts!G2)</f>
        <v>0</v>
      </c>
      <c r="H8" s="1028">
        <f>COUNTIFS(Data!$A:$A,"&gt;="&amp;Cohorts!$A48,Data!$A:$A,"&lt;="&amp;Cohorts!$B$8,Data!$BY:$BY,"&gt;="&amp;Cohorts!H1,Data!$BY:$BY,"&lt;="&amp;Cohorts!H2)</f>
        <v>0</v>
      </c>
      <c r="I8" s="1028">
        <f>COUNTIFS(Data!$A:$A,"&gt;="&amp;Cohorts!$A48,Data!$A:$A,"&lt;="&amp;Cohorts!$B$8,Data!$BY:$BY,"&gt;="&amp;Cohorts!I1,Data!$BY:$BY,"&lt;="&amp;Cohorts!I2)</f>
        <v>0</v>
      </c>
      <c r="J8" s="1028">
        <f>COUNTIFS(Data!$A:$A,"&gt;="&amp;Cohorts!$A48,Data!$A:$A,"&lt;="&amp;Cohorts!$B$8,Data!$BY:$BY,"&gt;="&amp;Cohorts!J1,Data!$BY:$BY,"&lt;="&amp;Cohorts!J2)</f>
        <v>0</v>
      </c>
      <c r="K8" s="1028">
        <f>COUNTIFS(Data!$A:$A,"&gt;="&amp;Cohorts!$A48,Data!$A:$A,"&lt;="&amp;Cohorts!$B$8,Data!$BY:$BY,"&gt;="&amp;Cohorts!K1,Data!$BY:$BY,"&lt;="&amp;Cohorts!K2)</f>
        <v>0</v>
      </c>
      <c r="L8" s="1028">
        <f>COUNTIFS(Data!$A:$A,"&gt;="&amp;Cohorts!$A48,Data!$A:$A,"&lt;="&amp;Cohorts!$B$8,Data!$BY:$BY,"&gt;="&amp;Cohorts!L1,Data!$BY:$BY,"&lt;="&amp;Cohorts!L2)</f>
        <v>0</v>
      </c>
      <c r="M8" s="1028">
        <f t="shared" si="1"/>
        <v>0</v>
      </c>
    </row>
    <row r="9">
      <c r="A9" s="1027">
        <v>45901.0</v>
      </c>
      <c r="B9" s="1027">
        <v>45930.0</v>
      </c>
      <c r="C9" s="1028">
        <f>COUNTIFS(Data!$A:$A,"&gt;="&amp;Cohorts!$A$9,Data!$A:$A,"&lt;="&amp;Cohorts!$B$9,Data!$BY:$BY,"&gt;="&amp;Cohorts!C1,Data!$BY:$BY,"&lt;="&amp;Cohorts!C2)</f>
        <v>0</v>
      </c>
      <c r="D9" s="1028">
        <f>COUNTIFS(Data!$A:$A,"&gt;="&amp;Cohorts!$A$9,Data!$A:$A,"&lt;="&amp;Cohorts!$B$9,Data!$BY:$BY,"&gt;="&amp;Cohorts!D1,Data!$BY:$BY,"&lt;="&amp;Cohorts!D2)</f>
        <v>0</v>
      </c>
      <c r="E9" s="1028">
        <f>COUNTIFS(Data!$A:$A,"&gt;="&amp;Cohorts!$A$9,Data!$A:$A,"&lt;="&amp;Cohorts!$B$9,Data!$BY:$BY,"&gt;="&amp;Cohorts!E1,Data!$BY:$BY,"&lt;="&amp;Cohorts!E2)</f>
        <v>0</v>
      </c>
      <c r="F9" s="1028">
        <f>COUNTIFS(Data!$A:$A,"&gt;="&amp;Cohorts!$A$9,Data!$A:$A,"&lt;="&amp;Cohorts!$B$9,Data!$BY:$BY,"&gt;="&amp;Cohorts!F1,Data!$BY:$BY,"&lt;="&amp;Cohorts!F2)</f>
        <v>0</v>
      </c>
      <c r="G9" s="1028">
        <f>COUNTIFS(Data!$A:$A,"&gt;="&amp;Cohorts!$A$9,Data!$A:$A,"&lt;="&amp;Cohorts!$B$9,Data!$BY:$BY,"&gt;="&amp;Cohorts!G1,Data!$BY:$BY,"&lt;="&amp;Cohorts!G2)</f>
        <v>0</v>
      </c>
      <c r="H9" s="1028">
        <f>COUNTIFS(Data!$A:$A,"&gt;="&amp;Cohorts!$A$9,Data!$A:$A,"&lt;="&amp;Cohorts!$B$9,Data!$BY:$BY,"&gt;="&amp;Cohorts!H1,Data!$BY:$BY,"&lt;="&amp;Cohorts!H2)</f>
        <v>0</v>
      </c>
      <c r="I9" s="1028">
        <f>COUNTIFS(Data!$A:$A,"&gt;="&amp;Cohorts!$A$9,Data!$A:$A,"&lt;="&amp;Cohorts!$B$9,Data!$BY:$BY,"&gt;="&amp;Cohorts!I1,Data!$BY:$BY,"&lt;="&amp;Cohorts!I2)</f>
        <v>0</v>
      </c>
      <c r="J9" s="1028">
        <f>COUNTIFS(Data!$A:$A,"&gt;="&amp;Cohorts!$A$9,Data!$A:$A,"&lt;="&amp;Cohorts!$B$9,Data!$BY:$BY,"&gt;="&amp;Cohorts!J1,Data!$BY:$BY,"&lt;="&amp;Cohorts!J2)</f>
        <v>0</v>
      </c>
      <c r="K9" s="1028">
        <f>COUNTIFS(Data!$A:$A,"&gt;="&amp;Cohorts!$A$9,Data!$A:$A,"&lt;="&amp;Cohorts!$B$9,Data!$BY:$BY,"&gt;="&amp;Cohorts!K1,Data!$BY:$BY,"&lt;="&amp;Cohorts!K2)</f>
        <v>0</v>
      </c>
      <c r="L9" s="1028">
        <f>COUNTIFS(Data!$A:$A,"&gt;="&amp;Cohorts!$A$9,Data!$A:$A,"&lt;="&amp;Cohorts!$B$9,Data!$BY:$BY,"&gt;="&amp;Cohorts!L1,Data!$BY:$BY,"&lt;="&amp;Cohorts!L2)</f>
        <v>0</v>
      </c>
      <c r="M9" s="1028">
        <f t="shared" si="1"/>
        <v>0</v>
      </c>
    </row>
    <row r="10">
      <c r="A10" s="1029">
        <v>45931.0</v>
      </c>
      <c r="B10" s="1029">
        <v>45961.0</v>
      </c>
      <c r="C10" s="1028">
        <f>COUNTIFS(Data!$A:$A,"&gt;="&amp;Cohorts!$A$10,Data!$A:$A,"&lt;="&amp;Cohorts!$B$10,Data!$BY:$BY,"&gt;="&amp;Cohorts!C1,Data!$BY:$BY,"&lt;="&amp;Cohorts!C2)</f>
        <v>0</v>
      </c>
      <c r="D10" s="1028">
        <f>COUNTIFS(Data!$A:$A,"&gt;="&amp;Cohorts!$A$10,Data!$A:$A,"&lt;="&amp;Cohorts!$B$10,Data!$BY:$BY,"&gt;="&amp;Cohorts!D1,Data!$BY:$BY,"&lt;="&amp;Cohorts!D2)</f>
        <v>0</v>
      </c>
      <c r="E10" s="1028">
        <f>COUNTIFS(Data!$A:$A,"&gt;="&amp;Cohorts!$A$10,Data!$A:$A,"&lt;="&amp;Cohorts!$B$10,Data!$BY:$BY,"&gt;="&amp;Cohorts!E1,Data!$BY:$BY,"&lt;="&amp;Cohorts!E2)</f>
        <v>0</v>
      </c>
      <c r="F10" s="1028">
        <f>COUNTIFS(Data!$A:$A,"&gt;="&amp;Cohorts!$A$10,Data!$A:$A,"&lt;="&amp;Cohorts!$B$10,Data!$BY:$BY,"&gt;="&amp;Cohorts!F1,Data!$BY:$BY,"&lt;="&amp;Cohorts!F2)</f>
        <v>0</v>
      </c>
      <c r="G10" s="1028">
        <f>COUNTIFS(Data!$A:$A,"&gt;="&amp;Cohorts!$A$10,Data!$A:$A,"&lt;="&amp;Cohorts!$B$10,Data!$BY:$BY,"&gt;="&amp;Cohorts!G1,Data!$BY:$BY,"&lt;="&amp;Cohorts!G2)</f>
        <v>0</v>
      </c>
      <c r="H10" s="1028">
        <f>COUNTIFS(Data!$A:$A,"&gt;="&amp;Cohorts!$A$10,Data!$A:$A,"&lt;="&amp;Cohorts!$B$10,Data!$BY:$BY,"&gt;="&amp;Cohorts!H1,Data!$BY:$BY,"&lt;="&amp;Cohorts!H2)</f>
        <v>0</v>
      </c>
      <c r="I10" s="1028">
        <f>COUNTIFS(Data!$A:$A,"&gt;="&amp;Cohorts!$A$10,Data!$A:$A,"&lt;="&amp;Cohorts!$B$10,Data!$BY:$BY,"&gt;="&amp;Cohorts!I1,Data!$BY:$BY,"&lt;="&amp;Cohorts!I2)</f>
        <v>0</v>
      </c>
      <c r="J10" s="1028">
        <f>COUNTIFS(Data!$A:$A,"&gt;="&amp;Cohorts!$A$10,Data!$A:$A,"&lt;="&amp;Cohorts!$B$10,Data!$BY:$BY,"&gt;="&amp;Cohorts!J1,Data!$BY:$BY,"&lt;="&amp;Cohorts!J2)</f>
        <v>0</v>
      </c>
      <c r="K10" s="1028">
        <f>COUNTIFS(Data!$A:$A,"&gt;="&amp;Cohorts!$A$10,Data!$A:$A,"&lt;="&amp;Cohorts!$B$10,Data!$BY:$BY,"&gt;="&amp;Cohorts!K1,Data!$BY:$BY,"&lt;="&amp;Cohorts!K2)</f>
        <v>0</v>
      </c>
      <c r="L10" s="1028">
        <f>COUNTIFS(Data!$A:$A,"&gt;="&amp;Cohorts!$A$10,Data!$A:$A,"&lt;="&amp;Cohorts!$B$10,Data!$BY:$BY,"&gt;="&amp;Cohorts!L1,Data!$BY:$BY,"&lt;="&amp;Cohorts!L2)</f>
        <v>0</v>
      </c>
      <c r="M10" s="1028">
        <f t="shared" si="1"/>
        <v>0</v>
      </c>
    </row>
    <row r="11">
      <c r="A11" s="1027">
        <v>45962.0</v>
      </c>
      <c r="B11" s="1027">
        <v>45991.0</v>
      </c>
      <c r="C11" s="1028">
        <f>COUNTIFS(Data!$A:$A,"&gt;="&amp;Cohorts!$A$11,Data!$A:$A,"&lt;="&amp;Cohorts!$B$11,Data!$BY:$BY,"&gt;="&amp;Cohorts!C1,Data!$BY:$BY,"&lt;="&amp;Cohorts!C2)</f>
        <v>0</v>
      </c>
      <c r="D11" s="1028">
        <f>COUNTIFS(Data!$A:$A,"&gt;="&amp;Cohorts!$A$11,Data!$A:$A,"&lt;="&amp;Cohorts!$B$11,Data!$BY:$BY,"&gt;="&amp;Cohorts!D1,Data!$BY:$BY,"&lt;="&amp;Cohorts!D2)</f>
        <v>0</v>
      </c>
      <c r="E11" s="1028">
        <f>COUNTIFS(Data!$A:$A,"&gt;="&amp;Cohorts!$A$11,Data!$A:$A,"&lt;="&amp;Cohorts!$B$11,Data!$BY:$BY,"&gt;="&amp;Cohorts!E1,Data!$BY:$BY,"&lt;="&amp;Cohorts!E2)</f>
        <v>0</v>
      </c>
      <c r="F11" s="1028">
        <f>COUNTIFS(Data!$A:$A,"&gt;="&amp;Cohorts!$A$11,Data!$A:$A,"&lt;="&amp;Cohorts!$B$11,Data!$BY:$BY,"&gt;="&amp;Cohorts!F1,Data!$BY:$BY,"&lt;="&amp;Cohorts!F2)</f>
        <v>0</v>
      </c>
      <c r="G11" s="1028">
        <f>COUNTIFS(Data!$A:$A,"&gt;="&amp;Cohorts!$A$11,Data!$A:$A,"&lt;="&amp;Cohorts!$B$11,Data!$BY:$BY,"&gt;="&amp;Cohorts!G1,Data!$BY:$BY,"&lt;="&amp;Cohorts!G2)</f>
        <v>0</v>
      </c>
      <c r="H11" s="1028">
        <f>COUNTIFS(Data!$A:$A,"&gt;="&amp;Cohorts!$A$11,Data!$A:$A,"&lt;="&amp;Cohorts!$B$11,Data!$BY:$BY,"&gt;="&amp;Cohorts!H1,Data!$BY:$BY,"&lt;="&amp;Cohorts!H2)</f>
        <v>0</v>
      </c>
      <c r="I11" s="1028">
        <f>COUNTIFS(Data!$A:$A,"&gt;="&amp;Cohorts!$A$11,Data!$A:$A,"&lt;="&amp;Cohorts!$B$11,Data!$BY:$BY,"&gt;="&amp;Cohorts!I1,Data!$BY:$BY,"&lt;="&amp;Cohorts!I2)</f>
        <v>0</v>
      </c>
      <c r="J11" s="1028">
        <f>COUNTIFS(Data!$A:$A,"&gt;="&amp;Cohorts!$A$11,Data!$A:$A,"&lt;="&amp;Cohorts!$B$11,Data!$BY:$BY,"&gt;="&amp;Cohorts!J1,Data!$BY:$BY,"&lt;="&amp;Cohorts!J2)</f>
        <v>0</v>
      </c>
      <c r="K11" s="1028">
        <f>COUNTIFS(Data!$A:$A,"&gt;="&amp;Cohorts!$A$11,Data!$A:$A,"&lt;="&amp;Cohorts!$B$11,Data!$BY:$BY,"&gt;="&amp;Cohorts!K1,Data!$BY:$BY,"&lt;="&amp;Cohorts!K2)</f>
        <v>0</v>
      </c>
      <c r="L11" s="1028">
        <f>COUNTIFS(Data!$A:$A,"&gt;="&amp;Cohorts!$A$11,Data!$A:$A,"&lt;="&amp;Cohorts!$B$11,Data!$BY:$BY,"&gt;="&amp;Cohorts!L1,Data!$BY:$BY,"&lt;="&amp;Cohorts!L2)</f>
        <v>0</v>
      </c>
      <c r="M11" s="1028">
        <f t="shared" si="1"/>
        <v>0</v>
      </c>
    </row>
    <row r="12">
      <c r="A12" s="1029">
        <v>45992.0</v>
      </c>
      <c r="B12" s="1029">
        <v>46022.0</v>
      </c>
      <c r="C12" s="1028">
        <f>COUNTIFS(Data!$A:$A,"&gt;="&amp;Cohorts!$A$12,Data!$A:$A,"&lt;="&amp;Cohorts!$B$12,Data!$BY:$BY,"&gt;="&amp;Cohorts!C1,Data!$BY:$BY,"&lt;="&amp;Cohorts!C2)</f>
        <v>0</v>
      </c>
      <c r="D12" s="1028">
        <f>COUNTIFS(Data!$A:$A,"&gt;="&amp;Cohorts!$A$12,Data!$A:$A,"&lt;="&amp;Cohorts!$B$12,Data!$BY:$BY,"&gt;="&amp;Cohorts!D1,Data!$BY:$BY,"&lt;="&amp;Cohorts!D2)</f>
        <v>0</v>
      </c>
      <c r="E12" s="1028">
        <f>COUNTIFS(Data!$A:$A,"&gt;="&amp;Cohorts!$A$12,Data!$A:$A,"&lt;="&amp;Cohorts!$B$12,Data!$BY:$BY,"&gt;="&amp;Cohorts!E1,Data!$BY:$BY,"&lt;="&amp;Cohorts!E2)</f>
        <v>0</v>
      </c>
      <c r="F12" s="1028">
        <f>COUNTIFS(Data!$A:$A,"&gt;="&amp;Cohorts!$A$12,Data!$A:$A,"&lt;="&amp;Cohorts!$B$12,Data!$BY:$BY,"&gt;="&amp;Cohorts!F1,Data!$BY:$BY,"&lt;="&amp;Cohorts!F2)</f>
        <v>0</v>
      </c>
      <c r="G12" s="1028">
        <f>COUNTIFS(Data!$A:$A,"&gt;="&amp;Cohorts!$A$12,Data!$A:$A,"&lt;="&amp;Cohorts!$B$12,Data!$BY:$BY,"&gt;="&amp;Cohorts!G1,Data!$BY:$BY,"&lt;="&amp;Cohorts!G2)</f>
        <v>0</v>
      </c>
      <c r="H12" s="1028">
        <f>COUNTIFS(Data!$A:$A,"&gt;="&amp;Cohorts!$A$12,Data!$A:$A,"&lt;="&amp;Cohorts!$B$12,Data!$BY:$BY,"&gt;="&amp;Cohorts!H1,Data!$BY:$BY,"&lt;="&amp;Cohorts!H2)</f>
        <v>0</v>
      </c>
      <c r="I12" s="1028">
        <f>COUNTIFS(Data!$A:$A,"&gt;="&amp;Cohorts!$A$12,Data!$A:$A,"&lt;="&amp;Cohorts!$B$12,Data!$BY:$BY,"&gt;="&amp;Cohorts!I1,Data!$BY:$BY,"&lt;="&amp;Cohorts!I2)</f>
        <v>0</v>
      </c>
      <c r="J12" s="1028">
        <f>COUNTIFS(Data!$A:$A,"&gt;="&amp;Cohorts!$A$12,Data!$A:$A,"&lt;="&amp;Cohorts!$B$12,Data!$BY:$BY,"&gt;="&amp;Cohorts!J1,Data!$BY:$BY,"&lt;="&amp;Cohorts!J2)</f>
        <v>0</v>
      </c>
      <c r="K12" s="1028">
        <f>COUNTIFS(Data!$A:$A,"&gt;="&amp;Cohorts!$A$12,Data!$A:$A,"&lt;="&amp;Cohorts!$B$12,Data!$BY:$BY,"&gt;="&amp;Cohorts!K1,Data!$BY:$BY,"&lt;="&amp;Cohorts!K2)</f>
        <v>0</v>
      </c>
      <c r="L12" s="1028">
        <f>COUNTIFS(Data!$A:$A,"&gt;="&amp;Cohorts!$A$12,Data!$A:$A,"&lt;="&amp;Cohorts!$B$12,Data!$BY:$BY,"&gt;="&amp;Cohorts!L1,Data!$BY:$BY,"&lt;="&amp;Cohorts!L2)</f>
        <v>0</v>
      </c>
      <c r="M12" s="1028">
        <f t="shared" si="1"/>
        <v>0</v>
      </c>
    </row>
    <row r="13">
      <c r="A13" s="1030" t="s">
        <v>5</v>
      </c>
      <c r="B13" s="1027"/>
      <c r="C13" s="1031">
        <f t="shared" ref="C13:M13" si="2">sum(C3:C12)</f>
        <v>0</v>
      </c>
      <c r="D13" s="1031">
        <f t="shared" si="2"/>
        <v>0</v>
      </c>
      <c r="E13" s="1031">
        <f t="shared" si="2"/>
        <v>0</v>
      </c>
      <c r="F13" s="1031">
        <f t="shared" si="2"/>
        <v>0</v>
      </c>
      <c r="G13" s="1031">
        <f t="shared" si="2"/>
        <v>0</v>
      </c>
      <c r="H13" s="1031">
        <f t="shared" si="2"/>
        <v>0</v>
      </c>
      <c r="I13" s="1031">
        <f t="shared" si="2"/>
        <v>0</v>
      </c>
      <c r="J13" s="1031">
        <f t="shared" si="2"/>
        <v>0</v>
      </c>
      <c r="K13" s="1031">
        <f t="shared" si="2"/>
        <v>0</v>
      </c>
      <c r="L13" s="1031">
        <f t="shared" si="2"/>
        <v>0</v>
      </c>
      <c r="M13" s="1031">
        <f t="shared" si="2"/>
        <v>0</v>
      </c>
    </row>
    <row r="16">
      <c r="A16" s="1030" t="s">
        <v>285</v>
      </c>
      <c r="C16" s="1032">
        <v>45775.0</v>
      </c>
      <c r="D16" s="1032">
        <f t="shared" ref="D16:S16" si="3">C17+1</f>
        <v>45782</v>
      </c>
      <c r="E16" s="1032">
        <f t="shared" si="3"/>
        <v>45789</v>
      </c>
      <c r="F16" s="1032">
        <f t="shared" si="3"/>
        <v>45796</v>
      </c>
      <c r="G16" s="1032">
        <f t="shared" si="3"/>
        <v>45803</v>
      </c>
      <c r="H16" s="1032">
        <f t="shared" si="3"/>
        <v>45810</v>
      </c>
      <c r="I16" s="1032">
        <f t="shared" si="3"/>
        <v>45817</v>
      </c>
      <c r="J16" s="1032">
        <f t="shared" si="3"/>
        <v>45824</v>
      </c>
      <c r="K16" s="1032">
        <f t="shared" si="3"/>
        <v>45831</v>
      </c>
      <c r="L16" s="1032">
        <f t="shared" si="3"/>
        <v>45838</v>
      </c>
      <c r="M16" s="1032">
        <f t="shared" si="3"/>
        <v>45845</v>
      </c>
      <c r="N16" s="1032">
        <f t="shared" si="3"/>
        <v>45852</v>
      </c>
      <c r="O16" s="1032">
        <f t="shared" si="3"/>
        <v>45859</v>
      </c>
      <c r="P16" s="1032">
        <f t="shared" si="3"/>
        <v>45866</v>
      </c>
      <c r="Q16" s="1032">
        <f t="shared" si="3"/>
        <v>45873</v>
      </c>
      <c r="R16" s="1032">
        <f t="shared" si="3"/>
        <v>45880</v>
      </c>
      <c r="S16" s="1032">
        <f t="shared" si="3"/>
        <v>45887</v>
      </c>
    </row>
    <row r="17" hidden="1">
      <c r="C17" s="1026">
        <f t="shared" ref="C17:S17" si="4">C16+6</f>
        <v>45781</v>
      </c>
      <c r="D17" s="1026">
        <f t="shared" si="4"/>
        <v>45788</v>
      </c>
      <c r="E17" s="1026">
        <f t="shared" si="4"/>
        <v>45795</v>
      </c>
      <c r="F17" s="1026">
        <f t="shared" si="4"/>
        <v>45802</v>
      </c>
      <c r="G17" s="1026">
        <f t="shared" si="4"/>
        <v>45809</v>
      </c>
      <c r="H17" s="1026">
        <f t="shared" si="4"/>
        <v>45816</v>
      </c>
      <c r="I17" s="1026">
        <f t="shared" si="4"/>
        <v>45823</v>
      </c>
      <c r="J17" s="1026">
        <f t="shared" si="4"/>
        <v>45830</v>
      </c>
      <c r="K17" s="1026">
        <f t="shared" si="4"/>
        <v>45837</v>
      </c>
      <c r="L17" s="1026">
        <f t="shared" si="4"/>
        <v>45844</v>
      </c>
      <c r="M17" s="1026">
        <f t="shared" si="4"/>
        <v>45851</v>
      </c>
      <c r="N17" s="1026">
        <f t="shared" si="4"/>
        <v>45858</v>
      </c>
      <c r="O17" s="1026">
        <f t="shared" si="4"/>
        <v>45865</v>
      </c>
      <c r="P17" s="1026">
        <f t="shared" si="4"/>
        <v>45872</v>
      </c>
      <c r="Q17" s="1026">
        <f t="shared" si="4"/>
        <v>45879</v>
      </c>
      <c r="R17" s="1026">
        <f t="shared" si="4"/>
        <v>45886</v>
      </c>
      <c r="S17" s="1026">
        <f t="shared" si="4"/>
        <v>45893</v>
      </c>
    </row>
    <row r="18">
      <c r="A18" s="1029">
        <v>45775.0</v>
      </c>
      <c r="B18" s="1029">
        <v>45781.0</v>
      </c>
      <c r="C18" s="1033">
        <f>COUNTIFS(Data!$A:$A,"&gt;="&amp;Cohorts!$A$18,Data!$A:$A,"&lt;="&amp;Cohorts!$B$18,Data!$BY:$BY,"&gt;="&amp;Cohorts!C16,Data!$BY:$BY,"&lt;="&amp;Cohorts!C17)</f>
        <v>0</v>
      </c>
      <c r="D18" s="1033">
        <f>COUNTIFS(Data!$A:$A,"&gt;="&amp;Cohorts!$A18,Data!B:B,"&lt;="&amp;Cohorts!$B18,Data!BZ:BZ,"&gt;="&amp;Cohorts!D16,Data!BZ:BZ,"&lt;="&amp;Cohorts!D17)</f>
        <v>0</v>
      </c>
      <c r="E18" s="1033">
        <f>COUNTIFS(Data!$A:$A,"&gt;="&amp;Cohorts!$A18,Data!C:C,"&lt;="&amp;Cohorts!$B18,Data!CA:CA,"&gt;="&amp;Cohorts!E16,Data!CA:CA,"&lt;="&amp;Cohorts!E17)</f>
        <v>0</v>
      </c>
      <c r="F18" s="1033">
        <f>COUNTIFS(Data!$A:$A,"&gt;="&amp;Cohorts!$A18,Data!D:D,"&lt;="&amp;Cohorts!$B18,Data!CB:CB,"&gt;="&amp;Cohorts!F16,Data!CB:CB,"&lt;="&amp;Cohorts!F17)</f>
        <v>0</v>
      </c>
      <c r="G18" s="1033">
        <f>COUNTIFS(Data!$A:$A,"&gt;="&amp;Cohorts!$A18,Data!E:E,"&lt;="&amp;Cohorts!$B18,Data!CC:CC,"&gt;="&amp;Cohorts!G16,Data!CC:CC,"&lt;="&amp;Cohorts!G17)</f>
        <v>0</v>
      </c>
      <c r="H18" s="1033">
        <f>COUNTIFS(Data!$A:$A,"&gt;="&amp;Cohorts!$A18,Data!F:F,"&lt;="&amp;Cohorts!$B18,Data!CD:CD,"&gt;="&amp;Cohorts!H16,Data!CD:CD,"&lt;="&amp;Cohorts!H17)</f>
        <v>0</v>
      </c>
      <c r="I18" s="1033">
        <f>COUNTIFS(Data!$A:$A,"&gt;="&amp;Cohorts!$A18,Data!G:G,"&lt;="&amp;Cohorts!$B18,Data!CE:CE,"&gt;="&amp;Cohorts!I16,Data!CE:CE,"&lt;="&amp;Cohorts!I17)</f>
        <v>0</v>
      </c>
      <c r="J18" s="1033">
        <f>COUNTIFS(Data!$A:$A,"&gt;="&amp;Cohorts!$A18,Data!H:H,"&lt;="&amp;Cohorts!$B18,Data!CF:CF,"&gt;="&amp;Cohorts!J16,Data!CF:CF,"&lt;="&amp;Cohorts!J17)</f>
        <v>0</v>
      </c>
      <c r="K18" s="1033">
        <f>COUNTIFS(Data!$A:$A,"&gt;="&amp;Cohorts!$A18,Data!I:I,"&lt;="&amp;Cohorts!$B18,Data!CG:CG,"&gt;="&amp;Cohorts!K16,Data!CG:CG,"&lt;="&amp;Cohorts!K17)</f>
        <v>0</v>
      </c>
      <c r="L18" s="1033">
        <f>COUNTIFS(Data!$A:$A,"&gt;="&amp;Cohorts!$A18,Data!J:J,"&lt;="&amp;Cohorts!$B18,Data!CH:CH,"&gt;="&amp;Cohorts!L16,Data!CH:CH,"&lt;="&amp;Cohorts!L17)</f>
        <v>0</v>
      </c>
      <c r="M18" s="1033">
        <f>COUNTIFS(Data!$A:$A,"&gt;="&amp;Cohorts!$A18,Data!K:K,"&lt;="&amp;Cohorts!$B18,Data!CI:CI,"&gt;="&amp;Cohorts!M16,Data!CI:CI,"&lt;="&amp;Cohorts!M17)</f>
        <v>0</v>
      </c>
      <c r="N18" s="1033">
        <f>COUNTIFS(Data!$A:$A,"&gt;="&amp;Cohorts!$A18,Data!L:L,"&lt;="&amp;Cohorts!$B18,Data!CJ:CJ,"&gt;="&amp;Cohorts!N16,Data!CJ:CJ,"&lt;="&amp;Cohorts!N17)</f>
        <v>0</v>
      </c>
      <c r="O18" s="1033">
        <f>COUNTIFS(Data!$A:$A,"&gt;="&amp;Cohorts!$A18,Data!M:M,"&lt;="&amp;Cohorts!$B18,Data!CK:CK,"&gt;="&amp;Cohorts!O16,Data!CK:CK,"&lt;="&amp;Cohorts!O17)</f>
        <v>0</v>
      </c>
      <c r="P18" s="1033">
        <f>COUNTIFS(Data!$A:$A,"&gt;="&amp;Cohorts!$A18,Data!N:N,"&lt;="&amp;Cohorts!$B18,Data!CL:CL,"&gt;="&amp;Cohorts!P16,Data!CL:CL,"&lt;="&amp;Cohorts!P17)</f>
        <v>0</v>
      </c>
      <c r="Q18" s="1033">
        <f>COUNTIFS(Data!$A:$A,"&gt;="&amp;Cohorts!$A18,Data!O:O,"&lt;="&amp;Cohorts!$B18,Data!CM:CM,"&gt;="&amp;Cohorts!Q16,Data!CM:CM,"&lt;="&amp;Cohorts!Q17)</f>
        <v>0</v>
      </c>
      <c r="R18" s="1033">
        <f>COUNTIFS(Data!$A:$A,"&gt;="&amp;Cohorts!$A18,Data!P:P,"&lt;="&amp;Cohorts!$B18,Data!CN:CN,"&gt;="&amp;Cohorts!R16,Data!CN:CN,"&lt;="&amp;Cohorts!R17)</f>
        <v>0</v>
      </c>
      <c r="S18" s="1033">
        <f>COUNTIFS(Data!$A:$A,"&gt;="&amp;Cohorts!$A18,Data!Q:Q,"&lt;="&amp;Cohorts!$B18,Data!CO:CO,"&gt;="&amp;Cohorts!S16,Data!CO:CO,"&lt;="&amp;Cohorts!S17)</f>
        <v>0</v>
      </c>
    </row>
    <row r="19">
      <c r="A19" s="1027">
        <f t="shared" ref="A19:A35" si="5">B18+1</f>
        <v>45782</v>
      </c>
      <c r="B19" s="1027">
        <f t="shared" ref="B19:B35" si="6">A19+6</f>
        <v>45788</v>
      </c>
      <c r="C19" s="1033">
        <f>COUNTIFS(Data!$A:$A,"&gt;="&amp;Cohorts!$A$19,Data!A:A,"&lt;="&amp;Cohorts!$B$19,Data!$BY:$BY,"&gt;="&amp;Cohorts!C16,Data!$BY:$BY,"&lt;="&amp;Cohorts!C17)</f>
        <v>0</v>
      </c>
      <c r="D19" s="1033">
        <f>COUNTIFS(Data!$A:$A,"&gt;="&amp;Cohorts!$A19,Data!B:B,"&lt;="&amp;Cohorts!$B19,Data!BZ:BZ,"&gt;="&amp;Cohorts!D16,Data!BZ:BZ,"&lt;="&amp;Cohorts!D17)</f>
        <v>0</v>
      </c>
      <c r="E19" s="1033">
        <f>COUNTIFS(Data!$A:$A,"&gt;="&amp;Cohorts!$A19,Data!C:C,"&lt;="&amp;Cohorts!$B19,Data!CA:CA,"&gt;="&amp;Cohorts!E16,Data!CA:CA,"&lt;="&amp;Cohorts!E17)</f>
        <v>0</v>
      </c>
      <c r="F19" s="1033">
        <f>COUNTIFS(Data!$A:$A,"&gt;="&amp;Cohorts!$A19,Data!D:D,"&lt;="&amp;Cohorts!$B19,Data!CB:CB,"&gt;="&amp;Cohorts!F16,Data!CB:CB,"&lt;="&amp;Cohorts!F17)</f>
        <v>0</v>
      </c>
      <c r="G19" s="1033">
        <f>COUNTIFS(Data!$A:$A,"&gt;="&amp;Cohorts!$A19,Data!E:E,"&lt;="&amp;Cohorts!$B19,Data!CC:CC,"&gt;="&amp;Cohorts!G16,Data!CC:CC,"&lt;="&amp;Cohorts!G17)</f>
        <v>0</v>
      </c>
      <c r="H19" s="1033">
        <f>COUNTIFS(Data!$A:$A,"&gt;="&amp;Cohorts!$A19,Data!F:F,"&lt;="&amp;Cohorts!$B19,Data!CD:CD,"&gt;="&amp;Cohorts!H16,Data!CD:CD,"&lt;="&amp;Cohorts!H17)</f>
        <v>0</v>
      </c>
      <c r="I19" s="1033">
        <f>COUNTIFS(Data!$A:$A,"&gt;="&amp;Cohorts!$A19,Data!G:G,"&lt;="&amp;Cohorts!$B19,Data!CE:CE,"&gt;="&amp;Cohorts!I16,Data!CE:CE,"&lt;="&amp;Cohorts!I17)</f>
        <v>0</v>
      </c>
      <c r="J19" s="1033">
        <f>COUNTIFS(Data!$A:$A,"&gt;="&amp;Cohorts!$A19,Data!H:H,"&lt;="&amp;Cohorts!$B19,Data!CF:CF,"&gt;="&amp;Cohorts!J16,Data!CF:CF,"&lt;="&amp;Cohorts!J17)</f>
        <v>0</v>
      </c>
      <c r="K19" s="1033">
        <f>COUNTIFS(Data!$A:$A,"&gt;="&amp;Cohorts!$A19,Data!I:I,"&lt;="&amp;Cohorts!$B19,Data!CG:CG,"&gt;="&amp;Cohorts!K16,Data!CG:CG,"&lt;="&amp;Cohorts!K17)</f>
        <v>0</v>
      </c>
      <c r="L19" s="1033">
        <f>COUNTIFS(Data!$A:$A,"&gt;="&amp;Cohorts!$A19,Data!J:J,"&lt;="&amp;Cohorts!$B19,Data!CH:CH,"&gt;="&amp;Cohorts!L16,Data!CH:CH,"&lt;="&amp;Cohorts!L17)</f>
        <v>0</v>
      </c>
      <c r="M19" s="1033">
        <f>COUNTIFS(Data!$A:$A,"&gt;="&amp;Cohorts!$A19,Data!K:K,"&lt;="&amp;Cohorts!$B19,Data!CI:CI,"&gt;="&amp;Cohorts!M16,Data!CI:CI,"&lt;="&amp;Cohorts!M17)</f>
        <v>0</v>
      </c>
      <c r="N19" s="1033">
        <f>COUNTIFS(Data!$A:$A,"&gt;="&amp;Cohorts!$A19,Data!L:L,"&lt;="&amp;Cohorts!$B19,Data!CJ:CJ,"&gt;="&amp;Cohorts!N16,Data!CJ:CJ,"&lt;="&amp;Cohorts!N17)</f>
        <v>0</v>
      </c>
      <c r="O19" s="1033">
        <f>COUNTIFS(Data!$A:$A,"&gt;="&amp;Cohorts!$A19,Data!M:M,"&lt;="&amp;Cohorts!$B19,Data!CK:CK,"&gt;="&amp;Cohorts!O16,Data!CK:CK,"&lt;="&amp;Cohorts!O17)</f>
        <v>0</v>
      </c>
      <c r="P19" s="1033">
        <f>COUNTIFS(Data!$A:$A,"&gt;="&amp;Cohorts!$A19,Data!N:N,"&lt;="&amp;Cohorts!$B19,Data!CL:CL,"&gt;="&amp;Cohorts!P16,Data!CL:CL,"&lt;="&amp;Cohorts!P17)</f>
        <v>0</v>
      </c>
      <c r="Q19" s="1033">
        <f>COUNTIFS(Data!$A:$A,"&gt;="&amp;Cohorts!$A19,Data!O:O,"&lt;="&amp;Cohorts!$B19,Data!CM:CM,"&gt;="&amp;Cohorts!Q16,Data!CM:CM,"&lt;="&amp;Cohorts!Q17)</f>
        <v>0</v>
      </c>
      <c r="R19" s="1033">
        <f>COUNTIFS(Data!$A:$A,"&gt;="&amp;Cohorts!$A19,Data!P:P,"&lt;="&amp;Cohorts!$B19,Data!CN:CN,"&gt;="&amp;Cohorts!R16,Data!CN:CN,"&lt;="&amp;Cohorts!R17)</f>
        <v>0</v>
      </c>
      <c r="S19" s="1033">
        <f>COUNTIFS(Data!$A:$A,"&gt;="&amp;Cohorts!$A19,Data!Q:Q,"&lt;="&amp;Cohorts!$B19,Data!CO:CO,"&gt;="&amp;Cohorts!S16,Data!CO:CO,"&lt;="&amp;Cohorts!S17)</f>
        <v>0</v>
      </c>
    </row>
    <row r="20">
      <c r="A20" s="1027">
        <f t="shared" si="5"/>
        <v>45789</v>
      </c>
      <c r="B20" s="1027">
        <f t="shared" si="6"/>
        <v>45795</v>
      </c>
      <c r="C20" s="1033">
        <f>COUNTIFS(Data!$A:$A,"&gt;="&amp;Cohorts!$A20,Data!A:A,"&lt;="&amp;Cohorts!$B20,Data!$BY:$BY,"&gt;="&amp;Cohorts!C16,Data!$BY:$BY,"&lt;="&amp;Cohorts!C17)</f>
        <v>0</v>
      </c>
      <c r="D20" s="1033">
        <f>COUNTIFS(Data!$A:$A,"&gt;="&amp;Cohorts!$A20,Data!B:B,"&lt;="&amp;Cohorts!$B20,Data!BZ:BZ,"&gt;="&amp;Cohorts!D16,Data!BZ:BZ,"&lt;="&amp;Cohorts!D17)</f>
        <v>0</v>
      </c>
      <c r="E20" s="1033">
        <f>COUNTIFS(Data!$A:$A,"&gt;="&amp;Cohorts!$A20,Data!C:C,"&lt;="&amp;Cohorts!$B20,Data!CA:CA,"&gt;="&amp;Cohorts!E16,Data!CA:CA,"&lt;="&amp;Cohorts!E17)</f>
        <v>0</v>
      </c>
      <c r="F20" s="1033">
        <f>COUNTIFS(Data!$A:$A,"&gt;="&amp;Cohorts!$A20,Data!D:D,"&lt;="&amp;Cohorts!$B20,Data!CB:CB,"&gt;="&amp;Cohorts!F16,Data!CB:CB,"&lt;="&amp;Cohorts!F17)</f>
        <v>0</v>
      </c>
      <c r="G20" s="1033">
        <f>COUNTIFS(Data!$A:$A,"&gt;="&amp;Cohorts!$A20,Data!E:E,"&lt;="&amp;Cohorts!$B20,Data!CC:CC,"&gt;="&amp;Cohorts!G16,Data!CC:CC,"&lt;="&amp;Cohorts!G17)</f>
        <v>0</v>
      </c>
      <c r="H20" s="1033">
        <f>COUNTIFS(Data!$A:$A,"&gt;="&amp;Cohorts!$A20,Data!F:F,"&lt;="&amp;Cohorts!$B20,Data!CD:CD,"&gt;="&amp;Cohorts!H16,Data!CD:CD,"&lt;="&amp;Cohorts!H17)</f>
        <v>0</v>
      </c>
      <c r="I20" s="1033">
        <f>COUNTIFS(Data!$A:$A,"&gt;="&amp;Cohorts!$A20,Data!G:G,"&lt;="&amp;Cohorts!$B20,Data!CE:CE,"&gt;="&amp;Cohorts!I16,Data!CE:CE,"&lt;="&amp;Cohorts!I17)</f>
        <v>0</v>
      </c>
      <c r="J20" s="1033">
        <f>COUNTIFS(Data!$A:$A,"&gt;="&amp;Cohorts!$A20,Data!H:H,"&lt;="&amp;Cohorts!$B20,Data!CF:CF,"&gt;="&amp;Cohorts!J16,Data!CF:CF,"&lt;="&amp;Cohorts!J17)</f>
        <v>0</v>
      </c>
      <c r="K20" s="1033">
        <f>COUNTIFS(Data!$A:$A,"&gt;="&amp;Cohorts!$A20,Data!I:I,"&lt;="&amp;Cohorts!$B20,Data!CG:CG,"&gt;="&amp;Cohorts!K16,Data!CG:CG,"&lt;="&amp;Cohorts!K17)</f>
        <v>0</v>
      </c>
      <c r="L20" s="1033">
        <f>COUNTIFS(Data!$A:$A,"&gt;="&amp;Cohorts!$A20,Data!J:J,"&lt;="&amp;Cohorts!$B20,Data!CH:CH,"&gt;="&amp;Cohorts!L16,Data!CH:CH,"&lt;="&amp;Cohorts!L17)</f>
        <v>0</v>
      </c>
      <c r="M20" s="1033">
        <f>COUNTIFS(Data!$A:$A,"&gt;="&amp;Cohorts!$A20,Data!K:K,"&lt;="&amp;Cohorts!$B20,Data!CI:CI,"&gt;="&amp;Cohorts!M16,Data!CI:CI,"&lt;="&amp;Cohorts!M17)</f>
        <v>0</v>
      </c>
      <c r="N20" s="1033">
        <f>COUNTIFS(Data!$A:$A,"&gt;="&amp;Cohorts!$A20,Data!L:L,"&lt;="&amp;Cohorts!$B20,Data!CJ:CJ,"&gt;="&amp;Cohorts!N16,Data!CJ:CJ,"&lt;="&amp;Cohorts!N17)</f>
        <v>0</v>
      </c>
      <c r="O20" s="1033">
        <f>COUNTIFS(Data!$A:$A,"&gt;="&amp;Cohorts!$A20,Data!M:M,"&lt;="&amp;Cohorts!$B20,Data!CK:CK,"&gt;="&amp;Cohorts!O16,Data!CK:CK,"&lt;="&amp;Cohorts!O17)</f>
        <v>0</v>
      </c>
      <c r="P20" s="1033">
        <f>COUNTIFS(Data!$A:$A,"&gt;="&amp;Cohorts!$A20,Data!N:N,"&lt;="&amp;Cohorts!$B20,Data!CL:CL,"&gt;="&amp;Cohorts!P16,Data!CL:CL,"&lt;="&amp;Cohorts!P17)</f>
        <v>0</v>
      </c>
      <c r="Q20" s="1033">
        <f>COUNTIFS(Data!$A:$A,"&gt;="&amp;Cohorts!$A20,Data!O:O,"&lt;="&amp;Cohorts!$B20,Data!CM:CM,"&gt;="&amp;Cohorts!Q16,Data!CM:CM,"&lt;="&amp;Cohorts!Q17)</f>
        <v>0</v>
      </c>
      <c r="R20" s="1033">
        <f>COUNTIFS(Data!$A:$A,"&gt;="&amp;Cohorts!$A20,Data!P:P,"&lt;="&amp;Cohorts!$B20,Data!CN:CN,"&gt;="&amp;Cohorts!R16,Data!CN:CN,"&lt;="&amp;Cohorts!R17)</f>
        <v>0</v>
      </c>
      <c r="S20" s="1033">
        <f>COUNTIFS(Data!$A:$A,"&gt;="&amp;Cohorts!$A20,Data!Q:Q,"&lt;="&amp;Cohorts!$B20,Data!CO:CO,"&gt;="&amp;Cohorts!S16,Data!CO:CO,"&lt;="&amp;Cohorts!S17)</f>
        <v>0</v>
      </c>
    </row>
    <row r="21">
      <c r="A21" s="1027">
        <f t="shared" si="5"/>
        <v>45796</v>
      </c>
      <c r="B21" s="1027">
        <f t="shared" si="6"/>
        <v>45802</v>
      </c>
      <c r="C21" s="1033">
        <f>COUNTIFS(Data!$A:$A,"&gt;="&amp;Cohorts!$A21,Data!A:A,"&lt;="&amp;Cohorts!$B21,Data!$BY:$BY,"&gt;="&amp;Cohorts!C16,Data!$BY:$BY,"&lt;="&amp;Cohorts!C17)</f>
        <v>0</v>
      </c>
      <c r="D21" s="1033">
        <f>COUNTIFS(Data!$A:$A,"&gt;="&amp;Cohorts!$A21,Data!B:B,"&lt;="&amp;Cohorts!$B21,Data!BZ:BZ,"&gt;="&amp;Cohorts!D16,Data!BZ:BZ,"&lt;="&amp;Cohorts!D17)</f>
        <v>0</v>
      </c>
      <c r="E21" s="1033">
        <f>COUNTIFS(Data!$A:$A,"&gt;="&amp;Cohorts!$A21,Data!C:C,"&lt;="&amp;Cohorts!$B21,Data!CA:CA,"&gt;="&amp;Cohorts!E16,Data!CA:CA,"&lt;="&amp;Cohorts!E17)</f>
        <v>0</v>
      </c>
      <c r="F21" s="1033">
        <f>COUNTIFS(Data!$A:$A,"&gt;="&amp;Cohorts!$A21,Data!D:D,"&lt;="&amp;Cohorts!$B21,Data!CB:CB,"&gt;="&amp;Cohorts!F16,Data!CB:CB,"&lt;="&amp;Cohorts!F17)</f>
        <v>0</v>
      </c>
      <c r="G21" s="1033">
        <f>COUNTIFS(Data!$A:$A,"&gt;="&amp;Cohorts!$A21,Data!E:E,"&lt;="&amp;Cohorts!$B21,Data!CC:CC,"&gt;="&amp;Cohorts!G16,Data!CC:CC,"&lt;="&amp;Cohorts!G17)</f>
        <v>0</v>
      </c>
      <c r="H21" s="1033">
        <f>COUNTIFS(Data!$A:$A,"&gt;="&amp;Cohorts!$A21,Data!F:F,"&lt;="&amp;Cohorts!$B21,Data!CD:CD,"&gt;="&amp;Cohorts!H16,Data!CD:CD,"&lt;="&amp;Cohorts!H17)</f>
        <v>0</v>
      </c>
      <c r="I21" s="1033">
        <f>COUNTIFS(Data!$A:$A,"&gt;="&amp;Cohorts!$A21,Data!G:G,"&lt;="&amp;Cohorts!$B21,Data!CE:CE,"&gt;="&amp;Cohorts!I16,Data!CE:CE,"&lt;="&amp;Cohorts!I17)</f>
        <v>0</v>
      </c>
      <c r="J21" s="1033">
        <f>COUNTIFS(Data!$A:$A,"&gt;="&amp;Cohorts!$A21,Data!H:H,"&lt;="&amp;Cohorts!$B21,Data!CF:CF,"&gt;="&amp;Cohorts!J16,Data!CF:CF,"&lt;="&amp;Cohorts!J17)</f>
        <v>0</v>
      </c>
      <c r="K21" s="1033">
        <f>COUNTIFS(Data!$A:$A,"&gt;="&amp;Cohorts!$A21,Data!I:I,"&lt;="&amp;Cohorts!$B21,Data!CG:CG,"&gt;="&amp;Cohorts!K16,Data!CG:CG,"&lt;="&amp;Cohorts!K17)</f>
        <v>0</v>
      </c>
      <c r="L21" s="1033">
        <f>COUNTIFS(Data!$A:$A,"&gt;="&amp;Cohorts!$A21,Data!J:J,"&lt;="&amp;Cohorts!$B21,Data!CH:CH,"&gt;="&amp;Cohorts!L16,Data!CH:CH,"&lt;="&amp;Cohorts!L17)</f>
        <v>0</v>
      </c>
      <c r="M21" s="1033">
        <f>COUNTIFS(Data!$A:$A,"&gt;="&amp;Cohorts!$A21,Data!K:K,"&lt;="&amp;Cohorts!$B21,Data!CI:CI,"&gt;="&amp;Cohorts!M16,Data!CI:CI,"&lt;="&amp;Cohorts!M17)</f>
        <v>0</v>
      </c>
      <c r="N21" s="1033">
        <f>COUNTIFS(Data!$A:$A,"&gt;="&amp;Cohorts!$A21,Data!L:L,"&lt;="&amp;Cohorts!$B21,Data!CJ:CJ,"&gt;="&amp;Cohorts!N16,Data!CJ:CJ,"&lt;="&amp;Cohorts!N17)</f>
        <v>0</v>
      </c>
      <c r="O21" s="1033">
        <f>COUNTIFS(Data!$A:$A,"&gt;="&amp;Cohorts!$A21,Data!M:M,"&lt;="&amp;Cohorts!$B21,Data!CK:CK,"&gt;="&amp;Cohorts!O16,Data!CK:CK,"&lt;="&amp;Cohorts!O17)</f>
        <v>0</v>
      </c>
      <c r="P21" s="1033">
        <f>COUNTIFS(Data!$A:$A,"&gt;="&amp;Cohorts!$A21,Data!N:N,"&lt;="&amp;Cohorts!$B21,Data!CL:CL,"&gt;="&amp;Cohorts!P16,Data!CL:CL,"&lt;="&amp;Cohorts!P17)</f>
        <v>0</v>
      </c>
      <c r="Q21" s="1033">
        <f>COUNTIFS(Data!$A:$A,"&gt;="&amp;Cohorts!$A21,Data!O:O,"&lt;="&amp;Cohorts!$B21,Data!CM:CM,"&gt;="&amp;Cohorts!Q16,Data!CM:CM,"&lt;="&amp;Cohorts!Q17)</f>
        <v>0</v>
      </c>
      <c r="R21" s="1033">
        <f>COUNTIFS(Data!$A:$A,"&gt;="&amp;Cohorts!$A21,Data!P:P,"&lt;="&amp;Cohorts!$B21,Data!CN:CN,"&gt;="&amp;Cohorts!R16,Data!CN:CN,"&lt;="&amp;Cohorts!R17)</f>
        <v>0</v>
      </c>
      <c r="S21" s="1033">
        <f>COUNTIFS(Data!$A:$A,"&gt;="&amp;Cohorts!$A21,Data!Q:Q,"&lt;="&amp;Cohorts!$B21,Data!CO:CO,"&gt;="&amp;Cohorts!S16,Data!CO:CO,"&lt;="&amp;Cohorts!S17)</f>
        <v>0</v>
      </c>
    </row>
    <row r="22">
      <c r="A22" s="1027">
        <f t="shared" si="5"/>
        <v>45803</v>
      </c>
      <c r="B22" s="1027">
        <f t="shared" si="6"/>
        <v>45809</v>
      </c>
      <c r="C22" s="1033">
        <f>COUNTIFS(Data!$A:$A,"&gt;="&amp;Cohorts!$A22,Data!A:A,"&lt;="&amp;Cohorts!$B22,Data!$BY:$BY,"&gt;="&amp;Cohorts!C16,Data!$BY:$BY,"&lt;="&amp;Cohorts!C17)</f>
        <v>0</v>
      </c>
      <c r="D22" s="1033">
        <f>COUNTIFS(Data!$A:$A,"&gt;="&amp;Cohorts!$A22,Data!B:B,"&lt;="&amp;Cohorts!$B22,Data!BZ:BZ,"&gt;="&amp;Cohorts!D16,Data!BZ:BZ,"&lt;="&amp;Cohorts!D17)</f>
        <v>0</v>
      </c>
      <c r="E22" s="1033">
        <f>COUNTIFS(Data!$A:$A,"&gt;="&amp;Cohorts!$A22,Data!C:C,"&lt;="&amp;Cohorts!$B22,Data!CA:CA,"&gt;="&amp;Cohorts!E16,Data!CA:CA,"&lt;="&amp;Cohorts!E17)</f>
        <v>0</v>
      </c>
      <c r="F22" s="1033">
        <f>COUNTIFS(Data!$A:$A,"&gt;="&amp;Cohorts!$A22,Data!D:D,"&lt;="&amp;Cohorts!$B22,Data!CB:CB,"&gt;="&amp;Cohorts!F16,Data!CB:CB,"&lt;="&amp;Cohorts!F17)</f>
        <v>0</v>
      </c>
      <c r="G22" s="1033">
        <f>COUNTIFS(Data!$A:$A,"&gt;="&amp;Cohorts!$A22,Data!E:E,"&lt;="&amp;Cohorts!$B22,Data!CC:CC,"&gt;="&amp;Cohorts!G16,Data!CC:CC,"&lt;="&amp;Cohorts!G17)</f>
        <v>0</v>
      </c>
      <c r="H22" s="1033">
        <f>COUNTIFS(Data!$A:$A,"&gt;="&amp;Cohorts!$A22,Data!F:F,"&lt;="&amp;Cohorts!$B22,Data!CD:CD,"&gt;="&amp;Cohorts!H16,Data!CD:CD,"&lt;="&amp;Cohorts!H17)</f>
        <v>0</v>
      </c>
      <c r="I22" s="1033">
        <f>COUNTIFS(Data!$A:$A,"&gt;="&amp;Cohorts!$A22,Data!G:G,"&lt;="&amp;Cohorts!$B22,Data!CE:CE,"&gt;="&amp;Cohorts!I16,Data!CE:CE,"&lt;="&amp;Cohorts!I17)</f>
        <v>0</v>
      </c>
      <c r="J22" s="1033">
        <f>COUNTIFS(Data!$A:$A,"&gt;="&amp;Cohorts!$A22,Data!H:H,"&lt;="&amp;Cohorts!$B22,Data!CF:CF,"&gt;="&amp;Cohorts!J16,Data!CF:CF,"&lt;="&amp;Cohorts!J17)</f>
        <v>0</v>
      </c>
      <c r="K22" s="1033">
        <f>COUNTIFS(Data!$A:$A,"&gt;="&amp;Cohorts!$A22,Data!I:I,"&lt;="&amp;Cohorts!$B22,Data!CG:CG,"&gt;="&amp;Cohorts!K16,Data!CG:CG,"&lt;="&amp;Cohorts!K17)</f>
        <v>0</v>
      </c>
      <c r="L22" s="1033">
        <f>COUNTIFS(Data!$A:$A,"&gt;="&amp;Cohorts!$A22,Data!J:J,"&lt;="&amp;Cohorts!$B22,Data!CH:CH,"&gt;="&amp;Cohorts!L16,Data!CH:CH,"&lt;="&amp;Cohorts!L17)</f>
        <v>0</v>
      </c>
      <c r="M22" s="1033">
        <f>COUNTIFS(Data!$A:$A,"&gt;="&amp;Cohorts!$A22,Data!K:K,"&lt;="&amp;Cohorts!$B22,Data!CI:CI,"&gt;="&amp;Cohorts!M16,Data!CI:CI,"&lt;="&amp;Cohorts!M17)</f>
        <v>0</v>
      </c>
      <c r="N22" s="1033">
        <f>COUNTIFS(Data!$A:$A,"&gt;="&amp;Cohorts!$A22,Data!L:L,"&lt;="&amp;Cohorts!$B22,Data!CJ:CJ,"&gt;="&amp;Cohorts!N16,Data!CJ:CJ,"&lt;="&amp;Cohorts!N17)</f>
        <v>0</v>
      </c>
      <c r="O22" s="1033">
        <f>COUNTIFS(Data!$A:$A,"&gt;="&amp;Cohorts!$A22,Data!M:M,"&lt;="&amp;Cohorts!$B22,Data!CK:CK,"&gt;="&amp;Cohorts!O16,Data!CK:CK,"&lt;="&amp;Cohorts!O17)</f>
        <v>0</v>
      </c>
      <c r="P22" s="1033">
        <f>COUNTIFS(Data!$A:$A,"&gt;="&amp;Cohorts!$A22,Data!N:N,"&lt;="&amp;Cohorts!$B22,Data!CL:CL,"&gt;="&amp;Cohorts!P16,Data!CL:CL,"&lt;="&amp;Cohorts!P17)</f>
        <v>0</v>
      </c>
      <c r="Q22" s="1033">
        <f>COUNTIFS(Data!$A:$A,"&gt;="&amp;Cohorts!$A22,Data!O:O,"&lt;="&amp;Cohorts!$B22,Data!CM:CM,"&gt;="&amp;Cohorts!Q16,Data!CM:CM,"&lt;="&amp;Cohorts!Q17)</f>
        <v>0</v>
      </c>
      <c r="R22" s="1033">
        <f>COUNTIFS(Data!$A:$A,"&gt;="&amp;Cohorts!$A22,Data!P:P,"&lt;="&amp;Cohorts!$B22,Data!CN:CN,"&gt;="&amp;Cohorts!R16,Data!CN:CN,"&lt;="&amp;Cohorts!R17)</f>
        <v>0</v>
      </c>
      <c r="S22" s="1033">
        <f>COUNTIFS(Data!$A:$A,"&gt;="&amp;Cohorts!$A22,Data!Q:Q,"&lt;="&amp;Cohorts!$B22,Data!CO:CO,"&gt;="&amp;Cohorts!S16,Data!CO:CO,"&lt;="&amp;Cohorts!S17)</f>
        <v>0</v>
      </c>
    </row>
    <row r="23">
      <c r="A23" s="1027">
        <f t="shared" si="5"/>
        <v>45810</v>
      </c>
      <c r="B23" s="1027">
        <f t="shared" si="6"/>
        <v>45816</v>
      </c>
      <c r="C23" s="1033">
        <f>COUNTIFS(Data!$A:$A,"&gt;="&amp;Cohorts!$A23,Data!A:A,"&lt;="&amp;Cohorts!$B23,Data!$BY:$BY,"&gt;="&amp;Cohorts!C16,Data!$BY:$BY,"&lt;="&amp;Cohorts!C17)</f>
        <v>0</v>
      </c>
      <c r="D23" s="1033">
        <f>COUNTIFS(Data!$A:$A,"&gt;="&amp;Cohorts!$A23,Data!B:B,"&lt;="&amp;Cohorts!$B23,Data!BZ:BZ,"&gt;="&amp;Cohorts!D16,Data!BZ:BZ,"&lt;="&amp;Cohorts!D17)</f>
        <v>0</v>
      </c>
      <c r="E23" s="1033">
        <f>COUNTIFS(Data!$A:$A,"&gt;="&amp;Cohorts!$A23,Data!C:C,"&lt;="&amp;Cohorts!$B23,Data!CA:CA,"&gt;="&amp;Cohorts!E16,Data!CA:CA,"&lt;="&amp;Cohorts!E17)</f>
        <v>0</v>
      </c>
      <c r="F23" s="1033">
        <f>COUNTIFS(Data!$A:$A,"&gt;="&amp;Cohorts!$A23,Data!D:D,"&lt;="&amp;Cohorts!$B23,Data!CB:CB,"&gt;="&amp;Cohorts!F16,Data!CB:CB,"&lt;="&amp;Cohorts!F17)</f>
        <v>0</v>
      </c>
      <c r="G23" s="1033">
        <f>COUNTIFS(Data!$A:$A,"&gt;="&amp;Cohorts!$A23,Data!E:E,"&lt;="&amp;Cohorts!$B23,Data!CC:CC,"&gt;="&amp;Cohorts!G16,Data!CC:CC,"&lt;="&amp;Cohorts!G17)</f>
        <v>0</v>
      </c>
      <c r="H23" s="1033">
        <f>COUNTIFS(Data!$A:$A,"&gt;="&amp;Cohorts!$A23,Data!F:F,"&lt;="&amp;Cohorts!$B23,Data!CD:CD,"&gt;="&amp;Cohorts!H16,Data!CD:CD,"&lt;="&amp;Cohorts!H17)</f>
        <v>0</v>
      </c>
      <c r="I23" s="1033">
        <f>COUNTIFS(Data!$A:$A,"&gt;="&amp;Cohorts!$A23,Data!G:G,"&lt;="&amp;Cohorts!$B23,Data!CE:CE,"&gt;="&amp;Cohorts!I16,Data!CE:CE,"&lt;="&amp;Cohorts!I17)</f>
        <v>0</v>
      </c>
      <c r="J23" s="1033">
        <f>COUNTIFS(Data!$A:$A,"&gt;="&amp;Cohorts!$A23,Data!H:H,"&lt;="&amp;Cohorts!$B23,Data!CF:CF,"&gt;="&amp;Cohorts!J16,Data!CF:CF,"&lt;="&amp;Cohorts!J17)</f>
        <v>0</v>
      </c>
      <c r="K23" s="1033">
        <f>COUNTIFS(Data!$A:$A,"&gt;="&amp;Cohorts!$A23,Data!I:I,"&lt;="&amp;Cohorts!$B23,Data!CG:CG,"&gt;="&amp;Cohorts!K16,Data!CG:CG,"&lt;="&amp;Cohorts!K17)</f>
        <v>0</v>
      </c>
      <c r="L23" s="1033">
        <f>COUNTIFS(Data!$A:$A,"&gt;="&amp;Cohorts!$A23,Data!J:J,"&lt;="&amp;Cohorts!$B23,Data!CH:CH,"&gt;="&amp;Cohorts!L16,Data!CH:CH,"&lt;="&amp;Cohorts!L17)</f>
        <v>0</v>
      </c>
      <c r="M23" s="1033">
        <f>COUNTIFS(Data!$A:$A,"&gt;="&amp;Cohorts!$A23,Data!K:K,"&lt;="&amp;Cohorts!$B23,Data!CI:CI,"&gt;="&amp;Cohorts!M16,Data!CI:CI,"&lt;="&amp;Cohorts!M17)</f>
        <v>0</v>
      </c>
      <c r="N23" s="1033">
        <f>COUNTIFS(Data!$A:$A,"&gt;="&amp;Cohorts!$A23,Data!L:L,"&lt;="&amp;Cohorts!$B23,Data!CJ:CJ,"&gt;="&amp;Cohorts!N16,Data!CJ:CJ,"&lt;="&amp;Cohorts!N17)</f>
        <v>0</v>
      </c>
      <c r="O23" s="1033">
        <f>COUNTIFS(Data!$A:$A,"&gt;="&amp;Cohorts!$A23,Data!M:M,"&lt;="&amp;Cohorts!$B23,Data!CK:CK,"&gt;="&amp;Cohorts!O16,Data!CK:CK,"&lt;="&amp;Cohorts!O17)</f>
        <v>0</v>
      </c>
      <c r="P23" s="1033">
        <f>COUNTIFS(Data!$A:$A,"&gt;="&amp;Cohorts!$A23,Data!N:N,"&lt;="&amp;Cohorts!$B23,Data!CL:CL,"&gt;="&amp;Cohorts!P16,Data!CL:CL,"&lt;="&amp;Cohorts!P17)</f>
        <v>0</v>
      </c>
      <c r="Q23" s="1033">
        <f>COUNTIFS(Data!$A:$A,"&gt;="&amp;Cohorts!$A23,Data!O:O,"&lt;="&amp;Cohorts!$B23,Data!CM:CM,"&gt;="&amp;Cohorts!Q16,Data!CM:CM,"&lt;="&amp;Cohorts!Q17)</f>
        <v>0</v>
      </c>
      <c r="R23" s="1033">
        <f>COUNTIFS(Data!$A:$A,"&gt;="&amp;Cohorts!$A23,Data!P:P,"&lt;="&amp;Cohorts!$B23,Data!CN:CN,"&gt;="&amp;Cohorts!R16,Data!CN:CN,"&lt;="&amp;Cohorts!R17)</f>
        <v>0</v>
      </c>
      <c r="S23" s="1033">
        <f>COUNTIFS(Data!$A:$A,"&gt;="&amp;Cohorts!$A23,Data!Q:Q,"&lt;="&amp;Cohorts!$B23,Data!CO:CO,"&gt;="&amp;Cohorts!S16,Data!CO:CO,"&lt;="&amp;Cohorts!S17)</f>
        <v>0</v>
      </c>
    </row>
    <row r="24">
      <c r="A24" s="1027">
        <f t="shared" si="5"/>
        <v>45817</v>
      </c>
      <c r="B24" s="1027">
        <f t="shared" si="6"/>
        <v>45823</v>
      </c>
      <c r="C24" s="1033">
        <f>COUNTIFS(Data!$A:$A,"&gt;="&amp;Cohorts!$A24,Data!A:A,"&lt;="&amp;Cohorts!$B24,Data!$BY:$BY,"&gt;="&amp;Cohorts!C16,Data!$BY:$BY,"&lt;="&amp;Cohorts!C17)</f>
        <v>0</v>
      </c>
      <c r="D24" s="1033">
        <f>COUNTIFS(Data!$A:$A,"&gt;="&amp;Cohorts!$A24,Data!B:B,"&lt;="&amp;Cohorts!$B24,Data!BZ:BZ,"&gt;="&amp;Cohorts!D16,Data!BZ:BZ,"&lt;="&amp;Cohorts!D17)</f>
        <v>0</v>
      </c>
      <c r="E24" s="1033">
        <f>COUNTIFS(Data!$A:$A,"&gt;="&amp;Cohorts!$A24,Data!C:C,"&lt;="&amp;Cohorts!$B24,Data!CA:CA,"&gt;="&amp;Cohorts!E16,Data!CA:CA,"&lt;="&amp;Cohorts!E17)</f>
        <v>0</v>
      </c>
      <c r="F24" s="1033">
        <f>COUNTIFS(Data!$A:$A,"&gt;="&amp;Cohorts!$A24,Data!D:D,"&lt;="&amp;Cohorts!$B24,Data!CB:CB,"&gt;="&amp;Cohorts!F16,Data!CB:CB,"&lt;="&amp;Cohorts!F17)</f>
        <v>0</v>
      </c>
      <c r="G24" s="1033">
        <f>COUNTIFS(Data!$A:$A,"&gt;="&amp;Cohorts!$A24,Data!E:E,"&lt;="&amp;Cohorts!$B24,Data!CC:CC,"&gt;="&amp;Cohorts!G16,Data!CC:CC,"&lt;="&amp;Cohorts!G17)</f>
        <v>0</v>
      </c>
      <c r="H24" s="1033">
        <f>COUNTIFS(Data!$A:$A,"&gt;="&amp;Cohorts!$A24,Data!F:F,"&lt;="&amp;Cohorts!$B24,Data!CD:CD,"&gt;="&amp;Cohorts!H16,Data!CD:CD,"&lt;="&amp;Cohorts!H17)</f>
        <v>0</v>
      </c>
      <c r="I24" s="1033">
        <f>COUNTIFS(Data!$A:$A,"&gt;="&amp;Cohorts!$A24,Data!G:G,"&lt;="&amp;Cohorts!$B24,Data!CE:CE,"&gt;="&amp;Cohorts!I16,Data!CE:CE,"&lt;="&amp;Cohorts!I17)</f>
        <v>0</v>
      </c>
      <c r="J24" s="1033">
        <f>COUNTIFS(Data!$A:$A,"&gt;="&amp;Cohorts!$A24,Data!H:H,"&lt;="&amp;Cohorts!$B24,Data!CF:CF,"&gt;="&amp;Cohorts!J16,Data!CF:CF,"&lt;="&amp;Cohorts!J17)</f>
        <v>0</v>
      </c>
      <c r="K24" s="1033">
        <f>COUNTIFS(Data!$A:$A,"&gt;="&amp;Cohorts!$A24,Data!I:I,"&lt;="&amp;Cohorts!$B24,Data!CG:CG,"&gt;="&amp;Cohorts!K16,Data!CG:CG,"&lt;="&amp;Cohorts!K17)</f>
        <v>0</v>
      </c>
      <c r="L24" s="1033">
        <f>COUNTIFS(Data!$A:$A,"&gt;="&amp;Cohorts!$A24,Data!J:J,"&lt;="&amp;Cohorts!$B24,Data!CH:CH,"&gt;="&amp;Cohorts!L16,Data!CH:CH,"&lt;="&amp;Cohorts!L17)</f>
        <v>0</v>
      </c>
      <c r="M24" s="1033">
        <f>COUNTIFS(Data!$A:$A,"&gt;="&amp;Cohorts!$A24,Data!K:K,"&lt;="&amp;Cohorts!$B24,Data!CI:CI,"&gt;="&amp;Cohorts!M16,Data!CI:CI,"&lt;="&amp;Cohorts!M17)</f>
        <v>0</v>
      </c>
      <c r="N24" s="1033">
        <f>COUNTIFS(Data!$A:$A,"&gt;="&amp;Cohorts!$A24,Data!L:L,"&lt;="&amp;Cohorts!$B24,Data!CJ:CJ,"&gt;="&amp;Cohorts!N16,Data!CJ:CJ,"&lt;="&amp;Cohorts!N17)</f>
        <v>0</v>
      </c>
      <c r="O24" s="1033">
        <f>COUNTIFS(Data!$A:$A,"&gt;="&amp;Cohorts!$A24,Data!M:M,"&lt;="&amp;Cohorts!$B24,Data!CK:CK,"&gt;="&amp;Cohorts!O16,Data!CK:CK,"&lt;="&amp;Cohorts!O17)</f>
        <v>0</v>
      </c>
      <c r="P24" s="1033">
        <f>COUNTIFS(Data!$A:$A,"&gt;="&amp;Cohorts!$A24,Data!N:N,"&lt;="&amp;Cohorts!$B24,Data!CL:CL,"&gt;="&amp;Cohorts!P16,Data!CL:CL,"&lt;="&amp;Cohorts!P17)</f>
        <v>0</v>
      </c>
      <c r="Q24" s="1033">
        <f>COUNTIFS(Data!$A:$A,"&gt;="&amp;Cohorts!$A24,Data!O:O,"&lt;="&amp;Cohorts!$B24,Data!CM:CM,"&gt;="&amp;Cohorts!Q16,Data!CM:CM,"&lt;="&amp;Cohorts!Q17)</f>
        <v>0</v>
      </c>
      <c r="R24" s="1033">
        <f>COUNTIFS(Data!$A:$A,"&gt;="&amp;Cohorts!$A24,Data!P:P,"&lt;="&amp;Cohorts!$B24,Data!CN:CN,"&gt;="&amp;Cohorts!R16,Data!CN:CN,"&lt;="&amp;Cohorts!R17)</f>
        <v>0</v>
      </c>
      <c r="S24" s="1033">
        <f>COUNTIFS(Data!$A:$A,"&gt;="&amp;Cohorts!$A24,Data!Q:Q,"&lt;="&amp;Cohorts!$B24,Data!CO:CO,"&gt;="&amp;Cohorts!S16,Data!CO:CO,"&lt;="&amp;Cohorts!S17)</f>
        <v>0</v>
      </c>
    </row>
    <row r="25">
      <c r="A25" s="1027">
        <f t="shared" si="5"/>
        <v>45824</v>
      </c>
      <c r="B25" s="1027">
        <f t="shared" si="6"/>
        <v>45830</v>
      </c>
      <c r="C25" s="1033">
        <f>COUNTIFS(Data!$A:$A,"&gt;="&amp;Cohorts!$A25,Data!A:A,"&lt;="&amp;Cohorts!$B25,Data!$BY:$BY,"&gt;="&amp;Cohorts!C16,Data!$BY:$BY,"&lt;="&amp;Cohorts!C17)</f>
        <v>0</v>
      </c>
      <c r="D25" s="1033">
        <f>COUNTIFS(Data!$A:$A,"&gt;="&amp;Cohorts!$A25,Data!B:B,"&lt;="&amp;Cohorts!$B25,Data!BZ:BZ,"&gt;="&amp;Cohorts!D16,Data!BZ:BZ,"&lt;="&amp;Cohorts!D17)</f>
        <v>0</v>
      </c>
      <c r="E25" s="1033">
        <f>COUNTIFS(Data!$A:$A,"&gt;="&amp;Cohorts!$A25,Data!C:C,"&lt;="&amp;Cohorts!$B25,Data!CA:CA,"&gt;="&amp;Cohorts!E16,Data!CA:CA,"&lt;="&amp;Cohorts!E17)</f>
        <v>0</v>
      </c>
      <c r="F25" s="1033">
        <f>COUNTIFS(Data!$A:$A,"&gt;="&amp;Cohorts!$A25,Data!D:D,"&lt;="&amp;Cohorts!$B25,Data!CB:CB,"&gt;="&amp;Cohorts!F16,Data!CB:CB,"&lt;="&amp;Cohorts!F17)</f>
        <v>0</v>
      </c>
      <c r="G25" s="1033">
        <f>COUNTIFS(Data!$A:$A,"&gt;="&amp;Cohorts!$A25,Data!E:E,"&lt;="&amp;Cohorts!$B25,Data!CC:CC,"&gt;="&amp;Cohorts!G16,Data!CC:CC,"&lt;="&amp;Cohorts!G17)</f>
        <v>0</v>
      </c>
      <c r="H25" s="1033">
        <f>COUNTIFS(Data!$A:$A,"&gt;="&amp;Cohorts!$A25,Data!F:F,"&lt;="&amp;Cohorts!$B25,Data!CD:CD,"&gt;="&amp;Cohorts!H16,Data!CD:CD,"&lt;="&amp;Cohorts!H17)</f>
        <v>0</v>
      </c>
      <c r="I25" s="1033">
        <f>COUNTIFS(Data!$A:$A,"&gt;="&amp;Cohorts!$A25,Data!G:G,"&lt;="&amp;Cohorts!$B25,Data!CE:CE,"&gt;="&amp;Cohorts!I16,Data!CE:CE,"&lt;="&amp;Cohorts!I17)</f>
        <v>0</v>
      </c>
      <c r="J25" s="1033">
        <f>COUNTIFS(Data!$A:$A,"&gt;="&amp;Cohorts!$A25,Data!H:H,"&lt;="&amp;Cohorts!$B25,Data!CF:CF,"&gt;="&amp;Cohorts!J16,Data!CF:CF,"&lt;="&amp;Cohorts!J17)</f>
        <v>0</v>
      </c>
      <c r="K25" s="1033">
        <f>COUNTIFS(Data!$A:$A,"&gt;="&amp;Cohorts!$A25,Data!I:I,"&lt;="&amp;Cohorts!$B25,Data!CG:CG,"&gt;="&amp;Cohorts!K16,Data!CG:CG,"&lt;="&amp;Cohorts!K17)</f>
        <v>0</v>
      </c>
      <c r="L25" s="1033">
        <f>COUNTIFS(Data!$A:$A,"&gt;="&amp;Cohorts!$A25,Data!J:J,"&lt;="&amp;Cohorts!$B25,Data!CH:CH,"&gt;="&amp;Cohorts!L16,Data!CH:CH,"&lt;="&amp;Cohorts!L17)</f>
        <v>0</v>
      </c>
      <c r="M25" s="1033">
        <f>COUNTIFS(Data!$A:$A,"&gt;="&amp;Cohorts!$A25,Data!K:K,"&lt;="&amp;Cohorts!$B25,Data!CI:CI,"&gt;="&amp;Cohorts!M16,Data!CI:CI,"&lt;="&amp;Cohorts!M17)</f>
        <v>0</v>
      </c>
      <c r="N25" s="1033">
        <f>COUNTIFS(Data!$A:$A,"&gt;="&amp;Cohorts!$A25,Data!L:L,"&lt;="&amp;Cohorts!$B25,Data!CJ:CJ,"&gt;="&amp;Cohorts!N16,Data!CJ:CJ,"&lt;="&amp;Cohorts!N17)</f>
        <v>0</v>
      </c>
      <c r="O25" s="1033">
        <f>COUNTIFS(Data!$A:$A,"&gt;="&amp;Cohorts!$A25,Data!M:M,"&lt;="&amp;Cohorts!$B25,Data!CK:CK,"&gt;="&amp;Cohorts!O16,Data!CK:CK,"&lt;="&amp;Cohorts!O17)</f>
        <v>0</v>
      </c>
      <c r="P25" s="1033">
        <f>COUNTIFS(Data!$A:$A,"&gt;="&amp;Cohorts!$A25,Data!N:N,"&lt;="&amp;Cohorts!$B25,Data!CL:CL,"&gt;="&amp;Cohorts!P16,Data!CL:CL,"&lt;="&amp;Cohorts!P17)</f>
        <v>0</v>
      </c>
      <c r="Q25" s="1033">
        <f>COUNTIFS(Data!$A:$A,"&gt;="&amp;Cohorts!$A25,Data!O:O,"&lt;="&amp;Cohorts!$B25,Data!CM:CM,"&gt;="&amp;Cohorts!Q16,Data!CM:CM,"&lt;="&amp;Cohorts!Q17)</f>
        <v>0</v>
      </c>
      <c r="R25" s="1033">
        <f>COUNTIFS(Data!$A:$A,"&gt;="&amp;Cohorts!$A25,Data!P:P,"&lt;="&amp;Cohorts!$B25,Data!CN:CN,"&gt;="&amp;Cohorts!R16,Data!CN:CN,"&lt;="&amp;Cohorts!R17)</f>
        <v>0</v>
      </c>
      <c r="S25" s="1033">
        <f>COUNTIFS(Data!$A:$A,"&gt;="&amp;Cohorts!$A25,Data!Q:Q,"&lt;="&amp;Cohorts!$B25,Data!CO:CO,"&gt;="&amp;Cohorts!S16,Data!CO:CO,"&lt;="&amp;Cohorts!S17)</f>
        <v>0</v>
      </c>
    </row>
    <row r="26">
      <c r="A26" s="1027">
        <f t="shared" si="5"/>
        <v>45831</v>
      </c>
      <c r="B26" s="1027">
        <f t="shared" si="6"/>
        <v>45837</v>
      </c>
      <c r="C26" s="1033">
        <f>COUNTIFS(Data!$A:$A,"&gt;="&amp;Cohorts!$A26,Data!A:A,"&lt;="&amp;Cohorts!$B26,Data!$BY:$BY,"&gt;="&amp;Cohorts!C16,Data!$BY:$BY,"&lt;="&amp;Cohorts!C17)</f>
        <v>0</v>
      </c>
      <c r="D26" s="1033">
        <f>COUNTIFS(Data!$A:$A,"&gt;="&amp;Cohorts!$A26,Data!B:B,"&lt;="&amp;Cohorts!$B26,Data!BZ:BZ,"&gt;="&amp;Cohorts!D16,Data!BZ:BZ,"&lt;="&amp;Cohorts!D17)</f>
        <v>0</v>
      </c>
      <c r="E26" s="1033">
        <f>COUNTIFS(Data!$A:$A,"&gt;="&amp;Cohorts!$A26,Data!C:C,"&lt;="&amp;Cohorts!$B26,Data!CA:CA,"&gt;="&amp;Cohorts!E16,Data!CA:CA,"&lt;="&amp;Cohorts!E17)</f>
        <v>0</v>
      </c>
      <c r="F26" s="1033">
        <f>COUNTIFS(Data!$A:$A,"&gt;="&amp;Cohorts!$A26,Data!D:D,"&lt;="&amp;Cohorts!$B26,Data!CB:CB,"&gt;="&amp;Cohorts!F16,Data!CB:CB,"&lt;="&amp;Cohorts!F17)</f>
        <v>0</v>
      </c>
      <c r="G26" s="1033">
        <f>COUNTIFS(Data!$A:$A,"&gt;="&amp;Cohorts!$A26,Data!E:E,"&lt;="&amp;Cohorts!$B26,Data!CC:CC,"&gt;="&amp;Cohorts!G16,Data!CC:CC,"&lt;="&amp;Cohorts!G17)</f>
        <v>0</v>
      </c>
      <c r="H26" s="1033">
        <f>COUNTIFS(Data!$A:$A,"&gt;="&amp;Cohorts!$A26,Data!F:F,"&lt;="&amp;Cohorts!$B26,Data!CD:CD,"&gt;="&amp;Cohorts!H16,Data!CD:CD,"&lt;="&amp;Cohorts!H17)</f>
        <v>0</v>
      </c>
      <c r="I26" s="1033">
        <f>COUNTIFS(Data!$A:$A,"&gt;="&amp;Cohorts!$A26,Data!G:G,"&lt;="&amp;Cohorts!$B26,Data!CE:CE,"&gt;="&amp;Cohorts!I16,Data!CE:CE,"&lt;="&amp;Cohorts!I17)</f>
        <v>0</v>
      </c>
      <c r="J26" s="1033">
        <f>COUNTIFS(Data!$A:$A,"&gt;="&amp;Cohorts!$A26,Data!H:H,"&lt;="&amp;Cohorts!$B26,Data!CF:CF,"&gt;="&amp;Cohorts!J16,Data!CF:CF,"&lt;="&amp;Cohorts!J17)</f>
        <v>0</v>
      </c>
      <c r="K26" s="1033">
        <f>COUNTIFS(Data!$A:$A,"&gt;="&amp;Cohorts!$A26,Data!I:I,"&lt;="&amp;Cohorts!$B26,Data!CG:CG,"&gt;="&amp;Cohorts!K16,Data!CG:CG,"&lt;="&amp;Cohorts!K17)</f>
        <v>0</v>
      </c>
      <c r="L26" s="1033">
        <f>COUNTIFS(Data!$A:$A,"&gt;="&amp;Cohorts!$A26,Data!J:J,"&lt;="&amp;Cohorts!$B26,Data!CH:CH,"&gt;="&amp;Cohorts!L16,Data!CH:CH,"&lt;="&amp;Cohorts!L17)</f>
        <v>0</v>
      </c>
      <c r="M26" s="1033">
        <f>COUNTIFS(Data!$A:$A,"&gt;="&amp;Cohorts!$A26,Data!K:K,"&lt;="&amp;Cohorts!$B26,Data!CI:CI,"&gt;="&amp;Cohorts!M16,Data!CI:CI,"&lt;="&amp;Cohorts!M17)</f>
        <v>0</v>
      </c>
      <c r="N26" s="1033">
        <f>COUNTIFS(Data!$A:$A,"&gt;="&amp;Cohorts!$A26,Data!L:L,"&lt;="&amp;Cohorts!$B26,Data!CJ:CJ,"&gt;="&amp;Cohorts!N16,Data!CJ:CJ,"&lt;="&amp;Cohorts!N17)</f>
        <v>0</v>
      </c>
      <c r="O26" s="1033">
        <f>COUNTIFS(Data!$A:$A,"&gt;="&amp;Cohorts!$A26,Data!M:M,"&lt;="&amp;Cohorts!$B26,Data!CK:CK,"&gt;="&amp;Cohorts!O16,Data!CK:CK,"&lt;="&amp;Cohorts!O17)</f>
        <v>0</v>
      </c>
      <c r="P26" s="1033">
        <f>COUNTIFS(Data!$A:$A,"&gt;="&amp;Cohorts!$A26,Data!N:N,"&lt;="&amp;Cohorts!$B26,Data!CL:CL,"&gt;="&amp;Cohorts!P16,Data!CL:CL,"&lt;="&amp;Cohorts!P17)</f>
        <v>0</v>
      </c>
      <c r="Q26" s="1033">
        <f>COUNTIFS(Data!$A:$A,"&gt;="&amp;Cohorts!$A26,Data!O:O,"&lt;="&amp;Cohorts!$B26,Data!CM:CM,"&gt;="&amp;Cohorts!Q16,Data!CM:CM,"&lt;="&amp;Cohorts!Q17)</f>
        <v>0</v>
      </c>
      <c r="R26" s="1033">
        <f>COUNTIFS(Data!$A:$A,"&gt;="&amp;Cohorts!$A26,Data!P:P,"&lt;="&amp;Cohorts!$B26,Data!CN:CN,"&gt;="&amp;Cohorts!R16,Data!CN:CN,"&lt;="&amp;Cohorts!R17)</f>
        <v>0</v>
      </c>
      <c r="S26" s="1033">
        <f>COUNTIFS(Data!$A:$A,"&gt;="&amp;Cohorts!$A26,Data!Q:Q,"&lt;="&amp;Cohorts!$B26,Data!CO:CO,"&gt;="&amp;Cohorts!S16,Data!CO:CO,"&lt;="&amp;Cohorts!S17)</f>
        <v>0</v>
      </c>
    </row>
    <row r="27">
      <c r="A27" s="1027">
        <f t="shared" si="5"/>
        <v>45838</v>
      </c>
      <c r="B27" s="1027">
        <f t="shared" si="6"/>
        <v>45844</v>
      </c>
      <c r="C27" s="1033">
        <f>COUNTIFS(Data!$A:$A,"&gt;="&amp;Cohorts!$A27,Data!A:A,"&lt;="&amp;Cohorts!$B27,Data!$BY:$BY,"&gt;="&amp;Cohorts!C16,Data!$BY:$BY,"&lt;="&amp;Cohorts!C17)</f>
        <v>0</v>
      </c>
      <c r="D27" s="1033">
        <f>COUNTIFS(Data!$A:$A,"&gt;="&amp;Cohorts!$A27,Data!B:B,"&lt;="&amp;Cohorts!$B27,Data!BZ:BZ,"&gt;="&amp;Cohorts!D16,Data!BZ:BZ,"&lt;="&amp;Cohorts!D17)</f>
        <v>0</v>
      </c>
      <c r="E27" s="1033">
        <f>COUNTIFS(Data!$A:$A,"&gt;="&amp;Cohorts!$A27,Data!C:C,"&lt;="&amp;Cohorts!$B27,Data!CA:CA,"&gt;="&amp;Cohorts!E16,Data!CA:CA,"&lt;="&amp;Cohorts!E17)</f>
        <v>0</v>
      </c>
      <c r="F27" s="1033">
        <f>COUNTIFS(Data!$A:$A,"&gt;="&amp;Cohorts!$A27,Data!D:D,"&lt;="&amp;Cohorts!$B27,Data!CB:CB,"&gt;="&amp;Cohorts!F16,Data!CB:CB,"&lt;="&amp;Cohorts!F17)</f>
        <v>0</v>
      </c>
      <c r="G27" s="1033">
        <f>COUNTIFS(Data!$A:$A,"&gt;="&amp;Cohorts!$A27,Data!E:E,"&lt;="&amp;Cohorts!$B27,Data!CC:CC,"&gt;="&amp;Cohorts!G16,Data!CC:CC,"&lt;="&amp;Cohorts!G17)</f>
        <v>0</v>
      </c>
      <c r="H27" s="1033">
        <f>COUNTIFS(Data!$A:$A,"&gt;="&amp;Cohorts!$A27,Data!F:F,"&lt;="&amp;Cohorts!$B27,Data!CD:CD,"&gt;="&amp;Cohorts!H16,Data!CD:CD,"&lt;="&amp;Cohorts!H17)</f>
        <v>0</v>
      </c>
      <c r="I27" s="1033">
        <f>COUNTIFS(Data!$A:$A,"&gt;="&amp;Cohorts!$A27,Data!G:G,"&lt;="&amp;Cohorts!$B27,Data!CE:CE,"&gt;="&amp;Cohorts!I16,Data!CE:CE,"&lt;="&amp;Cohorts!I17)</f>
        <v>0</v>
      </c>
      <c r="J27" s="1033">
        <f>COUNTIFS(Data!$A:$A,"&gt;="&amp;Cohorts!$A27,Data!H:H,"&lt;="&amp;Cohorts!$B27,Data!CF:CF,"&gt;="&amp;Cohorts!J16,Data!CF:CF,"&lt;="&amp;Cohorts!J17)</f>
        <v>0</v>
      </c>
      <c r="K27" s="1033">
        <f>COUNTIFS(Data!$A:$A,"&gt;="&amp;Cohorts!$A27,Data!I:I,"&lt;="&amp;Cohorts!$B27,Data!CG:CG,"&gt;="&amp;Cohorts!K16,Data!CG:CG,"&lt;="&amp;Cohorts!K17)</f>
        <v>0</v>
      </c>
      <c r="L27" s="1033">
        <f>COUNTIFS(Data!$A:$A,"&gt;="&amp;Cohorts!$A27,Data!J:J,"&lt;="&amp;Cohorts!$B27,Data!CH:CH,"&gt;="&amp;Cohorts!L16,Data!CH:CH,"&lt;="&amp;Cohorts!L17)</f>
        <v>0</v>
      </c>
      <c r="M27" s="1033">
        <f>COUNTIFS(Data!$A:$A,"&gt;="&amp;Cohorts!$A27,Data!K:K,"&lt;="&amp;Cohorts!$B27,Data!CI:CI,"&gt;="&amp;Cohorts!M16,Data!CI:CI,"&lt;="&amp;Cohorts!M17)</f>
        <v>0</v>
      </c>
      <c r="N27" s="1033">
        <f>COUNTIFS(Data!$A:$A,"&gt;="&amp;Cohorts!$A27,Data!L:L,"&lt;="&amp;Cohorts!$B27,Data!CJ:CJ,"&gt;="&amp;Cohorts!N16,Data!CJ:CJ,"&lt;="&amp;Cohorts!N17)</f>
        <v>0</v>
      </c>
      <c r="O27" s="1033">
        <f>COUNTIFS(Data!$A:$A,"&gt;="&amp;Cohorts!$A27,Data!M:M,"&lt;="&amp;Cohorts!$B27,Data!CK:CK,"&gt;="&amp;Cohorts!O16,Data!CK:CK,"&lt;="&amp;Cohorts!O17)</f>
        <v>0</v>
      </c>
      <c r="P27" s="1033">
        <f>COUNTIFS(Data!$A:$A,"&gt;="&amp;Cohorts!$A27,Data!N:N,"&lt;="&amp;Cohorts!$B27,Data!CL:CL,"&gt;="&amp;Cohorts!P16,Data!CL:CL,"&lt;="&amp;Cohorts!P17)</f>
        <v>0</v>
      </c>
      <c r="Q27" s="1033">
        <f>COUNTIFS(Data!$A:$A,"&gt;="&amp;Cohorts!$A27,Data!O:O,"&lt;="&amp;Cohorts!$B27,Data!CM:CM,"&gt;="&amp;Cohorts!Q16,Data!CM:CM,"&lt;="&amp;Cohorts!Q17)</f>
        <v>0</v>
      </c>
      <c r="R27" s="1033">
        <f>COUNTIFS(Data!$A:$A,"&gt;="&amp;Cohorts!$A27,Data!P:P,"&lt;="&amp;Cohorts!$B27,Data!CN:CN,"&gt;="&amp;Cohorts!R16,Data!CN:CN,"&lt;="&amp;Cohorts!R17)</f>
        <v>0</v>
      </c>
      <c r="S27" s="1033">
        <f>COUNTIFS(Data!$A:$A,"&gt;="&amp;Cohorts!$A27,Data!Q:Q,"&lt;="&amp;Cohorts!$B27,Data!CO:CO,"&gt;="&amp;Cohorts!S16,Data!CO:CO,"&lt;="&amp;Cohorts!S17)</f>
        <v>0</v>
      </c>
    </row>
    <row r="28">
      <c r="A28" s="1027">
        <f t="shared" si="5"/>
        <v>45845</v>
      </c>
      <c r="B28" s="1027">
        <f t="shared" si="6"/>
        <v>45851</v>
      </c>
      <c r="C28" s="1033">
        <f>COUNTIFS(Data!$A:$A,"&gt;="&amp;Cohorts!$A28,Data!A:A,"&lt;="&amp;Cohorts!$B28,Data!$BY:$BY,"&gt;="&amp;Cohorts!C16,Data!$BY:$BY,"&lt;="&amp;Cohorts!C17)</f>
        <v>0</v>
      </c>
      <c r="D28" s="1033">
        <f>COUNTIFS(Data!$A:$A,"&gt;="&amp;Cohorts!$A28,Data!B:B,"&lt;="&amp;Cohorts!$B28,Data!BZ:BZ,"&gt;="&amp;Cohorts!D16,Data!BZ:BZ,"&lt;="&amp;Cohorts!D17)</f>
        <v>0</v>
      </c>
      <c r="E28" s="1033">
        <f>COUNTIFS(Data!$A:$A,"&gt;="&amp;Cohorts!$A28,Data!C:C,"&lt;="&amp;Cohorts!$B28,Data!CA:CA,"&gt;="&amp;Cohorts!E16,Data!CA:CA,"&lt;="&amp;Cohorts!E17)</f>
        <v>0</v>
      </c>
      <c r="F28" s="1033">
        <f>COUNTIFS(Data!$A:$A,"&gt;="&amp;Cohorts!$A28,Data!D:D,"&lt;="&amp;Cohorts!$B28,Data!CB:CB,"&gt;="&amp;Cohorts!F16,Data!CB:CB,"&lt;="&amp;Cohorts!F17)</f>
        <v>0</v>
      </c>
      <c r="G28" s="1033">
        <f>COUNTIFS(Data!$A:$A,"&gt;="&amp;Cohorts!$A28,Data!E:E,"&lt;="&amp;Cohorts!$B28,Data!CC:CC,"&gt;="&amp;Cohorts!G16,Data!CC:CC,"&lt;="&amp;Cohorts!G17)</f>
        <v>0</v>
      </c>
      <c r="H28" s="1033">
        <f>COUNTIFS(Data!$A:$A,"&gt;="&amp;Cohorts!$A28,Data!F:F,"&lt;="&amp;Cohorts!$B28,Data!CD:CD,"&gt;="&amp;Cohorts!H16,Data!CD:CD,"&lt;="&amp;Cohorts!H17)</f>
        <v>0</v>
      </c>
      <c r="I28" s="1033">
        <f>COUNTIFS(Data!$A:$A,"&gt;="&amp;Cohorts!$A28,Data!G:G,"&lt;="&amp;Cohorts!$B28,Data!CE:CE,"&gt;="&amp;Cohorts!I16,Data!CE:CE,"&lt;="&amp;Cohorts!I17)</f>
        <v>0</v>
      </c>
      <c r="J28" s="1033">
        <f>COUNTIFS(Data!$A:$A,"&gt;="&amp;Cohorts!$A28,Data!H:H,"&lt;="&amp;Cohorts!$B28,Data!CF:CF,"&gt;="&amp;Cohorts!J16,Data!CF:CF,"&lt;="&amp;Cohorts!J17)</f>
        <v>0</v>
      </c>
      <c r="K28" s="1033">
        <f>COUNTIFS(Data!$A:$A,"&gt;="&amp;Cohorts!$A28,Data!I:I,"&lt;="&amp;Cohorts!$B28,Data!CG:CG,"&gt;="&amp;Cohorts!K16,Data!CG:CG,"&lt;="&amp;Cohorts!K17)</f>
        <v>0</v>
      </c>
      <c r="L28" s="1033">
        <f>COUNTIFS(Data!$A:$A,"&gt;="&amp;Cohorts!$A28,Data!J:J,"&lt;="&amp;Cohorts!$B28,Data!CH:CH,"&gt;="&amp;Cohorts!L16,Data!CH:CH,"&lt;="&amp;Cohorts!L17)</f>
        <v>0</v>
      </c>
      <c r="M28" s="1033">
        <f>COUNTIFS(Data!$A:$A,"&gt;="&amp;Cohorts!$A28,Data!K:K,"&lt;="&amp;Cohorts!$B28,Data!CI:CI,"&gt;="&amp;Cohorts!M16,Data!CI:CI,"&lt;="&amp;Cohorts!M17)</f>
        <v>0</v>
      </c>
      <c r="N28" s="1033">
        <f>COUNTIFS(Data!$A:$A,"&gt;="&amp;Cohorts!$A28,Data!L:L,"&lt;="&amp;Cohorts!$B28,Data!CJ:CJ,"&gt;="&amp;Cohorts!N16,Data!CJ:CJ,"&lt;="&amp;Cohorts!N17)</f>
        <v>0</v>
      </c>
      <c r="O28" s="1033">
        <f>COUNTIFS(Data!$A:$A,"&gt;="&amp;Cohorts!$A28,Data!M:M,"&lt;="&amp;Cohorts!$B28,Data!CK:CK,"&gt;="&amp;Cohorts!O16,Data!CK:CK,"&lt;="&amp;Cohorts!O17)</f>
        <v>0</v>
      </c>
      <c r="P28" s="1033">
        <f>COUNTIFS(Data!$A:$A,"&gt;="&amp;Cohorts!$A28,Data!N:N,"&lt;="&amp;Cohorts!$B28,Data!CL:CL,"&gt;="&amp;Cohorts!P16,Data!CL:CL,"&lt;="&amp;Cohorts!P17)</f>
        <v>0</v>
      </c>
      <c r="Q28" s="1033">
        <f>COUNTIFS(Data!$A:$A,"&gt;="&amp;Cohorts!$A28,Data!O:O,"&lt;="&amp;Cohorts!$B28,Data!CM:CM,"&gt;="&amp;Cohorts!Q16,Data!CM:CM,"&lt;="&amp;Cohorts!Q17)</f>
        <v>0</v>
      </c>
      <c r="R28" s="1033">
        <f>COUNTIFS(Data!$A:$A,"&gt;="&amp;Cohorts!$A28,Data!P:P,"&lt;="&amp;Cohorts!$B28,Data!CN:CN,"&gt;="&amp;Cohorts!R16,Data!CN:CN,"&lt;="&amp;Cohorts!R17)</f>
        <v>0</v>
      </c>
      <c r="S28" s="1033">
        <f>COUNTIFS(Data!$A:$A,"&gt;="&amp;Cohorts!$A28,Data!Q:Q,"&lt;="&amp;Cohorts!$B28,Data!CO:CO,"&gt;="&amp;Cohorts!S16,Data!CO:CO,"&lt;="&amp;Cohorts!S17)</f>
        <v>0</v>
      </c>
    </row>
    <row r="29">
      <c r="A29" s="1027">
        <f t="shared" si="5"/>
        <v>45852</v>
      </c>
      <c r="B29" s="1027">
        <f t="shared" si="6"/>
        <v>45858</v>
      </c>
      <c r="C29" s="1033">
        <f>COUNTIFS(Data!$A:$A,"&gt;="&amp;Cohorts!$A29,Data!A:A,"&lt;="&amp;Cohorts!$B29,Data!$BY:$BY,"&gt;="&amp;Cohorts!C16,Data!$BY:$BY,"&lt;="&amp;Cohorts!C17)</f>
        <v>0</v>
      </c>
      <c r="D29" s="1033">
        <f>COUNTIFS(Data!$A:$A,"&gt;="&amp;Cohorts!$A29,Data!B:B,"&lt;="&amp;Cohorts!$B29,Data!BZ:BZ,"&gt;="&amp;Cohorts!D16,Data!BZ:BZ,"&lt;="&amp;Cohorts!D17)</f>
        <v>0</v>
      </c>
      <c r="E29" s="1033">
        <f>COUNTIFS(Data!$A:$A,"&gt;="&amp;Cohorts!$A29,Data!C:C,"&lt;="&amp;Cohorts!$B29,Data!CA:CA,"&gt;="&amp;Cohorts!E16,Data!CA:CA,"&lt;="&amp;Cohorts!E17)</f>
        <v>0</v>
      </c>
      <c r="F29" s="1033">
        <f>COUNTIFS(Data!$A:$A,"&gt;="&amp;Cohorts!$A29,Data!D:D,"&lt;="&amp;Cohorts!$B29,Data!CB:CB,"&gt;="&amp;Cohorts!F16,Data!CB:CB,"&lt;="&amp;Cohorts!F17)</f>
        <v>0</v>
      </c>
      <c r="G29" s="1033">
        <f>COUNTIFS(Data!$A:$A,"&gt;="&amp;Cohorts!$A29,Data!E:E,"&lt;="&amp;Cohorts!$B29,Data!CC:CC,"&gt;="&amp;Cohorts!G16,Data!CC:CC,"&lt;="&amp;Cohorts!G17)</f>
        <v>0</v>
      </c>
      <c r="H29" s="1033">
        <f>COUNTIFS(Data!$A:$A,"&gt;="&amp;Cohorts!$A29,Data!F:F,"&lt;="&amp;Cohorts!$B29,Data!CD:CD,"&gt;="&amp;Cohorts!H16,Data!CD:CD,"&lt;="&amp;Cohorts!H17)</f>
        <v>0</v>
      </c>
      <c r="I29" s="1033">
        <f>COUNTIFS(Data!$A:$A,"&gt;="&amp;Cohorts!$A29,Data!G:G,"&lt;="&amp;Cohorts!$B29,Data!CE:CE,"&gt;="&amp;Cohorts!I16,Data!CE:CE,"&lt;="&amp;Cohorts!I17)</f>
        <v>0</v>
      </c>
      <c r="J29" s="1033">
        <f>COUNTIFS(Data!$A:$A,"&gt;="&amp;Cohorts!$A29,Data!H:H,"&lt;="&amp;Cohorts!$B29,Data!CF:CF,"&gt;="&amp;Cohorts!J16,Data!CF:CF,"&lt;="&amp;Cohorts!J17)</f>
        <v>0</v>
      </c>
      <c r="K29" s="1033">
        <f>COUNTIFS(Data!$A:$A,"&gt;="&amp;Cohorts!$A29,Data!I:I,"&lt;="&amp;Cohorts!$B29,Data!CG:CG,"&gt;="&amp;Cohorts!K16,Data!CG:CG,"&lt;="&amp;Cohorts!K17)</f>
        <v>0</v>
      </c>
      <c r="L29" s="1033">
        <f>COUNTIFS(Data!$A:$A,"&gt;="&amp;Cohorts!$A29,Data!J:J,"&lt;="&amp;Cohorts!$B29,Data!CH:CH,"&gt;="&amp;Cohorts!L16,Data!CH:CH,"&lt;="&amp;Cohorts!L17)</f>
        <v>0</v>
      </c>
      <c r="M29" s="1033">
        <f>COUNTIFS(Data!$A:$A,"&gt;="&amp;Cohorts!$A29,Data!K:K,"&lt;="&amp;Cohorts!$B29,Data!CI:CI,"&gt;="&amp;Cohorts!M16,Data!CI:CI,"&lt;="&amp;Cohorts!M17)</f>
        <v>0</v>
      </c>
      <c r="N29" s="1033">
        <f>COUNTIFS(Data!$A:$A,"&gt;="&amp;Cohorts!$A29,Data!L:L,"&lt;="&amp;Cohorts!$B29,Data!CJ:CJ,"&gt;="&amp;Cohorts!N16,Data!CJ:CJ,"&lt;="&amp;Cohorts!N17)</f>
        <v>0</v>
      </c>
      <c r="O29" s="1033">
        <f>COUNTIFS(Data!$A:$A,"&gt;="&amp;Cohorts!$A29,Data!M:M,"&lt;="&amp;Cohorts!$B29,Data!CK:CK,"&gt;="&amp;Cohorts!O16,Data!CK:CK,"&lt;="&amp;Cohorts!O17)</f>
        <v>0</v>
      </c>
      <c r="P29" s="1033">
        <f>COUNTIFS(Data!$A:$A,"&gt;="&amp;Cohorts!$A29,Data!N:N,"&lt;="&amp;Cohorts!$B29,Data!CL:CL,"&gt;="&amp;Cohorts!P16,Data!CL:CL,"&lt;="&amp;Cohorts!P17)</f>
        <v>0</v>
      </c>
      <c r="Q29" s="1033">
        <f>COUNTIFS(Data!$A:$A,"&gt;="&amp;Cohorts!$A29,Data!O:O,"&lt;="&amp;Cohorts!$B29,Data!CM:CM,"&gt;="&amp;Cohorts!Q16,Data!CM:CM,"&lt;="&amp;Cohorts!Q17)</f>
        <v>0</v>
      </c>
      <c r="R29" s="1033">
        <f>COUNTIFS(Data!$A:$A,"&gt;="&amp;Cohorts!$A29,Data!P:P,"&lt;="&amp;Cohorts!$B29,Data!CN:CN,"&gt;="&amp;Cohorts!R16,Data!CN:CN,"&lt;="&amp;Cohorts!R17)</f>
        <v>0</v>
      </c>
      <c r="S29" s="1033">
        <f>COUNTIFS(Data!$A:$A,"&gt;="&amp;Cohorts!$A29,Data!Q:Q,"&lt;="&amp;Cohorts!$B29,Data!CO:CO,"&gt;="&amp;Cohorts!S16,Data!CO:CO,"&lt;="&amp;Cohorts!S17)</f>
        <v>0</v>
      </c>
    </row>
    <row r="30">
      <c r="A30" s="1027">
        <f t="shared" si="5"/>
        <v>45859</v>
      </c>
      <c r="B30" s="1027">
        <f t="shared" si="6"/>
        <v>45865</v>
      </c>
      <c r="C30" s="1033">
        <f>COUNTIFS(Data!$A:$A,"&gt;="&amp;Cohorts!$A30,Data!A:A,"&lt;="&amp;Cohorts!$B30,Data!$BY:$BY,"&gt;="&amp;Cohorts!C16,Data!$BY:$BY,"&lt;="&amp;Cohorts!C17)</f>
        <v>0</v>
      </c>
      <c r="D30" s="1033">
        <f>COUNTIFS(Data!$A:$A,"&gt;="&amp;Cohorts!$A30,Data!B:B,"&lt;="&amp;Cohorts!$B30,Data!BZ:BZ,"&gt;="&amp;Cohorts!D16,Data!BZ:BZ,"&lt;="&amp;Cohorts!D17)</f>
        <v>0</v>
      </c>
      <c r="E30" s="1033">
        <f>COUNTIFS(Data!$A:$A,"&gt;="&amp;Cohorts!$A30,Data!C:C,"&lt;="&amp;Cohorts!$B30,Data!CA:CA,"&gt;="&amp;Cohorts!E16,Data!CA:CA,"&lt;="&amp;Cohorts!E17)</f>
        <v>0</v>
      </c>
      <c r="F30" s="1033">
        <f>COUNTIFS(Data!$A:$A,"&gt;="&amp;Cohorts!$A30,Data!D:D,"&lt;="&amp;Cohorts!$B30,Data!CB:CB,"&gt;="&amp;Cohorts!F16,Data!CB:CB,"&lt;="&amp;Cohorts!F17)</f>
        <v>0</v>
      </c>
      <c r="G30" s="1033">
        <f>COUNTIFS(Data!$A:$A,"&gt;="&amp;Cohorts!$A30,Data!E:E,"&lt;="&amp;Cohorts!$B30,Data!CC:CC,"&gt;="&amp;Cohorts!G16,Data!CC:CC,"&lt;="&amp;Cohorts!G17)</f>
        <v>0</v>
      </c>
      <c r="H30" s="1033">
        <f>COUNTIFS(Data!$A:$A,"&gt;="&amp;Cohorts!$A30,Data!F:F,"&lt;="&amp;Cohorts!$B30,Data!CD:CD,"&gt;="&amp;Cohorts!H16,Data!CD:CD,"&lt;="&amp;Cohorts!H17)</f>
        <v>0</v>
      </c>
      <c r="I30" s="1033">
        <f>COUNTIFS(Data!$A:$A,"&gt;="&amp;Cohorts!$A30,Data!G:G,"&lt;="&amp;Cohorts!$B30,Data!CE:CE,"&gt;="&amp;Cohorts!I16,Data!CE:CE,"&lt;="&amp;Cohorts!I17)</f>
        <v>0</v>
      </c>
      <c r="J30" s="1033">
        <f>COUNTIFS(Data!$A:$A,"&gt;="&amp;Cohorts!$A30,Data!H:H,"&lt;="&amp;Cohorts!$B30,Data!CF:CF,"&gt;="&amp;Cohorts!J16,Data!CF:CF,"&lt;="&amp;Cohorts!J17)</f>
        <v>0</v>
      </c>
      <c r="K30" s="1033">
        <f>COUNTIFS(Data!$A:$A,"&gt;="&amp;Cohorts!$A30,Data!I:I,"&lt;="&amp;Cohorts!$B30,Data!CG:CG,"&gt;="&amp;Cohorts!K16,Data!CG:CG,"&lt;="&amp;Cohorts!K17)</f>
        <v>0</v>
      </c>
      <c r="L30" s="1033">
        <f>COUNTIFS(Data!$A:$A,"&gt;="&amp;Cohorts!$A30,Data!J:J,"&lt;="&amp;Cohorts!$B30,Data!CH:CH,"&gt;="&amp;Cohorts!L16,Data!CH:CH,"&lt;="&amp;Cohorts!L17)</f>
        <v>0</v>
      </c>
      <c r="M30" s="1033">
        <f>COUNTIFS(Data!$A:$A,"&gt;="&amp;Cohorts!$A30,Data!K:K,"&lt;="&amp;Cohorts!$B30,Data!CI:CI,"&gt;="&amp;Cohorts!M16,Data!CI:CI,"&lt;="&amp;Cohorts!M17)</f>
        <v>0</v>
      </c>
      <c r="N30" s="1033">
        <f>COUNTIFS(Data!$A:$A,"&gt;="&amp;Cohorts!$A30,Data!L:L,"&lt;="&amp;Cohorts!$B30,Data!CJ:CJ,"&gt;="&amp;Cohorts!N16,Data!CJ:CJ,"&lt;="&amp;Cohorts!N17)</f>
        <v>0</v>
      </c>
      <c r="O30" s="1033">
        <f>COUNTIFS(Data!$A:$A,"&gt;="&amp;Cohorts!$A30,Data!M:M,"&lt;="&amp;Cohorts!$B30,Data!CK:CK,"&gt;="&amp;Cohorts!O16,Data!CK:CK,"&lt;="&amp;Cohorts!O17)</f>
        <v>0</v>
      </c>
      <c r="P30" s="1033">
        <f>COUNTIFS(Data!$A:$A,"&gt;="&amp;Cohorts!$A30,Data!N:N,"&lt;="&amp;Cohorts!$B30,Data!CL:CL,"&gt;="&amp;Cohorts!P16,Data!CL:CL,"&lt;="&amp;Cohorts!P17)</f>
        <v>0</v>
      </c>
      <c r="Q30" s="1033">
        <f>COUNTIFS(Data!$A:$A,"&gt;="&amp;Cohorts!$A30,Data!O:O,"&lt;="&amp;Cohorts!$B30,Data!CM:CM,"&gt;="&amp;Cohorts!Q16,Data!CM:CM,"&lt;="&amp;Cohorts!Q17)</f>
        <v>0</v>
      </c>
      <c r="R30" s="1033">
        <f>COUNTIFS(Data!$A:$A,"&gt;="&amp;Cohorts!$A30,Data!P:P,"&lt;="&amp;Cohorts!$B30,Data!CN:CN,"&gt;="&amp;Cohorts!R16,Data!CN:CN,"&lt;="&amp;Cohorts!R17)</f>
        <v>0</v>
      </c>
      <c r="S30" s="1033">
        <f>COUNTIFS(Data!$A:$A,"&gt;="&amp;Cohorts!$A30,Data!Q:Q,"&lt;="&amp;Cohorts!$B30,Data!CO:CO,"&gt;="&amp;Cohorts!S16,Data!CO:CO,"&lt;="&amp;Cohorts!S17)</f>
        <v>0</v>
      </c>
    </row>
    <row r="31">
      <c r="A31" s="1027">
        <f t="shared" si="5"/>
        <v>45866</v>
      </c>
      <c r="B31" s="1027">
        <f t="shared" si="6"/>
        <v>45872</v>
      </c>
      <c r="C31" s="1033">
        <f>COUNTIFS(Data!$A:$A,"&gt;="&amp;Cohorts!$A31,Data!A:A,"&lt;="&amp;Cohorts!$B31,Data!$BY:$BY,"&gt;="&amp;Cohorts!C16,Data!$BY:$BY,"&lt;="&amp;Cohorts!C17)</f>
        <v>0</v>
      </c>
      <c r="D31" s="1033">
        <f>COUNTIFS(Data!$A:$A,"&gt;="&amp;Cohorts!$A31,Data!B:B,"&lt;="&amp;Cohorts!$B31,Data!BZ:BZ,"&gt;="&amp;Cohorts!D16,Data!BZ:BZ,"&lt;="&amp;Cohorts!D17)</f>
        <v>0</v>
      </c>
      <c r="E31" s="1033">
        <f>COUNTIFS(Data!$A:$A,"&gt;="&amp;Cohorts!$A31,Data!C:C,"&lt;="&amp;Cohorts!$B31,Data!CA:CA,"&gt;="&amp;Cohorts!E16,Data!CA:CA,"&lt;="&amp;Cohorts!E17)</f>
        <v>0</v>
      </c>
      <c r="F31" s="1033">
        <f>COUNTIFS(Data!$A:$A,"&gt;="&amp;Cohorts!$A31,Data!D:D,"&lt;="&amp;Cohorts!$B31,Data!CB:CB,"&gt;="&amp;Cohorts!F16,Data!CB:CB,"&lt;="&amp;Cohorts!F17)</f>
        <v>0</v>
      </c>
      <c r="G31" s="1033">
        <f>COUNTIFS(Data!$A:$A,"&gt;="&amp;Cohorts!$A31,Data!E:E,"&lt;="&amp;Cohorts!$B31,Data!CC:CC,"&gt;="&amp;Cohorts!G16,Data!CC:CC,"&lt;="&amp;Cohorts!G17)</f>
        <v>0</v>
      </c>
      <c r="H31" s="1033">
        <f>COUNTIFS(Data!$A:$A,"&gt;="&amp;Cohorts!$A31,Data!F:F,"&lt;="&amp;Cohorts!$B31,Data!CD:CD,"&gt;="&amp;Cohorts!H16,Data!CD:CD,"&lt;="&amp;Cohorts!H17)</f>
        <v>0</v>
      </c>
      <c r="I31" s="1033">
        <f>COUNTIFS(Data!$A:$A,"&gt;="&amp;Cohorts!$A31,Data!G:G,"&lt;="&amp;Cohorts!$B31,Data!CE:CE,"&gt;="&amp;Cohorts!I16,Data!CE:CE,"&lt;="&amp;Cohorts!I17)</f>
        <v>0</v>
      </c>
      <c r="J31" s="1033">
        <f>COUNTIFS(Data!$A:$A,"&gt;="&amp;Cohorts!$A31,Data!H:H,"&lt;="&amp;Cohorts!$B31,Data!CF:CF,"&gt;="&amp;Cohorts!J16,Data!CF:CF,"&lt;="&amp;Cohorts!J17)</f>
        <v>0</v>
      </c>
      <c r="K31" s="1033">
        <f>COUNTIFS(Data!$A:$A,"&gt;="&amp;Cohorts!$A31,Data!I:I,"&lt;="&amp;Cohorts!$B31,Data!CG:CG,"&gt;="&amp;Cohorts!K16,Data!CG:CG,"&lt;="&amp;Cohorts!K17)</f>
        <v>0</v>
      </c>
      <c r="L31" s="1033">
        <f>COUNTIFS(Data!$A:$A,"&gt;="&amp;Cohorts!$A31,Data!J:J,"&lt;="&amp;Cohorts!$B31,Data!CH:CH,"&gt;="&amp;Cohorts!L16,Data!CH:CH,"&lt;="&amp;Cohorts!L17)</f>
        <v>0</v>
      </c>
      <c r="M31" s="1033">
        <f>COUNTIFS(Data!$A:$A,"&gt;="&amp;Cohorts!$A31,Data!K:K,"&lt;="&amp;Cohorts!$B31,Data!CI:CI,"&gt;="&amp;Cohorts!M16,Data!CI:CI,"&lt;="&amp;Cohorts!M17)</f>
        <v>0</v>
      </c>
      <c r="N31" s="1033">
        <f>COUNTIFS(Data!$A:$A,"&gt;="&amp;Cohorts!$A31,Data!L:L,"&lt;="&amp;Cohorts!$B31,Data!CJ:CJ,"&gt;="&amp;Cohorts!N16,Data!CJ:CJ,"&lt;="&amp;Cohorts!N17)</f>
        <v>0</v>
      </c>
      <c r="O31" s="1033">
        <f>COUNTIFS(Data!$A:$A,"&gt;="&amp;Cohorts!$A31,Data!M:M,"&lt;="&amp;Cohorts!$B31,Data!CK:CK,"&gt;="&amp;Cohorts!O16,Data!CK:CK,"&lt;="&amp;Cohorts!O17)</f>
        <v>0</v>
      </c>
      <c r="P31" s="1033">
        <f>COUNTIFS(Data!$A:$A,"&gt;="&amp;Cohorts!$A31,Data!N:N,"&lt;="&amp;Cohorts!$B31,Data!CL:CL,"&gt;="&amp;Cohorts!P16,Data!CL:CL,"&lt;="&amp;Cohorts!P17)</f>
        <v>0</v>
      </c>
      <c r="Q31" s="1033">
        <f>COUNTIFS(Data!$A:$A,"&gt;="&amp;Cohorts!$A31,Data!O:O,"&lt;="&amp;Cohorts!$B31,Data!CM:CM,"&gt;="&amp;Cohorts!Q16,Data!CM:CM,"&lt;="&amp;Cohorts!Q17)</f>
        <v>0</v>
      </c>
      <c r="R31" s="1033">
        <f>COUNTIFS(Data!$A:$A,"&gt;="&amp;Cohorts!$A31,Data!P:P,"&lt;="&amp;Cohorts!$B31,Data!CN:CN,"&gt;="&amp;Cohorts!R16,Data!CN:CN,"&lt;="&amp;Cohorts!R17)</f>
        <v>0</v>
      </c>
      <c r="S31" s="1033">
        <f>COUNTIFS(Data!$A:$A,"&gt;="&amp;Cohorts!$A31,Data!Q:Q,"&lt;="&amp;Cohorts!$B31,Data!CO:CO,"&gt;="&amp;Cohorts!S16,Data!CO:CO,"&lt;="&amp;Cohorts!S17)</f>
        <v>0</v>
      </c>
    </row>
    <row r="32">
      <c r="A32" s="1027">
        <f t="shared" si="5"/>
        <v>45873</v>
      </c>
      <c r="B32" s="1027">
        <f t="shared" si="6"/>
        <v>45879</v>
      </c>
      <c r="C32" s="1033">
        <f>COUNTIFS(Data!$A:$A,"&gt;="&amp;Cohorts!$A32,Data!A:A,"&lt;="&amp;Cohorts!$B32,Data!$BY:$BY,"&gt;="&amp;Cohorts!C16,Data!$BY:$BY,"&lt;="&amp;Cohorts!C17)</f>
        <v>0</v>
      </c>
      <c r="D32" s="1033">
        <f>COUNTIFS(Data!$A:$A,"&gt;="&amp;Cohorts!$A32,Data!B:B,"&lt;="&amp;Cohorts!$B32,Data!BZ:BZ,"&gt;="&amp;Cohorts!D16,Data!BZ:BZ,"&lt;="&amp;Cohorts!D17)</f>
        <v>0</v>
      </c>
      <c r="E32" s="1033">
        <f>COUNTIFS(Data!$A:$A,"&gt;="&amp;Cohorts!$A32,Data!C:C,"&lt;="&amp;Cohorts!$B32,Data!CA:CA,"&gt;="&amp;Cohorts!E16,Data!CA:CA,"&lt;="&amp;Cohorts!E17)</f>
        <v>0</v>
      </c>
      <c r="F32" s="1033">
        <f>COUNTIFS(Data!$A:$A,"&gt;="&amp;Cohorts!$A32,Data!D:D,"&lt;="&amp;Cohorts!$B32,Data!CB:CB,"&gt;="&amp;Cohorts!F16,Data!CB:CB,"&lt;="&amp;Cohorts!F17)</f>
        <v>0</v>
      </c>
      <c r="G32" s="1033">
        <f>COUNTIFS(Data!$A:$A,"&gt;="&amp;Cohorts!$A32,Data!E:E,"&lt;="&amp;Cohorts!$B32,Data!CC:CC,"&gt;="&amp;Cohorts!G16,Data!CC:CC,"&lt;="&amp;Cohorts!G17)</f>
        <v>0</v>
      </c>
      <c r="H32" s="1033">
        <f>COUNTIFS(Data!$A:$A,"&gt;="&amp;Cohorts!$A32,Data!F:F,"&lt;="&amp;Cohorts!$B32,Data!CD:CD,"&gt;="&amp;Cohorts!H16,Data!CD:CD,"&lt;="&amp;Cohorts!H17)</f>
        <v>0</v>
      </c>
      <c r="I32" s="1033">
        <f>COUNTIFS(Data!$A:$A,"&gt;="&amp;Cohorts!$A32,Data!G:G,"&lt;="&amp;Cohorts!$B32,Data!CE:CE,"&gt;="&amp;Cohorts!I16,Data!CE:CE,"&lt;="&amp;Cohorts!I17)</f>
        <v>0</v>
      </c>
      <c r="J32" s="1033">
        <f>COUNTIFS(Data!$A:$A,"&gt;="&amp;Cohorts!$A32,Data!H:H,"&lt;="&amp;Cohorts!$B32,Data!CF:CF,"&gt;="&amp;Cohorts!J16,Data!CF:CF,"&lt;="&amp;Cohorts!J17)</f>
        <v>0</v>
      </c>
      <c r="K32" s="1033">
        <f>COUNTIFS(Data!$A:$A,"&gt;="&amp;Cohorts!$A32,Data!I:I,"&lt;="&amp;Cohorts!$B32,Data!CG:CG,"&gt;="&amp;Cohorts!K16,Data!CG:CG,"&lt;="&amp;Cohorts!K17)</f>
        <v>0</v>
      </c>
      <c r="L32" s="1033">
        <f>COUNTIFS(Data!$A:$A,"&gt;="&amp;Cohorts!$A32,Data!J:J,"&lt;="&amp;Cohorts!$B32,Data!CH:CH,"&gt;="&amp;Cohorts!L16,Data!CH:CH,"&lt;="&amp;Cohorts!L17)</f>
        <v>0</v>
      </c>
      <c r="M32" s="1033">
        <f>COUNTIFS(Data!$A:$A,"&gt;="&amp;Cohorts!$A32,Data!K:K,"&lt;="&amp;Cohorts!$B32,Data!CI:CI,"&gt;="&amp;Cohorts!M16,Data!CI:CI,"&lt;="&amp;Cohorts!M17)</f>
        <v>0</v>
      </c>
      <c r="N32" s="1033">
        <f>COUNTIFS(Data!$A:$A,"&gt;="&amp;Cohorts!$A32,Data!L:L,"&lt;="&amp;Cohorts!$B32,Data!CJ:CJ,"&gt;="&amp;Cohorts!N16,Data!CJ:CJ,"&lt;="&amp;Cohorts!N17)</f>
        <v>0</v>
      </c>
      <c r="O32" s="1033">
        <f>COUNTIFS(Data!$A:$A,"&gt;="&amp;Cohorts!$A32,Data!M:M,"&lt;="&amp;Cohorts!$B32,Data!CK:CK,"&gt;="&amp;Cohorts!O16,Data!CK:CK,"&lt;="&amp;Cohorts!O17)</f>
        <v>0</v>
      </c>
      <c r="P32" s="1033">
        <f>COUNTIFS(Data!$A:$A,"&gt;="&amp;Cohorts!$A32,Data!N:N,"&lt;="&amp;Cohorts!$B32,Data!CL:CL,"&gt;="&amp;Cohorts!P16,Data!CL:CL,"&lt;="&amp;Cohorts!P17)</f>
        <v>0</v>
      </c>
      <c r="Q32" s="1033">
        <f>COUNTIFS(Data!$A:$A,"&gt;="&amp;Cohorts!$A32,Data!O:O,"&lt;="&amp;Cohorts!$B32,Data!CM:CM,"&gt;="&amp;Cohorts!Q16,Data!CM:CM,"&lt;="&amp;Cohorts!Q17)</f>
        <v>0</v>
      </c>
      <c r="R32" s="1033">
        <f>COUNTIFS(Data!$A:$A,"&gt;="&amp;Cohorts!$A32,Data!P:P,"&lt;="&amp;Cohorts!$B32,Data!CN:CN,"&gt;="&amp;Cohorts!R16,Data!CN:CN,"&lt;="&amp;Cohorts!R17)</f>
        <v>0</v>
      </c>
      <c r="S32" s="1033">
        <f>COUNTIFS(Data!$A:$A,"&gt;="&amp;Cohorts!$A32,Data!Q:Q,"&lt;="&amp;Cohorts!$B32,Data!CO:CO,"&gt;="&amp;Cohorts!S16,Data!CO:CO,"&lt;="&amp;Cohorts!S17)</f>
        <v>0</v>
      </c>
    </row>
    <row r="33">
      <c r="A33" s="1027">
        <f t="shared" si="5"/>
        <v>45880</v>
      </c>
      <c r="B33" s="1027">
        <f t="shared" si="6"/>
        <v>45886</v>
      </c>
      <c r="C33" s="1033">
        <f>COUNTIFS(Data!$A:$A,"&gt;="&amp;Cohorts!$A33,Data!A:A,"&lt;="&amp;Cohorts!$B33,Data!$BY:$BY,"&gt;="&amp;Cohorts!C16,Data!$BY:$BY,"&lt;="&amp;Cohorts!C17)</f>
        <v>0</v>
      </c>
      <c r="D33" s="1033">
        <f>COUNTIFS(Data!$A:$A,"&gt;="&amp;Cohorts!$A33,Data!B:B,"&lt;="&amp;Cohorts!$B33,Data!BZ:BZ,"&gt;="&amp;Cohorts!D16,Data!BZ:BZ,"&lt;="&amp;Cohorts!D17)</f>
        <v>0</v>
      </c>
      <c r="E33" s="1033">
        <f>COUNTIFS(Data!$A:$A,"&gt;="&amp;Cohorts!$A33,Data!C:C,"&lt;="&amp;Cohorts!$B33,Data!CA:CA,"&gt;="&amp;Cohorts!E16,Data!CA:CA,"&lt;="&amp;Cohorts!E17)</f>
        <v>0</v>
      </c>
      <c r="F33" s="1033">
        <f>COUNTIFS(Data!$A:$A,"&gt;="&amp;Cohorts!$A33,Data!D:D,"&lt;="&amp;Cohorts!$B33,Data!CB:CB,"&gt;="&amp;Cohorts!F16,Data!CB:CB,"&lt;="&amp;Cohorts!F17)</f>
        <v>0</v>
      </c>
      <c r="G33" s="1033">
        <f>COUNTIFS(Data!$A:$A,"&gt;="&amp;Cohorts!$A33,Data!E:E,"&lt;="&amp;Cohorts!$B33,Data!CC:CC,"&gt;="&amp;Cohorts!G16,Data!CC:CC,"&lt;="&amp;Cohorts!G17)</f>
        <v>0</v>
      </c>
      <c r="H33" s="1033">
        <f>COUNTIFS(Data!$A:$A,"&gt;="&amp;Cohorts!$A33,Data!F:F,"&lt;="&amp;Cohorts!$B33,Data!CD:CD,"&gt;="&amp;Cohorts!H16,Data!CD:CD,"&lt;="&amp;Cohorts!H17)</f>
        <v>0</v>
      </c>
      <c r="I33" s="1033">
        <f>COUNTIFS(Data!$A:$A,"&gt;="&amp;Cohorts!$A33,Data!G:G,"&lt;="&amp;Cohorts!$B33,Data!CE:CE,"&gt;="&amp;Cohorts!I16,Data!CE:CE,"&lt;="&amp;Cohorts!I17)</f>
        <v>0</v>
      </c>
      <c r="J33" s="1033">
        <f>COUNTIFS(Data!$A:$A,"&gt;="&amp;Cohorts!$A33,Data!H:H,"&lt;="&amp;Cohorts!$B33,Data!CF:CF,"&gt;="&amp;Cohorts!J16,Data!CF:CF,"&lt;="&amp;Cohorts!J17)</f>
        <v>0</v>
      </c>
      <c r="K33" s="1033">
        <f>COUNTIFS(Data!$A:$A,"&gt;="&amp;Cohorts!$A33,Data!I:I,"&lt;="&amp;Cohorts!$B33,Data!CG:CG,"&gt;="&amp;Cohorts!K16,Data!CG:CG,"&lt;="&amp;Cohorts!K17)</f>
        <v>0</v>
      </c>
      <c r="L33" s="1033">
        <f>COUNTIFS(Data!$A:$A,"&gt;="&amp;Cohorts!$A33,Data!J:J,"&lt;="&amp;Cohorts!$B33,Data!CH:CH,"&gt;="&amp;Cohorts!L16,Data!CH:CH,"&lt;="&amp;Cohorts!L17)</f>
        <v>0</v>
      </c>
      <c r="M33" s="1033">
        <f>COUNTIFS(Data!$A:$A,"&gt;="&amp;Cohorts!$A33,Data!K:K,"&lt;="&amp;Cohorts!$B33,Data!CI:CI,"&gt;="&amp;Cohorts!M16,Data!CI:CI,"&lt;="&amp;Cohorts!M17)</f>
        <v>0</v>
      </c>
      <c r="N33" s="1033">
        <f>COUNTIFS(Data!$A:$A,"&gt;="&amp;Cohorts!$A33,Data!L:L,"&lt;="&amp;Cohorts!$B33,Data!CJ:CJ,"&gt;="&amp;Cohorts!N16,Data!CJ:CJ,"&lt;="&amp;Cohorts!N17)</f>
        <v>0</v>
      </c>
      <c r="O33" s="1033">
        <f>COUNTIFS(Data!$A:$A,"&gt;="&amp;Cohorts!$A33,Data!M:M,"&lt;="&amp;Cohorts!$B33,Data!CK:CK,"&gt;="&amp;Cohorts!O16,Data!CK:CK,"&lt;="&amp;Cohorts!O17)</f>
        <v>0</v>
      </c>
      <c r="P33" s="1033">
        <f>COUNTIFS(Data!$A:$A,"&gt;="&amp;Cohorts!$A33,Data!N:N,"&lt;="&amp;Cohorts!$B33,Data!CL:CL,"&gt;="&amp;Cohorts!P16,Data!CL:CL,"&lt;="&amp;Cohorts!P17)</f>
        <v>0</v>
      </c>
      <c r="Q33" s="1033">
        <f>COUNTIFS(Data!$A:$A,"&gt;="&amp;Cohorts!$A33,Data!O:O,"&lt;="&amp;Cohorts!$B33,Data!CM:CM,"&gt;="&amp;Cohorts!Q16,Data!CM:CM,"&lt;="&amp;Cohorts!Q17)</f>
        <v>0</v>
      </c>
      <c r="R33" s="1033">
        <f>COUNTIFS(Data!$A:$A,"&gt;="&amp;Cohorts!$A33,Data!P:P,"&lt;="&amp;Cohorts!$B33,Data!CN:CN,"&gt;="&amp;Cohorts!R16,Data!CN:CN,"&lt;="&amp;Cohorts!R17)</f>
        <v>0</v>
      </c>
      <c r="S33" s="1033">
        <f>COUNTIFS(Data!$A:$A,"&gt;="&amp;Cohorts!$A33,Data!Q:Q,"&lt;="&amp;Cohorts!$B33,Data!CO:CO,"&gt;="&amp;Cohorts!S16,Data!CO:CO,"&lt;="&amp;Cohorts!S17)</f>
        <v>0</v>
      </c>
    </row>
    <row r="34">
      <c r="A34" s="1027">
        <f t="shared" si="5"/>
        <v>45887</v>
      </c>
      <c r="B34" s="1027">
        <f t="shared" si="6"/>
        <v>45893</v>
      </c>
      <c r="C34" s="1033">
        <f>COUNTIFS(Data!$A:$A,"&gt;="&amp;Cohorts!$A34,Data!A:A,"&lt;="&amp;Cohorts!$B34,Data!$BY:$BY,"&gt;="&amp;Cohorts!C16,Data!$BY:$BY,"&lt;="&amp;Cohorts!C17)</f>
        <v>0</v>
      </c>
      <c r="D34" s="1033">
        <f>COUNTIFS(Data!$A:$A,"&gt;="&amp;Cohorts!$A34,Data!B:B,"&lt;="&amp;Cohorts!$B34,Data!BZ:BZ,"&gt;="&amp;Cohorts!D16,Data!BZ:BZ,"&lt;="&amp;Cohorts!D17)</f>
        <v>0</v>
      </c>
      <c r="E34" s="1033">
        <f>COUNTIFS(Data!$A:$A,"&gt;="&amp;Cohorts!$A34,Data!C:C,"&lt;="&amp;Cohorts!$B34,Data!CA:CA,"&gt;="&amp;Cohorts!E16,Data!CA:CA,"&lt;="&amp;Cohorts!E17)</f>
        <v>0</v>
      </c>
      <c r="F34" s="1033">
        <f>COUNTIFS(Data!$A:$A,"&gt;="&amp;Cohorts!$A34,Data!D:D,"&lt;="&amp;Cohorts!$B34,Data!CB:CB,"&gt;="&amp;Cohorts!F16,Data!CB:CB,"&lt;="&amp;Cohorts!F17)</f>
        <v>0</v>
      </c>
      <c r="G34" s="1033">
        <f>COUNTIFS(Data!$A:$A,"&gt;="&amp;Cohorts!$A34,Data!E:E,"&lt;="&amp;Cohorts!$B34,Data!CC:CC,"&gt;="&amp;Cohorts!G16,Data!CC:CC,"&lt;="&amp;Cohorts!G17)</f>
        <v>0</v>
      </c>
      <c r="H34" s="1033">
        <f>COUNTIFS(Data!$A:$A,"&gt;="&amp;Cohorts!$A34,Data!F:F,"&lt;="&amp;Cohorts!$B34,Data!CD:CD,"&gt;="&amp;Cohorts!H16,Data!CD:CD,"&lt;="&amp;Cohorts!H17)</f>
        <v>0</v>
      </c>
      <c r="I34" s="1033">
        <f>COUNTIFS(Data!$A:$A,"&gt;="&amp;Cohorts!$A34,Data!G:G,"&lt;="&amp;Cohorts!$B34,Data!CE:CE,"&gt;="&amp;Cohorts!I16,Data!CE:CE,"&lt;="&amp;Cohorts!I17)</f>
        <v>0</v>
      </c>
      <c r="J34" s="1033">
        <f>COUNTIFS(Data!$A:$A,"&gt;="&amp;Cohorts!$A34,Data!H:H,"&lt;="&amp;Cohorts!$B34,Data!CF:CF,"&gt;="&amp;Cohorts!J16,Data!CF:CF,"&lt;="&amp;Cohorts!J17)</f>
        <v>0</v>
      </c>
      <c r="K34" s="1033">
        <f>COUNTIFS(Data!$A:$A,"&gt;="&amp;Cohorts!$A34,Data!I:I,"&lt;="&amp;Cohorts!$B34,Data!CG:CG,"&gt;="&amp;Cohorts!K16,Data!CG:CG,"&lt;="&amp;Cohorts!K17)</f>
        <v>0</v>
      </c>
      <c r="L34" s="1033">
        <f>COUNTIFS(Data!$A:$A,"&gt;="&amp;Cohorts!$A34,Data!J:J,"&lt;="&amp;Cohorts!$B34,Data!CH:CH,"&gt;="&amp;Cohorts!L16,Data!CH:CH,"&lt;="&amp;Cohorts!L17)</f>
        <v>0</v>
      </c>
      <c r="M34" s="1033">
        <f>COUNTIFS(Data!$A:$A,"&gt;="&amp;Cohorts!$A34,Data!K:K,"&lt;="&amp;Cohorts!$B34,Data!CI:CI,"&gt;="&amp;Cohorts!M16,Data!CI:CI,"&lt;="&amp;Cohorts!M17)</f>
        <v>0</v>
      </c>
      <c r="N34" s="1033">
        <f>COUNTIFS(Data!$A:$A,"&gt;="&amp;Cohorts!$A34,Data!L:L,"&lt;="&amp;Cohorts!$B34,Data!CJ:CJ,"&gt;="&amp;Cohorts!N16,Data!CJ:CJ,"&lt;="&amp;Cohorts!N17)</f>
        <v>0</v>
      </c>
      <c r="O34" s="1033">
        <f>COUNTIFS(Data!$A:$A,"&gt;="&amp;Cohorts!$A34,Data!M:M,"&lt;="&amp;Cohorts!$B34,Data!CK:CK,"&gt;="&amp;Cohorts!O16,Data!CK:CK,"&lt;="&amp;Cohorts!O17)</f>
        <v>0</v>
      </c>
      <c r="P34" s="1033">
        <f>COUNTIFS(Data!$A:$A,"&gt;="&amp;Cohorts!$A34,Data!N:N,"&lt;="&amp;Cohorts!$B34,Data!CL:CL,"&gt;="&amp;Cohorts!P16,Data!CL:CL,"&lt;="&amp;Cohorts!P17)</f>
        <v>0</v>
      </c>
      <c r="Q34" s="1033">
        <f>COUNTIFS(Data!$A:$A,"&gt;="&amp;Cohorts!$A34,Data!O:O,"&lt;="&amp;Cohorts!$B34,Data!CM:CM,"&gt;="&amp;Cohorts!Q16,Data!CM:CM,"&lt;="&amp;Cohorts!Q17)</f>
        <v>0</v>
      </c>
      <c r="R34" s="1033">
        <f>COUNTIFS(Data!$A:$A,"&gt;="&amp;Cohorts!$A34,Data!P:P,"&lt;="&amp;Cohorts!$B34,Data!CN:CN,"&gt;="&amp;Cohorts!R16,Data!CN:CN,"&lt;="&amp;Cohorts!R17)</f>
        <v>0</v>
      </c>
      <c r="S34" s="1033">
        <f>COUNTIFS(Data!$A:$A,"&gt;="&amp;Cohorts!$A34,Data!Q:Q,"&lt;="&amp;Cohorts!$B34,Data!CO:CO,"&gt;="&amp;Cohorts!S16,Data!CO:CO,"&lt;="&amp;Cohorts!S17)</f>
        <v>0</v>
      </c>
    </row>
    <row r="35">
      <c r="A35" s="1027">
        <f t="shared" si="5"/>
        <v>45894</v>
      </c>
      <c r="B35" s="1027">
        <f t="shared" si="6"/>
        <v>45900</v>
      </c>
      <c r="C35" s="1034">
        <f>COUNTIFS(Data!$A:$A,"&gt;="&amp;Cohorts!$A35,Data!A:A,"&lt;="&amp;Cohorts!$B35,Data!$BY:$BY,"&gt;="&amp;Cohorts!C16,Data!$BY:$BY,"&lt;="&amp;Cohorts!C17)</f>
        <v>0</v>
      </c>
      <c r="D35" s="1034">
        <f>COUNTIFS(Data!$A:$A,"&gt;="&amp;Cohorts!$A35,Data!B:B,"&lt;="&amp;Cohorts!$B35,Data!BZ:BZ,"&gt;="&amp;Cohorts!D16,Data!BZ:BZ,"&lt;="&amp;Cohorts!D17)</f>
        <v>0</v>
      </c>
      <c r="E35" s="1034">
        <f>COUNTIFS(Data!$A:$A,"&gt;="&amp;Cohorts!$A35,Data!C:C,"&lt;="&amp;Cohorts!$B35,Data!CA:CA,"&gt;="&amp;Cohorts!E16,Data!CA:CA,"&lt;="&amp;Cohorts!E17)</f>
        <v>0</v>
      </c>
      <c r="F35" s="1034">
        <f>COUNTIFS(Data!$A:$A,"&gt;="&amp;Cohorts!$A35,Data!D:D,"&lt;="&amp;Cohorts!$B35,Data!CB:CB,"&gt;="&amp;Cohorts!F16,Data!CB:CB,"&lt;="&amp;Cohorts!F17)</f>
        <v>0</v>
      </c>
      <c r="G35" s="1034">
        <f>COUNTIFS(Data!$A:$A,"&gt;="&amp;Cohorts!$A35,Data!E:E,"&lt;="&amp;Cohorts!$B35,Data!CC:CC,"&gt;="&amp;Cohorts!G16,Data!CC:CC,"&lt;="&amp;Cohorts!G17)</f>
        <v>0</v>
      </c>
      <c r="H35" s="1034">
        <f>COUNTIFS(Data!$A:$A,"&gt;="&amp;Cohorts!$A35,Data!F:F,"&lt;="&amp;Cohorts!$B35,Data!CD:CD,"&gt;="&amp;Cohorts!H16,Data!CD:CD,"&lt;="&amp;Cohorts!H17)</f>
        <v>0</v>
      </c>
      <c r="I35" s="1034">
        <f>COUNTIFS(Data!$A:$A,"&gt;="&amp;Cohorts!$A35,Data!G:G,"&lt;="&amp;Cohorts!$B35,Data!CE:CE,"&gt;="&amp;Cohorts!I16,Data!CE:CE,"&lt;="&amp;Cohorts!I17)</f>
        <v>0</v>
      </c>
      <c r="J35" s="1034">
        <f>COUNTIFS(Data!$A:$A,"&gt;="&amp;Cohorts!$A35,Data!H:H,"&lt;="&amp;Cohorts!$B35,Data!CF:CF,"&gt;="&amp;Cohorts!J16,Data!CF:CF,"&lt;="&amp;Cohorts!J17)</f>
        <v>0</v>
      </c>
      <c r="K35" s="1034">
        <f>COUNTIFS(Data!$A:$A,"&gt;="&amp;Cohorts!$A35,Data!I:I,"&lt;="&amp;Cohorts!$B35,Data!CG:CG,"&gt;="&amp;Cohorts!K16,Data!CG:CG,"&lt;="&amp;Cohorts!K17)</f>
        <v>0</v>
      </c>
      <c r="L35" s="1034">
        <f>COUNTIFS(Data!$A:$A,"&gt;="&amp;Cohorts!$A35,Data!J:J,"&lt;="&amp;Cohorts!$B35,Data!CH:CH,"&gt;="&amp;Cohorts!L16,Data!CH:CH,"&lt;="&amp;Cohorts!L17)</f>
        <v>0</v>
      </c>
      <c r="M35" s="1034">
        <f>COUNTIFS(Data!$A:$A,"&gt;="&amp;Cohorts!$A35,Data!K:K,"&lt;="&amp;Cohorts!$B35,Data!CI:CI,"&gt;="&amp;Cohorts!M16,Data!CI:CI,"&lt;="&amp;Cohorts!M17)</f>
        <v>0</v>
      </c>
      <c r="N35" s="1034">
        <f>COUNTIFS(Data!$A:$A,"&gt;="&amp;Cohorts!$A35,Data!L:L,"&lt;="&amp;Cohorts!$B35,Data!CJ:CJ,"&gt;="&amp;Cohorts!N16,Data!CJ:CJ,"&lt;="&amp;Cohorts!N17)</f>
        <v>0</v>
      </c>
      <c r="O35" s="1034">
        <f>COUNTIFS(Data!$A:$A,"&gt;="&amp;Cohorts!$A35,Data!M:M,"&lt;="&amp;Cohorts!$B35,Data!CK:CK,"&gt;="&amp;Cohorts!O16,Data!CK:CK,"&lt;="&amp;Cohorts!O17)</f>
        <v>0</v>
      </c>
      <c r="P35" s="1034">
        <f>COUNTIFS(Data!$A:$A,"&gt;="&amp;Cohorts!$A35,Data!N:N,"&lt;="&amp;Cohorts!$B35,Data!CL:CL,"&gt;="&amp;Cohorts!P16,Data!CL:CL,"&lt;="&amp;Cohorts!P17)</f>
        <v>0</v>
      </c>
      <c r="Q35" s="1034">
        <f>COUNTIFS(Data!$A:$A,"&gt;="&amp;Cohorts!$A35,Data!O:O,"&lt;="&amp;Cohorts!$B35,Data!CM:CM,"&gt;="&amp;Cohorts!Q16,Data!CM:CM,"&lt;="&amp;Cohorts!Q17)</f>
        <v>0</v>
      </c>
      <c r="R35" s="1034">
        <f>COUNTIFS(Data!$A:$A,"&gt;="&amp;Cohorts!$A35,Data!P:P,"&lt;="&amp;Cohorts!$B35,Data!CN:CN,"&gt;="&amp;Cohorts!R16,Data!CN:CN,"&lt;="&amp;Cohorts!R17)</f>
        <v>0</v>
      </c>
      <c r="S35" s="1034">
        <f>COUNTIFS(Data!$A:$A,"&gt;="&amp;Cohorts!$A35,Data!Q:Q,"&lt;="&amp;Cohorts!$B35,Data!CO:CO,"&gt;="&amp;Cohorts!S16,Data!CO:CO,"&lt;="&amp;Cohorts!S17)</f>
        <v>0</v>
      </c>
    </row>
  </sheetData>
  <conditionalFormatting sqref="C3:M13">
    <cfRule type="cellIs" dxfId="0" priority="1" operator="lessThan">
      <formula>1</formula>
    </cfRule>
  </conditionalFormatting>
  <conditionalFormatting sqref="C3:M13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7.38"/>
  </cols>
  <sheetData>
    <row r="1">
      <c r="A1" s="1035" t="s">
        <v>286</v>
      </c>
      <c r="B1" s="236">
        <v>59.0</v>
      </c>
      <c r="C1" s="1036"/>
      <c r="D1" s="984"/>
      <c r="E1" s="984"/>
      <c r="F1" s="984"/>
      <c r="G1" s="984"/>
      <c r="H1" s="984"/>
      <c r="I1" s="984"/>
      <c r="J1" s="984"/>
      <c r="K1" s="984"/>
      <c r="L1" s="984"/>
      <c r="M1" s="984"/>
      <c r="N1" s="984"/>
      <c r="O1" s="984"/>
      <c r="P1" s="984"/>
      <c r="Q1" s="984"/>
      <c r="R1" s="984"/>
      <c r="S1" s="984"/>
      <c r="T1" s="984"/>
      <c r="U1" s="984"/>
      <c r="V1" s="984"/>
      <c r="W1" s="984"/>
      <c r="X1" s="984"/>
      <c r="Y1" s="984"/>
      <c r="Z1" s="984"/>
      <c r="AA1" s="984"/>
    </row>
    <row r="2">
      <c r="A2" s="236" t="s">
        <v>287</v>
      </c>
      <c r="B2" s="236">
        <v>46.0</v>
      </c>
      <c r="C2" s="1036">
        <f>B2/B1</f>
        <v>0.7796610169</v>
      </c>
      <c r="D2" s="984"/>
      <c r="E2" s="984"/>
      <c r="F2" s="984"/>
      <c r="G2" s="984"/>
      <c r="H2" s="984"/>
      <c r="I2" s="984"/>
      <c r="J2" s="984"/>
      <c r="K2" s="984"/>
      <c r="L2" s="984"/>
      <c r="M2" s="984"/>
      <c r="N2" s="984"/>
      <c r="O2" s="984"/>
      <c r="P2" s="984"/>
      <c r="Q2" s="984"/>
      <c r="R2" s="984"/>
      <c r="S2" s="984"/>
      <c r="T2" s="984"/>
      <c r="U2" s="984"/>
      <c r="V2" s="984"/>
      <c r="W2" s="984"/>
      <c r="X2" s="984"/>
      <c r="Y2" s="984"/>
      <c r="Z2" s="984"/>
      <c r="AA2" s="984"/>
    </row>
    <row r="3">
      <c r="A3" s="236" t="s">
        <v>288</v>
      </c>
      <c r="B3" s="236">
        <v>13.0</v>
      </c>
      <c r="C3" s="1036">
        <f>B3/B1</f>
        <v>0.2203389831</v>
      </c>
      <c r="D3" s="984"/>
      <c r="E3" s="984"/>
      <c r="F3" s="984"/>
      <c r="G3" s="984"/>
      <c r="H3" s="984"/>
      <c r="I3" s="984"/>
      <c r="J3" s="984"/>
      <c r="K3" s="984"/>
      <c r="L3" s="984"/>
      <c r="M3" s="984"/>
      <c r="N3" s="984"/>
      <c r="O3" s="984"/>
      <c r="P3" s="984"/>
      <c r="Q3" s="984"/>
      <c r="R3" s="984"/>
      <c r="S3" s="984"/>
      <c r="T3" s="984"/>
      <c r="U3" s="984"/>
      <c r="V3" s="984"/>
      <c r="W3" s="984"/>
      <c r="X3" s="984"/>
      <c r="Y3" s="984"/>
      <c r="Z3" s="984"/>
      <c r="AA3" s="984"/>
    </row>
    <row r="4">
      <c r="A4" s="984"/>
      <c r="B4" s="984"/>
      <c r="C4" s="1036"/>
      <c r="D4" s="984"/>
      <c r="E4" s="984"/>
      <c r="F4" s="984"/>
      <c r="G4" s="984"/>
      <c r="H4" s="984"/>
      <c r="I4" s="984"/>
      <c r="J4" s="984"/>
      <c r="K4" s="984"/>
      <c r="L4" s="984"/>
      <c r="M4" s="984"/>
      <c r="N4" s="984"/>
      <c r="O4" s="984"/>
      <c r="P4" s="984"/>
      <c r="Q4" s="984"/>
      <c r="R4" s="984"/>
      <c r="S4" s="984"/>
      <c r="T4" s="984"/>
      <c r="U4" s="984"/>
      <c r="V4" s="984"/>
      <c r="W4" s="984"/>
      <c r="X4" s="984"/>
      <c r="Y4" s="984"/>
      <c r="Z4" s="984"/>
      <c r="AA4" s="984"/>
    </row>
    <row r="5">
      <c r="A5" s="1037" t="s">
        <v>289</v>
      </c>
      <c r="B5" s="236">
        <v>74.0</v>
      </c>
      <c r="C5" s="1036"/>
      <c r="D5" s="984"/>
      <c r="E5" s="984"/>
      <c r="F5" s="984"/>
      <c r="G5" s="984"/>
      <c r="H5" s="984"/>
      <c r="I5" s="984"/>
      <c r="J5" s="984"/>
      <c r="K5" s="984"/>
      <c r="L5" s="984"/>
      <c r="M5" s="984"/>
      <c r="N5" s="984"/>
      <c r="O5" s="984"/>
      <c r="P5" s="984"/>
      <c r="Q5" s="984"/>
      <c r="R5" s="984"/>
      <c r="S5" s="984"/>
      <c r="T5" s="984"/>
      <c r="U5" s="984"/>
      <c r="V5" s="984"/>
      <c r="W5" s="984"/>
      <c r="X5" s="984"/>
      <c r="Y5" s="984"/>
      <c r="Z5" s="984"/>
      <c r="AA5" s="984"/>
    </row>
    <row r="6">
      <c r="A6" s="236" t="s">
        <v>290</v>
      </c>
      <c r="B6" s="236">
        <v>48.0</v>
      </c>
      <c r="C6" s="1036">
        <f>B6/B5</f>
        <v>0.6486486486</v>
      </c>
      <c r="D6" s="984"/>
      <c r="E6" s="984"/>
      <c r="F6" s="984"/>
      <c r="G6" s="984"/>
      <c r="H6" s="984"/>
      <c r="I6" s="984"/>
      <c r="J6" s="984"/>
      <c r="K6" s="984"/>
      <c r="L6" s="984"/>
      <c r="M6" s="984"/>
      <c r="N6" s="984"/>
      <c r="O6" s="984"/>
      <c r="P6" s="984"/>
      <c r="Q6" s="984"/>
      <c r="R6" s="984"/>
      <c r="S6" s="984"/>
      <c r="T6" s="984"/>
      <c r="U6" s="984"/>
      <c r="V6" s="984"/>
      <c r="W6" s="984"/>
      <c r="X6" s="984"/>
      <c r="Y6" s="984"/>
      <c r="Z6" s="984"/>
      <c r="AA6" s="984"/>
    </row>
    <row r="7">
      <c r="A7" s="236" t="s">
        <v>291</v>
      </c>
      <c r="B7" s="236">
        <v>1.0</v>
      </c>
      <c r="C7" s="1036">
        <f>B7/B5</f>
        <v>0.01351351351</v>
      </c>
      <c r="D7" s="984"/>
      <c r="E7" s="984"/>
      <c r="F7" s="984"/>
      <c r="G7" s="984"/>
      <c r="H7" s="984"/>
      <c r="I7" s="984"/>
      <c r="J7" s="984"/>
      <c r="K7" s="984"/>
      <c r="L7" s="984"/>
      <c r="M7" s="984"/>
      <c r="N7" s="984"/>
      <c r="O7" s="984"/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984"/>
      <c r="AA7" s="984"/>
    </row>
    <row r="8">
      <c r="A8" s="236" t="s">
        <v>292</v>
      </c>
      <c r="B8" s="236">
        <v>3.0</v>
      </c>
      <c r="C8" s="1036">
        <f>B8/B5</f>
        <v>0.04054054054</v>
      </c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984"/>
      <c r="O8" s="984"/>
      <c r="P8" s="984"/>
      <c r="Q8" s="984"/>
      <c r="R8" s="984"/>
      <c r="S8" s="984"/>
      <c r="T8" s="984"/>
      <c r="U8" s="984"/>
      <c r="V8" s="984"/>
      <c r="W8" s="984"/>
      <c r="X8" s="984"/>
      <c r="Y8" s="984"/>
      <c r="Z8" s="984"/>
      <c r="AA8" s="984"/>
    </row>
    <row r="9">
      <c r="A9" s="236" t="s">
        <v>293</v>
      </c>
      <c r="B9" s="236">
        <v>17.0</v>
      </c>
      <c r="C9" s="1036">
        <f>B9/B5</f>
        <v>0.2297297297</v>
      </c>
      <c r="D9" s="984"/>
      <c r="E9" s="984"/>
      <c r="F9" s="984"/>
      <c r="G9" s="984"/>
      <c r="H9" s="984"/>
      <c r="I9" s="984"/>
      <c r="J9" s="984"/>
      <c r="K9" s="984"/>
      <c r="L9" s="984"/>
      <c r="M9" s="984"/>
      <c r="N9" s="984"/>
      <c r="O9" s="984"/>
      <c r="P9" s="984"/>
      <c r="Q9" s="984"/>
      <c r="R9" s="984"/>
      <c r="S9" s="984"/>
      <c r="T9" s="984"/>
      <c r="U9" s="984"/>
      <c r="V9" s="984"/>
      <c r="W9" s="984"/>
      <c r="X9" s="984"/>
      <c r="Y9" s="984"/>
      <c r="Z9" s="984"/>
      <c r="AA9" s="984"/>
    </row>
    <row r="10">
      <c r="A10" s="236" t="s">
        <v>294</v>
      </c>
      <c r="B10" s="236">
        <v>5.0</v>
      </c>
      <c r="C10" s="1036">
        <f>B10/B5</f>
        <v>0.06756756757</v>
      </c>
      <c r="D10" s="984"/>
      <c r="E10" s="984"/>
      <c r="F10" s="984"/>
      <c r="G10" s="984"/>
      <c r="H10" s="984"/>
      <c r="I10" s="984"/>
      <c r="J10" s="984"/>
      <c r="K10" s="984"/>
      <c r="L10" s="984"/>
      <c r="M10" s="984"/>
      <c r="N10" s="984"/>
      <c r="O10" s="984"/>
      <c r="P10" s="984"/>
      <c r="Q10" s="984"/>
      <c r="R10" s="984"/>
      <c r="S10" s="984"/>
      <c r="T10" s="984"/>
      <c r="U10" s="984"/>
      <c r="V10" s="984"/>
      <c r="W10" s="984"/>
      <c r="X10" s="984"/>
      <c r="Y10" s="984"/>
      <c r="Z10" s="984"/>
      <c r="AA10" s="984"/>
    </row>
    <row r="11">
      <c r="A11" s="983" t="s">
        <v>295</v>
      </c>
      <c r="B11" s="984"/>
      <c r="C11" s="1036"/>
      <c r="D11" s="984"/>
      <c r="E11" s="984"/>
      <c r="F11" s="984"/>
      <c r="G11" s="984"/>
      <c r="H11" s="984"/>
      <c r="I11" s="984"/>
      <c r="J11" s="984"/>
      <c r="K11" s="984"/>
      <c r="L11" s="984"/>
      <c r="M11" s="984"/>
      <c r="N11" s="984"/>
      <c r="O11" s="984"/>
      <c r="P11" s="984"/>
      <c r="Q11" s="984"/>
      <c r="R11" s="984"/>
      <c r="S11" s="984"/>
      <c r="T11" s="984"/>
      <c r="U11" s="984"/>
      <c r="V11" s="984"/>
      <c r="W11" s="984"/>
      <c r="X11" s="984"/>
      <c r="Y11" s="984"/>
      <c r="Z11" s="984"/>
      <c r="AA11" s="984"/>
    </row>
    <row r="12">
      <c r="A12" s="984"/>
      <c r="B12" s="984"/>
      <c r="C12" s="1036"/>
      <c r="D12" s="984"/>
      <c r="E12" s="984"/>
      <c r="F12" s="984"/>
      <c r="G12" s="984"/>
      <c r="H12" s="984"/>
      <c r="I12" s="984"/>
      <c r="J12" s="984"/>
      <c r="K12" s="984"/>
      <c r="L12" s="984"/>
      <c r="M12" s="984"/>
      <c r="N12" s="984"/>
      <c r="O12" s="984"/>
      <c r="P12" s="984"/>
      <c r="Q12" s="984"/>
      <c r="R12" s="984"/>
      <c r="S12" s="984"/>
      <c r="T12" s="984"/>
      <c r="U12" s="984"/>
      <c r="V12" s="984"/>
      <c r="W12" s="984"/>
      <c r="X12" s="984"/>
      <c r="Y12" s="984"/>
      <c r="Z12" s="984"/>
      <c r="AA12" s="984"/>
    </row>
    <row r="13">
      <c r="A13" s="984"/>
      <c r="B13" s="984"/>
      <c r="C13" s="1036"/>
      <c r="D13" s="984"/>
      <c r="E13" s="984"/>
      <c r="F13" s="984"/>
      <c r="G13" s="984"/>
      <c r="H13" s="984"/>
      <c r="I13" s="984"/>
      <c r="J13" s="984"/>
      <c r="K13" s="984"/>
      <c r="L13" s="984"/>
      <c r="M13" s="984"/>
      <c r="N13" s="984"/>
      <c r="O13" s="984"/>
      <c r="P13" s="984"/>
      <c r="Q13" s="984"/>
      <c r="R13" s="984"/>
      <c r="S13" s="984"/>
      <c r="T13" s="984"/>
      <c r="U13" s="984"/>
      <c r="V13" s="984"/>
      <c r="W13" s="984"/>
      <c r="X13" s="984"/>
      <c r="Y13" s="984"/>
      <c r="Z13" s="984"/>
      <c r="AA13" s="984"/>
    </row>
    <row r="14">
      <c r="A14" s="984"/>
      <c r="B14" s="984"/>
      <c r="C14" s="1038">
        <v>204.0</v>
      </c>
      <c r="D14" s="984"/>
      <c r="E14" s="984"/>
      <c r="F14" s="984"/>
      <c r="G14" s="984"/>
      <c r="H14" s="984"/>
      <c r="I14" s="984"/>
      <c r="J14" s="984"/>
      <c r="K14" s="984"/>
      <c r="L14" s="984"/>
      <c r="M14" s="984"/>
      <c r="N14" s="984"/>
      <c r="O14" s="984"/>
      <c r="P14" s="984"/>
      <c r="Q14" s="984"/>
      <c r="R14" s="984"/>
      <c r="S14" s="984"/>
      <c r="T14" s="984"/>
      <c r="U14" s="984"/>
      <c r="V14" s="984"/>
      <c r="W14" s="984"/>
      <c r="X14" s="984"/>
      <c r="Y14" s="984"/>
      <c r="Z14" s="984"/>
      <c r="AA14" s="984"/>
    </row>
    <row r="15">
      <c r="A15" s="984" t="s">
        <v>296</v>
      </c>
      <c r="B15" s="1039" t="s">
        <v>297</v>
      </c>
      <c r="C15" s="1040">
        <v>77.0</v>
      </c>
      <c r="D15" s="1041">
        <f>C15/C14</f>
        <v>0.3774509804</v>
      </c>
      <c r="E15" s="984"/>
      <c r="F15" s="984"/>
      <c r="G15" s="984"/>
      <c r="H15" s="984"/>
      <c r="I15" s="984"/>
      <c r="J15" s="984"/>
      <c r="K15" s="984"/>
      <c r="L15" s="984"/>
      <c r="M15" s="984"/>
      <c r="N15" s="984"/>
      <c r="O15" s="984"/>
      <c r="P15" s="984"/>
      <c r="Q15" s="984"/>
      <c r="R15" s="984"/>
      <c r="S15" s="984"/>
      <c r="T15" s="984"/>
      <c r="U15" s="984"/>
      <c r="V15" s="984"/>
      <c r="W15" s="984"/>
      <c r="X15" s="984"/>
      <c r="Y15" s="984"/>
      <c r="Z15" s="984"/>
      <c r="AA15" s="984"/>
    </row>
    <row r="16">
      <c r="A16" s="984" t="s">
        <v>298</v>
      </c>
      <c r="B16" s="1039" t="s">
        <v>299</v>
      </c>
      <c r="C16" s="1042">
        <v>30.0</v>
      </c>
      <c r="D16" s="1041">
        <f>C16/C14</f>
        <v>0.1470588235</v>
      </c>
      <c r="E16" s="984"/>
      <c r="F16" s="984"/>
      <c r="G16" s="984"/>
      <c r="H16" s="984"/>
      <c r="I16" s="984"/>
      <c r="J16" s="984"/>
      <c r="K16" s="984"/>
      <c r="L16" s="984"/>
      <c r="M16" s="984"/>
      <c r="N16" s="984"/>
      <c r="O16" s="984"/>
      <c r="P16" s="984"/>
      <c r="Q16" s="984"/>
      <c r="R16" s="984"/>
      <c r="S16" s="984"/>
      <c r="T16" s="984"/>
      <c r="U16" s="984"/>
      <c r="V16" s="984"/>
      <c r="W16" s="984"/>
      <c r="X16" s="984"/>
      <c r="Y16" s="984"/>
      <c r="Z16" s="984"/>
      <c r="AA16" s="984"/>
    </row>
    <row r="17">
      <c r="A17" s="984" t="s">
        <v>300</v>
      </c>
      <c r="B17" s="1039" t="s">
        <v>301</v>
      </c>
      <c r="C17" s="1040">
        <v>25.0</v>
      </c>
      <c r="D17" s="1041">
        <f>C17/C14</f>
        <v>0.1225490196</v>
      </c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4"/>
      <c r="W17" s="984"/>
      <c r="X17" s="984"/>
      <c r="Y17" s="984"/>
      <c r="Z17" s="984"/>
      <c r="AA17" s="984"/>
    </row>
    <row r="18">
      <c r="A18" s="984" t="s">
        <v>298</v>
      </c>
      <c r="B18" s="1039" t="s">
        <v>296</v>
      </c>
      <c r="C18" s="1040">
        <v>23.0</v>
      </c>
      <c r="D18" s="1041">
        <f>C18/C14</f>
        <v>0.112745098</v>
      </c>
      <c r="E18" s="984"/>
      <c r="F18" s="984"/>
      <c r="G18" s="984"/>
      <c r="H18" s="984"/>
      <c r="I18" s="984"/>
      <c r="J18" s="984"/>
      <c r="K18" s="984"/>
      <c r="L18" s="984"/>
      <c r="M18" s="984"/>
      <c r="N18" s="984"/>
      <c r="O18" s="984"/>
      <c r="P18" s="984"/>
      <c r="Q18" s="984"/>
      <c r="R18" s="984"/>
      <c r="S18" s="984"/>
      <c r="T18" s="984"/>
      <c r="U18" s="984"/>
      <c r="V18" s="984"/>
      <c r="W18" s="984"/>
      <c r="X18" s="984"/>
      <c r="Y18" s="984"/>
      <c r="Z18" s="984"/>
      <c r="AA18" s="984"/>
    </row>
    <row r="19">
      <c r="A19" s="984" t="s">
        <v>298</v>
      </c>
      <c r="B19" s="1039" t="s">
        <v>302</v>
      </c>
      <c r="C19" s="1040">
        <v>8.0</v>
      </c>
      <c r="D19" s="1041">
        <f>C19/C14</f>
        <v>0.03921568627</v>
      </c>
      <c r="E19" s="984"/>
      <c r="F19" s="984"/>
      <c r="G19" s="984"/>
      <c r="H19" s="984"/>
      <c r="I19" s="984"/>
      <c r="J19" s="984"/>
      <c r="K19" s="984"/>
      <c r="L19" s="984"/>
      <c r="M19" s="984"/>
      <c r="N19" s="984"/>
      <c r="O19" s="984"/>
      <c r="P19" s="984"/>
      <c r="Q19" s="984"/>
      <c r="R19" s="984"/>
      <c r="S19" s="984"/>
      <c r="T19" s="984"/>
      <c r="U19" s="984"/>
      <c r="V19" s="984"/>
      <c r="W19" s="984"/>
      <c r="X19" s="984"/>
      <c r="Y19" s="984"/>
      <c r="Z19" s="984"/>
      <c r="AA19" s="984"/>
    </row>
    <row r="20">
      <c r="A20" s="984" t="s">
        <v>298</v>
      </c>
      <c r="B20" s="1039" t="s">
        <v>303</v>
      </c>
      <c r="C20" s="1040">
        <v>6.0</v>
      </c>
      <c r="D20" s="1041">
        <f t="shared" ref="D20:D31" si="1">C20/C14</f>
        <v>0.02941176471</v>
      </c>
      <c r="E20" s="984"/>
      <c r="F20" s="984"/>
      <c r="G20" s="984"/>
      <c r="H20" s="984"/>
      <c r="I20" s="984"/>
      <c r="J20" s="984"/>
      <c r="K20" s="984"/>
      <c r="L20" s="984"/>
      <c r="M20" s="984"/>
      <c r="N20" s="984"/>
      <c r="O20" s="984"/>
      <c r="P20" s="984"/>
      <c r="Q20" s="984"/>
      <c r="R20" s="984"/>
      <c r="S20" s="984"/>
      <c r="T20" s="984"/>
      <c r="U20" s="984"/>
      <c r="V20" s="984"/>
      <c r="W20" s="984"/>
      <c r="X20" s="984"/>
      <c r="Y20" s="984"/>
      <c r="Z20" s="984"/>
      <c r="AA20" s="984"/>
    </row>
    <row r="21">
      <c r="A21" s="984" t="s">
        <v>290</v>
      </c>
      <c r="B21" s="1039" t="s">
        <v>290</v>
      </c>
      <c r="C21" s="1040">
        <v>6.0</v>
      </c>
      <c r="D21" s="1041">
        <f t="shared" si="1"/>
        <v>0.07792207792</v>
      </c>
      <c r="E21" s="984"/>
      <c r="F21" s="984"/>
      <c r="G21" s="984"/>
      <c r="H21" s="984"/>
      <c r="I21" s="984"/>
      <c r="J21" s="984"/>
      <c r="K21" s="984"/>
      <c r="L21" s="984"/>
      <c r="M21" s="984"/>
      <c r="N21" s="984"/>
      <c r="O21" s="984"/>
      <c r="P21" s="984"/>
      <c r="Q21" s="984"/>
      <c r="R21" s="984"/>
      <c r="S21" s="984"/>
      <c r="T21" s="984"/>
      <c r="U21" s="984"/>
      <c r="V21" s="984"/>
      <c r="W21" s="984"/>
      <c r="X21" s="984"/>
      <c r="Y21" s="984"/>
      <c r="Z21" s="984"/>
      <c r="AA21" s="984"/>
    </row>
    <row r="22">
      <c r="A22" s="984" t="s">
        <v>298</v>
      </c>
      <c r="B22" s="1039" t="s">
        <v>304</v>
      </c>
      <c r="C22" s="1040">
        <v>5.0</v>
      </c>
      <c r="D22" s="1041">
        <f t="shared" si="1"/>
        <v>0.1666666667</v>
      </c>
      <c r="E22" s="984"/>
      <c r="F22" s="984"/>
      <c r="G22" s="984"/>
      <c r="H22" s="984"/>
      <c r="I22" s="984"/>
      <c r="J22" s="984"/>
      <c r="K22" s="984"/>
      <c r="L22" s="984"/>
      <c r="M22" s="984"/>
      <c r="N22" s="984"/>
      <c r="O22" s="984"/>
      <c r="P22" s="984"/>
      <c r="Q22" s="984"/>
      <c r="R22" s="984"/>
      <c r="S22" s="984"/>
      <c r="T22" s="984"/>
      <c r="U22" s="984"/>
      <c r="V22" s="984"/>
      <c r="W22" s="984"/>
      <c r="X22" s="984"/>
      <c r="Y22" s="984"/>
      <c r="Z22" s="984"/>
      <c r="AA22" s="984"/>
    </row>
    <row r="23">
      <c r="A23" s="984" t="s">
        <v>299</v>
      </c>
      <c r="B23" s="1039" t="s">
        <v>305</v>
      </c>
      <c r="C23" s="1040">
        <v>5.0</v>
      </c>
      <c r="D23" s="1041">
        <f t="shared" si="1"/>
        <v>0.2</v>
      </c>
      <c r="E23" s="984"/>
      <c r="F23" s="984"/>
      <c r="G23" s="984"/>
      <c r="H23" s="984"/>
      <c r="I23" s="984"/>
      <c r="J23" s="984"/>
      <c r="K23" s="984"/>
      <c r="L23" s="984"/>
      <c r="M23" s="984"/>
      <c r="N23" s="984"/>
      <c r="O23" s="984"/>
      <c r="P23" s="984"/>
      <c r="Q23" s="984"/>
      <c r="R23" s="984"/>
      <c r="S23" s="984"/>
      <c r="T23" s="984"/>
      <c r="U23" s="984"/>
      <c r="V23" s="984"/>
      <c r="W23" s="984"/>
      <c r="X23" s="984"/>
      <c r="Y23" s="984"/>
      <c r="Z23" s="984"/>
      <c r="AA23" s="984"/>
    </row>
    <row r="24">
      <c r="A24" s="984" t="s">
        <v>298</v>
      </c>
      <c r="B24" s="1039" t="s">
        <v>306</v>
      </c>
      <c r="C24" s="1040">
        <v>4.0</v>
      </c>
      <c r="D24" s="1041">
        <f t="shared" si="1"/>
        <v>0.1739130435</v>
      </c>
      <c r="E24" s="984"/>
      <c r="F24" s="984"/>
      <c r="G24" s="984"/>
      <c r="H24" s="984"/>
      <c r="I24" s="984"/>
      <c r="J24" s="984"/>
      <c r="K24" s="984"/>
      <c r="L24" s="984"/>
      <c r="M24" s="984"/>
      <c r="N24" s="984"/>
      <c r="O24" s="984"/>
      <c r="P24" s="984"/>
      <c r="Q24" s="984"/>
      <c r="R24" s="984"/>
      <c r="S24" s="984"/>
      <c r="T24" s="984"/>
      <c r="U24" s="984"/>
      <c r="V24" s="984"/>
      <c r="W24" s="984"/>
      <c r="X24" s="984"/>
      <c r="Y24" s="984"/>
      <c r="Z24" s="984"/>
      <c r="AA24" s="984"/>
    </row>
    <row r="25">
      <c r="A25" s="984" t="s">
        <v>298</v>
      </c>
      <c r="B25" s="1039" t="s">
        <v>307</v>
      </c>
      <c r="C25" s="1040">
        <v>4.0</v>
      </c>
      <c r="D25" s="1041">
        <f t="shared" si="1"/>
        <v>0.5</v>
      </c>
      <c r="E25" s="984"/>
      <c r="F25" s="984"/>
      <c r="G25" s="984"/>
      <c r="H25" s="984"/>
      <c r="I25" s="984"/>
      <c r="J25" s="984"/>
      <c r="K25" s="984"/>
      <c r="L25" s="984"/>
      <c r="M25" s="984"/>
      <c r="N25" s="984"/>
      <c r="O25" s="984"/>
      <c r="P25" s="984"/>
      <c r="Q25" s="984"/>
      <c r="R25" s="984"/>
      <c r="S25" s="984"/>
      <c r="T25" s="984"/>
      <c r="U25" s="984"/>
      <c r="V25" s="984"/>
      <c r="W25" s="984"/>
      <c r="X25" s="984"/>
      <c r="Y25" s="984"/>
      <c r="Z25" s="984"/>
      <c r="AA25" s="984"/>
    </row>
    <row r="26">
      <c r="A26" s="984" t="s">
        <v>308</v>
      </c>
      <c r="B26" s="1039" t="s">
        <v>309</v>
      </c>
      <c r="C26" s="1040">
        <v>3.0</v>
      </c>
      <c r="D26" s="1041">
        <f t="shared" si="1"/>
        <v>0.5</v>
      </c>
      <c r="E26" s="984"/>
      <c r="F26" s="984"/>
      <c r="G26" s="984"/>
      <c r="H26" s="984"/>
      <c r="I26" s="984"/>
      <c r="J26" s="984"/>
      <c r="K26" s="984"/>
      <c r="L26" s="984"/>
      <c r="M26" s="984"/>
      <c r="N26" s="984"/>
      <c r="O26" s="984"/>
      <c r="P26" s="984"/>
      <c r="Q26" s="984"/>
      <c r="R26" s="984"/>
      <c r="S26" s="984"/>
      <c r="T26" s="984"/>
      <c r="U26" s="984"/>
      <c r="V26" s="984"/>
      <c r="W26" s="984"/>
      <c r="X26" s="984"/>
      <c r="Y26" s="984"/>
      <c r="Z26" s="984"/>
      <c r="AA26" s="984"/>
    </row>
    <row r="27">
      <c r="A27" s="984" t="s">
        <v>298</v>
      </c>
      <c r="B27" s="1039" t="s">
        <v>310</v>
      </c>
      <c r="C27" s="1040">
        <v>2.0</v>
      </c>
      <c r="D27" s="1041">
        <f t="shared" si="1"/>
        <v>0.3333333333</v>
      </c>
      <c r="E27" s="984"/>
      <c r="F27" s="984"/>
      <c r="G27" s="984"/>
      <c r="H27" s="984"/>
      <c r="I27" s="984"/>
      <c r="J27" s="984"/>
      <c r="K27" s="984"/>
      <c r="L27" s="984"/>
      <c r="M27" s="984"/>
      <c r="N27" s="984"/>
      <c r="O27" s="984"/>
      <c r="P27" s="984"/>
      <c r="Q27" s="984"/>
      <c r="R27" s="984"/>
      <c r="S27" s="984"/>
      <c r="T27" s="984"/>
      <c r="U27" s="984"/>
      <c r="V27" s="984"/>
      <c r="W27" s="984"/>
      <c r="X27" s="984"/>
      <c r="Y27" s="984"/>
      <c r="Z27" s="984"/>
      <c r="AA27" s="984"/>
    </row>
    <row r="28">
      <c r="A28" s="984" t="s">
        <v>298</v>
      </c>
      <c r="B28" s="1039" t="s">
        <v>311</v>
      </c>
      <c r="C28" s="1040">
        <v>2.0</v>
      </c>
      <c r="D28" s="1041">
        <f t="shared" si="1"/>
        <v>0.4</v>
      </c>
      <c r="E28" s="984"/>
      <c r="F28" s="984"/>
      <c r="G28" s="984"/>
      <c r="H28" s="984"/>
      <c r="I28" s="984"/>
      <c r="J28" s="984"/>
      <c r="K28" s="984"/>
      <c r="L28" s="984"/>
      <c r="M28" s="984"/>
      <c r="N28" s="984"/>
      <c r="O28" s="984"/>
      <c r="P28" s="984"/>
      <c r="Q28" s="984"/>
      <c r="R28" s="984"/>
      <c r="S28" s="984"/>
      <c r="T28" s="984"/>
      <c r="U28" s="984"/>
      <c r="V28" s="984"/>
      <c r="W28" s="984"/>
      <c r="X28" s="984"/>
      <c r="Y28" s="984"/>
      <c r="Z28" s="984"/>
      <c r="AA28" s="984"/>
    </row>
    <row r="29">
      <c r="A29" s="984" t="s">
        <v>298</v>
      </c>
      <c r="B29" s="1039" t="s">
        <v>312</v>
      </c>
      <c r="C29" s="1040">
        <v>2.0</v>
      </c>
      <c r="D29" s="1041">
        <f t="shared" si="1"/>
        <v>0.4</v>
      </c>
      <c r="E29" s="984"/>
      <c r="F29" s="984"/>
      <c r="G29" s="984"/>
      <c r="H29" s="984"/>
      <c r="I29" s="984"/>
      <c r="J29" s="984"/>
      <c r="K29" s="984"/>
      <c r="L29" s="984"/>
      <c r="M29" s="984"/>
      <c r="N29" s="984"/>
      <c r="O29" s="984"/>
      <c r="P29" s="984"/>
      <c r="Q29" s="984"/>
      <c r="R29" s="984"/>
      <c r="S29" s="984"/>
      <c r="T29" s="984"/>
      <c r="U29" s="984"/>
      <c r="V29" s="984"/>
      <c r="W29" s="984"/>
      <c r="X29" s="984"/>
      <c r="Y29" s="984"/>
      <c r="Z29" s="984"/>
      <c r="AA29" s="984"/>
    </row>
    <row r="30">
      <c r="A30" s="984" t="s">
        <v>296</v>
      </c>
      <c r="B30" s="1039" t="s">
        <v>313</v>
      </c>
      <c r="C30" s="1040">
        <v>1.0</v>
      </c>
      <c r="D30" s="1041">
        <f t="shared" si="1"/>
        <v>0.25</v>
      </c>
      <c r="E30" s="984"/>
      <c r="F30" s="984"/>
      <c r="G30" s="984"/>
      <c r="H30" s="984"/>
      <c r="I30" s="984"/>
      <c r="J30" s="984"/>
      <c r="K30" s="984"/>
      <c r="L30" s="984"/>
      <c r="M30" s="984"/>
      <c r="N30" s="984"/>
      <c r="O30" s="984"/>
      <c r="P30" s="984"/>
      <c r="Q30" s="984"/>
      <c r="R30" s="984"/>
      <c r="S30" s="984"/>
      <c r="T30" s="984"/>
      <c r="U30" s="984"/>
      <c r="V30" s="984"/>
      <c r="W30" s="984"/>
      <c r="X30" s="984"/>
      <c r="Y30" s="984"/>
      <c r="Z30" s="984"/>
      <c r="AA30" s="984"/>
    </row>
    <row r="31">
      <c r="A31" s="984" t="s">
        <v>296</v>
      </c>
      <c r="B31" s="1039" t="s">
        <v>314</v>
      </c>
      <c r="C31" s="1040">
        <v>1.0</v>
      </c>
      <c r="D31" s="1041">
        <f t="shared" si="1"/>
        <v>0.25</v>
      </c>
      <c r="E31" s="984"/>
      <c r="F31" s="984"/>
      <c r="G31" s="984"/>
      <c r="H31" s="984"/>
      <c r="I31" s="984"/>
      <c r="J31" s="984"/>
      <c r="K31" s="984"/>
      <c r="L31" s="984"/>
      <c r="M31" s="984"/>
      <c r="N31" s="984"/>
      <c r="O31" s="984"/>
      <c r="P31" s="984"/>
      <c r="Q31" s="984"/>
      <c r="R31" s="984"/>
      <c r="S31" s="984"/>
      <c r="T31" s="984"/>
      <c r="U31" s="984"/>
      <c r="V31" s="984"/>
      <c r="W31" s="984"/>
      <c r="X31" s="984"/>
      <c r="Y31" s="984"/>
      <c r="Z31" s="984"/>
      <c r="AA31" s="984"/>
    </row>
    <row r="32">
      <c r="A32" s="984" t="s">
        <v>296</v>
      </c>
      <c r="B32" s="984"/>
      <c r="C32" s="1043"/>
      <c r="D32" s="984"/>
      <c r="E32" s="984"/>
      <c r="F32" s="984"/>
      <c r="G32" s="984"/>
      <c r="H32" s="984"/>
      <c r="I32" s="984"/>
      <c r="J32" s="984"/>
      <c r="K32" s="984"/>
      <c r="L32" s="984"/>
      <c r="M32" s="984"/>
      <c r="N32" s="984"/>
      <c r="O32" s="984"/>
      <c r="P32" s="984"/>
      <c r="Q32" s="984"/>
      <c r="R32" s="984"/>
      <c r="S32" s="984"/>
      <c r="T32" s="984"/>
      <c r="U32" s="984"/>
      <c r="V32" s="984"/>
      <c r="W32" s="984"/>
      <c r="X32" s="984"/>
      <c r="Y32" s="984"/>
      <c r="Z32" s="984"/>
      <c r="AA32" s="984"/>
    </row>
    <row r="33">
      <c r="A33" s="984" t="s">
        <v>296</v>
      </c>
      <c r="B33" s="984"/>
      <c r="C33" s="1036"/>
      <c r="D33" s="984"/>
      <c r="E33" s="984"/>
      <c r="F33" s="984"/>
      <c r="G33" s="984"/>
      <c r="H33" s="984"/>
      <c r="I33" s="984"/>
      <c r="J33" s="984"/>
      <c r="K33" s="984"/>
      <c r="L33" s="984"/>
      <c r="M33" s="984"/>
      <c r="N33" s="984"/>
      <c r="O33" s="984"/>
      <c r="P33" s="984"/>
      <c r="Q33" s="984"/>
      <c r="R33" s="984"/>
      <c r="S33" s="984"/>
      <c r="T33" s="984"/>
      <c r="U33" s="984"/>
      <c r="V33" s="984"/>
      <c r="W33" s="984"/>
      <c r="X33" s="984"/>
      <c r="Y33" s="984"/>
      <c r="Z33" s="984"/>
      <c r="AA33" s="984"/>
    </row>
    <row r="34">
      <c r="A34" s="984" t="s">
        <v>298</v>
      </c>
      <c r="B34" s="984"/>
      <c r="C34" s="1036"/>
      <c r="D34" s="984"/>
      <c r="E34" s="984"/>
      <c r="F34" s="984"/>
      <c r="G34" s="984"/>
      <c r="H34" s="984"/>
      <c r="I34" s="984"/>
      <c r="J34" s="984"/>
      <c r="K34" s="984"/>
      <c r="L34" s="984"/>
      <c r="M34" s="984"/>
      <c r="N34" s="984"/>
      <c r="O34" s="984"/>
      <c r="P34" s="984"/>
      <c r="Q34" s="984"/>
      <c r="R34" s="984"/>
      <c r="S34" s="984"/>
      <c r="T34" s="984"/>
      <c r="U34" s="984"/>
      <c r="V34" s="984"/>
      <c r="W34" s="984"/>
      <c r="X34" s="984"/>
      <c r="Y34" s="984"/>
      <c r="Z34" s="984"/>
      <c r="AA34" s="984"/>
    </row>
    <row r="35">
      <c r="A35" s="984" t="s">
        <v>296</v>
      </c>
      <c r="B35" s="984"/>
      <c r="C35" s="1036"/>
      <c r="D35" s="984"/>
      <c r="E35" s="984"/>
      <c r="F35" s="984"/>
      <c r="G35" s="984"/>
      <c r="H35" s="984"/>
      <c r="I35" s="984"/>
      <c r="J35" s="984"/>
      <c r="K35" s="984"/>
      <c r="L35" s="984"/>
      <c r="M35" s="984"/>
      <c r="N35" s="984"/>
      <c r="O35" s="984"/>
      <c r="P35" s="984"/>
      <c r="Q35" s="984"/>
      <c r="R35" s="984"/>
      <c r="S35" s="984"/>
      <c r="T35" s="984"/>
      <c r="U35" s="984"/>
      <c r="V35" s="984"/>
      <c r="W35" s="984"/>
      <c r="X35" s="984"/>
      <c r="Y35" s="984"/>
      <c r="Z35" s="984"/>
      <c r="AA35" s="984"/>
    </row>
    <row r="36">
      <c r="A36" s="984" t="s">
        <v>308</v>
      </c>
      <c r="B36" s="984"/>
      <c r="C36" s="1036"/>
      <c r="D36" s="984"/>
      <c r="E36" s="984"/>
      <c r="F36" s="984"/>
      <c r="G36" s="984"/>
      <c r="H36" s="984"/>
      <c r="I36" s="984"/>
      <c r="J36" s="984"/>
      <c r="K36" s="984"/>
      <c r="L36" s="984"/>
      <c r="M36" s="984"/>
      <c r="N36" s="984"/>
      <c r="O36" s="984"/>
      <c r="P36" s="984"/>
      <c r="Q36" s="984"/>
      <c r="R36" s="984"/>
      <c r="S36" s="984"/>
      <c r="T36" s="984"/>
      <c r="U36" s="984"/>
      <c r="V36" s="984"/>
      <c r="W36" s="984"/>
      <c r="X36" s="984"/>
      <c r="Y36" s="984"/>
      <c r="Z36" s="984"/>
      <c r="AA36" s="984"/>
    </row>
    <row r="37">
      <c r="A37" s="984" t="s">
        <v>298</v>
      </c>
      <c r="B37" s="984"/>
      <c r="C37" s="1036"/>
      <c r="D37" s="984"/>
      <c r="E37" s="984"/>
      <c r="F37" s="984"/>
      <c r="G37" s="984"/>
      <c r="H37" s="984"/>
      <c r="I37" s="984"/>
      <c r="J37" s="984"/>
      <c r="K37" s="984"/>
      <c r="L37" s="984"/>
      <c r="M37" s="984"/>
      <c r="N37" s="984"/>
      <c r="O37" s="984"/>
      <c r="P37" s="984"/>
      <c r="Q37" s="984"/>
      <c r="R37" s="984"/>
      <c r="S37" s="984"/>
      <c r="T37" s="984"/>
      <c r="U37" s="984"/>
      <c r="V37" s="984"/>
      <c r="W37" s="984"/>
      <c r="X37" s="984"/>
      <c r="Y37" s="984"/>
      <c r="Z37" s="984"/>
      <c r="AA37" s="984"/>
    </row>
    <row r="38">
      <c r="A38" s="984" t="s">
        <v>298</v>
      </c>
      <c r="B38" s="984"/>
      <c r="C38" s="1036"/>
      <c r="D38" s="984"/>
      <c r="E38" s="984"/>
      <c r="F38" s="984"/>
      <c r="G38" s="984"/>
      <c r="H38" s="984"/>
      <c r="I38" s="984"/>
      <c r="J38" s="984"/>
      <c r="K38" s="984"/>
      <c r="L38" s="984"/>
      <c r="M38" s="984"/>
      <c r="N38" s="984"/>
      <c r="O38" s="984"/>
      <c r="P38" s="984"/>
      <c r="Q38" s="984"/>
      <c r="R38" s="984"/>
      <c r="S38" s="984"/>
      <c r="T38" s="984"/>
      <c r="U38" s="984"/>
      <c r="V38" s="984"/>
      <c r="W38" s="984"/>
      <c r="X38" s="984"/>
      <c r="Y38" s="984"/>
      <c r="Z38" s="984"/>
      <c r="AA38" s="984"/>
    </row>
    <row r="39">
      <c r="A39" s="984" t="s">
        <v>298</v>
      </c>
      <c r="B39" s="984"/>
      <c r="C39" s="1036"/>
      <c r="D39" s="984"/>
      <c r="E39" s="984"/>
      <c r="F39" s="984"/>
      <c r="G39" s="984"/>
      <c r="H39" s="984"/>
      <c r="I39" s="984"/>
      <c r="J39" s="984"/>
      <c r="K39" s="984"/>
      <c r="L39" s="984"/>
      <c r="M39" s="984"/>
      <c r="N39" s="984"/>
      <c r="O39" s="984"/>
      <c r="P39" s="984"/>
      <c r="Q39" s="984"/>
      <c r="R39" s="984"/>
      <c r="S39" s="984"/>
      <c r="T39" s="984"/>
      <c r="U39" s="984"/>
      <c r="V39" s="984"/>
      <c r="W39" s="984"/>
      <c r="X39" s="984"/>
      <c r="Y39" s="984"/>
      <c r="Z39" s="984"/>
      <c r="AA39" s="984"/>
    </row>
    <row r="40">
      <c r="A40" s="984" t="s">
        <v>296</v>
      </c>
      <c r="B40" s="984"/>
      <c r="C40" s="1036"/>
      <c r="D40" s="984"/>
      <c r="E40" s="984"/>
      <c r="F40" s="984"/>
      <c r="G40" s="984"/>
      <c r="H40" s="984"/>
      <c r="I40" s="984"/>
      <c r="J40" s="984"/>
      <c r="K40" s="984"/>
      <c r="L40" s="984"/>
      <c r="M40" s="984"/>
      <c r="N40" s="984"/>
      <c r="O40" s="984"/>
      <c r="P40" s="984"/>
      <c r="Q40" s="984"/>
      <c r="R40" s="984"/>
      <c r="S40" s="984"/>
      <c r="T40" s="984"/>
      <c r="U40" s="984"/>
      <c r="V40" s="984"/>
      <c r="W40" s="984"/>
      <c r="X40" s="984"/>
      <c r="Y40" s="984"/>
      <c r="Z40" s="984"/>
      <c r="AA40" s="984"/>
    </row>
    <row r="41">
      <c r="A41" s="984" t="s">
        <v>296</v>
      </c>
      <c r="B41" s="984"/>
      <c r="C41" s="1036"/>
      <c r="D41" s="984"/>
      <c r="E41" s="984"/>
      <c r="F41" s="984"/>
      <c r="G41" s="984"/>
      <c r="H41" s="984"/>
      <c r="I41" s="984"/>
      <c r="J41" s="984"/>
      <c r="K41" s="984"/>
      <c r="L41" s="984"/>
      <c r="M41" s="984"/>
      <c r="N41" s="984"/>
      <c r="O41" s="984"/>
      <c r="P41" s="984"/>
      <c r="Q41" s="984"/>
      <c r="R41" s="984"/>
      <c r="S41" s="984"/>
      <c r="T41" s="984"/>
      <c r="U41" s="984"/>
      <c r="V41" s="984"/>
      <c r="W41" s="984"/>
      <c r="X41" s="984"/>
      <c r="Y41" s="984"/>
      <c r="Z41" s="984"/>
      <c r="AA41" s="984"/>
    </row>
    <row r="42">
      <c r="A42" s="984" t="s">
        <v>296</v>
      </c>
      <c r="B42" s="984"/>
      <c r="C42" s="1036"/>
      <c r="D42" s="984"/>
      <c r="E42" s="984"/>
      <c r="F42" s="984"/>
      <c r="G42" s="984"/>
      <c r="H42" s="984"/>
      <c r="I42" s="984"/>
      <c r="J42" s="984"/>
      <c r="K42" s="984"/>
      <c r="L42" s="984"/>
      <c r="M42" s="984"/>
      <c r="N42" s="984"/>
      <c r="O42" s="984"/>
      <c r="P42" s="984"/>
      <c r="Q42" s="984"/>
      <c r="R42" s="984"/>
      <c r="S42" s="984"/>
      <c r="T42" s="984"/>
      <c r="U42" s="984"/>
      <c r="V42" s="984"/>
      <c r="W42" s="984"/>
      <c r="X42" s="984"/>
      <c r="Y42" s="984"/>
      <c r="Z42" s="984"/>
      <c r="AA42" s="984"/>
    </row>
    <row r="43">
      <c r="A43" s="984" t="s">
        <v>298</v>
      </c>
      <c r="B43" s="984"/>
      <c r="C43" s="1036"/>
      <c r="D43" s="984"/>
      <c r="E43" s="984"/>
      <c r="F43" s="984"/>
      <c r="G43" s="984"/>
      <c r="H43" s="984"/>
      <c r="I43" s="984"/>
      <c r="J43" s="984"/>
      <c r="K43" s="984"/>
      <c r="L43" s="984"/>
      <c r="M43" s="984"/>
      <c r="N43" s="984"/>
      <c r="O43" s="984"/>
      <c r="P43" s="984"/>
      <c r="Q43" s="984"/>
      <c r="R43" s="984"/>
      <c r="S43" s="984"/>
      <c r="T43" s="984"/>
      <c r="U43" s="984"/>
      <c r="V43" s="984"/>
      <c r="W43" s="984"/>
      <c r="X43" s="984"/>
      <c r="Y43" s="984"/>
      <c r="Z43" s="984"/>
      <c r="AA43" s="984"/>
    </row>
    <row r="44">
      <c r="A44" s="984" t="s">
        <v>304</v>
      </c>
      <c r="B44" s="984"/>
      <c r="C44" s="1036"/>
      <c r="D44" s="984"/>
      <c r="E44" s="984"/>
      <c r="F44" s="984"/>
      <c r="G44" s="984"/>
      <c r="H44" s="984"/>
      <c r="I44" s="984"/>
      <c r="J44" s="984"/>
      <c r="K44" s="984"/>
      <c r="L44" s="984"/>
      <c r="M44" s="984"/>
      <c r="N44" s="984"/>
      <c r="O44" s="984"/>
      <c r="P44" s="984"/>
      <c r="Q44" s="984"/>
      <c r="R44" s="984"/>
      <c r="S44" s="984"/>
      <c r="T44" s="984"/>
      <c r="U44" s="984"/>
      <c r="V44" s="984"/>
      <c r="W44" s="984"/>
      <c r="X44" s="984"/>
      <c r="Y44" s="984"/>
      <c r="Z44" s="984"/>
      <c r="AA44" s="984"/>
    </row>
    <row r="45">
      <c r="A45" s="984" t="s">
        <v>298</v>
      </c>
      <c r="B45" s="984"/>
      <c r="C45" s="1036"/>
      <c r="D45" s="984"/>
      <c r="E45" s="984"/>
      <c r="F45" s="984"/>
      <c r="G45" s="984"/>
      <c r="H45" s="984"/>
      <c r="I45" s="984"/>
      <c r="J45" s="984"/>
      <c r="K45" s="984"/>
      <c r="L45" s="984"/>
      <c r="M45" s="984"/>
      <c r="N45" s="984"/>
      <c r="O45" s="984"/>
      <c r="P45" s="984"/>
      <c r="Q45" s="984"/>
      <c r="R45" s="984"/>
      <c r="S45" s="984"/>
      <c r="T45" s="984"/>
      <c r="U45" s="984"/>
      <c r="V45" s="984"/>
      <c r="W45" s="984"/>
      <c r="X45" s="984"/>
      <c r="Y45" s="984"/>
      <c r="Z45" s="984"/>
      <c r="AA45" s="984"/>
    </row>
    <row r="46">
      <c r="A46" s="984" t="s">
        <v>299</v>
      </c>
      <c r="B46" s="984"/>
      <c r="C46" s="1036"/>
      <c r="D46" s="984"/>
      <c r="E46" s="984"/>
      <c r="F46" s="984"/>
      <c r="G46" s="984"/>
      <c r="H46" s="984"/>
      <c r="I46" s="984"/>
      <c r="J46" s="984"/>
      <c r="K46" s="984"/>
      <c r="L46" s="984"/>
      <c r="M46" s="984"/>
      <c r="N46" s="984"/>
      <c r="O46" s="984"/>
      <c r="P46" s="984"/>
      <c r="Q46" s="984"/>
      <c r="R46" s="984"/>
      <c r="S46" s="984"/>
      <c r="T46" s="984"/>
      <c r="U46" s="984"/>
      <c r="V46" s="984"/>
      <c r="W46" s="984"/>
      <c r="X46" s="984"/>
      <c r="Y46" s="984"/>
      <c r="Z46" s="984"/>
      <c r="AA46" s="984"/>
    </row>
    <row r="47">
      <c r="A47" s="984" t="s">
        <v>299</v>
      </c>
      <c r="B47" s="984"/>
      <c r="C47" s="1036"/>
      <c r="D47" s="984"/>
      <c r="E47" s="984"/>
      <c r="F47" s="984"/>
      <c r="G47" s="984"/>
      <c r="H47" s="984"/>
      <c r="I47" s="984"/>
      <c r="J47" s="984"/>
      <c r="K47" s="984"/>
      <c r="L47" s="984"/>
      <c r="M47" s="984"/>
      <c r="N47" s="984"/>
      <c r="O47" s="984"/>
      <c r="P47" s="984"/>
      <c r="Q47" s="984"/>
      <c r="R47" s="984"/>
      <c r="S47" s="984"/>
      <c r="T47" s="984"/>
      <c r="U47" s="984"/>
      <c r="V47" s="984"/>
      <c r="W47" s="984"/>
      <c r="X47" s="984"/>
      <c r="Y47" s="984"/>
      <c r="Z47" s="984"/>
      <c r="AA47" s="984"/>
    </row>
    <row r="48">
      <c r="A48" s="984" t="s">
        <v>296</v>
      </c>
      <c r="B48" s="984"/>
      <c r="C48" s="1036"/>
      <c r="D48" s="984"/>
      <c r="E48" s="984"/>
      <c r="F48" s="984"/>
      <c r="G48" s="984"/>
      <c r="H48" s="984"/>
      <c r="I48" s="984"/>
      <c r="J48" s="984"/>
      <c r="K48" s="984"/>
      <c r="L48" s="984"/>
      <c r="M48" s="984"/>
      <c r="N48" s="984"/>
      <c r="O48" s="984"/>
      <c r="P48" s="984"/>
      <c r="Q48" s="984"/>
      <c r="R48" s="984"/>
      <c r="S48" s="984"/>
      <c r="T48" s="984"/>
      <c r="U48" s="984"/>
      <c r="V48" s="984"/>
      <c r="W48" s="984"/>
      <c r="X48" s="984"/>
      <c r="Y48" s="984"/>
      <c r="Z48" s="984"/>
      <c r="AA48" s="984"/>
    </row>
    <row r="49">
      <c r="A49" s="984" t="s">
        <v>298</v>
      </c>
      <c r="B49" s="984"/>
      <c r="C49" s="1036"/>
      <c r="D49" s="984"/>
      <c r="E49" s="984"/>
      <c r="F49" s="984"/>
      <c r="G49" s="984"/>
      <c r="H49" s="984"/>
      <c r="I49" s="984"/>
      <c r="J49" s="984"/>
      <c r="K49" s="984"/>
      <c r="L49" s="984"/>
      <c r="M49" s="984"/>
      <c r="N49" s="984"/>
      <c r="O49" s="984"/>
      <c r="P49" s="984"/>
      <c r="Q49" s="984"/>
      <c r="R49" s="984"/>
      <c r="S49" s="984"/>
      <c r="T49" s="984"/>
      <c r="U49" s="984"/>
      <c r="V49" s="984"/>
      <c r="W49" s="984"/>
      <c r="X49" s="984"/>
      <c r="Y49" s="984"/>
      <c r="Z49" s="984"/>
      <c r="AA49" s="984"/>
    </row>
    <row r="50">
      <c r="A50" s="984" t="s">
        <v>298</v>
      </c>
      <c r="B50" s="984"/>
      <c r="C50" s="1036"/>
      <c r="D50" s="984"/>
      <c r="E50" s="984"/>
      <c r="F50" s="984"/>
      <c r="G50" s="984"/>
      <c r="H50" s="984"/>
      <c r="I50" s="984"/>
      <c r="J50" s="984"/>
      <c r="K50" s="984"/>
      <c r="L50" s="984"/>
      <c r="M50" s="984"/>
      <c r="N50" s="984"/>
      <c r="O50" s="984"/>
      <c r="P50" s="984"/>
      <c r="Q50" s="984"/>
      <c r="R50" s="984"/>
      <c r="S50" s="984"/>
      <c r="T50" s="984"/>
      <c r="U50" s="984"/>
      <c r="V50" s="984"/>
      <c r="W50" s="984"/>
      <c r="X50" s="984"/>
      <c r="Y50" s="984"/>
      <c r="Z50" s="984"/>
      <c r="AA50" s="984"/>
    </row>
    <row r="51">
      <c r="A51" s="984" t="s">
        <v>298</v>
      </c>
      <c r="B51" s="984"/>
      <c r="C51" s="1036"/>
      <c r="D51" s="984"/>
      <c r="E51" s="984"/>
      <c r="F51" s="984"/>
      <c r="G51" s="984"/>
      <c r="H51" s="984"/>
      <c r="I51" s="984"/>
      <c r="J51" s="984"/>
      <c r="K51" s="984"/>
      <c r="L51" s="984"/>
      <c r="M51" s="984"/>
      <c r="N51" s="984"/>
      <c r="O51" s="984"/>
      <c r="P51" s="984"/>
      <c r="Q51" s="984"/>
      <c r="R51" s="984"/>
      <c r="S51" s="984"/>
      <c r="T51" s="984"/>
      <c r="U51" s="984"/>
      <c r="V51" s="984"/>
      <c r="W51" s="984"/>
      <c r="X51" s="984"/>
      <c r="Y51" s="984"/>
      <c r="Z51" s="984"/>
      <c r="AA51" s="984"/>
    </row>
    <row r="52">
      <c r="A52" s="984" t="s">
        <v>298</v>
      </c>
      <c r="B52" s="984"/>
      <c r="C52" s="1036"/>
      <c r="D52" s="984"/>
      <c r="E52" s="984"/>
      <c r="F52" s="984"/>
      <c r="G52" s="984"/>
      <c r="H52" s="984"/>
      <c r="I52" s="984"/>
      <c r="J52" s="984"/>
      <c r="K52" s="984"/>
      <c r="L52" s="984"/>
      <c r="M52" s="984"/>
      <c r="N52" s="984"/>
      <c r="O52" s="984"/>
      <c r="P52" s="984"/>
      <c r="Q52" s="984"/>
      <c r="R52" s="984"/>
      <c r="S52" s="984"/>
      <c r="T52" s="984"/>
      <c r="U52" s="984"/>
      <c r="V52" s="984"/>
      <c r="W52" s="984"/>
      <c r="X52" s="984"/>
      <c r="Y52" s="984"/>
      <c r="Z52" s="984"/>
      <c r="AA52" s="984"/>
    </row>
    <row r="53">
      <c r="A53" s="984" t="s">
        <v>306</v>
      </c>
      <c r="B53" s="984"/>
      <c r="C53" s="1036"/>
      <c r="D53" s="984"/>
      <c r="E53" s="984"/>
      <c r="F53" s="984"/>
      <c r="G53" s="984"/>
      <c r="H53" s="984"/>
      <c r="I53" s="984"/>
      <c r="J53" s="984"/>
      <c r="K53" s="984"/>
      <c r="L53" s="984"/>
      <c r="M53" s="984"/>
      <c r="N53" s="984"/>
      <c r="O53" s="984"/>
      <c r="P53" s="984"/>
      <c r="Q53" s="984"/>
      <c r="R53" s="984"/>
      <c r="S53" s="984"/>
      <c r="T53" s="984"/>
      <c r="U53" s="984"/>
      <c r="V53" s="984"/>
      <c r="W53" s="984"/>
      <c r="X53" s="984"/>
      <c r="Y53" s="984"/>
      <c r="Z53" s="984"/>
      <c r="AA53" s="984"/>
    </row>
    <row r="54">
      <c r="A54" s="984" t="s">
        <v>296</v>
      </c>
      <c r="B54" s="984"/>
      <c r="C54" s="1036"/>
      <c r="D54" s="984"/>
      <c r="E54" s="984"/>
      <c r="F54" s="984"/>
      <c r="G54" s="984"/>
      <c r="H54" s="984"/>
      <c r="I54" s="984"/>
      <c r="J54" s="984"/>
      <c r="K54" s="984"/>
      <c r="L54" s="984"/>
      <c r="M54" s="984"/>
      <c r="N54" s="984"/>
      <c r="O54" s="984"/>
      <c r="P54" s="984"/>
      <c r="Q54" s="984"/>
      <c r="R54" s="984"/>
      <c r="S54" s="984"/>
      <c r="T54" s="984"/>
      <c r="U54" s="984"/>
      <c r="V54" s="984"/>
      <c r="W54" s="984"/>
      <c r="X54" s="984"/>
      <c r="Y54" s="984"/>
      <c r="Z54" s="984"/>
      <c r="AA54" s="984"/>
    </row>
    <row r="55">
      <c r="A55" s="984" t="s">
        <v>296</v>
      </c>
      <c r="B55" s="984"/>
      <c r="C55" s="1036"/>
      <c r="D55" s="984"/>
      <c r="E55" s="984"/>
      <c r="F55" s="984"/>
      <c r="G55" s="984"/>
      <c r="H55" s="984"/>
      <c r="I55" s="984"/>
      <c r="J55" s="984"/>
      <c r="K55" s="984"/>
      <c r="L55" s="984"/>
      <c r="M55" s="984"/>
      <c r="N55" s="984"/>
      <c r="O55" s="984"/>
      <c r="P55" s="984"/>
      <c r="Q55" s="984"/>
      <c r="R55" s="984"/>
      <c r="S55" s="984"/>
      <c r="T55" s="984"/>
      <c r="U55" s="984"/>
      <c r="V55" s="984"/>
      <c r="W55" s="984"/>
      <c r="X55" s="984"/>
      <c r="Y55" s="984"/>
      <c r="Z55" s="984"/>
      <c r="AA55" s="984"/>
    </row>
    <row r="56">
      <c r="A56" s="984" t="s">
        <v>298</v>
      </c>
      <c r="B56" s="984"/>
      <c r="C56" s="1036"/>
      <c r="D56" s="984"/>
      <c r="E56" s="984"/>
      <c r="F56" s="984"/>
      <c r="G56" s="984"/>
      <c r="H56" s="984"/>
      <c r="I56" s="984"/>
      <c r="J56" s="984"/>
      <c r="K56" s="984"/>
      <c r="L56" s="984"/>
      <c r="M56" s="984"/>
      <c r="N56" s="984"/>
      <c r="O56" s="984"/>
      <c r="P56" s="984"/>
      <c r="Q56" s="984"/>
      <c r="R56" s="984"/>
      <c r="S56" s="984"/>
      <c r="T56" s="984"/>
      <c r="U56" s="984"/>
      <c r="V56" s="984"/>
      <c r="W56" s="984"/>
      <c r="X56" s="984"/>
      <c r="Y56" s="984"/>
      <c r="Z56" s="984"/>
      <c r="AA56" s="984"/>
    </row>
    <row r="57">
      <c r="A57" s="984" t="s">
        <v>298</v>
      </c>
      <c r="B57" s="984"/>
      <c r="C57" s="1036"/>
      <c r="D57" s="984"/>
      <c r="E57" s="984"/>
      <c r="F57" s="984"/>
      <c r="G57" s="984"/>
      <c r="H57" s="984"/>
      <c r="I57" s="984"/>
      <c r="J57" s="984"/>
      <c r="K57" s="984"/>
      <c r="L57" s="984"/>
      <c r="M57" s="984"/>
      <c r="N57" s="984"/>
      <c r="O57" s="984"/>
      <c r="P57" s="984"/>
      <c r="Q57" s="984"/>
      <c r="R57" s="984"/>
      <c r="S57" s="984"/>
      <c r="T57" s="984"/>
      <c r="U57" s="984"/>
      <c r="V57" s="984"/>
      <c r="W57" s="984"/>
      <c r="X57" s="984"/>
      <c r="Y57" s="984"/>
      <c r="Z57" s="984"/>
      <c r="AA57" s="984"/>
    </row>
    <row r="58">
      <c r="A58" s="984" t="s">
        <v>299</v>
      </c>
      <c r="B58" s="984"/>
      <c r="C58" s="1036"/>
      <c r="D58" s="984"/>
      <c r="E58" s="984"/>
      <c r="F58" s="984"/>
      <c r="G58" s="984"/>
      <c r="H58" s="984"/>
      <c r="I58" s="984"/>
      <c r="J58" s="984"/>
      <c r="K58" s="984"/>
      <c r="L58" s="984"/>
      <c r="M58" s="984"/>
      <c r="N58" s="984"/>
      <c r="O58" s="984"/>
      <c r="P58" s="984"/>
      <c r="Q58" s="984"/>
      <c r="R58" s="984"/>
      <c r="S58" s="984"/>
      <c r="T58" s="984"/>
      <c r="U58" s="984"/>
      <c r="V58" s="984"/>
      <c r="W58" s="984"/>
      <c r="X58" s="984"/>
      <c r="Y58" s="984"/>
      <c r="Z58" s="984"/>
      <c r="AA58" s="984"/>
    </row>
    <row r="59">
      <c r="A59" s="984" t="s">
        <v>298</v>
      </c>
      <c r="B59" s="984"/>
      <c r="C59" s="1036"/>
      <c r="D59" s="984"/>
      <c r="E59" s="984"/>
      <c r="F59" s="984"/>
      <c r="G59" s="984"/>
      <c r="H59" s="984"/>
      <c r="I59" s="984"/>
      <c r="J59" s="984"/>
      <c r="K59" s="984"/>
      <c r="L59" s="984"/>
      <c r="M59" s="984"/>
      <c r="N59" s="984"/>
      <c r="O59" s="984"/>
      <c r="P59" s="984"/>
      <c r="Q59" s="984"/>
      <c r="R59" s="984"/>
      <c r="S59" s="984"/>
      <c r="T59" s="984"/>
      <c r="U59" s="984"/>
      <c r="V59" s="984"/>
      <c r="W59" s="984"/>
      <c r="X59" s="984"/>
      <c r="Y59" s="984"/>
      <c r="Z59" s="984"/>
      <c r="AA59" s="984"/>
    </row>
    <row r="60">
      <c r="A60" s="984" t="s">
        <v>298</v>
      </c>
      <c r="B60" s="984"/>
      <c r="C60" s="1036"/>
      <c r="D60" s="984"/>
      <c r="E60" s="984"/>
      <c r="F60" s="984"/>
      <c r="G60" s="984"/>
      <c r="H60" s="984"/>
      <c r="I60" s="984"/>
      <c r="J60" s="984"/>
      <c r="K60" s="984"/>
      <c r="L60" s="984"/>
      <c r="M60" s="984"/>
      <c r="N60" s="984"/>
      <c r="O60" s="984"/>
      <c r="P60" s="984"/>
      <c r="Q60" s="984"/>
      <c r="R60" s="984"/>
      <c r="S60" s="984"/>
      <c r="T60" s="984"/>
      <c r="U60" s="984"/>
      <c r="V60" s="984"/>
      <c r="W60" s="984"/>
      <c r="X60" s="984"/>
      <c r="Y60" s="984"/>
      <c r="Z60" s="984"/>
      <c r="AA60" s="984"/>
    </row>
    <row r="61">
      <c r="A61" s="984" t="s">
        <v>299</v>
      </c>
      <c r="B61" s="984"/>
      <c r="C61" s="1036"/>
      <c r="D61" s="984"/>
      <c r="E61" s="984"/>
      <c r="F61" s="984"/>
      <c r="G61" s="984"/>
      <c r="H61" s="984"/>
      <c r="I61" s="984"/>
      <c r="J61" s="984"/>
      <c r="K61" s="984"/>
      <c r="L61" s="984"/>
      <c r="M61" s="984"/>
      <c r="N61" s="984"/>
      <c r="O61" s="984"/>
      <c r="P61" s="984"/>
      <c r="Q61" s="984"/>
      <c r="R61" s="984"/>
      <c r="S61" s="984"/>
      <c r="T61" s="984"/>
      <c r="U61" s="984"/>
      <c r="V61" s="984"/>
      <c r="W61" s="984"/>
      <c r="X61" s="984"/>
      <c r="Y61" s="984"/>
      <c r="Z61" s="984"/>
      <c r="AA61" s="984"/>
    </row>
    <row r="62">
      <c r="A62" s="984" t="s">
        <v>298</v>
      </c>
      <c r="B62" s="984"/>
      <c r="C62" s="1036"/>
      <c r="D62" s="984"/>
      <c r="E62" s="984"/>
      <c r="F62" s="984"/>
      <c r="G62" s="984"/>
      <c r="H62" s="984"/>
      <c r="I62" s="984"/>
      <c r="J62" s="984"/>
      <c r="K62" s="984"/>
      <c r="L62" s="984"/>
      <c r="M62" s="984"/>
      <c r="N62" s="984"/>
      <c r="O62" s="984"/>
      <c r="P62" s="984"/>
      <c r="Q62" s="984"/>
      <c r="R62" s="984"/>
      <c r="S62" s="984"/>
      <c r="T62" s="984"/>
      <c r="U62" s="984"/>
      <c r="V62" s="984"/>
      <c r="W62" s="984"/>
      <c r="X62" s="984"/>
      <c r="Y62" s="984"/>
      <c r="Z62" s="984"/>
      <c r="AA62" s="984"/>
    </row>
    <row r="63">
      <c r="A63" s="984" t="s">
        <v>298</v>
      </c>
      <c r="B63" s="984"/>
      <c r="C63" s="1036"/>
      <c r="D63" s="984"/>
      <c r="E63" s="984"/>
      <c r="F63" s="984"/>
      <c r="G63" s="984"/>
      <c r="H63" s="984"/>
      <c r="I63" s="984"/>
      <c r="J63" s="984"/>
      <c r="K63" s="984"/>
      <c r="L63" s="984"/>
      <c r="M63" s="984"/>
      <c r="N63" s="984"/>
      <c r="O63" s="984"/>
      <c r="P63" s="984"/>
      <c r="Q63" s="984"/>
      <c r="R63" s="984"/>
      <c r="S63" s="984"/>
      <c r="T63" s="984"/>
      <c r="U63" s="984"/>
      <c r="V63" s="984"/>
      <c r="W63" s="984"/>
      <c r="X63" s="984"/>
      <c r="Y63" s="984"/>
      <c r="Z63" s="984"/>
      <c r="AA63" s="984"/>
    </row>
    <row r="64">
      <c r="A64" s="984" t="s">
        <v>298</v>
      </c>
      <c r="B64" s="984"/>
      <c r="C64" s="1036"/>
      <c r="D64" s="984"/>
      <c r="E64" s="984"/>
      <c r="F64" s="984"/>
      <c r="G64" s="984"/>
      <c r="H64" s="984"/>
      <c r="I64" s="984"/>
      <c r="J64" s="984"/>
      <c r="K64" s="984"/>
      <c r="L64" s="984"/>
      <c r="M64" s="984"/>
      <c r="N64" s="984"/>
      <c r="O64" s="984"/>
      <c r="P64" s="984"/>
      <c r="Q64" s="984"/>
      <c r="R64" s="984"/>
      <c r="S64" s="984"/>
      <c r="T64" s="984"/>
      <c r="U64" s="984"/>
      <c r="V64" s="984"/>
      <c r="W64" s="984"/>
      <c r="X64" s="984"/>
      <c r="Y64" s="984"/>
      <c r="Z64" s="984"/>
      <c r="AA64" s="984"/>
    </row>
    <row r="65">
      <c r="A65" s="984" t="s">
        <v>305</v>
      </c>
      <c r="B65" s="984"/>
      <c r="C65" s="1036"/>
      <c r="D65" s="984"/>
      <c r="E65" s="984"/>
      <c r="F65" s="984"/>
      <c r="G65" s="984"/>
      <c r="H65" s="984"/>
      <c r="I65" s="984"/>
      <c r="J65" s="984"/>
      <c r="K65" s="984"/>
      <c r="L65" s="984"/>
      <c r="M65" s="984"/>
      <c r="N65" s="984"/>
      <c r="O65" s="984"/>
      <c r="P65" s="984"/>
      <c r="Q65" s="984"/>
      <c r="R65" s="984"/>
      <c r="S65" s="984"/>
      <c r="T65" s="984"/>
      <c r="U65" s="984"/>
      <c r="V65" s="984"/>
      <c r="W65" s="984"/>
      <c r="X65" s="984"/>
      <c r="Y65" s="984"/>
      <c r="Z65" s="984"/>
      <c r="AA65" s="984"/>
    </row>
    <row r="66">
      <c r="A66" s="984" t="s">
        <v>298</v>
      </c>
      <c r="B66" s="984"/>
      <c r="C66" s="1036"/>
      <c r="D66" s="984"/>
      <c r="E66" s="984"/>
      <c r="F66" s="984"/>
      <c r="G66" s="984"/>
      <c r="H66" s="984"/>
      <c r="I66" s="984"/>
      <c r="J66" s="984"/>
      <c r="K66" s="984"/>
      <c r="L66" s="984"/>
      <c r="M66" s="984"/>
      <c r="N66" s="984"/>
      <c r="O66" s="984"/>
      <c r="P66" s="984"/>
      <c r="Q66" s="984"/>
      <c r="R66" s="984"/>
      <c r="S66" s="984"/>
      <c r="T66" s="984"/>
      <c r="U66" s="984"/>
      <c r="V66" s="984"/>
      <c r="W66" s="984"/>
      <c r="X66" s="984"/>
      <c r="Y66" s="984"/>
      <c r="Z66" s="984"/>
      <c r="AA66" s="984"/>
    </row>
    <row r="67">
      <c r="A67" s="984" t="s">
        <v>305</v>
      </c>
      <c r="B67" s="984"/>
      <c r="C67" s="1036"/>
      <c r="D67" s="984"/>
      <c r="E67" s="984"/>
      <c r="F67" s="984"/>
      <c r="G67" s="984"/>
      <c r="H67" s="984"/>
      <c r="I67" s="984"/>
      <c r="J67" s="984"/>
      <c r="K67" s="984"/>
      <c r="L67" s="984"/>
      <c r="M67" s="984"/>
      <c r="N67" s="984"/>
      <c r="O67" s="984"/>
      <c r="P67" s="984"/>
      <c r="Q67" s="984"/>
      <c r="R67" s="984"/>
      <c r="S67" s="984"/>
      <c r="T67" s="984"/>
      <c r="U67" s="984"/>
      <c r="V67" s="984"/>
      <c r="W67" s="984"/>
      <c r="X67" s="984"/>
      <c r="Y67" s="984"/>
      <c r="Z67" s="984"/>
      <c r="AA67" s="984"/>
    </row>
    <row r="68">
      <c r="A68" s="984" t="s">
        <v>290</v>
      </c>
      <c r="B68" s="984"/>
      <c r="C68" s="1036"/>
      <c r="D68" s="984"/>
      <c r="E68" s="984"/>
      <c r="F68" s="984"/>
      <c r="G68" s="984"/>
      <c r="H68" s="984"/>
      <c r="I68" s="984"/>
      <c r="J68" s="984"/>
      <c r="K68" s="984"/>
      <c r="L68" s="984"/>
      <c r="M68" s="984"/>
      <c r="N68" s="984"/>
      <c r="O68" s="984"/>
      <c r="P68" s="984"/>
      <c r="Q68" s="984"/>
      <c r="R68" s="984"/>
      <c r="S68" s="984"/>
      <c r="T68" s="984"/>
      <c r="U68" s="984"/>
      <c r="V68" s="984"/>
      <c r="W68" s="984"/>
      <c r="X68" s="984"/>
      <c r="Y68" s="984"/>
      <c r="Z68" s="984"/>
      <c r="AA68" s="984"/>
    </row>
    <row r="69">
      <c r="A69" s="984" t="s">
        <v>308</v>
      </c>
      <c r="B69" s="984"/>
      <c r="C69" s="1036"/>
      <c r="D69" s="984"/>
      <c r="E69" s="984"/>
      <c r="F69" s="984"/>
      <c r="G69" s="984"/>
      <c r="H69" s="984"/>
      <c r="I69" s="984"/>
      <c r="J69" s="984"/>
      <c r="K69" s="984"/>
      <c r="L69" s="984"/>
      <c r="M69" s="984"/>
      <c r="N69" s="984"/>
      <c r="O69" s="984"/>
      <c r="P69" s="984"/>
      <c r="Q69" s="984"/>
      <c r="R69" s="984"/>
      <c r="S69" s="984"/>
      <c r="T69" s="984"/>
      <c r="U69" s="984"/>
      <c r="V69" s="984"/>
      <c r="W69" s="984"/>
      <c r="X69" s="984"/>
      <c r="Y69" s="984"/>
      <c r="Z69" s="984"/>
      <c r="AA69" s="984"/>
    </row>
    <row r="70">
      <c r="A70" s="984" t="s">
        <v>298</v>
      </c>
      <c r="B70" s="984"/>
      <c r="C70" s="1036"/>
      <c r="D70" s="984"/>
      <c r="E70" s="984"/>
      <c r="F70" s="984"/>
      <c r="G70" s="984"/>
      <c r="H70" s="984"/>
      <c r="I70" s="984"/>
      <c r="J70" s="984"/>
      <c r="K70" s="984"/>
      <c r="L70" s="984"/>
      <c r="M70" s="984"/>
      <c r="N70" s="984"/>
      <c r="O70" s="984"/>
      <c r="P70" s="984"/>
      <c r="Q70" s="984"/>
      <c r="R70" s="984"/>
      <c r="S70" s="984"/>
      <c r="T70" s="984"/>
      <c r="U70" s="984"/>
      <c r="V70" s="984"/>
      <c r="W70" s="984"/>
      <c r="X70" s="984"/>
      <c r="Y70" s="984"/>
      <c r="Z70" s="984"/>
      <c r="AA70" s="984"/>
    </row>
    <row r="71">
      <c r="A71" s="984" t="s">
        <v>296</v>
      </c>
      <c r="B71" s="984"/>
      <c r="C71" s="1036"/>
      <c r="D71" s="984"/>
      <c r="E71" s="984"/>
      <c r="F71" s="984"/>
      <c r="G71" s="984"/>
      <c r="H71" s="984"/>
      <c r="I71" s="984"/>
      <c r="J71" s="984"/>
      <c r="K71" s="984"/>
      <c r="L71" s="984"/>
      <c r="M71" s="984"/>
      <c r="N71" s="984"/>
      <c r="O71" s="984"/>
      <c r="P71" s="984"/>
      <c r="Q71" s="984"/>
      <c r="R71" s="984"/>
      <c r="S71" s="984"/>
      <c r="T71" s="984"/>
      <c r="U71" s="984"/>
      <c r="V71" s="984"/>
      <c r="W71" s="984"/>
      <c r="X71" s="984"/>
      <c r="Y71" s="984"/>
      <c r="Z71" s="984"/>
      <c r="AA71" s="984"/>
    </row>
    <row r="72">
      <c r="A72" s="984" t="s">
        <v>298</v>
      </c>
      <c r="B72" s="984"/>
      <c r="C72" s="1036"/>
      <c r="D72" s="984"/>
      <c r="E72" s="984"/>
      <c r="F72" s="984"/>
      <c r="G72" s="984"/>
      <c r="H72" s="984"/>
      <c r="I72" s="984"/>
      <c r="J72" s="984"/>
      <c r="K72" s="984"/>
      <c r="L72" s="984"/>
      <c r="M72" s="984"/>
      <c r="N72" s="984"/>
      <c r="O72" s="984"/>
      <c r="P72" s="984"/>
      <c r="Q72" s="984"/>
      <c r="R72" s="984"/>
      <c r="S72" s="984"/>
      <c r="T72" s="984"/>
      <c r="U72" s="984"/>
      <c r="V72" s="984"/>
      <c r="W72" s="984"/>
      <c r="X72" s="984"/>
      <c r="Y72" s="984"/>
      <c r="Z72" s="984"/>
      <c r="AA72" s="984"/>
    </row>
    <row r="73">
      <c r="A73" s="984" t="s">
        <v>299</v>
      </c>
      <c r="B73" s="984"/>
      <c r="C73" s="1036"/>
      <c r="D73" s="984"/>
      <c r="E73" s="984"/>
      <c r="F73" s="984"/>
      <c r="G73" s="984"/>
      <c r="H73" s="984"/>
      <c r="I73" s="984"/>
      <c r="J73" s="984"/>
      <c r="K73" s="984"/>
      <c r="L73" s="984"/>
      <c r="M73" s="984"/>
      <c r="N73" s="984"/>
      <c r="O73" s="984"/>
      <c r="P73" s="984"/>
      <c r="Q73" s="984"/>
      <c r="R73" s="984"/>
      <c r="S73" s="984"/>
      <c r="T73" s="984"/>
      <c r="U73" s="984"/>
      <c r="V73" s="984"/>
      <c r="W73" s="984"/>
      <c r="X73" s="984"/>
      <c r="Y73" s="984"/>
      <c r="Z73" s="984"/>
      <c r="AA73" s="984"/>
    </row>
    <row r="74">
      <c r="A74" s="984" t="s">
        <v>304</v>
      </c>
      <c r="B74" s="984"/>
      <c r="C74" s="1036"/>
      <c r="D74" s="984"/>
      <c r="E74" s="984"/>
      <c r="F74" s="984"/>
      <c r="G74" s="984"/>
      <c r="H74" s="984"/>
      <c r="I74" s="984"/>
      <c r="J74" s="984"/>
      <c r="K74" s="984"/>
      <c r="L74" s="984"/>
      <c r="M74" s="984"/>
      <c r="N74" s="984"/>
      <c r="O74" s="984"/>
      <c r="P74" s="984"/>
      <c r="Q74" s="984"/>
      <c r="R74" s="984"/>
      <c r="S74" s="984"/>
      <c r="T74" s="984"/>
      <c r="U74" s="984"/>
      <c r="V74" s="984"/>
      <c r="W74" s="984"/>
      <c r="X74" s="984"/>
      <c r="Y74" s="984"/>
      <c r="Z74" s="984"/>
      <c r="AA74" s="984"/>
    </row>
    <row r="75">
      <c r="A75" s="984" t="s">
        <v>308</v>
      </c>
      <c r="B75" s="984"/>
      <c r="C75" s="1036"/>
      <c r="D75" s="984"/>
      <c r="E75" s="984"/>
      <c r="F75" s="984"/>
      <c r="G75" s="984"/>
      <c r="H75" s="984"/>
      <c r="I75" s="984"/>
      <c r="J75" s="984"/>
      <c r="K75" s="984"/>
      <c r="L75" s="984"/>
      <c r="M75" s="984"/>
      <c r="N75" s="984"/>
      <c r="O75" s="984"/>
      <c r="P75" s="984"/>
      <c r="Q75" s="984"/>
      <c r="R75" s="984"/>
      <c r="S75" s="984"/>
      <c r="T75" s="984"/>
      <c r="U75" s="984"/>
      <c r="V75" s="984"/>
      <c r="W75" s="984"/>
      <c r="X75" s="984"/>
      <c r="Y75" s="984"/>
      <c r="Z75" s="984"/>
      <c r="AA75" s="984"/>
    </row>
    <row r="76">
      <c r="A76" s="984" t="s">
        <v>299</v>
      </c>
      <c r="B76" s="984"/>
      <c r="C76" s="1036"/>
      <c r="D76" s="984"/>
      <c r="E76" s="984"/>
      <c r="F76" s="984"/>
      <c r="G76" s="984"/>
      <c r="H76" s="984"/>
      <c r="I76" s="984"/>
      <c r="J76" s="984"/>
      <c r="K76" s="984"/>
      <c r="L76" s="984"/>
      <c r="M76" s="984"/>
      <c r="N76" s="984"/>
      <c r="O76" s="984"/>
      <c r="P76" s="984"/>
      <c r="Q76" s="984"/>
      <c r="R76" s="984"/>
      <c r="S76" s="984"/>
      <c r="T76" s="984"/>
      <c r="U76" s="984"/>
      <c r="V76" s="984"/>
      <c r="W76" s="984"/>
      <c r="X76" s="984"/>
      <c r="Y76" s="984"/>
      <c r="Z76" s="984"/>
      <c r="AA76" s="984"/>
    </row>
    <row r="77">
      <c r="A77" s="984" t="s">
        <v>298</v>
      </c>
      <c r="B77" s="984"/>
      <c r="C77" s="1036"/>
      <c r="D77" s="984"/>
      <c r="E77" s="984"/>
      <c r="F77" s="984"/>
      <c r="G77" s="984"/>
      <c r="H77" s="984"/>
      <c r="I77" s="984"/>
      <c r="J77" s="984"/>
      <c r="K77" s="984"/>
      <c r="L77" s="984"/>
      <c r="M77" s="984"/>
      <c r="N77" s="984"/>
      <c r="O77" s="984"/>
      <c r="P77" s="984"/>
      <c r="Q77" s="984"/>
      <c r="R77" s="984"/>
      <c r="S77" s="984"/>
      <c r="T77" s="984"/>
      <c r="U77" s="984"/>
      <c r="V77" s="984"/>
      <c r="W77" s="984"/>
      <c r="X77" s="984"/>
      <c r="Y77" s="984"/>
      <c r="Z77" s="984"/>
      <c r="AA77" s="984"/>
    </row>
    <row r="78">
      <c r="A78" s="984" t="s">
        <v>298</v>
      </c>
      <c r="B78" s="984"/>
      <c r="C78" s="1036"/>
      <c r="D78" s="984"/>
      <c r="E78" s="984"/>
      <c r="F78" s="984"/>
      <c r="G78" s="984"/>
      <c r="H78" s="984"/>
      <c r="I78" s="984"/>
      <c r="J78" s="984"/>
      <c r="K78" s="984"/>
      <c r="L78" s="984"/>
      <c r="M78" s="984"/>
      <c r="N78" s="984"/>
      <c r="O78" s="984"/>
      <c r="P78" s="984"/>
      <c r="Q78" s="984"/>
      <c r="R78" s="984"/>
      <c r="S78" s="984"/>
      <c r="T78" s="984"/>
      <c r="U78" s="984"/>
      <c r="V78" s="984"/>
      <c r="W78" s="984"/>
      <c r="X78" s="984"/>
      <c r="Y78" s="984"/>
      <c r="Z78" s="984"/>
      <c r="AA78" s="984"/>
    </row>
    <row r="79">
      <c r="A79" s="984" t="s">
        <v>296</v>
      </c>
      <c r="B79" s="984"/>
      <c r="C79" s="1036"/>
      <c r="D79" s="984"/>
      <c r="E79" s="984"/>
      <c r="F79" s="984"/>
      <c r="G79" s="984"/>
      <c r="H79" s="984"/>
      <c r="I79" s="984"/>
      <c r="J79" s="984"/>
      <c r="K79" s="984"/>
      <c r="L79" s="984"/>
      <c r="M79" s="984"/>
      <c r="N79" s="984"/>
      <c r="O79" s="984"/>
      <c r="P79" s="984"/>
      <c r="Q79" s="984"/>
      <c r="R79" s="984"/>
      <c r="S79" s="984"/>
      <c r="T79" s="984"/>
      <c r="U79" s="984"/>
      <c r="V79" s="984"/>
      <c r="W79" s="984"/>
      <c r="X79" s="984"/>
      <c r="Y79" s="984"/>
      <c r="Z79" s="984"/>
      <c r="AA79" s="984"/>
    </row>
    <row r="80">
      <c r="A80" s="984" t="s">
        <v>298</v>
      </c>
      <c r="B80" s="984"/>
      <c r="C80" s="1036"/>
      <c r="D80" s="984"/>
      <c r="E80" s="984"/>
      <c r="F80" s="984"/>
      <c r="G80" s="984"/>
      <c r="H80" s="984"/>
      <c r="I80" s="984"/>
      <c r="J80" s="984"/>
      <c r="K80" s="984"/>
      <c r="L80" s="984"/>
      <c r="M80" s="984"/>
      <c r="N80" s="984"/>
      <c r="O80" s="984"/>
      <c r="P80" s="984"/>
      <c r="Q80" s="984"/>
      <c r="R80" s="984"/>
      <c r="S80" s="984"/>
      <c r="T80" s="984"/>
      <c r="U80" s="984"/>
      <c r="V80" s="984"/>
      <c r="W80" s="984"/>
      <c r="X80" s="984"/>
      <c r="Y80" s="984"/>
      <c r="Z80" s="984"/>
      <c r="AA80" s="984"/>
    </row>
    <row r="81">
      <c r="A81" s="984" t="s">
        <v>308</v>
      </c>
      <c r="B81" s="984"/>
      <c r="C81" s="1036"/>
      <c r="D81" s="984"/>
      <c r="E81" s="984"/>
      <c r="F81" s="984"/>
      <c r="G81" s="984"/>
      <c r="H81" s="984"/>
      <c r="I81" s="984"/>
      <c r="J81" s="984"/>
      <c r="K81" s="984"/>
      <c r="L81" s="984"/>
      <c r="M81" s="984"/>
      <c r="N81" s="984"/>
      <c r="O81" s="984"/>
      <c r="P81" s="984"/>
      <c r="Q81" s="984"/>
      <c r="R81" s="984"/>
      <c r="S81" s="984"/>
      <c r="T81" s="984"/>
      <c r="U81" s="984"/>
      <c r="V81" s="984"/>
      <c r="W81" s="984"/>
      <c r="X81" s="984"/>
      <c r="Y81" s="984"/>
      <c r="Z81" s="984"/>
      <c r="AA81" s="984"/>
    </row>
    <row r="82">
      <c r="A82" s="984" t="s">
        <v>315</v>
      </c>
      <c r="B82" s="984"/>
      <c r="C82" s="1036"/>
      <c r="D82" s="984"/>
      <c r="E82" s="984"/>
      <c r="F82" s="984"/>
      <c r="G82" s="984"/>
      <c r="H82" s="984"/>
      <c r="I82" s="984"/>
      <c r="J82" s="984"/>
      <c r="K82" s="984"/>
      <c r="L82" s="984"/>
      <c r="M82" s="984"/>
      <c r="N82" s="984"/>
      <c r="O82" s="984"/>
      <c r="P82" s="984"/>
      <c r="Q82" s="984"/>
      <c r="R82" s="984"/>
      <c r="S82" s="984"/>
      <c r="T82" s="984"/>
      <c r="U82" s="984"/>
      <c r="V82" s="984"/>
      <c r="W82" s="984"/>
      <c r="X82" s="984"/>
      <c r="Y82" s="984"/>
      <c r="Z82" s="984"/>
      <c r="AA82" s="984"/>
    </row>
    <row r="83">
      <c r="A83" s="984" t="s">
        <v>308</v>
      </c>
      <c r="B83" s="984"/>
      <c r="C83" s="1036"/>
      <c r="D83" s="984"/>
      <c r="E83" s="984"/>
      <c r="F83" s="984"/>
      <c r="G83" s="984"/>
      <c r="H83" s="984"/>
      <c r="I83" s="984"/>
      <c r="J83" s="984"/>
      <c r="K83" s="984"/>
      <c r="L83" s="984"/>
      <c r="M83" s="984"/>
      <c r="N83" s="984"/>
      <c r="O83" s="984"/>
      <c r="P83" s="984"/>
      <c r="Q83" s="984"/>
      <c r="R83" s="984"/>
      <c r="S83" s="984"/>
      <c r="T83" s="984"/>
      <c r="U83" s="984"/>
      <c r="V83" s="984"/>
      <c r="W83" s="984"/>
      <c r="X83" s="984"/>
      <c r="Y83" s="984"/>
      <c r="Z83" s="984"/>
      <c r="AA83" s="984"/>
    </row>
    <row r="84">
      <c r="A84" s="984" t="s">
        <v>298</v>
      </c>
      <c r="B84" s="984"/>
      <c r="C84" s="1036"/>
      <c r="D84" s="984"/>
      <c r="E84" s="984"/>
      <c r="F84" s="984"/>
      <c r="G84" s="984"/>
      <c r="H84" s="984"/>
      <c r="I84" s="984"/>
      <c r="J84" s="984"/>
      <c r="K84" s="984"/>
      <c r="L84" s="984"/>
      <c r="M84" s="984"/>
      <c r="N84" s="984"/>
      <c r="O84" s="984"/>
      <c r="P84" s="984"/>
      <c r="Q84" s="984"/>
      <c r="R84" s="984"/>
      <c r="S84" s="984"/>
      <c r="T84" s="984"/>
      <c r="U84" s="984"/>
      <c r="V84" s="984"/>
      <c r="W84" s="984"/>
      <c r="X84" s="984"/>
      <c r="Y84" s="984"/>
      <c r="Z84" s="984"/>
      <c r="AA84" s="984"/>
    </row>
    <row r="85">
      <c r="A85" s="984" t="s">
        <v>298</v>
      </c>
      <c r="B85" s="984"/>
      <c r="C85" s="1036"/>
      <c r="D85" s="984"/>
      <c r="E85" s="984"/>
      <c r="F85" s="984"/>
      <c r="G85" s="984"/>
      <c r="H85" s="984"/>
      <c r="I85" s="984"/>
      <c r="J85" s="984"/>
      <c r="K85" s="984"/>
      <c r="L85" s="984"/>
      <c r="M85" s="984"/>
      <c r="N85" s="984"/>
      <c r="O85" s="984"/>
      <c r="P85" s="984"/>
      <c r="Q85" s="984"/>
      <c r="R85" s="984"/>
      <c r="S85" s="984"/>
      <c r="T85" s="984"/>
      <c r="U85" s="984"/>
      <c r="V85" s="984"/>
      <c r="W85" s="984"/>
      <c r="X85" s="984"/>
      <c r="Y85" s="984"/>
      <c r="Z85" s="984"/>
      <c r="AA85" s="984"/>
    </row>
    <row r="86">
      <c r="A86" s="984" t="s">
        <v>302</v>
      </c>
      <c r="B86" s="984"/>
      <c r="C86" s="1036"/>
      <c r="D86" s="984"/>
      <c r="E86" s="984"/>
      <c r="F86" s="984"/>
      <c r="G86" s="984"/>
      <c r="H86" s="984"/>
      <c r="I86" s="984"/>
      <c r="J86" s="984"/>
      <c r="K86" s="984"/>
      <c r="L86" s="984"/>
      <c r="M86" s="984"/>
      <c r="N86" s="984"/>
      <c r="O86" s="984"/>
      <c r="P86" s="984"/>
      <c r="Q86" s="984"/>
      <c r="R86" s="984"/>
      <c r="S86" s="984"/>
      <c r="T86" s="984"/>
      <c r="U86" s="984"/>
      <c r="V86" s="984"/>
      <c r="W86" s="984"/>
      <c r="X86" s="984"/>
      <c r="Y86" s="984"/>
      <c r="Z86" s="984"/>
      <c r="AA86" s="984"/>
    </row>
    <row r="87">
      <c r="A87" s="984" t="s">
        <v>306</v>
      </c>
      <c r="B87" s="984"/>
      <c r="C87" s="1036"/>
      <c r="D87" s="984"/>
      <c r="E87" s="984"/>
      <c r="F87" s="984"/>
      <c r="G87" s="984"/>
      <c r="H87" s="984"/>
      <c r="I87" s="984"/>
      <c r="J87" s="984"/>
      <c r="K87" s="984"/>
      <c r="L87" s="984"/>
      <c r="M87" s="984"/>
      <c r="N87" s="984"/>
      <c r="O87" s="984"/>
      <c r="P87" s="984"/>
      <c r="Q87" s="984"/>
      <c r="R87" s="984"/>
      <c r="S87" s="984"/>
      <c r="T87" s="984"/>
      <c r="U87" s="984"/>
      <c r="V87" s="984"/>
      <c r="W87" s="984"/>
      <c r="X87" s="984"/>
      <c r="Y87" s="984"/>
      <c r="Z87" s="984"/>
      <c r="AA87" s="984"/>
    </row>
    <row r="88">
      <c r="A88" s="984" t="s">
        <v>299</v>
      </c>
      <c r="B88" s="984"/>
      <c r="C88" s="1036"/>
      <c r="D88" s="984"/>
      <c r="E88" s="984"/>
      <c r="F88" s="984"/>
      <c r="G88" s="984"/>
      <c r="H88" s="984"/>
      <c r="I88" s="984"/>
      <c r="J88" s="984"/>
      <c r="K88" s="984"/>
      <c r="L88" s="984"/>
      <c r="M88" s="984"/>
      <c r="N88" s="984"/>
      <c r="O88" s="984"/>
      <c r="P88" s="984"/>
      <c r="Q88" s="984"/>
      <c r="R88" s="984"/>
      <c r="S88" s="984"/>
      <c r="T88" s="984"/>
      <c r="U88" s="984"/>
      <c r="V88" s="984"/>
      <c r="W88" s="984"/>
      <c r="X88" s="984"/>
      <c r="Y88" s="984"/>
      <c r="Z88" s="984"/>
      <c r="AA88" s="984"/>
    </row>
    <row r="89">
      <c r="A89" s="984" t="s">
        <v>300</v>
      </c>
      <c r="B89" s="984"/>
      <c r="C89" s="1036"/>
      <c r="D89" s="984"/>
      <c r="E89" s="984"/>
      <c r="F89" s="984"/>
      <c r="G89" s="984"/>
      <c r="H89" s="984"/>
      <c r="I89" s="984"/>
      <c r="J89" s="984"/>
      <c r="K89" s="984"/>
      <c r="L89" s="984"/>
      <c r="M89" s="984"/>
      <c r="N89" s="984"/>
      <c r="O89" s="984"/>
      <c r="P89" s="984"/>
      <c r="Q89" s="984"/>
      <c r="R89" s="984"/>
      <c r="S89" s="984"/>
      <c r="T89" s="984"/>
      <c r="U89" s="984"/>
      <c r="V89" s="984"/>
      <c r="W89" s="984"/>
      <c r="X89" s="984"/>
      <c r="Y89" s="984"/>
      <c r="Z89" s="984"/>
      <c r="AA89" s="984"/>
    </row>
    <row r="90">
      <c r="A90" s="984" t="s">
        <v>299</v>
      </c>
      <c r="B90" s="984"/>
      <c r="C90" s="1036"/>
      <c r="D90" s="984"/>
      <c r="E90" s="984"/>
      <c r="F90" s="984"/>
      <c r="G90" s="984"/>
      <c r="H90" s="984"/>
      <c r="I90" s="984"/>
      <c r="J90" s="984"/>
      <c r="K90" s="984"/>
      <c r="L90" s="984"/>
      <c r="M90" s="984"/>
      <c r="N90" s="984"/>
      <c r="O90" s="984"/>
      <c r="P90" s="984"/>
      <c r="Q90" s="984"/>
      <c r="R90" s="984"/>
      <c r="S90" s="984"/>
      <c r="T90" s="984"/>
      <c r="U90" s="984"/>
      <c r="V90" s="984"/>
      <c r="W90" s="984"/>
      <c r="X90" s="984"/>
      <c r="Y90" s="984"/>
      <c r="Z90" s="984"/>
      <c r="AA90" s="984"/>
    </row>
    <row r="91">
      <c r="A91" s="984" t="s">
        <v>308</v>
      </c>
      <c r="B91" s="984"/>
      <c r="C91" s="1036"/>
      <c r="D91" s="984"/>
      <c r="E91" s="984"/>
      <c r="F91" s="984"/>
      <c r="G91" s="984"/>
      <c r="H91" s="984"/>
      <c r="I91" s="984"/>
      <c r="J91" s="984"/>
      <c r="K91" s="984"/>
      <c r="L91" s="984"/>
      <c r="M91" s="984"/>
      <c r="N91" s="984"/>
      <c r="O91" s="984"/>
      <c r="P91" s="984"/>
      <c r="Q91" s="984"/>
      <c r="R91" s="984"/>
      <c r="S91" s="984"/>
      <c r="T91" s="984"/>
      <c r="U91" s="984"/>
      <c r="V91" s="984"/>
      <c r="W91" s="984"/>
      <c r="X91" s="984"/>
      <c r="Y91" s="984"/>
      <c r="Z91" s="984"/>
      <c r="AA91" s="984"/>
    </row>
    <row r="92">
      <c r="A92" s="984" t="s">
        <v>298</v>
      </c>
      <c r="B92" s="984"/>
      <c r="C92" s="1036"/>
      <c r="D92" s="984"/>
      <c r="E92" s="984"/>
      <c r="F92" s="984"/>
      <c r="G92" s="984"/>
      <c r="H92" s="984"/>
      <c r="I92" s="984"/>
      <c r="J92" s="984"/>
      <c r="K92" s="984"/>
      <c r="L92" s="984"/>
      <c r="M92" s="984"/>
      <c r="N92" s="984"/>
      <c r="O92" s="984"/>
      <c r="P92" s="984"/>
      <c r="Q92" s="984"/>
      <c r="R92" s="984"/>
      <c r="S92" s="984"/>
      <c r="T92" s="984"/>
      <c r="U92" s="984"/>
      <c r="V92" s="984"/>
      <c r="W92" s="984"/>
      <c r="X92" s="984"/>
      <c r="Y92" s="984"/>
      <c r="Z92" s="984"/>
      <c r="AA92" s="984"/>
    </row>
    <row r="93">
      <c r="A93" s="984" t="s">
        <v>302</v>
      </c>
      <c r="B93" s="984"/>
      <c r="C93" s="1036"/>
      <c r="D93" s="984"/>
      <c r="E93" s="984"/>
      <c r="F93" s="984"/>
      <c r="G93" s="984"/>
      <c r="H93" s="984"/>
      <c r="I93" s="984"/>
      <c r="J93" s="984"/>
      <c r="K93" s="984"/>
      <c r="L93" s="984"/>
      <c r="M93" s="984"/>
      <c r="N93" s="984"/>
      <c r="O93" s="984"/>
      <c r="P93" s="984"/>
      <c r="Q93" s="984"/>
      <c r="R93" s="984"/>
      <c r="S93" s="984"/>
      <c r="T93" s="984"/>
      <c r="U93" s="984"/>
      <c r="V93" s="984"/>
      <c r="W93" s="984"/>
      <c r="X93" s="984"/>
      <c r="Y93" s="984"/>
      <c r="Z93" s="984"/>
      <c r="AA93" s="984"/>
    </row>
    <row r="94">
      <c r="A94" s="984" t="s">
        <v>298</v>
      </c>
      <c r="B94" s="984"/>
      <c r="C94" s="1036"/>
      <c r="D94" s="984"/>
      <c r="E94" s="984"/>
      <c r="F94" s="984"/>
      <c r="G94" s="984"/>
      <c r="H94" s="984"/>
      <c r="I94" s="984"/>
      <c r="J94" s="984"/>
      <c r="K94" s="984"/>
      <c r="L94" s="984"/>
      <c r="M94" s="984"/>
      <c r="N94" s="984"/>
      <c r="O94" s="984"/>
      <c r="P94" s="984"/>
      <c r="Q94" s="984"/>
      <c r="R94" s="984"/>
      <c r="S94" s="984"/>
      <c r="T94" s="984"/>
      <c r="U94" s="984"/>
      <c r="V94" s="984"/>
      <c r="W94" s="984"/>
      <c r="X94" s="984"/>
      <c r="Y94" s="984"/>
      <c r="Z94" s="984"/>
      <c r="AA94" s="984"/>
    </row>
    <row r="95">
      <c r="A95" s="984" t="s">
        <v>308</v>
      </c>
      <c r="B95" s="984"/>
      <c r="C95" s="1036"/>
      <c r="D95" s="984"/>
      <c r="E95" s="984"/>
      <c r="F95" s="984"/>
      <c r="G95" s="984"/>
      <c r="H95" s="984"/>
      <c r="I95" s="984"/>
      <c r="J95" s="984"/>
      <c r="K95" s="984"/>
      <c r="L95" s="984"/>
      <c r="M95" s="984"/>
      <c r="N95" s="984"/>
      <c r="O95" s="984"/>
      <c r="P95" s="984"/>
      <c r="Q95" s="984"/>
      <c r="R95" s="984"/>
      <c r="S95" s="984"/>
      <c r="T95" s="984"/>
      <c r="U95" s="984"/>
      <c r="V95" s="984"/>
      <c r="W95" s="984"/>
      <c r="X95" s="984"/>
      <c r="Y95" s="984"/>
      <c r="Z95" s="984"/>
      <c r="AA95" s="984"/>
    </row>
    <row r="96">
      <c r="A96" s="984" t="s">
        <v>298</v>
      </c>
      <c r="B96" s="984"/>
      <c r="C96" s="1036"/>
      <c r="D96" s="984"/>
      <c r="E96" s="984"/>
      <c r="F96" s="984"/>
      <c r="G96" s="984"/>
      <c r="H96" s="984"/>
      <c r="I96" s="984"/>
      <c r="J96" s="984"/>
      <c r="K96" s="984"/>
      <c r="L96" s="984"/>
      <c r="M96" s="984"/>
      <c r="N96" s="984"/>
      <c r="O96" s="984"/>
      <c r="P96" s="984"/>
      <c r="Q96" s="984"/>
      <c r="R96" s="984"/>
      <c r="S96" s="984"/>
      <c r="T96" s="984"/>
      <c r="U96" s="984"/>
      <c r="V96" s="984"/>
      <c r="W96" s="984"/>
      <c r="X96" s="984"/>
      <c r="Y96" s="984"/>
      <c r="Z96" s="984"/>
      <c r="AA96" s="984"/>
    </row>
    <row r="97">
      <c r="A97" s="984" t="s">
        <v>298</v>
      </c>
      <c r="B97" s="984"/>
      <c r="C97" s="1036"/>
      <c r="D97" s="984"/>
      <c r="E97" s="984"/>
      <c r="F97" s="984"/>
      <c r="G97" s="984"/>
      <c r="H97" s="984"/>
      <c r="I97" s="984"/>
      <c r="J97" s="984"/>
      <c r="K97" s="984"/>
      <c r="L97" s="984"/>
      <c r="M97" s="984"/>
      <c r="N97" s="984"/>
      <c r="O97" s="984"/>
      <c r="P97" s="984"/>
      <c r="Q97" s="984"/>
      <c r="R97" s="984"/>
      <c r="S97" s="984"/>
      <c r="T97" s="984"/>
      <c r="U97" s="984"/>
      <c r="V97" s="984"/>
      <c r="W97" s="984"/>
      <c r="X97" s="984"/>
      <c r="Y97" s="984"/>
      <c r="Z97" s="984"/>
      <c r="AA97" s="984"/>
    </row>
    <row r="98">
      <c r="A98" s="984" t="s">
        <v>298</v>
      </c>
      <c r="B98" s="984"/>
      <c r="C98" s="1036"/>
      <c r="D98" s="984"/>
      <c r="E98" s="984"/>
      <c r="F98" s="984"/>
      <c r="G98" s="984"/>
      <c r="H98" s="984"/>
      <c r="I98" s="984"/>
      <c r="J98" s="984"/>
      <c r="K98" s="984"/>
      <c r="L98" s="984"/>
      <c r="M98" s="984"/>
      <c r="N98" s="984"/>
      <c r="O98" s="984"/>
      <c r="P98" s="984"/>
      <c r="Q98" s="984"/>
      <c r="R98" s="984"/>
      <c r="S98" s="984"/>
      <c r="T98" s="984"/>
      <c r="U98" s="984"/>
      <c r="V98" s="984"/>
      <c r="W98" s="984"/>
      <c r="X98" s="984"/>
      <c r="Y98" s="984"/>
      <c r="Z98" s="984"/>
      <c r="AA98" s="984"/>
    </row>
    <row r="99">
      <c r="A99" s="984" t="s">
        <v>299</v>
      </c>
      <c r="B99" s="984"/>
      <c r="C99" s="1036"/>
      <c r="D99" s="984"/>
      <c r="E99" s="984"/>
      <c r="F99" s="984"/>
      <c r="G99" s="984"/>
      <c r="H99" s="984"/>
      <c r="I99" s="984"/>
      <c r="J99" s="984"/>
      <c r="K99" s="984"/>
      <c r="L99" s="984"/>
      <c r="M99" s="984"/>
      <c r="N99" s="984"/>
      <c r="O99" s="984"/>
      <c r="P99" s="984"/>
      <c r="Q99" s="984"/>
      <c r="R99" s="984"/>
      <c r="S99" s="984"/>
      <c r="T99" s="984"/>
      <c r="U99" s="984"/>
      <c r="V99" s="984"/>
      <c r="W99" s="984"/>
      <c r="X99" s="984"/>
      <c r="Y99" s="984"/>
      <c r="Z99" s="984"/>
      <c r="AA99" s="984"/>
    </row>
    <row r="100">
      <c r="A100" s="984" t="s">
        <v>298</v>
      </c>
      <c r="B100" s="984"/>
      <c r="C100" s="1036"/>
      <c r="D100" s="984"/>
      <c r="E100" s="984"/>
      <c r="F100" s="984"/>
      <c r="G100" s="984"/>
      <c r="H100" s="984"/>
      <c r="I100" s="984"/>
      <c r="J100" s="984"/>
      <c r="K100" s="984"/>
      <c r="L100" s="984"/>
      <c r="M100" s="984"/>
      <c r="N100" s="984"/>
      <c r="O100" s="984"/>
      <c r="P100" s="984"/>
      <c r="Q100" s="984"/>
      <c r="R100" s="984"/>
      <c r="S100" s="984"/>
      <c r="T100" s="984"/>
      <c r="U100" s="984"/>
      <c r="V100" s="984"/>
      <c r="W100" s="984"/>
      <c r="X100" s="984"/>
      <c r="Y100" s="984"/>
      <c r="Z100" s="984"/>
      <c r="AA100" s="984"/>
    </row>
    <row r="101">
      <c r="A101" s="984" t="s">
        <v>298</v>
      </c>
      <c r="B101" s="984"/>
      <c r="C101" s="1036"/>
      <c r="D101" s="984"/>
      <c r="E101" s="984"/>
      <c r="F101" s="984"/>
      <c r="G101" s="984"/>
      <c r="H101" s="984"/>
      <c r="I101" s="984"/>
      <c r="J101" s="984"/>
      <c r="K101" s="984"/>
      <c r="L101" s="984"/>
      <c r="M101" s="984"/>
      <c r="N101" s="984"/>
      <c r="O101" s="984"/>
      <c r="P101" s="984"/>
      <c r="Q101" s="984"/>
      <c r="R101" s="984"/>
      <c r="S101" s="984"/>
      <c r="T101" s="984"/>
      <c r="U101" s="984"/>
      <c r="V101" s="984"/>
      <c r="W101" s="984"/>
      <c r="X101" s="984"/>
      <c r="Y101" s="984"/>
      <c r="Z101" s="984"/>
      <c r="AA101" s="984"/>
    </row>
    <row r="102">
      <c r="A102" s="984" t="s">
        <v>300</v>
      </c>
      <c r="B102" s="984"/>
      <c r="C102" s="1036"/>
      <c r="D102" s="984"/>
      <c r="E102" s="984"/>
      <c r="F102" s="984"/>
      <c r="G102" s="984"/>
      <c r="H102" s="984"/>
      <c r="I102" s="984"/>
      <c r="J102" s="984"/>
      <c r="K102" s="984"/>
      <c r="L102" s="984"/>
      <c r="M102" s="984"/>
      <c r="N102" s="984"/>
      <c r="O102" s="984"/>
      <c r="P102" s="984"/>
      <c r="Q102" s="984"/>
      <c r="R102" s="984"/>
      <c r="S102" s="984"/>
      <c r="T102" s="984"/>
      <c r="U102" s="984"/>
      <c r="V102" s="984"/>
      <c r="W102" s="984"/>
      <c r="X102" s="984"/>
      <c r="Y102" s="984"/>
      <c r="Z102" s="984"/>
      <c r="AA102" s="984"/>
    </row>
    <row r="103">
      <c r="A103" s="984" t="s">
        <v>298</v>
      </c>
      <c r="B103" s="984"/>
      <c r="C103" s="1036"/>
      <c r="D103" s="984"/>
      <c r="E103" s="984"/>
      <c r="F103" s="984"/>
      <c r="G103" s="984"/>
      <c r="H103" s="984"/>
      <c r="I103" s="984"/>
      <c r="J103" s="984"/>
      <c r="K103" s="984"/>
      <c r="L103" s="984"/>
      <c r="M103" s="984"/>
      <c r="N103" s="984"/>
      <c r="O103" s="984"/>
      <c r="P103" s="984"/>
      <c r="Q103" s="984"/>
      <c r="R103" s="984"/>
      <c r="S103" s="984"/>
      <c r="T103" s="984"/>
      <c r="U103" s="984"/>
      <c r="V103" s="984"/>
      <c r="W103" s="984"/>
      <c r="X103" s="984"/>
      <c r="Y103" s="984"/>
      <c r="Z103" s="984"/>
      <c r="AA103" s="984"/>
    </row>
    <row r="104">
      <c r="A104" s="984" t="s">
        <v>298</v>
      </c>
      <c r="B104" s="984"/>
      <c r="C104" s="1036"/>
      <c r="D104" s="984"/>
      <c r="E104" s="984"/>
      <c r="F104" s="984"/>
      <c r="G104" s="984"/>
      <c r="H104" s="984"/>
      <c r="I104" s="984"/>
      <c r="J104" s="984"/>
      <c r="K104" s="984"/>
      <c r="L104" s="984"/>
      <c r="M104" s="984"/>
      <c r="N104" s="984"/>
      <c r="O104" s="984"/>
      <c r="P104" s="984"/>
      <c r="Q104" s="984"/>
      <c r="R104" s="984"/>
      <c r="S104" s="984"/>
      <c r="T104" s="984"/>
      <c r="U104" s="984"/>
      <c r="V104" s="984"/>
      <c r="W104" s="984"/>
      <c r="X104" s="984"/>
      <c r="Y104" s="984"/>
      <c r="Z104" s="984"/>
      <c r="AA104" s="984"/>
    </row>
    <row r="105">
      <c r="A105" s="984" t="s">
        <v>300</v>
      </c>
      <c r="B105" s="984"/>
      <c r="C105" s="1036"/>
      <c r="D105" s="984"/>
      <c r="E105" s="984"/>
      <c r="F105" s="984"/>
      <c r="G105" s="984"/>
      <c r="H105" s="984"/>
      <c r="I105" s="984"/>
      <c r="J105" s="984"/>
      <c r="K105" s="984"/>
      <c r="L105" s="984"/>
      <c r="M105" s="984"/>
      <c r="N105" s="984"/>
      <c r="O105" s="984"/>
      <c r="P105" s="984"/>
      <c r="Q105" s="984"/>
      <c r="R105" s="984"/>
      <c r="S105" s="984"/>
      <c r="T105" s="984"/>
      <c r="U105" s="984"/>
      <c r="V105" s="984"/>
      <c r="W105" s="984"/>
      <c r="X105" s="984"/>
      <c r="Y105" s="984"/>
      <c r="Z105" s="984"/>
      <c r="AA105" s="984"/>
    </row>
    <row r="106">
      <c r="A106" s="984" t="s">
        <v>305</v>
      </c>
      <c r="B106" s="984"/>
      <c r="C106" s="1036"/>
      <c r="D106" s="984"/>
      <c r="E106" s="984"/>
      <c r="F106" s="984"/>
      <c r="G106" s="984"/>
      <c r="H106" s="984"/>
      <c r="I106" s="984"/>
      <c r="J106" s="984"/>
      <c r="K106" s="984"/>
      <c r="L106" s="984"/>
      <c r="M106" s="984"/>
      <c r="N106" s="984"/>
      <c r="O106" s="984"/>
      <c r="P106" s="984"/>
      <c r="Q106" s="984"/>
      <c r="R106" s="984"/>
      <c r="S106" s="984"/>
      <c r="T106" s="984"/>
      <c r="U106" s="984"/>
      <c r="V106" s="984"/>
      <c r="W106" s="984"/>
      <c r="X106" s="984"/>
      <c r="Y106" s="984"/>
      <c r="Z106" s="984"/>
      <c r="AA106" s="984"/>
    </row>
    <row r="107">
      <c r="A107" s="984" t="s">
        <v>296</v>
      </c>
      <c r="B107" s="984"/>
      <c r="C107" s="1036"/>
      <c r="D107" s="984"/>
      <c r="E107" s="984"/>
      <c r="F107" s="984"/>
      <c r="G107" s="984"/>
      <c r="H107" s="984"/>
      <c r="I107" s="984"/>
      <c r="J107" s="984"/>
      <c r="K107" s="984"/>
      <c r="L107" s="984"/>
      <c r="M107" s="984"/>
      <c r="N107" s="984"/>
      <c r="O107" s="984"/>
      <c r="P107" s="984"/>
      <c r="Q107" s="984"/>
      <c r="R107" s="984"/>
      <c r="S107" s="984"/>
      <c r="T107" s="984"/>
      <c r="U107" s="984"/>
      <c r="V107" s="984"/>
      <c r="W107" s="984"/>
      <c r="X107" s="984"/>
      <c r="Y107" s="984"/>
      <c r="Z107" s="984"/>
      <c r="AA107" s="984"/>
    </row>
    <row r="108">
      <c r="A108" s="984" t="s">
        <v>304</v>
      </c>
      <c r="B108" s="984"/>
      <c r="C108" s="1036"/>
      <c r="D108" s="984"/>
      <c r="E108" s="984"/>
      <c r="F108" s="984"/>
      <c r="G108" s="984"/>
      <c r="H108" s="984"/>
      <c r="I108" s="984"/>
      <c r="J108" s="984"/>
      <c r="K108" s="984"/>
      <c r="L108" s="984"/>
      <c r="M108" s="984"/>
      <c r="N108" s="984"/>
      <c r="O108" s="984"/>
      <c r="P108" s="984"/>
      <c r="Q108" s="984"/>
      <c r="R108" s="984"/>
      <c r="S108" s="984"/>
      <c r="T108" s="984"/>
      <c r="U108" s="984"/>
      <c r="V108" s="984"/>
      <c r="W108" s="984"/>
      <c r="X108" s="984"/>
      <c r="Y108" s="984"/>
      <c r="Z108" s="984"/>
      <c r="AA108" s="984"/>
    </row>
    <row r="109">
      <c r="A109" s="984" t="s">
        <v>296</v>
      </c>
      <c r="B109" s="984"/>
      <c r="C109" s="1036"/>
      <c r="D109" s="984"/>
      <c r="E109" s="984"/>
      <c r="F109" s="984"/>
      <c r="G109" s="984"/>
      <c r="H109" s="984"/>
      <c r="I109" s="984"/>
      <c r="J109" s="984"/>
      <c r="K109" s="984"/>
      <c r="L109" s="984"/>
      <c r="M109" s="984"/>
      <c r="N109" s="984"/>
      <c r="O109" s="984"/>
      <c r="P109" s="984"/>
      <c r="Q109" s="984"/>
      <c r="R109" s="984"/>
      <c r="S109" s="984"/>
      <c r="T109" s="984"/>
      <c r="U109" s="984"/>
      <c r="V109" s="984"/>
      <c r="W109" s="984"/>
      <c r="X109" s="984"/>
      <c r="Y109" s="984"/>
      <c r="Z109" s="984"/>
      <c r="AA109" s="984"/>
    </row>
    <row r="110">
      <c r="A110" s="984" t="s">
        <v>298</v>
      </c>
      <c r="B110" s="984"/>
      <c r="C110" s="1036"/>
      <c r="D110" s="984"/>
      <c r="E110" s="984"/>
      <c r="F110" s="984"/>
      <c r="G110" s="984"/>
      <c r="H110" s="984"/>
      <c r="I110" s="984"/>
      <c r="J110" s="984"/>
      <c r="K110" s="984"/>
      <c r="L110" s="984"/>
      <c r="M110" s="984"/>
      <c r="N110" s="984"/>
      <c r="O110" s="984"/>
      <c r="P110" s="984"/>
      <c r="Q110" s="984"/>
      <c r="R110" s="984"/>
      <c r="S110" s="984"/>
      <c r="T110" s="984"/>
      <c r="U110" s="984"/>
      <c r="V110" s="984"/>
      <c r="W110" s="984"/>
      <c r="X110" s="984"/>
      <c r="Y110" s="984"/>
      <c r="Z110" s="984"/>
      <c r="AA110" s="984"/>
    </row>
    <row r="111">
      <c r="A111" s="984" t="s">
        <v>298</v>
      </c>
      <c r="B111" s="984"/>
      <c r="C111" s="1036"/>
      <c r="D111" s="984"/>
      <c r="E111" s="984"/>
      <c r="F111" s="984"/>
      <c r="G111" s="984"/>
      <c r="H111" s="984"/>
      <c r="I111" s="984"/>
      <c r="J111" s="984"/>
      <c r="K111" s="984"/>
      <c r="L111" s="984"/>
      <c r="M111" s="984"/>
      <c r="N111" s="984"/>
      <c r="O111" s="984"/>
      <c r="P111" s="984"/>
      <c r="Q111" s="984"/>
      <c r="R111" s="984"/>
      <c r="S111" s="984"/>
      <c r="T111" s="984"/>
      <c r="U111" s="984"/>
      <c r="V111" s="984"/>
      <c r="W111" s="984"/>
      <c r="X111" s="984"/>
      <c r="Y111" s="984"/>
      <c r="Z111" s="984"/>
      <c r="AA111" s="984"/>
    </row>
    <row r="112">
      <c r="A112" s="984" t="s">
        <v>299</v>
      </c>
      <c r="B112" s="984"/>
      <c r="C112" s="1036"/>
      <c r="D112" s="984"/>
      <c r="E112" s="984"/>
      <c r="F112" s="984"/>
      <c r="G112" s="984"/>
      <c r="H112" s="984"/>
      <c r="I112" s="984"/>
      <c r="J112" s="984"/>
      <c r="K112" s="984"/>
      <c r="L112" s="984"/>
      <c r="M112" s="984"/>
      <c r="N112" s="984"/>
      <c r="O112" s="984"/>
      <c r="P112" s="984"/>
      <c r="Q112" s="984"/>
      <c r="R112" s="984"/>
      <c r="S112" s="984"/>
      <c r="T112" s="984"/>
      <c r="U112" s="984"/>
      <c r="V112" s="984"/>
      <c r="W112" s="984"/>
      <c r="X112" s="984"/>
      <c r="Y112" s="984"/>
      <c r="Z112" s="984"/>
      <c r="AA112" s="984"/>
    </row>
    <row r="113">
      <c r="A113" s="984" t="s">
        <v>298</v>
      </c>
      <c r="B113" s="984"/>
      <c r="C113" s="1036"/>
      <c r="D113" s="984"/>
      <c r="E113" s="984"/>
      <c r="F113" s="984"/>
      <c r="G113" s="984"/>
      <c r="H113" s="984"/>
      <c r="I113" s="984"/>
      <c r="J113" s="984"/>
      <c r="K113" s="984"/>
      <c r="L113" s="984"/>
      <c r="M113" s="984"/>
      <c r="N113" s="984"/>
      <c r="O113" s="984"/>
      <c r="P113" s="984"/>
      <c r="Q113" s="984"/>
      <c r="R113" s="984"/>
      <c r="S113" s="984"/>
      <c r="T113" s="984"/>
      <c r="U113" s="984"/>
      <c r="V113" s="984"/>
      <c r="W113" s="984"/>
      <c r="X113" s="984"/>
      <c r="Y113" s="984"/>
      <c r="Z113" s="984"/>
      <c r="AA113" s="984"/>
    </row>
    <row r="114">
      <c r="A114" s="984" t="s">
        <v>308</v>
      </c>
      <c r="B114" s="984"/>
      <c r="C114" s="1036"/>
      <c r="D114" s="984"/>
      <c r="E114" s="984"/>
      <c r="F114" s="984"/>
      <c r="G114" s="984"/>
      <c r="H114" s="984"/>
      <c r="I114" s="984"/>
      <c r="J114" s="984"/>
      <c r="K114" s="984"/>
      <c r="L114" s="984"/>
      <c r="M114" s="984"/>
      <c r="N114" s="984"/>
      <c r="O114" s="984"/>
      <c r="P114" s="984"/>
      <c r="Q114" s="984"/>
      <c r="R114" s="984"/>
      <c r="S114" s="984"/>
      <c r="T114" s="984"/>
      <c r="U114" s="984"/>
      <c r="V114" s="984"/>
      <c r="W114" s="984"/>
      <c r="X114" s="984"/>
      <c r="Y114" s="984"/>
      <c r="Z114" s="984"/>
      <c r="AA114" s="984"/>
    </row>
    <row r="115">
      <c r="A115" s="984" t="s">
        <v>298</v>
      </c>
      <c r="B115" s="984"/>
      <c r="C115" s="1036"/>
      <c r="D115" s="984"/>
      <c r="E115" s="984"/>
      <c r="F115" s="984"/>
      <c r="G115" s="984"/>
      <c r="H115" s="984"/>
      <c r="I115" s="984"/>
      <c r="J115" s="984"/>
      <c r="K115" s="984"/>
      <c r="L115" s="984"/>
      <c r="M115" s="984"/>
      <c r="N115" s="984"/>
      <c r="O115" s="984"/>
      <c r="P115" s="984"/>
      <c r="Q115" s="984"/>
      <c r="R115" s="984"/>
      <c r="S115" s="984"/>
      <c r="T115" s="984"/>
      <c r="U115" s="984"/>
      <c r="V115" s="984"/>
      <c r="W115" s="984"/>
      <c r="X115" s="984"/>
      <c r="Y115" s="984"/>
      <c r="Z115" s="984"/>
      <c r="AA115" s="984"/>
    </row>
    <row r="116">
      <c r="A116" s="984" t="s">
        <v>298</v>
      </c>
      <c r="B116" s="984"/>
      <c r="C116" s="1036"/>
      <c r="D116" s="984"/>
      <c r="E116" s="984"/>
      <c r="F116" s="984"/>
      <c r="G116" s="984"/>
      <c r="H116" s="984"/>
      <c r="I116" s="984"/>
      <c r="J116" s="984"/>
      <c r="K116" s="984"/>
      <c r="L116" s="984"/>
      <c r="M116" s="984"/>
      <c r="N116" s="984"/>
      <c r="O116" s="984"/>
      <c r="P116" s="984"/>
      <c r="Q116" s="984"/>
      <c r="R116" s="984"/>
      <c r="S116" s="984"/>
      <c r="T116" s="984"/>
      <c r="U116" s="984"/>
      <c r="V116" s="984"/>
      <c r="W116" s="984"/>
      <c r="X116" s="984"/>
      <c r="Y116" s="984"/>
      <c r="Z116" s="984"/>
      <c r="AA116" s="984"/>
    </row>
    <row r="117">
      <c r="A117" s="984" t="s">
        <v>298</v>
      </c>
      <c r="B117" s="984"/>
      <c r="C117" s="1036"/>
      <c r="D117" s="984"/>
      <c r="E117" s="984"/>
      <c r="F117" s="984"/>
      <c r="G117" s="984"/>
      <c r="H117" s="984"/>
      <c r="I117" s="984"/>
      <c r="J117" s="984"/>
      <c r="K117" s="984"/>
      <c r="L117" s="984"/>
      <c r="M117" s="984"/>
      <c r="N117" s="984"/>
      <c r="O117" s="984"/>
      <c r="P117" s="984"/>
      <c r="Q117" s="984"/>
      <c r="R117" s="984"/>
      <c r="S117" s="984"/>
      <c r="T117" s="984"/>
      <c r="U117" s="984"/>
      <c r="V117" s="984"/>
      <c r="W117" s="984"/>
      <c r="X117" s="984"/>
      <c r="Y117" s="984"/>
      <c r="Z117" s="984"/>
      <c r="AA117" s="984"/>
    </row>
    <row r="118">
      <c r="A118" s="984" t="s">
        <v>299</v>
      </c>
      <c r="B118" s="984"/>
      <c r="C118" s="1036"/>
      <c r="D118" s="984"/>
      <c r="E118" s="984"/>
      <c r="F118" s="984"/>
      <c r="G118" s="984"/>
      <c r="H118" s="984"/>
      <c r="I118" s="984"/>
      <c r="J118" s="984"/>
      <c r="K118" s="984"/>
      <c r="L118" s="984"/>
      <c r="M118" s="984"/>
      <c r="N118" s="984"/>
      <c r="O118" s="984"/>
      <c r="P118" s="984"/>
      <c r="Q118" s="984"/>
      <c r="R118" s="984"/>
      <c r="S118" s="984"/>
      <c r="T118" s="984"/>
      <c r="U118" s="984"/>
      <c r="V118" s="984"/>
      <c r="W118" s="984"/>
      <c r="X118" s="984"/>
      <c r="Y118" s="984"/>
      <c r="Z118" s="984"/>
      <c r="AA118" s="984"/>
    </row>
    <row r="119">
      <c r="A119" s="984" t="s">
        <v>298</v>
      </c>
      <c r="B119" s="984"/>
      <c r="C119" s="1036"/>
      <c r="D119" s="984"/>
      <c r="E119" s="984"/>
      <c r="F119" s="984"/>
      <c r="G119" s="984"/>
      <c r="H119" s="984"/>
      <c r="I119" s="984"/>
      <c r="J119" s="984"/>
      <c r="K119" s="984"/>
      <c r="L119" s="984"/>
      <c r="M119" s="984"/>
      <c r="N119" s="984"/>
      <c r="O119" s="984"/>
      <c r="P119" s="984"/>
      <c r="Q119" s="984"/>
      <c r="R119" s="984"/>
      <c r="S119" s="984"/>
      <c r="T119" s="984"/>
      <c r="U119" s="984"/>
      <c r="V119" s="984"/>
      <c r="W119" s="984"/>
      <c r="X119" s="984"/>
      <c r="Y119" s="984"/>
      <c r="Z119" s="984"/>
      <c r="AA119" s="984"/>
    </row>
    <row r="120">
      <c r="A120" s="984" t="s">
        <v>298</v>
      </c>
      <c r="B120" s="984"/>
      <c r="C120" s="1036"/>
      <c r="D120" s="984"/>
      <c r="E120" s="984"/>
      <c r="F120" s="984"/>
      <c r="G120" s="984"/>
      <c r="H120" s="984"/>
      <c r="I120" s="984"/>
      <c r="J120" s="984"/>
      <c r="K120" s="984"/>
      <c r="L120" s="984"/>
      <c r="M120" s="984"/>
      <c r="N120" s="984"/>
      <c r="O120" s="984"/>
      <c r="P120" s="984"/>
      <c r="Q120" s="984"/>
      <c r="R120" s="984"/>
      <c r="S120" s="984"/>
      <c r="T120" s="984"/>
      <c r="U120" s="984"/>
      <c r="V120" s="984"/>
      <c r="W120" s="984"/>
      <c r="X120" s="984"/>
      <c r="Y120" s="984"/>
      <c r="Z120" s="984"/>
      <c r="AA120" s="984"/>
    </row>
    <row r="121">
      <c r="A121" s="984" t="s">
        <v>298</v>
      </c>
      <c r="B121" s="984"/>
      <c r="C121" s="1036"/>
      <c r="D121" s="984"/>
      <c r="E121" s="984"/>
      <c r="F121" s="984"/>
      <c r="G121" s="984"/>
      <c r="H121" s="984"/>
      <c r="I121" s="984"/>
      <c r="J121" s="984"/>
      <c r="K121" s="984"/>
      <c r="L121" s="984"/>
      <c r="M121" s="984"/>
      <c r="N121" s="984"/>
      <c r="O121" s="984"/>
      <c r="P121" s="984"/>
      <c r="Q121" s="984"/>
      <c r="R121" s="984"/>
      <c r="S121" s="984"/>
      <c r="T121" s="984"/>
      <c r="U121" s="984"/>
      <c r="V121" s="984"/>
      <c r="W121" s="984"/>
      <c r="X121" s="984"/>
      <c r="Y121" s="984"/>
      <c r="Z121" s="984"/>
      <c r="AA121" s="984"/>
    </row>
    <row r="122">
      <c r="A122" s="984" t="s">
        <v>309</v>
      </c>
      <c r="B122" s="984"/>
      <c r="C122" s="1036"/>
      <c r="D122" s="984"/>
      <c r="E122" s="984"/>
      <c r="F122" s="984"/>
      <c r="G122" s="984"/>
      <c r="H122" s="984"/>
      <c r="I122" s="984"/>
      <c r="J122" s="984"/>
      <c r="K122" s="984"/>
      <c r="L122" s="984"/>
      <c r="M122" s="984"/>
      <c r="N122" s="984"/>
      <c r="O122" s="984"/>
      <c r="P122" s="984"/>
      <c r="Q122" s="984"/>
      <c r="R122" s="984"/>
      <c r="S122" s="984"/>
      <c r="T122" s="984"/>
      <c r="U122" s="984"/>
      <c r="V122" s="984"/>
      <c r="W122" s="984"/>
      <c r="X122" s="984"/>
      <c r="Y122" s="984"/>
      <c r="Z122" s="984"/>
      <c r="AA122" s="984"/>
    </row>
    <row r="123">
      <c r="A123" s="984" t="s">
        <v>302</v>
      </c>
      <c r="B123" s="984"/>
      <c r="C123" s="1036"/>
      <c r="D123" s="984"/>
      <c r="E123" s="984"/>
      <c r="F123" s="984"/>
      <c r="G123" s="984"/>
      <c r="H123" s="984"/>
      <c r="I123" s="984"/>
      <c r="J123" s="984"/>
      <c r="K123" s="984"/>
      <c r="L123" s="984"/>
      <c r="M123" s="984"/>
      <c r="N123" s="984"/>
      <c r="O123" s="984"/>
      <c r="P123" s="984"/>
      <c r="Q123" s="984"/>
      <c r="R123" s="984"/>
      <c r="S123" s="984"/>
      <c r="T123" s="984"/>
      <c r="U123" s="984"/>
      <c r="V123" s="984"/>
      <c r="W123" s="984"/>
      <c r="X123" s="984"/>
      <c r="Y123" s="984"/>
      <c r="Z123" s="984"/>
      <c r="AA123" s="984"/>
    </row>
    <row r="124">
      <c r="A124" s="984" t="s">
        <v>302</v>
      </c>
      <c r="B124" s="984"/>
      <c r="C124" s="1036"/>
      <c r="D124" s="984"/>
      <c r="E124" s="984"/>
      <c r="F124" s="984"/>
      <c r="G124" s="984"/>
      <c r="H124" s="984"/>
      <c r="I124" s="984"/>
      <c r="J124" s="984"/>
      <c r="K124" s="984"/>
      <c r="L124" s="984"/>
      <c r="M124" s="984"/>
      <c r="N124" s="984"/>
      <c r="O124" s="984"/>
      <c r="P124" s="984"/>
      <c r="Q124" s="984"/>
      <c r="R124" s="984"/>
      <c r="S124" s="984"/>
      <c r="T124" s="984"/>
      <c r="U124" s="984"/>
      <c r="V124" s="984"/>
      <c r="W124" s="984"/>
      <c r="X124" s="984"/>
      <c r="Y124" s="984"/>
      <c r="Z124" s="984"/>
      <c r="AA124" s="984"/>
    </row>
    <row r="125">
      <c r="A125" s="984" t="s">
        <v>315</v>
      </c>
      <c r="B125" s="984"/>
      <c r="C125" s="1036"/>
      <c r="D125" s="984"/>
      <c r="E125" s="984"/>
      <c r="F125" s="984"/>
      <c r="G125" s="984"/>
      <c r="H125" s="984"/>
      <c r="I125" s="984"/>
      <c r="J125" s="984"/>
      <c r="K125" s="984"/>
      <c r="L125" s="984"/>
      <c r="M125" s="984"/>
      <c r="N125" s="984"/>
      <c r="O125" s="984"/>
      <c r="P125" s="984"/>
      <c r="Q125" s="984"/>
      <c r="R125" s="984"/>
      <c r="S125" s="984"/>
      <c r="T125" s="984"/>
      <c r="U125" s="984"/>
      <c r="V125" s="984"/>
      <c r="W125" s="984"/>
      <c r="X125" s="984"/>
      <c r="Y125" s="984"/>
      <c r="Z125" s="984"/>
      <c r="AA125" s="984"/>
    </row>
    <row r="126">
      <c r="A126" s="984" t="s">
        <v>309</v>
      </c>
      <c r="B126" s="984"/>
      <c r="C126" s="1036"/>
      <c r="D126" s="984"/>
      <c r="E126" s="984"/>
      <c r="F126" s="984"/>
      <c r="G126" s="984"/>
      <c r="H126" s="984"/>
      <c r="I126" s="984"/>
      <c r="J126" s="984"/>
      <c r="K126" s="984"/>
      <c r="L126" s="984"/>
      <c r="M126" s="984"/>
      <c r="N126" s="984"/>
      <c r="O126" s="984"/>
      <c r="P126" s="984"/>
      <c r="Q126" s="984"/>
      <c r="R126" s="984"/>
      <c r="S126" s="984"/>
      <c r="T126" s="984"/>
      <c r="U126" s="984"/>
      <c r="V126" s="984"/>
      <c r="W126" s="984"/>
      <c r="X126" s="984"/>
      <c r="Y126" s="984"/>
      <c r="Z126" s="984"/>
      <c r="AA126" s="984"/>
    </row>
    <row r="127">
      <c r="A127" s="984" t="s">
        <v>299</v>
      </c>
      <c r="B127" s="984"/>
      <c r="C127" s="1036"/>
      <c r="D127" s="984"/>
      <c r="E127" s="984"/>
      <c r="F127" s="984"/>
      <c r="G127" s="984"/>
      <c r="H127" s="984"/>
      <c r="I127" s="984"/>
      <c r="J127" s="984"/>
      <c r="K127" s="984"/>
      <c r="L127" s="984"/>
      <c r="M127" s="984"/>
      <c r="N127" s="984"/>
      <c r="O127" s="984"/>
      <c r="P127" s="984"/>
      <c r="Q127" s="984"/>
      <c r="R127" s="984"/>
      <c r="S127" s="984"/>
      <c r="T127" s="984"/>
      <c r="U127" s="984"/>
      <c r="V127" s="984"/>
      <c r="W127" s="984"/>
      <c r="X127" s="984"/>
      <c r="Y127" s="984"/>
      <c r="Z127" s="984"/>
      <c r="AA127" s="984"/>
    </row>
    <row r="128">
      <c r="A128" s="984" t="s">
        <v>298</v>
      </c>
      <c r="B128" s="984"/>
      <c r="C128" s="1036"/>
      <c r="D128" s="984"/>
      <c r="E128" s="984"/>
      <c r="F128" s="984"/>
      <c r="G128" s="984"/>
      <c r="H128" s="984"/>
      <c r="I128" s="984"/>
      <c r="J128" s="984"/>
      <c r="K128" s="984"/>
      <c r="L128" s="984"/>
      <c r="M128" s="984"/>
      <c r="N128" s="984"/>
      <c r="O128" s="984"/>
      <c r="P128" s="984"/>
      <c r="Q128" s="984"/>
      <c r="R128" s="984"/>
      <c r="S128" s="984"/>
      <c r="T128" s="984"/>
      <c r="U128" s="984"/>
      <c r="V128" s="984"/>
      <c r="W128" s="984"/>
      <c r="X128" s="984"/>
      <c r="Y128" s="984"/>
      <c r="Z128" s="984"/>
      <c r="AA128" s="984"/>
    </row>
    <row r="129">
      <c r="A129" s="984" t="s">
        <v>308</v>
      </c>
      <c r="B129" s="984"/>
      <c r="C129" s="1036"/>
      <c r="D129" s="984"/>
      <c r="E129" s="984"/>
      <c r="F129" s="984"/>
      <c r="G129" s="984"/>
      <c r="H129" s="984"/>
      <c r="I129" s="984"/>
      <c r="J129" s="984"/>
      <c r="K129" s="984"/>
      <c r="L129" s="984"/>
      <c r="M129" s="984"/>
      <c r="N129" s="984"/>
      <c r="O129" s="984"/>
      <c r="P129" s="984"/>
      <c r="Q129" s="984"/>
      <c r="R129" s="984"/>
      <c r="S129" s="984"/>
      <c r="T129" s="984"/>
      <c r="U129" s="984"/>
      <c r="V129" s="984"/>
      <c r="W129" s="984"/>
      <c r="X129" s="984"/>
      <c r="Y129" s="984"/>
      <c r="Z129" s="984"/>
      <c r="AA129" s="984"/>
    </row>
    <row r="130">
      <c r="A130" s="984" t="s">
        <v>299</v>
      </c>
      <c r="B130" s="984"/>
      <c r="C130" s="1036"/>
      <c r="D130" s="984"/>
      <c r="E130" s="984"/>
      <c r="F130" s="984"/>
      <c r="G130" s="984"/>
      <c r="H130" s="984"/>
      <c r="I130" s="984"/>
      <c r="J130" s="984"/>
      <c r="K130" s="984"/>
      <c r="L130" s="984"/>
      <c r="M130" s="984"/>
      <c r="N130" s="984"/>
      <c r="O130" s="984"/>
      <c r="P130" s="984"/>
      <c r="Q130" s="984"/>
      <c r="R130" s="984"/>
      <c r="S130" s="984"/>
      <c r="T130" s="984"/>
      <c r="U130" s="984"/>
      <c r="V130" s="984"/>
      <c r="W130" s="984"/>
      <c r="X130" s="984"/>
      <c r="Y130" s="984"/>
      <c r="Z130" s="984"/>
      <c r="AA130" s="984"/>
    </row>
    <row r="131">
      <c r="A131" s="984" t="s">
        <v>299</v>
      </c>
      <c r="B131" s="984"/>
      <c r="C131" s="1036"/>
      <c r="D131" s="984"/>
      <c r="E131" s="984"/>
      <c r="F131" s="984"/>
      <c r="G131" s="984"/>
      <c r="H131" s="984"/>
      <c r="I131" s="984"/>
      <c r="J131" s="984"/>
      <c r="K131" s="984"/>
      <c r="L131" s="984"/>
      <c r="M131" s="984"/>
      <c r="N131" s="984"/>
      <c r="O131" s="984"/>
      <c r="P131" s="984"/>
      <c r="Q131" s="984"/>
      <c r="R131" s="984"/>
      <c r="S131" s="984"/>
      <c r="T131" s="984"/>
      <c r="U131" s="984"/>
      <c r="V131" s="984"/>
      <c r="W131" s="984"/>
      <c r="X131" s="984"/>
      <c r="Y131" s="984"/>
      <c r="Z131" s="984"/>
      <c r="AA131" s="984"/>
    </row>
    <row r="132">
      <c r="A132" s="984" t="s">
        <v>308</v>
      </c>
      <c r="B132" s="984"/>
      <c r="C132" s="1036"/>
      <c r="D132" s="984"/>
      <c r="E132" s="984"/>
      <c r="F132" s="984"/>
      <c r="G132" s="984"/>
      <c r="H132" s="984"/>
      <c r="I132" s="984"/>
      <c r="J132" s="984"/>
      <c r="K132" s="984"/>
      <c r="L132" s="984"/>
      <c r="M132" s="984"/>
      <c r="N132" s="984"/>
      <c r="O132" s="984"/>
      <c r="P132" s="984"/>
      <c r="Q132" s="984"/>
      <c r="R132" s="984"/>
      <c r="S132" s="984"/>
      <c r="T132" s="984"/>
      <c r="U132" s="984"/>
      <c r="V132" s="984"/>
      <c r="W132" s="984"/>
      <c r="X132" s="984"/>
      <c r="Y132" s="984"/>
      <c r="Z132" s="984"/>
      <c r="AA132" s="984"/>
    </row>
    <row r="133">
      <c r="A133" s="984" t="s">
        <v>300</v>
      </c>
      <c r="B133" s="984"/>
      <c r="C133" s="1036"/>
      <c r="D133" s="984"/>
      <c r="E133" s="984"/>
      <c r="F133" s="984"/>
      <c r="G133" s="984"/>
      <c r="H133" s="984"/>
      <c r="I133" s="984"/>
      <c r="J133" s="984"/>
      <c r="K133" s="984"/>
      <c r="L133" s="984"/>
      <c r="M133" s="984"/>
      <c r="N133" s="984"/>
      <c r="O133" s="984"/>
      <c r="P133" s="984"/>
      <c r="Q133" s="984"/>
      <c r="R133" s="984"/>
      <c r="S133" s="984"/>
      <c r="T133" s="984"/>
      <c r="U133" s="984"/>
      <c r="V133" s="984"/>
      <c r="W133" s="984"/>
      <c r="X133" s="984"/>
      <c r="Y133" s="984"/>
      <c r="Z133" s="984"/>
      <c r="AA133" s="984"/>
    </row>
    <row r="134">
      <c r="A134" s="984" t="s">
        <v>299</v>
      </c>
      <c r="B134" s="984"/>
      <c r="C134" s="1036"/>
      <c r="D134" s="984"/>
      <c r="E134" s="984"/>
      <c r="F134" s="984"/>
      <c r="G134" s="984"/>
      <c r="H134" s="984"/>
      <c r="I134" s="984"/>
      <c r="J134" s="984"/>
      <c r="K134" s="984"/>
      <c r="L134" s="984"/>
      <c r="M134" s="984"/>
      <c r="N134" s="984"/>
      <c r="O134" s="984"/>
      <c r="P134" s="984"/>
      <c r="Q134" s="984"/>
      <c r="R134" s="984"/>
      <c r="S134" s="984"/>
      <c r="T134" s="984"/>
      <c r="U134" s="984"/>
      <c r="V134" s="984"/>
      <c r="W134" s="984"/>
      <c r="X134" s="984"/>
      <c r="Y134" s="984"/>
      <c r="Z134" s="984"/>
      <c r="AA134" s="984"/>
    </row>
    <row r="135">
      <c r="A135" s="984" t="s">
        <v>296</v>
      </c>
      <c r="B135" s="984"/>
      <c r="C135" s="1036"/>
      <c r="D135" s="984"/>
      <c r="E135" s="984"/>
      <c r="F135" s="984"/>
      <c r="G135" s="984"/>
      <c r="H135" s="984"/>
      <c r="I135" s="984"/>
      <c r="J135" s="984"/>
      <c r="K135" s="984"/>
      <c r="L135" s="984"/>
      <c r="M135" s="984"/>
      <c r="N135" s="984"/>
      <c r="O135" s="984"/>
      <c r="P135" s="984"/>
      <c r="Q135" s="984"/>
      <c r="R135" s="984"/>
      <c r="S135" s="984"/>
      <c r="T135" s="984"/>
      <c r="U135" s="984"/>
      <c r="V135" s="984"/>
      <c r="W135" s="984"/>
      <c r="X135" s="984"/>
      <c r="Y135" s="984"/>
      <c r="Z135" s="984"/>
      <c r="AA135" s="984"/>
    </row>
    <row r="136">
      <c r="A136" s="984" t="s">
        <v>302</v>
      </c>
      <c r="B136" s="984"/>
      <c r="C136" s="1036"/>
      <c r="D136" s="984"/>
      <c r="E136" s="984"/>
      <c r="F136" s="984"/>
      <c r="G136" s="984"/>
      <c r="H136" s="984"/>
      <c r="I136" s="984"/>
      <c r="J136" s="984"/>
      <c r="K136" s="984"/>
      <c r="L136" s="984"/>
      <c r="M136" s="984"/>
      <c r="N136" s="984"/>
      <c r="O136" s="984"/>
      <c r="P136" s="984"/>
      <c r="Q136" s="984"/>
      <c r="R136" s="984"/>
      <c r="S136" s="984"/>
      <c r="T136" s="984"/>
      <c r="U136" s="984"/>
      <c r="V136" s="984"/>
      <c r="W136" s="984"/>
      <c r="X136" s="984"/>
      <c r="Y136" s="984"/>
      <c r="Z136" s="984"/>
      <c r="AA136" s="984"/>
    </row>
    <row r="137">
      <c r="A137" s="984" t="s">
        <v>302</v>
      </c>
      <c r="B137" s="984"/>
      <c r="C137" s="1036"/>
      <c r="D137" s="984"/>
      <c r="E137" s="984"/>
      <c r="F137" s="984"/>
      <c r="G137" s="984"/>
      <c r="H137" s="984"/>
      <c r="I137" s="984"/>
      <c r="J137" s="984"/>
      <c r="K137" s="984"/>
      <c r="L137" s="984"/>
      <c r="M137" s="984"/>
      <c r="N137" s="984"/>
      <c r="O137" s="984"/>
      <c r="P137" s="984"/>
      <c r="Q137" s="984"/>
      <c r="R137" s="984"/>
      <c r="S137" s="984"/>
      <c r="T137" s="984"/>
      <c r="U137" s="984"/>
      <c r="V137" s="984"/>
      <c r="W137" s="984"/>
      <c r="X137" s="984"/>
      <c r="Y137" s="984"/>
      <c r="Z137" s="984"/>
      <c r="AA137" s="984"/>
    </row>
    <row r="138">
      <c r="A138" s="984" t="s">
        <v>299</v>
      </c>
      <c r="B138" s="984"/>
      <c r="C138" s="1036"/>
      <c r="D138" s="984"/>
      <c r="E138" s="984"/>
      <c r="F138" s="984"/>
      <c r="G138" s="984"/>
      <c r="H138" s="984"/>
      <c r="I138" s="984"/>
      <c r="J138" s="984"/>
      <c r="K138" s="984"/>
      <c r="L138" s="984"/>
      <c r="M138" s="984"/>
      <c r="N138" s="984"/>
      <c r="O138" s="984"/>
      <c r="P138" s="984"/>
      <c r="Q138" s="984"/>
      <c r="R138" s="984"/>
      <c r="S138" s="984"/>
      <c r="T138" s="984"/>
      <c r="U138" s="984"/>
      <c r="V138" s="984"/>
      <c r="W138" s="984"/>
      <c r="X138" s="984"/>
      <c r="Y138" s="984"/>
      <c r="Z138" s="984"/>
      <c r="AA138" s="984"/>
    </row>
    <row r="139">
      <c r="A139" s="984" t="s">
        <v>296</v>
      </c>
      <c r="B139" s="984"/>
      <c r="C139" s="1036"/>
      <c r="D139" s="984"/>
      <c r="E139" s="984"/>
      <c r="F139" s="984"/>
      <c r="G139" s="984"/>
      <c r="H139" s="984"/>
      <c r="I139" s="984"/>
      <c r="J139" s="984"/>
      <c r="K139" s="984"/>
      <c r="L139" s="984"/>
      <c r="M139" s="984"/>
      <c r="N139" s="984"/>
      <c r="O139" s="984"/>
      <c r="P139" s="984"/>
      <c r="Q139" s="984"/>
      <c r="R139" s="984"/>
      <c r="S139" s="984"/>
      <c r="T139" s="984"/>
      <c r="U139" s="984"/>
      <c r="V139" s="984"/>
      <c r="W139" s="984"/>
      <c r="X139" s="984"/>
      <c r="Y139" s="984"/>
      <c r="Z139" s="984"/>
      <c r="AA139" s="984"/>
    </row>
    <row r="140">
      <c r="A140" s="984" t="s">
        <v>308</v>
      </c>
      <c r="B140" s="984"/>
      <c r="C140" s="1036"/>
      <c r="D140" s="984"/>
      <c r="E140" s="984"/>
      <c r="F140" s="984"/>
      <c r="G140" s="984"/>
      <c r="H140" s="984"/>
      <c r="I140" s="984"/>
      <c r="J140" s="984"/>
      <c r="K140" s="984"/>
      <c r="L140" s="984"/>
      <c r="M140" s="984"/>
      <c r="N140" s="984"/>
      <c r="O140" s="984"/>
      <c r="P140" s="984"/>
      <c r="Q140" s="984"/>
      <c r="R140" s="984"/>
      <c r="S140" s="984"/>
      <c r="T140" s="984"/>
      <c r="U140" s="984"/>
      <c r="V140" s="984"/>
      <c r="W140" s="984"/>
      <c r="X140" s="984"/>
      <c r="Y140" s="984"/>
      <c r="Z140" s="984"/>
      <c r="AA140" s="984"/>
    </row>
    <row r="141">
      <c r="A141" s="984" t="s">
        <v>299</v>
      </c>
      <c r="B141" s="984"/>
      <c r="C141" s="1036"/>
      <c r="D141" s="984"/>
      <c r="E141" s="984"/>
      <c r="F141" s="984"/>
      <c r="G141" s="984"/>
      <c r="H141" s="984"/>
      <c r="I141" s="984"/>
      <c r="J141" s="984"/>
      <c r="K141" s="984"/>
      <c r="L141" s="984"/>
      <c r="M141" s="984"/>
      <c r="N141" s="984"/>
      <c r="O141" s="984"/>
      <c r="P141" s="984"/>
      <c r="Q141" s="984"/>
      <c r="R141" s="984"/>
      <c r="S141" s="984"/>
      <c r="T141" s="984"/>
      <c r="U141" s="984"/>
      <c r="V141" s="984"/>
      <c r="W141" s="984"/>
      <c r="X141" s="984"/>
      <c r="Y141" s="984"/>
      <c r="Z141" s="984"/>
      <c r="AA141" s="984"/>
    </row>
    <row r="142">
      <c r="A142" s="984" t="s">
        <v>305</v>
      </c>
      <c r="B142" s="984"/>
      <c r="C142" s="1036"/>
      <c r="D142" s="984"/>
      <c r="E142" s="984"/>
      <c r="F142" s="984"/>
      <c r="G142" s="984"/>
      <c r="H142" s="984"/>
      <c r="I142" s="984"/>
      <c r="J142" s="984"/>
      <c r="K142" s="984"/>
      <c r="L142" s="984"/>
      <c r="M142" s="984"/>
      <c r="N142" s="984"/>
      <c r="O142" s="984"/>
      <c r="P142" s="984"/>
      <c r="Q142" s="984"/>
      <c r="R142" s="984"/>
      <c r="S142" s="984"/>
      <c r="T142" s="984"/>
      <c r="U142" s="984"/>
      <c r="V142" s="984"/>
      <c r="W142" s="984"/>
      <c r="X142" s="984"/>
      <c r="Y142" s="984"/>
      <c r="Z142" s="984"/>
      <c r="AA142" s="984"/>
    </row>
    <row r="143">
      <c r="A143" s="984" t="s">
        <v>308</v>
      </c>
      <c r="B143" s="984"/>
      <c r="C143" s="1036"/>
      <c r="D143" s="984"/>
      <c r="E143" s="984"/>
      <c r="F143" s="984"/>
      <c r="G143" s="984"/>
      <c r="H143" s="984"/>
      <c r="I143" s="984"/>
      <c r="J143" s="984"/>
      <c r="K143" s="984"/>
      <c r="L143" s="984"/>
      <c r="M143" s="984"/>
      <c r="N143" s="984"/>
      <c r="O143" s="984"/>
      <c r="P143" s="984"/>
      <c r="Q143" s="984"/>
      <c r="R143" s="984"/>
      <c r="S143" s="984"/>
      <c r="T143" s="984"/>
      <c r="U143" s="984"/>
      <c r="V143" s="984"/>
      <c r="W143" s="984"/>
      <c r="X143" s="984"/>
      <c r="Y143" s="984"/>
      <c r="Z143" s="984"/>
      <c r="AA143" s="984"/>
    </row>
    <row r="144">
      <c r="A144" s="984" t="s">
        <v>299</v>
      </c>
      <c r="B144" s="984"/>
      <c r="C144" s="1036"/>
      <c r="D144" s="984"/>
      <c r="E144" s="984"/>
      <c r="F144" s="984"/>
      <c r="G144" s="984"/>
      <c r="H144" s="984"/>
      <c r="I144" s="984"/>
      <c r="J144" s="984"/>
      <c r="K144" s="984"/>
      <c r="L144" s="984"/>
      <c r="M144" s="984"/>
      <c r="N144" s="984"/>
      <c r="O144" s="984"/>
      <c r="P144" s="984"/>
      <c r="Q144" s="984"/>
      <c r="R144" s="984"/>
      <c r="S144" s="984"/>
      <c r="T144" s="984"/>
      <c r="U144" s="984"/>
      <c r="V144" s="984"/>
      <c r="W144" s="984"/>
      <c r="X144" s="984"/>
      <c r="Y144" s="984"/>
      <c r="Z144" s="984"/>
      <c r="AA144" s="984"/>
    </row>
    <row r="145">
      <c r="A145" s="984" t="s">
        <v>308</v>
      </c>
      <c r="B145" s="984"/>
      <c r="C145" s="1036"/>
      <c r="D145" s="984"/>
      <c r="E145" s="984"/>
      <c r="F145" s="984"/>
      <c r="G145" s="984"/>
      <c r="H145" s="984"/>
      <c r="I145" s="984"/>
      <c r="J145" s="984"/>
      <c r="K145" s="984"/>
      <c r="L145" s="984"/>
      <c r="M145" s="984"/>
      <c r="N145" s="984"/>
      <c r="O145" s="984"/>
      <c r="P145" s="984"/>
      <c r="Q145" s="984"/>
      <c r="R145" s="984"/>
      <c r="S145" s="984"/>
      <c r="T145" s="984"/>
      <c r="U145" s="984"/>
      <c r="V145" s="984"/>
      <c r="W145" s="984"/>
      <c r="X145" s="984"/>
      <c r="Y145" s="984"/>
      <c r="Z145" s="984"/>
      <c r="AA145" s="984"/>
    </row>
    <row r="146">
      <c r="A146" s="984" t="s">
        <v>299</v>
      </c>
      <c r="B146" s="984"/>
      <c r="C146" s="1036"/>
      <c r="D146" s="984"/>
      <c r="E146" s="984"/>
      <c r="F146" s="984"/>
      <c r="G146" s="984"/>
      <c r="H146" s="984"/>
      <c r="I146" s="984"/>
      <c r="J146" s="984"/>
      <c r="K146" s="984"/>
      <c r="L146" s="984"/>
      <c r="M146" s="984"/>
      <c r="N146" s="984"/>
      <c r="O146" s="984"/>
      <c r="P146" s="984"/>
      <c r="Q146" s="984"/>
      <c r="R146" s="984"/>
      <c r="S146" s="984"/>
      <c r="T146" s="984"/>
      <c r="U146" s="984"/>
      <c r="V146" s="984"/>
      <c r="W146" s="984"/>
      <c r="X146" s="984"/>
      <c r="Y146" s="984"/>
      <c r="Z146" s="984"/>
      <c r="AA146" s="984"/>
    </row>
    <row r="147">
      <c r="A147" s="984" t="s">
        <v>316</v>
      </c>
      <c r="B147" s="984"/>
      <c r="C147" s="1036"/>
      <c r="D147" s="984"/>
      <c r="E147" s="984"/>
      <c r="F147" s="984"/>
      <c r="G147" s="984"/>
      <c r="H147" s="984"/>
      <c r="I147" s="984"/>
      <c r="J147" s="984"/>
      <c r="K147" s="984"/>
      <c r="L147" s="984"/>
      <c r="M147" s="984"/>
      <c r="N147" s="984"/>
      <c r="O147" s="984"/>
      <c r="P147" s="984"/>
      <c r="Q147" s="984"/>
      <c r="R147" s="984"/>
      <c r="S147" s="984"/>
      <c r="T147" s="984"/>
      <c r="U147" s="984"/>
      <c r="V147" s="984"/>
      <c r="W147" s="984"/>
      <c r="X147" s="984"/>
      <c r="Y147" s="984"/>
      <c r="Z147" s="984"/>
      <c r="AA147" s="984"/>
    </row>
    <row r="148">
      <c r="A148" s="984" t="s">
        <v>308</v>
      </c>
      <c r="B148" s="984"/>
      <c r="C148" s="1036"/>
      <c r="D148" s="984"/>
      <c r="E148" s="984"/>
      <c r="F148" s="984"/>
      <c r="G148" s="984"/>
      <c r="H148" s="984"/>
      <c r="I148" s="984"/>
      <c r="J148" s="984"/>
      <c r="K148" s="984"/>
      <c r="L148" s="984"/>
      <c r="M148" s="984"/>
      <c r="N148" s="984"/>
      <c r="O148" s="984"/>
      <c r="P148" s="984"/>
      <c r="Q148" s="984"/>
      <c r="R148" s="984"/>
      <c r="S148" s="984"/>
      <c r="T148" s="984"/>
      <c r="U148" s="984"/>
      <c r="V148" s="984"/>
      <c r="W148" s="984"/>
      <c r="X148" s="984"/>
      <c r="Y148" s="984"/>
      <c r="Z148" s="984"/>
      <c r="AA148" s="984"/>
    </row>
    <row r="149">
      <c r="A149" s="984" t="s">
        <v>299</v>
      </c>
      <c r="B149" s="984"/>
      <c r="C149" s="1036"/>
      <c r="D149" s="984"/>
      <c r="E149" s="984"/>
      <c r="F149" s="984"/>
      <c r="G149" s="984"/>
      <c r="H149" s="984"/>
      <c r="I149" s="984"/>
      <c r="J149" s="984"/>
      <c r="K149" s="984"/>
      <c r="L149" s="984"/>
      <c r="M149" s="984"/>
      <c r="N149" s="984"/>
      <c r="O149" s="984"/>
      <c r="P149" s="984"/>
      <c r="Q149" s="984"/>
      <c r="R149" s="984"/>
      <c r="S149" s="984"/>
      <c r="T149" s="984"/>
      <c r="U149" s="984"/>
      <c r="V149" s="984"/>
      <c r="W149" s="984"/>
      <c r="X149" s="984"/>
      <c r="Y149" s="984"/>
      <c r="Z149" s="984"/>
      <c r="AA149" s="984"/>
    </row>
    <row r="150">
      <c r="A150" s="984" t="s">
        <v>302</v>
      </c>
      <c r="B150" s="984"/>
      <c r="C150" s="1036"/>
      <c r="D150" s="984"/>
      <c r="E150" s="984"/>
      <c r="F150" s="984"/>
      <c r="G150" s="984"/>
      <c r="H150" s="984"/>
      <c r="I150" s="984"/>
      <c r="J150" s="984"/>
      <c r="K150" s="984"/>
      <c r="L150" s="984"/>
      <c r="M150" s="984"/>
      <c r="N150" s="984"/>
      <c r="O150" s="984"/>
      <c r="P150" s="984"/>
      <c r="Q150" s="984"/>
      <c r="R150" s="984"/>
      <c r="S150" s="984"/>
      <c r="T150" s="984"/>
      <c r="U150" s="984"/>
      <c r="V150" s="984"/>
      <c r="W150" s="984"/>
      <c r="X150" s="984"/>
      <c r="Y150" s="984"/>
      <c r="Z150" s="984"/>
      <c r="AA150" s="984"/>
    </row>
    <row r="151">
      <c r="A151" s="984" t="s">
        <v>308</v>
      </c>
      <c r="B151" s="984"/>
      <c r="C151" s="1036"/>
      <c r="D151" s="984"/>
      <c r="E151" s="984"/>
      <c r="F151" s="984"/>
      <c r="G151" s="984"/>
      <c r="H151" s="984"/>
      <c r="I151" s="984"/>
      <c r="J151" s="984"/>
      <c r="K151" s="984"/>
      <c r="L151" s="984"/>
      <c r="M151" s="984"/>
      <c r="N151" s="984"/>
      <c r="O151" s="984"/>
      <c r="P151" s="984"/>
      <c r="Q151" s="984"/>
      <c r="R151" s="984"/>
      <c r="S151" s="984"/>
      <c r="T151" s="984"/>
      <c r="U151" s="984"/>
      <c r="V151" s="984"/>
      <c r="W151" s="984"/>
      <c r="X151" s="984"/>
      <c r="Y151" s="984"/>
      <c r="Z151" s="984"/>
      <c r="AA151" s="984"/>
    </row>
    <row r="152">
      <c r="A152" s="984" t="s">
        <v>298</v>
      </c>
      <c r="B152" s="984"/>
      <c r="C152" s="1036"/>
      <c r="D152" s="984"/>
      <c r="E152" s="984"/>
      <c r="F152" s="984"/>
      <c r="G152" s="984"/>
      <c r="H152" s="984"/>
      <c r="I152" s="984"/>
      <c r="J152" s="984"/>
      <c r="K152" s="984"/>
      <c r="L152" s="984"/>
      <c r="M152" s="984"/>
      <c r="N152" s="984"/>
      <c r="O152" s="984"/>
      <c r="P152" s="984"/>
      <c r="Q152" s="984"/>
      <c r="R152" s="984"/>
      <c r="S152" s="984"/>
      <c r="T152" s="984"/>
      <c r="U152" s="984"/>
      <c r="V152" s="984"/>
      <c r="W152" s="984"/>
      <c r="X152" s="984"/>
      <c r="Y152" s="984"/>
      <c r="Z152" s="984"/>
      <c r="AA152" s="984"/>
    </row>
    <row r="153">
      <c r="A153" s="984" t="s">
        <v>311</v>
      </c>
      <c r="B153" s="984"/>
      <c r="C153" s="1036"/>
      <c r="D153" s="984"/>
      <c r="E153" s="984"/>
      <c r="F153" s="984"/>
      <c r="G153" s="984"/>
      <c r="H153" s="984"/>
      <c r="I153" s="984"/>
      <c r="J153" s="984"/>
      <c r="K153" s="984"/>
      <c r="L153" s="984"/>
      <c r="M153" s="984"/>
      <c r="N153" s="984"/>
      <c r="O153" s="984"/>
      <c r="P153" s="984"/>
      <c r="Q153" s="984"/>
      <c r="R153" s="984"/>
      <c r="S153" s="984"/>
      <c r="T153" s="984"/>
      <c r="U153" s="984"/>
      <c r="V153" s="984"/>
      <c r="W153" s="984"/>
      <c r="X153" s="984"/>
      <c r="Y153" s="984"/>
      <c r="Z153" s="984"/>
      <c r="AA153" s="984"/>
    </row>
    <row r="154">
      <c r="A154" s="984" t="s">
        <v>308</v>
      </c>
      <c r="B154" s="984"/>
      <c r="C154" s="1036"/>
      <c r="D154" s="984"/>
      <c r="E154" s="984"/>
      <c r="F154" s="984"/>
      <c r="G154" s="984"/>
      <c r="H154" s="984"/>
      <c r="I154" s="984"/>
      <c r="J154" s="984"/>
      <c r="K154" s="984"/>
      <c r="L154" s="984"/>
      <c r="M154" s="984"/>
      <c r="N154" s="984"/>
      <c r="O154" s="984"/>
      <c r="P154" s="984"/>
      <c r="Q154" s="984"/>
      <c r="R154" s="984"/>
      <c r="S154" s="984"/>
      <c r="T154" s="984"/>
      <c r="U154" s="984"/>
      <c r="V154" s="984"/>
      <c r="W154" s="984"/>
      <c r="X154" s="984"/>
      <c r="Y154" s="984"/>
      <c r="Z154" s="984"/>
      <c r="AA154" s="984"/>
    </row>
    <row r="155">
      <c r="A155" s="984" t="s">
        <v>308</v>
      </c>
      <c r="B155" s="984"/>
      <c r="C155" s="1036"/>
      <c r="D155" s="984"/>
      <c r="E155" s="984"/>
      <c r="F155" s="984"/>
      <c r="G155" s="984"/>
      <c r="H155" s="984"/>
      <c r="I155" s="984"/>
      <c r="J155" s="984"/>
      <c r="K155" s="984"/>
      <c r="L155" s="984"/>
      <c r="M155" s="984"/>
      <c r="N155" s="984"/>
      <c r="O155" s="984"/>
      <c r="P155" s="984"/>
      <c r="Q155" s="984"/>
      <c r="R155" s="984"/>
      <c r="S155" s="984"/>
      <c r="T155" s="984"/>
      <c r="U155" s="984"/>
      <c r="V155" s="984"/>
      <c r="W155" s="984"/>
      <c r="X155" s="984"/>
      <c r="Y155" s="984"/>
      <c r="Z155" s="984"/>
      <c r="AA155" s="984"/>
    </row>
    <row r="156">
      <c r="A156" s="984" t="s">
        <v>308</v>
      </c>
      <c r="B156" s="984"/>
      <c r="C156" s="1036"/>
      <c r="D156" s="984"/>
      <c r="E156" s="984"/>
      <c r="F156" s="984"/>
      <c r="G156" s="984"/>
      <c r="H156" s="984"/>
      <c r="I156" s="984"/>
      <c r="J156" s="984"/>
      <c r="K156" s="984"/>
      <c r="L156" s="984"/>
      <c r="M156" s="984"/>
      <c r="N156" s="984"/>
      <c r="O156" s="984"/>
      <c r="P156" s="984"/>
      <c r="Q156" s="984"/>
      <c r="R156" s="984"/>
      <c r="S156" s="984"/>
      <c r="T156" s="984"/>
      <c r="U156" s="984"/>
      <c r="V156" s="984"/>
      <c r="W156" s="984"/>
      <c r="X156" s="984"/>
      <c r="Y156" s="984"/>
      <c r="Z156" s="984"/>
      <c r="AA156" s="984"/>
    </row>
    <row r="157">
      <c r="A157" s="984" t="s">
        <v>299</v>
      </c>
      <c r="B157" s="984"/>
      <c r="C157" s="1036"/>
      <c r="D157" s="984"/>
      <c r="E157" s="984"/>
      <c r="F157" s="984"/>
      <c r="G157" s="984"/>
      <c r="H157" s="984"/>
      <c r="I157" s="984"/>
      <c r="J157" s="984"/>
      <c r="K157" s="984"/>
      <c r="L157" s="984"/>
      <c r="M157" s="984"/>
      <c r="N157" s="984"/>
      <c r="O157" s="984"/>
      <c r="P157" s="984"/>
      <c r="Q157" s="984"/>
      <c r="R157" s="984"/>
      <c r="S157" s="984"/>
      <c r="T157" s="984"/>
      <c r="U157" s="984"/>
      <c r="V157" s="984"/>
      <c r="W157" s="984"/>
      <c r="X157" s="984"/>
      <c r="Y157" s="984"/>
      <c r="Z157" s="984"/>
      <c r="AA157" s="984"/>
    </row>
    <row r="158">
      <c r="A158" s="984" t="s">
        <v>304</v>
      </c>
      <c r="B158" s="984"/>
      <c r="C158" s="1036"/>
      <c r="D158" s="984"/>
      <c r="E158" s="984"/>
      <c r="F158" s="984"/>
      <c r="G158" s="984"/>
      <c r="H158" s="984"/>
      <c r="I158" s="984"/>
      <c r="J158" s="984"/>
      <c r="K158" s="984"/>
      <c r="L158" s="984"/>
      <c r="M158" s="984"/>
      <c r="N158" s="984"/>
      <c r="O158" s="984"/>
      <c r="P158" s="984"/>
      <c r="Q158" s="984"/>
      <c r="R158" s="984"/>
      <c r="S158" s="984"/>
      <c r="T158" s="984"/>
      <c r="U158" s="984"/>
      <c r="V158" s="984"/>
      <c r="W158" s="984"/>
      <c r="X158" s="984"/>
      <c r="Y158" s="984"/>
      <c r="Z158" s="984"/>
      <c r="AA158" s="984"/>
    </row>
    <row r="159">
      <c r="A159" s="984" t="s">
        <v>296</v>
      </c>
      <c r="B159" s="984"/>
      <c r="C159" s="1036"/>
      <c r="D159" s="984"/>
      <c r="E159" s="984"/>
      <c r="F159" s="984"/>
      <c r="G159" s="984"/>
      <c r="H159" s="984"/>
      <c r="I159" s="984"/>
      <c r="J159" s="984"/>
      <c r="K159" s="984"/>
      <c r="L159" s="984"/>
      <c r="M159" s="984"/>
      <c r="N159" s="984"/>
      <c r="O159" s="984"/>
      <c r="P159" s="984"/>
      <c r="Q159" s="984"/>
      <c r="R159" s="984"/>
      <c r="S159" s="984"/>
      <c r="T159" s="984"/>
      <c r="U159" s="984"/>
      <c r="V159" s="984"/>
      <c r="W159" s="984"/>
      <c r="X159" s="984"/>
      <c r="Y159" s="984"/>
      <c r="Z159" s="984"/>
      <c r="AA159" s="984"/>
    </row>
    <row r="160">
      <c r="A160" s="984" t="s">
        <v>298</v>
      </c>
      <c r="B160" s="984"/>
      <c r="C160" s="1036"/>
      <c r="D160" s="984"/>
      <c r="E160" s="984"/>
      <c r="F160" s="984"/>
      <c r="G160" s="984"/>
      <c r="H160" s="984"/>
      <c r="I160" s="984"/>
      <c r="J160" s="984"/>
      <c r="K160" s="984"/>
      <c r="L160" s="984"/>
      <c r="M160" s="984"/>
      <c r="N160" s="984"/>
      <c r="O160" s="984"/>
      <c r="P160" s="984"/>
      <c r="Q160" s="984"/>
      <c r="R160" s="984"/>
      <c r="S160" s="984"/>
      <c r="T160" s="984"/>
      <c r="U160" s="984"/>
      <c r="V160" s="984"/>
      <c r="W160" s="984"/>
      <c r="X160" s="984"/>
      <c r="Y160" s="984"/>
      <c r="Z160" s="984"/>
      <c r="AA160" s="984"/>
    </row>
    <row r="161">
      <c r="A161" s="984" t="s">
        <v>299</v>
      </c>
      <c r="B161" s="984"/>
      <c r="C161" s="1036"/>
      <c r="D161" s="984"/>
      <c r="E161" s="984"/>
      <c r="F161" s="984"/>
      <c r="G161" s="984"/>
      <c r="H161" s="984"/>
      <c r="I161" s="984"/>
      <c r="J161" s="984"/>
      <c r="K161" s="984"/>
      <c r="L161" s="984"/>
      <c r="M161" s="984"/>
      <c r="N161" s="984"/>
      <c r="O161" s="984"/>
      <c r="P161" s="984"/>
      <c r="Q161" s="984"/>
      <c r="R161" s="984"/>
      <c r="S161" s="984"/>
      <c r="T161" s="984"/>
      <c r="U161" s="984"/>
      <c r="V161" s="984"/>
      <c r="W161" s="984"/>
      <c r="X161" s="984"/>
      <c r="Y161" s="984"/>
      <c r="Z161" s="984"/>
      <c r="AA161" s="984"/>
    </row>
    <row r="162">
      <c r="A162" s="984" t="s">
        <v>317</v>
      </c>
      <c r="B162" s="984"/>
      <c r="C162" s="1036"/>
      <c r="D162" s="984"/>
      <c r="E162" s="984"/>
      <c r="F162" s="984"/>
      <c r="G162" s="984"/>
      <c r="H162" s="984"/>
      <c r="I162" s="984"/>
      <c r="J162" s="984"/>
      <c r="K162" s="984"/>
      <c r="L162" s="984"/>
      <c r="M162" s="984"/>
      <c r="N162" s="984"/>
      <c r="O162" s="984"/>
      <c r="P162" s="984"/>
      <c r="Q162" s="984"/>
      <c r="R162" s="984"/>
      <c r="S162" s="984"/>
      <c r="T162" s="984"/>
      <c r="U162" s="984"/>
      <c r="V162" s="984"/>
      <c r="W162" s="984"/>
      <c r="X162" s="984"/>
      <c r="Y162" s="984"/>
      <c r="Z162" s="984"/>
      <c r="AA162" s="984"/>
    </row>
    <row r="163">
      <c r="A163" s="984" t="s">
        <v>299</v>
      </c>
      <c r="B163" s="984"/>
      <c r="C163" s="1036"/>
      <c r="D163" s="984"/>
      <c r="E163" s="984"/>
      <c r="F163" s="984"/>
      <c r="G163" s="984"/>
      <c r="H163" s="984"/>
      <c r="I163" s="984"/>
      <c r="J163" s="984"/>
      <c r="K163" s="984"/>
      <c r="L163" s="984"/>
      <c r="M163" s="984"/>
      <c r="N163" s="984"/>
      <c r="O163" s="984"/>
      <c r="P163" s="984"/>
      <c r="Q163" s="984"/>
      <c r="R163" s="984"/>
      <c r="S163" s="984"/>
      <c r="T163" s="984"/>
      <c r="U163" s="984"/>
      <c r="V163" s="984"/>
      <c r="W163" s="984"/>
      <c r="X163" s="984"/>
      <c r="Y163" s="984"/>
      <c r="Z163" s="984"/>
      <c r="AA163" s="984"/>
    </row>
    <row r="164">
      <c r="A164" s="984" t="s">
        <v>318</v>
      </c>
      <c r="B164" s="984"/>
      <c r="C164" s="1036"/>
      <c r="D164" s="984"/>
      <c r="E164" s="984"/>
      <c r="F164" s="984"/>
      <c r="G164" s="984"/>
      <c r="H164" s="984"/>
      <c r="I164" s="984"/>
      <c r="J164" s="984"/>
      <c r="K164" s="984"/>
      <c r="L164" s="984"/>
      <c r="M164" s="984"/>
      <c r="N164" s="984"/>
      <c r="O164" s="984"/>
      <c r="P164" s="984"/>
      <c r="Q164" s="984"/>
      <c r="R164" s="984"/>
      <c r="S164" s="984"/>
      <c r="T164" s="984"/>
      <c r="U164" s="984"/>
      <c r="V164" s="984"/>
      <c r="W164" s="984"/>
      <c r="X164" s="984"/>
      <c r="Y164" s="984"/>
      <c r="Z164" s="984"/>
      <c r="AA164" s="984"/>
    </row>
    <row r="165">
      <c r="A165" s="984" t="s">
        <v>308</v>
      </c>
      <c r="B165" s="984"/>
      <c r="C165" s="1036"/>
      <c r="D165" s="984"/>
      <c r="E165" s="984"/>
      <c r="F165" s="984"/>
      <c r="G165" s="984"/>
      <c r="H165" s="984"/>
      <c r="I165" s="984"/>
      <c r="J165" s="984"/>
      <c r="K165" s="984"/>
      <c r="L165" s="984"/>
      <c r="M165" s="984"/>
      <c r="N165" s="984"/>
      <c r="O165" s="984"/>
      <c r="P165" s="984"/>
      <c r="Q165" s="984"/>
      <c r="R165" s="984"/>
      <c r="S165" s="984"/>
      <c r="T165" s="984"/>
      <c r="U165" s="984"/>
      <c r="V165" s="984"/>
      <c r="W165" s="984"/>
      <c r="X165" s="984"/>
      <c r="Y165" s="984"/>
      <c r="Z165" s="984"/>
      <c r="AA165" s="984"/>
    </row>
    <row r="166">
      <c r="A166" s="984" t="s">
        <v>316</v>
      </c>
      <c r="B166" s="984"/>
      <c r="C166" s="1036"/>
      <c r="D166" s="984"/>
      <c r="E166" s="984"/>
      <c r="F166" s="984"/>
      <c r="G166" s="984"/>
      <c r="H166" s="984"/>
      <c r="I166" s="984"/>
      <c r="J166" s="984"/>
      <c r="K166" s="984"/>
      <c r="L166" s="984"/>
      <c r="M166" s="984"/>
      <c r="N166" s="984"/>
      <c r="O166" s="984"/>
      <c r="P166" s="984"/>
      <c r="Q166" s="984"/>
      <c r="R166" s="984"/>
      <c r="S166" s="984"/>
      <c r="T166" s="984"/>
      <c r="U166" s="984"/>
      <c r="V166" s="984"/>
      <c r="W166" s="984"/>
      <c r="X166" s="984"/>
      <c r="Y166" s="984"/>
      <c r="Z166" s="984"/>
      <c r="AA166" s="984"/>
    </row>
    <row r="167">
      <c r="A167" s="984" t="s">
        <v>298</v>
      </c>
      <c r="B167" s="984"/>
      <c r="C167" s="1036"/>
      <c r="D167" s="984"/>
      <c r="E167" s="984"/>
      <c r="F167" s="984"/>
      <c r="G167" s="984"/>
      <c r="H167" s="984"/>
      <c r="I167" s="984"/>
      <c r="J167" s="984"/>
      <c r="K167" s="984"/>
      <c r="L167" s="984"/>
      <c r="M167" s="984"/>
      <c r="N167" s="984"/>
      <c r="O167" s="984"/>
      <c r="P167" s="984"/>
      <c r="Q167" s="984"/>
      <c r="R167" s="984"/>
      <c r="S167" s="984"/>
      <c r="T167" s="984"/>
      <c r="U167" s="984"/>
      <c r="V167" s="984"/>
      <c r="W167" s="984"/>
      <c r="X167" s="984"/>
      <c r="Y167" s="984"/>
      <c r="Z167" s="984"/>
      <c r="AA167" s="984"/>
    </row>
    <row r="168">
      <c r="A168" s="984" t="s">
        <v>298</v>
      </c>
      <c r="B168" s="984"/>
      <c r="C168" s="1036"/>
      <c r="D168" s="984"/>
      <c r="E168" s="984"/>
      <c r="F168" s="984"/>
      <c r="G168" s="984"/>
      <c r="H168" s="984"/>
      <c r="I168" s="984"/>
      <c r="J168" s="984"/>
      <c r="K168" s="984"/>
      <c r="L168" s="984"/>
      <c r="M168" s="984"/>
      <c r="N168" s="984"/>
      <c r="O168" s="984"/>
      <c r="P168" s="984"/>
      <c r="Q168" s="984"/>
      <c r="R168" s="984"/>
      <c r="S168" s="984"/>
      <c r="T168" s="984"/>
      <c r="U168" s="984"/>
      <c r="V168" s="984"/>
      <c r="W168" s="984"/>
      <c r="X168" s="984"/>
      <c r="Y168" s="984"/>
      <c r="Z168" s="984"/>
      <c r="AA168" s="984"/>
    </row>
    <row r="169">
      <c r="A169" s="984" t="s">
        <v>298</v>
      </c>
      <c r="B169" s="984"/>
      <c r="C169" s="1036"/>
      <c r="D169" s="984"/>
      <c r="E169" s="984"/>
      <c r="F169" s="984"/>
      <c r="G169" s="984"/>
      <c r="H169" s="984"/>
      <c r="I169" s="984"/>
      <c r="J169" s="984"/>
      <c r="K169" s="984"/>
      <c r="L169" s="984"/>
      <c r="M169" s="984"/>
      <c r="N169" s="984"/>
      <c r="O169" s="984"/>
      <c r="P169" s="984"/>
      <c r="Q169" s="984"/>
      <c r="R169" s="984"/>
      <c r="S169" s="984"/>
      <c r="T169" s="984"/>
      <c r="U169" s="984"/>
      <c r="V169" s="984"/>
      <c r="W169" s="984"/>
      <c r="X169" s="984"/>
      <c r="Y169" s="984"/>
      <c r="Z169" s="984"/>
      <c r="AA169" s="984"/>
    </row>
    <row r="170">
      <c r="A170" s="984" t="s">
        <v>296</v>
      </c>
      <c r="B170" s="984"/>
      <c r="C170" s="1036"/>
      <c r="D170" s="984"/>
      <c r="E170" s="984"/>
      <c r="F170" s="984"/>
      <c r="G170" s="984"/>
      <c r="H170" s="984"/>
      <c r="I170" s="984"/>
      <c r="J170" s="984"/>
      <c r="K170" s="984"/>
      <c r="L170" s="984"/>
      <c r="M170" s="984"/>
      <c r="N170" s="984"/>
      <c r="O170" s="984"/>
      <c r="P170" s="984"/>
      <c r="Q170" s="984"/>
      <c r="R170" s="984"/>
      <c r="S170" s="984"/>
      <c r="T170" s="984"/>
      <c r="U170" s="984"/>
      <c r="V170" s="984"/>
      <c r="W170" s="984"/>
      <c r="X170" s="984"/>
      <c r="Y170" s="984"/>
      <c r="Z170" s="984"/>
      <c r="AA170" s="984"/>
    </row>
    <row r="171">
      <c r="A171" s="984" t="s">
        <v>298</v>
      </c>
      <c r="B171" s="984"/>
      <c r="C171" s="1036"/>
      <c r="D171" s="984"/>
      <c r="E171" s="984"/>
      <c r="F171" s="984"/>
      <c r="G171" s="984"/>
      <c r="H171" s="984"/>
      <c r="I171" s="984"/>
      <c r="J171" s="984"/>
      <c r="K171" s="984"/>
      <c r="L171" s="984"/>
      <c r="M171" s="984"/>
      <c r="N171" s="984"/>
      <c r="O171" s="984"/>
      <c r="P171" s="984"/>
      <c r="Q171" s="984"/>
      <c r="R171" s="984"/>
      <c r="S171" s="984"/>
      <c r="T171" s="984"/>
      <c r="U171" s="984"/>
      <c r="V171" s="984"/>
      <c r="W171" s="984"/>
      <c r="X171" s="984"/>
      <c r="Y171" s="984"/>
      <c r="Z171" s="984"/>
      <c r="AA171" s="984"/>
    </row>
    <row r="172">
      <c r="A172" s="984" t="s">
        <v>308</v>
      </c>
      <c r="B172" s="984"/>
      <c r="C172" s="1036"/>
      <c r="D172" s="984"/>
      <c r="E172" s="984"/>
      <c r="F172" s="984"/>
      <c r="G172" s="984"/>
      <c r="H172" s="984"/>
      <c r="I172" s="984"/>
      <c r="J172" s="984"/>
      <c r="K172" s="984"/>
      <c r="L172" s="984"/>
      <c r="M172" s="984"/>
      <c r="N172" s="984"/>
      <c r="O172" s="984"/>
      <c r="P172" s="984"/>
      <c r="Q172" s="984"/>
      <c r="R172" s="984"/>
      <c r="S172" s="984"/>
      <c r="T172" s="984"/>
      <c r="U172" s="984"/>
      <c r="V172" s="984"/>
      <c r="W172" s="984"/>
      <c r="X172" s="984"/>
      <c r="Y172" s="984"/>
      <c r="Z172" s="984"/>
      <c r="AA172" s="984"/>
    </row>
    <row r="173">
      <c r="A173" s="984" t="s">
        <v>300</v>
      </c>
      <c r="B173" s="984"/>
      <c r="C173" s="1036"/>
      <c r="D173" s="984"/>
      <c r="E173" s="984"/>
      <c r="F173" s="984"/>
      <c r="G173" s="984"/>
      <c r="H173" s="984"/>
      <c r="I173" s="984"/>
      <c r="J173" s="984"/>
      <c r="K173" s="984"/>
      <c r="L173" s="984"/>
      <c r="M173" s="984"/>
      <c r="N173" s="984"/>
      <c r="O173" s="984"/>
      <c r="P173" s="984"/>
      <c r="Q173" s="984"/>
      <c r="R173" s="984"/>
      <c r="S173" s="984"/>
      <c r="T173" s="984"/>
      <c r="U173" s="984"/>
      <c r="V173" s="984"/>
      <c r="W173" s="984"/>
      <c r="X173" s="984"/>
      <c r="Y173" s="984"/>
      <c r="Z173" s="984"/>
      <c r="AA173" s="984"/>
    </row>
    <row r="174">
      <c r="A174" s="984" t="s">
        <v>290</v>
      </c>
      <c r="B174" s="984"/>
      <c r="C174" s="1036"/>
      <c r="D174" s="984"/>
      <c r="E174" s="984"/>
      <c r="F174" s="984"/>
      <c r="G174" s="984"/>
      <c r="H174" s="984"/>
      <c r="I174" s="984"/>
      <c r="J174" s="984"/>
      <c r="K174" s="984"/>
      <c r="L174" s="984"/>
      <c r="M174" s="984"/>
      <c r="N174" s="984"/>
      <c r="O174" s="984"/>
      <c r="P174" s="984"/>
      <c r="Q174" s="984"/>
      <c r="R174" s="984"/>
      <c r="S174" s="984"/>
      <c r="T174" s="984"/>
      <c r="U174" s="984"/>
      <c r="V174" s="984"/>
      <c r="W174" s="984"/>
      <c r="X174" s="984"/>
      <c r="Y174" s="984"/>
      <c r="Z174" s="984"/>
      <c r="AA174" s="984"/>
    </row>
    <row r="175">
      <c r="A175" s="984" t="s">
        <v>308</v>
      </c>
      <c r="B175" s="984"/>
      <c r="C175" s="1036"/>
      <c r="D175" s="984"/>
      <c r="E175" s="984"/>
      <c r="F175" s="984"/>
      <c r="G175" s="984"/>
      <c r="H175" s="984"/>
      <c r="I175" s="984"/>
      <c r="J175" s="984"/>
      <c r="K175" s="984"/>
      <c r="L175" s="984"/>
      <c r="M175" s="984"/>
      <c r="N175" s="984"/>
      <c r="O175" s="984"/>
      <c r="P175" s="984"/>
      <c r="Q175" s="984"/>
      <c r="R175" s="984"/>
      <c r="S175" s="984"/>
      <c r="T175" s="984"/>
      <c r="U175" s="984"/>
      <c r="V175" s="984"/>
      <c r="W175" s="984"/>
      <c r="X175" s="984"/>
      <c r="Y175" s="984"/>
      <c r="Z175" s="984"/>
      <c r="AA175" s="984"/>
    </row>
    <row r="176">
      <c r="A176" s="984" t="s">
        <v>296</v>
      </c>
      <c r="B176" s="984"/>
      <c r="C176" s="1036"/>
      <c r="D176" s="984"/>
      <c r="E176" s="984"/>
      <c r="F176" s="984"/>
      <c r="G176" s="984"/>
      <c r="H176" s="984"/>
      <c r="I176" s="984"/>
      <c r="J176" s="984"/>
      <c r="K176" s="984"/>
      <c r="L176" s="984"/>
      <c r="M176" s="984"/>
      <c r="N176" s="984"/>
      <c r="O176" s="984"/>
      <c r="P176" s="984"/>
      <c r="Q176" s="984"/>
      <c r="R176" s="984"/>
      <c r="S176" s="984"/>
      <c r="T176" s="984"/>
      <c r="U176" s="984"/>
      <c r="V176" s="984"/>
      <c r="W176" s="984"/>
      <c r="X176" s="984"/>
      <c r="Y176" s="984"/>
      <c r="Z176" s="984"/>
      <c r="AA176" s="984"/>
    </row>
    <row r="177">
      <c r="A177" s="984" t="s">
        <v>299</v>
      </c>
      <c r="B177" s="984"/>
      <c r="C177" s="1036"/>
      <c r="D177" s="984"/>
      <c r="E177" s="984"/>
      <c r="F177" s="984"/>
      <c r="G177" s="984"/>
      <c r="H177" s="984"/>
      <c r="I177" s="984"/>
      <c r="J177" s="984"/>
      <c r="K177" s="984"/>
      <c r="L177" s="984"/>
      <c r="M177" s="984"/>
      <c r="N177" s="984"/>
      <c r="O177" s="984"/>
      <c r="P177" s="984"/>
      <c r="Q177" s="984"/>
      <c r="R177" s="984"/>
      <c r="S177" s="984"/>
      <c r="T177" s="984"/>
      <c r="U177" s="984"/>
      <c r="V177" s="984"/>
      <c r="W177" s="984"/>
      <c r="X177" s="984"/>
      <c r="Y177" s="984"/>
      <c r="Z177" s="984"/>
      <c r="AA177" s="984"/>
    </row>
    <row r="178">
      <c r="A178" s="984" t="s">
        <v>308</v>
      </c>
      <c r="B178" s="984"/>
      <c r="C178" s="1036"/>
      <c r="D178" s="984"/>
      <c r="E178" s="984"/>
      <c r="F178" s="984"/>
      <c r="G178" s="984"/>
      <c r="H178" s="984"/>
      <c r="I178" s="984"/>
      <c r="J178" s="984"/>
      <c r="K178" s="984"/>
      <c r="L178" s="984"/>
      <c r="M178" s="984"/>
      <c r="N178" s="984"/>
      <c r="O178" s="984"/>
      <c r="P178" s="984"/>
      <c r="Q178" s="984"/>
      <c r="R178" s="984"/>
      <c r="S178" s="984"/>
      <c r="T178" s="984"/>
      <c r="U178" s="984"/>
      <c r="V178" s="984"/>
      <c r="W178" s="984"/>
      <c r="X178" s="984"/>
      <c r="Y178" s="984"/>
      <c r="Z178" s="984"/>
      <c r="AA178" s="984"/>
    </row>
    <row r="179">
      <c r="A179" s="984" t="s">
        <v>299</v>
      </c>
      <c r="B179" s="984"/>
      <c r="C179" s="1036"/>
      <c r="D179" s="984"/>
      <c r="E179" s="984"/>
      <c r="F179" s="984"/>
      <c r="G179" s="984"/>
      <c r="H179" s="984"/>
      <c r="I179" s="984"/>
      <c r="J179" s="984"/>
      <c r="K179" s="984"/>
      <c r="L179" s="984"/>
      <c r="M179" s="984"/>
      <c r="N179" s="984"/>
      <c r="O179" s="984"/>
      <c r="P179" s="984"/>
      <c r="Q179" s="984"/>
      <c r="R179" s="984"/>
      <c r="S179" s="984"/>
      <c r="T179" s="984"/>
      <c r="U179" s="984"/>
      <c r="V179" s="984"/>
      <c r="W179" s="984"/>
      <c r="X179" s="984"/>
      <c r="Y179" s="984"/>
      <c r="Z179" s="984"/>
      <c r="AA179" s="984"/>
    </row>
    <row r="180">
      <c r="A180" s="984" t="s">
        <v>311</v>
      </c>
      <c r="B180" s="984"/>
      <c r="C180" s="1036"/>
      <c r="D180" s="984"/>
      <c r="E180" s="984"/>
      <c r="F180" s="984"/>
      <c r="G180" s="984"/>
      <c r="H180" s="984"/>
      <c r="I180" s="984"/>
      <c r="J180" s="984"/>
      <c r="K180" s="984"/>
      <c r="L180" s="984"/>
      <c r="M180" s="984"/>
      <c r="N180" s="984"/>
      <c r="O180" s="984"/>
      <c r="P180" s="984"/>
      <c r="Q180" s="984"/>
      <c r="R180" s="984"/>
      <c r="S180" s="984"/>
      <c r="T180" s="984"/>
      <c r="U180" s="984"/>
      <c r="V180" s="984"/>
      <c r="W180" s="984"/>
      <c r="X180" s="984"/>
      <c r="Y180" s="984"/>
      <c r="Z180" s="984"/>
      <c r="AA180" s="984"/>
    </row>
    <row r="181">
      <c r="A181" s="984" t="s">
        <v>298</v>
      </c>
      <c r="B181" s="984"/>
      <c r="C181" s="1036"/>
      <c r="D181" s="984"/>
      <c r="E181" s="984"/>
      <c r="F181" s="984"/>
      <c r="G181" s="984"/>
      <c r="H181" s="984"/>
      <c r="I181" s="984"/>
      <c r="J181" s="984"/>
      <c r="K181" s="984"/>
      <c r="L181" s="984"/>
      <c r="M181" s="984"/>
      <c r="N181" s="984"/>
      <c r="O181" s="984"/>
      <c r="P181" s="984"/>
      <c r="Q181" s="984"/>
      <c r="R181" s="984"/>
      <c r="S181" s="984"/>
      <c r="T181" s="984"/>
      <c r="U181" s="984"/>
      <c r="V181" s="984"/>
      <c r="W181" s="984"/>
      <c r="X181" s="984"/>
      <c r="Y181" s="984"/>
      <c r="Z181" s="984"/>
      <c r="AA181" s="984"/>
    </row>
    <row r="182">
      <c r="A182" s="984" t="s">
        <v>308</v>
      </c>
      <c r="B182" s="984"/>
      <c r="C182" s="1036"/>
      <c r="D182" s="984"/>
      <c r="E182" s="984"/>
      <c r="F182" s="984"/>
      <c r="G182" s="984"/>
      <c r="H182" s="984"/>
      <c r="I182" s="984"/>
      <c r="J182" s="984"/>
      <c r="K182" s="984"/>
      <c r="L182" s="984"/>
      <c r="M182" s="984"/>
      <c r="N182" s="984"/>
      <c r="O182" s="984"/>
      <c r="P182" s="984"/>
      <c r="Q182" s="984"/>
      <c r="R182" s="984"/>
      <c r="S182" s="984"/>
      <c r="T182" s="984"/>
      <c r="U182" s="984"/>
      <c r="V182" s="984"/>
      <c r="W182" s="984"/>
      <c r="X182" s="984"/>
      <c r="Y182" s="984"/>
      <c r="Z182" s="984"/>
      <c r="AA182" s="984"/>
    </row>
    <row r="183">
      <c r="A183" s="984" t="s">
        <v>296</v>
      </c>
      <c r="B183" s="984"/>
      <c r="C183" s="1036"/>
      <c r="D183" s="984"/>
      <c r="E183" s="984"/>
      <c r="F183" s="984"/>
      <c r="G183" s="984"/>
      <c r="H183" s="984"/>
      <c r="I183" s="984"/>
      <c r="J183" s="984"/>
      <c r="K183" s="984"/>
      <c r="L183" s="984"/>
      <c r="M183" s="984"/>
      <c r="N183" s="984"/>
      <c r="O183" s="984"/>
      <c r="P183" s="984"/>
      <c r="Q183" s="984"/>
      <c r="R183" s="984"/>
      <c r="S183" s="984"/>
      <c r="T183" s="984"/>
      <c r="U183" s="984"/>
      <c r="V183" s="984"/>
      <c r="W183" s="984"/>
      <c r="X183" s="984"/>
      <c r="Y183" s="984"/>
      <c r="Z183" s="984"/>
      <c r="AA183" s="984"/>
    </row>
    <row r="184">
      <c r="A184" s="984" t="s">
        <v>299</v>
      </c>
      <c r="B184" s="984"/>
      <c r="C184" s="1036"/>
      <c r="D184" s="984"/>
      <c r="E184" s="984"/>
      <c r="F184" s="984"/>
      <c r="G184" s="984"/>
      <c r="H184" s="984"/>
      <c r="I184" s="984"/>
      <c r="J184" s="984"/>
      <c r="K184" s="984"/>
      <c r="L184" s="984"/>
      <c r="M184" s="984"/>
      <c r="N184" s="984"/>
      <c r="O184" s="984"/>
      <c r="P184" s="984"/>
      <c r="Q184" s="984"/>
      <c r="R184" s="984"/>
      <c r="S184" s="984"/>
      <c r="T184" s="984"/>
      <c r="U184" s="984"/>
      <c r="V184" s="984"/>
      <c r="W184" s="984"/>
      <c r="X184" s="984"/>
      <c r="Y184" s="984"/>
      <c r="Z184" s="984"/>
      <c r="AA184" s="984"/>
    </row>
    <row r="185">
      <c r="A185" s="984" t="s">
        <v>299</v>
      </c>
      <c r="B185" s="984"/>
      <c r="C185" s="1036"/>
      <c r="D185" s="984"/>
      <c r="E185" s="984"/>
      <c r="F185" s="984"/>
      <c r="G185" s="984"/>
      <c r="H185" s="984"/>
      <c r="I185" s="984"/>
      <c r="J185" s="984"/>
      <c r="K185" s="984"/>
      <c r="L185" s="984"/>
      <c r="M185" s="984"/>
      <c r="N185" s="984"/>
      <c r="O185" s="984"/>
      <c r="P185" s="984"/>
      <c r="Q185" s="984"/>
      <c r="R185" s="984"/>
      <c r="S185" s="984"/>
      <c r="T185" s="984"/>
      <c r="U185" s="984"/>
      <c r="V185" s="984"/>
      <c r="W185" s="984"/>
      <c r="X185" s="984"/>
      <c r="Y185" s="984"/>
      <c r="Z185" s="984"/>
      <c r="AA185" s="984"/>
    </row>
    <row r="186">
      <c r="A186" s="984" t="s">
        <v>298</v>
      </c>
      <c r="B186" s="984"/>
      <c r="C186" s="1036"/>
      <c r="D186" s="984"/>
      <c r="E186" s="984"/>
      <c r="F186" s="984"/>
      <c r="G186" s="984"/>
      <c r="H186" s="984"/>
      <c r="I186" s="984"/>
      <c r="J186" s="984"/>
      <c r="K186" s="984"/>
      <c r="L186" s="984"/>
      <c r="M186" s="984"/>
      <c r="N186" s="984"/>
      <c r="O186" s="984"/>
      <c r="P186" s="984"/>
      <c r="Q186" s="984"/>
      <c r="R186" s="984"/>
      <c r="S186" s="984"/>
      <c r="T186" s="984"/>
      <c r="U186" s="984"/>
      <c r="V186" s="984"/>
      <c r="W186" s="984"/>
      <c r="X186" s="984"/>
      <c r="Y186" s="984"/>
      <c r="Z186" s="984"/>
      <c r="AA186" s="984"/>
    </row>
    <row r="187">
      <c r="A187" s="984" t="s">
        <v>298</v>
      </c>
      <c r="B187" s="984"/>
      <c r="C187" s="1036"/>
      <c r="D187" s="984"/>
      <c r="E187" s="984"/>
      <c r="F187" s="984"/>
      <c r="G187" s="984"/>
      <c r="H187" s="984"/>
      <c r="I187" s="984"/>
      <c r="J187" s="984"/>
      <c r="K187" s="984"/>
      <c r="L187" s="984"/>
      <c r="M187" s="984"/>
      <c r="N187" s="984"/>
      <c r="O187" s="984"/>
      <c r="P187" s="984"/>
      <c r="Q187" s="984"/>
      <c r="R187" s="984"/>
      <c r="S187" s="984"/>
      <c r="T187" s="984"/>
      <c r="U187" s="984"/>
      <c r="V187" s="984"/>
      <c r="W187" s="984"/>
      <c r="X187" s="984"/>
      <c r="Y187" s="984"/>
      <c r="Z187" s="984"/>
      <c r="AA187" s="984"/>
    </row>
    <row r="188">
      <c r="A188" s="984" t="s">
        <v>302</v>
      </c>
      <c r="B188" s="984"/>
      <c r="C188" s="1036"/>
      <c r="D188" s="984"/>
      <c r="E188" s="984"/>
      <c r="F188" s="984"/>
      <c r="G188" s="984"/>
      <c r="H188" s="984"/>
      <c r="I188" s="984"/>
      <c r="J188" s="984"/>
      <c r="K188" s="984"/>
      <c r="L188" s="984"/>
      <c r="M188" s="984"/>
      <c r="N188" s="984"/>
      <c r="O188" s="984"/>
      <c r="P188" s="984"/>
      <c r="Q188" s="984"/>
      <c r="R188" s="984"/>
      <c r="S188" s="984"/>
      <c r="T188" s="984"/>
      <c r="U188" s="984"/>
      <c r="V188" s="984"/>
      <c r="W188" s="984"/>
      <c r="X188" s="984"/>
      <c r="Y188" s="984"/>
      <c r="Z188" s="984"/>
      <c r="AA188" s="984"/>
    </row>
    <row r="189">
      <c r="A189" s="984" t="s">
        <v>305</v>
      </c>
      <c r="B189" s="984"/>
      <c r="C189" s="1036"/>
      <c r="D189" s="984"/>
      <c r="E189" s="984"/>
      <c r="F189" s="984"/>
      <c r="G189" s="984"/>
      <c r="H189" s="984"/>
      <c r="I189" s="984"/>
      <c r="J189" s="984"/>
      <c r="K189" s="984"/>
      <c r="L189" s="984"/>
      <c r="M189" s="984"/>
      <c r="N189" s="984"/>
      <c r="O189" s="984"/>
      <c r="P189" s="984"/>
      <c r="Q189" s="984"/>
      <c r="R189" s="984"/>
      <c r="S189" s="984"/>
      <c r="T189" s="984"/>
      <c r="U189" s="984"/>
      <c r="V189" s="984"/>
      <c r="W189" s="984"/>
      <c r="X189" s="984"/>
      <c r="Y189" s="984"/>
      <c r="Z189" s="984"/>
      <c r="AA189" s="984"/>
    </row>
    <row r="190">
      <c r="A190" s="984" t="s">
        <v>298</v>
      </c>
      <c r="B190" s="984"/>
      <c r="C190" s="1036"/>
      <c r="D190" s="984"/>
      <c r="E190" s="984"/>
      <c r="F190" s="984"/>
      <c r="G190" s="984"/>
      <c r="H190" s="984"/>
      <c r="I190" s="984"/>
      <c r="J190" s="984"/>
      <c r="K190" s="984"/>
      <c r="L190" s="984"/>
      <c r="M190" s="984"/>
      <c r="N190" s="984"/>
      <c r="O190" s="984"/>
      <c r="P190" s="984"/>
      <c r="Q190" s="984"/>
      <c r="R190" s="984"/>
      <c r="S190" s="984"/>
      <c r="T190" s="984"/>
      <c r="U190" s="984"/>
      <c r="V190" s="984"/>
      <c r="W190" s="984"/>
      <c r="X190" s="984"/>
      <c r="Y190" s="984"/>
      <c r="Z190" s="984"/>
      <c r="AA190" s="984"/>
    </row>
    <row r="191">
      <c r="A191" s="984" t="s">
        <v>290</v>
      </c>
      <c r="B191" s="984"/>
      <c r="C191" s="1036"/>
      <c r="D191" s="984"/>
      <c r="E191" s="984"/>
      <c r="F191" s="984"/>
      <c r="G191" s="984"/>
      <c r="H191" s="984"/>
      <c r="I191" s="984"/>
      <c r="J191" s="984"/>
      <c r="K191" s="984"/>
      <c r="L191" s="984"/>
      <c r="M191" s="984"/>
      <c r="N191" s="984"/>
      <c r="O191" s="984"/>
      <c r="P191" s="984"/>
      <c r="Q191" s="984"/>
      <c r="R191" s="984"/>
      <c r="S191" s="984"/>
      <c r="T191" s="984"/>
      <c r="U191" s="984"/>
      <c r="V191" s="984"/>
      <c r="W191" s="984"/>
      <c r="X191" s="984"/>
      <c r="Y191" s="984"/>
      <c r="Z191" s="984"/>
      <c r="AA191" s="984"/>
    </row>
    <row r="192">
      <c r="A192" s="984" t="s">
        <v>298</v>
      </c>
      <c r="B192" s="984"/>
      <c r="C192" s="1036"/>
      <c r="D192" s="984"/>
      <c r="E192" s="984"/>
      <c r="F192" s="984"/>
      <c r="G192" s="984"/>
      <c r="H192" s="984"/>
      <c r="I192" s="984"/>
      <c r="J192" s="984"/>
      <c r="K192" s="984"/>
      <c r="L192" s="984"/>
      <c r="M192" s="984"/>
      <c r="N192" s="984"/>
      <c r="O192" s="984"/>
      <c r="P192" s="984"/>
      <c r="Q192" s="984"/>
      <c r="R192" s="984"/>
      <c r="S192" s="984"/>
      <c r="T192" s="984"/>
      <c r="U192" s="984"/>
      <c r="V192" s="984"/>
      <c r="W192" s="984"/>
      <c r="X192" s="984"/>
      <c r="Y192" s="984"/>
      <c r="Z192" s="984"/>
      <c r="AA192" s="984"/>
    </row>
    <row r="193">
      <c r="A193" s="984" t="s">
        <v>299</v>
      </c>
      <c r="B193" s="984"/>
      <c r="C193" s="1036"/>
      <c r="D193" s="984"/>
      <c r="E193" s="984"/>
      <c r="F193" s="984"/>
      <c r="G193" s="984"/>
      <c r="H193" s="984"/>
      <c r="I193" s="984"/>
      <c r="J193" s="984"/>
      <c r="K193" s="984"/>
      <c r="L193" s="984"/>
      <c r="M193" s="984"/>
      <c r="N193" s="984"/>
      <c r="O193" s="984"/>
      <c r="P193" s="984"/>
      <c r="Q193" s="984"/>
      <c r="R193" s="984"/>
      <c r="S193" s="984"/>
      <c r="T193" s="984"/>
      <c r="U193" s="984"/>
      <c r="V193" s="984"/>
      <c r="W193" s="984"/>
      <c r="X193" s="984"/>
      <c r="Y193" s="984"/>
      <c r="Z193" s="984"/>
      <c r="AA193" s="984"/>
    </row>
    <row r="194">
      <c r="A194" s="984" t="s">
        <v>315</v>
      </c>
      <c r="B194" s="984"/>
      <c r="C194" s="1036"/>
      <c r="D194" s="984"/>
      <c r="E194" s="984"/>
      <c r="F194" s="984"/>
      <c r="G194" s="984"/>
      <c r="H194" s="984"/>
      <c r="I194" s="984"/>
      <c r="J194" s="984"/>
      <c r="K194" s="984"/>
      <c r="L194" s="984"/>
      <c r="M194" s="984"/>
      <c r="N194" s="984"/>
      <c r="O194" s="984"/>
      <c r="P194" s="984"/>
      <c r="Q194" s="984"/>
      <c r="R194" s="984"/>
      <c r="S194" s="984"/>
      <c r="T194" s="984"/>
      <c r="U194" s="984"/>
      <c r="V194" s="984"/>
      <c r="W194" s="984"/>
      <c r="X194" s="984"/>
      <c r="Y194" s="984"/>
      <c r="Z194" s="984"/>
      <c r="AA194" s="984"/>
    </row>
    <row r="195">
      <c r="A195" s="984" t="s">
        <v>298</v>
      </c>
      <c r="B195" s="984"/>
      <c r="C195" s="1036"/>
      <c r="D195" s="984"/>
      <c r="E195" s="984"/>
      <c r="F195" s="984"/>
      <c r="G195" s="984"/>
      <c r="H195" s="984"/>
      <c r="I195" s="984"/>
      <c r="J195" s="984"/>
      <c r="K195" s="984"/>
      <c r="L195" s="984"/>
      <c r="M195" s="984"/>
      <c r="N195" s="984"/>
      <c r="O195" s="984"/>
      <c r="P195" s="984"/>
      <c r="Q195" s="984"/>
      <c r="R195" s="984"/>
      <c r="S195" s="984"/>
      <c r="T195" s="984"/>
      <c r="U195" s="984"/>
      <c r="V195" s="984"/>
      <c r="W195" s="984"/>
      <c r="X195" s="984"/>
      <c r="Y195" s="984"/>
      <c r="Z195" s="984"/>
      <c r="AA195" s="984"/>
    </row>
    <row r="196">
      <c r="A196" s="984" t="s">
        <v>298</v>
      </c>
      <c r="B196" s="984"/>
      <c r="C196" s="1036"/>
      <c r="D196" s="984"/>
      <c r="E196" s="984"/>
      <c r="F196" s="984"/>
      <c r="G196" s="984"/>
      <c r="H196" s="984"/>
      <c r="I196" s="984"/>
      <c r="J196" s="984"/>
      <c r="K196" s="984"/>
      <c r="L196" s="984"/>
      <c r="M196" s="984"/>
      <c r="N196" s="984"/>
      <c r="O196" s="984"/>
      <c r="P196" s="984"/>
      <c r="Q196" s="984"/>
      <c r="R196" s="984"/>
      <c r="S196" s="984"/>
      <c r="T196" s="984"/>
      <c r="U196" s="984"/>
      <c r="V196" s="984"/>
      <c r="W196" s="984"/>
      <c r="X196" s="984"/>
      <c r="Y196" s="984"/>
      <c r="Z196" s="984"/>
      <c r="AA196" s="984"/>
    </row>
    <row r="197">
      <c r="A197" s="984" t="s">
        <v>309</v>
      </c>
      <c r="B197" s="984"/>
      <c r="C197" s="1036"/>
      <c r="D197" s="984"/>
      <c r="E197" s="984"/>
      <c r="F197" s="984"/>
      <c r="G197" s="984"/>
      <c r="H197" s="984"/>
      <c r="I197" s="984"/>
      <c r="J197" s="984"/>
      <c r="K197" s="984"/>
      <c r="L197" s="984"/>
      <c r="M197" s="984"/>
      <c r="N197" s="984"/>
      <c r="O197" s="984"/>
      <c r="P197" s="984"/>
      <c r="Q197" s="984"/>
      <c r="R197" s="984"/>
      <c r="S197" s="984"/>
      <c r="T197" s="984"/>
      <c r="U197" s="984"/>
      <c r="V197" s="984"/>
      <c r="W197" s="984"/>
      <c r="X197" s="984"/>
      <c r="Y197" s="984"/>
      <c r="Z197" s="984"/>
      <c r="AA197" s="984"/>
    </row>
    <row r="198">
      <c r="A198" s="984" t="s">
        <v>298</v>
      </c>
      <c r="B198" s="984"/>
      <c r="C198" s="1036"/>
      <c r="D198" s="984"/>
      <c r="E198" s="984"/>
      <c r="F198" s="984"/>
      <c r="G198" s="984"/>
      <c r="H198" s="984"/>
      <c r="I198" s="984"/>
      <c r="J198" s="984"/>
      <c r="K198" s="984"/>
      <c r="L198" s="984"/>
      <c r="M198" s="984"/>
      <c r="N198" s="984"/>
      <c r="O198" s="984"/>
      <c r="P198" s="984"/>
      <c r="Q198" s="984"/>
      <c r="R198" s="984"/>
      <c r="S198" s="984"/>
      <c r="T198" s="984"/>
      <c r="U198" s="984"/>
      <c r="V198" s="984"/>
      <c r="W198" s="984"/>
      <c r="X198" s="984"/>
      <c r="Y198" s="984"/>
      <c r="Z198" s="984"/>
      <c r="AA198" s="984"/>
    </row>
    <row r="199">
      <c r="A199" s="984" t="s">
        <v>290</v>
      </c>
      <c r="B199" s="984"/>
      <c r="C199" s="1036"/>
      <c r="D199" s="984"/>
      <c r="E199" s="984"/>
      <c r="F199" s="984"/>
      <c r="G199" s="984"/>
      <c r="H199" s="984"/>
      <c r="I199" s="984"/>
      <c r="J199" s="984"/>
      <c r="K199" s="984"/>
      <c r="L199" s="984"/>
      <c r="M199" s="984"/>
      <c r="N199" s="984"/>
      <c r="O199" s="984"/>
      <c r="P199" s="984"/>
      <c r="Q199" s="984"/>
      <c r="R199" s="984"/>
      <c r="S199" s="984"/>
      <c r="T199" s="984"/>
      <c r="U199" s="984"/>
      <c r="V199" s="984"/>
      <c r="W199" s="984"/>
      <c r="X199" s="984"/>
      <c r="Y199" s="984"/>
      <c r="Z199" s="984"/>
      <c r="AA199" s="984"/>
    </row>
    <row r="200">
      <c r="A200" s="984" t="s">
        <v>296</v>
      </c>
      <c r="B200" s="984"/>
      <c r="C200" s="1036"/>
      <c r="D200" s="984"/>
      <c r="E200" s="984"/>
      <c r="F200" s="984"/>
      <c r="G200" s="984"/>
      <c r="H200" s="984"/>
      <c r="I200" s="984"/>
      <c r="J200" s="984"/>
      <c r="K200" s="984"/>
      <c r="L200" s="984"/>
      <c r="M200" s="984"/>
      <c r="N200" s="984"/>
      <c r="O200" s="984"/>
      <c r="P200" s="984"/>
      <c r="Q200" s="984"/>
      <c r="R200" s="984"/>
      <c r="S200" s="984"/>
      <c r="T200" s="984"/>
      <c r="U200" s="984"/>
      <c r="V200" s="984"/>
      <c r="W200" s="984"/>
      <c r="X200" s="984"/>
      <c r="Y200" s="984"/>
      <c r="Z200" s="984"/>
      <c r="AA200" s="984"/>
    </row>
    <row r="201">
      <c r="A201" s="984" t="s">
        <v>298</v>
      </c>
      <c r="B201" s="984"/>
      <c r="C201" s="1036"/>
      <c r="D201" s="984"/>
      <c r="E201" s="984"/>
      <c r="F201" s="984"/>
      <c r="G201" s="984"/>
      <c r="H201" s="984"/>
      <c r="I201" s="984"/>
      <c r="J201" s="984"/>
      <c r="K201" s="984"/>
      <c r="L201" s="984"/>
      <c r="M201" s="984"/>
      <c r="N201" s="984"/>
      <c r="O201" s="984"/>
      <c r="P201" s="984"/>
      <c r="Q201" s="984"/>
      <c r="R201" s="984"/>
      <c r="S201" s="984"/>
      <c r="T201" s="984"/>
      <c r="U201" s="984"/>
      <c r="V201" s="984"/>
      <c r="W201" s="984"/>
      <c r="X201" s="984"/>
      <c r="Y201" s="984"/>
      <c r="Z201" s="984"/>
      <c r="AA201" s="984"/>
    </row>
    <row r="202">
      <c r="A202" s="984" t="s">
        <v>290</v>
      </c>
      <c r="B202" s="984"/>
      <c r="C202" s="1036"/>
      <c r="D202" s="984"/>
      <c r="E202" s="984"/>
      <c r="F202" s="984"/>
      <c r="G202" s="984"/>
      <c r="H202" s="984"/>
      <c r="I202" s="984"/>
      <c r="J202" s="984"/>
      <c r="K202" s="984"/>
      <c r="L202" s="984"/>
      <c r="M202" s="984"/>
      <c r="N202" s="984"/>
      <c r="O202" s="984"/>
      <c r="P202" s="984"/>
      <c r="Q202" s="984"/>
      <c r="R202" s="984"/>
      <c r="S202" s="984"/>
      <c r="T202" s="984"/>
      <c r="U202" s="984"/>
      <c r="V202" s="984"/>
      <c r="W202" s="984"/>
      <c r="X202" s="984"/>
      <c r="Y202" s="984"/>
      <c r="Z202" s="984"/>
      <c r="AA202" s="984"/>
    </row>
    <row r="203">
      <c r="A203" s="984" t="s">
        <v>315</v>
      </c>
      <c r="B203" s="984"/>
      <c r="C203" s="1036"/>
      <c r="D203" s="984"/>
      <c r="E203" s="984"/>
      <c r="F203" s="984"/>
      <c r="G203" s="984"/>
      <c r="H203" s="984"/>
      <c r="I203" s="984"/>
      <c r="J203" s="984"/>
      <c r="K203" s="984"/>
      <c r="L203" s="984"/>
      <c r="M203" s="984"/>
      <c r="N203" s="984"/>
      <c r="O203" s="984"/>
      <c r="P203" s="984"/>
      <c r="Q203" s="984"/>
      <c r="R203" s="984"/>
      <c r="S203" s="984"/>
      <c r="T203" s="984"/>
      <c r="U203" s="984"/>
      <c r="V203" s="984"/>
      <c r="W203" s="984"/>
      <c r="X203" s="984"/>
      <c r="Y203" s="984"/>
      <c r="Z203" s="984"/>
      <c r="AA203" s="984"/>
    </row>
    <row r="204">
      <c r="A204" s="984" t="s">
        <v>318</v>
      </c>
      <c r="B204" s="984"/>
      <c r="C204" s="1036"/>
      <c r="D204" s="984"/>
      <c r="E204" s="984"/>
      <c r="F204" s="984"/>
      <c r="G204" s="984"/>
      <c r="H204" s="984"/>
      <c r="I204" s="984"/>
      <c r="J204" s="984"/>
      <c r="K204" s="984"/>
      <c r="L204" s="984"/>
      <c r="M204" s="984"/>
      <c r="N204" s="984"/>
      <c r="O204" s="984"/>
      <c r="P204" s="984"/>
      <c r="Q204" s="984"/>
      <c r="R204" s="984"/>
      <c r="S204" s="984"/>
      <c r="T204" s="984"/>
      <c r="U204" s="984"/>
      <c r="V204" s="984"/>
      <c r="W204" s="984"/>
      <c r="X204" s="984"/>
      <c r="Y204" s="984"/>
      <c r="Z204" s="984"/>
      <c r="AA204" s="984"/>
    </row>
    <row r="205">
      <c r="A205" s="984" t="s">
        <v>298</v>
      </c>
      <c r="B205" s="984"/>
      <c r="C205" s="1036"/>
      <c r="D205" s="984"/>
      <c r="E205" s="984"/>
      <c r="F205" s="984"/>
      <c r="G205" s="984"/>
      <c r="H205" s="984"/>
      <c r="I205" s="984"/>
      <c r="J205" s="984"/>
      <c r="K205" s="984"/>
      <c r="L205" s="984"/>
      <c r="M205" s="984"/>
      <c r="N205" s="984"/>
      <c r="O205" s="984"/>
      <c r="P205" s="984"/>
      <c r="Q205" s="984"/>
      <c r="R205" s="984"/>
      <c r="S205" s="984"/>
      <c r="T205" s="984"/>
      <c r="U205" s="984"/>
      <c r="V205" s="984"/>
      <c r="W205" s="984"/>
      <c r="X205" s="984"/>
      <c r="Y205" s="984"/>
      <c r="Z205" s="984"/>
      <c r="AA205" s="984"/>
    </row>
    <row r="206">
      <c r="A206" s="984" t="s">
        <v>299</v>
      </c>
      <c r="B206" s="984"/>
      <c r="C206" s="1036"/>
      <c r="D206" s="984"/>
      <c r="E206" s="984"/>
      <c r="F206" s="984"/>
      <c r="G206" s="984"/>
      <c r="H206" s="984"/>
      <c r="I206" s="984"/>
      <c r="J206" s="984"/>
      <c r="K206" s="984"/>
      <c r="L206" s="984"/>
      <c r="M206" s="984"/>
      <c r="N206" s="984"/>
      <c r="O206" s="984"/>
      <c r="P206" s="984"/>
      <c r="Q206" s="984"/>
      <c r="R206" s="984"/>
      <c r="S206" s="984"/>
      <c r="T206" s="984"/>
      <c r="U206" s="984"/>
      <c r="V206" s="984"/>
      <c r="W206" s="984"/>
      <c r="X206" s="984"/>
      <c r="Y206" s="984"/>
      <c r="Z206" s="984"/>
      <c r="AA206" s="984"/>
    </row>
    <row r="207">
      <c r="A207" s="984" t="s">
        <v>304</v>
      </c>
      <c r="B207" s="984"/>
      <c r="C207" s="1036"/>
      <c r="D207" s="984"/>
      <c r="E207" s="984"/>
      <c r="F207" s="984"/>
      <c r="G207" s="984"/>
      <c r="H207" s="984"/>
      <c r="I207" s="984"/>
      <c r="J207" s="984"/>
      <c r="K207" s="984"/>
      <c r="L207" s="984"/>
      <c r="M207" s="984"/>
      <c r="N207" s="984"/>
      <c r="O207" s="984"/>
      <c r="P207" s="984"/>
      <c r="Q207" s="984"/>
      <c r="R207" s="984"/>
      <c r="S207" s="984"/>
      <c r="T207" s="984"/>
      <c r="U207" s="984"/>
      <c r="V207" s="984"/>
      <c r="W207" s="984"/>
      <c r="X207" s="984"/>
      <c r="Y207" s="984"/>
      <c r="Z207" s="984"/>
      <c r="AA207" s="984"/>
    </row>
    <row r="208">
      <c r="A208" s="984" t="s">
        <v>298</v>
      </c>
      <c r="B208" s="984"/>
      <c r="C208" s="1036"/>
      <c r="D208" s="984"/>
      <c r="E208" s="984"/>
      <c r="F208" s="984"/>
      <c r="G208" s="984"/>
      <c r="H208" s="984"/>
      <c r="I208" s="984"/>
      <c r="J208" s="984"/>
      <c r="K208" s="984"/>
      <c r="L208" s="984"/>
      <c r="M208" s="984"/>
      <c r="N208" s="984"/>
      <c r="O208" s="984"/>
      <c r="P208" s="984"/>
      <c r="Q208" s="984"/>
      <c r="R208" s="984"/>
      <c r="S208" s="984"/>
      <c r="T208" s="984"/>
      <c r="U208" s="984"/>
      <c r="V208" s="984"/>
      <c r="W208" s="984"/>
      <c r="X208" s="984"/>
      <c r="Y208" s="984"/>
      <c r="Z208" s="984"/>
      <c r="AA208" s="984"/>
    </row>
    <row r="209">
      <c r="A209" s="984" t="s">
        <v>319</v>
      </c>
      <c r="B209" s="984"/>
      <c r="C209" s="1036"/>
      <c r="D209" s="984"/>
      <c r="E209" s="984"/>
      <c r="F209" s="984"/>
      <c r="G209" s="984"/>
      <c r="H209" s="984"/>
      <c r="I209" s="984"/>
      <c r="J209" s="984"/>
      <c r="K209" s="984"/>
      <c r="L209" s="984"/>
      <c r="M209" s="984"/>
      <c r="N209" s="984"/>
      <c r="O209" s="984"/>
      <c r="P209" s="984"/>
      <c r="Q209" s="984"/>
      <c r="R209" s="984"/>
      <c r="S209" s="984"/>
      <c r="T209" s="984"/>
      <c r="U209" s="984"/>
      <c r="V209" s="984"/>
      <c r="W209" s="984"/>
      <c r="X209" s="984"/>
      <c r="Y209" s="984"/>
      <c r="Z209" s="984"/>
      <c r="AA209" s="984"/>
    </row>
    <row r="210">
      <c r="A210" s="984" t="s">
        <v>298</v>
      </c>
      <c r="B210" s="984"/>
      <c r="C210" s="1036"/>
      <c r="D210" s="984"/>
      <c r="E210" s="984"/>
      <c r="F210" s="984"/>
      <c r="G210" s="984"/>
      <c r="H210" s="984"/>
      <c r="I210" s="984"/>
      <c r="J210" s="984"/>
      <c r="K210" s="984"/>
      <c r="L210" s="984"/>
      <c r="M210" s="984"/>
      <c r="N210" s="984"/>
      <c r="O210" s="984"/>
      <c r="P210" s="984"/>
      <c r="Q210" s="984"/>
      <c r="R210" s="984"/>
      <c r="S210" s="984"/>
      <c r="T210" s="984"/>
      <c r="U210" s="984"/>
      <c r="V210" s="984"/>
      <c r="W210" s="984"/>
      <c r="X210" s="984"/>
      <c r="Y210" s="984"/>
      <c r="Z210" s="984"/>
      <c r="AA210" s="984"/>
    </row>
    <row r="211">
      <c r="A211" s="984" t="s">
        <v>298</v>
      </c>
      <c r="B211" s="984"/>
      <c r="C211" s="1036"/>
      <c r="D211" s="984"/>
      <c r="E211" s="984"/>
      <c r="F211" s="984"/>
      <c r="G211" s="984"/>
      <c r="H211" s="984"/>
      <c r="I211" s="984"/>
      <c r="J211" s="984"/>
      <c r="K211" s="984"/>
      <c r="L211" s="984"/>
      <c r="M211" s="984"/>
      <c r="N211" s="984"/>
      <c r="O211" s="984"/>
      <c r="P211" s="984"/>
      <c r="Q211" s="984"/>
      <c r="R211" s="984"/>
      <c r="S211" s="984"/>
      <c r="T211" s="984"/>
      <c r="U211" s="984"/>
      <c r="V211" s="984"/>
      <c r="W211" s="984"/>
      <c r="X211" s="984"/>
      <c r="Y211" s="984"/>
      <c r="Z211" s="984"/>
      <c r="AA211" s="984"/>
    </row>
    <row r="212">
      <c r="A212" s="984" t="s">
        <v>308</v>
      </c>
      <c r="B212" s="984"/>
      <c r="C212" s="1036"/>
      <c r="D212" s="984"/>
      <c r="E212" s="984"/>
      <c r="F212" s="984"/>
      <c r="G212" s="984"/>
      <c r="H212" s="984"/>
      <c r="I212" s="984"/>
      <c r="J212" s="984"/>
      <c r="K212" s="984"/>
      <c r="L212" s="984"/>
      <c r="M212" s="984"/>
      <c r="N212" s="984"/>
      <c r="O212" s="984"/>
      <c r="P212" s="984"/>
      <c r="Q212" s="984"/>
      <c r="R212" s="984"/>
      <c r="S212" s="984"/>
      <c r="T212" s="984"/>
      <c r="U212" s="984"/>
      <c r="V212" s="984"/>
      <c r="W212" s="984"/>
      <c r="X212" s="984"/>
      <c r="Y212" s="984"/>
      <c r="Z212" s="984"/>
      <c r="AA212" s="984"/>
    </row>
    <row r="213">
      <c r="A213" s="984" t="s">
        <v>298</v>
      </c>
      <c r="B213" s="984"/>
      <c r="C213" s="1036"/>
      <c r="D213" s="984"/>
      <c r="E213" s="984"/>
      <c r="F213" s="984"/>
      <c r="G213" s="984"/>
      <c r="H213" s="984"/>
      <c r="I213" s="984"/>
      <c r="J213" s="984"/>
      <c r="K213" s="984"/>
      <c r="L213" s="984"/>
      <c r="M213" s="984"/>
      <c r="N213" s="984"/>
      <c r="O213" s="984"/>
      <c r="P213" s="984"/>
      <c r="Q213" s="984"/>
      <c r="R213" s="984"/>
      <c r="S213" s="984"/>
      <c r="T213" s="984"/>
      <c r="U213" s="984"/>
      <c r="V213" s="984"/>
      <c r="W213" s="984"/>
      <c r="X213" s="984"/>
      <c r="Y213" s="984"/>
      <c r="Z213" s="984"/>
      <c r="AA213" s="984"/>
    </row>
    <row r="214">
      <c r="A214" s="984" t="s">
        <v>298</v>
      </c>
      <c r="B214" s="984"/>
      <c r="C214" s="1036"/>
      <c r="D214" s="984"/>
      <c r="E214" s="984"/>
      <c r="F214" s="984"/>
      <c r="G214" s="984"/>
      <c r="H214" s="984"/>
      <c r="I214" s="984"/>
      <c r="J214" s="984"/>
      <c r="K214" s="984"/>
      <c r="L214" s="984"/>
      <c r="M214" s="984"/>
      <c r="N214" s="984"/>
      <c r="O214" s="984"/>
      <c r="P214" s="984"/>
      <c r="Q214" s="984"/>
      <c r="R214" s="984"/>
      <c r="S214" s="984"/>
      <c r="T214" s="984"/>
      <c r="U214" s="984"/>
      <c r="V214" s="984"/>
      <c r="W214" s="984"/>
      <c r="X214" s="984"/>
      <c r="Y214" s="984"/>
      <c r="Z214" s="984"/>
      <c r="AA214" s="984"/>
    </row>
    <row r="215">
      <c r="A215" s="984" t="s">
        <v>298</v>
      </c>
      <c r="B215" s="984"/>
      <c r="C215" s="1036"/>
      <c r="D215" s="984"/>
      <c r="E215" s="984"/>
      <c r="F215" s="984"/>
      <c r="G215" s="984"/>
      <c r="H215" s="984"/>
      <c r="I215" s="984"/>
      <c r="J215" s="984"/>
      <c r="K215" s="984"/>
      <c r="L215" s="984"/>
      <c r="M215" s="984"/>
      <c r="N215" s="984"/>
      <c r="O215" s="984"/>
      <c r="P215" s="984"/>
      <c r="Q215" s="984"/>
      <c r="R215" s="984"/>
      <c r="S215" s="984"/>
      <c r="T215" s="984"/>
      <c r="U215" s="984"/>
      <c r="V215" s="984"/>
      <c r="W215" s="984"/>
      <c r="X215" s="984"/>
      <c r="Y215" s="984"/>
      <c r="Z215" s="984"/>
      <c r="AA215" s="984"/>
    </row>
    <row r="216">
      <c r="A216" s="984" t="s">
        <v>298</v>
      </c>
      <c r="B216" s="984"/>
      <c r="C216" s="1036"/>
      <c r="D216" s="984"/>
      <c r="E216" s="984"/>
      <c r="F216" s="984"/>
      <c r="G216" s="984"/>
      <c r="H216" s="984"/>
      <c r="I216" s="984"/>
      <c r="J216" s="984"/>
      <c r="K216" s="984"/>
      <c r="L216" s="984"/>
      <c r="M216" s="984"/>
      <c r="N216" s="984"/>
      <c r="O216" s="984"/>
      <c r="P216" s="984"/>
      <c r="Q216" s="984"/>
      <c r="R216" s="984"/>
      <c r="S216" s="984"/>
      <c r="T216" s="984"/>
      <c r="U216" s="984"/>
      <c r="V216" s="984"/>
      <c r="W216" s="984"/>
      <c r="X216" s="984"/>
      <c r="Y216" s="984"/>
      <c r="Z216" s="984"/>
      <c r="AA216" s="984"/>
    </row>
    <row r="217">
      <c r="A217" s="984"/>
      <c r="B217" s="984"/>
      <c r="C217" s="1036"/>
      <c r="D217" s="984"/>
      <c r="E217" s="984"/>
      <c r="F217" s="984"/>
      <c r="G217" s="984"/>
      <c r="H217" s="984"/>
      <c r="I217" s="984"/>
      <c r="J217" s="984"/>
      <c r="K217" s="984"/>
      <c r="L217" s="984"/>
      <c r="M217" s="984"/>
      <c r="N217" s="984"/>
      <c r="O217" s="984"/>
      <c r="P217" s="984"/>
      <c r="Q217" s="984"/>
      <c r="R217" s="984"/>
      <c r="S217" s="984"/>
      <c r="T217" s="984"/>
      <c r="U217" s="984"/>
      <c r="V217" s="984"/>
      <c r="W217" s="984"/>
      <c r="X217" s="984"/>
      <c r="Y217" s="984"/>
      <c r="Z217" s="984"/>
      <c r="AA217" s="984"/>
    </row>
    <row r="218">
      <c r="A218" s="984"/>
      <c r="B218" s="984"/>
      <c r="C218" s="1036"/>
      <c r="D218" s="984"/>
      <c r="E218" s="984"/>
      <c r="F218" s="984"/>
      <c r="G218" s="984"/>
      <c r="H218" s="984"/>
      <c r="I218" s="984"/>
      <c r="J218" s="984"/>
      <c r="K218" s="984"/>
      <c r="L218" s="984"/>
      <c r="M218" s="984"/>
      <c r="N218" s="984"/>
      <c r="O218" s="984"/>
      <c r="P218" s="984"/>
      <c r="Q218" s="984"/>
      <c r="R218" s="984"/>
      <c r="S218" s="984"/>
      <c r="T218" s="984"/>
      <c r="U218" s="984"/>
      <c r="V218" s="984"/>
      <c r="W218" s="984"/>
      <c r="X218" s="984"/>
      <c r="Y218" s="984"/>
      <c r="Z218" s="984"/>
      <c r="AA218" s="984"/>
    </row>
    <row r="219">
      <c r="A219" s="984"/>
      <c r="B219" s="984"/>
      <c r="C219" s="1036"/>
      <c r="D219" s="984"/>
      <c r="E219" s="984"/>
      <c r="F219" s="984"/>
      <c r="G219" s="984"/>
      <c r="H219" s="984"/>
      <c r="I219" s="984"/>
      <c r="J219" s="984"/>
      <c r="K219" s="984"/>
      <c r="L219" s="984"/>
      <c r="M219" s="984"/>
      <c r="N219" s="984"/>
      <c r="O219" s="984"/>
      <c r="P219" s="984"/>
      <c r="Q219" s="984"/>
      <c r="R219" s="984"/>
      <c r="S219" s="984"/>
      <c r="T219" s="984"/>
      <c r="U219" s="984"/>
      <c r="V219" s="984"/>
      <c r="W219" s="984"/>
      <c r="X219" s="984"/>
      <c r="Y219" s="984"/>
      <c r="Z219" s="984"/>
      <c r="AA219" s="984"/>
    </row>
    <row r="220">
      <c r="A220" s="984"/>
      <c r="B220" s="984"/>
      <c r="C220" s="1036"/>
      <c r="D220" s="984"/>
      <c r="E220" s="984"/>
      <c r="F220" s="984"/>
      <c r="G220" s="984"/>
      <c r="H220" s="984"/>
      <c r="I220" s="984"/>
      <c r="J220" s="984"/>
      <c r="K220" s="984"/>
      <c r="L220" s="984"/>
      <c r="M220" s="984"/>
      <c r="N220" s="984"/>
      <c r="O220" s="984"/>
      <c r="P220" s="984"/>
      <c r="Q220" s="984"/>
      <c r="R220" s="984"/>
      <c r="S220" s="984"/>
      <c r="T220" s="984"/>
      <c r="U220" s="984"/>
      <c r="V220" s="984"/>
      <c r="W220" s="984"/>
      <c r="X220" s="984"/>
      <c r="Y220" s="984"/>
      <c r="Z220" s="984"/>
      <c r="AA220" s="984"/>
    </row>
    <row r="221">
      <c r="A221" s="984"/>
      <c r="B221" s="984"/>
      <c r="C221" s="1036"/>
      <c r="D221" s="984"/>
      <c r="E221" s="984"/>
      <c r="F221" s="984"/>
      <c r="G221" s="984"/>
      <c r="H221" s="984"/>
      <c r="I221" s="984"/>
      <c r="J221" s="984"/>
      <c r="K221" s="984"/>
      <c r="L221" s="984"/>
      <c r="M221" s="984"/>
      <c r="N221" s="984"/>
      <c r="O221" s="984"/>
      <c r="P221" s="984"/>
      <c r="Q221" s="984"/>
      <c r="R221" s="984"/>
      <c r="S221" s="984"/>
      <c r="T221" s="984"/>
      <c r="U221" s="984"/>
      <c r="V221" s="984"/>
      <c r="W221" s="984"/>
      <c r="X221" s="984"/>
      <c r="Y221" s="984"/>
      <c r="Z221" s="984"/>
      <c r="AA221" s="984"/>
    </row>
    <row r="222">
      <c r="A222" s="984"/>
      <c r="B222" s="984"/>
      <c r="C222" s="1036"/>
      <c r="D222" s="984"/>
      <c r="E222" s="984"/>
      <c r="F222" s="984"/>
      <c r="G222" s="984"/>
      <c r="H222" s="984"/>
      <c r="I222" s="984"/>
      <c r="J222" s="984"/>
      <c r="K222" s="984"/>
      <c r="L222" s="984"/>
      <c r="M222" s="984"/>
      <c r="N222" s="984"/>
      <c r="O222" s="984"/>
      <c r="P222" s="984"/>
      <c r="Q222" s="984"/>
      <c r="R222" s="984"/>
      <c r="S222" s="984"/>
      <c r="T222" s="984"/>
      <c r="U222" s="984"/>
      <c r="V222" s="984"/>
      <c r="W222" s="984"/>
      <c r="X222" s="984"/>
      <c r="Y222" s="984"/>
      <c r="Z222" s="984"/>
      <c r="AA222" s="984"/>
    </row>
    <row r="223">
      <c r="A223" s="984"/>
      <c r="B223" s="984"/>
      <c r="C223" s="1036"/>
      <c r="D223" s="984"/>
      <c r="E223" s="984"/>
      <c r="F223" s="984"/>
      <c r="G223" s="984"/>
      <c r="H223" s="984"/>
      <c r="I223" s="984"/>
      <c r="J223" s="984"/>
      <c r="K223" s="984"/>
      <c r="L223" s="984"/>
      <c r="M223" s="984"/>
      <c r="N223" s="984"/>
      <c r="O223" s="984"/>
      <c r="P223" s="984"/>
      <c r="Q223" s="984"/>
      <c r="R223" s="984"/>
      <c r="S223" s="984"/>
      <c r="T223" s="984"/>
      <c r="U223" s="984"/>
      <c r="V223" s="984"/>
      <c r="W223" s="984"/>
      <c r="X223" s="984"/>
      <c r="Y223" s="984"/>
      <c r="Z223" s="984"/>
      <c r="AA223" s="984"/>
    </row>
    <row r="224">
      <c r="A224" s="984"/>
      <c r="B224" s="984"/>
      <c r="C224" s="1036"/>
      <c r="D224" s="984"/>
      <c r="E224" s="984"/>
      <c r="F224" s="984"/>
      <c r="G224" s="984"/>
      <c r="H224" s="984"/>
      <c r="I224" s="984"/>
      <c r="J224" s="984"/>
      <c r="K224" s="984"/>
      <c r="L224" s="984"/>
      <c r="M224" s="984"/>
      <c r="N224" s="984"/>
      <c r="O224" s="984"/>
      <c r="P224" s="984"/>
      <c r="Q224" s="984"/>
      <c r="R224" s="984"/>
      <c r="S224" s="984"/>
      <c r="T224" s="984"/>
      <c r="U224" s="984"/>
      <c r="V224" s="984"/>
      <c r="W224" s="984"/>
      <c r="X224" s="984"/>
      <c r="Y224" s="984"/>
      <c r="Z224" s="984"/>
      <c r="AA224" s="984"/>
    </row>
    <row r="225">
      <c r="A225" s="984"/>
      <c r="B225" s="984"/>
      <c r="C225" s="1036"/>
      <c r="D225" s="984"/>
      <c r="E225" s="984"/>
      <c r="F225" s="984"/>
      <c r="G225" s="984"/>
      <c r="H225" s="984"/>
      <c r="I225" s="984"/>
      <c r="J225" s="984"/>
      <c r="K225" s="984"/>
      <c r="L225" s="984"/>
      <c r="M225" s="984"/>
      <c r="N225" s="984"/>
      <c r="O225" s="984"/>
      <c r="P225" s="984"/>
      <c r="Q225" s="984"/>
      <c r="R225" s="984"/>
      <c r="S225" s="984"/>
      <c r="T225" s="984"/>
      <c r="U225" s="984"/>
      <c r="V225" s="984"/>
      <c r="W225" s="984"/>
      <c r="X225" s="984"/>
      <c r="Y225" s="984"/>
      <c r="Z225" s="984"/>
      <c r="AA225" s="984"/>
    </row>
    <row r="226">
      <c r="A226" s="984"/>
      <c r="B226" s="984"/>
      <c r="C226" s="1036"/>
      <c r="D226" s="984"/>
      <c r="E226" s="984"/>
      <c r="F226" s="984"/>
      <c r="G226" s="984"/>
      <c r="H226" s="984"/>
      <c r="I226" s="984"/>
      <c r="J226" s="984"/>
      <c r="K226" s="984"/>
      <c r="L226" s="984"/>
      <c r="M226" s="984"/>
      <c r="N226" s="984"/>
      <c r="O226" s="984"/>
      <c r="P226" s="984"/>
      <c r="Q226" s="984"/>
      <c r="R226" s="984"/>
      <c r="S226" s="984"/>
      <c r="T226" s="984"/>
      <c r="U226" s="984"/>
      <c r="V226" s="984"/>
      <c r="W226" s="984"/>
      <c r="X226" s="984"/>
      <c r="Y226" s="984"/>
      <c r="Z226" s="984"/>
      <c r="AA226" s="984"/>
    </row>
    <row r="227">
      <c r="A227" s="984"/>
      <c r="B227" s="984"/>
      <c r="C227" s="1036"/>
      <c r="D227" s="984"/>
      <c r="E227" s="984"/>
      <c r="F227" s="984"/>
      <c r="G227" s="984"/>
      <c r="H227" s="984"/>
      <c r="I227" s="984"/>
      <c r="J227" s="984"/>
      <c r="K227" s="984"/>
      <c r="L227" s="984"/>
      <c r="M227" s="984"/>
      <c r="N227" s="984"/>
      <c r="O227" s="984"/>
      <c r="P227" s="984"/>
      <c r="Q227" s="984"/>
      <c r="R227" s="984"/>
      <c r="S227" s="984"/>
      <c r="T227" s="984"/>
      <c r="U227" s="984"/>
      <c r="V227" s="984"/>
      <c r="W227" s="984"/>
      <c r="X227" s="984"/>
      <c r="Y227" s="984"/>
      <c r="Z227" s="984"/>
      <c r="AA227" s="984"/>
    </row>
    <row r="228">
      <c r="A228" s="984"/>
      <c r="B228" s="984"/>
      <c r="C228" s="1036"/>
      <c r="D228" s="984"/>
      <c r="E228" s="984"/>
      <c r="F228" s="984"/>
      <c r="G228" s="984"/>
      <c r="H228" s="984"/>
      <c r="I228" s="984"/>
      <c r="J228" s="984"/>
      <c r="K228" s="984"/>
      <c r="L228" s="984"/>
      <c r="M228" s="984"/>
      <c r="N228" s="984"/>
      <c r="O228" s="984"/>
      <c r="P228" s="984"/>
      <c r="Q228" s="984"/>
      <c r="R228" s="984"/>
      <c r="S228" s="984"/>
      <c r="T228" s="984"/>
      <c r="U228" s="984"/>
      <c r="V228" s="984"/>
      <c r="W228" s="984"/>
      <c r="X228" s="984"/>
      <c r="Y228" s="984"/>
      <c r="Z228" s="984"/>
      <c r="AA228" s="984"/>
    </row>
    <row r="229">
      <c r="A229" s="984"/>
      <c r="B229" s="984"/>
      <c r="C229" s="1036"/>
      <c r="D229" s="984"/>
      <c r="E229" s="984"/>
      <c r="F229" s="984"/>
      <c r="G229" s="984"/>
      <c r="H229" s="984"/>
      <c r="I229" s="984"/>
      <c r="J229" s="984"/>
      <c r="K229" s="984"/>
      <c r="L229" s="984"/>
      <c r="M229" s="984"/>
      <c r="N229" s="984"/>
      <c r="O229" s="984"/>
      <c r="P229" s="984"/>
      <c r="Q229" s="984"/>
      <c r="R229" s="984"/>
      <c r="S229" s="984"/>
      <c r="T229" s="984"/>
      <c r="U229" s="984"/>
      <c r="V229" s="984"/>
      <c r="W229" s="984"/>
      <c r="X229" s="984"/>
      <c r="Y229" s="984"/>
      <c r="Z229" s="984"/>
      <c r="AA229" s="984"/>
    </row>
    <row r="230">
      <c r="A230" s="984"/>
      <c r="B230" s="984"/>
      <c r="C230" s="1036"/>
      <c r="D230" s="984"/>
      <c r="E230" s="984"/>
      <c r="F230" s="984"/>
      <c r="G230" s="984"/>
      <c r="H230" s="984"/>
      <c r="I230" s="984"/>
      <c r="J230" s="984"/>
      <c r="K230" s="984"/>
      <c r="L230" s="984"/>
      <c r="M230" s="984"/>
      <c r="N230" s="984"/>
      <c r="O230" s="984"/>
      <c r="P230" s="984"/>
      <c r="Q230" s="984"/>
      <c r="R230" s="984"/>
      <c r="S230" s="984"/>
      <c r="T230" s="984"/>
      <c r="U230" s="984"/>
      <c r="V230" s="984"/>
      <c r="W230" s="984"/>
      <c r="X230" s="984"/>
      <c r="Y230" s="984"/>
      <c r="Z230" s="984"/>
      <c r="AA230" s="984"/>
    </row>
    <row r="231">
      <c r="A231" s="984"/>
      <c r="B231" s="984"/>
      <c r="C231" s="1036"/>
      <c r="D231" s="984"/>
      <c r="E231" s="984"/>
      <c r="F231" s="984"/>
      <c r="G231" s="984"/>
      <c r="H231" s="984"/>
      <c r="I231" s="984"/>
      <c r="J231" s="984"/>
      <c r="K231" s="984"/>
      <c r="L231" s="984"/>
      <c r="M231" s="984"/>
      <c r="N231" s="984"/>
      <c r="O231" s="984"/>
      <c r="P231" s="984"/>
      <c r="Q231" s="984"/>
      <c r="R231" s="984"/>
      <c r="S231" s="984"/>
      <c r="T231" s="984"/>
      <c r="U231" s="984"/>
      <c r="V231" s="984"/>
      <c r="W231" s="984"/>
      <c r="X231" s="984"/>
      <c r="Y231" s="984"/>
      <c r="Z231" s="984"/>
      <c r="AA231" s="984"/>
    </row>
    <row r="232">
      <c r="A232" s="984"/>
      <c r="B232" s="984"/>
      <c r="C232" s="1036"/>
      <c r="D232" s="984"/>
      <c r="E232" s="984"/>
      <c r="F232" s="984"/>
      <c r="G232" s="984"/>
      <c r="H232" s="984"/>
      <c r="I232" s="984"/>
      <c r="J232" s="984"/>
      <c r="K232" s="984"/>
      <c r="L232" s="984"/>
      <c r="M232" s="984"/>
      <c r="N232" s="984"/>
      <c r="O232" s="984"/>
      <c r="P232" s="984"/>
      <c r="Q232" s="984"/>
      <c r="R232" s="984"/>
      <c r="S232" s="984"/>
      <c r="T232" s="984"/>
      <c r="U232" s="984"/>
      <c r="V232" s="984"/>
      <c r="W232" s="984"/>
      <c r="X232" s="984"/>
      <c r="Y232" s="984"/>
      <c r="Z232" s="984"/>
      <c r="AA232" s="984"/>
    </row>
    <row r="233">
      <c r="A233" s="984"/>
      <c r="B233" s="984"/>
      <c r="C233" s="1036"/>
      <c r="D233" s="984"/>
      <c r="E233" s="984"/>
      <c r="F233" s="984"/>
      <c r="G233" s="984"/>
      <c r="H233" s="984"/>
      <c r="I233" s="984"/>
      <c r="J233" s="984"/>
      <c r="K233" s="984"/>
      <c r="L233" s="984"/>
      <c r="M233" s="984"/>
      <c r="N233" s="984"/>
      <c r="O233" s="984"/>
      <c r="P233" s="984"/>
      <c r="Q233" s="984"/>
      <c r="R233" s="984"/>
      <c r="S233" s="984"/>
      <c r="T233" s="984"/>
      <c r="U233" s="984"/>
      <c r="V233" s="984"/>
      <c r="W233" s="984"/>
      <c r="X233" s="984"/>
      <c r="Y233" s="984"/>
      <c r="Z233" s="984"/>
      <c r="AA233" s="984"/>
    </row>
    <row r="234">
      <c r="A234" s="984"/>
      <c r="B234" s="984"/>
      <c r="C234" s="1036"/>
      <c r="D234" s="984"/>
      <c r="E234" s="984"/>
      <c r="F234" s="984"/>
      <c r="G234" s="984"/>
      <c r="H234" s="984"/>
      <c r="I234" s="984"/>
      <c r="J234" s="984"/>
      <c r="K234" s="984"/>
      <c r="L234" s="984"/>
      <c r="M234" s="984"/>
      <c r="N234" s="984"/>
      <c r="O234" s="984"/>
      <c r="P234" s="984"/>
      <c r="Q234" s="984"/>
      <c r="R234" s="984"/>
      <c r="S234" s="984"/>
      <c r="T234" s="984"/>
      <c r="U234" s="984"/>
      <c r="V234" s="984"/>
      <c r="W234" s="984"/>
      <c r="X234" s="984"/>
      <c r="Y234" s="984"/>
      <c r="Z234" s="984"/>
      <c r="AA234" s="984"/>
    </row>
    <row r="235">
      <c r="A235" s="984"/>
      <c r="B235" s="984"/>
      <c r="C235" s="1036"/>
      <c r="D235" s="984"/>
      <c r="E235" s="984"/>
      <c r="F235" s="984"/>
      <c r="G235" s="984"/>
      <c r="H235" s="984"/>
      <c r="I235" s="984"/>
      <c r="J235" s="984"/>
      <c r="K235" s="984"/>
      <c r="L235" s="984"/>
      <c r="M235" s="984"/>
      <c r="N235" s="984"/>
      <c r="O235" s="984"/>
      <c r="P235" s="984"/>
      <c r="Q235" s="984"/>
      <c r="R235" s="984"/>
      <c r="S235" s="984"/>
      <c r="T235" s="984"/>
      <c r="U235" s="984"/>
      <c r="V235" s="984"/>
      <c r="W235" s="984"/>
      <c r="X235" s="984"/>
      <c r="Y235" s="984"/>
      <c r="Z235" s="984"/>
      <c r="AA235" s="984"/>
    </row>
    <row r="236">
      <c r="A236" s="984"/>
      <c r="B236" s="984"/>
      <c r="C236" s="1036"/>
      <c r="D236" s="984"/>
      <c r="E236" s="984"/>
      <c r="F236" s="984"/>
      <c r="G236" s="984"/>
      <c r="H236" s="984"/>
      <c r="I236" s="984"/>
      <c r="J236" s="984"/>
      <c r="K236" s="984"/>
      <c r="L236" s="984"/>
      <c r="M236" s="984"/>
      <c r="N236" s="984"/>
      <c r="O236" s="984"/>
      <c r="P236" s="984"/>
      <c r="Q236" s="984"/>
      <c r="R236" s="984"/>
      <c r="S236" s="984"/>
      <c r="T236" s="984"/>
      <c r="U236" s="984"/>
      <c r="V236" s="984"/>
      <c r="W236" s="984"/>
      <c r="X236" s="984"/>
      <c r="Y236" s="984"/>
      <c r="Z236" s="984"/>
      <c r="AA236" s="984"/>
    </row>
    <row r="237">
      <c r="A237" s="984"/>
      <c r="B237" s="984"/>
      <c r="C237" s="1036"/>
      <c r="D237" s="984"/>
      <c r="E237" s="984"/>
      <c r="F237" s="984"/>
      <c r="G237" s="984"/>
      <c r="H237" s="984"/>
      <c r="I237" s="984"/>
      <c r="J237" s="984"/>
      <c r="K237" s="984"/>
      <c r="L237" s="984"/>
      <c r="M237" s="984"/>
      <c r="N237" s="984"/>
      <c r="O237" s="984"/>
      <c r="P237" s="984"/>
      <c r="Q237" s="984"/>
      <c r="R237" s="984"/>
      <c r="S237" s="984"/>
      <c r="T237" s="984"/>
      <c r="U237" s="984"/>
      <c r="V237" s="984"/>
      <c r="W237" s="984"/>
      <c r="X237" s="984"/>
      <c r="Y237" s="984"/>
      <c r="Z237" s="984"/>
      <c r="AA237" s="984"/>
    </row>
    <row r="238">
      <c r="A238" s="984"/>
      <c r="B238" s="984"/>
      <c r="C238" s="1036"/>
      <c r="D238" s="984"/>
      <c r="E238" s="984"/>
      <c r="F238" s="984"/>
      <c r="G238" s="984"/>
      <c r="H238" s="984"/>
      <c r="I238" s="984"/>
      <c r="J238" s="984"/>
      <c r="K238" s="984"/>
      <c r="L238" s="984"/>
      <c r="M238" s="984"/>
      <c r="N238" s="984"/>
      <c r="O238" s="984"/>
      <c r="P238" s="984"/>
      <c r="Q238" s="984"/>
      <c r="R238" s="984"/>
      <c r="S238" s="984"/>
      <c r="T238" s="984"/>
      <c r="U238" s="984"/>
      <c r="V238" s="984"/>
      <c r="W238" s="984"/>
      <c r="X238" s="984"/>
      <c r="Y238" s="984"/>
      <c r="Z238" s="984"/>
      <c r="AA238" s="984"/>
    </row>
    <row r="239">
      <c r="A239" s="984"/>
      <c r="B239" s="984"/>
      <c r="C239" s="1036"/>
      <c r="D239" s="984"/>
      <c r="E239" s="984"/>
      <c r="F239" s="984"/>
      <c r="G239" s="984"/>
      <c r="H239" s="984"/>
      <c r="I239" s="984"/>
      <c r="J239" s="984"/>
      <c r="K239" s="984"/>
      <c r="L239" s="984"/>
      <c r="M239" s="984"/>
      <c r="N239" s="984"/>
      <c r="O239" s="984"/>
      <c r="P239" s="984"/>
      <c r="Q239" s="984"/>
      <c r="R239" s="984"/>
      <c r="S239" s="984"/>
      <c r="T239" s="984"/>
      <c r="U239" s="984"/>
      <c r="V239" s="984"/>
      <c r="W239" s="984"/>
      <c r="X239" s="984"/>
      <c r="Y239" s="984"/>
      <c r="Z239" s="984"/>
      <c r="AA239" s="984"/>
    </row>
    <row r="240">
      <c r="A240" s="984"/>
      <c r="B240" s="984"/>
      <c r="C240" s="1036"/>
      <c r="D240" s="984"/>
      <c r="E240" s="984"/>
      <c r="F240" s="984"/>
      <c r="G240" s="984"/>
      <c r="H240" s="984"/>
      <c r="I240" s="984"/>
      <c r="J240" s="984"/>
      <c r="K240" s="984"/>
      <c r="L240" s="984"/>
      <c r="M240" s="984"/>
      <c r="N240" s="984"/>
      <c r="O240" s="984"/>
      <c r="P240" s="984"/>
      <c r="Q240" s="984"/>
      <c r="R240" s="984"/>
      <c r="S240" s="984"/>
      <c r="T240" s="984"/>
      <c r="U240" s="984"/>
      <c r="V240" s="984"/>
      <c r="W240" s="984"/>
      <c r="X240" s="984"/>
      <c r="Y240" s="984"/>
      <c r="Z240" s="984"/>
      <c r="AA240" s="984"/>
    </row>
    <row r="241">
      <c r="A241" s="984"/>
      <c r="B241" s="984"/>
      <c r="C241" s="1036"/>
      <c r="D241" s="984"/>
      <c r="E241" s="984"/>
      <c r="F241" s="984"/>
      <c r="G241" s="984"/>
      <c r="H241" s="984"/>
      <c r="I241" s="984"/>
      <c r="J241" s="984"/>
      <c r="K241" s="984"/>
      <c r="L241" s="984"/>
      <c r="M241" s="984"/>
      <c r="N241" s="984"/>
      <c r="O241" s="984"/>
      <c r="P241" s="984"/>
      <c r="Q241" s="984"/>
      <c r="R241" s="984"/>
      <c r="S241" s="984"/>
      <c r="T241" s="984"/>
      <c r="U241" s="984"/>
      <c r="V241" s="984"/>
      <c r="W241" s="984"/>
      <c r="X241" s="984"/>
      <c r="Y241" s="984"/>
      <c r="Z241" s="984"/>
      <c r="AA241" s="984"/>
    </row>
    <row r="242">
      <c r="A242" s="984"/>
      <c r="B242" s="984"/>
      <c r="C242" s="1036"/>
      <c r="D242" s="984"/>
      <c r="E242" s="984"/>
      <c r="F242" s="984"/>
      <c r="G242" s="984"/>
      <c r="H242" s="984"/>
      <c r="I242" s="984"/>
      <c r="J242" s="984"/>
      <c r="K242" s="984"/>
      <c r="L242" s="984"/>
      <c r="M242" s="984"/>
      <c r="N242" s="984"/>
      <c r="O242" s="984"/>
      <c r="P242" s="984"/>
      <c r="Q242" s="984"/>
      <c r="R242" s="984"/>
      <c r="S242" s="984"/>
      <c r="T242" s="984"/>
      <c r="U242" s="984"/>
      <c r="V242" s="984"/>
      <c r="W242" s="984"/>
      <c r="X242" s="984"/>
      <c r="Y242" s="984"/>
      <c r="Z242" s="984"/>
      <c r="AA242" s="984"/>
    </row>
    <row r="243">
      <c r="A243" s="984"/>
      <c r="B243" s="984"/>
      <c r="C243" s="1036"/>
      <c r="D243" s="984"/>
      <c r="E243" s="984"/>
      <c r="F243" s="984"/>
      <c r="G243" s="984"/>
      <c r="H243" s="984"/>
      <c r="I243" s="984"/>
      <c r="J243" s="984"/>
      <c r="K243" s="984"/>
      <c r="L243" s="984"/>
      <c r="M243" s="984"/>
      <c r="N243" s="984"/>
      <c r="O243" s="984"/>
      <c r="P243" s="984"/>
      <c r="Q243" s="984"/>
      <c r="R243" s="984"/>
      <c r="S243" s="984"/>
      <c r="T243" s="984"/>
      <c r="U243" s="984"/>
      <c r="V243" s="984"/>
      <c r="W243" s="984"/>
      <c r="X243" s="984"/>
      <c r="Y243" s="984"/>
      <c r="Z243" s="984"/>
      <c r="AA243" s="984"/>
    </row>
    <row r="244">
      <c r="A244" s="984"/>
      <c r="B244" s="984"/>
      <c r="C244" s="1036"/>
      <c r="D244" s="984"/>
      <c r="E244" s="984"/>
      <c r="F244" s="984"/>
      <c r="G244" s="984"/>
      <c r="H244" s="984"/>
      <c r="I244" s="984"/>
      <c r="J244" s="984"/>
      <c r="K244" s="984"/>
      <c r="L244" s="984"/>
      <c r="M244" s="984"/>
      <c r="N244" s="984"/>
      <c r="O244" s="984"/>
      <c r="P244" s="984"/>
      <c r="Q244" s="984"/>
      <c r="R244" s="984"/>
      <c r="S244" s="984"/>
      <c r="T244" s="984"/>
      <c r="U244" s="984"/>
      <c r="V244" s="984"/>
      <c r="W244" s="984"/>
      <c r="X244" s="984"/>
      <c r="Y244" s="984"/>
      <c r="Z244" s="984"/>
      <c r="AA244" s="984"/>
    </row>
    <row r="245">
      <c r="A245" s="984"/>
      <c r="B245" s="984"/>
      <c r="C245" s="1036"/>
      <c r="D245" s="984"/>
      <c r="E245" s="984"/>
      <c r="F245" s="984"/>
      <c r="G245" s="984"/>
      <c r="H245" s="984"/>
      <c r="I245" s="984"/>
      <c r="J245" s="984"/>
      <c r="K245" s="984"/>
      <c r="L245" s="984"/>
      <c r="M245" s="984"/>
      <c r="N245" s="984"/>
      <c r="O245" s="984"/>
      <c r="P245" s="984"/>
      <c r="Q245" s="984"/>
      <c r="R245" s="984"/>
      <c r="S245" s="984"/>
      <c r="T245" s="984"/>
      <c r="U245" s="984"/>
      <c r="V245" s="984"/>
      <c r="W245" s="984"/>
      <c r="X245" s="984"/>
      <c r="Y245" s="984"/>
      <c r="Z245" s="984"/>
      <c r="AA245" s="984"/>
    </row>
    <row r="246">
      <c r="A246" s="984"/>
      <c r="B246" s="984"/>
      <c r="C246" s="1036"/>
      <c r="D246" s="984"/>
      <c r="E246" s="984"/>
      <c r="F246" s="984"/>
      <c r="G246" s="984"/>
      <c r="H246" s="984"/>
      <c r="I246" s="984"/>
      <c r="J246" s="984"/>
      <c r="K246" s="984"/>
      <c r="L246" s="984"/>
      <c r="M246" s="984"/>
      <c r="N246" s="984"/>
      <c r="O246" s="984"/>
      <c r="P246" s="984"/>
      <c r="Q246" s="984"/>
      <c r="R246" s="984"/>
      <c r="S246" s="984"/>
      <c r="T246" s="984"/>
      <c r="U246" s="984"/>
      <c r="V246" s="984"/>
      <c r="W246" s="984"/>
      <c r="X246" s="984"/>
      <c r="Y246" s="984"/>
      <c r="Z246" s="984"/>
      <c r="AA246" s="984"/>
    </row>
    <row r="247">
      <c r="A247" s="984"/>
      <c r="B247" s="984"/>
      <c r="C247" s="1036"/>
      <c r="D247" s="984"/>
      <c r="E247" s="984"/>
      <c r="F247" s="984"/>
      <c r="G247" s="984"/>
      <c r="H247" s="984"/>
      <c r="I247" s="984"/>
      <c r="J247" s="984"/>
      <c r="K247" s="984"/>
      <c r="L247" s="984"/>
      <c r="M247" s="984"/>
      <c r="N247" s="984"/>
      <c r="O247" s="984"/>
      <c r="P247" s="984"/>
      <c r="Q247" s="984"/>
      <c r="R247" s="984"/>
      <c r="S247" s="984"/>
      <c r="T247" s="984"/>
      <c r="U247" s="984"/>
      <c r="V247" s="984"/>
      <c r="W247" s="984"/>
      <c r="X247" s="984"/>
      <c r="Y247" s="984"/>
      <c r="Z247" s="984"/>
      <c r="AA247" s="984"/>
    </row>
    <row r="248">
      <c r="A248" s="984"/>
      <c r="B248" s="984"/>
      <c r="C248" s="1036"/>
      <c r="D248" s="984"/>
      <c r="E248" s="984"/>
      <c r="F248" s="984"/>
      <c r="G248" s="984"/>
      <c r="H248" s="984"/>
      <c r="I248" s="984"/>
      <c r="J248" s="984"/>
      <c r="K248" s="984"/>
      <c r="L248" s="984"/>
      <c r="M248" s="984"/>
      <c r="N248" s="984"/>
      <c r="O248" s="984"/>
      <c r="P248" s="984"/>
      <c r="Q248" s="984"/>
      <c r="R248" s="984"/>
      <c r="S248" s="984"/>
      <c r="T248" s="984"/>
      <c r="U248" s="984"/>
      <c r="V248" s="984"/>
      <c r="W248" s="984"/>
      <c r="X248" s="984"/>
      <c r="Y248" s="984"/>
      <c r="Z248" s="984"/>
      <c r="AA248" s="984"/>
    </row>
    <row r="249">
      <c r="A249" s="984"/>
      <c r="B249" s="984"/>
      <c r="C249" s="1036"/>
      <c r="D249" s="984"/>
      <c r="E249" s="984"/>
      <c r="F249" s="984"/>
      <c r="G249" s="984"/>
      <c r="H249" s="984"/>
      <c r="I249" s="984"/>
      <c r="J249" s="984"/>
      <c r="K249" s="984"/>
      <c r="L249" s="984"/>
      <c r="M249" s="984"/>
      <c r="N249" s="984"/>
      <c r="O249" s="984"/>
      <c r="P249" s="984"/>
      <c r="Q249" s="984"/>
      <c r="R249" s="984"/>
      <c r="S249" s="984"/>
      <c r="T249" s="984"/>
      <c r="U249" s="984"/>
      <c r="V249" s="984"/>
      <c r="W249" s="984"/>
      <c r="X249" s="984"/>
      <c r="Y249" s="984"/>
      <c r="Z249" s="984"/>
      <c r="AA249" s="984"/>
    </row>
    <row r="250">
      <c r="A250" s="984"/>
      <c r="B250" s="984"/>
      <c r="C250" s="1036"/>
      <c r="D250" s="984"/>
      <c r="E250" s="984"/>
      <c r="F250" s="984"/>
      <c r="G250" s="984"/>
      <c r="H250" s="984"/>
      <c r="I250" s="984"/>
      <c r="J250" s="984"/>
      <c r="K250" s="984"/>
      <c r="L250" s="984"/>
      <c r="M250" s="984"/>
      <c r="N250" s="984"/>
      <c r="O250" s="984"/>
      <c r="P250" s="984"/>
      <c r="Q250" s="984"/>
      <c r="R250" s="984"/>
      <c r="S250" s="984"/>
      <c r="T250" s="984"/>
      <c r="U250" s="984"/>
      <c r="V250" s="984"/>
      <c r="W250" s="984"/>
      <c r="X250" s="984"/>
      <c r="Y250" s="984"/>
      <c r="Z250" s="984"/>
      <c r="AA250" s="984"/>
    </row>
    <row r="251">
      <c r="A251" s="984"/>
      <c r="B251" s="984"/>
      <c r="C251" s="1036"/>
      <c r="D251" s="984"/>
      <c r="E251" s="984"/>
      <c r="F251" s="984"/>
      <c r="G251" s="984"/>
      <c r="H251" s="984"/>
      <c r="I251" s="984"/>
      <c r="J251" s="984"/>
      <c r="K251" s="984"/>
      <c r="L251" s="984"/>
      <c r="M251" s="984"/>
      <c r="N251" s="984"/>
      <c r="O251" s="984"/>
      <c r="P251" s="984"/>
      <c r="Q251" s="984"/>
      <c r="R251" s="984"/>
      <c r="S251" s="984"/>
      <c r="T251" s="984"/>
      <c r="U251" s="984"/>
      <c r="V251" s="984"/>
      <c r="W251" s="984"/>
      <c r="X251" s="984"/>
      <c r="Y251" s="984"/>
      <c r="Z251" s="984"/>
      <c r="AA251" s="984"/>
    </row>
    <row r="252">
      <c r="A252" s="984"/>
      <c r="B252" s="984"/>
      <c r="C252" s="1036"/>
      <c r="D252" s="984"/>
      <c r="E252" s="984"/>
      <c r="F252" s="984"/>
      <c r="G252" s="984"/>
      <c r="H252" s="984"/>
      <c r="I252" s="984"/>
      <c r="J252" s="984"/>
      <c r="K252" s="984"/>
      <c r="L252" s="984"/>
      <c r="M252" s="984"/>
      <c r="N252" s="984"/>
      <c r="O252" s="984"/>
      <c r="P252" s="984"/>
      <c r="Q252" s="984"/>
      <c r="R252" s="984"/>
      <c r="S252" s="984"/>
      <c r="T252" s="984"/>
      <c r="U252" s="984"/>
      <c r="V252" s="984"/>
      <c r="W252" s="984"/>
      <c r="X252" s="984"/>
      <c r="Y252" s="984"/>
      <c r="Z252" s="984"/>
      <c r="AA252" s="984"/>
    </row>
    <row r="253">
      <c r="A253" s="984"/>
      <c r="B253" s="984"/>
      <c r="C253" s="1036"/>
      <c r="D253" s="984"/>
      <c r="E253" s="984"/>
      <c r="F253" s="984"/>
      <c r="G253" s="984"/>
      <c r="H253" s="984"/>
      <c r="I253" s="984"/>
      <c r="J253" s="984"/>
      <c r="K253" s="984"/>
      <c r="L253" s="984"/>
      <c r="M253" s="984"/>
      <c r="N253" s="984"/>
      <c r="O253" s="984"/>
      <c r="P253" s="984"/>
      <c r="Q253" s="984"/>
      <c r="R253" s="984"/>
      <c r="S253" s="984"/>
      <c r="T253" s="984"/>
      <c r="U253" s="984"/>
      <c r="V253" s="984"/>
      <c r="W253" s="984"/>
      <c r="X253" s="984"/>
      <c r="Y253" s="984"/>
      <c r="Z253" s="984"/>
      <c r="AA253" s="984"/>
    </row>
    <row r="254">
      <c r="A254" s="984"/>
      <c r="B254" s="984"/>
      <c r="C254" s="1036"/>
      <c r="D254" s="984"/>
      <c r="E254" s="984"/>
      <c r="F254" s="984"/>
      <c r="G254" s="984"/>
      <c r="H254" s="984"/>
      <c r="I254" s="984"/>
      <c r="J254" s="984"/>
      <c r="K254" s="984"/>
      <c r="L254" s="984"/>
      <c r="M254" s="984"/>
      <c r="N254" s="984"/>
      <c r="O254" s="984"/>
      <c r="P254" s="984"/>
      <c r="Q254" s="984"/>
      <c r="R254" s="984"/>
      <c r="S254" s="984"/>
      <c r="T254" s="984"/>
      <c r="U254" s="984"/>
      <c r="V254" s="984"/>
      <c r="W254" s="984"/>
      <c r="X254" s="984"/>
      <c r="Y254" s="984"/>
      <c r="Z254" s="984"/>
      <c r="AA254" s="984"/>
    </row>
    <row r="255">
      <c r="A255" s="984"/>
      <c r="B255" s="984"/>
      <c r="C255" s="1036"/>
      <c r="D255" s="984"/>
      <c r="E255" s="984"/>
      <c r="F255" s="984"/>
      <c r="G255" s="984"/>
      <c r="H255" s="984"/>
      <c r="I255" s="984"/>
      <c r="J255" s="984"/>
      <c r="K255" s="984"/>
      <c r="L255" s="984"/>
      <c r="M255" s="984"/>
      <c r="N255" s="984"/>
      <c r="O255" s="984"/>
      <c r="P255" s="984"/>
      <c r="Q255" s="984"/>
      <c r="R255" s="984"/>
      <c r="S255" s="984"/>
      <c r="T255" s="984"/>
      <c r="U255" s="984"/>
      <c r="V255" s="984"/>
      <c r="W255" s="984"/>
      <c r="X255" s="984"/>
      <c r="Y255" s="984"/>
      <c r="Z255" s="984"/>
      <c r="AA255" s="984"/>
    </row>
    <row r="256">
      <c r="A256" s="984"/>
      <c r="B256" s="984"/>
      <c r="C256" s="1036"/>
      <c r="D256" s="984"/>
      <c r="E256" s="984"/>
      <c r="F256" s="984"/>
      <c r="G256" s="984"/>
      <c r="H256" s="984"/>
      <c r="I256" s="984"/>
      <c r="J256" s="984"/>
      <c r="K256" s="984"/>
      <c r="L256" s="984"/>
      <c r="M256" s="984"/>
      <c r="N256" s="984"/>
      <c r="O256" s="984"/>
      <c r="P256" s="984"/>
      <c r="Q256" s="984"/>
      <c r="R256" s="984"/>
      <c r="S256" s="984"/>
      <c r="T256" s="984"/>
      <c r="U256" s="984"/>
      <c r="V256" s="984"/>
      <c r="W256" s="984"/>
      <c r="X256" s="984"/>
      <c r="Y256" s="984"/>
      <c r="Z256" s="984"/>
      <c r="AA256" s="984"/>
    </row>
    <row r="257">
      <c r="A257" s="984"/>
      <c r="B257" s="984"/>
      <c r="C257" s="1036"/>
      <c r="D257" s="984"/>
      <c r="E257" s="984"/>
      <c r="F257" s="984"/>
      <c r="G257" s="984"/>
      <c r="H257" s="984"/>
      <c r="I257" s="984"/>
      <c r="J257" s="984"/>
      <c r="K257" s="984"/>
      <c r="L257" s="984"/>
      <c r="M257" s="984"/>
      <c r="N257" s="984"/>
      <c r="O257" s="984"/>
      <c r="P257" s="984"/>
      <c r="Q257" s="984"/>
      <c r="R257" s="984"/>
      <c r="S257" s="984"/>
      <c r="T257" s="984"/>
      <c r="U257" s="984"/>
      <c r="V257" s="984"/>
      <c r="W257" s="984"/>
      <c r="X257" s="984"/>
      <c r="Y257" s="984"/>
      <c r="Z257" s="984"/>
      <c r="AA257" s="984"/>
    </row>
    <row r="258">
      <c r="A258" s="984"/>
      <c r="B258" s="984"/>
      <c r="C258" s="1036"/>
      <c r="D258" s="984"/>
      <c r="E258" s="984"/>
      <c r="F258" s="984"/>
      <c r="G258" s="984"/>
      <c r="H258" s="984"/>
      <c r="I258" s="984"/>
      <c r="J258" s="984"/>
      <c r="K258" s="984"/>
      <c r="L258" s="984"/>
      <c r="M258" s="984"/>
      <c r="N258" s="984"/>
      <c r="O258" s="984"/>
      <c r="P258" s="984"/>
      <c r="Q258" s="984"/>
      <c r="R258" s="984"/>
      <c r="S258" s="984"/>
      <c r="T258" s="984"/>
      <c r="U258" s="984"/>
      <c r="V258" s="984"/>
      <c r="W258" s="984"/>
      <c r="X258" s="984"/>
      <c r="Y258" s="984"/>
      <c r="Z258" s="984"/>
      <c r="AA258" s="984"/>
    </row>
    <row r="259">
      <c r="A259" s="984"/>
      <c r="B259" s="984"/>
      <c r="C259" s="1036"/>
      <c r="D259" s="984"/>
      <c r="E259" s="984"/>
      <c r="F259" s="984"/>
      <c r="G259" s="984"/>
      <c r="H259" s="984"/>
      <c r="I259" s="984"/>
      <c r="J259" s="984"/>
      <c r="K259" s="984"/>
      <c r="L259" s="984"/>
      <c r="M259" s="984"/>
      <c r="N259" s="984"/>
      <c r="O259" s="984"/>
      <c r="P259" s="984"/>
      <c r="Q259" s="984"/>
      <c r="R259" s="984"/>
      <c r="S259" s="984"/>
      <c r="T259" s="984"/>
      <c r="U259" s="984"/>
      <c r="V259" s="984"/>
      <c r="W259" s="984"/>
      <c r="X259" s="984"/>
      <c r="Y259" s="984"/>
      <c r="Z259" s="984"/>
      <c r="AA259" s="984"/>
    </row>
    <row r="260">
      <c r="A260" s="984"/>
      <c r="B260" s="984"/>
      <c r="C260" s="1036"/>
      <c r="D260" s="984"/>
      <c r="E260" s="984"/>
      <c r="F260" s="984"/>
      <c r="G260" s="984"/>
      <c r="H260" s="984"/>
      <c r="I260" s="984"/>
      <c r="J260" s="984"/>
      <c r="K260" s="984"/>
      <c r="L260" s="984"/>
      <c r="M260" s="984"/>
      <c r="N260" s="984"/>
      <c r="O260" s="984"/>
      <c r="P260" s="984"/>
      <c r="Q260" s="984"/>
      <c r="R260" s="984"/>
      <c r="S260" s="984"/>
      <c r="T260" s="984"/>
      <c r="U260" s="984"/>
      <c r="V260" s="984"/>
      <c r="W260" s="984"/>
      <c r="X260" s="984"/>
      <c r="Y260" s="984"/>
      <c r="Z260" s="984"/>
      <c r="AA260" s="984"/>
    </row>
    <row r="261">
      <c r="A261" s="984"/>
      <c r="B261" s="984"/>
      <c r="C261" s="1036"/>
      <c r="D261" s="984"/>
      <c r="E261" s="984"/>
      <c r="F261" s="984"/>
      <c r="G261" s="984"/>
      <c r="H261" s="984"/>
      <c r="I261" s="984"/>
      <c r="J261" s="984"/>
      <c r="K261" s="984"/>
      <c r="L261" s="984"/>
      <c r="M261" s="984"/>
      <c r="N261" s="984"/>
      <c r="O261" s="984"/>
      <c r="P261" s="984"/>
      <c r="Q261" s="984"/>
      <c r="R261" s="984"/>
      <c r="S261" s="984"/>
      <c r="T261" s="984"/>
      <c r="U261" s="984"/>
      <c r="V261" s="984"/>
      <c r="W261" s="984"/>
      <c r="X261" s="984"/>
      <c r="Y261" s="984"/>
      <c r="Z261" s="984"/>
      <c r="AA261" s="984"/>
    </row>
    <row r="262">
      <c r="A262" s="984"/>
      <c r="B262" s="984"/>
      <c r="C262" s="1036"/>
      <c r="D262" s="984"/>
      <c r="E262" s="984"/>
      <c r="F262" s="984"/>
      <c r="G262" s="984"/>
      <c r="H262" s="984"/>
      <c r="I262" s="984"/>
      <c r="J262" s="984"/>
      <c r="K262" s="984"/>
      <c r="L262" s="984"/>
      <c r="M262" s="984"/>
      <c r="N262" s="984"/>
      <c r="O262" s="984"/>
      <c r="P262" s="984"/>
      <c r="Q262" s="984"/>
      <c r="R262" s="984"/>
      <c r="S262" s="984"/>
      <c r="T262" s="984"/>
      <c r="U262" s="984"/>
      <c r="V262" s="984"/>
      <c r="W262" s="984"/>
      <c r="X262" s="984"/>
      <c r="Y262" s="984"/>
      <c r="Z262" s="984"/>
      <c r="AA262" s="984"/>
    </row>
    <row r="263">
      <c r="A263" s="984"/>
      <c r="B263" s="984"/>
      <c r="C263" s="1036"/>
      <c r="D263" s="984"/>
      <c r="E263" s="984"/>
      <c r="F263" s="984"/>
      <c r="G263" s="984"/>
      <c r="H263" s="984"/>
      <c r="I263" s="984"/>
      <c r="J263" s="984"/>
      <c r="K263" s="984"/>
      <c r="L263" s="984"/>
      <c r="M263" s="984"/>
      <c r="N263" s="984"/>
      <c r="O263" s="984"/>
      <c r="P263" s="984"/>
      <c r="Q263" s="984"/>
      <c r="R263" s="984"/>
      <c r="S263" s="984"/>
      <c r="T263" s="984"/>
      <c r="U263" s="984"/>
      <c r="V263" s="984"/>
      <c r="W263" s="984"/>
      <c r="X263" s="984"/>
      <c r="Y263" s="984"/>
      <c r="Z263" s="984"/>
      <c r="AA263" s="984"/>
    </row>
    <row r="264">
      <c r="A264" s="984"/>
      <c r="B264" s="984"/>
      <c r="C264" s="1036"/>
      <c r="D264" s="984"/>
      <c r="E264" s="984"/>
      <c r="F264" s="984"/>
      <c r="G264" s="984"/>
      <c r="H264" s="984"/>
      <c r="I264" s="984"/>
      <c r="J264" s="984"/>
      <c r="K264" s="984"/>
      <c r="L264" s="984"/>
      <c r="M264" s="984"/>
      <c r="N264" s="984"/>
      <c r="O264" s="984"/>
      <c r="P264" s="984"/>
      <c r="Q264" s="984"/>
      <c r="R264" s="984"/>
      <c r="S264" s="984"/>
      <c r="T264" s="984"/>
      <c r="U264" s="984"/>
      <c r="V264" s="984"/>
      <c r="W264" s="984"/>
      <c r="X264" s="984"/>
      <c r="Y264" s="984"/>
      <c r="Z264" s="984"/>
      <c r="AA264" s="984"/>
    </row>
    <row r="265">
      <c r="A265" s="984"/>
      <c r="B265" s="984"/>
      <c r="C265" s="1036"/>
      <c r="D265" s="984"/>
      <c r="E265" s="984"/>
      <c r="F265" s="984"/>
      <c r="G265" s="984"/>
      <c r="H265" s="984"/>
      <c r="I265" s="984"/>
      <c r="J265" s="984"/>
      <c r="K265" s="984"/>
      <c r="L265" s="984"/>
      <c r="M265" s="984"/>
      <c r="N265" s="984"/>
      <c r="O265" s="984"/>
      <c r="P265" s="984"/>
      <c r="Q265" s="984"/>
      <c r="R265" s="984"/>
      <c r="S265" s="984"/>
      <c r="T265" s="984"/>
      <c r="U265" s="984"/>
      <c r="V265" s="984"/>
      <c r="W265" s="984"/>
      <c r="X265" s="984"/>
      <c r="Y265" s="984"/>
      <c r="Z265" s="984"/>
      <c r="AA265" s="984"/>
    </row>
    <row r="266">
      <c r="A266" s="984"/>
      <c r="B266" s="984"/>
      <c r="C266" s="1036"/>
      <c r="D266" s="984"/>
      <c r="E266" s="984"/>
      <c r="F266" s="984"/>
      <c r="G266" s="984"/>
      <c r="H266" s="984"/>
      <c r="I266" s="984"/>
      <c r="J266" s="984"/>
      <c r="K266" s="984"/>
      <c r="L266" s="984"/>
      <c r="M266" s="984"/>
      <c r="N266" s="984"/>
      <c r="O266" s="984"/>
      <c r="P266" s="984"/>
      <c r="Q266" s="984"/>
      <c r="R266" s="984"/>
      <c r="S266" s="984"/>
      <c r="T266" s="984"/>
      <c r="U266" s="984"/>
      <c r="V266" s="984"/>
      <c r="W266" s="984"/>
      <c r="X266" s="984"/>
      <c r="Y266" s="984"/>
      <c r="Z266" s="984"/>
      <c r="AA266" s="984"/>
    </row>
    <row r="267">
      <c r="A267" s="984"/>
      <c r="B267" s="984"/>
      <c r="C267" s="1036"/>
      <c r="D267" s="984"/>
      <c r="E267" s="984"/>
      <c r="F267" s="984"/>
      <c r="G267" s="984"/>
      <c r="H267" s="984"/>
      <c r="I267" s="984"/>
      <c r="J267" s="984"/>
      <c r="K267" s="984"/>
      <c r="L267" s="984"/>
      <c r="M267" s="984"/>
      <c r="N267" s="984"/>
      <c r="O267" s="984"/>
      <c r="P267" s="984"/>
      <c r="Q267" s="984"/>
      <c r="R267" s="984"/>
      <c r="S267" s="984"/>
      <c r="T267" s="984"/>
      <c r="U267" s="984"/>
      <c r="V267" s="984"/>
      <c r="W267" s="984"/>
      <c r="X267" s="984"/>
      <c r="Y267" s="984"/>
      <c r="Z267" s="984"/>
      <c r="AA267" s="984"/>
    </row>
    <row r="268">
      <c r="A268" s="984"/>
      <c r="B268" s="984"/>
      <c r="C268" s="1036"/>
      <c r="D268" s="984"/>
      <c r="E268" s="984"/>
      <c r="F268" s="984"/>
      <c r="G268" s="984"/>
      <c r="H268" s="984"/>
      <c r="I268" s="984"/>
      <c r="J268" s="984"/>
      <c r="K268" s="984"/>
      <c r="L268" s="984"/>
      <c r="M268" s="984"/>
      <c r="N268" s="984"/>
      <c r="O268" s="984"/>
      <c r="P268" s="984"/>
      <c r="Q268" s="984"/>
      <c r="R268" s="984"/>
      <c r="S268" s="984"/>
      <c r="T268" s="984"/>
      <c r="U268" s="984"/>
      <c r="V268" s="984"/>
      <c r="W268" s="984"/>
      <c r="X268" s="984"/>
      <c r="Y268" s="984"/>
      <c r="Z268" s="984"/>
      <c r="AA268" s="984"/>
    </row>
    <row r="269">
      <c r="A269" s="984"/>
      <c r="B269" s="984"/>
      <c r="C269" s="1036"/>
      <c r="D269" s="984"/>
      <c r="E269" s="984"/>
      <c r="F269" s="984"/>
      <c r="G269" s="984"/>
      <c r="H269" s="984"/>
      <c r="I269" s="984"/>
      <c r="J269" s="984"/>
      <c r="K269" s="984"/>
      <c r="L269" s="984"/>
      <c r="M269" s="984"/>
      <c r="N269" s="984"/>
      <c r="O269" s="984"/>
      <c r="P269" s="984"/>
      <c r="Q269" s="984"/>
      <c r="R269" s="984"/>
      <c r="S269" s="984"/>
      <c r="T269" s="984"/>
      <c r="U269" s="984"/>
      <c r="V269" s="984"/>
      <c r="W269" s="984"/>
      <c r="X269" s="984"/>
      <c r="Y269" s="984"/>
      <c r="Z269" s="984"/>
      <c r="AA269" s="984"/>
    </row>
    <row r="270">
      <c r="A270" s="984"/>
      <c r="B270" s="984"/>
      <c r="C270" s="1036"/>
      <c r="D270" s="984"/>
      <c r="E270" s="984"/>
      <c r="F270" s="984"/>
      <c r="G270" s="984"/>
      <c r="H270" s="984"/>
      <c r="I270" s="984"/>
      <c r="J270" s="984"/>
      <c r="K270" s="984"/>
      <c r="L270" s="984"/>
      <c r="M270" s="984"/>
      <c r="N270" s="984"/>
      <c r="O270" s="984"/>
      <c r="P270" s="984"/>
      <c r="Q270" s="984"/>
      <c r="R270" s="984"/>
      <c r="S270" s="984"/>
      <c r="T270" s="984"/>
      <c r="U270" s="984"/>
      <c r="V270" s="984"/>
      <c r="W270" s="984"/>
      <c r="X270" s="984"/>
      <c r="Y270" s="984"/>
      <c r="Z270" s="984"/>
      <c r="AA270" s="984"/>
    </row>
    <row r="271">
      <c r="A271" s="984"/>
      <c r="B271" s="984"/>
      <c r="C271" s="1036"/>
      <c r="D271" s="984"/>
      <c r="E271" s="984"/>
      <c r="F271" s="984"/>
      <c r="G271" s="984"/>
      <c r="H271" s="984"/>
      <c r="I271" s="984"/>
      <c r="J271" s="984"/>
      <c r="K271" s="984"/>
      <c r="L271" s="984"/>
      <c r="M271" s="984"/>
      <c r="N271" s="984"/>
      <c r="O271" s="984"/>
      <c r="P271" s="984"/>
      <c r="Q271" s="984"/>
      <c r="R271" s="984"/>
      <c r="S271" s="984"/>
      <c r="T271" s="984"/>
      <c r="U271" s="984"/>
      <c r="V271" s="984"/>
      <c r="W271" s="984"/>
      <c r="X271" s="984"/>
      <c r="Y271" s="984"/>
      <c r="Z271" s="984"/>
      <c r="AA271" s="984"/>
    </row>
    <row r="272">
      <c r="A272" s="984"/>
      <c r="B272" s="984"/>
      <c r="C272" s="1036"/>
      <c r="D272" s="984"/>
      <c r="E272" s="984"/>
      <c r="F272" s="984"/>
      <c r="G272" s="984"/>
      <c r="H272" s="984"/>
      <c r="I272" s="984"/>
      <c r="J272" s="984"/>
      <c r="K272" s="984"/>
      <c r="L272" s="984"/>
      <c r="M272" s="984"/>
      <c r="N272" s="984"/>
      <c r="O272" s="984"/>
      <c r="P272" s="984"/>
      <c r="Q272" s="984"/>
      <c r="R272" s="984"/>
      <c r="S272" s="984"/>
      <c r="T272" s="984"/>
      <c r="U272" s="984"/>
      <c r="V272" s="984"/>
      <c r="W272" s="984"/>
      <c r="X272" s="984"/>
      <c r="Y272" s="984"/>
      <c r="Z272" s="984"/>
      <c r="AA272" s="984"/>
    </row>
    <row r="273">
      <c r="A273" s="984"/>
      <c r="B273" s="984"/>
      <c r="C273" s="1036"/>
      <c r="D273" s="984"/>
      <c r="E273" s="984"/>
      <c r="F273" s="984"/>
      <c r="G273" s="984"/>
      <c r="H273" s="984"/>
      <c r="I273" s="984"/>
      <c r="J273" s="984"/>
      <c r="K273" s="984"/>
      <c r="L273" s="984"/>
      <c r="M273" s="984"/>
      <c r="N273" s="984"/>
      <c r="O273" s="984"/>
      <c r="P273" s="984"/>
      <c r="Q273" s="984"/>
      <c r="R273" s="984"/>
      <c r="S273" s="984"/>
      <c r="T273" s="984"/>
      <c r="U273" s="984"/>
      <c r="V273" s="984"/>
      <c r="W273" s="984"/>
      <c r="X273" s="984"/>
      <c r="Y273" s="984"/>
      <c r="Z273" s="984"/>
      <c r="AA273" s="984"/>
    </row>
    <row r="274">
      <c r="A274" s="984"/>
      <c r="B274" s="984"/>
      <c r="C274" s="1036"/>
      <c r="D274" s="984"/>
      <c r="E274" s="984"/>
      <c r="F274" s="984"/>
      <c r="G274" s="984"/>
      <c r="H274" s="984"/>
      <c r="I274" s="984"/>
      <c r="J274" s="984"/>
      <c r="K274" s="984"/>
      <c r="L274" s="984"/>
      <c r="M274" s="984"/>
      <c r="N274" s="984"/>
      <c r="O274" s="984"/>
      <c r="P274" s="984"/>
      <c r="Q274" s="984"/>
      <c r="R274" s="984"/>
      <c r="S274" s="984"/>
      <c r="T274" s="984"/>
      <c r="U274" s="984"/>
      <c r="V274" s="984"/>
      <c r="W274" s="984"/>
      <c r="X274" s="984"/>
      <c r="Y274" s="984"/>
      <c r="Z274" s="984"/>
      <c r="AA274" s="984"/>
    </row>
    <row r="275">
      <c r="A275" s="984"/>
      <c r="B275" s="984"/>
      <c r="C275" s="1036"/>
      <c r="D275" s="984"/>
      <c r="E275" s="984"/>
      <c r="F275" s="984"/>
      <c r="G275" s="984"/>
      <c r="H275" s="984"/>
      <c r="I275" s="984"/>
      <c r="J275" s="984"/>
      <c r="K275" s="984"/>
      <c r="L275" s="984"/>
      <c r="M275" s="984"/>
      <c r="N275" s="984"/>
      <c r="O275" s="984"/>
      <c r="P275" s="984"/>
      <c r="Q275" s="984"/>
      <c r="R275" s="984"/>
      <c r="S275" s="984"/>
      <c r="T275" s="984"/>
      <c r="U275" s="984"/>
      <c r="V275" s="984"/>
      <c r="W275" s="984"/>
      <c r="X275" s="984"/>
      <c r="Y275" s="984"/>
      <c r="Z275" s="984"/>
      <c r="AA275" s="984"/>
    </row>
    <row r="276">
      <c r="A276" s="984"/>
      <c r="B276" s="984"/>
      <c r="C276" s="1036"/>
      <c r="D276" s="984"/>
      <c r="E276" s="984"/>
      <c r="F276" s="984"/>
      <c r="G276" s="984"/>
      <c r="H276" s="984"/>
      <c r="I276" s="984"/>
      <c r="J276" s="984"/>
      <c r="K276" s="984"/>
      <c r="L276" s="984"/>
      <c r="M276" s="984"/>
      <c r="N276" s="984"/>
      <c r="O276" s="984"/>
      <c r="P276" s="984"/>
      <c r="Q276" s="984"/>
      <c r="R276" s="984"/>
      <c r="S276" s="984"/>
      <c r="T276" s="984"/>
      <c r="U276" s="984"/>
      <c r="V276" s="984"/>
      <c r="W276" s="984"/>
      <c r="X276" s="984"/>
      <c r="Y276" s="984"/>
      <c r="Z276" s="984"/>
      <c r="AA276" s="984"/>
    </row>
    <row r="277">
      <c r="A277" s="984"/>
      <c r="B277" s="984"/>
      <c r="C277" s="1036"/>
      <c r="D277" s="984"/>
      <c r="E277" s="984"/>
      <c r="F277" s="984"/>
      <c r="G277" s="984"/>
      <c r="H277" s="984"/>
      <c r="I277" s="984"/>
      <c r="J277" s="984"/>
      <c r="K277" s="984"/>
      <c r="L277" s="984"/>
      <c r="M277" s="984"/>
      <c r="N277" s="984"/>
      <c r="O277" s="984"/>
      <c r="P277" s="984"/>
      <c r="Q277" s="984"/>
      <c r="R277" s="984"/>
      <c r="S277" s="984"/>
      <c r="T277" s="984"/>
      <c r="U277" s="984"/>
      <c r="V277" s="984"/>
      <c r="W277" s="984"/>
      <c r="X277" s="984"/>
      <c r="Y277" s="984"/>
      <c r="Z277" s="984"/>
      <c r="AA277" s="984"/>
    </row>
    <row r="278">
      <c r="A278" s="984"/>
      <c r="B278" s="984"/>
      <c r="C278" s="1036"/>
      <c r="D278" s="984"/>
      <c r="E278" s="984"/>
      <c r="F278" s="984"/>
      <c r="G278" s="984"/>
      <c r="H278" s="984"/>
      <c r="I278" s="984"/>
      <c r="J278" s="984"/>
      <c r="K278" s="984"/>
      <c r="L278" s="984"/>
      <c r="M278" s="984"/>
      <c r="N278" s="984"/>
      <c r="O278" s="984"/>
      <c r="P278" s="984"/>
      <c r="Q278" s="984"/>
      <c r="R278" s="984"/>
      <c r="S278" s="984"/>
      <c r="T278" s="984"/>
      <c r="U278" s="984"/>
      <c r="V278" s="984"/>
      <c r="W278" s="984"/>
      <c r="X278" s="984"/>
      <c r="Y278" s="984"/>
      <c r="Z278" s="984"/>
      <c r="AA278" s="984"/>
    </row>
    <row r="279">
      <c r="A279" s="984"/>
      <c r="B279" s="984"/>
      <c r="C279" s="1036"/>
      <c r="D279" s="984"/>
      <c r="E279" s="984"/>
      <c r="F279" s="984"/>
      <c r="G279" s="984"/>
      <c r="H279" s="984"/>
      <c r="I279" s="984"/>
      <c r="J279" s="984"/>
      <c r="K279" s="984"/>
      <c r="L279" s="984"/>
      <c r="M279" s="984"/>
      <c r="N279" s="984"/>
      <c r="O279" s="984"/>
      <c r="P279" s="984"/>
      <c r="Q279" s="984"/>
      <c r="R279" s="984"/>
      <c r="S279" s="984"/>
      <c r="T279" s="984"/>
      <c r="U279" s="984"/>
      <c r="V279" s="984"/>
      <c r="W279" s="984"/>
      <c r="X279" s="984"/>
      <c r="Y279" s="984"/>
      <c r="Z279" s="984"/>
      <c r="AA279" s="984"/>
    </row>
    <row r="280">
      <c r="A280" s="984"/>
      <c r="B280" s="984"/>
      <c r="C280" s="1036"/>
      <c r="D280" s="984"/>
      <c r="E280" s="984"/>
      <c r="F280" s="984"/>
      <c r="G280" s="984"/>
      <c r="H280" s="984"/>
      <c r="I280" s="984"/>
      <c r="J280" s="984"/>
      <c r="K280" s="984"/>
      <c r="L280" s="984"/>
      <c r="M280" s="984"/>
      <c r="N280" s="984"/>
      <c r="O280" s="984"/>
      <c r="P280" s="984"/>
      <c r="Q280" s="984"/>
      <c r="R280" s="984"/>
      <c r="S280" s="984"/>
      <c r="T280" s="984"/>
      <c r="U280" s="984"/>
      <c r="V280" s="984"/>
      <c r="W280" s="984"/>
      <c r="X280" s="984"/>
      <c r="Y280" s="984"/>
      <c r="Z280" s="984"/>
      <c r="AA280" s="984"/>
    </row>
    <row r="281">
      <c r="A281" s="984"/>
      <c r="B281" s="984"/>
      <c r="C281" s="1036"/>
      <c r="D281" s="984"/>
      <c r="E281" s="984"/>
      <c r="F281" s="984"/>
      <c r="G281" s="984"/>
      <c r="H281" s="984"/>
      <c r="I281" s="984"/>
      <c r="J281" s="984"/>
      <c r="K281" s="984"/>
      <c r="L281" s="984"/>
      <c r="M281" s="984"/>
      <c r="N281" s="984"/>
      <c r="O281" s="984"/>
      <c r="P281" s="984"/>
      <c r="Q281" s="984"/>
      <c r="R281" s="984"/>
      <c r="S281" s="984"/>
      <c r="T281" s="984"/>
      <c r="U281" s="984"/>
      <c r="V281" s="984"/>
      <c r="W281" s="984"/>
      <c r="X281" s="984"/>
      <c r="Y281" s="984"/>
      <c r="Z281" s="984"/>
      <c r="AA281" s="984"/>
    </row>
    <row r="282">
      <c r="A282" s="984"/>
      <c r="B282" s="984"/>
      <c r="C282" s="1036"/>
      <c r="D282" s="984"/>
      <c r="E282" s="984"/>
      <c r="F282" s="984"/>
      <c r="G282" s="984"/>
      <c r="H282" s="984"/>
      <c r="I282" s="984"/>
      <c r="J282" s="984"/>
      <c r="K282" s="984"/>
      <c r="L282" s="984"/>
      <c r="M282" s="984"/>
      <c r="N282" s="984"/>
      <c r="O282" s="984"/>
      <c r="P282" s="984"/>
      <c r="Q282" s="984"/>
      <c r="R282" s="984"/>
      <c r="S282" s="984"/>
      <c r="T282" s="984"/>
      <c r="U282" s="984"/>
      <c r="V282" s="984"/>
      <c r="W282" s="984"/>
      <c r="X282" s="984"/>
      <c r="Y282" s="984"/>
      <c r="Z282" s="984"/>
      <c r="AA282" s="984"/>
    </row>
    <row r="283">
      <c r="A283" s="984"/>
      <c r="B283" s="984"/>
      <c r="C283" s="1036"/>
      <c r="D283" s="984"/>
      <c r="E283" s="984"/>
      <c r="F283" s="984"/>
      <c r="G283" s="984"/>
      <c r="H283" s="984"/>
      <c r="I283" s="984"/>
      <c r="J283" s="984"/>
      <c r="K283" s="984"/>
      <c r="L283" s="984"/>
      <c r="M283" s="984"/>
      <c r="N283" s="984"/>
      <c r="O283" s="984"/>
      <c r="P283" s="984"/>
      <c r="Q283" s="984"/>
      <c r="R283" s="984"/>
      <c r="S283" s="984"/>
      <c r="T283" s="984"/>
      <c r="U283" s="984"/>
      <c r="V283" s="984"/>
      <c r="W283" s="984"/>
      <c r="X283" s="984"/>
      <c r="Y283" s="984"/>
      <c r="Z283" s="984"/>
      <c r="AA283" s="984"/>
    </row>
    <row r="284">
      <c r="A284" s="984"/>
      <c r="B284" s="984"/>
      <c r="C284" s="1036"/>
      <c r="D284" s="984"/>
      <c r="E284" s="984"/>
      <c r="F284" s="984"/>
      <c r="G284" s="984"/>
      <c r="H284" s="984"/>
      <c r="I284" s="984"/>
      <c r="J284" s="984"/>
      <c r="K284" s="984"/>
      <c r="L284" s="984"/>
      <c r="M284" s="984"/>
      <c r="N284" s="984"/>
      <c r="O284" s="984"/>
      <c r="P284" s="984"/>
      <c r="Q284" s="984"/>
      <c r="R284" s="984"/>
      <c r="S284" s="984"/>
      <c r="T284" s="984"/>
      <c r="U284" s="984"/>
      <c r="V284" s="984"/>
      <c r="W284" s="984"/>
      <c r="X284" s="984"/>
      <c r="Y284" s="984"/>
      <c r="Z284" s="984"/>
      <c r="AA284" s="984"/>
    </row>
    <row r="285">
      <c r="A285" s="984"/>
      <c r="B285" s="984"/>
      <c r="C285" s="1036"/>
      <c r="D285" s="984"/>
      <c r="E285" s="984"/>
      <c r="F285" s="984"/>
      <c r="G285" s="984"/>
      <c r="H285" s="984"/>
      <c r="I285" s="984"/>
      <c r="J285" s="984"/>
      <c r="K285" s="984"/>
      <c r="L285" s="984"/>
      <c r="M285" s="984"/>
      <c r="N285" s="984"/>
      <c r="O285" s="984"/>
      <c r="P285" s="984"/>
      <c r="Q285" s="984"/>
      <c r="R285" s="984"/>
      <c r="S285" s="984"/>
      <c r="T285" s="984"/>
      <c r="U285" s="984"/>
      <c r="V285" s="984"/>
      <c r="W285" s="984"/>
      <c r="X285" s="984"/>
      <c r="Y285" s="984"/>
      <c r="Z285" s="984"/>
      <c r="AA285" s="984"/>
    </row>
    <row r="286">
      <c r="A286" s="984"/>
      <c r="B286" s="984"/>
      <c r="C286" s="1036"/>
      <c r="D286" s="984"/>
      <c r="E286" s="984"/>
      <c r="F286" s="984"/>
      <c r="G286" s="984"/>
      <c r="H286" s="984"/>
      <c r="I286" s="984"/>
      <c r="J286" s="984"/>
      <c r="K286" s="984"/>
      <c r="L286" s="984"/>
      <c r="M286" s="984"/>
      <c r="N286" s="984"/>
      <c r="O286" s="984"/>
      <c r="P286" s="984"/>
      <c r="Q286" s="984"/>
      <c r="R286" s="984"/>
      <c r="S286" s="984"/>
      <c r="T286" s="984"/>
      <c r="U286" s="984"/>
      <c r="V286" s="984"/>
      <c r="W286" s="984"/>
      <c r="X286" s="984"/>
      <c r="Y286" s="984"/>
      <c r="Z286" s="984"/>
      <c r="AA286" s="984"/>
    </row>
    <row r="287">
      <c r="A287" s="984"/>
      <c r="B287" s="984"/>
      <c r="C287" s="1036"/>
      <c r="D287" s="984"/>
      <c r="E287" s="984"/>
      <c r="F287" s="984"/>
      <c r="G287" s="984"/>
      <c r="H287" s="984"/>
      <c r="I287" s="984"/>
      <c r="J287" s="984"/>
      <c r="K287" s="984"/>
      <c r="L287" s="984"/>
      <c r="M287" s="984"/>
      <c r="N287" s="984"/>
      <c r="O287" s="984"/>
      <c r="P287" s="984"/>
      <c r="Q287" s="984"/>
      <c r="R287" s="984"/>
      <c r="S287" s="984"/>
      <c r="T287" s="984"/>
      <c r="U287" s="984"/>
      <c r="V287" s="984"/>
      <c r="W287" s="984"/>
      <c r="X287" s="984"/>
      <c r="Y287" s="984"/>
      <c r="Z287" s="984"/>
      <c r="AA287" s="984"/>
    </row>
    <row r="288">
      <c r="A288" s="984"/>
      <c r="B288" s="984"/>
      <c r="C288" s="1036"/>
      <c r="D288" s="984"/>
      <c r="E288" s="984"/>
      <c r="F288" s="984"/>
      <c r="G288" s="984"/>
      <c r="H288" s="984"/>
      <c r="I288" s="984"/>
      <c r="J288" s="984"/>
      <c r="K288" s="984"/>
      <c r="L288" s="984"/>
      <c r="M288" s="984"/>
      <c r="N288" s="984"/>
      <c r="O288" s="984"/>
      <c r="P288" s="984"/>
      <c r="Q288" s="984"/>
      <c r="R288" s="984"/>
      <c r="S288" s="984"/>
      <c r="T288" s="984"/>
      <c r="U288" s="984"/>
      <c r="V288" s="984"/>
      <c r="W288" s="984"/>
      <c r="X288" s="984"/>
      <c r="Y288" s="984"/>
      <c r="Z288" s="984"/>
      <c r="AA288" s="984"/>
    </row>
    <row r="289">
      <c r="A289" s="984"/>
      <c r="B289" s="984"/>
      <c r="C289" s="1036"/>
      <c r="D289" s="984"/>
      <c r="E289" s="984"/>
      <c r="F289" s="984"/>
      <c r="G289" s="984"/>
      <c r="H289" s="984"/>
      <c r="I289" s="984"/>
      <c r="J289" s="984"/>
      <c r="K289" s="984"/>
      <c r="L289" s="984"/>
      <c r="M289" s="984"/>
      <c r="N289" s="984"/>
      <c r="O289" s="984"/>
      <c r="P289" s="984"/>
      <c r="Q289" s="984"/>
      <c r="R289" s="984"/>
      <c r="S289" s="984"/>
      <c r="T289" s="984"/>
      <c r="U289" s="984"/>
      <c r="V289" s="984"/>
      <c r="W289" s="984"/>
      <c r="X289" s="984"/>
      <c r="Y289" s="984"/>
      <c r="Z289" s="984"/>
      <c r="AA289" s="984"/>
    </row>
    <row r="290">
      <c r="A290" s="984"/>
      <c r="B290" s="984"/>
      <c r="C290" s="1036"/>
      <c r="D290" s="984"/>
      <c r="E290" s="984"/>
      <c r="F290" s="984"/>
      <c r="G290" s="984"/>
      <c r="H290" s="984"/>
      <c r="I290" s="984"/>
      <c r="J290" s="984"/>
      <c r="K290" s="984"/>
      <c r="L290" s="984"/>
      <c r="M290" s="984"/>
      <c r="N290" s="984"/>
      <c r="O290" s="984"/>
      <c r="P290" s="984"/>
      <c r="Q290" s="984"/>
      <c r="R290" s="984"/>
      <c r="S290" s="984"/>
      <c r="T290" s="984"/>
      <c r="U290" s="984"/>
      <c r="V290" s="984"/>
      <c r="W290" s="984"/>
      <c r="X290" s="984"/>
      <c r="Y290" s="984"/>
      <c r="Z290" s="984"/>
      <c r="AA290" s="984"/>
    </row>
    <row r="291">
      <c r="A291" s="984"/>
      <c r="B291" s="984"/>
      <c r="C291" s="1036"/>
      <c r="D291" s="984"/>
      <c r="E291" s="984"/>
      <c r="F291" s="984"/>
      <c r="G291" s="984"/>
      <c r="H291" s="984"/>
      <c r="I291" s="984"/>
      <c r="J291" s="984"/>
      <c r="K291" s="984"/>
      <c r="L291" s="984"/>
      <c r="M291" s="984"/>
      <c r="N291" s="984"/>
      <c r="O291" s="984"/>
      <c r="P291" s="984"/>
      <c r="Q291" s="984"/>
      <c r="R291" s="984"/>
      <c r="S291" s="984"/>
      <c r="T291" s="984"/>
      <c r="U291" s="984"/>
      <c r="V291" s="984"/>
      <c r="W291" s="984"/>
      <c r="X291" s="984"/>
      <c r="Y291" s="984"/>
      <c r="Z291" s="984"/>
      <c r="AA291" s="984"/>
    </row>
    <row r="292">
      <c r="A292" s="984"/>
      <c r="B292" s="984"/>
      <c r="C292" s="1036"/>
      <c r="D292" s="984"/>
      <c r="E292" s="984"/>
      <c r="F292" s="984"/>
      <c r="G292" s="984"/>
      <c r="H292" s="984"/>
      <c r="I292" s="984"/>
      <c r="J292" s="984"/>
      <c r="K292" s="984"/>
      <c r="L292" s="984"/>
      <c r="M292" s="984"/>
      <c r="N292" s="984"/>
      <c r="O292" s="984"/>
      <c r="P292" s="984"/>
      <c r="Q292" s="984"/>
      <c r="R292" s="984"/>
      <c r="S292" s="984"/>
      <c r="T292" s="984"/>
      <c r="U292" s="984"/>
      <c r="V292" s="984"/>
      <c r="W292" s="984"/>
      <c r="X292" s="984"/>
      <c r="Y292" s="984"/>
      <c r="Z292" s="984"/>
      <c r="AA292" s="984"/>
    </row>
    <row r="293">
      <c r="A293" s="984"/>
      <c r="B293" s="984"/>
      <c r="C293" s="1036"/>
      <c r="D293" s="984"/>
      <c r="E293" s="984"/>
      <c r="F293" s="984"/>
      <c r="G293" s="984"/>
      <c r="H293" s="984"/>
      <c r="I293" s="984"/>
      <c r="J293" s="984"/>
      <c r="K293" s="984"/>
      <c r="L293" s="984"/>
      <c r="M293" s="984"/>
      <c r="N293" s="984"/>
      <c r="O293" s="984"/>
      <c r="P293" s="984"/>
      <c r="Q293" s="984"/>
      <c r="R293" s="984"/>
      <c r="S293" s="984"/>
      <c r="T293" s="984"/>
      <c r="U293" s="984"/>
      <c r="V293" s="984"/>
      <c r="W293" s="984"/>
      <c r="X293" s="984"/>
      <c r="Y293" s="984"/>
      <c r="Z293" s="984"/>
      <c r="AA293" s="984"/>
    </row>
    <row r="294">
      <c r="A294" s="984"/>
      <c r="B294" s="984"/>
      <c r="C294" s="1036"/>
      <c r="D294" s="984"/>
      <c r="E294" s="984"/>
      <c r="F294" s="984"/>
      <c r="G294" s="984"/>
      <c r="H294" s="984"/>
      <c r="I294" s="984"/>
      <c r="J294" s="984"/>
      <c r="K294" s="984"/>
      <c r="L294" s="984"/>
      <c r="M294" s="984"/>
      <c r="N294" s="984"/>
      <c r="O294" s="984"/>
      <c r="P294" s="984"/>
      <c r="Q294" s="984"/>
      <c r="R294" s="984"/>
      <c r="S294" s="984"/>
      <c r="T294" s="984"/>
      <c r="U294" s="984"/>
      <c r="V294" s="984"/>
      <c r="W294" s="984"/>
      <c r="X294" s="984"/>
      <c r="Y294" s="984"/>
      <c r="Z294" s="984"/>
      <c r="AA294" s="984"/>
    </row>
    <row r="295">
      <c r="A295" s="984"/>
      <c r="B295" s="984"/>
      <c r="C295" s="1036"/>
      <c r="D295" s="984"/>
      <c r="E295" s="984"/>
      <c r="F295" s="984"/>
      <c r="G295" s="984"/>
      <c r="H295" s="984"/>
      <c r="I295" s="984"/>
      <c r="J295" s="984"/>
      <c r="K295" s="984"/>
      <c r="L295" s="984"/>
      <c r="M295" s="984"/>
      <c r="N295" s="984"/>
      <c r="O295" s="984"/>
      <c r="P295" s="984"/>
      <c r="Q295" s="984"/>
      <c r="R295" s="984"/>
      <c r="S295" s="984"/>
      <c r="T295" s="984"/>
      <c r="U295" s="984"/>
      <c r="V295" s="984"/>
      <c r="W295" s="984"/>
      <c r="X295" s="984"/>
      <c r="Y295" s="984"/>
      <c r="Z295" s="984"/>
      <c r="AA295" s="984"/>
    </row>
    <row r="296">
      <c r="A296" s="984"/>
      <c r="B296" s="984"/>
      <c r="C296" s="1036"/>
      <c r="D296" s="984"/>
      <c r="E296" s="984"/>
      <c r="F296" s="984"/>
      <c r="G296" s="984"/>
      <c r="H296" s="984"/>
      <c r="I296" s="984"/>
      <c r="J296" s="984"/>
      <c r="K296" s="984"/>
      <c r="L296" s="984"/>
      <c r="M296" s="984"/>
      <c r="N296" s="984"/>
      <c r="O296" s="984"/>
      <c r="P296" s="984"/>
      <c r="Q296" s="984"/>
      <c r="R296" s="984"/>
      <c r="S296" s="984"/>
      <c r="T296" s="984"/>
      <c r="U296" s="984"/>
      <c r="V296" s="984"/>
      <c r="W296" s="984"/>
      <c r="X296" s="984"/>
      <c r="Y296" s="984"/>
      <c r="Z296" s="984"/>
      <c r="AA296" s="984"/>
    </row>
    <row r="297">
      <c r="A297" s="984"/>
      <c r="B297" s="984"/>
      <c r="C297" s="1036"/>
      <c r="D297" s="984"/>
      <c r="E297" s="984"/>
      <c r="F297" s="984"/>
      <c r="G297" s="984"/>
      <c r="H297" s="984"/>
      <c r="I297" s="984"/>
      <c r="J297" s="984"/>
      <c r="K297" s="984"/>
      <c r="L297" s="984"/>
      <c r="M297" s="984"/>
      <c r="N297" s="984"/>
      <c r="O297" s="984"/>
      <c r="P297" s="984"/>
      <c r="Q297" s="984"/>
      <c r="R297" s="984"/>
      <c r="S297" s="984"/>
      <c r="T297" s="984"/>
      <c r="U297" s="984"/>
      <c r="V297" s="984"/>
      <c r="W297" s="984"/>
      <c r="X297" s="984"/>
      <c r="Y297" s="984"/>
      <c r="Z297" s="984"/>
      <c r="AA297" s="984"/>
    </row>
    <row r="298">
      <c r="A298" s="984"/>
      <c r="B298" s="984"/>
      <c r="C298" s="1036"/>
      <c r="D298" s="984"/>
      <c r="E298" s="984"/>
      <c r="F298" s="984"/>
      <c r="G298" s="984"/>
      <c r="H298" s="984"/>
      <c r="I298" s="984"/>
      <c r="J298" s="984"/>
      <c r="K298" s="984"/>
      <c r="L298" s="984"/>
      <c r="M298" s="984"/>
      <c r="N298" s="984"/>
      <c r="O298" s="984"/>
      <c r="P298" s="984"/>
      <c r="Q298" s="984"/>
      <c r="R298" s="984"/>
      <c r="S298" s="984"/>
      <c r="T298" s="984"/>
      <c r="U298" s="984"/>
      <c r="V298" s="984"/>
      <c r="W298" s="984"/>
      <c r="X298" s="984"/>
      <c r="Y298" s="984"/>
      <c r="Z298" s="984"/>
      <c r="AA298" s="984"/>
    </row>
    <row r="299">
      <c r="A299" s="984"/>
      <c r="B299" s="984"/>
      <c r="C299" s="1036"/>
      <c r="D299" s="984"/>
      <c r="E299" s="984"/>
      <c r="F299" s="984"/>
      <c r="G299" s="984"/>
      <c r="H299" s="984"/>
      <c r="I299" s="984"/>
      <c r="J299" s="984"/>
      <c r="K299" s="984"/>
      <c r="L299" s="984"/>
      <c r="M299" s="984"/>
      <c r="N299" s="984"/>
      <c r="O299" s="984"/>
      <c r="P299" s="984"/>
      <c r="Q299" s="984"/>
      <c r="R299" s="984"/>
      <c r="S299" s="984"/>
      <c r="T299" s="984"/>
      <c r="U299" s="984"/>
      <c r="V299" s="984"/>
      <c r="W299" s="984"/>
      <c r="X299" s="984"/>
      <c r="Y299" s="984"/>
      <c r="Z299" s="984"/>
      <c r="AA299" s="984"/>
    </row>
    <row r="300">
      <c r="A300" s="984"/>
      <c r="B300" s="984"/>
      <c r="C300" s="1036"/>
      <c r="D300" s="984"/>
      <c r="E300" s="984"/>
      <c r="F300" s="984"/>
      <c r="G300" s="984"/>
      <c r="H300" s="984"/>
      <c r="I300" s="984"/>
      <c r="J300" s="984"/>
      <c r="K300" s="984"/>
      <c r="L300" s="984"/>
      <c r="M300" s="984"/>
      <c r="N300" s="984"/>
      <c r="O300" s="984"/>
      <c r="P300" s="984"/>
      <c r="Q300" s="984"/>
      <c r="R300" s="984"/>
      <c r="S300" s="984"/>
      <c r="T300" s="984"/>
      <c r="U300" s="984"/>
      <c r="V300" s="984"/>
      <c r="W300" s="984"/>
      <c r="X300" s="984"/>
      <c r="Y300" s="984"/>
      <c r="Z300" s="984"/>
      <c r="AA300" s="984"/>
    </row>
    <row r="301">
      <c r="A301" s="984"/>
      <c r="B301" s="984"/>
      <c r="C301" s="1036"/>
      <c r="D301" s="984"/>
      <c r="E301" s="984"/>
      <c r="F301" s="984"/>
      <c r="G301" s="984"/>
      <c r="H301" s="984"/>
      <c r="I301" s="984"/>
      <c r="J301" s="984"/>
      <c r="K301" s="984"/>
      <c r="L301" s="984"/>
      <c r="M301" s="984"/>
      <c r="N301" s="984"/>
      <c r="O301" s="984"/>
      <c r="P301" s="984"/>
      <c r="Q301" s="984"/>
      <c r="R301" s="984"/>
      <c r="S301" s="984"/>
      <c r="T301" s="984"/>
      <c r="U301" s="984"/>
      <c r="V301" s="984"/>
      <c r="W301" s="984"/>
      <c r="X301" s="984"/>
      <c r="Y301" s="984"/>
      <c r="Z301" s="984"/>
      <c r="AA301" s="984"/>
    </row>
    <row r="302">
      <c r="A302" s="984"/>
      <c r="B302" s="984"/>
      <c r="C302" s="1036"/>
      <c r="D302" s="984"/>
      <c r="E302" s="984"/>
      <c r="F302" s="984"/>
      <c r="G302" s="984"/>
      <c r="H302" s="984"/>
      <c r="I302" s="984"/>
      <c r="J302" s="984"/>
      <c r="K302" s="984"/>
      <c r="L302" s="984"/>
      <c r="M302" s="984"/>
      <c r="N302" s="984"/>
      <c r="O302" s="984"/>
      <c r="P302" s="984"/>
      <c r="Q302" s="984"/>
      <c r="R302" s="984"/>
      <c r="S302" s="984"/>
      <c r="T302" s="984"/>
      <c r="U302" s="984"/>
      <c r="V302" s="984"/>
      <c r="W302" s="984"/>
      <c r="X302" s="984"/>
      <c r="Y302" s="984"/>
      <c r="Z302" s="984"/>
      <c r="AA302" s="984"/>
    </row>
    <row r="303">
      <c r="A303" s="984"/>
      <c r="B303" s="984"/>
      <c r="C303" s="1036"/>
      <c r="D303" s="984"/>
      <c r="E303" s="984"/>
      <c r="F303" s="984"/>
      <c r="G303" s="984"/>
      <c r="H303" s="984"/>
      <c r="I303" s="984"/>
      <c r="J303" s="984"/>
      <c r="K303" s="984"/>
      <c r="L303" s="984"/>
      <c r="M303" s="984"/>
      <c r="N303" s="984"/>
      <c r="O303" s="984"/>
      <c r="P303" s="984"/>
      <c r="Q303" s="984"/>
      <c r="R303" s="984"/>
      <c r="S303" s="984"/>
      <c r="T303" s="984"/>
      <c r="U303" s="984"/>
      <c r="V303" s="984"/>
      <c r="W303" s="984"/>
      <c r="X303" s="984"/>
      <c r="Y303" s="984"/>
      <c r="Z303" s="984"/>
      <c r="AA303" s="984"/>
    </row>
    <row r="304">
      <c r="A304" s="984"/>
      <c r="B304" s="984"/>
      <c r="C304" s="1036"/>
      <c r="D304" s="984"/>
      <c r="E304" s="984"/>
      <c r="F304" s="984"/>
      <c r="G304" s="984"/>
      <c r="H304" s="984"/>
      <c r="I304" s="984"/>
      <c r="J304" s="984"/>
      <c r="K304" s="984"/>
      <c r="L304" s="984"/>
      <c r="M304" s="984"/>
      <c r="N304" s="984"/>
      <c r="O304" s="984"/>
      <c r="P304" s="984"/>
      <c r="Q304" s="984"/>
      <c r="R304" s="984"/>
      <c r="S304" s="984"/>
      <c r="T304" s="984"/>
      <c r="U304" s="984"/>
      <c r="V304" s="984"/>
      <c r="W304" s="984"/>
      <c r="X304" s="984"/>
      <c r="Y304" s="984"/>
      <c r="Z304" s="984"/>
      <c r="AA304" s="984"/>
    </row>
    <row r="305">
      <c r="A305" s="984"/>
      <c r="B305" s="984"/>
      <c r="C305" s="1036"/>
      <c r="D305" s="984"/>
      <c r="E305" s="984"/>
      <c r="F305" s="984"/>
      <c r="G305" s="984"/>
      <c r="H305" s="984"/>
      <c r="I305" s="984"/>
      <c r="J305" s="984"/>
      <c r="K305" s="984"/>
      <c r="L305" s="984"/>
      <c r="M305" s="984"/>
      <c r="N305" s="984"/>
      <c r="O305" s="984"/>
      <c r="P305" s="984"/>
      <c r="Q305" s="984"/>
      <c r="R305" s="984"/>
      <c r="S305" s="984"/>
      <c r="T305" s="984"/>
      <c r="U305" s="984"/>
      <c r="V305" s="984"/>
      <c r="W305" s="984"/>
      <c r="X305" s="984"/>
      <c r="Y305" s="984"/>
      <c r="Z305" s="984"/>
      <c r="AA305" s="984"/>
    </row>
    <row r="306">
      <c r="A306" s="984"/>
      <c r="B306" s="984"/>
      <c r="C306" s="1036"/>
      <c r="D306" s="984"/>
      <c r="E306" s="984"/>
      <c r="F306" s="984"/>
      <c r="G306" s="984"/>
      <c r="H306" s="984"/>
      <c r="I306" s="984"/>
      <c r="J306" s="984"/>
      <c r="K306" s="984"/>
      <c r="L306" s="984"/>
      <c r="M306" s="984"/>
      <c r="N306" s="984"/>
      <c r="O306" s="984"/>
      <c r="P306" s="984"/>
      <c r="Q306" s="984"/>
      <c r="R306" s="984"/>
      <c r="S306" s="984"/>
      <c r="T306" s="984"/>
      <c r="U306" s="984"/>
      <c r="V306" s="984"/>
      <c r="W306" s="984"/>
      <c r="X306" s="984"/>
      <c r="Y306" s="984"/>
      <c r="Z306" s="984"/>
      <c r="AA306" s="984"/>
    </row>
    <row r="307">
      <c r="A307" s="984"/>
      <c r="B307" s="984"/>
      <c r="C307" s="1036"/>
      <c r="D307" s="984"/>
      <c r="E307" s="984"/>
      <c r="F307" s="984"/>
      <c r="G307" s="984"/>
      <c r="H307" s="984"/>
      <c r="I307" s="984"/>
      <c r="J307" s="984"/>
      <c r="K307" s="984"/>
      <c r="L307" s="984"/>
      <c r="M307" s="984"/>
      <c r="N307" s="984"/>
      <c r="O307" s="984"/>
      <c r="P307" s="984"/>
      <c r="Q307" s="984"/>
      <c r="R307" s="984"/>
      <c r="S307" s="984"/>
      <c r="T307" s="984"/>
      <c r="U307" s="984"/>
      <c r="V307" s="984"/>
      <c r="W307" s="984"/>
      <c r="X307" s="984"/>
      <c r="Y307" s="984"/>
      <c r="Z307" s="984"/>
      <c r="AA307" s="984"/>
    </row>
    <row r="308">
      <c r="A308" s="984"/>
      <c r="B308" s="984"/>
      <c r="C308" s="1036"/>
      <c r="D308" s="984"/>
      <c r="E308" s="984"/>
      <c r="F308" s="984"/>
      <c r="G308" s="984"/>
      <c r="H308" s="984"/>
      <c r="I308" s="984"/>
      <c r="J308" s="984"/>
      <c r="K308" s="984"/>
      <c r="L308" s="984"/>
      <c r="M308" s="984"/>
      <c r="N308" s="984"/>
      <c r="O308" s="984"/>
      <c r="P308" s="984"/>
      <c r="Q308" s="984"/>
      <c r="R308" s="984"/>
      <c r="S308" s="984"/>
      <c r="T308" s="984"/>
      <c r="U308" s="984"/>
      <c r="V308" s="984"/>
      <c r="W308" s="984"/>
      <c r="X308" s="984"/>
      <c r="Y308" s="984"/>
      <c r="Z308" s="984"/>
      <c r="AA308" s="984"/>
    </row>
    <row r="309">
      <c r="A309" s="984"/>
      <c r="B309" s="984"/>
      <c r="C309" s="1036"/>
      <c r="D309" s="984"/>
      <c r="E309" s="984"/>
      <c r="F309" s="984"/>
      <c r="G309" s="984"/>
      <c r="H309" s="984"/>
      <c r="I309" s="984"/>
      <c r="J309" s="984"/>
      <c r="K309" s="984"/>
      <c r="L309" s="984"/>
      <c r="M309" s="984"/>
      <c r="N309" s="984"/>
      <c r="O309" s="984"/>
      <c r="P309" s="984"/>
      <c r="Q309" s="984"/>
      <c r="R309" s="984"/>
      <c r="S309" s="984"/>
      <c r="T309" s="984"/>
      <c r="U309" s="984"/>
      <c r="V309" s="984"/>
      <c r="W309" s="984"/>
      <c r="X309" s="984"/>
      <c r="Y309" s="984"/>
      <c r="Z309" s="984"/>
      <c r="AA309" s="984"/>
    </row>
    <row r="310">
      <c r="A310" s="984"/>
      <c r="B310" s="984"/>
      <c r="C310" s="1036"/>
      <c r="D310" s="984"/>
      <c r="E310" s="984"/>
      <c r="F310" s="984"/>
      <c r="G310" s="984"/>
      <c r="H310" s="984"/>
      <c r="I310" s="984"/>
      <c r="J310" s="984"/>
      <c r="K310" s="984"/>
      <c r="L310" s="984"/>
      <c r="M310" s="984"/>
      <c r="N310" s="984"/>
      <c r="O310" s="984"/>
      <c r="P310" s="984"/>
      <c r="Q310" s="984"/>
      <c r="R310" s="984"/>
      <c r="S310" s="984"/>
      <c r="T310" s="984"/>
      <c r="U310" s="984"/>
      <c r="V310" s="984"/>
      <c r="W310" s="984"/>
      <c r="X310" s="984"/>
      <c r="Y310" s="984"/>
      <c r="Z310" s="984"/>
      <c r="AA310" s="984"/>
    </row>
    <row r="311">
      <c r="A311" s="984"/>
      <c r="B311" s="984"/>
      <c r="C311" s="1036"/>
      <c r="D311" s="984"/>
      <c r="E311" s="984"/>
      <c r="F311" s="984"/>
      <c r="G311" s="984"/>
      <c r="H311" s="984"/>
      <c r="I311" s="984"/>
      <c r="J311" s="984"/>
      <c r="K311" s="984"/>
      <c r="L311" s="984"/>
      <c r="M311" s="984"/>
      <c r="N311" s="984"/>
      <c r="O311" s="984"/>
      <c r="P311" s="984"/>
      <c r="Q311" s="984"/>
      <c r="R311" s="984"/>
      <c r="S311" s="984"/>
      <c r="T311" s="984"/>
      <c r="U311" s="984"/>
      <c r="V311" s="984"/>
      <c r="W311" s="984"/>
      <c r="X311" s="984"/>
      <c r="Y311" s="984"/>
      <c r="Z311" s="984"/>
      <c r="AA311" s="984"/>
    </row>
    <row r="312">
      <c r="A312" s="984"/>
      <c r="B312" s="984"/>
      <c r="C312" s="1036"/>
      <c r="D312" s="984"/>
      <c r="E312" s="984"/>
      <c r="F312" s="984"/>
      <c r="G312" s="984"/>
      <c r="H312" s="984"/>
      <c r="I312" s="984"/>
      <c r="J312" s="984"/>
      <c r="K312" s="984"/>
      <c r="L312" s="984"/>
      <c r="M312" s="984"/>
      <c r="N312" s="984"/>
      <c r="O312" s="984"/>
      <c r="P312" s="984"/>
      <c r="Q312" s="984"/>
      <c r="R312" s="984"/>
      <c r="S312" s="984"/>
      <c r="T312" s="984"/>
      <c r="U312" s="984"/>
      <c r="V312" s="984"/>
      <c r="W312" s="984"/>
      <c r="X312" s="984"/>
      <c r="Y312" s="984"/>
      <c r="Z312" s="984"/>
      <c r="AA312" s="984"/>
    </row>
    <row r="313">
      <c r="A313" s="984"/>
      <c r="B313" s="984"/>
      <c r="C313" s="1036"/>
      <c r="D313" s="984"/>
      <c r="E313" s="984"/>
      <c r="F313" s="984"/>
      <c r="G313" s="984"/>
      <c r="H313" s="984"/>
      <c r="I313" s="984"/>
      <c r="J313" s="984"/>
      <c r="K313" s="984"/>
      <c r="L313" s="984"/>
      <c r="M313" s="984"/>
      <c r="N313" s="984"/>
      <c r="O313" s="984"/>
      <c r="P313" s="984"/>
      <c r="Q313" s="984"/>
      <c r="R313" s="984"/>
      <c r="S313" s="984"/>
      <c r="T313" s="984"/>
      <c r="U313" s="984"/>
      <c r="V313" s="984"/>
      <c r="W313" s="984"/>
      <c r="X313" s="984"/>
      <c r="Y313" s="984"/>
      <c r="Z313" s="984"/>
      <c r="AA313" s="984"/>
    </row>
    <row r="314">
      <c r="A314" s="984"/>
      <c r="B314" s="984"/>
      <c r="C314" s="1036"/>
      <c r="D314" s="984"/>
      <c r="E314" s="984"/>
      <c r="F314" s="984"/>
      <c r="G314" s="984"/>
      <c r="H314" s="984"/>
      <c r="I314" s="984"/>
      <c r="J314" s="984"/>
      <c r="K314" s="984"/>
      <c r="L314" s="984"/>
      <c r="M314" s="984"/>
      <c r="N314" s="984"/>
      <c r="O314" s="984"/>
      <c r="P314" s="984"/>
      <c r="Q314" s="984"/>
      <c r="R314" s="984"/>
      <c r="S314" s="984"/>
      <c r="T314" s="984"/>
      <c r="U314" s="984"/>
      <c r="V314" s="984"/>
      <c r="W314" s="984"/>
      <c r="X314" s="984"/>
      <c r="Y314" s="984"/>
      <c r="Z314" s="984"/>
      <c r="AA314" s="984"/>
    </row>
    <row r="315">
      <c r="A315" s="984"/>
      <c r="B315" s="984"/>
      <c r="C315" s="1036"/>
      <c r="D315" s="984"/>
      <c r="E315" s="984"/>
      <c r="F315" s="984"/>
      <c r="G315" s="984"/>
      <c r="H315" s="984"/>
      <c r="I315" s="984"/>
      <c r="J315" s="984"/>
      <c r="K315" s="984"/>
      <c r="L315" s="984"/>
      <c r="M315" s="984"/>
      <c r="N315" s="984"/>
      <c r="O315" s="984"/>
      <c r="P315" s="984"/>
      <c r="Q315" s="984"/>
      <c r="R315" s="984"/>
      <c r="S315" s="984"/>
      <c r="T315" s="984"/>
      <c r="U315" s="984"/>
      <c r="V315" s="984"/>
      <c r="W315" s="984"/>
      <c r="X315" s="984"/>
      <c r="Y315" s="984"/>
      <c r="Z315" s="984"/>
      <c r="AA315" s="984"/>
    </row>
    <row r="316">
      <c r="A316" s="984"/>
      <c r="B316" s="984"/>
      <c r="C316" s="1036"/>
      <c r="D316" s="984"/>
      <c r="E316" s="984"/>
      <c r="F316" s="984"/>
      <c r="G316" s="984"/>
      <c r="H316" s="984"/>
      <c r="I316" s="984"/>
      <c r="J316" s="984"/>
      <c r="K316" s="984"/>
      <c r="L316" s="984"/>
      <c r="M316" s="984"/>
      <c r="N316" s="984"/>
      <c r="O316" s="984"/>
      <c r="P316" s="984"/>
      <c r="Q316" s="984"/>
      <c r="R316" s="984"/>
      <c r="S316" s="984"/>
      <c r="T316" s="984"/>
      <c r="U316" s="984"/>
      <c r="V316" s="984"/>
      <c r="W316" s="984"/>
      <c r="X316" s="984"/>
      <c r="Y316" s="984"/>
      <c r="Z316" s="984"/>
      <c r="AA316" s="984"/>
    </row>
    <row r="317">
      <c r="A317" s="984"/>
      <c r="B317" s="984"/>
      <c r="C317" s="1036"/>
      <c r="D317" s="984"/>
      <c r="E317" s="984"/>
      <c r="F317" s="984"/>
      <c r="G317" s="984"/>
      <c r="H317" s="984"/>
      <c r="I317" s="984"/>
      <c r="J317" s="984"/>
      <c r="K317" s="984"/>
      <c r="L317" s="984"/>
      <c r="M317" s="984"/>
      <c r="N317" s="984"/>
      <c r="O317" s="984"/>
      <c r="P317" s="984"/>
      <c r="Q317" s="984"/>
      <c r="R317" s="984"/>
      <c r="S317" s="984"/>
      <c r="T317" s="984"/>
      <c r="U317" s="984"/>
      <c r="V317" s="984"/>
      <c r="W317" s="984"/>
      <c r="X317" s="984"/>
      <c r="Y317" s="984"/>
      <c r="Z317" s="984"/>
      <c r="AA317" s="984"/>
    </row>
    <row r="318">
      <c r="A318" s="984"/>
      <c r="B318" s="984"/>
      <c r="C318" s="1036"/>
      <c r="D318" s="984"/>
      <c r="E318" s="984"/>
      <c r="F318" s="984"/>
      <c r="G318" s="984"/>
      <c r="H318" s="984"/>
      <c r="I318" s="984"/>
      <c r="J318" s="984"/>
      <c r="K318" s="984"/>
      <c r="L318" s="984"/>
      <c r="M318" s="984"/>
      <c r="N318" s="984"/>
      <c r="O318" s="984"/>
      <c r="P318" s="984"/>
      <c r="Q318" s="984"/>
      <c r="R318" s="984"/>
      <c r="S318" s="984"/>
      <c r="T318" s="984"/>
      <c r="U318" s="984"/>
      <c r="V318" s="984"/>
      <c r="W318" s="984"/>
      <c r="X318" s="984"/>
      <c r="Y318" s="984"/>
      <c r="Z318" s="984"/>
      <c r="AA318" s="984"/>
    </row>
    <row r="319">
      <c r="A319" s="984"/>
      <c r="B319" s="984"/>
      <c r="C319" s="1036"/>
      <c r="D319" s="984"/>
      <c r="E319" s="984"/>
      <c r="F319" s="984"/>
      <c r="G319" s="984"/>
      <c r="H319" s="984"/>
      <c r="I319" s="984"/>
      <c r="J319" s="984"/>
      <c r="K319" s="984"/>
      <c r="L319" s="984"/>
      <c r="M319" s="984"/>
      <c r="N319" s="984"/>
      <c r="O319" s="984"/>
      <c r="P319" s="984"/>
      <c r="Q319" s="984"/>
      <c r="R319" s="984"/>
      <c r="S319" s="984"/>
      <c r="T319" s="984"/>
      <c r="U319" s="984"/>
      <c r="V319" s="984"/>
      <c r="W319" s="984"/>
      <c r="X319" s="984"/>
      <c r="Y319" s="984"/>
      <c r="Z319" s="984"/>
      <c r="AA319" s="984"/>
    </row>
    <row r="320">
      <c r="A320" s="984"/>
      <c r="B320" s="984"/>
      <c r="C320" s="1036"/>
      <c r="D320" s="984"/>
      <c r="E320" s="984"/>
      <c r="F320" s="984"/>
      <c r="G320" s="984"/>
      <c r="H320" s="984"/>
      <c r="I320" s="984"/>
      <c r="J320" s="984"/>
      <c r="K320" s="984"/>
      <c r="L320" s="984"/>
      <c r="M320" s="984"/>
      <c r="N320" s="984"/>
      <c r="O320" s="984"/>
      <c r="P320" s="984"/>
      <c r="Q320" s="984"/>
      <c r="R320" s="984"/>
      <c r="S320" s="984"/>
      <c r="T320" s="984"/>
      <c r="U320" s="984"/>
      <c r="V320" s="984"/>
      <c r="W320" s="984"/>
      <c r="X320" s="984"/>
      <c r="Y320" s="984"/>
      <c r="Z320" s="984"/>
      <c r="AA320" s="984"/>
    </row>
    <row r="321">
      <c r="A321" s="984"/>
      <c r="B321" s="984"/>
      <c r="C321" s="1036"/>
      <c r="D321" s="984"/>
      <c r="E321" s="984"/>
      <c r="F321" s="984"/>
      <c r="G321" s="984"/>
      <c r="H321" s="984"/>
      <c r="I321" s="984"/>
      <c r="J321" s="984"/>
      <c r="K321" s="984"/>
      <c r="L321" s="984"/>
      <c r="M321" s="984"/>
      <c r="N321" s="984"/>
      <c r="O321" s="984"/>
      <c r="P321" s="984"/>
      <c r="Q321" s="984"/>
      <c r="R321" s="984"/>
      <c r="S321" s="984"/>
      <c r="T321" s="984"/>
      <c r="U321" s="984"/>
      <c r="V321" s="984"/>
      <c r="W321" s="984"/>
      <c r="X321" s="984"/>
      <c r="Y321" s="984"/>
      <c r="Z321" s="984"/>
      <c r="AA321" s="984"/>
    </row>
    <row r="322">
      <c r="A322" s="984"/>
      <c r="B322" s="984"/>
      <c r="C322" s="1036"/>
      <c r="D322" s="984"/>
      <c r="E322" s="984"/>
      <c r="F322" s="984"/>
      <c r="G322" s="984"/>
      <c r="H322" s="984"/>
      <c r="I322" s="984"/>
      <c r="J322" s="984"/>
      <c r="K322" s="984"/>
      <c r="L322" s="984"/>
      <c r="M322" s="984"/>
      <c r="N322" s="984"/>
      <c r="O322" s="984"/>
      <c r="P322" s="984"/>
      <c r="Q322" s="984"/>
      <c r="R322" s="984"/>
      <c r="S322" s="984"/>
      <c r="T322" s="984"/>
      <c r="U322" s="984"/>
      <c r="V322" s="984"/>
      <c r="W322" s="984"/>
      <c r="X322" s="984"/>
      <c r="Y322" s="984"/>
      <c r="Z322" s="984"/>
      <c r="AA322" s="984"/>
    </row>
    <row r="323">
      <c r="A323" s="984"/>
      <c r="B323" s="984"/>
      <c r="C323" s="1036"/>
      <c r="D323" s="984"/>
      <c r="E323" s="984"/>
      <c r="F323" s="984"/>
      <c r="G323" s="984"/>
      <c r="H323" s="984"/>
      <c r="I323" s="984"/>
      <c r="J323" s="984"/>
      <c r="K323" s="984"/>
      <c r="L323" s="984"/>
      <c r="M323" s="984"/>
      <c r="N323" s="984"/>
      <c r="O323" s="984"/>
      <c r="P323" s="984"/>
      <c r="Q323" s="984"/>
      <c r="R323" s="984"/>
      <c r="S323" s="984"/>
      <c r="T323" s="984"/>
      <c r="U323" s="984"/>
      <c r="V323" s="984"/>
      <c r="W323" s="984"/>
      <c r="X323" s="984"/>
      <c r="Y323" s="984"/>
      <c r="Z323" s="984"/>
      <c r="AA323" s="984"/>
    </row>
    <row r="324">
      <c r="A324" s="984"/>
      <c r="B324" s="984"/>
      <c r="C324" s="1036"/>
      <c r="D324" s="984"/>
      <c r="E324" s="984"/>
      <c r="F324" s="984"/>
      <c r="G324" s="984"/>
      <c r="H324" s="984"/>
      <c r="I324" s="984"/>
      <c r="J324" s="984"/>
      <c r="K324" s="984"/>
      <c r="L324" s="984"/>
      <c r="M324" s="984"/>
      <c r="N324" s="984"/>
      <c r="O324" s="984"/>
      <c r="P324" s="984"/>
      <c r="Q324" s="984"/>
      <c r="R324" s="984"/>
      <c r="S324" s="984"/>
      <c r="T324" s="984"/>
      <c r="U324" s="984"/>
      <c r="V324" s="984"/>
      <c r="W324" s="984"/>
      <c r="X324" s="984"/>
      <c r="Y324" s="984"/>
      <c r="Z324" s="984"/>
      <c r="AA324" s="984"/>
    </row>
    <row r="325">
      <c r="A325" s="984"/>
      <c r="B325" s="984"/>
      <c r="C325" s="1036"/>
      <c r="D325" s="984"/>
      <c r="E325" s="984"/>
      <c r="F325" s="984"/>
      <c r="G325" s="984"/>
      <c r="H325" s="984"/>
      <c r="I325" s="984"/>
      <c r="J325" s="984"/>
      <c r="K325" s="984"/>
      <c r="L325" s="984"/>
      <c r="M325" s="984"/>
      <c r="N325" s="984"/>
      <c r="O325" s="984"/>
      <c r="P325" s="984"/>
      <c r="Q325" s="984"/>
      <c r="R325" s="984"/>
      <c r="S325" s="984"/>
      <c r="T325" s="984"/>
      <c r="U325" s="984"/>
      <c r="V325" s="984"/>
      <c r="W325" s="984"/>
      <c r="X325" s="984"/>
      <c r="Y325" s="984"/>
      <c r="Z325" s="984"/>
      <c r="AA325" s="984"/>
    </row>
    <row r="326">
      <c r="A326" s="984"/>
      <c r="B326" s="984"/>
      <c r="C326" s="1036"/>
      <c r="D326" s="984"/>
      <c r="E326" s="984"/>
      <c r="F326" s="984"/>
      <c r="G326" s="984"/>
      <c r="H326" s="984"/>
      <c r="I326" s="984"/>
      <c r="J326" s="984"/>
      <c r="K326" s="984"/>
      <c r="L326" s="984"/>
      <c r="M326" s="984"/>
      <c r="N326" s="984"/>
      <c r="O326" s="984"/>
      <c r="P326" s="984"/>
      <c r="Q326" s="984"/>
      <c r="R326" s="984"/>
      <c r="S326" s="984"/>
      <c r="T326" s="984"/>
      <c r="U326" s="984"/>
      <c r="V326" s="984"/>
      <c r="W326" s="984"/>
      <c r="X326" s="984"/>
      <c r="Y326" s="984"/>
      <c r="Z326" s="984"/>
      <c r="AA326" s="984"/>
    </row>
    <row r="327">
      <c r="A327" s="984"/>
      <c r="B327" s="984"/>
      <c r="C327" s="1036"/>
      <c r="D327" s="984"/>
      <c r="E327" s="984"/>
      <c r="F327" s="984"/>
      <c r="G327" s="984"/>
      <c r="H327" s="984"/>
      <c r="I327" s="984"/>
      <c r="J327" s="984"/>
      <c r="K327" s="984"/>
      <c r="L327" s="984"/>
      <c r="M327" s="984"/>
      <c r="N327" s="984"/>
      <c r="O327" s="984"/>
      <c r="P327" s="984"/>
      <c r="Q327" s="984"/>
      <c r="R327" s="984"/>
      <c r="S327" s="984"/>
      <c r="T327" s="984"/>
      <c r="U327" s="984"/>
      <c r="V327" s="984"/>
      <c r="W327" s="984"/>
      <c r="X327" s="984"/>
      <c r="Y327" s="984"/>
      <c r="Z327" s="984"/>
      <c r="AA327" s="984"/>
    </row>
    <row r="328">
      <c r="A328" s="984"/>
      <c r="B328" s="984"/>
      <c r="C328" s="1036"/>
      <c r="D328" s="984"/>
      <c r="E328" s="984"/>
      <c r="F328" s="984"/>
      <c r="G328" s="984"/>
      <c r="H328" s="984"/>
      <c r="I328" s="984"/>
      <c r="J328" s="984"/>
      <c r="K328" s="984"/>
      <c r="L328" s="984"/>
      <c r="M328" s="984"/>
      <c r="N328" s="984"/>
      <c r="O328" s="984"/>
      <c r="P328" s="984"/>
      <c r="Q328" s="984"/>
      <c r="R328" s="984"/>
      <c r="S328" s="984"/>
      <c r="T328" s="984"/>
      <c r="U328" s="984"/>
      <c r="V328" s="984"/>
      <c r="W328" s="984"/>
      <c r="X328" s="984"/>
      <c r="Y328" s="984"/>
      <c r="Z328" s="984"/>
      <c r="AA328" s="984"/>
    </row>
    <row r="329">
      <c r="A329" s="984"/>
      <c r="B329" s="984"/>
      <c r="C329" s="1036"/>
      <c r="D329" s="984"/>
      <c r="E329" s="984"/>
      <c r="F329" s="984"/>
      <c r="G329" s="984"/>
      <c r="H329" s="984"/>
      <c r="I329" s="984"/>
      <c r="J329" s="984"/>
      <c r="K329" s="984"/>
      <c r="L329" s="984"/>
      <c r="M329" s="984"/>
      <c r="N329" s="984"/>
      <c r="O329" s="984"/>
      <c r="P329" s="984"/>
      <c r="Q329" s="984"/>
      <c r="R329" s="984"/>
      <c r="S329" s="984"/>
      <c r="T329" s="984"/>
      <c r="U329" s="984"/>
      <c r="V329" s="984"/>
      <c r="W329" s="984"/>
      <c r="X329" s="984"/>
      <c r="Y329" s="984"/>
      <c r="Z329" s="984"/>
      <c r="AA329" s="984"/>
    </row>
    <row r="330">
      <c r="A330" s="984"/>
      <c r="B330" s="984"/>
      <c r="C330" s="1036"/>
      <c r="D330" s="984"/>
      <c r="E330" s="984"/>
      <c r="F330" s="984"/>
      <c r="G330" s="984"/>
      <c r="H330" s="984"/>
      <c r="I330" s="984"/>
      <c r="J330" s="984"/>
      <c r="K330" s="984"/>
      <c r="L330" s="984"/>
      <c r="M330" s="984"/>
      <c r="N330" s="984"/>
      <c r="O330" s="984"/>
      <c r="P330" s="984"/>
      <c r="Q330" s="984"/>
      <c r="R330" s="984"/>
      <c r="S330" s="984"/>
      <c r="T330" s="984"/>
      <c r="U330" s="984"/>
      <c r="V330" s="984"/>
      <c r="W330" s="984"/>
      <c r="X330" s="984"/>
      <c r="Y330" s="984"/>
      <c r="Z330" s="984"/>
      <c r="AA330" s="984"/>
    </row>
    <row r="331">
      <c r="A331" s="984"/>
      <c r="B331" s="984"/>
      <c r="C331" s="1036"/>
      <c r="D331" s="984"/>
      <c r="E331" s="984"/>
      <c r="F331" s="984"/>
      <c r="G331" s="984"/>
      <c r="H331" s="984"/>
      <c r="I331" s="984"/>
      <c r="J331" s="984"/>
      <c r="K331" s="984"/>
      <c r="L331" s="984"/>
      <c r="M331" s="984"/>
      <c r="N331" s="984"/>
      <c r="O331" s="984"/>
      <c r="P331" s="984"/>
      <c r="Q331" s="984"/>
      <c r="R331" s="984"/>
      <c r="S331" s="984"/>
      <c r="T331" s="984"/>
      <c r="U331" s="984"/>
      <c r="V331" s="984"/>
      <c r="W331" s="984"/>
      <c r="X331" s="984"/>
      <c r="Y331" s="984"/>
      <c r="Z331" s="984"/>
      <c r="AA331" s="984"/>
    </row>
    <row r="332">
      <c r="A332" s="984"/>
      <c r="B332" s="984"/>
      <c r="C332" s="1036"/>
      <c r="D332" s="984"/>
      <c r="E332" s="984"/>
      <c r="F332" s="984"/>
      <c r="G332" s="984"/>
      <c r="H332" s="984"/>
      <c r="I332" s="984"/>
      <c r="J332" s="984"/>
      <c r="K332" s="984"/>
      <c r="L332" s="984"/>
      <c r="M332" s="984"/>
      <c r="N332" s="984"/>
      <c r="O332" s="984"/>
      <c r="P332" s="984"/>
      <c r="Q332" s="984"/>
      <c r="R332" s="984"/>
      <c r="S332" s="984"/>
      <c r="T332" s="984"/>
      <c r="U332" s="984"/>
      <c r="V332" s="984"/>
      <c r="W332" s="984"/>
      <c r="X332" s="984"/>
      <c r="Y332" s="984"/>
      <c r="Z332" s="984"/>
      <c r="AA332" s="984"/>
    </row>
    <row r="333">
      <c r="A333" s="984"/>
      <c r="B333" s="984"/>
      <c r="C333" s="1036"/>
      <c r="D333" s="984"/>
      <c r="E333" s="984"/>
      <c r="F333" s="984"/>
      <c r="G333" s="984"/>
      <c r="H333" s="984"/>
      <c r="I333" s="984"/>
      <c r="J333" s="984"/>
      <c r="K333" s="984"/>
      <c r="L333" s="984"/>
      <c r="M333" s="984"/>
      <c r="N333" s="984"/>
      <c r="O333" s="984"/>
      <c r="P333" s="984"/>
      <c r="Q333" s="984"/>
      <c r="R333" s="984"/>
      <c r="S333" s="984"/>
      <c r="T333" s="984"/>
      <c r="U333" s="984"/>
      <c r="V333" s="984"/>
      <c r="W333" s="984"/>
      <c r="X333" s="984"/>
      <c r="Y333" s="984"/>
      <c r="Z333" s="984"/>
      <c r="AA333" s="984"/>
    </row>
    <row r="334">
      <c r="A334" s="984"/>
      <c r="B334" s="984"/>
      <c r="C334" s="1036"/>
      <c r="D334" s="984"/>
      <c r="E334" s="984"/>
      <c r="F334" s="984"/>
      <c r="G334" s="984"/>
      <c r="H334" s="984"/>
      <c r="I334" s="984"/>
      <c r="J334" s="984"/>
      <c r="K334" s="984"/>
      <c r="L334" s="984"/>
      <c r="M334" s="984"/>
      <c r="N334" s="984"/>
      <c r="O334" s="984"/>
      <c r="P334" s="984"/>
      <c r="Q334" s="984"/>
      <c r="R334" s="984"/>
      <c r="S334" s="984"/>
      <c r="T334" s="984"/>
      <c r="U334" s="984"/>
      <c r="V334" s="984"/>
      <c r="W334" s="984"/>
      <c r="X334" s="984"/>
      <c r="Y334" s="984"/>
      <c r="Z334" s="984"/>
      <c r="AA334" s="984"/>
    </row>
    <row r="335">
      <c r="A335" s="984"/>
      <c r="B335" s="984"/>
      <c r="C335" s="1036"/>
      <c r="D335" s="984"/>
      <c r="E335" s="984"/>
      <c r="F335" s="984"/>
      <c r="G335" s="984"/>
      <c r="H335" s="984"/>
      <c r="I335" s="984"/>
      <c r="J335" s="984"/>
      <c r="K335" s="984"/>
      <c r="L335" s="984"/>
      <c r="M335" s="984"/>
      <c r="N335" s="984"/>
      <c r="O335" s="984"/>
      <c r="P335" s="984"/>
      <c r="Q335" s="984"/>
      <c r="R335" s="984"/>
      <c r="S335" s="984"/>
      <c r="T335" s="984"/>
      <c r="U335" s="984"/>
      <c r="V335" s="984"/>
      <c r="W335" s="984"/>
      <c r="X335" s="984"/>
      <c r="Y335" s="984"/>
      <c r="Z335" s="984"/>
      <c r="AA335" s="984"/>
    </row>
    <row r="336">
      <c r="A336" s="984"/>
      <c r="B336" s="984"/>
      <c r="C336" s="1036"/>
      <c r="D336" s="984"/>
      <c r="E336" s="984"/>
      <c r="F336" s="984"/>
      <c r="G336" s="984"/>
      <c r="H336" s="984"/>
      <c r="I336" s="984"/>
      <c r="J336" s="984"/>
      <c r="K336" s="984"/>
      <c r="L336" s="984"/>
      <c r="M336" s="984"/>
      <c r="N336" s="984"/>
      <c r="O336" s="984"/>
      <c r="P336" s="984"/>
      <c r="Q336" s="984"/>
      <c r="R336" s="984"/>
      <c r="S336" s="984"/>
      <c r="T336" s="984"/>
      <c r="U336" s="984"/>
      <c r="V336" s="984"/>
      <c r="W336" s="984"/>
      <c r="X336" s="984"/>
      <c r="Y336" s="984"/>
      <c r="Z336" s="984"/>
      <c r="AA336" s="984"/>
    </row>
    <row r="337">
      <c r="A337" s="984"/>
      <c r="B337" s="984"/>
      <c r="C337" s="1036"/>
      <c r="D337" s="984"/>
      <c r="E337" s="984"/>
      <c r="F337" s="984"/>
      <c r="G337" s="984"/>
      <c r="H337" s="984"/>
      <c r="I337" s="984"/>
      <c r="J337" s="984"/>
      <c r="K337" s="984"/>
      <c r="L337" s="984"/>
      <c r="M337" s="984"/>
      <c r="N337" s="984"/>
      <c r="O337" s="984"/>
      <c r="P337" s="984"/>
      <c r="Q337" s="984"/>
      <c r="R337" s="984"/>
      <c r="S337" s="984"/>
      <c r="T337" s="984"/>
      <c r="U337" s="984"/>
      <c r="V337" s="984"/>
      <c r="W337" s="984"/>
      <c r="X337" s="984"/>
      <c r="Y337" s="984"/>
      <c r="Z337" s="984"/>
      <c r="AA337" s="984"/>
    </row>
    <row r="338">
      <c r="A338" s="984"/>
      <c r="B338" s="984"/>
      <c r="C338" s="1036"/>
      <c r="D338" s="984"/>
      <c r="E338" s="984"/>
      <c r="F338" s="984"/>
      <c r="G338" s="984"/>
      <c r="H338" s="984"/>
      <c r="I338" s="984"/>
      <c r="J338" s="984"/>
      <c r="K338" s="984"/>
      <c r="L338" s="984"/>
      <c r="M338" s="984"/>
      <c r="N338" s="984"/>
      <c r="O338" s="984"/>
      <c r="P338" s="984"/>
      <c r="Q338" s="984"/>
      <c r="R338" s="984"/>
      <c r="S338" s="984"/>
      <c r="T338" s="984"/>
      <c r="U338" s="984"/>
      <c r="V338" s="984"/>
      <c r="W338" s="984"/>
      <c r="X338" s="984"/>
      <c r="Y338" s="984"/>
      <c r="Z338" s="984"/>
      <c r="AA338" s="984"/>
    </row>
    <row r="339">
      <c r="A339" s="984"/>
      <c r="B339" s="984"/>
      <c r="C339" s="1036"/>
      <c r="D339" s="984"/>
      <c r="E339" s="984"/>
      <c r="F339" s="984"/>
      <c r="G339" s="984"/>
      <c r="H339" s="984"/>
      <c r="I339" s="984"/>
      <c r="J339" s="984"/>
      <c r="K339" s="984"/>
      <c r="L339" s="984"/>
      <c r="M339" s="984"/>
      <c r="N339" s="984"/>
      <c r="O339" s="984"/>
      <c r="P339" s="984"/>
      <c r="Q339" s="984"/>
      <c r="R339" s="984"/>
      <c r="S339" s="984"/>
      <c r="T339" s="984"/>
      <c r="U339" s="984"/>
      <c r="V339" s="984"/>
      <c r="W339" s="984"/>
      <c r="X339" s="984"/>
      <c r="Y339" s="984"/>
      <c r="Z339" s="984"/>
      <c r="AA339" s="984"/>
    </row>
    <row r="340">
      <c r="A340" s="984"/>
      <c r="B340" s="984"/>
      <c r="C340" s="1036"/>
      <c r="D340" s="984"/>
      <c r="E340" s="984"/>
      <c r="F340" s="984"/>
      <c r="G340" s="984"/>
      <c r="H340" s="984"/>
      <c r="I340" s="984"/>
      <c r="J340" s="984"/>
      <c r="K340" s="984"/>
      <c r="L340" s="984"/>
      <c r="M340" s="984"/>
      <c r="N340" s="984"/>
      <c r="O340" s="984"/>
      <c r="P340" s="984"/>
      <c r="Q340" s="984"/>
      <c r="R340" s="984"/>
      <c r="S340" s="984"/>
      <c r="T340" s="984"/>
      <c r="U340" s="984"/>
      <c r="V340" s="984"/>
      <c r="W340" s="984"/>
      <c r="X340" s="984"/>
      <c r="Y340" s="984"/>
      <c r="Z340" s="984"/>
      <c r="AA340" s="984"/>
    </row>
    <row r="341">
      <c r="A341" s="984"/>
      <c r="B341" s="984"/>
      <c r="C341" s="1036"/>
      <c r="D341" s="984"/>
      <c r="E341" s="984"/>
      <c r="F341" s="984"/>
      <c r="G341" s="984"/>
      <c r="H341" s="984"/>
      <c r="I341" s="984"/>
      <c r="J341" s="984"/>
      <c r="K341" s="984"/>
      <c r="L341" s="984"/>
      <c r="M341" s="984"/>
      <c r="N341" s="984"/>
      <c r="O341" s="984"/>
      <c r="P341" s="984"/>
      <c r="Q341" s="984"/>
      <c r="R341" s="984"/>
      <c r="S341" s="984"/>
      <c r="T341" s="984"/>
      <c r="U341" s="984"/>
      <c r="V341" s="984"/>
      <c r="W341" s="984"/>
      <c r="X341" s="984"/>
      <c r="Y341" s="984"/>
      <c r="Z341" s="984"/>
      <c r="AA341" s="984"/>
    </row>
    <row r="342">
      <c r="A342" s="984"/>
      <c r="B342" s="984"/>
      <c r="C342" s="1036"/>
      <c r="D342" s="984"/>
      <c r="E342" s="984"/>
      <c r="F342" s="984"/>
      <c r="G342" s="984"/>
      <c r="H342" s="984"/>
      <c r="I342" s="984"/>
      <c r="J342" s="984"/>
      <c r="K342" s="984"/>
      <c r="L342" s="984"/>
      <c r="M342" s="984"/>
      <c r="N342" s="984"/>
      <c r="O342" s="984"/>
      <c r="P342" s="984"/>
      <c r="Q342" s="984"/>
      <c r="R342" s="984"/>
      <c r="S342" s="984"/>
      <c r="T342" s="984"/>
      <c r="U342" s="984"/>
      <c r="V342" s="984"/>
      <c r="W342" s="984"/>
      <c r="X342" s="984"/>
      <c r="Y342" s="984"/>
      <c r="Z342" s="984"/>
      <c r="AA342" s="984"/>
    </row>
    <row r="343">
      <c r="A343" s="984"/>
      <c r="B343" s="984"/>
      <c r="C343" s="1036"/>
      <c r="D343" s="984"/>
      <c r="E343" s="984"/>
      <c r="F343" s="984"/>
      <c r="G343" s="984"/>
      <c r="H343" s="984"/>
      <c r="I343" s="984"/>
      <c r="J343" s="984"/>
      <c r="K343" s="984"/>
      <c r="L343" s="984"/>
      <c r="M343" s="984"/>
      <c r="N343" s="984"/>
      <c r="O343" s="984"/>
      <c r="P343" s="984"/>
      <c r="Q343" s="984"/>
      <c r="R343" s="984"/>
      <c r="S343" s="984"/>
      <c r="T343" s="984"/>
      <c r="U343" s="984"/>
      <c r="V343" s="984"/>
      <c r="W343" s="984"/>
      <c r="X343" s="984"/>
      <c r="Y343" s="984"/>
      <c r="Z343" s="984"/>
      <c r="AA343" s="984"/>
    </row>
    <row r="344">
      <c r="A344" s="984"/>
      <c r="B344" s="984"/>
      <c r="C344" s="1036"/>
      <c r="D344" s="984"/>
      <c r="E344" s="984"/>
      <c r="F344" s="984"/>
      <c r="G344" s="984"/>
      <c r="H344" s="984"/>
      <c r="I344" s="984"/>
      <c r="J344" s="984"/>
      <c r="K344" s="984"/>
      <c r="L344" s="984"/>
      <c r="M344" s="984"/>
      <c r="N344" s="984"/>
      <c r="O344" s="984"/>
      <c r="P344" s="984"/>
      <c r="Q344" s="984"/>
      <c r="R344" s="984"/>
      <c r="S344" s="984"/>
      <c r="T344" s="984"/>
      <c r="U344" s="984"/>
      <c r="V344" s="984"/>
      <c r="W344" s="984"/>
      <c r="X344" s="984"/>
      <c r="Y344" s="984"/>
      <c r="Z344" s="984"/>
      <c r="AA344" s="984"/>
    </row>
    <row r="345">
      <c r="A345" s="984"/>
      <c r="B345" s="984"/>
      <c r="C345" s="1036"/>
      <c r="D345" s="984"/>
      <c r="E345" s="984"/>
      <c r="F345" s="984"/>
      <c r="G345" s="984"/>
      <c r="H345" s="984"/>
      <c r="I345" s="984"/>
      <c r="J345" s="984"/>
      <c r="K345" s="984"/>
      <c r="L345" s="984"/>
      <c r="M345" s="984"/>
      <c r="N345" s="984"/>
      <c r="O345" s="984"/>
      <c r="P345" s="984"/>
      <c r="Q345" s="984"/>
      <c r="R345" s="984"/>
      <c r="S345" s="984"/>
      <c r="T345" s="984"/>
      <c r="U345" s="984"/>
      <c r="V345" s="984"/>
      <c r="W345" s="984"/>
      <c r="X345" s="984"/>
      <c r="Y345" s="984"/>
      <c r="Z345" s="984"/>
      <c r="AA345" s="984"/>
    </row>
    <row r="346">
      <c r="A346" s="984"/>
      <c r="B346" s="984"/>
      <c r="C346" s="1036"/>
      <c r="D346" s="984"/>
      <c r="E346" s="984"/>
      <c r="F346" s="984"/>
      <c r="G346" s="984"/>
      <c r="H346" s="984"/>
      <c r="I346" s="984"/>
      <c r="J346" s="984"/>
      <c r="K346" s="984"/>
      <c r="L346" s="984"/>
      <c r="M346" s="984"/>
      <c r="N346" s="984"/>
      <c r="O346" s="984"/>
      <c r="P346" s="984"/>
      <c r="Q346" s="984"/>
      <c r="R346" s="984"/>
      <c r="S346" s="984"/>
      <c r="T346" s="984"/>
      <c r="U346" s="984"/>
      <c r="V346" s="984"/>
      <c r="W346" s="984"/>
      <c r="X346" s="984"/>
      <c r="Y346" s="984"/>
      <c r="Z346" s="984"/>
      <c r="AA346" s="984"/>
    </row>
    <row r="347">
      <c r="A347" s="984"/>
      <c r="B347" s="984"/>
      <c r="C347" s="1036"/>
      <c r="D347" s="984"/>
      <c r="E347" s="984"/>
      <c r="F347" s="984"/>
      <c r="G347" s="984"/>
      <c r="H347" s="984"/>
      <c r="I347" s="984"/>
      <c r="J347" s="984"/>
      <c r="K347" s="984"/>
      <c r="L347" s="984"/>
      <c r="M347" s="984"/>
      <c r="N347" s="984"/>
      <c r="O347" s="984"/>
      <c r="P347" s="984"/>
      <c r="Q347" s="984"/>
      <c r="R347" s="984"/>
      <c r="S347" s="984"/>
      <c r="T347" s="984"/>
      <c r="U347" s="984"/>
      <c r="V347" s="984"/>
      <c r="W347" s="984"/>
      <c r="X347" s="984"/>
      <c r="Y347" s="984"/>
      <c r="Z347" s="984"/>
      <c r="AA347" s="984"/>
    </row>
    <row r="348">
      <c r="A348" s="984"/>
      <c r="B348" s="984"/>
      <c r="C348" s="1036"/>
      <c r="D348" s="984"/>
      <c r="E348" s="984"/>
      <c r="F348" s="984"/>
      <c r="G348" s="984"/>
      <c r="H348" s="984"/>
      <c r="I348" s="984"/>
      <c r="J348" s="984"/>
      <c r="K348" s="984"/>
      <c r="L348" s="984"/>
      <c r="M348" s="984"/>
      <c r="N348" s="984"/>
      <c r="O348" s="984"/>
      <c r="P348" s="984"/>
      <c r="Q348" s="984"/>
      <c r="R348" s="984"/>
      <c r="S348" s="984"/>
      <c r="T348" s="984"/>
      <c r="U348" s="984"/>
      <c r="V348" s="984"/>
      <c r="W348" s="984"/>
      <c r="X348" s="984"/>
      <c r="Y348" s="984"/>
      <c r="Z348" s="984"/>
      <c r="AA348" s="984"/>
    </row>
    <row r="349">
      <c r="A349" s="984"/>
      <c r="B349" s="984"/>
      <c r="C349" s="1036"/>
      <c r="D349" s="984"/>
      <c r="E349" s="984"/>
      <c r="F349" s="984"/>
      <c r="G349" s="984"/>
      <c r="H349" s="984"/>
      <c r="I349" s="984"/>
      <c r="J349" s="984"/>
      <c r="K349" s="984"/>
      <c r="L349" s="984"/>
      <c r="M349" s="984"/>
      <c r="N349" s="984"/>
      <c r="O349" s="984"/>
      <c r="P349" s="984"/>
      <c r="Q349" s="984"/>
      <c r="R349" s="984"/>
      <c r="S349" s="984"/>
      <c r="T349" s="984"/>
      <c r="U349" s="984"/>
      <c r="V349" s="984"/>
      <c r="W349" s="984"/>
      <c r="X349" s="984"/>
      <c r="Y349" s="984"/>
      <c r="Z349" s="984"/>
      <c r="AA349" s="984"/>
    </row>
    <row r="350">
      <c r="A350" s="984"/>
      <c r="B350" s="984"/>
      <c r="C350" s="1036"/>
      <c r="D350" s="984"/>
      <c r="E350" s="984"/>
      <c r="F350" s="984"/>
      <c r="G350" s="984"/>
      <c r="H350" s="984"/>
      <c r="I350" s="984"/>
      <c r="J350" s="984"/>
      <c r="K350" s="984"/>
      <c r="L350" s="984"/>
      <c r="M350" s="984"/>
      <c r="N350" s="984"/>
      <c r="O350" s="984"/>
      <c r="P350" s="984"/>
      <c r="Q350" s="984"/>
      <c r="R350" s="984"/>
      <c r="S350" s="984"/>
      <c r="T350" s="984"/>
      <c r="U350" s="984"/>
      <c r="V350" s="984"/>
      <c r="W350" s="984"/>
      <c r="X350" s="984"/>
      <c r="Y350" s="984"/>
      <c r="Z350" s="984"/>
      <c r="AA350" s="984"/>
    </row>
    <row r="351">
      <c r="A351" s="984"/>
      <c r="B351" s="984"/>
      <c r="C351" s="1036"/>
      <c r="D351" s="984"/>
      <c r="E351" s="984"/>
      <c r="F351" s="984"/>
      <c r="G351" s="984"/>
      <c r="H351" s="984"/>
      <c r="I351" s="984"/>
      <c r="J351" s="984"/>
      <c r="K351" s="984"/>
      <c r="L351" s="984"/>
      <c r="M351" s="984"/>
      <c r="N351" s="984"/>
      <c r="O351" s="984"/>
      <c r="P351" s="984"/>
      <c r="Q351" s="984"/>
      <c r="R351" s="984"/>
      <c r="S351" s="984"/>
      <c r="T351" s="984"/>
      <c r="U351" s="984"/>
      <c r="V351" s="984"/>
      <c r="W351" s="984"/>
      <c r="X351" s="984"/>
      <c r="Y351" s="984"/>
      <c r="Z351" s="984"/>
      <c r="AA351" s="984"/>
    </row>
    <row r="352">
      <c r="A352" s="984"/>
      <c r="B352" s="984"/>
      <c r="C352" s="1036"/>
      <c r="D352" s="984"/>
      <c r="E352" s="984"/>
      <c r="F352" s="984"/>
      <c r="G352" s="984"/>
      <c r="H352" s="984"/>
      <c r="I352" s="984"/>
      <c r="J352" s="984"/>
      <c r="K352" s="984"/>
      <c r="L352" s="984"/>
      <c r="M352" s="984"/>
      <c r="N352" s="984"/>
      <c r="O352" s="984"/>
      <c r="P352" s="984"/>
      <c r="Q352" s="984"/>
      <c r="R352" s="984"/>
      <c r="S352" s="984"/>
      <c r="T352" s="984"/>
      <c r="U352" s="984"/>
      <c r="V352" s="984"/>
      <c r="W352" s="984"/>
      <c r="X352" s="984"/>
      <c r="Y352" s="984"/>
      <c r="Z352" s="984"/>
      <c r="AA352" s="984"/>
    </row>
    <row r="353">
      <c r="A353" s="984"/>
      <c r="B353" s="984"/>
      <c r="C353" s="1036"/>
      <c r="D353" s="984"/>
      <c r="E353" s="984"/>
      <c r="F353" s="984"/>
      <c r="G353" s="984"/>
      <c r="H353" s="984"/>
      <c r="I353" s="984"/>
      <c r="J353" s="984"/>
      <c r="K353" s="984"/>
      <c r="L353" s="984"/>
      <c r="M353" s="984"/>
      <c r="N353" s="984"/>
      <c r="O353" s="984"/>
      <c r="P353" s="984"/>
      <c r="Q353" s="984"/>
      <c r="R353" s="984"/>
      <c r="S353" s="984"/>
      <c r="T353" s="984"/>
      <c r="U353" s="984"/>
      <c r="V353" s="984"/>
      <c r="W353" s="984"/>
      <c r="X353" s="984"/>
      <c r="Y353" s="984"/>
      <c r="Z353" s="984"/>
      <c r="AA353" s="984"/>
    </row>
    <row r="354">
      <c r="A354" s="984"/>
      <c r="B354" s="984"/>
      <c r="C354" s="1036"/>
      <c r="D354" s="984"/>
      <c r="E354" s="984"/>
      <c r="F354" s="984"/>
      <c r="G354" s="984"/>
      <c r="H354" s="984"/>
      <c r="I354" s="984"/>
      <c r="J354" s="984"/>
      <c r="K354" s="984"/>
      <c r="L354" s="984"/>
      <c r="M354" s="984"/>
      <c r="N354" s="984"/>
      <c r="O354" s="984"/>
      <c r="P354" s="984"/>
      <c r="Q354" s="984"/>
      <c r="R354" s="984"/>
      <c r="S354" s="984"/>
      <c r="T354" s="984"/>
      <c r="U354" s="984"/>
      <c r="V354" s="984"/>
      <c r="W354" s="984"/>
      <c r="X354" s="984"/>
      <c r="Y354" s="984"/>
      <c r="Z354" s="984"/>
      <c r="AA354" s="984"/>
    </row>
    <row r="355">
      <c r="A355" s="984"/>
      <c r="B355" s="984"/>
      <c r="C355" s="1036"/>
      <c r="D355" s="984"/>
      <c r="E355" s="984"/>
      <c r="F355" s="984"/>
      <c r="G355" s="984"/>
      <c r="H355" s="984"/>
      <c r="I355" s="984"/>
      <c r="J355" s="984"/>
      <c r="K355" s="984"/>
      <c r="L355" s="984"/>
      <c r="M355" s="984"/>
      <c r="N355" s="984"/>
      <c r="O355" s="984"/>
      <c r="P355" s="984"/>
      <c r="Q355" s="984"/>
      <c r="R355" s="984"/>
      <c r="S355" s="984"/>
      <c r="T355" s="984"/>
      <c r="U355" s="984"/>
      <c r="V355" s="984"/>
      <c r="W355" s="984"/>
      <c r="X355" s="984"/>
      <c r="Y355" s="984"/>
      <c r="Z355" s="984"/>
      <c r="AA355" s="984"/>
    </row>
    <row r="356">
      <c r="A356" s="984"/>
      <c r="B356" s="984"/>
      <c r="C356" s="1036"/>
      <c r="D356" s="984"/>
      <c r="E356" s="984"/>
      <c r="F356" s="984"/>
      <c r="G356" s="984"/>
      <c r="H356" s="984"/>
      <c r="I356" s="984"/>
      <c r="J356" s="984"/>
      <c r="K356" s="984"/>
      <c r="L356" s="984"/>
      <c r="M356" s="984"/>
      <c r="N356" s="984"/>
      <c r="O356" s="984"/>
      <c r="P356" s="984"/>
      <c r="Q356" s="984"/>
      <c r="R356" s="984"/>
      <c r="S356" s="984"/>
      <c r="T356" s="984"/>
      <c r="U356" s="984"/>
      <c r="V356" s="984"/>
      <c r="W356" s="984"/>
      <c r="X356" s="984"/>
      <c r="Y356" s="984"/>
      <c r="Z356" s="984"/>
      <c r="AA356" s="984"/>
    </row>
    <row r="357">
      <c r="A357" s="984"/>
      <c r="B357" s="984"/>
      <c r="C357" s="1036"/>
      <c r="D357" s="984"/>
      <c r="E357" s="984"/>
      <c r="F357" s="984"/>
      <c r="G357" s="984"/>
      <c r="H357" s="984"/>
      <c r="I357" s="984"/>
      <c r="J357" s="984"/>
      <c r="K357" s="984"/>
      <c r="L357" s="984"/>
      <c r="M357" s="984"/>
      <c r="N357" s="984"/>
      <c r="O357" s="984"/>
      <c r="P357" s="984"/>
      <c r="Q357" s="984"/>
      <c r="R357" s="984"/>
      <c r="S357" s="984"/>
      <c r="T357" s="984"/>
      <c r="U357" s="984"/>
      <c r="V357" s="984"/>
      <c r="W357" s="984"/>
      <c r="X357" s="984"/>
      <c r="Y357" s="984"/>
      <c r="Z357" s="984"/>
      <c r="AA357" s="984"/>
    </row>
    <row r="358">
      <c r="A358" s="984"/>
      <c r="B358" s="984"/>
      <c r="C358" s="1036"/>
      <c r="D358" s="984"/>
      <c r="E358" s="984"/>
      <c r="F358" s="984"/>
      <c r="G358" s="984"/>
      <c r="H358" s="984"/>
      <c r="I358" s="984"/>
      <c r="J358" s="984"/>
      <c r="K358" s="984"/>
      <c r="L358" s="984"/>
      <c r="M358" s="984"/>
      <c r="N358" s="984"/>
      <c r="O358" s="984"/>
      <c r="P358" s="984"/>
      <c r="Q358" s="984"/>
      <c r="R358" s="984"/>
      <c r="S358" s="984"/>
      <c r="T358" s="984"/>
      <c r="U358" s="984"/>
      <c r="V358" s="984"/>
      <c r="W358" s="984"/>
      <c r="X358" s="984"/>
      <c r="Y358" s="984"/>
      <c r="Z358" s="984"/>
      <c r="AA358" s="984"/>
    </row>
    <row r="359">
      <c r="A359" s="984"/>
      <c r="B359" s="984"/>
      <c r="C359" s="1036"/>
      <c r="D359" s="984"/>
      <c r="E359" s="984"/>
      <c r="F359" s="984"/>
      <c r="G359" s="984"/>
      <c r="H359" s="984"/>
      <c r="I359" s="984"/>
      <c r="J359" s="984"/>
      <c r="K359" s="984"/>
      <c r="L359" s="984"/>
      <c r="M359" s="984"/>
      <c r="N359" s="984"/>
      <c r="O359" s="984"/>
      <c r="P359" s="984"/>
      <c r="Q359" s="984"/>
      <c r="R359" s="984"/>
      <c r="S359" s="984"/>
      <c r="T359" s="984"/>
      <c r="U359" s="984"/>
      <c r="V359" s="984"/>
      <c r="W359" s="984"/>
      <c r="X359" s="984"/>
      <c r="Y359" s="984"/>
      <c r="Z359" s="984"/>
      <c r="AA359" s="984"/>
    </row>
    <row r="360">
      <c r="A360" s="984"/>
      <c r="B360" s="984"/>
      <c r="C360" s="1036"/>
      <c r="D360" s="984"/>
      <c r="E360" s="984"/>
      <c r="F360" s="984"/>
      <c r="G360" s="984"/>
      <c r="H360" s="984"/>
      <c r="I360" s="984"/>
      <c r="J360" s="984"/>
      <c r="K360" s="984"/>
      <c r="L360" s="984"/>
      <c r="M360" s="984"/>
      <c r="N360" s="984"/>
      <c r="O360" s="984"/>
      <c r="P360" s="984"/>
      <c r="Q360" s="984"/>
      <c r="R360" s="984"/>
      <c r="S360" s="984"/>
      <c r="T360" s="984"/>
      <c r="U360" s="984"/>
      <c r="V360" s="984"/>
      <c r="W360" s="984"/>
      <c r="X360" s="984"/>
      <c r="Y360" s="984"/>
      <c r="Z360" s="984"/>
      <c r="AA360" s="984"/>
    </row>
    <row r="361">
      <c r="A361" s="984"/>
      <c r="B361" s="984"/>
      <c r="C361" s="1036"/>
      <c r="D361" s="984"/>
      <c r="E361" s="984"/>
      <c r="F361" s="984"/>
      <c r="G361" s="984"/>
      <c r="H361" s="984"/>
      <c r="I361" s="984"/>
      <c r="J361" s="984"/>
      <c r="K361" s="984"/>
      <c r="L361" s="984"/>
      <c r="M361" s="984"/>
      <c r="N361" s="984"/>
      <c r="O361" s="984"/>
      <c r="P361" s="984"/>
      <c r="Q361" s="984"/>
      <c r="R361" s="984"/>
      <c r="S361" s="984"/>
      <c r="T361" s="984"/>
      <c r="U361" s="984"/>
      <c r="V361" s="984"/>
      <c r="W361" s="984"/>
      <c r="X361" s="984"/>
      <c r="Y361" s="984"/>
      <c r="Z361" s="984"/>
      <c r="AA361" s="984"/>
    </row>
    <row r="362">
      <c r="A362" s="984"/>
      <c r="B362" s="984"/>
      <c r="C362" s="1036"/>
      <c r="D362" s="984"/>
      <c r="E362" s="984"/>
      <c r="F362" s="984"/>
      <c r="G362" s="984"/>
      <c r="H362" s="984"/>
      <c r="I362" s="984"/>
      <c r="J362" s="984"/>
      <c r="K362" s="984"/>
      <c r="L362" s="984"/>
      <c r="M362" s="984"/>
      <c r="N362" s="984"/>
      <c r="O362" s="984"/>
      <c r="P362" s="984"/>
      <c r="Q362" s="984"/>
      <c r="R362" s="984"/>
      <c r="S362" s="984"/>
      <c r="T362" s="984"/>
      <c r="U362" s="984"/>
      <c r="V362" s="984"/>
      <c r="W362" s="984"/>
      <c r="X362" s="984"/>
      <c r="Y362" s="984"/>
      <c r="Z362" s="984"/>
      <c r="AA362" s="984"/>
    </row>
    <row r="363">
      <c r="A363" s="984"/>
      <c r="B363" s="984"/>
      <c r="C363" s="1036"/>
      <c r="D363" s="984"/>
      <c r="E363" s="984"/>
      <c r="F363" s="984"/>
      <c r="G363" s="984"/>
      <c r="H363" s="984"/>
      <c r="I363" s="984"/>
      <c r="J363" s="984"/>
      <c r="K363" s="984"/>
      <c r="L363" s="984"/>
      <c r="M363" s="984"/>
      <c r="N363" s="984"/>
      <c r="O363" s="984"/>
      <c r="P363" s="984"/>
      <c r="Q363" s="984"/>
      <c r="R363" s="984"/>
      <c r="S363" s="984"/>
      <c r="T363" s="984"/>
      <c r="U363" s="984"/>
      <c r="V363" s="984"/>
      <c r="W363" s="984"/>
      <c r="X363" s="984"/>
      <c r="Y363" s="984"/>
      <c r="Z363" s="984"/>
      <c r="AA363" s="984"/>
    </row>
    <row r="364">
      <c r="A364" s="984"/>
      <c r="B364" s="984"/>
      <c r="C364" s="1036"/>
      <c r="D364" s="984"/>
      <c r="E364" s="984"/>
      <c r="F364" s="984"/>
      <c r="G364" s="984"/>
      <c r="H364" s="984"/>
      <c r="I364" s="984"/>
      <c r="J364" s="984"/>
      <c r="K364" s="984"/>
      <c r="L364" s="984"/>
      <c r="M364" s="984"/>
      <c r="N364" s="984"/>
      <c r="O364" s="984"/>
      <c r="P364" s="984"/>
      <c r="Q364" s="984"/>
      <c r="R364" s="984"/>
      <c r="S364" s="984"/>
      <c r="T364" s="984"/>
      <c r="U364" s="984"/>
      <c r="V364" s="984"/>
      <c r="W364" s="984"/>
      <c r="X364" s="984"/>
      <c r="Y364" s="984"/>
      <c r="Z364" s="984"/>
      <c r="AA364" s="984"/>
    </row>
    <row r="365">
      <c r="A365" s="984"/>
      <c r="B365" s="984"/>
      <c r="C365" s="1036"/>
      <c r="D365" s="984"/>
      <c r="E365" s="984"/>
      <c r="F365" s="984"/>
      <c r="G365" s="984"/>
      <c r="H365" s="984"/>
      <c r="I365" s="984"/>
      <c r="J365" s="984"/>
      <c r="K365" s="984"/>
      <c r="L365" s="984"/>
      <c r="M365" s="984"/>
      <c r="N365" s="984"/>
      <c r="O365" s="984"/>
      <c r="P365" s="984"/>
      <c r="Q365" s="984"/>
      <c r="R365" s="984"/>
      <c r="S365" s="984"/>
      <c r="T365" s="984"/>
      <c r="U365" s="984"/>
      <c r="V365" s="984"/>
      <c r="W365" s="984"/>
      <c r="X365" s="984"/>
      <c r="Y365" s="984"/>
      <c r="Z365" s="984"/>
      <c r="AA365" s="984"/>
    </row>
    <row r="366">
      <c r="A366" s="984"/>
      <c r="B366" s="984"/>
      <c r="C366" s="1036"/>
      <c r="D366" s="984"/>
      <c r="E366" s="984"/>
      <c r="F366" s="984"/>
      <c r="G366" s="984"/>
      <c r="H366" s="984"/>
      <c r="I366" s="984"/>
      <c r="J366" s="984"/>
      <c r="K366" s="984"/>
      <c r="L366" s="984"/>
      <c r="M366" s="984"/>
      <c r="N366" s="984"/>
      <c r="O366" s="984"/>
      <c r="P366" s="984"/>
      <c r="Q366" s="984"/>
      <c r="R366" s="984"/>
      <c r="S366" s="984"/>
      <c r="T366" s="984"/>
      <c r="U366" s="984"/>
      <c r="V366" s="984"/>
      <c r="W366" s="984"/>
      <c r="X366" s="984"/>
      <c r="Y366" s="984"/>
      <c r="Z366" s="984"/>
      <c r="AA366" s="984"/>
    </row>
    <row r="367">
      <c r="A367" s="984"/>
      <c r="B367" s="984"/>
      <c r="C367" s="1036"/>
      <c r="D367" s="984"/>
      <c r="E367" s="984"/>
      <c r="F367" s="984"/>
      <c r="G367" s="984"/>
      <c r="H367" s="984"/>
      <c r="I367" s="984"/>
      <c r="J367" s="984"/>
      <c r="K367" s="984"/>
      <c r="L367" s="984"/>
      <c r="M367" s="984"/>
      <c r="N367" s="984"/>
      <c r="O367" s="984"/>
      <c r="P367" s="984"/>
      <c r="Q367" s="984"/>
      <c r="R367" s="984"/>
      <c r="S367" s="984"/>
      <c r="T367" s="984"/>
      <c r="U367" s="984"/>
      <c r="V367" s="984"/>
      <c r="W367" s="984"/>
      <c r="X367" s="984"/>
      <c r="Y367" s="984"/>
      <c r="Z367" s="984"/>
      <c r="AA367" s="984"/>
    </row>
    <row r="368">
      <c r="A368" s="984"/>
      <c r="B368" s="984"/>
      <c r="C368" s="1036"/>
      <c r="D368" s="984"/>
      <c r="E368" s="984"/>
      <c r="F368" s="984"/>
      <c r="G368" s="984"/>
      <c r="H368" s="984"/>
      <c r="I368" s="984"/>
      <c r="J368" s="984"/>
      <c r="K368" s="984"/>
      <c r="L368" s="984"/>
      <c r="M368" s="984"/>
      <c r="N368" s="984"/>
      <c r="O368" s="984"/>
      <c r="P368" s="984"/>
      <c r="Q368" s="984"/>
      <c r="R368" s="984"/>
      <c r="S368" s="984"/>
      <c r="T368" s="984"/>
      <c r="U368" s="984"/>
      <c r="V368" s="984"/>
      <c r="W368" s="984"/>
      <c r="X368" s="984"/>
      <c r="Y368" s="984"/>
      <c r="Z368" s="984"/>
      <c r="AA368" s="984"/>
    </row>
    <row r="369">
      <c r="A369" s="984"/>
      <c r="B369" s="984"/>
      <c r="C369" s="1036"/>
      <c r="D369" s="984"/>
      <c r="E369" s="984"/>
      <c r="F369" s="984"/>
      <c r="G369" s="984"/>
      <c r="H369" s="984"/>
      <c r="I369" s="984"/>
      <c r="J369" s="984"/>
      <c r="K369" s="984"/>
      <c r="L369" s="984"/>
      <c r="M369" s="984"/>
      <c r="N369" s="984"/>
      <c r="O369" s="984"/>
      <c r="P369" s="984"/>
      <c r="Q369" s="984"/>
      <c r="R369" s="984"/>
      <c r="S369" s="984"/>
      <c r="T369" s="984"/>
      <c r="U369" s="984"/>
      <c r="V369" s="984"/>
      <c r="W369" s="984"/>
      <c r="X369" s="984"/>
      <c r="Y369" s="984"/>
      <c r="Z369" s="984"/>
      <c r="AA369" s="984"/>
    </row>
    <row r="370">
      <c r="A370" s="984"/>
      <c r="B370" s="984"/>
      <c r="C370" s="1036"/>
      <c r="D370" s="984"/>
      <c r="E370" s="984"/>
      <c r="F370" s="984"/>
      <c r="G370" s="984"/>
      <c r="H370" s="984"/>
      <c r="I370" s="984"/>
      <c r="J370" s="984"/>
      <c r="K370" s="984"/>
      <c r="L370" s="984"/>
      <c r="M370" s="984"/>
      <c r="N370" s="984"/>
      <c r="O370" s="984"/>
      <c r="P370" s="984"/>
      <c r="Q370" s="984"/>
      <c r="R370" s="984"/>
      <c r="S370" s="984"/>
      <c r="T370" s="984"/>
      <c r="U370" s="984"/>
      <c r="V370" s="984"/>
      <c r="W370" s="984"/>
      <c r="X370" s="984"/>
      <c r="Y370" s="984"/>
      <c r="Z370" s="984"/>
      <c r="AA370" s="984"/>
    </row>
    <row r="371">
      <c r="A371" s="984"/>
      <c r="B371" s="984"/>
      <c r="C371" s="1036"/>
      <c r="D371" s="984"/>
      <c r="E371" s="984"/>
      <c r="F371" s="984"/>
      <c r="G371" s="984"/>
      <c r="H371" s="984"/>
      <c r="I371" s="984"/>
      <c r="J371" s="984"/>
      <c r="K371" s="984"/>
      <c r="L371" s="984"/>
      <c r="M371" s="984"/>
      <c r="N371" s="984"/>
      <c r="O371" s="984"/>
      <c r="P371" s="984"/>
      <c r="Q371" s="984"/>
      <c r="R371" s="984"/>
      <c r="S371" s="984"/>
      <c r="T371" s="984"/>
      <c r="U371" s="984"/>
      <c r="V371" s="984"/>
      <c r="W371" s="984"/>
      <c r="X371" s="984"/>
      <c r="Y371" s="984"/>
      <c r="Z371" s="984"/>
      <c r="AA371" s="984"/>
    </row>
    <row r="372">
      <c r="A372" s="984"/>
      <c r="B372" s="984"/>
      <c r="C372" s="1036"/>
      <c r="D372" s="984"/>
      <c r="E372" s="984"/>
      <c r="F372" s="984"/>
      <c r="G372" s="984"/>
      <c r="H372" s="984"/>
      <c r="I372" s="984"/>
      <c r="J372" s="984"/>
      <c r="K372" s="984"/>
      <c r="L372" s="984"/>
      <c r="M372" s="984"/>
      <c r="N372" s="984"/>
      <c r="O372" s="984"/>
      <c r="P372" s="984"/>
      <c r="Q372" s="984"/>
      <c r="R372" s="984"/>
      <c r="S372" s="984"/>
      <c r="T372" s="984"/>
      <c r="U372" s="984"/>
      <c r="V372" s="984"/>
      <c r="W372" s="984"/>
      <c r="X372" s="984"/>
      <c r="Y372" s="984"/>
      <c r="Z372" s="984"/>
      <c r="AA372" s="984"/>
    </row>
    <row r="373">
      <c r="A373" s="984"/>
      <c r="B373" s="984"/>
      <c r="C373" s="1036"/>
      <c r="D373" s="984"/>
      <c r="E373" s="984"/>
      <c r="F373" s="984"/>
      <c r="G373" s="984"/>
      <c r="H373" s="984"/>
      <c r="I373" s="984"/>
      <c r="J373" s="984"/>
      <c r="K373" s="984"/>
      <c r="L373" s="984"/>
      <c r="M373" s="984"/>
      <c r="N373" s="984"/>
      <c r="O373" s="984"/>
      <c r="P373" s="984"/>
      <c r="Q373" s="984"/>
      <c r="R373" s="984"/>
      <c r="S373" s="984"/>
      <c r="T373" s="984"/>
      <c r="U373" s="984"/>
      <c r="V373" s="984"/>
      <c r="W373" s="984"/>
      <c r="X373" s="984"/>
      <c r="Y373" s="984"/>
      <c r="Z373" s="984"/>
      <c r="AA373" s="984"/>
    </row>
    <row r="374">
      <c r="A374" s="984"/>
      <c r="B374" s="984"/>
      <c r="C374" s="1036"/>
      <c r="D374" s="984"/>
      <c r="E374" s="984"/>
      <c r="F374" s="984"/>
      <c r="G374" s="984"/>
      <c r="H374" s="984"/>
      <c r="I374" s="984"/>
      <c r="J374" s="984"/>
      <c r="K374" s="984"/>
      <c r="L374" s="984"/>
      <c r="M374" s="984"/>
      <c r="N374" s="984"/>
      <c r="O374" s="984"/>
      <c r="P374" s="984"/>
      <c r="Q374" s="984"/>
      <c r="R374" s="984"/>
      <c r="S374" s="984"/>
      <c r="T374" s="984"/>
      <c r="U374" s="984"/>
      <c r="V374" s="984"/>
      <c r="W374" s="984"/>
      <c r="X374" s="984"/>
      <c r="Y374" s="984"/>
      <c r="Z374" s="984"/>
      <c r="AA374" s="984"/>
    </row>
    <row r="375">
      <c r="A375" s="984"/>
      <c r="B375" s="984"/>
      <c r="C375" s="1036"/>
      <c r="D375" s="984"/>
      <c r="E375" s="984"/>
      <c r="F375" s="984"/>
      <c r="G375" s="984"/>
      <c r="H375" s="984"/>
      <c r="I375" s="984"/>
      <c r="J375" s="984"/>
      <c r="K375" s="984"/>
      <c r="L375" s="984"/>
      <c r="M375" s="984"/>
      <c r="N375" s="984"/>
      <c r="O375" s="984"/>
      <c r="P375" s="984"/>
      <c r="Q375" s="984"/>
      <c r="R375" s="984"/>
      <c r="S375" s="984"/>
      <c r="T375" s="984"/>
      <c r="U375" s="984"/>
      <c r="V375" s="984"/>
      <c r="W375" s="984"/>
      <c r="X375" s="984"/>
      <c r="Y375" s="984"/>
      <c r="Z375" s="984"/>
      <c r="AA375" s="984"/>
    </row>
    <row r="376">
      <c r="A376" s="984"/>
      <c r="B376" s="984"/>
      <c r="C376" s="1036"/>
      <c r="D376" s="984"/>
      <c r="E376" s="984"/>
      <c r="F376" s="984"/>
      <c r="G376" s="984"/>
      <c r="H376" s="984"/>
      <c r="I376" s="984"/>
      <c r="J376" s="984"/>
      <c r="K376" s="984"/>
      <c r="L376" s="984"/>
      <c r="M376" s="984"/>
      <c r="N376" s="984"/>
      <c r="O376" s="984"/>
      <c r="P376" s="984"/>
      <c r="Q376" s="984"/>
      <c r="R376" s="984"/>
      <c r="S376" s="984"/>
      <c r="T376" s="984"/>
      <c r="U376" s="984"/>
      <c r="V376" s="984"/>
      <c r="W376" s="984"/>
      <c r="X376" s="984"/>
      <c r="Y376" s="984"/>
      <c r="Z376" s="984"/>
      <c r="AA376" s="984"/>
    </row>
    <row r="377">
      <c r="A377" s="984"/>
      <c r="B377" s="984"/>
      <c r="C377" s="1036"/>
      <c r="D377" s="984"/>
      <c r="E377" s="984"/>
      <c r="F377" s="984"/>
      <c r="G377" s="984"/>
      <c r="H377" s="984"/>
      <c r="I377" s="984"/>
      <c r="J377" s="984"/>
      <c r="K377" s="984"/>
      <c r="L377" s="984"/>
      <c r="M377" s="984"/>
      <c r="N377" s="984"/>
      <c r="O377" s="984"/>
      <c r="P377" s="984"/>
      <c r="Q377" s="984"/>
      <c r="R377" s="984"/>
      <c r="S377" s="984"/>
      <c r="T377" s="984"/>
      <c r="U377" s="984"/>
      <c r="V377" s="984"/>
      <c r="W377" s="984"/>
      <c r="X377" s="984"/>
      <c r="Y377" s="984"/>
      <c r="Z377" s="984"/>
      <c r="AA377" s="984"/>
    </row>
    <row r="378">
      <c r="A378" s="984"/>
      <c r="B378" s="984"/>
      <c r="C378" s="1036"/>
      <c r="D378" s="984"/>
      <c r="E378" s="984"/>
      <c r="F378" s="984"/>
      <c r="G378" s="984"/>
      <c r="H378" s="984"/>
      <c r="I378" s="984"/>
      <c r="J378" s="984"/>
      <c r="K378" s="984"/>
      <c r="L378" s="984"/>
      <c r="M378" s="984"/>
      <c r="N378" s="984"/>
      <c r="O378" s="984"/>
      <c r="P378" s="984"/>
      <c r="Q378" s="984"/>
      <c r="R378" s="984"/>
      <c r="S378" s="984"/>
      <c r="T378" s="984"/>
      <c r="U378" s="984"/>
      <c r="V378" s="984"/>
      <c r="W378" s="984"/>
      <c r="X378" s="984"/>
      <c r="Y378" s="984"/>
      <c r="Z378" s="984"/>
      <c r="AA378" s="984"/>
    </row>
    <row r="379">
      <c r="A379" s="984"/>
      <c r="B379" s="984"/>
      <c r="C379" s="1036"/>
      <c r="D379" s="984"/>
      <c r="E379" s="984"/>
      <c r="F379" s="984"/>
      <c r="G379" s="984"/>
      <c r="H379" s="984"/>
      <c r="I379" s="984"/>
      <c r="J379" s="984"/>
      <c r="K379" s="984"/>
      <c r="L379" s="984"/>
      <c r="M379" s="984"/>
      <c r="N379" s="984"/>
      <c r="O379" s="984"/>
      <c r="P379" s="984"/>
      <c r="Q379" s="984"/>
      <c r="R379" s="984"/>
      <c r="S379" s="984"/>
      <c r="T379" s="984"/>
      <c r="U379" s="984"/>
      <c r="V379" s="984"/>
      <c r="W379" s="984"/>
      <c r="X379" s="984"/>
      <c r="Y379" s="984"/>
      <c r="Z379" s="984"/>
      <c r="AA379" s="984"/>
    </row>
    <row r="380">
      <c r="A380" s="984"/>
      <c r="B380" s="984"/>
      <c r="C380" s="1036"/>
      <c r="D380" s="984"/>
      <c r="E380" s="984"/>
      <c r="F380" s="984"/>
      <c r="G380" s="984"/>
      <c r="H380" s="984"/>
      <c r="I380" s="984"/>
      <c r="J380" s="984"/>
      <c r="K380" s="984"/>
      <c r="L380" s="984"/>
      <c r="M380" s="984"/>
      <c r="N380" s="984"/>
      <c r="O380" s="984"/>
      <c r="P380" s="984"/>
      <c r="Q380" s="984"/>
      <c r="R380" s="984"/>
      <c r="S380" s="984"/>
      <c r="T380" s="984"/>
      <c r="U380" s="984"/>
      <c r="V380" s="984"/>
      <c r="W380" s="984"/>
      <c r="X380" s="984"/>
      <c r="Y380" s="984"/>
      <c r="Z380" s="984"/>
      <c r="AA380" s="984"/>
    </row>
    <row r="381">
      <c r="A381" s="984"/>
      <c r="B381" s="984"/>
      <c r="C381" s="1036"/>
      <c r="D381" s="984"/>
      <c r="E381" s="984"/>
      <c r="F381" s="984"/>
      <c r="G381" s="984"/>
      <c r="H381" s="984"/>
      <c r="I381" s="984"/>
      <c r="J381" s="984"/>
      <c r="K381" s="984"/>
      <c r="L381" s="984"/>
      <c r="M381" s="984"/>
      <c r="N381" s="984"/>
      <c r="O381" s="984"/>
      <c r="P381" s="984"/>
      <c r="Q381" s="984"/>
      <c r="R381" s="984"/>
      <c r="S381" s="984"/>
      <c r="T381" s="984"/>
      <c r="U381" s="984"/>
      <c r="V381" s="984"/>
      <c r="W381" s="984"/>
      <c r="X381" s="984"/>
      <c r="Y381" s="984"/>
      <c r="Z381" s="984"/>
      <c r="AA381" s="984"/>
    </row>
    <row r="382">
      <c r="A382" s="984"/>
      <c r="B382" s="984"/>
      <c r="C382" s="1036"/>
      <c r="D382" s="984"/>
      <c r="E382" s="984"/>
      <c r="F382" s="984"/>
      <c r="G382" s="984"/>
      <c r="H382" s="984"/>
      <c r="I382" s="984"/>
      <c r="J382" s="984"/>
      <c r="K382" s="984"/>
      <c r="L382" s="984"/>
      <c r="M382" s="984"/>
      <c r="N382" s="984"/>
      <c r="O382" s="984"/>
      <c r="P382" s="984"/>
      <c r="Q382" s="984"/>
      <c r="R382" s="984"/>
      <c r="S382" s="984"/>
      <c r="T382" s="984"/>
      <c r="U382" s="984"/>
      <c r="V382" s="984"/>
      <c r="W382" s="984"/>
      <c r="X382" s="984"/>
      <c r="Y382" s="984"/>
      <c r="Z382" s="984"/>
      <c r="AA382" s="984"/>
    </row>
    <row r="383">
      <c r="A383" s="984"/>
      <c r="B383" s="984"/>
      <c r="C383" s="1036"/>
      <c r="D383" s="984"/>
      <c r="E383" s="984"/>
      <c r="F383" s="984"/>
      <c r="G383" s="984"/>
      <c r="H383" s="984"/>
      <c r="I383" s="984"/>
      <c r="J383" s="984"/>
      <c r="K383" s="984"/>
      <c r="L383" s="984"/>
      <c r="M383" s="984"/>
      <c r="N383" s="984"/>
      <c r="O383" s="984"/>
      <c r="P383" s="984"/>
      <c r="Q383" s="984"/>
      <c r="R383" s="984"/>
      <c r="S383" s="984"/>
      <c r="T383" s="984"/>
      <c r="U383" s="984"/>
      <c r="V383" s="984"/>
      <c r="W383" s="984"/>
      <c r="X383" s="984"/>
      <c r="Y383" s="984"/>
      <c r="Z383" s="984"/>
      <c r="AA383" s="984"/>
    </row>
    <row r="384">
      <c r="A384" s="984"/>
      <c r="B384" s="984"/>
      <c r="C384" s="1036"/>
      <c r="D384" s="984"/>
      <c r="E384" s="984"/>
      <c r="F384" s="984"/>
      <c r="G384" s="984"/>
      <c r="H384" s="984"/>
      <c r="I384" s="984"/>
      <c r="J384" s="984"/>
      <c r="K384" s="984"/>
      <c r="L384" s="984"/>
      <c r="M384" s="984"/>
      <c r="N384" s="984"/>
      <c r="O384" s="984"/>
      <c r="P384" s="984"/>
      <c r="Q384" s="984"/>
      <c r="R384" s="984"/>
      <c r="S384" s="984"/>
      <c r="T384" s="984"/>
      <c r="U384" s="984"/>
      <c r="V384" s="984"/>
      <c r="W384" s="984"/>
      <c r="X384" s="984"/>
      <c r="Y384" s="984"/>
      <c r="Z384" s="984"/>
      <c r="AA384" s="984"/>
    </row>
    <row r="385">
      <c r="A385" s="984"/>
      <c r="B385" s="984"/>
      <c r="C385" s="1036"/>
      <c r="D385" s="984"/>
      <c r="E385" s="984"/>
      <c r="F385" s="984"/>
      <c r="G385" s="984"/>
      <c r="H385" s="984"/>
      <c r="I385" s="984"/>
      <c r="J385" s="984"/>
      <c r="K385" s="984"/>
      <c r="L385" s="984"/>
      <c r="M385" s="984"/>
      <c r="N385" s="984"/>
      <c r="O385" s="984"/>
      <c r="P385" s="984"/>
      <c r="Q385" s="984"/>
      <c r="R385" s="984"/>
      <c r="S385" s="984"/>
      <c r="T385" s="984"/>
      <c r="U385" s="984"/>
      <c r="V385" s="984"/>
      <c r="W385" s="984"/>
      <c r="X385" s="984"/>
      <c r="Y385" s="984"/>
      <c r="Z385" s="984"/>
      <c r="AA385" s="984"/>
    </row>
    <row r="386">
      <c r="A386" s="984"/>
      <c r="B386" s="984"/>
      <c r="C386" s="1036"/>
      <c r="D386" s="984"/>
      <c r="E386" s="984"/>
      <c r="F386" s="984"/>
      <c r="G386" s="984"/>
      <c r="H386" s="984"/>
      <c r="I386" s="984"/>
      <c r="J386" s="984"/>
      <c r="K386" s="984"/>
      <c r="L386" s="984"/>
      <c r="M386" s="984"/>
      <c r="N386" s="984"/>
      <c r="O386" s="984"/>
      <c r="P386" s="984"/>
      <c r="Q386" s="984"/>
      <c r="R386" s="984"/>
      <c r="S386" s="984"/>
      <c r="T386" s="984"/>
      <c r="U386" s="984"/>
      <c r="V386" s="984"/>
      <c r="W386" s="984"/>
      <c r="X386" s="984"/>
      <c r="Y386" s="984"/>
      <c r="Z386" s="984"/>
      <c r="AA386" s="984"/>
    </row>
    <row r="387">
      <c r="A387" s="984"/>
      <c r="B387" s="984"/>
      <c r="C387" s="1036"/>
      <c r="D387" s="984"/>
      <c r="E387" s="984"/>
      <c r="F387" s="984"/>
      <c r="G387" s="984"/>
      <c r="H387" s="984"/>
      <c r="I387" s="984"/>
      <c r="J387" s="984"/>
      <c r="K387" s="984"/>
      <c r="L387" s="984"/>
      <c r="M387" s="984"/>
      <c r="N387" s="984"/>
      <c r="O387" s="984"/>
      <c r="P387" s="984"/>
      <c r="Q387" s="984"/>
      <c r="R387" s="984"/>
      <c r="S387" s="984"/>
      <c r="T387" s="984"/>
      <c r="U387" s="984"/>
      <c r="V387" s="984"/>
      <c r="W387" s="984"/>
      <c r="X387" s="984"/>
      <c r="Y387" s="984"/>
      <c r="Z387" s="984"/>
      <c r="AA387" s="984"/>
    </row>
    <row r="388">
      <c r="A388" s="984"/>
      <c r="B388" s="984"/>
      <c r="C388" s="1036"/>
      <c r="D388" s="984"/>
      <c r="E388" s="984"/>
      <c r="F388" s="984"/>
      <c r="G388" s="984"/>
      <c r="H388" s="984"/>
      <c r="I388" s="984"/>
      <c r="J388" s="984"/>
      <c r="K388" s="984"/>
      <c r="L388" s="984"/>
      <c r="M388" s="984"/>
      <c r="N388" s="984"/>
      <c r="O388" s="984"/>
      <c r="P388" s="984"/>
      <c r="Q388" s="984"/>
      <c r="R388" s="984"/>
      <c r="S388" s="984"/>
      <c r="T388" s="984"/>
      <c r="U388" s="984"/>
      <c r="V388" s="984"/>
      <c r="W388" s="984"/>
      <c r="X388" s="984"/>
      <c r="Y388" s="984"/>
      <c r="Z388" s="984"/>
      <c r="AA388" s="984"/>
    </row>
    <row r="389">
      <c r="A389" s="984"/>
      <c r="B389" s="984"/>
      <c r="C389" s="1036"/>
      <c r="D389" s="984"/>
      <c r="E389" s="984"/>
      <c r="F389" s="984"/>
      <c r="G389" s="984"/>
      <c r="H389" s="984"/>
      <c r="I389" s="984"/>
      <c r="J389" s="984"/>
      <c r="K389" s="984"/>
      <c r="L389" s="984"/>
      <c r="M389" s="984"/>
      <c r="N389" s="984"/>
      <c r="O389" s="984"/>
      <c r="P389" s="984"/>
      <c r="Q389" s="984"/>
      <c r="R389" s="984"/>
      <c r="S389" s="984"/>
      <c r="T389" s="984"/>
      <c r="U389" s="984"/>
      <c r="V389" s="984"/>
      <c r="W389" s="984"/>
      <c r="X389" s="984"/>
      <c r="Y389" s="984"/>
      <c r="Z389" s="984"/>
      <c r="AA389" s="984"/>
    </row>
    <row r="390">
      <c r="A390" s="984"/>
      <c r="B390" s="984"/>
      <c r="C390" s="1036"/>
      <c r="D390" s="984"/>
      <c r="E390" s="984"/>
      <c r="F390" s="984"/>
      <c r="G390" s="984"/>
      <c r="H390" s="984"/>
      <c r="I390" s="984"/>
      <c r="J390" s="984"/>
      <c r="K390" s="984"/>
      <c r="L390" s="984"/>
      <c r="M390" s="984"/>
      <c r="N390" s="984"/>
      <c r="O390" s="984"/>
      <c r="P390" s="984"/>
      <c r="Q390" s="984"/>
      <c r="R390" s="984"/>
      <c r="S390" s="984"/>
      <c r="T390" s="984"/>
      <c r="U390" s="984"/>
      <c r="V390" s="984"/>
      <c r="W390" s="984"/>
      <c r="X390" s="984"/>
      <c r="Y390" s="984"/>
      <c r="Z390" s="984"/>
      <c r="AA390" s="984"/>
    </row>
    <row r="391">
      <c r="A391" s="984"/>
      <c r="B391" s="984"/>
      <c r="C391" s="1036"/>
      <c r="D391" s="984"/>
      <c r="E391" s="984"/>
      <c r="F391" s="984"/>
      <c r="G391" s="984"/>
      <c r="H391" s="984"/>
      <c r="I391" s="984"/>
      <c r="J391" s="984"/>
      <c r="K391" s="984"/>
      <c r="L391" s="984"/>
      <c r="M391" s="984"/>
      <c r="N391" s="984"/>
      <c r="O391" s="984"/>
      <c r="P391" s="984"/>
      <c r="Q391" s="984"/>
      <c r="R391" s="984"/>
      <c r="S391" s="984"/>
      <c r="T391" s="984"/>
      <c r="U391" s="984"/>
      <c r="V391" s="984"/>
      <c r="W391" s="984"/>
      <c r="X391" s="984"/>
      <c r="Y391" s="984"/>
      <c r="Z391" s="984"/>
      <c r="AA391" s="984"/>
    </row>
    <row r="392">
      <c r="A392" s="984"/>
      <c r="B392" s="984"/>
      <c r="C392" s="1036"/>
      <c r="D392" s="984"/>
      <c r="E392" s="984"/>
      <c r="F392" s="984"/>
      <c r="G392" s="984"/>
      <c r="H392" s="984"/>
      <c r="I392" s="984"/>
      <c r="J392" s="984"/>
      <c r="K392" s="984"/>
      <c r="L392" s="984"/>
      <c r="M392" s="984"/>
      <c r="N392" s="984"/>
      <c r="O392" s="984"/>
      <c r="P392" s="984"/>
      <c r="Q392" s="984"/>
      <c r="R392" s="984"/>
      <c r="S392" s="984"/>
      <c r="T392" s="984"/>
      <c r="U392" s="984"/>
      <c r="V392" s="984"/>
      <c r="W392" s="984"/>
      <c r="X392" s="984"/>
      <c r="Y392" s="984"/>
      <c r="Z392" s="984"/>
      <c r="AA392" s="984"/>
    </row>
    <row r="393">
      <c r="A393" s="984"/>
      <c r="B393" s="984"/>
      <c r="C393" s="1036"/>
      <c r="D393" s="984"/>
      <c r="E393" s="984"/>
      <c r="F393" s="984"/>
      <c r="G393" s="984"/>
      <c r="H393" s="984"/>
      <c r="I393" s="984"/>
      <c r="J393" s="984"/>
      <c r="K393" s="984"/>
      <c r="L393" s="984"/>
      <c r="M393" s="984"/>
      <c r="N393" s="984"/>
      <c r="O393" s="984"/>
      <c r="P393" s="984"/>
      <c r="Q393" s="984"/>
      <c r="R393" s="984"/>
      <c r="S393" s="984"/>
      <c r="T393" s="984"/>
      <c r="U393" s="984"/>
      <c r="V393" s="984"/>
      <c r="W393" s="984"/>
      <c r="X393" s="984"/>
      <c r="Y393" s="984"/>
      <c r="Z393" s="984"/>
      <c r="AA393" s="984"/>
    </row>
    <row r="394">
      <c r="A394" s="984"/>
      <c r="B394" s="984"/>
      <c r="C394" s="1036"/>
      <c r="D394" s="984"/>
      <c r="E394" s="984"/>
      <c r="F394" s="984"/>
      <c r="G394" s="984"/>
      <c r="H394" s="984"/>
      <c r="I394" s="984"/>
      <c r="J394" s="984"/>
      <c r="K394" s="984"/>
      <c r="L394" s="984"/>
      <c r="M394" s="984"/>
      <c r="N394" s="984"/>
      <c r="O394" s="984"/>
      <c r="P394" s="984"/>
      <c r="Q394" s="984"/>
      <c r="R394" s="984"/>
      <c r="S394" s="984"/>
      <c r="T394" s="984"/>
      <c r="U394" s="984"/>
      <c r="V394" s="984"/>
      <c r="W394" s="984"/>
      <c r="X394" s="984"/>
      <c r="Y394" s="984"/>
      <c r="Z394" s="984"/>
      <c r="AA394" s="984"/>
    </row>
    <row r="395">
      <c r="A395" s="984"/>
      <c r="B395" s="984"/>
      <c r="C395" s="1036"/>
      <c r="D395" s="984"/>
      <c r="E395" s="984"/>
      <c r="F395" s="984"/>
      <c r="G395" s="984"/>
      <c r="H395" s="984"/>
      <c r="I395" s="984"/>
      <c r="J395" s="984"/>
      <c r="K395" s="984"/>
      <c r="L395" s="984"/>
      <c r="M395" s="984"/>
      <c r="N395" s="984"/>
      <c r="O395" s="984"/>
      <c r="P395" s="984"/>
      <c r="Q395" s="984"/>
      <c r="R395" s="984"/>
      <c r="S395" s="984"/>
      <c r="T395" s="984"/>
      <c r="U395" s="984"/>
      <c r="V395" s="984"/>
      <c r="W395" s="984"/>
      <c r="X395" s="984"/>
      <c r="Y395" s="984"/>
      <c r="Z395" s="984"/>
      <c r="AA395" s="984"/>
    </row>
    <row r="396">
      <c r="A396" s="984"/>
      <c r="B396" s="984"/>
      <c r="C396" s="1036"/>
      <c r="D396" s="984"/>
      <c r="E396" s="984"/>
      <c r="F396" s="984"/>
      <c r="G396" s="984"/>
      <c r="H396" s="984"/>
      <c r="I396" s="984"/>
      <c r="J396" s="984"/>
      <c r="K396" s="984"/>
      <c r="L396" s="984"/>
      <c r="M396" s="984"/>
      <c r="N396" s="984"/>
      <c r="O396" s="984"/>
      <c r="P396" s="984"/>
      <c r="Q396" s="984"/>
      <c r="R396" s="984"/>
      <c r="S396" s="984"/>
      <c r="T396" s="984"/>
      <c r="U396" s="984"/>
      <c r="V396" s="984"/>
      <c r="W396" s="984"/>
      <c r="X396" s="984"/>
      <c r="Y396" s="984"/>
      <c r="Z396" s="984"/>
      <c r="AA396" s="984"/>
    </row>
    <row r="397">
      <c r="A397" s="984"/>
      <c r="B397" s="984"/>
      <c r="C397" s="1036"/>
      <c r="D397" s="984"/>
      <c r="E397" s="984"/>
      <c r="F397" s="984"/>
      <c r="G397" s="984"/>
      <c r="H397" s="984"/>
      <c r="I397" s="984"/>
      <c r="J397" s="984"/>
      <c r="K397" s="984"/>
      <c r="L397" s="984"/>
      <c r="M397" s="984"/>
      <c r="N397" s="984"/>
      <c r="O397" s="984"/>
      <c r="P397" s="984"/>
      <c r="Q397" s="984"/>
      <c r="R397" s="984"/>
      <c r="S397" s="984"/>
      <c r="T397" s="984"/>
      <c r="U397" s="984"/>
      <c r="V397" s="984"/>
      <c r="W397" s="984"/>
      <c r="X397" s="984"/>
      <c r="Y397" s="984"/>
      <c r="Z397" s="984"/>
      <c r="AA397" s="984"/>
    </row>
    <row r="398">
      <c r="A398" s="984"/>
      <c r="B398" s="984"/>
      <c r="C398" s="1036"/>
      <c r="D398" s="984"/>
      <c r="E398" s="984"/>
      <c r="F398" s="984"/>
      <c r="G398" s="984"/>
      <c r="H398" s="984"/>
      <c r="I398" s="984"/>
      <c r="J398" s="984"/>
      <c r="K398" s="984"/>
      <c r="L398" s="984"/>
      <c r="M398" s="984"/>
      <c r="N398" s="984"/>
      <c r="O398" s="984"/>
      <c r="P398" s="984"/>
      <c r="Q398" s="984"/>
      <c r="R398" s="984"/>
      <c r="S398" s="984"/>
      <c r="T398" s="984"/>
      <c r="U398" s="984"/>
      <c r="V398" s="984"/>
      <c r="W398" s="984"/>
      <c r="X398" s="984"/>
      <c r="Y398" s="984"/>
      <c r="Z398" s="984"/>
      <c r="AA398" s="984"/>
    </row>
    <row r="399">
      <c r="A399" s="984"/>
      <c r="B399" s="984"/>
      <c r="C399" s="1036"/>
      <c r="D399" s="984"/>
      <c r="E399" s="984"/>
      <c r="F399" s="984"/>
      <c r="G399" s="984"/>
      <c r="H399" s="984"/>
      <c r="I399" s="984"/>
      <c r="J399" s="984"/>
      <c r="K399" s="984"/>
      <c r="L399" s="984"/>
      <c r="M399" s="984"/>
      <c r="N399" s="984"/>
      <c r="O399" s="984"/>
      <c r="P399" s="984"/>
      <c r="Q399" s="984"/>
      <c r="R399" s="984"/>
      <c r="S399" s="984"/>
      <c r="T399" s="984"/>
      <c r="U399" s="984"/>
      <c r="V399" s="984"/>
      <c r="W399" s="984"/>
      <c r="X399" s="984"/>
      <c r="Y399" s="984"/>
      <c r="Z399" s="984"/>
      <c r="AA399" s="984"/>
    </row>
    <row r="400">
      <c r="A400" s="984"/>
      <c r="B400" s="984"/>
      <c r="C400" s="1036"/>
      <c r="D400" s="984"/>
      <c r="E400" s="984"/>
      <c r="F400" s="984"/>
      <c r="G400" s="984"/>
      <c r="H400" s="984"/>
      <c r="I400" s="984"/>
      <c r="J400" s="984"/>
      <c r="K400" s="984"/>
      <c r="L400" s="984"/>
      <c r="M400" s="984"/>
      <c r="N400" s="984"/>
      <c r="O400" s="984"/>
      <c r="P400" s="984"/>
      <c r="Q400" s="984"/>
      <c r="R400" s="984"/>
      <c r="S400" s="984"/>
      <c r="T400" s="984"/>
      <c r="U400" s="984"/>
      <c r="V400" s="984"/>
      <c r="W400" s="984"/>
      <c r="X400" s="984"/>
      <c r="Y400" s="984"/>
      <c r="Z400" s="984"/>
      <c r="AA400" s="984"/>
    </row>
    <row r="401">
      <c r="A401" s="984"/>
      <c r="B401" s="984"/>
      <c r="C401" s="1036"/>
      <c r="D401" s="984"/>
      <c r="E401" s="984"/>
      <c r="F401" s="984"/>
      <c r="G401" s="984"/>
      <c r="H401" s="984"/>
      <c r="I401" s="984"/>
      <c r="J401" s="984"/>
      <c r="K401" s="984"/>
      <c r="L401" s="984"/>
      <c r="M401" s="984"/>
      <c r="N401" s="984"/>
      <c r="O401" s="984"/>
      <c r="P401" s="984"/>
      <c r="Q401" s="984"/>
      <c r="R401" s="984"/>
      <c r="S401" s="984"/>
      <c r="T401" s="984"/>
      <c r="U401" s="984"/>
      <c r="V401" s="984"/>
      <c r="W401" s="984"/>
      <c r="X401" s="984"/>
      <c r="Y401" s="984"/>
      <c r="Z401" s="984"/>
      <c r="AA401" s="984"/>
    </row>
    <row r="402">
      <c r="A402" s="984"/>
      <c r="B402" s="984"/>
      <c r="C402" s="1036"/>
      <c r="D402" s="984"/>
      <c r="E402" s="984"/>
      <c r="F402" s="984"/>
      <c r="G402" s="984"/>
      <c r="H402" s="984"/>
      <c r="I402" s="984"/>
      <c r="J402" s="984"/>
      <c r="K402" s="984"/>
      <c r="L402" s="984"/>
      <c r="M402" s="984"/>
      <c r="N402" s="984"/>
      <c r="O402" s="984"/>
      <c r="P402" s="984"/>
      <c r="Q402" s="984"/>
      <c r="R402" s="984"/>
      <c r="S402" s="984"/>
      <c r="T402" s="984"/>
      <c r="U402" s="984"/>
      <c r="V402" s="984"/>
      <c r="W402" s="984"/>
      <c r="X402" s="984"/>
      <c r="Y402" s="984"/>
      <c r="Z402" s="984"/>
      <c r="AA402" s="984"/>
    </row>
    <row r="403">
      <c r="A403" s="984"/>
      <c r="B403" s="984"/>
      <c r="C403" s="1036"/>
      <c r="D403" s="984"/>
      <c r="E403" s="984"/>
      <c r="F403" s="984"/>
      <c r="G403" s="984"/>
      <c r="H403" s="984"/>
      <c r="I403" s="984"/>
      <c r="J403" s="984"/>
      <c r="K403" s="984"/>
      <c r="L403" s="984"/>
      <c r="M403" s="984"/>
      <c r="N403" s="984"/>
      <c r="O403" s="984"/>
      <c r="P403" s="984"/>
      <c r="Q403" s="984"/>
      <c r="R403" s="984"/>
      <c r="S403" s="984"/>
      <c r="T403" s="984"/>
      <c r="U403" s="984"/>
      <c r="V403" s="984"/>
      <c r="W403" s="984"/>
      <c r="X403" s="984"/>
      <c r="Y403" s="984"/>
      <c r="Z403" s="984"/>
      <c r="AA403" s="984"/>
    </row>
    <row r="404">
      <c r="A404" s="984"/>
      <c r="B404" s="984"/>
      <c r="C404" s="1036"/>
      <c r="D404" s="984"/>
      <c r="E404" s="984"/>
      <c r="F404" s="984"/>
      <c r="G404" s="984"/>
      <c r="H404" s="984"/>
      <c r="I404" s="984"/>
      <c r="J404" s="984"/>
      <c r="K404" s="984"/>
      <c r="L404" s="984"/>
      <c r="M404" s="984"/>
      <c r="N404" s="984"/>
      <c r="O404" s="984"/>
      <c r="P404" s="984"/>
      <c r="Q404" s="984"/>
      <c r="R404" s="984"/>
      <c r="S404" s="984"/>
      <c r="T404" s="984"/>
      <c r="U404" s="984"/>
      <c r="V404" s="984"/>
      <c r="W404" s="984"/>
      <c r="X404" s="984"/>
      <c r="Y404" s="984"/>
      <c r="Z404" s="984"/>
      <c r="AA404" s="984"/>
    </row>
    <row r="405">
      <c r="A405" s="984"/>
      <c r="B405" s="984"/>
      <c r="C405" s="1036"/>
      <c r="D405" s="984"/>
      <c r="E405" s="984"/>
      <c r="F405" s="984"/>
      <c r="G405" s="984"/>
      <c r="H405" s="984"/>
      <c r="I405" s="984"/>
      <c r="J405" s="984"/>
      <c r="K405" s="984"/>
      <c r="L405" s="984"/>
      <c r="M405" s="984"/>
      <c r="N405" s="984"/>
      <c r="O405" s="984"/>
      <c r="P405" s="984"/>
      <c r="Q405" s="984"/>
      <c r="R405" s="984"/>
      <c r="S405" s="984"/>
      <c r="T405" s="984"/>
      <c r="U405" s="984"/>
      <c r="V405" s="984"/>
      <c r="W405" s="984"/>
      <c r="X405" s="984"/>
      <c r="Y405" s="984"/>
      <c r="Z405" s="984"/>
      <c r="AA405" s="984"/>
    </row>
    <row r="406">
      <c r="A406" s="984"/>
      <c r="B406" s="984"/>
      <c r="C406" s="1036"/>
      <c r="D406" s="984"/>
      <c r="E406" s="984"/>
      <c r="F406" s="984"/>
      <c r="G406" s="984"/>
      <c r="H406" s="984"/>
      <c r="I406" s="984"/>
      <c r="J406" s="984"/>
      <c r="K406" s="984"/>
      <c r="L406" s="984"/>
      <c r="M406" s="984"/>
      <c r="N406" s="984"/>
      <c r="O406" s="984"/>
      <c r="P406" s="984"/>
      <c r="Q406" s="984"/>
      <c r="R406" s="984"/>
      <c r="S406" s="984"/>
      <c r="T406" s="984"/>
      <c r="U406" s="984"/>
      <c r="V406" s="984"/>
      <c r="W406" s="984"/>
      <c r="X406" s="984"/>
      <c r="Y406" s="984"/>
      <c r="Z406" s="984"/>
      <c r="AA406" s="984"/>
    </row>
    <row r="407">
      <c r="A407" s="984"/>
      <c r="B407" s="984"/>
      <c r="C407" s="1036"/>
      <c r="D407" s="984"/>
      <c r="E407" s="984"/>
      <c r="F407" s="984"/>
      <c r="G407" s="984"/>
      <c r="H407" s="984"/>
      <c r="I407" s="984"/>
      <c r="J407" s="984"/>
      <c r="K407" s="984"/>
      <c r="L407" s="984"/>
      <c r="M407" s="984"/>
      <c r="N407" s="984"/>
      <c r="O407" s="984"/>
      <c r="P407" s="984"/>
      <c r="Q407" s="984"/>
      <c r="R407" s="984"/>
      <c r="S407" s="984"/>
      <c r="T407" s="984"/>
      <c r="U407" s="984"/>
      <c r="V407" s="984"/>
      <c r="W407" s="984"/>
      <c r="X407" s="984"/>
      <c r="Y407" s="984"/>
      <c r="Z407" s="984"/>
      <c r="AA407" s="984"/>
    </row>
    <row r="408">
      <c r="A408" s="984"/>
      <c r="B408" s="984"/>
      <c r="C408" s="1036"/>
      <c r="D408" s="984"/>
      <c r="E408" s="984"/>
      <c r="F408" s="984"/>
      <c r="G408" s="984"/>
      <c r="H408" s="984"/>
      <c r="I408" s="984"/>
      <c r="J408" s="984"/>
      <c r="K408" s="984"/>
      <c r="L408" s="984"/>
      <c r="M408" s="984"/>
      <c r="N408" s="984"/>
      <c r="O408" s="984"/>
      <c r="P408" s="984"/>
      <c r="Q408" s="984"/>
      <c r="R408" s="984"/>
      <c r="S408" s="984"/>
      <c r="T408" s="984"/>
      <c r="U408" s="984"/>
      <c r="V408" s="984"/>
      <c r="W408" s="984"/>
      <c r="X408" s="984"/>
      <c r="Y408" s="984"/>
      <c r="Z408" s="984"/>
      <c r="AA408" s="984"/>
    </row>
    <row r="409">
      <c r="A409" s="984"/>
      <c r="B409" s="984"/>
      <c r="C409" s="1036"/>
      <c r="D409" s="984"/>
      <c r="E409" s="984"/>
      <c r="F409" s="984"/>
      <c r="G409" s="984"/>
      <c r="H409" s="984"/>
      <c r="I409" s="984"/>
      <c r="J409" s="984"/>
      <c r="K409" s="984"/>
      <c r="L409" s="984"/>
      <c r="M409" s="984"/>
      <c r="N409" s="984"/>
      <c r="O409" s="984"/>
      <c r="P409" s="984"/>
      <c r="Q409" s="984"/>
      <c r="R409" s="984"/>
      <c r="S409" s="984"/>
      <c r="T409" s="984"/>
      <c r="U409" s="984"/>
      <c r="V409" s="984"/>
      <c r="W409" s="984"/>
      <c r="X409" s="984"/>
      <c r="Y409" s="984"/>
      <c r="Z409" s="984"/>
      <c r="AA409" s="984"/>
    </row>
    <row r="410">
      <c r="A410" s="984"/>
      <c r="B410" s="984"/>
      <c r="C410" s="1036"/>
      <c r="D410" s="984"/>
      <c r="E410" s="984"/>
      <c r="F410" s="984"/>
      <c r="G410" s="984"/>
      <c r="H410" s="984"/>
      <c r="I410" s="984"/>
      <c r="J410" s="984"/>
      <c r="K410" s="984"/>
      <c r="L410" s="984"/>
      <c r="M410" s="984"/>
      <c r="N410" s="984"/>
      <c r="O410" s="984"/>
      <c r="P410" s="984"/>
      <c r="Q410" s="984"/>
      <c r="R410" s="984"/>
      <c r="S410" s="984"/>
      <c r="T410" s="984"/>
      <c r="U410" s="984"/>
      <c r="V410" s="984"/>
      <c r="W410" s="984"/>
      <c r="X410" s="984"/>
      <c r="Y410" s="984"/>
      <c r="Z410" s="984"/>
      <c r="AA410" s="984"/>
    </row>
    <row r="411">
      <c r="A411" s="984"/>
      <c r="B411" s="984"/>
      <c r="C411" s="1036"/>
      <c r="D411" s="984"/>
      <c r="E411" s="984"/>
      <c r="F411" s="984"/>
      <c r="G411" s="984"/>
      <c r="H411" s="984"/>
      <c r="I411" s="984"/>
      <c r="J411" s="984"/>
      <c r="K411" s="984"/>
      <c r="L411" s="984"/>
      <c r="M411" s="984"/>
      <c r="N411" s="984"/>
      <c r="O411" s="984"/>
      <c r="P411" s="984"/>
      <c r="Q411" s="984"/>
      <c r="R411" s="984"/>
      <c r="S411" s="984"/>
      <c r="T411" s="984"/>
      <c r="U411" s="984"/>
      <c r="V411" s="984"/>
      <c r="W411" s="984"/>
      <c r="X411" s="984"/>
      <c r="Y411" s="984"/>
      <c r="Z411" s="984"/>
      <c r="AA411" s="984"/>
    </row>
    <row r="412">
      <c r="A412" s="984"/>
      <c r="B412" s="984"/>
      <c r="C412" s="1036"/>
      <c r="D412" s="984"/>
      <c r="E412" s="984"/>
      <c r="F412" s="984"/>
      <c r="G412" s="984"/>
      <c r="H412" s="984"/>
      <c r="I412" s="984"/>
      <c r="J412" s="984"/>
      <c r="K412" s="984"/>
      <c r="L412" s="984"/>
      <c r="M412" s="984"/>
      <c r="N412" s="984"/>
      <c r="O412" s="984"/>
      <c r="P412" s="984"/>
      <c r="Q412" s="984"/>
      <c r="R412" s="984"/>
      <c r="S412" s="984"/>
      <c r="T412" s="984"/>
      <c r="U412" s="984"/>
      <c r="V412" s="984"/>
      <c r="W412" s="984"/>
      <c r="X412" s="984"/>
      <c r="Y412" s="984"/>
      <c r="Z412" s="984"/>
      <c r="AA412" s="984"/>
    </row>
    <row r="413">
      <c r="A413" s="984"/>
      <c r="B413" s="984"/>
      <c r="C413" s="1036"/>
      <c r="D413" s="984"/>
      <c r="E413" s="984"/>
      <c r="F413" s="984"/>
      <c r="G413" s="984"/>
      <c r="H413" s="984"/>
      <c r="I413" s="984"/>
      <c r="J413" s="984"/>
      <c r="K413" s="984"/>
      <c r="L413" s="984"/>
      <c r="M413" s="984"/>
      <c r="N413" s="984"/>
      <c r="O413" s="984"/>
      <c r="P413" s="984"/>
      <c r="Q413" s="984"/>
      <c r="R413" s="984"/>
      <c r="S413" s="984"/>
      <c r="T413" s="984"/>
      <c r="U413" s="984"/>
      <c r="V413" s="984"/>
      <c r="W413" s="984"/>
      <c r="X413" s="984"/>
      <c r="Y413" s="984"/>
      <c r="Z413" s="984"/>
      <c r="AA413" s="984"/>
    </row>
    <row r="414">
      <c r="A414" s="984"/>
      <c r="B414" s="984"/>
      <c r="C414" s="1036"/>
      <c r="D414" s="984"/>
      <c r="E414" s="984"/>
      <c r="F414" s="984"/>
      <c r="G414" s="984"/>
      <c r="H414" s="984"/>
      <c r="I414" s="984"/>
      <c r="J414" s="984"/>
      <c r="K414" s="984"/>
      <c r="L414" s="984"/>
      <c r="M414" s="984"/>
      <c r="N414" s="984"/>
      <c r="O414" s="984"/>
      <c r="P414" s="984"/>
      <c r="Q414" s="984"/>
      <c r="R414" s="984"/>
      <c r="S414" s="984"/>
      <c r="T414" s="984"/>
      <c r="U414" s="984"/>
      <c r="V414" s="984"/>
      <c r="W414" s="984"/>
      <c r="X414" s="984"/>
      <c r="Y414" s="984"/>
      <c r="Z414" s="984"/>
      <c r="AA414" s="984"/>
    </row>
    <row r="415">
      <c r="A415" s="984"/>
      <c r="B415" s="984"/>
      <c r="C415" s="1036"/>
      <c r="D415" s="984"/>
      <c r="E415" s="984"/>
      <c r="F415" s="984"/>
      <c r="G415" s="984"/>
      <c r="H415" s="984"/>
      <c r="I415" s="984"/>
      <c r="J415" s="984"/>
      <c r="K415" s="984"/>
      <c r="L415" s="984"/>
      <c r="M415" s="984"/>
      <c r="N415" s="984"/>
      <c r="O415" s="984"/>
      <c r="P415" s="984"/>
      <c r="Q415" s="984"/>
      <c r="R415" s="984"/>
      <c r="S415" s="984"/>
      <c r="T415" s="984"/>
      <c r="U415" s="984"/>
      <c r="V415" s="984"/>
      <c r="W415" s="984"/>
      <c r="X415" s="984"/>
      <c r="Y415" s="984"/>
      <c r="Z415" s="984"/>
      <c r="AA415" s="984"/>
    </row>
    <row r="416">
      <c r="A416" s="984"/>
      <c r="B416" s="984"/>
      <c r="C416" s="1036"/>
      <c r="D416" s="984"/>
      <c r="E416" s="984"/>
      <c r="F416" s="984"/>
      <c r="G416" s="984"/>
      <c r="H416" s="984"/>
      <c r="I416" s="984"/>
      <c r="J416" s="984"/>
      <c r="K416" s="984"/>
      <c r="L416" s="984"/>
      <c r="M416" s="984"/>
      <c r="N416" s="984"/>
      <c r="O416" s="984"/>
      <c r="P416" s="984"/>
      <c r="Q416" s="984"/>
      <c r="R416" s="984"/>
      <c r="S416" s="984"/>
      <c r="T416" s="984"/>
      <c r="U416" s="984"/>
      <c r="V416" s="984"/>
      <c r="W416" s="984"/>
      <c r="X416" s="984"/>
      <c r="Y416" s="984"/>
      <c r="Z416" s="984"/>
      <c r="AA416" s="984"/>
    </row>
    <row r="417">
      <c r="A417" s="984"/>
      <c r="B417" s="984"/>
      <c r="C417" s="1036"/>
      <c r="D417" s="984"/>
      <c r="E417" s="984"/>
      <c r="F417" s="984"/>
      <c r="G417" s="984"/>
      <c r="H417" s="984"/>
      <c r="I417" s="984"/>
      <c r="J417" s="984"/>
      <c r="K417" s="984"/>
      <c r="L417" s="984"/>
      <c r="M417" s="984"/>
      <c r="N417" s="984"/>
      <c r="O417" s="984"/>
      <c r="P417" s="984"/>
      <c r="Q417" s="984"/>
      <c r="R417" s="984"/>
      <c r="S417" s="984"/>
      <c r="T417" s="984"/>
      <c r="U417" s="984"/>
      <c r="V417" s="984"/>
      <c r="W417" s="984"/>
      <c r="X417" s="984"/>
      <c r="Y417" s="984"/>
      <c r="Z417" s="984"/>
      <c r="AA417" s="984"/>
    </row>
    <row r="418">
      <c r="A418" s="984"/>
      <c r="B418" s="984"/>
      <c r="C418" s="1036"/>
      <c r="D418" s="984"/>
      <c r="E418" s="984"/>
      <c r="F418" s="984"/>
      <c r="G418" s="984"/>
      <c r="H418" s="984"/>
      <c r="I418" s="984"/>
      <c r="J418" s="984"/>
      <c r="K418" s="984"/>
      <c r="L418" s="984"/>
      <c r="M418" s="984"/>
      <c r="N418" s="984"/>
      <c r="O418" s="984"/>
      <c r="P418" s="984"/>
      <c r="Q418" s="984"/>
      <c r="R418" s="984"/>
      <c r="S418" s="984"/>
      <c r="T418" s="984"/>
      <c r="U418" s="984"/>
      <c r="V418" s="984"/>
      <c r="W418" s="984"/>
      <c r="X418" s="984"/>
      <c r="Y418" s="984"/>
      <c r="Z418" s="984"/>
      <c r="AA418" s="984"/>
    </row>
    <row r="419">
      <c r="A419" s="984"/>
      <c r="B419" s="984"/>
      <c r="C419" s="1036"/>
      <c r="D419" s="984"/>
      <c r="E419" s="984"/>
      <c r="F419" s="984"/>
      <c r="G419" s="984"/>
      <c r="H419" s="984"/>
      <c r="I419" s="984"/>
      <c r="J419" s="984"/>
      <c r="K419" s="984"/>
      <c r="L419" s="984"/>
      <c r="M419" s="984"/>
      <c r="N419" s="984"/>
      <c r="O419" s="984"/>
      <c r="P419" s="984"/>
      <c r="Q419" s="984"/>
      <c r="R419" s="984"/>
      <c r="S419" s="984"/>
      <c r="T419" s="984"/>
      <c r="U419" s="984"/>
      <c r="V419" s="984"/>
      <c r="W419" s="984"/>
      <c r="X419" s="984"/>
      <c r="Y419" s="984"/>
      <c r="Z419" s="984"/>
      <c r="AA419" s="984"/>
    </row>
    <row r="420">
      <c r="A420" s="984"/>
      <c r="B420" s="984"/>
      <c r="C420" s="1036"/>
      <c r="D420" s="984"/>
      <c r="E420" s="984"/>
      <c r="F420" s="984"/>
      <c r="G420" s="984"/>
      <c r="H420" s="984"/>
      <c r="I420" s="984"/>
      <c r="J420" s="984"/>
      <c r="K420" s="984"/>
      <c r="L420" s="984"/>
      <c r="M420" s="984"/>
      <c r="N420" s="984"/>
      <c r="O420" s="984"/>
      <c r="P420" s="984"/>
      <c r="Q420" s="984"/>
      <c r="R420" s="984"/>
      <c r="S420" s="984"/>
      <c r="T420" s="984"/>
      <c r="U420" s="984"/>
      <c r="V420" s="984"/>
      <c r="W420" s="984"/>
      <c r="X420" s="984"/>
      <c r="Y420" s="984"/>
      <c r="Z420" s="984"/>
      <c r="AA420" s="984"/>
    </row>
    <row r="421">
      <c r="A421" s="984"/>
      <c r="B421" s="984"/>
      <c r="C421" s="1036"/>
      <c r="D421" s="984"/>
      <c r="E421" s="984"/>
      <c r="F421" s="984"/>
      <c r="G421" s="984"/>
      <c r="H421" s="984"/>
      <c r="I421" s="984"/>
      <c r="J421" s="984"/>
      <c r="K421" s="984"/>
      <c r="L421" s="984"/>
      <c r="M421" s="984"/>
      <c r="N421" s="984"/>
      <c r="O421" s="984"/>
      <c r="P421" s="984"/>
      <c r="Q421" s="984"/>
      <c r="R421" s="984"/>
      <c r="S421" s="984"/>
      <c r="T421" s="984"/>
      <c r="U421" s="984"/>
      <c r="V421" s="984"/>
      <c r="W421" s="984"/>
      <c r="X421" s="984"/>
      <c r="Y421" s="984"/>
      <c r="Z421" s="984"/>
      <c r="AA421" s="984"/>
    </row>
    <row r="422">
      <c r="A422" s="984"/>
      <c r="B422" s="984"/>
      <c r="C422" s="1036"/>
      <c r="D422" s="984"/>
      <c r="E422" s="984"/>
      <c r="F422" s="984"/>
      <c r="G422" s="984"/>
      <c r="H422" s="984"/>
      <c r="I422" s="984"/>
      <c r="J422" s="984"/>
      <c r="K422" s="984"/>
      <c r="L422" s="984"/>
      <c r="M422" s="984"/>
      <c r="N422" s="984"/>
      <c r="O422" s="984"/>
      <c r="P422" s="984"/>
      <c r="Q422" s="984"/>
      <c r="R422" s="984"/>
      <c r="S422" s="984"/>
      <c r="T422" s="984"/>
      <c r="U422" s="984"/>
      <c r="V422" s="984"/>
      <c r="W422" s="984"/>
      <c r="X422" s="984"/>
      <c r="Y422" s="984"/>
      <c r="Z422" s="984"/>
      <c r="AA422" s="984"/>
    </row>
    <row r="423">
      <c r="A423" s="984"/>
      <c r="B423" s="984"/>
      <c r="C423" s="1036"/>
      <c r="D423" s="984"/>
      <c r="E423" s="984"/>
      <c r="F423" s="984"/>
      <c r="G423" s="984"/>
      <c r="H423" s="984"/>
      <c r="I423" s="984"/>
      <c r="J423" s="984"/>
      <c r="K423" s="984"/>
      <c r="L423" s="984"/>
      <c r="M423" s="984"/>
      <c r="N423" s="984"/>
      <c r="O423" s="984"/>
      <c r="P423" s="984"/>
      <c r="Q423" s="984"/>
      <c r="R423" s="984"/>
      <c r="S423" s="984"/>
      <c r="T423" s="984"/>
      <c r="U423" s="984"/>
      <c r="V423" s="984"/>
      <c r="W423" s="984"/>
      <c r="X423" s="984"/>
      <c r="Y423" s="984"/>
      <c r="Z423" s="984"/>
      <c r="AA423" s="984"/>
    </row>
    <row r="424">
      <c r="A424" s="984"/>
      <c r="B424" s="984"/>
      <c r="C424" s="1036"/>
      <c r="D424" s="984"/>
      <c r="E424" s="984"/>
      <c r="F424" s="984"/>
      <c r="G424" s="984"/>
      <c r="H424" s="984"/>
      <c r="I424" s="984"/>
      <c r="J424" s="984"/>
      <c r="K424" s="984"/>
      <c r="L424" s="984"/>
      <c r="M424" s="984"/>
      <c r="N424" s="984"/>
      <c r="O424" s="984"/>
      <c r="P424" s="984"/>
      <c r="Q424" s="984"/>
      <c r="R424" s="984"/>
      <c r="S424" s="984"/>
      <c r="T424" s="984"/>
      <c r="U424" s="984"/>
      <c r="V424" s="984"/>
      <c r="W424" s="984"/>
      <c r="X424" s="984"/>
      <c r="Y424" s="984"/>
      <c r="Z424" s="984"/>
      <c r="AA424" s="984"/>
    </row>
    <row r="425">
      <c r="A425" s="984"/>
      <c r="B425" s="984"/>
      <c r="C425" s="1036"/>
      <c r="D425" s="984"/>
      <c r="E425" s="984"/>
      <c r="F425" s="984"/>
      <c r="G425" s="984"/>
      <c r="H425" s="984"/>
      <c r="I425" s="984"/>
      <c r="J425" s="984"/>
      <c r="K425" s="984"/>
      <c r="L425" s="984"/>
      <c r="M425" s="984"/>
      <c r="N425" s="984"/>
      <c r="O425" s="984"/>
      <c r="P425" s="984"/>
      <c r="Q425" s="984"/>
      <c r="R425" s="984"/>
      <c r="S425" s="984"/>
      <c r="T425" s="984"/>
      <c r="U425" s="984"/>
      <c r="V425" s="984"/>
      <c r="W425" s="984"/>
      <c r="X425" s="984"/>
      <c r="Y425" s="984"/>
      <c r="Z425" s="984"/>
      <c r="AA425" s="984"/>
    </row>
    <row r="426">
      <c r="A426" s="984"/>
      <c r="B426" s="984"/>
      <c r="C426" s="1036"/>
      <c r="D426" s="984"/>
      <c r="E426" s="984"/>
      <c r="F426" s="984"/>
      <c r="G426" s="984"/>
      <c r="H426" s="984"/>
      <c r="I426" s="984"/>
      <c r="J426" s="984"/>
      <c r="K426" s="984"/>
      <c r="L426" s="984"/>
      <c r="M426" s="984"/>
      <c r="N426" s="984"/>
      <c r="O426" s="984"/>
      <c r="P426" s="984"/>
      <c r="Q426" s="984"/>
      <c r="R426" s="984"/>
      <c r="S426" s="984"/>
      <c r="T426" s="984"/>
      <c r="U426" s="984"/>
      <c r="V426" s="984"/>
      <c r="W426" s="984"/>
      <c r="X426" s="984"/>
      <c r="Y426" s="984"/>
      <c r="Z426" s="984"/>
      <c r="AA426" s="984"/>
    </row>
    <row r="427">
      <c r="A427" s="984"/>
      <c r="B427" s="984"/>
      <c r="C427" s="1036"/>
      <c r="D427" s="984"/>
      <c r="E427" s="984"/>
      <c r="F427" s="984"/>
      <c r="G427" s="984"/>
      <c r="H427" s="984"/>
      <c r="I427" s="984"/>
      <c r="J427" s="984"/>
      <c r="K427" s="984"/>
      <c r="L427" s="984"/>
      <c r="M427" s="984"/>
      <c r="N427" s="984"/>
      <c r="O427" s="984"/>
      <c r="P427" s="984"/>
      <c r="Q427" s="984"/>
      <c r="R427" s="984"/>
      <c r="S427" s="984"/>
      <c r="T427" s="984"/>
      <c r="U427" s="984"/>
      <c r="V427" s="984"/>
      <c r="W427" s="984"/>
      <c r="X427" s="984"/>
      <c r="Y427" s="984"/>
      <c r="Z427" s="984"/>
      <c r="AA427" s="984"/>
    </row>
    <row r="428">
      <c r="A428" s="984"/>
      <c r="B428" s="984"/>
      <c r="C428" s="1036"/>
      <c r="D428" s="984"/>
      <c r="E428" s="984"/>
      <c r="F428" s="984"/>
      <c r="G428" s="984"/>
      <c r="H428" s="984"/>
      <c r="I428" s="984"/>
      <c r="J428" s="984"/>
      <c r="K428" s="984"/>
      <c r="L428" s="984"/>
      <c r="M428" s="984"/>
      <c r="N428" s="984"/>
      <c r="O428" s="984"/>
      <c r="P428" s="984"/>
      <c r="Q428" s="984"/>
      <c r="R428" s="984"/>
      <c r="S428" s="984"/>
      <c r="T428" s="984"/>
      <c r="U428" s="984"/>
      <c r="V428" s="984"/>
      <c r="W428" s="984"/>
      <c r="X428" s="984"/>
      <c r="Y428" s="984"/>
      <c r="Z428" s="984"/>
      <c r="AA428" s="984"/>
    </row>
    <row r="429">
      <c r="A429" s="984"/>
      <c r="B429" s="984"/>
      <c r="C429" s="1036"/>
      <c r="D429" s="984"/>
      <c r="E429" s="984"/>
      <c r="F429" s="984"/>
      <c r="G429" s="984"/>
      <c r="H429" s="984"/>
      <c r="I429" s="984"/>
      <c r="J429" s="984"/>
      <c r="K429" s="984"/>
      <c r="L429" s="984"/>
      <c r="M429" s="984"/>
      <c r="N429" s="984"/>
      <c r="O429" s="984"/>
      <c r="P429" s="984"/>
      <c r="Q429" s="984"/>
      <c r="R429" s="984"/>
      <c r="S429" s="984"/>
      <c r="T429" s="984"/>
      <c r="U429" s="984"/>
      <c r="V429" s="984"/>
      <c r="W429" s="984"/>
      <c r="X429" s="984"/>
      <c r="Y429" s="984"/>
      <c r="Z429" s="984"/>
      <c r="AA429" s="984"/>
    </row>
    <row r="430">
      <c r="A430" s="984"/>
      <c r="B430" s="984"/>
      <c r="C430" s="1036"/>
      <c r="D430" s="984"/>
      <c r="E430" s="984"/>
      <c r="F430" s="984"/>
      <c r="G430" s="984"/>
      <c r="H430" s="984"/>
      <c r="I430" s="984"/>
      <c r="J430" s="984"/>
      <c r="K430" s="984"/>
      <c r="L430" s="984"/>
      <c r="M430" s="984"/>
      <c r="N430" s="984"/>
      <c r="O430" s="984"/>
      <c r="P430" s="984"/>
      <c r="Q430" s="984"/>
      <c r="R430" s="984"/>
      <c r="S430" s="984"/>
      <c r="T430" s="984"/>
      <c r="U430" s="984"/>
      <c r="V430" s="984"/>
      <c r="W430" s="984"/>
      <c r="X430" s="984"/>
      <c r="Y430" s="984"/>
      <c r="Z430" s="984"/>
      <c r="AA430" s="984"/>
    </row>
    <row r="431">
      <c r="A431" s="984"/>
      <c r="B431" s="984"/>
      <c r="C431" s="1036"/>
      <c r="D431" s="984"/>
      <c r="E431" s="984"/>
      <c r="F431" s="984"/>
      <c r="G431" s="984"/>
      <c r="H431" s="984"/>
      <c r="I431" s="984"/>
      <c r="J431" s="984"/>
      <c r="K431" s="984"/>
      <c r="L431" s="984"/>
      <c r="M431" s="984"/>
      <c r="N431" s="984"/>
      <c r="O431" s="984"/>
      <c r="P431" s="984"/>
      <c r="Q431" s="984"/>
      <c r="R431" s="984"/>
      <c r="S431" s="984"/>
      <c r="T431" s="984"/>
      <c r="U431" s="984"/>
      <c r="V431" s="984"/>
      <c r="W431" s="984"/>
      <c r="X431" s="984"/>
      <c r="Y431" s="984"/>
      <c r="Z431" s="984"/>
      <c r="AA431" s="984"/>
    </row>
    <row r="432">
      <c r="A432" s="984"/>
      <c r="B432" s="984"/>
      <c r="C432" s="1036"/>
      <c r="D432" s="984"/>
      <c r="E432" s="984"/>
      <c r="F432" s="984"/>
      <c r="G432" s="984"/>
      <c r="H432" s="984"/>
      <c r="I432" s="984"/>
      <c r="J432" s="984"/>
      <c r="K432" s="984"/>
      <c r="L432" s="984"/>
      <c r="M432" s="984"/>
      <c r="N432" s="984"/>
      <c r="O432" s="984"/>
      <c r="P432" s="984"/>
      <c r="Q432" s="984"/>
      <c r="R432" s="984"/>
      <c r="S432" s="984"/>
      <c r="T432" s="984"/>
      <c r="U432" s="984"/>
      <c r="V432" s="984"/>
      <c r="W432" s="984"/>
      <c r="X432" s="984"/>
      <c r="Y432" s="984"/>
      <c r="Z432" s="984"/>
      <c r="AA432" s="984"/>
    </row>
    <row r="433">
      <c r="A433" s="984"/>
      <c r="B433" s="984"/>
      <c r="C433" s="1036"/>
      <c r="D433" s="984"/>
      <c r="E433" s="984"/>
      <c r="F433" s="984"/>
      <c r="G433" s="984"/>
      <c r="H433" s="984"/>
      <c r="I433" s="984"/>
      <c r="J433" s="984"/>
      <c r="K433" s="984"/>
      <c r="L433" s="984"/>
      <c r="M433" s="984"/>
      <c r="N433" s="984"/>
      <c r="O433" s="984"/>
      <c r="P433" s="984"/>
      <c r="Q433" s="984"/>
      <c r="R433" s="984"/>
      <c r="S433" s="984"/>
      <c r="T433" s="984"/>
      <c r="U433" s="984"/>
      <c r="V433" s="984"/>
      <c r="W433" s="984"/>
      <c r="X433" s="984"/>
      <c r="Y433" s="984"/>
      <c r="Z433" s="984"/>
      <c r="AA433" s="984"/>
    </row>
    <row r="434">
      <c r="A434" s="984"/>
      <c r="B434" s="984"/>
      <c r="C434" s="1036"/>
      <c r="D434" s="984"/>
      <c r="E434" s="984"/>
      <c r="F434" s="984"/>
      <c r="G434" s="984"/>
      <c r="H434" s="984"/>
      <c r="I434" s="984"/>
      <c r="J434" s="984"/>
      <c r="K434" s="984"/>
      <c r="L434" s="984"/>
      <c r="M434" s="984"/>
      <c r="N434" s="984"/>
      <c r="O434" s="984"/>
      <c r="P434" s="984"/>
      <c r="Q434" s="984"/>
      <c r="R434" s="984"/>
      <c r="S434" s="984"/>
      <c r="T434" s="984"/>
      <c r="U434" s="984"/>
      <c r="V434" s="984"/>
      <c r="W434" s="984"/>
      <c r="X434" s="984"/>
      <c r="Y434" s="984"/>
      <c r="Z434" s="984"/>
      <c r="AA434" s="984"/>
    </row>
    <row r="435">
      <c r="A435" s="984"/>
      <c r="B435" s="984"/>
      <c r="C435" s="1036"/>
      <c r="D435" s="984"/>
      <c r="E435" s="984"/>
      <c r="F435" s="984"/>
      <c r="G435" s="984"/>
      <c r="H435" s="984"/>
      <c r="I435" s="984"/>
      <c r="J435" s="984"/>
      <c r="K435" s="984"/>
      <c r="L435" s="984"/>
      <c r="M435" s="984"/>
      <c r="N435" s="984"/>
      <c r="O435" s="984"/>
      <c r="P435" s="984"/>
      <c r="Q435" s="984"/>
      <c r="R435" s="984"/>
      <c r="S435" s="984"/>
      <c r="T435" s="984"/>
      <c r="U435" s="984"/>
      <c r="V435" s="984"/>
      <c r="W435" s="984"/>
      <c r="X435" s="984"/>
      <c r="Y435" s="984"/>
      <c r="Z435" s="984"/>
      <c r="AA435" s="984"/>
    </row>
    <row r="436">
      <c r="A436" s="984"/>
      <c r="B436" s="984"/>
      <c r="C436" s="1036"/>
      <c r="D436" s="984"/>
      <c r="E436" s="984"/>
      <c r="F436" s="984"/>
      <c r="G436" s="984"/>
      <c r="H436" s="984"/>
      <c r="I436" s="984"/>
      <c r="J436" s="984"/>
      <c r="K436" s="984"/>
      <c r="L436" s="984"/>
      <c r="M436" s="984"/>
      <c r="N436" s="984"/>
      <c r="O436" s="984"/>
      <c r="P436" s="984"/>
      <c r="Q436" s="984"/>
      <c r="R436" s="984"/>
      <c r="S436" s="984"/>
      <c r="T436" s="984"/>
      <c r="U436" s="984"/>
      <c r="V436" s="984"/>
      <c r="W436" s="984"/>
      <c r="X436" s="984"/>
      <c r="Y436" s="984"/>
      <c r="Z436" s="984"/>
      <c r="AA436" s="984"/>
    </row>
    <row r="437">
      <c r="A437" s="984"/>
      <c r="B437" s="984"/>
      <c r="C437" s="1036"/>
      <c r="D437" s="984"/>
      <c r="E437" s="984"/>
      <c r="F437" s="984"/>
      <c r="G437" s="984"/>
      <c r="H437" s="984"/>
      <c r="I437" s="984"/>
      <c r="J437" s="984"/>
      <c r="K437" s="984"/>
      <c r="L437" s="984"/>
      <c r="M437" s="984"/>
      <c r="N437" s="984"/>
      <c r="O437" s="984"/>
      <c r="P437" s="984"/>
      <c r="Q437" s="984"/>
      <c r="R437" s="984"/>
      <c r="S437" s="984"/>
      <c r="T437" s="984"/>
      <c r="U437" s="984"/>
      <c r="V437" s="984"/>
      <c r="W437" s="984"/>
      <c r="X437" s="984"/>
      <c r="Y437" s="984"/>
      <c r="Z437" s="984"/>
      <c r="AA437" s="984"/>
    </row>
    <row r="438">
      <c r="A438" s="984"/>
      <c r="B438" s="984"/>
      <c r="C438" s="1036"/>
      <c r="D438" s="984"/>
      <c r="E438" s="984"/>
      <c r="F438" s="984"/>
      <c r="G438" s="984"/>
      <c r="H438" s="984"/>
      <c r="I438" s="984"/>
      <c r="J438" s="984"/>
      <c r="K438" s="984"/>
      <c r="L438" s="984"/>
      <c r="M438" s="984"/>
      <c r="N438" s="984"/>
      <c r="O438" s="984"/>
      <c r="P438" s="984"/>
      <c r="Q438" s="984"/>
      <c r="R438" s="984"/>
      <c r="S438" s="984"/>
      <c r="T438" s="984"/>
      <c r="U438" s="984"/>
      <c r="V438" s="984"/>
      <c r="W438" s="984"/>
      <c r="X438" s="984"/>
      <c r="Y438" s="984"/>
      <c r="Z438" s="984"/>
      <c r="AA438" s="984"/>
    </row>
    <row r="439">
      <c r="A439" s="984"/>
      <c r="B439" s="984"/>
      <c r="C439" s="1036"/>
      <c r="D439" s="984"/>
      <c r="E439" s="984"/>
      <c r="F439" s="984"/>
      <c r="G439" s="984"/>
      <c r="H439" s="984"/>
      <c r="I439" s="984"/>
      <c r="J439" s="984"/>
      <c r="K439" s="984"/>
      <c r="L439" s="984"/>
      <c r="M439" s="984"/>
      <c r="N439" s="984"/>
      <c r="O439" s="984"/>
      <c r="P439" s="984"/>
      <c r="Q439" s="984"/>
      <c r="R439" s="984"/>
      <c r="S439" s="984"/>
      <c r="T439" s="984"/>
      <c r="U439" s="984"/>
      <c r="V439" s="984"/>
      <c r="W439" s="984"/>
      <c r="X439" s="984"/>
      <c r="Y439" s="984"/>
      <c r="Z439" s="984"/>
      <c r="AA439" s="984"/>
    </row>
    <row r="440">
      <c r="A440" s="984"/>
      <c r="B440" s="984"/>
      <c r="C440" s="1036"/>
      <c r="D440" s="984"/>
      <c r="E440" s="984"/>
      <c r="F440" s="984"/>
      <c r="G440" s="984"/>
      <c r="H440" s="984"/>
      <c r="I440" s="984"/>
      <c r="J440" s="984"/>
      <c r="K440" s="984"/>
      <c r="L440" s="984"/>
      <c r="M440" s="984"/>
      <c r="N440" s="984"/>
      <c r="O440" s="984"/>
      <c r="P440" s="984"/>
      <c r="Q440" s="984"/>
      <c r="R440" s="984"/>
      <c r="S440" s="984"/>
      <c r="T440" s="984"/>
      <c r="U440" s="984"/>
      <c r="V440" s="984"/>
      <c r="W440" s="984"/>
      <c r="X440" s="984"/>
      <c r="Y440" s="984"/>
      <c r="Z440" s="984"/>
      <c r="AA440" s="984"/>
    </row>
    <row r="441">
      <c r="A441" s="984"/>
      <c r="B441" s="984"/>
      <c r="C441" s="1036"/>
      <c r="D441" s="984"/>
      <c r="E441" s="984"/>
      <c r="F441" s="984"/>
      <c r="G441" s="984"/>
      <c r="H441" s="984"/>
      <c r="I441" s="984"/>
      <c r="J441" s="984"/>
      <c r="K441" s="984"/>
      <c r="L441" s="984"/>
      <c r="M441" s="984"/>
      <c r="N441" s="984"/>
      <c r="O441" s="984"/>
      <c r="P441" s="984"/>
      <c r="Q441" s="984"/>
      <c r="R441" s="984"/>
      <c r="S441" s="984"/>
      <c r="T441" s="984"/>
      <c r="U441" s="984"/>
      <c r="V441" s="984"/>
      <c r="W441" s="984"/>
      <c r="X441" s="984"/>
      <c r="Y441" s="984"/>
      <c r="Z441" s="984"/>
      <c r="AA441" s="984"/>
    </row>
    <row r="442">
      <c r="A442" s="984"/>
      <c r="B442" s="984"/>
      <c r="C442" s="1036"/>
      <c r="D442" s="984"/>
      <c r="E442" s="984"/>
      <c r="F442" s="984"/>
      <c r="G442" s="984"/>
      <c r="H442" s="984"/>
      <c r="I442" s="984"/>
      <c r="J442" s="984"/>
      <c r="K442" s="984"/>
      <c r="L442" s="984"/>
      <c r="M442" s="984"/>
      <c r="N442" s="984"/>
      <c r="O442" s="984"/>
      <c r="P442" s="984"/>
      <c r="Q442" s="984"/>
      <c r="R442" s="984"/>
      <c r="S442" s="984"/>
      <c r="T442" s="984"/>
      <c r="U442" s="984"/>
      <c r="V442" s="984"/>
      <c r="W442" s="984"/>
      <c r="X442" s="984"/>
      <c r="Y442" s="984"/>
      <c r="Z442" s="984"/>
      <c r="AA442" s="984"/>
    </row>
    <row r="443">
      <c r="A443" s="984"/>
      <c r="B443" s="984"/>
      <c r="C443" s="1036"/>
      <c r="D443" s="984"/>
      <c r="E443" s="984"/>
      <c r="F443" s="984"/>
      <c r="G443" s="984"/>
      <c r="H443" s="984"/>
      <c r="I443" s="984"/>
      <c r="J443" s="984"/>
      <c r="K443" s="984"/>
      <c r="L443" s="984"/>
      <c r="M443" s="984"/>
      <c r="N443" s="984"/>
      <c r="O443" s="984"/>
      <c r="P443" s="984"/>
      <c r="Q443" s="984"/>
      <c r="R443" s="984"/>
      <c r="S443" s="984"/>
      <c r="T443" s="984"/>
      <c r="U443" s="984"/>
      <c r="V443" s="984"/>
      <c r="W443" s="984"/>
      <c r="X443" s="984"/>
      <c r="Y443" s="984"/>
      <c r="Z443" s="984"/>
      <c r="AA443" s="984"/>
    </row>
    <row r="444">
      <c r="A444" s="984"/>
      <c r="B444" s="984"/>
      <c r="C444" s="1036"/>
      <c r="D444" s="984"/>
      <c r="E444" s="984"/>
      <c r="F444" s="984"/>
      <c r="G444" s="984"/>
      <c r="H444" s="984"/>
      <c r="I444" s="984"/>
      <c r="J444" s="984"/>
      <c r="K444" s="984"/>
      <c r="L444" s="984"/>
      <c r="M444" s="984"/>
      <c r="N444" s="984"/>
      <c r="O444" s="984"/>
      <c r="P444" s="984"/>
      <c r="Q444" s="984"/>
      <c r="R444" s="984"/>
      <c r="S444" s="984"/>
      <c r="T444" s="984"/>
      <c r="U444" s="984"/>
      <c r="V444" s="984"/>
      <c r="W444" s="984"/>
      <c r="X444" s="984"/>
      <c r="Y444" s="984"/>
      <c r="Z444" s="984"/>
      <c r="AA444" s="984"/>
    </row>
    <row r="445">
      <c r="A445" s="984"/>
      <c r="B445" s="984"/>
      <c r="C445" s="1036"/>
      <c r="D445" s="984"/>
      <c r="E445" s="984"/>
      <c r="F445" s="984"/>
      <c r="G445" s="984"/>
      <c r="H445" s="984"/>
      <c r="I445" s="984"/>
      <c r="J445" s="984"/>
      <c r="K445" s="984"/>
      <c r="L445" s="984"/>
      <c r="M445" s="984"/>
      <c r="N445" s="984"/>
      <c r="O445" s="984"/>
      <c r="P445" s="984"/>
      <c r="Q445" s="984"/>
      <c r="R445" s="984"/>
      <c r="S445" s="984"/>
      <c r="T445" s="984"/>
      <c r="U445" s="984"/>
      <c r="V445" s="984"/>
      <c r="W445" s="984"/>
      <c r="X445" s="984"/>
      <c r="Y445" s="984"/>
      <c r="Z445" s="984"/>
      <c r="AA445" s="984"/>
    </row>
    <row r="446">
      <c r="A446" s="984"/>
      <c r="B446" s="984"/>
      <c r="C446" s="1036"/>
      <c r="D446" s="984"/>
      <c r="E446" s="984"/>
      <c r="F446" s="984"/>
      <c r="G446" s="984"/>
      <c r="H446" s="984"/>
      <c r="I446" s="984"/>
      <c r="J446" s="984"/>
      <c r="K446" s="984"/>
      <c r="L446" s="984"/>
      <c r="M446" s="984"/>
      <c r="N446" s="984"/>
      <c r="O446" s="984"/>
      <c r="P446" s="984"/>
      <c r="Q446" s="984"/>
      <c r="R446" s="984"/>
      <c r="S446" s="984"/>
      <c r="T446" s="984"/>
      <c r="U446" s="984"/>
      <c r="V446" s="984"/>
      <c r="W446" s="984"/>
      <c r="X446" s="984"/>
      <c r="Y446" s="984"/>
      <c r="Z446" s="984"/>
      <c r="AA446" s="984"/>
    </row>
    <row r="447">
      <c r="A447" s="984"/>
      <c r="B447" s="984"/>
      <c r="C447" s="1036"/>
      <c r="D447" s="984"/>
      <c r="E447" s="984"/>
      <c r="F447" s="984"/>
      <c r="G447" s="984"/>
      <c r="H447" s="984"/>
      <c r="I447" s="984"/>
      <c r="J447" s="984"/>
      <c r="K447" s="984"/>
      <c r="L447" s="984"/>
      <c r="M447" s="984"/>
      <c r="N447" s="984"/>
      <c r="O447" s="984"/>
      <c r="P447" s="984"/>
      <c r="Q447" s="984"/>
      <c r="R447" s="984"/>
      <c r="S447" s="984"/>
      <c r="T447" s="984"/>
      <c r="U447" s="984"/>
      <c r="V447" s="984"/>
      <c r="W447" s="984"/>
      <c r="X447" s="984"/>
      <c r="Y447" s="984"/>
      <c r="Z447" s="984"/>
      <c r="AA447" s="984"/>
    </row>
    <row r="448">
      <c r="A448" s="984"/>
      <c r="B448" s="984"/>
      <c r="C448" s="1036"/>
      <c r="D448" s="984"/>
      <c r="E448" s="984"/>
      <c r="F448" s="984"/>
      <c r="G448" s="984"/>
      <c r="H448" s="984"/>
      <c r="I448" s="984"/>
      <c r="J448" s="984"/>
      <c r="K448" s="984"/>
      <c r="L448" s="984"/>
      <c r="M448" s="984"/>
      <c r="N448" s="984"/>
      <c r="O448" s="984"/>
      <c r="P448" s="984"/>
      <c r="Q448" s="984"/>
      <c r="R448" s="984"/>
      <c r="S448" s="984"/>
      <c r="T448" s="984"/>
      <c r="U448" s="984"/>
      <c r="V448" s="984"/>
      <c r="W448" s="984"/>
      <c r="X448" s="984"/>
      <c r="Y448" s="984"/>
      <c r="Z448" s="984"/>
      <c r="AA448" s="984"/>
    </row>
    <row r="449">
      <c r="A449" s="984"/>
      <c r="B449" s="984"/>
      <c r="C449" s="1036"/>
      <c r="D449" s="984"/>
      <c r="E449" s="984"/>
      <c r="F449" s="984"/>
      <c r="G449" s="984"/>
      <c r="H449" s="984"/>
      <c r="I449" s="984"/>
      <c r="J449" s="984"/>
      <c r="K449" s="984"/>
      <c r="L449" s="984"/>
      <c r="M449" s="984"/>
      <c r="N449" s="984"/>
      <c r="O449" s="984"/>
      <c r="P449" s="984"/>
      <c r="Q449" s="984"/>
      <c r="R449" s="984"/>
      <c r="S449" s="984"/>
      <c r="T449" s="984"/>
      <c r="U449" s="984"/>
      <c r="V449" s="984"/>
      <c r="W449" s="984"/>
      <c r="X449" s="984"/>
      <c r="Y449" s="984"/>
      <c r="Z449" s="984"/>
      <c r="AA449" s="984"/>
    </row>
    <row r="450">
      <c r="A450" s="984"/>
      <c r="B450" s="984"/>
      <c r="C450" s="1036"/>
      <c r="D450" s="984"/>
      <c r="E450" s="984"/>
      <c r="F450" s="984"/>
      <c r="G450" s="984"/>
      <c r="H450" s="984"/>
      <c r="I450" s="984"/>
      <c r="J450" s="984"/>
      <c r="K450" s="984"/>
      <c r="L450" s="984"/>
      <c r="M450" s="984"/>
      <c r="N450" s="984"/>
      <c r="O450" s="984"/>
      <c r="P450" s="984"/>
      <c r="Q450" s="984"/>
      <c r="R450" s="984"/>
      <c r="S450" s="984"/>
      <c r="T450" s="984"/>
      <c r="U450" s="984"/>
      <c r="V450" s="984"/>
      <c r="W450" s="984"/>
      <c r="X450" s="984"/>
      <c r="Y450" s="984"/>
      <c r="Z450" s="984"/>
      <c r="AA450" s="984"/>
    </row>
    <row r="451">
      <c r="A451" s="984"/>
      <c r="B451" s="984"/>
      <c r="C451" s="1036"/>
      <c r="D451" s="984"/>
      <c r="E451" s="984"/>
      <c r="F451" s="984"/>
      <c r="G451" s="984"/>
      <c r="H451" s="984"/>
      <c r="I451" s="984"/>
      <c r="J451" s="984"/>
      <c r="K451" s="984"/>
      <c r="L451" s="984"/>
      <c r="M451" s="984"/>
      <c r="N451" s="984"/>
      <c r="O451" s="984"/>
      <c r="P451" s="984"/>
      <c r="Q451" s="984"/>
      <c r="R451" s="984"/>
      <c r="S451" s="984"/>
      <c r="T451" s="984"/>
      <c r="U451" s="984"/>
      <c r="V451" s="984"/>
      <c r="W451" s="984"/>
      <c r="X451" s="984"/>
      <c r="Y451" s="984"/>
      <c r="Z451" s="984"/>
      <c r="AA451" s="984"/>
    </row>
    <row r="452">
      <c r="A452" s="984"/>
      <c r="B452" s="984"/>
      <c r="C452" s="1036"/>
      <c r="D452" s="984"/>
      <c r="E452" s="984"/>
      <c r="F452" s="984"/>
      <c r="G452" s="984"/>
      <c r="H452" s="984"/>
      <c r="I452" s="984"/>
      <c r="J452" s="984"/>
      <c r="K452" s="984"/>
      <c r="L452" s="984"/>
      <c r="M452" s="984"/>
      <c r="N452" s="984"/>
      <c r="O452" s="984"/>
      <c r="P452" s="984"/>
      <c r="Q452" s="984"/>
      <c r="R452" s="984"/>
      <c r="S452" s="984"/>
      <c r="T452" s="984"/>
      <c r="U452" s="984"/>
      <c r="V452" s="984"/>
      <c r="W452" s="984"/>
      <c r="X452" s="984"/>
      <c r="Y452" s="984"/>
      <c r="Z452" s="984"/>
      <c r="AA452" s="984"/>
    </row>
    <row r="453">
      <c r="A453" s="984"/>
      <c r="B453" s="984"/>
      <c r="C453" s="1036"/>
      <c r="D453" s="984"/>
      <c r="E453" s="984"/>
      <c r="F453" s="984"/>
      <c r="G453" s="984"/>
      <c r="H453" s="984"/>
      <c r="I453" s="984"/>
      <c r="J453" s="984"/>
      <c r="K453" s="984"/>
      <c r="L453" s="984"/>
      <c r="M453" s="984"/>
      <c r="N453" s="984"/>
      <c r="O453" s="984"/>
      <c r="P453" s="984"/>
      <c r="Q453" s="984"/>
      <c r="R453" s="984"/>
      <c r="S453" s="984"/>
      <c r="T453" s="984"/>
      <c r="U453" s="984"/>
      <c r="V453" s="984"/>
      <c r="W453" s="984"/>
      <c r="X453" s="984"/>
      <c r="Y453" s="984"/>
      <c r="Z453" s="984"/>
      <c r="AA453" s="984"/>
    </row>
    <row r="454">
      <c r="A454" s="984"/>
      <c r="B454" s="984"/>
      <c r="C454" s="1036"/>
      <c r="D454" s="984"/>
      <c r="E454" s="984"/>
      <c r="F454" s="984"/>
      <c r="G454" s="984"/>
      <c r="H454" s="984"/>
      <c r="I454" s="984"/>
      <c r="J454" s="984"/>
      <c r="K454" s="984"/>
      <c r="L454" s="984"/>
      <c r="M454" s="984"/>
      <c r="N454" s="984"/>
      <c r="O454" s="984"/>
      <c r="P454" s="984"/>
      <c r="Q454" s="984"/>
      <c r="R454" s="984"/>
      <c r="S454" s="984"/>
      <c r="T454" s="984"/>
      <c r="U454" s="984"/>
      <c r="V454" s="984"/>
      <c r="W454" s="984"/>
      <c r="X454" s="984"/>
      <c r="Y454" s="984"/>
      <c r="Z454" s="984"/>
      <c r="AA454" s="984"/>
    </row>
    <row r="455">
      <c r="A455" s="984"/>
      <c r="B455" s="984"/>
      <c r="C455" s="1036"/>
      <c r="D455" s="984"/>
      <c r="E455" s="984"/>
      <c r="F455" s="984"/>
      <c r="G455" s="984"/>
      <c r="H455" s="984"/>
      <c r="I455" s="984"/>
      <c r="J455" s="984"/>
      <c r="K455" s="984"/>
      <c r="L455" s="984"/>
      <c r="M455" s="984"/>
      <c r="N455" s="984"/>
      <c r="O455" s="984"/>
      <c r="P455" s="984"/>
      <c r="Q455" s="984"/>
      <c r="R455" s="984"/>
      <c r="S455" s="984"/>
      <c r="T455" s="984"/>
      <c r="U455" s="984"/>
      <c r="V455" s="984"/>
      <c r="W455" s="984"/>
      <c r="X455" s="984"/>
      <c r="Y455" s="984"/>
      <c r="Z455" s="984"/>
      <c r="AA455" s="984"/>
    </row>
    <row r="456">
      <c r="A456" s="984"/>
      <c r="B456" s="984"/>
      <c r="C456" s="1036"/>
      <c r="D456" s="984"/>
      <c r="E456" s="984"/>
      <c r="F456" s="984"/>
      <c r="G456" s="984"/>
      <c r="H456" s="984"/>
      <c r="I456" s="984"/>
      <c r="J456" s="984"/>
      <c r="K456" s="984"/>
      <c r="L456" s="984"/>
      <c r="M456" s="984"/>
      <c r="N456" s="984"/>
      <c r="O456" s="984"/>
      <c r="P456" s="984"/>
      <c r="Q456" s="984"/>
      <c r="R456" s="984"/>
      <c r="S456" s="984"/>
      <c r="T456" s="984"/>
      <c r="U456" s="984"/>
      <c r="V456" s="984"/>
      <c r="W456" s="984"/>
      <c r="X456" s="984"/>
      <c r="Y456" s="984"/>
      <c r="Z456" s="984"/>
      <c r="AA456" s="984"/>
    </row>
    <row r="457">
      <c r="A457" s="984"/>
      <c r="B457" s="984"/>
      <c r="C457" s="1036"/>
      <c r="D457" s="984"/>
      <c r="E457" s="984"/>
      <c r="F457" s="984"/>
      <c r="G457" s="984"/>
      <c r="H457" s="984"/>
      <c r="I457" s="984"/>
      <c r="J457" s="984"/>
      <c r="K457" s="984"/>
      <c r="L457" s="984"/>
      <c r="M457" s="984"/>
      <c r="N457" s="984"/>
      <c r="O457" s="984"/>
      <c r="P457" s="984"/>
      <c r="Q457" s="984"/>
      <c r="R457" s="984"/>
      <c r="S457" s="984"/>
      <c r="T457" s="984"/>
      <c r="U457" s="984"/>
      <c r="V457" s="984"/>
      <c r="W457" s="984"/>
      <c r="X457" s="984"/>
      <c r="Y457" s="984"/>
      <c r="Z457" s="984"/>
      <c r="AA457" s="984"/>
    </row>
    <row r="458">
      <c r="A458" s="984"/>
      <c r="B458" s="984"/>
      <c r="C458" s="1036"/>
      <c r="D458" s="984"/>
      <c r="E458" s="984"/>
      <c r="F458" s="984"/>
      <c r="G458" s="984"/>
      <c r="H458" s="984"/>
      <c r="I458" s="984"/>
      <c r="J458" s="984"/>
      <c r="K458" s="984"/>
      <c r="L458" s="984"/>
      <c r="M458" s="984"/>
      <c r="N458" s="984"/>
      <c r="O458" s="984"/>
      <c r="P458" s="984"/>
      <c r="Q458" s="984"/>
      <c r="R458" s="984"/>
      <c r="S458" s="984"/>
      <c r="T458" s="984"/>
      <c r="U458" s="984"/>
      <c r="V458" s="984"/>
      <c r="W458" s="984"/>
      <c r="X458" s="984"/>
      <c r="Y458" s="984"/>
      <c r="Z458" s="984"/>
      <c r="AA458" s="984"/>
    </row>
    <row r="459">
      <c r="A459" s="984"/>
      <c r="B459" s="984"/>
      <c r="C459" s="1036"/>
      <c r="D459" s="984"/>
      <c r="E459" s="984"/>
      <c r="F459" s="984"/>
      <c r="G459" s="984"/>
      <c r="H459" s="984"/>
      <c r="I459" s="984"/>
      <c r="J459" s="984"/>
      <c r="K459" s="984"/>
      <c r="L459" s="984"/>
      <c r="M459" s="984"/>
      <c r="N459" s="984"/>
      <c r="O459" s="984"/>
      <c r="P459" s="984"/>
      <c r="Q459" s="984"/>
      <c r="R459" s="984"/>
      <c r="S459" s="984"/>
      <c r="T459" s="984"/>
      <c r="U459" s="984"/>
      <c r="V459" s="984"/>
      <c r="W459" s="984"/>
      <c r="X459" s="984"/>
      <c r="Y459" s="984"/>
      <c r="Z459" s="984"/>
      <c r="AA459" s="984"/>
    </row>
    <row r="460">
      <c r="A460" s="984"/>
      <c r="B460" s="984"/>
      <c r="C460" s="1036"/>
      <c r="D460" s="984"/>
      <c r="E460" s="984"/>
      <c r="F460" s="984"/>
      <c r="G460" s="984"/>
      <c r="H460" s="984"/>
      <c r="I460" s="984"/>
      <c r="J460" s="984"/>
      <c r="K460" s="984"/>
      <c r="L460" s="984"/>
      <c r="M460" s="984"/>
      <c r="N460" s="984"/>
      <c r="O460" s="984"/>
      <c r="P460" s="984"/>
      <c r="Q460" s="984"/>
      <c r="R460" s="984"/>
      <c r="S460" s="984"/>
      <c r="T460" s="984"/>
      <c r="U460" s="984"/>
      <c r="V460" s="984"/>
      <c r="W460" s="984"/>
      <c r="X460" s="984"/>
      <c r="Y460" s="984"/>
      <c r="Z460" s="984"/>
      <c r="AA460" s="984"/>
    </row>
    <row r="461">
      <c r="A461" s="984"/>
      <c r="B461" s="984"/>
      <c r="C461" s="1036"/>
      <c r="D461" s="984"/>
      <c r="E461" s="984"/>
      <c r="F461" s="984"/>
      <c r="G461" s="984"/>
      <c r="H461" s="984"/>
      <c r="I461" s="984"/>
      <c r="J461" s="984"/>
      <c r="K461" s="984"/>
      <c r="L461" s="984"/>
      <c r="M461" s="984"/>
      <c r="N461" s="984"/>
      <c r="O461" s="984"/>
      <c r="P461" s="984"/>
      <c r="Q461" s="984"/>
      <c r="R461" s="984"/>
      <c r="S461" s="984"/>
      <c r="T461" s="984"/>
      <c r="U461" s="984"/>
      <c r="V461" s="984"/>
      <c r="W461" s="984"/>
      <c r="X461" s="984"/>
      <c r="Y461" s="984"/>
      <c r="Z461" s="984"/>
      <c r="AA461" s="984"/>
    </row>
    <row r="462">
      <c r="A462" s="984"/>
      <c r="B462" s="984"/>
      <c r="C462" s="1036"/>
      <c r="D462" s="984"/>
      <c r="E462" s="984"/>
      <c r="F462" s="984"/>
      <c r="G462" s="984"/>
      <c r="H462" s="984"/>
      <c r="I462" s="984"/>
      <c r="J462" s="984"/>
      <c r="K462" s="984"/>
      <c r="L462" s="984"/>
      <c r="M462" s="984"/>
      <c r="N462" s="984"/>
      <c r="O462" s="984"/>
      <c r="P462" s="984"/>
      <c r="Q462" s="984"/>
      <c r="R462" s="984"/>
      <c r="S462" s="984"/>
      <c r="T462" s="984"/>
      <c r="U462" s="984"/>
      <c r="V462" s="984"/>
      <c r="W462" s="984"/>
      <c r="X462" s="984"/>
      <c r="Y462" s="984"/>
      <c r="Z462" s="984"/>
      <c r="AA462" s="984"/>
    </row>
    <row r="463">
      <c r="A463" s="984"/>
      <c r="B463" s="984"/>
      <c r="C463" s="1036"/>
      <c r="D463" s="984"/>
      <c r="E463" s="984"/>
      <c r="F463" s="984"/>
      <c r="G463" s="984"/>
      <c r="H463" s="984"/>
      <c r="I463" s="984"/>
      <c r="J463" s="984"/>
      <c r="K463" s="984"/>
      <c r="L463" s="984"/>
      <c r="M463" s="984"/>
      <c r="N463" s="984"/>
      <c r="O463" s="984"/>
      <c r="P463" s="984"/>
      <c r="Q463" s="984"/>
      <c r="R463" s="984"/>
      <c r="S463" s="984"/>
      <c r="T463" s="984"/>
      <c r="U463" s="984"/>
      <c r="V463" s="984"/>
      <c r="W463" s="984"/>
      <c r="X463" s="984"/>
      <c r="Y463" s="984"/>
      <c r="Z463" s="984"/>
      <c r="AA463" s="984"/>
    </row>
    <row r="464">
      <c r="A464" s="984"/>
      <c r="B464" s="984"/>
      <c r="C464" s="1036"/>
      <c r="D464" s="984"/>
      <c r="E464" s="984"/>
      <c r="F464" s="984"/>
      <c r="G464" s="984"/>
      <c r="H464" s="984"/>
      <c r="I464" s="984"/>
      <c r="J464" s="984"/>
      <c r="K464" s="984"/>
      <c r="L464" s="984"/>
      <c r="M464" s="984"/>
      <c r="N464" s="984"/>
      <c r="O464" s="984"/>
      <c r="P464" s="984"/>
      <c r="Q464" s="984"/>
      <c r="R464" s="984"/>
      <c r="S464" s="984"/>
      <c r="T464" s="984"/>
      <c r="U464" s="984"/>
      <c r="V464" s="984"/>
      <c r="W464" s="984"/>
      <c r="X464" s="984"/>
      <c r="Y464" s="984"/>
      <c r="Z464" s="984"/>
      <c r="AA464" s="984"/>
    </row>
    <row r="465">
      <c r="A465" s="984"/>
      <c r="B465" s="984"/>
      <c r="C465" s="1036"/>
      <c r="D465" s="984"/>
      <c r="E465" s="984"/>
      <c r="F465" s="984"/>
      <c r="G465" s="984"/>
      <c r="H465" s="984"/>
      <c r="I465" s="984"/>
      <c r="J465" s="984"/>
      <c r="K465" s="984"/>
      <c r="L465" s="984"/>
      <c r="M465" s="984"/>
      <c r="N465" s="984"/>
      <c r="O465" s="984"/>
      <c r="P465" s="984"/>
      <c r="Q465" s="984"/>
      <c r="R465" s="984"/>
      <c r="S465" s="984"/>
      <c r="T465" s="984"/>
      <c r="U465" s="984"/>
      <c r="V465" s="984"/>
      <c r="W465" s="984"/>
      <c r="X465" s="984"/>
      <c r="Y465" s="984"/>
      <c r="Z465" s="984"/>
      <c r="AA465" s="984"/>
    </row>
    <row r="466">
      <c r="A466" s="984"/>
      <c r="B466" s="984"/>
      <c r="C466" s="1036"/>
      <c r="D466" s="984"/>
      <c r="E466" s="984"/>
      <c r="F466" s="984"/>
      <c r="G466" s="984"/>
      <c r="H466" s="984"/>
      <c r="I466" s="984"/>
      <c r="J466" s="984"/>
      <c r="K466" s="984"/>
      <c r="L466" s="984"/>
      <c r="M466" s="984"/>
      <c r="N466" s="984"/>
      <c r="O466" s="984"/>
      <c r="P466" s="984"/>
      <c r="Q466" s="984"/>
      <c r="R466" s="984"/>
      <c r="S466" s="984"/>
      <c r="T466" s="984"/>
      <c r="U466" s="984"/>
      <c r="V466" s="984"/>
      <c r="W466" s="984"/>
      <c r="X466" s="984"/>
      <c r="Y466" s="984"/>
      <c r="Z466" s="984"/>
      <c r="AA466" s="984"/>
    </row>
    <row r="467">
      <c r="A467" s="984"/>
      <c r="B467" s="984"/>
      <c r="C467" s="1036"/>
      <c r="D467" s="984"/>
      <c r="E467" s="984"/>
      <c r="F467" s="984"/>
      <c r="G467" s="984"/>
      <c r="H467" s="984"/>
      <c r="I467" s="984"/>
      <c r="J467" s="984"/>
      <c r="K467" s="984"/>
      <c r="L467" s="984"/>
      <c r="M467" s="984"/>
      <c r="N467" s="984"/>
      <c r="O467" s="984"/>
      <c r="P467" s="984"/>
      <c r="Q467" s="984"/>
      <c r="R467" s="984"/>
      <c r="S467" s="984"/>
      <c r="T467" s="984"/>
      <c r="U467" s="984"/>
      <c r="V467" s="984"/>
      <c r="W467" s="984"/>
      <c r="X467" s="984"/>
      <c r="Y467" s="984"/>
      <c r="Z467" s="984"/>
      <c r="AA467" s="984"/>
    </row>
    <row r="468">
      <c r="A468" s="984"/>
      <c r="B468" s="984"/>
      <c r="C468" s="1036"/>
      <c r="D468" s="984"/>
      <c r="E468" s="984"/>
      <c r="F468" s="984"/>
      <c r="G468" s="984"/>
      <c r="H468" s="984"/>
      <c r="I468" s="984"/>
      <c r="J468" s="984"/>
      <c r="K468" s="984"/>
      <c r="L468" s="984"/>
      <c r="M468" s="984"/>
      <c r="N468" s="984"/>
      <c r="O468" s="984"/>
      <c r="P468" s="984"/>
      <c r="Q468" s="984"/>
      <c r="R468" s="984"/>
      <c r="S468" s="984"/>
      <c r="T468" s="984"/>
      <c r="U468" s="984"/>
      <c r="V468" s="984"/>
      <c r="W468" s="984"/>
      <c r="X468" s="984"/>
      <c r="Y468" s="984"/>
      <c r="Z468" s="984"/>
      <c r="AA468" s="984"/>
    </row>
    <row r="469">
      <c r="A469" s="984"/>
      <c r="B469" s="984"/>
      <c r="C469" s="1036"/>
      <c r="D469" s="984"/>
      <c r="E469" s="984"/>
      <c r="F469" s="984"/>
      <c r="G469" s="984"/>
      <c r="H469" s="984"/>
      <c r="I469" s="984"/>
      <c r="J469" s="984"/>
      <c r="K469" s="984"/>
      <c r="L469" s="984"/>
      <c r="M469" s="984"/>
      <c r="N469" s="984"/>
      <c r="O469" s="984"/>
      <c r="P469" s="984"/>
      <c r="Q469" s="984"/>
      <c r="R469" s="984"/>
      <c r="S469" s="984"/>
      <c r="T469" s="984"/>
      <c r="U469" s="984"/>
      <c r="V469" s="984"/>
      <c r="W469" s="984"/>
      <c r="X469" s="984"/>
      <c r="Y469" s="984"/>
      <c r="Z469" s="984"/>
      <c r="AA469" s="984"/>
    </row>
    <row r="470">
      <c r="A470" s="984"/>
      <c r="B470" s="984"/>
      <c r="C470" s="1036"/>
      <c r="D470" s="984"/>
      <c r="E470" s="984"/>
      <c r="F470" s="984"/>
      <c r="G470" s="984"/>
      <c r="H470" s="984"/>
      <c r="I470" s="984"/>
      <c r="J470" s="984"/>
      <c r="K470" s="984"/>
      <c r="L470" s="984"/>
      <c r="M470" s="984"/>
      <c r="N470" s="984"/>
      <c r="O470" s="984"/>
      <c r="P470" s="984"/>
      <c r="Q470" s="984"/>
      <c r="R470" s="984"/>
      <c r="S470" s="984"/>
      <c r="T470" s="984"/>
      <c r="U470" s="984"/>
      <c r="V470" s="984"/>
      <c r="W470" s="984"/>
      <c r="X470" s="984"/>
      <c r="Y470" s="984"/>
      <c r="Z470" s="984"/>
      <c r="AA470" s="984"/>
    </row>
    <row r="471">
      <c r="A471" s="984"/>
      <c r="B471" s="984"/>
      <c r="C471" s="1036"/>
      <c r="D471" s="984"/>
      <c r="E471" s="984"/>
      <c r="F471" s="984"/>
      <c r="G471" s="984"/>
      <c r="H471" s="984"/>
      <c r="I471" s="984"/>
      <c r="J471" s="984"/>
      <c r="K471" s="984"/>
      <c r="L471" s="984"/>
      <c r="M471" s="984"/>
      <c r="N471" s="984"/>
      <c r="O471" s="984"/>
      <c r="P471" s="984"/>
      <c r="Q471" s="984"/>
      <c r="R471" s="984"/>
      <c r="S471" s="984"/>
      <c r="T471" s="984"/>
      <c r="U471" s="984"/>
      <c r="V471" s="984"/>
      <c r="W471" s="984"/>
      <c r="X471" s="984"/>
      <c r="Y471" s="984"/>
      <c r="Z471" s="984"/>
      <c r="AA471" s="984"/>
    </row>
    <row r="472">
      <c r="A472" s="984"/>
      <c r="B472" s="984"/>
      <c r="C472" s="1036"/>
      <c r="D472" s="984"/>
      <c r="E472" s="984"/>
      <c r="F472" s="984"/>
      <c r="G472" s="984"/>
      <c r="H472" s="984"/>
      <c r="I472" s="984"/>
      <c r="J472" s="984"/>
      <c r="K472" s="984"/>
      <c r="L472" s="984"/>
      <c r="M472" s="984"/>
      <c r="N472" s="984"/>
      <c r="O472" s="984"/>
      <c r="P472" s="984"/>
      <c r="Q472" s="984"/>
      <c r="R472" s="984"/>
      <c r="S472" s="984"/>
      <c r="T472" s="984"/>
      <c r="U472" s="984"/>
      <c r="V472" s="984"/>
      <c r="W472" s="984"/>
      <c r="X472" s="984"/>
      <c r="Y472" s="984"/>
      <c r="Z472" s="984"/>
      <c r="AA472" s="984"/>
    </row>
    <row r="473">
      <c r="A473" s="984"/>
      <c r="B473" s="984"/>
      <c r="C473" s="1036"/>
      <c r="D473" s="984"/>
      <c r="E473" s="984"/>
      <c r="F473" s="984"/>
      <c r="G473" s="984"/>
      <c r="H473" s="984"/>
      <c r="I473" s="984"/>
      <c r="J473" s="984"/>
      <c r="K473" s="984"/>
      <c r="L473" s="984"/>
      <c r="M473" s="984"/>
      <c r="N473" s="984"/>
      <c r="O473" s="984"/>
      <c r="P473" s="984"/>
      <c r="Q473" s="984"/>
      <c r="R473" s="984"/>
      <c r="S473" s="984"/>
      <c r="T473" s="984"/>
      <c r="U473" s="984"/>
      <c r="V473" s="984"/>
      <c r="W473" s="984"/>
      <c r="X473" s="984"/>
      <c r="Y473" s="984"/>
      <c r="Z473" s="984"/>
      <c r="AA473" s="984"/>
    </row>
    <row r="474">
      <c r="A474" s="984"/>
      <c r="B474" s="984"/>
      <c r="C474" s="1036"/>
      <c r="D474" s="984"/>
      <c r="E474" s="984"/>
      <c r="F474" s="984"/>
      <c r="G474" s="984"/>
      <c r="H474" s="984"/>
      <c r="I474" s="984"/>
      <c r="J474" s="984"/>
      <c r="K474" s="984"/>
      <c r="L474" s="984"/>
      <c r="M474" s="984"/>
      <c r="N474" s="984"/>
      <c r="O474" s="984"/>
      <c r="P474" s="984"/>
      <c r="Q474" s="984"/>
      <c r="R474" s="984"/>
      <c r="S474" s="984"/>
      <c r="T474" s="984"/>
      <c r="U474" s="984"/>
      <c r="V474" s="984"/>
      <c r="W474" s="984"/>
      <c r="X474" s="984"/>
      <c r="Y474" s="984"/>
      <c r="Z474" s="984"/>
      <c r="AA474" s="984"/>
    </row>
    <row r="475">
      <c r="A475" s="984"/>
      <c r="B475" s="984"/>
      <c r="C475" s="1036"/>
      <c r="D475" s="984"/>
      <c r="E475" s="984"/>
      <c r="F475" s="984"/>
      <c r="G475" s="984"/>
      <c r="H475" s="984"/>
      <c r="I475" s="984"/>
      <c r="J475" s="984"/>
      <c r="K475" s="984"/>
      <c r="L475" s="984"/>
      <c r="M475" s="984"/>
      <c r="N475" s="984"/>
      <c r="O475" s="984"/>
      <c r="P475" s="984"/>
      <c r="Q475" s="984"/>
      <c r="R475" s="984"/>
      <c r="S475" s="984"/>
      <c r="T475" s="984"/>
      <c r="U475" s="984"/>
      <c r="V475" s="984"/>
      <c r="W475" s="984"/>
      <c r="X475" s="984"/>
      <c r="Y475" s="984"/>
      <c r="Z475" s="984"/>
      <c r="AA475" s="984"/>
    </row>
    <row r="476">
      <c r="A476" s="984"/>
      <c r="B476" s="984"/>
      <c r="C476" s="1036"/>
      <c r="D476" s="984"/>
      <c r="E476" s="984"/>
      <c r="F476" s="984"/>
      <c r="G476" s="984"/>
      <c r="H476" s="984"/>
      <c r="I476" s="984"/>
      <c r="J476" s="984"/>
      <c r="K476" s="984"/>
      <c r="L476" s="984"/>
      <c r="M476" s="984"/>
      <c r="N476" s="984"/>
      <c r="O476" s="984"/>
      <c r="P476" s="984"/>
      <c r="Q476" s="984"/>
      <c r="R476" s="984"/>
      <c r="S476" s="984"/>
      <c r="T476" s="984"/>
      <c r="U476" s="984"/>
      <c r="V476" s="984"/>
      <c r="W476" s="984"/>
      <c r="X476" s="984"/>
      <c r="Y476" s="984"/>
      <c r="Z476" s="984"/>
      <c r="AA476" s="984"/>
    </row>
    <row r="477">
      <c r="A477" s="984"/>
      <c r="B477" s="984"/>
      <c r="C477" s="1036"/>
      <c r="D477" s="984"/>
      <c r="E477" s="984"/>
      <c r="F477" s="984"/>
      <c r="G477" s="984"/>
      <c r="H477" s="984"/>
      <c r="I477" s="984"/>
      <c r="J477" s="984"/>
      <c r="K477" s="984"/>
      <c r="L477" s="984"/>
      <c r="M477" s="984"/>
      <c r="N477" s="984"/>
      <c r="O477" s="984"/>
      <c r="P477" s="984"/>
      <c r="Q477" s="984"/>
      <c r="R477" s="984"/>
      <c r="S477" s="984"/>
      <c r="T477" s="984"/>
      <c r="U477" s="984"/>
      <c r="V477" s="984"/>
      <c r="W477" s="984"/>
      <c r="X477" s="984"/>
      <c r="Y477" s="984"/>
      <c r="Z477" s="984"/>
      <c r="AA477" s="984"/>
    </row>
    <row r="478">
      <c r="A478" s="984"/>
      <c r="B478" s="984"/>
      <c r="C478" s="1036"/>
      <c r="D478" s="984"/>
      <c r="E478" s="984"/>
      <c r="F478" s="984"/>
      <c r="G478" s="984"/>
      <c r="H478" s="984"/>
      <c r="I478" s="984"/>
      <c r="J478" s="984"/>
      <c r="K478" s="984"/>
      <c r="L478" s="984"/>
      <c r="M478" s="984"/>
      <c r="N478" s="984"/>
      <c r="O478" s="984"/>
      <c r="P478" s="984"/>
      <c r="Q478" s="984"/>
      <c r="R478" s="984"/>
      <c r="S478" s="984"/>
      <c r="T478" s="984"/>
      <c r="U478" s="984"/>
      <c r="V478" s="984"/>
      <c r="W478" s="984"/>
      <c r="X478" s="984"/>
      <c r="Y478" s="984"/>
      <c r="Z478" s="984"/>
      <c r="AA478" s="984"/>
    </row>
    <row r="479">
      <c r="A479" s="984"/>
      <c r="B479" s="984"/>
      <c r="C479" s="1036"/>
      <c r="D479" s="984"/>
      <c r="E479" s="984"/>
      <c r="F479" s="984"/>
      <c r="G479" s="984"/>
      <c r="H479" s="984"/>
      <c r="I479" s="984"/>
      <c r="J479" s="984"/>
      <c r="K479" s="984"/>
      <c r="L479" s="984"/>
      <c r="M479" s="984"/>
      <c r="N479" s="984"/>
      <c r="O479" s="984"/>
      <c r="P479" s="984"/>
      <c r="Q479" s="984"/>
      <c r="R479" s="984"/>
      <c r="S479" s="984"/>
      <c r="T479" s="984"/>
      <c r="U479" s="984"/>
      <c r="V479" s="984"/>
      <c r="W479" s="984"/>
      <c r="X479" s="984"/>
      <c r="Y479" s="984"/>
      <c r="Z479" s="984"/>
      <c r="AA479" s="984"/>
    </row>
    <row r="480">
      <c r="A480" s="984"/>
      <c r="B480" s="984"/>
      <c r="C480" s="1036"/>
      <c r="D480" s="984"/>
      <c r="E480" s="984"/>
      <c r="F480" s="984"/>
      <c r="G480" s="984"/>
      <c r="H480" s="984"/>
      <c r="I480" s="984"/>
      <c r="J480" s="984"/>
      <c r="K480" s="984"/>
      <c r="L480" s="984"/>
      <c r="M480" s="984"/>
      <c r="N480" s="984"/>
      <c r="O480" s="984"/>
      <c r="P480" s="984"/>
      <c r="Q480" s="984"/>
      <c r="R480" s="984"/>
      <c r="S480" s="984"/>
      <c r="T480" s="984"/>
      <c r="U480" s="984"/>
      <c r="V480" s="984"/>
      <c r="W480" s="984"/>
      <c r="X480" s="984"/>
      <c r="Y480" s="984"/>
      <c r="Z480" s="984"/>
      <c r="AA480" s="984"/>
    </row>
    <row r="481">
      <c r="A481" s="984"/>
      <c r="B481" s="984"/>
      <c r="C481" s="1036"/>
      <c r="D481" s="984"/>
      <c r="E481" s="984"/>
      <c r="F481" s="984"/>
      <c r="G481" s="984"/>
      <c r="H481" s="984"/>
      <c r="I481" s="984"/>
      <c r="J481" s="984"/>
      <c r="K481" s="984"/>
      <c r="L481" s="984"/>
      <c r="M481" s="984"/>
      <c r="N481" s="984"/>
      <c r="O481" s="984"/>
      <c r="P481" s="984"/>
      <c r="Q481" s="984"/>
      <c r="R481" s="984"/>
      <c r="S481" s="984"/>
      <c r="T481" s="984"/>
      <c r="U481" s="984"/>
      <c r="V481" s="984"/>
      <c r="W481" s="984"/>
      <c r="X481" s="984"/>
      <c r="Y481" s="984"/>
      <c r="Z481" s="984"/>
      <c r="AA481" s="984"/>
    </row>
    <row r="482">
      <c r="A482" s="984"/>
      <c r="B482" s="984"/>
      <c r="C482" s="1036"/>
      <c r="D482" s="984"/>
      <c r="E482" s="984"/>
      <c r="F482" s="984"/>
      <c r="G482" s="984"/>
      <c r="H482" s="984"/>
      <c r="I482" s="984"/>
      <c r="J482" s="984"/>
      <c r="K482" s="984"/>
      <c r="L482" s="984"/>
      <c r="M482" s="984"/>
      <c r="N482" s="984"/>
      <c r="O482" s="984"/>
      <c r="P482" s="984"/>
      <c r="Q482" s="984"/>
      <c r="R482" s="984"/>
      <c r="S482" s="984"/>
      <c r="T482" s="984"/>
      <c r="U482" s="984"/>
      <c r="V482" s="984"/>
      <c r="W482" s="984"/>
      <c r="X482" s="984"/>
      <c r="Y482" s="984"/>
      <c r="Z482" s="984"/>
      <c r="AA482" s="984"/>
    </row>
    <row r="483">
      <c r="A483" s="984"/>
      <c r="B483" s="984"/>
      <c r="C483" s="1036"/>
      <c r="D483" s="984"/>
      <c r="E483" s="984"/>
      <c r="F483" s="984"/>
      <c r="G483" s="984"/>
      <c r="H483" s="984"/>
      <c r="I483" s="984"/>
      <c r="J483" s="984"/>
      <c r="K483" s="984"/>
      <c r="L483" s="984"/>
      <c r="M483" s="984"/>
      <c r="N483" s="984"/>
      <c r="O483" s="984"/>
      <c r="P483" s="984"/>
      <c r="Q483" s="984"/>
      <c r="R483" s="984"/>
      <c r="S483" s="984"/>
      <c r="T483" s="984"/>
      <c r="U483" s="984"/>
      <c r="V483" s="984"/>
      <c r="W483" s="984"/>
      <c r="X483" s="984"/>
      <c r="Y483" s="984"/>
      <c r="Z483" s="984"/>
      <c r="AA483" s="984"/>
    </row>
    <row r="484">
      <c r="A484" s="984"/>
      <c r="B484" s="984"/>
      <c r="C484" s="1036"/>
      <c r="D484" s="984"/>
      <c r="E484" s="984"/>
      <c r="F484" s="984"/>
      <c r="G484" s="984"/>
      <c r="H484" s="984"/>
      <c r="I484" s="984"/>
      <c r="J484" s="984"/>
      <c r="K484" s="984"/>
      <c r="L484" s="984"/>
      <c r="M484" s="984"/>
      <c r="N484" s="984"/>
      <c r="O484" s="984"/>
      <c r="P484" s="984"/>
      <c r="Q484" s="984"/>
      <c r="R484" s="984"/>
      <c r="S484" s="984"/>
      <c r="T484" s="984"/>
      <c r="U484" s="984"/>
      <c r="V484" s="984"/>
      <c r="W484" s="984"/>
      <c r="X484" s="984"/>
      <c r="Y484" s="984"/>
      <c r="Z484" s="984"/>
      <c r="AA484" s="984"/>
    </row>
    <row r="485">
      <c r="A485" s="984"/>
      <c r="B485" s="984"/>
      <c r="C485" s="1036"/>
      <c r="D485" s="984"/>
      <c r="E485" s="984"/>
      <c r="F485" s="984"/>
      <c r="G485" s="984"/>
      <c r="H485" s="984"/>
      <c r="I485" s="984"/>
      <c r="J485" s="984"/>
      <c r="K485" s="984"/>
      <c r="L485" s="984"/>
      <c r="M485" s="984"/>
      <c r="N485" s="984"/>
      <c r="O485" s="984"/>
      <c r="P485" s="984"/>
      <c r="Q485" s="984"/>
      <c r="R485" s="984"/>
      <c r="S485" s="984"/>
      <c r="T485" s="984"/>
      <c r="U485" s="984"/>
      <c r="V485" s="984"/>
      <c r="W485" s="984"/>
      <c r="X485" s="984"/>
      <c r="Y485" s="984"/>
      <c r="Z485" s="984"/>
      <c r="AA485" s="984"/>
    </row>
    <row r="486">
      <c r="A486" s="984"/>
      <c r="B486" s="984"/>
      <c r="C486" s="1036"/>
      <c r="D486" s="984"/>
      <c r="E486" s="984"/>
      <c r="F486" s="984"/>
      <c r="G486" s="984"/>
      <c r="H486" s="984"/>
      <c r="I486" s="984"/>
      <c r="J486" s="984"/>
      <c r="K486" s="984"/>
      <c r="L486" s="984"/>
      <c r="M486" s="984"/>
      <c r="N486" s="984"/>
      <c r="O486" s="984"/>
      <c r="P486" s="984"/>
      <c r="Q486" s="984"/>
      <c r="R486" s="984"/>
      <c r="S486" s="984"/>
      <c r="T486" s="984"/>
      <c r="U486" s="984"/>
      <c r="V486" s="984"/>
      <c r="W486" s="984"/>
      <c r="X486" s="984"/>
      <c r="Y486" s="984"/>
      <c r="Z486" s="984"/>
      <c r="AA486" s="984"/>
    </row>
    <row r="487">
      <c r="A487" s="984"/>
      <c r="B487" s="984"/>
      <c r="C487" s="1036"/>
      <c r="D487" s="984"/>
      <c r="E487" s="984"/>
      <c r="F487" s="984"/>
      <c r="G487" s="984"/>
      <c r="H487" s="984"/>
      <c r="I487" s="984"/>
      <c r="J487" s="984"/>
      <c r="K487" s="984"/>
      <c r="L487" s="984"/>
      <c r="M487" s="984"/>
      <c r="N487" s="984"/>
      <c r="O487" s="984"/>
      <c r="P487" s="984"/>
      <c r="Q487" s="984"/>
      <c r="R487" s="984"/>
      <c r="S487" s="984"/>
      <c r="T487" s="984"/>
      <c r="U487" s="984"/>
      <c r="V487" s="984"/>
      <c r="W487" s="984"/>
      <c r="X487" s="984"/>
      <c r="Y487" s="984"/>
      <c r="Z487" s="984"/>
      <c r="AA487" s="984"/>
    </row>
    <row r="488">
      <c r="A488" s="984"/>
      <c r="B488" s="984"/>
      <c r="C488" s="1036"/>
      <c r="D488" s="984"/>
      <c r="E488" s="984"/>
      <c r="F488" s="984"/>
      <c r="G488" s="984"/>
      <c r="H488" s="984"/>
      <c r="I488" s="984"/>
      <c r="J488" s="984"/>
      <c r="K488" s="984"/>
      <c r="L488" s="984"/>
      <c r="M488" s="984"/>
      <c r="N488" s="984"/>
      <c r="O488" s="984"/>
      <c r="P488" s="984"/>
      <c r="Q488" s="984"/>
      <c r="R488" s="984"/>
      <c r="S488" s="984"/>
      <c r="T488" s="984"/>
      <c r="U488" s="984"/>
      <c r="V488" s="984"/>
      <c r="W488" s="984"/>
      <c r="X488" s="984"/>
      <c r="Y488" s="984"/>
      <c r="Z488" s="984"/>
      <c r="AA488" s="984"/>
    </row>
    <row r="489">
      <c r="A489" s="984"/>
      <c r="B489" s="984"/>
      <c r="C489" s="1036"/>
      <c r="D489" s="984"/>
      <c r="E489" s="984"/>
      <c r="F489" s="984"/>
      <c r="G489" s="984"/>
      <c r="H489" s="984"/>
      <c r="I489" s="984"/>
      <c r="J489" s="984"/>
      <c r="K489" s="984"/>
      <c r="L489" s="984"/>
      <c r="M489" s="984"/>
      <c r="N489" s="984"/>
      <c r="O489" s="984"/>
      <c r="P489" s="984"/>
      <c r="Q489" s="984"/>
      <c r="R489" s="984"/>
      <c r="S489" s="984"/>
      <c r="T489" s="984"/>
      <c r="U489" s="984"/>
      <c r="V489" s="984"/>
      <c r="W489" s="984"/>
      <c r="X489" s="984"/>
      <c r="Y489" s="984"/>
      <c r="Z489" s="984"/>
      <c r="AA489" s="984"/>
    </row>
    <row r="490">
      <c r="A490" s="984"/>
      <c r="B490" s="984"/>
      <c r="C490" s="1036"/>
      <c r="D490" s="984"/>
      <c r="E490" s="984"/>
      <c r="F490" s="984"/>
      <c r="G490" s="984"/>
      <c r="H490" s="984"/>
      <c r="I490" s="984"/>
      <c r="J490" s="984"/>
      <c r="K490" s="984"/>
      <c r="L490" s="984"/>
      <c r="M490" s="984"/>
      <c r="N490" s="984"/>
      <c r="O490" s="984"/>
      <c r="P490" s="984"/>
      <c r="Q490" s="984"/>
      <c r="R490" s="984"/>
      <c r="S490" s="984"/>
      <c r="T490" s="984"/>
      <c r="U490" s="984"/>
      <c r="V490" s="984"/>
      <c r="W490" s="984"/>
      <c r="X490" s="984"/>
      <c r="Y490" s="984"/>
      <c r="Z490" s="984"/>
      <c r="AA490" s="984"/>
    </row>
    <row r="491">
      <c r="A491" s="984"/>
      <c r="B491" s="984"/>
      <c r="C491" s="1036"/>
      <c r="D491" s="984"/>
      <c r="E491" s="984"/>
      <c r="F491" s="984"/>
      <c r="G491" s="984"/>
      <c r="H491" s="984"/>
      <c r="I491" s="984"/>
      <c r="J491" s="984"/>
      <c r="K491" s="984"/>
      <c r="L491" s="984"/>
      <c r="M491" s="984"/>
      <c r="N491" s="984"/>
      <c r="O491" s="984"/>
      <c r="P491" s="984"/>
      <c r="Q491" s="984"/>
      <c r="R491" s="984"/>
      <c r="S491" s="984"/>
      <c r="T491" s="984"/>
      <c r="U491" s="984"/>
      <c r="V491" s="984"/>
      <c r="W491" s="984"/>
      <c r="X491" s="984"/>
      <c r="Y491" s="984"/>
      <c r="Z491" s="984"/>
      <c r="AA491" s="984"/>
    </row>
    <row r="492">
      <c r="A492" s="984"/>
      <c r="B492" s="984"/>
      <c r="C492" s="1036"/>
      <c r="D492" s="984"/>
      <c r="E492" s="984"/>
      <c r="F492" s="984"/>
      <c r="G492" s="984"/>
      <c r="H492" s="984"/>
      <c r="I492" s="984"/>
      <c r="J492" s="984"/>
      <c r="K492" s="984"/>
      <c r="L492" s="984"/>
      <c r="M492" s="984"/>
      <c r="N492" s="984"/>
      <c r="O492" s="984"/>
      <c r="P492" s="984"/>
      <c r="Q492" s="984"/>
      <c r="R492" s="984"/>
      <c r="S492" s="984"/>
      <c r="T492" s="984"/>
      <c r="U492" s="984"/>
      <c r="V492" s="984"/>
      <c r="W492" s="984"/>
      <c r="X492" s="984"/>
      <c r="Y492" s="984"/>
      <c r="Z492" s="984"/>
      <c r="AA492" s="984"/>
    </row>
    <row r="493">
      <c r="A493" s="984"/>
      <c r="B493" s="984"/>
      <c r="C493" s="1036"/>
      <c r="D493" s="984"/>
      <c r="E493" s="984"/>
      <c r="F493" s="984"/>
      <c r="G493" s="984"/>
      <c r="H493" s="984"/>
      <c r="I493" s="984"/>
      <c r="J493" s="984"/>
      <c r="K493" s="984"/>
      <c r="L493" s="984"/>
      <c r="M493" s="984"/>
      <c r="N493" s="984"/>
      <c r="O493" s="984"/>
      <c r="P493" s="984"/>
      <c r="Q493" s="984"/>
      <c r="R493" s="984"/>
      <c r="S493" s="984"/>
      <c r="T493" s="984"/>
      <c r="U493" s="984"/>
      <c r="V493" s="984"/>
      <c r="W493" s="984"/>
      <c r="X493" s="984"/>
      <c r="Y493" s="984"/>
      <c r="Z493" s="984"/>
      <c r="AA493" s="984"/>
    </row>
    <row r="494">
      <c r="A494" s="984"/>
      <c r="B494" s="984"/>
      <c r="C494" s="1036"/>
      <c r="D494" s="984"/>
      <c r="E494" s="984"/>
      <c r="F494" s="984"/>
      <c r="G494" s="984"/>
      <c r="H494" s="984"/>
      <c r="I494" s="984"/>
      <c r="J494" s="984"/>
      <c r="K494" s="984"/>
      <c r="L494" s="984"/>
      <c r="M494" s="984"/>
      <c r="N494" s="984"/>
      <c r="O494" s="984"/>
      <c r="P494" s="984"/>
      <c r="Q494" s="984"/>
      <c r="R494" s="984"/>
      <c r="S494" s="984"/>
      <c r="T494" s="984"/>
      <c r="U494" s="984"/>
      <c r="V494" s="984"/>
      <c r="W494" s="984"/>
      <c r="X494" s="984"/>
      <c r="Y494" s="984"/>
      <c r="Z494" s="984"/>
      <c r="AA494" s="984"/>
    </row>
    <row r="495">
      <c r="A495" s="984"/>
      <c r="B495" s="984"/>
      <c r="C495" s="1036"/>
      <c r="D495" s="984"/>
      <c r="E495" s="984"/>
      <c r="F495" s="984"/>
      <c r="G495" s="984"/>
      <c r="H495" s="984"/>
      <c r="I495" s="984"/>
      <c r="J495" s="984"/>
      <c r="K495" s="984"/>
      <c r="L495" s="984"/>
      <c r="M495" s="984"/>
      <c r="N495" s="984"/>
      <c r="O495" s="984"/>
      <c r="P495" s="984"/>
      <c r="Q495" s="984"/>
      <c r="R495" s="984"/>
      <c r="S495" s="984"/>
      <c r="T495" s="984"/>
      <c r="U495" s="984"/>
      <c r="V495" s="984"/>
      <c r="W495" s="984"/>
      <c r="X495" s="984"/>
      <c r="Y495" s="984"/>
      <c r="Z495" s="984"/>
      <c r="AA495" s="984"/>
    </row>
    <row r="496">
      <c r="A496" s="984"/>
      <c r="B496" s="984"/>
      <c r="C496" s="1036"/>
      <c r="D496" s="984"/>
      <c r="E496" s="984"/>
      <c r="F496" s="984"/>
      <c r="G496" s="984"/>
      <c r="H496" s="984"/>
      <c r="I496" s="984"/>
      <c r="J496" s="984"/>
      <c r="K496" s="984"/>
      <c r="L496" s="984"/>
      <c r="M496" s="984"/>
      <c r="N496" s="984"/>
      <c r="O496" s="984"/>
      <c r="P496" s="984"/>
      <c r="Q496" s="984"/>
      <c r="R496" s="984"/>
      <c r="S496" s="984"/>
      <c r="T496" s="984"/>
      <c r="U496" s="984"/>
      <c r="V496" s="984"/>
      <c r="W496" s="984"/>
      <c r="X496" s="984"/>
      <c r="Y496" s="984"/>
      <c r="Z496" s="984"/>
      <c r="AA496" s="984"/>
    </row>
    <row r="497">
      <c r="A497" s="984"/>
      <c r="B497" s="984"/>
      <c r="C497" s="1036"/>
      <c r="D497" s="984"/>
      <c r="E497" s="984"/>
      <c r="F497" s="984"/>
      <c r="G497" s="984"/>
      <c r="H497" s="984"/>
      <c r="I497" s="984"/>
      <c r="J497" s="984"/>
      <c r="K497" s="984"/>
      <c r="L497" s="984"/>
      <c r="M497" s="984"/>
      <c r="N497" s="984"/>
      <c r="O497" s="984"/>
      <c r="P497" s="984"/>
      <c r="Q497" s="984"/>
      <c r="R497" s="984"/>
      <c r="S497" s="984"/>
      <c r="T497" s="984"/>
      <c r="U497" s="984"/>
      <c r="V497" s="984"/>
      <c r="W497" s="984"/>
      <c r="X497" s="984"/>
      <c r="Y497" s="984"/>
      <c r="Z497" s="984"/>
      <c r="AA497" s="984"/>
    </row>
    <row r="498">
      <c r="A498" s="984"/>
      <c r="B498" s="984"/>
      <c r="C498" s="1036"/>
      <c r="D498" s="984"/>
      <c r="E498" s="984"/>
      <c r="F498" s="984"/>
      <c r="G498" s="984"/>
      <c r="H498" s="984"/>
      <c r="I498" s="984"/>
      <c r="J498" s="984"/>
      <c r="K498" s="984"/>
      <c r="L498" s="984"/>
      <c r="M498" s="984"/>
      <c r="N498" s="984"/>
      <c r="O498" s="984"/>
      <c r="P498" s="984"/>
      <c r="Q498" s="984"/>
      <c r="R498" s="984"/>
      <c r="S498" s="984"/>
      <c r="T498" s="984"/>
      <c r="U498" s="984"/>
      <c r="V498" s="984"/>
      <c r="W498" s="984"/>
      <c r="X498" s="984"/>
      <c r="Y498" s="984"/>
      <c r="Z498" s="984"/>
      <c r="AA498" s="984"/>
    </row>
    <row r="499">
      <c r="A499" s="984"/>
      <c r="B499" s="984"/>
      <c r="C499" s="1036"/>
      <c r="D499" s="984"/>
      <c r="E499" s="984"/>
      <c r="F499" s="984"/>
      <c r="G499" s="984"/>
      <c r="H499" s="984"/>
      <c r="I499" s="984"/>
      <c r="J499" s="984"/>
      <c r="K499" s="984"/>
      <c r="L499" s="984"/>
      <c r="M499" s="984"/>
      <c r="N499" s="984"/>
      <c r="O499" s="984"/>
      <c r="P499" s="984"/>
      <c r="Q499" s="984"/>
      <c r="R499" s="984"/>
      <c r="S499" s="984"/>
      <c r="T499" s="984"/>
      <c r="U499" s="984"/>
      <c r="V499" s="984"/>
      <c r="W499" s="984"/>
      <c r="X499" s="984"/>
      <c r="Y499" s="984"/>
      <c r="Z499" s="984"/>
      <c r="AA499" s="984"/>
    </row>
    <row r="500">
      <c r="A500" s="984"/>
      <c r="B500" s="984"/>
      <c r="C500" s="1036"/>
      <c r="D500" s="984"/>
      <c r="E500" s="984"/>
      <c r="F500" s="984"/>
      <c r="G500" s="984"/>
      <c r="H500" s="984"/>
      <c r="I500" s="984"/>
      <c r="J500" s="984"/>
      <c r="K500" s="984"/>
      <c r="L500" s="984"/>
      <c r="M500" s="984"/>
      <c r="N500" s="984"/>
      <c r="O500" s="984"/>
      <c r="P500" s="984"/>
      <c r="Q500" s="984"/>
      <c r="R500" s="984"/>
      <c r="S500" s="984"/>
      <c r="T500" s="984"/>
      <c r="U500" s="984"/>
      <c r="V500" s="984"/>
      <c r="W500" s="984"/>
      <c r="X500" s="984"/>
      <c r="Y500" s="984"/>
      <c r="Z500" s="984"/>
      <c r="AA500" s="984"/>
    </row>
    <row r="501">
      <c r="A501" s="984"/>
      <c r="B501" s="984"/>
      <c r="C501" s="1036"/>
      <c r="D501" s="984"/>
      <c r="E501" s="984"/>
      <c r="F501" s="984"/>
      <c r="G501" s="984"/>
      <c r="H501" s="984"/>
      <c r="I501" s="984"/>
      <c r="J501" s="984"/>
      <c r="K501" s="984"/>
      <c r="L501" s="984"/>
      <c r="M501" s="984"/>
      <c r="N501" s="984"/>
      <c r="O501" s="984"/>
      <c r="P501" s="984"/>
      <c r="Q501" s="984"/>
      <c r="R501" s="984"/>
      <c r="S501" s="984"/>
      <c r="T501" s="984"/>
      <c r="U501" s="984"/>
      <c r="V501" s="984"/>
      <c r="W501" s="984"/>
      <c r="X501" s="984"/>
      <c r="Y501" s="984"/>
      <c r="Z501" s="984"/>
      <c r="AA501" s="984"/>
    </row>
    <row r="502">
      <c r="A502" s="984"/>
      <c r="B502" s="984"/>
      <c r="C502" s="1036"/>
      <c r="D502" s="984"/>
      <c r="E502" s="984"/>
      <c r="F502" s="984"/>
      <c r="G502" s="984"/>
      <c r="H502" s="984"/>
      <c r="I502" s="984"/>
      <c r="J502" s="984"/>
      <c r="K502" s="984"/>
      <c r="L502" s="984"/>
      <c r="M502" s="984"/>
      <c r="N502" s="984"/>
      <c r="O502" s="984"/>
      <c r="P502" s="984"/>
      <c r="Q502" s="984"/>
      <c r="R502" s="984"/>
      <c r="S502" s="984"/>
      <c r="T502" s="984"/>
      <c r="U502" s="984"/>
      <c r="V502" s="984"/>
      <c r="W502" s="984"/>
      <c r="X502" s="984"/>
      <c r="Y502" s="984"/>
      <c r="Z502" s="984"/>
      <c r="AA502" s="984"/>
    </row>
    <row r="503">
      <c r="A503" s="984"/>
      <c r="B503" s="984"/>
      <c r="C503" s="1036"/>
      <c r="D503" s="984"/>
      <c r="E503" s="984"/>
      <c r="F503" s="984"/>
      <c r="G503" s="984"/>
      <c r="H503" s="984"/>
      <c r="I503" s="984"/>
      <c r="J503" s="984"/>
      <c r="K503" s="984"/>
      <c r="L503" s="984"/>
      <c r="M503" s="984"/>
      <c r="N503" s="984"/>
      <c r="O503" s="984"/>
      <c r="P503" s="984"/>
      <c r="Q503" s="984"/>
      <c r="R503" s="984"/>
      <c r="S503" s="984"/>
      <c r="T503" s="984"/>
      <c r="U503" s="984"/>
      <c r="V503" s="984"/>
      <c r="W503" s="984"/>
      <c r="X503" s="984"/>
      <c r="Y503" s="984"/>
      <c r="Z503" s="984"/>
      <c r="AA503" s="984"/>
    </row>
    <row r="504">
      <c r="A504" s="984"/>
      <c r="B504" s="984"/>
      <c r="C504" s="1036"/>
      <c r="D504" s="984"/>
      <c r="E504" s="984"/>
      <c r="F504" s="984"/>
      <c r="G504" s="984"/>
      <c r="H504" s="984"/>
      <c r="I504" s="984"/>
      <c r="J504" s="984"/>
      <c r="K504" s="984"/>
      <c r="L504" s="984"/>
      <c r="M504" s="984"/>
      <c r="N504" s="984"/>
      <c r="O504" s="984"/>
      <c r="P504" s="984"/>
      <c r="Q504" s="984"/>
      <c r="R504" s="984"/>
      <c r="S504" s="984"/>
      <c r="T504" s="984"/>
      <c r="U504" s="984"/>
      <c r="V504" s="984"/>
      <c r="W504" s="984"/>
      <c r="X504" s="984"/>
      <c r="Y504" s="984"/>
      <c r="Z504" s="984"/>
      <c r="AA504" s="984"/>
    </row>
    <row r="505">
      <c r="A505" s="984"/>
      <c r="B505" s="984"/>
      <c r="C505" s="1036"/>
      <c r="D505" s="984"/>
      <c r="E505" s="984"/>
      <c r="F505" s="984"/>
      <c r="G505" s="984"/>
      <c r="H505" s="984"/>
      <c r="I505" s="984"/>
      <c r="J505" s="984"/>
      <c r="K505" s="984"/>
      <c r="L505" s="984"/>
      <c r="M505" s="984"/>
      <c r="N505" s="984"/>
      <c r="O505" s="984"/>
      <c r="P505" s="984"/>
      <c r="Q505" s="984"/>
      <c r="R505" s="984"/>
      <c r="S505" s="984"/>
      <c r="T505" s="984"/>
      <c r="U505" s="984"/>
      <c r="V505" s="984"/>
      <c r="W505" s="984"/>
      <c r="X505" s="984"/>
      <c r="Y505" s="984"/>
      <c r="Z505" s="984"/>
      <c r="AA505" s="984"/>
    </row>
    <row r="506">
      <c r="A506" s="984"/>
      <c r="B506" s="984"/>
      <c r="C506" s="1036"/>
      <c r="D506" s="984"/>
      <c r="E506" s="984"/>
      <c r="F506" s="984"/>
      <c r="G506" s="984"/>
      <c r="H506" s="984"/>
      <c r="I506" s="984"/>
      <c r="J506" s="984"/>
      <c r="K506" s="984"/>
      <c r="L506" s="984"/>
      <c r="M506" s="984"/>
      <c r="N506" s="984"/>
      <c r="O506" s="984"/>
      <c r="P506" s="984"/>
      <c r="Q506" s="984"/>
      <c r="R506" s="984"/>
      <c r="S506" s="984"/>
      <c r="T506" s="984"/>
      <c r="U506" s="984"/>
      <c r="V506" s="984"/>
      <c r="W506" s="984"/>
      <c r="X506" s="984"/>
      <c r="Y506" s="984"/>
      <c r="Z506" s="984"/>
      <c r="AA506" s="984"/>
    </row>
    <row r="507">
      <c r="A507" s="984"/>
      <c r="B507" s="984"/>
      <c r="C507" s="1036"/>
      <c r="D507" s="984"/>
      <c r="E507" s="984"/>
      <c r="F507" s="984"/>
      <c r="G507" s="984"/>
      <c r="H507" s="984"/>
      <c r="I507" s="984"/>
      <c r="J507" s="984"/>
      <c r="K507" s="984"/>
      <c r="L507" s="984"/>
      <c r="M507" s="984"/>
      <c r="N507" s="984"/>
      <c r="O507" s="984"/>
      <c r="P507" s="984"/>
      <c r="Q507" s="984"/>
      <c r="R507" s="984"/>
      <c r="S507" s="984"/>
      <c r="T507" s="984"/>
      <c r="U507" s="984"/>
      <c r="V507" s="984"/>
      <c r="W507" s="984"/>
      <c r="X507" s="984"/>
      <c r="Y507" s="984"/>
      <c r="Z507" s="984"/>
      <c r="AA507" s="984"/>
    </row>
    <row r="508">
      <c r="A508" s="984"/>
      <c r="B508" s="984"/>
      <c r="C508" s="1036"/>
      <c r="D508" s="984"/>
      <c r="E508" s="984"/>
      <c r="F508" s="984"/>
      <c r="G508" s="984"/>
      <c r="H508" s="984"/>
      <c r="I508" s="984"/>
      <c r="J508" s="984"/>
      <c r="K508" s="984"/>
      <c r="L508" s="984"/>
      <c r="M508" s="984"/>
      <c r="N508" s="984"/>
      <c r="O508" s="984"/>
      <c r="P508" s="984"/>
      <c r="Q508" s="984"/>
      <c r="R508" s="984"/>
      <c r="S508" s="984"/>
      <c r="T508" s="984"/>
      <c r="U508" s="984"/>
      <c r="V508" s="984"/>
      <c r="W508" s="984"/>
      <c r="X508" s="984"/>
      <c r="Y508" s="984"/>
      <c r="Z508" s="984"/>
      <c r="AA508" s="984"/>
    </row>
    <row r="509">
      <c r="A509" s="984"/>
      <c r="B509" s="984"/>
      <c r="C509" s="1036"/>
      <c r="D509" s="984"/>
      <c r="E509" s="984"/>
      <c r="F509" s="984"/>
      <c r="G509" s="984"/>
      <c r="H509" s="984"/>
      <c r="I509" s="984"/>
      <c r="J509" s="984"/>
      <c r="K509" s="984"/>
      <c r="L509" s="984"/>
      <c r="M509" s="984"/>
      <c r="N509" s="984"/>
      <c r="O509" s="984"/>
      <c r="P509" s="984"/>
      <c r="Q509" s="984"/>
      <c r="R509" s="984"/>
      <c r="S509" s="984"/>
      <c r="T509" s="984"/>
      <c r="U509" s="984"/>
      <c r="V509" s="984"/>
      <c r="W509" s="984"/>
      <c r="X509" s="984"/>
      <c r="Y509" s="984"/>
      <c r="Z509" s="984"/>
      <c r="AA509" s="984"/>
    </row>
    <row r="510">
      <c r="A510" s="984"/>
      <c r="B510" s="984"/>
      <c r="C510" s="1036"/>
      <c r="D510" s="984"/>
      <c r="E510" s="984"/>
      <c r="F510" s="984"/>
      <c r="G510" s="984"/>
      <c r="H510" s="984"/>
      <c r="I510" s="984"/>
      <c r="J510" s="984"/>
      <c r="K510" s="984"/>
      <c r="L510" s="984"/>
      <c r="M510" s="984"/>
      <c r="N510" s="984"/>
      <c r="O510" s="984"/>
      <c r="P510" s="984"/>
      <c r="Q510" s="984"/>
      <c r="R510" s="984"/>
      <c r="S510" s="984"/>
      <c r="T510" s="984"/>
      <c r="U510" s="984"/>
      <c r="V510" s="984"/>
      <c r="W510" s="984"/>
      <c r="X510" s="984"/>
      <c r="Y510" s="984"/>
      <c r="Z510" s="984"/>
      <c r="AA510" s="984"/>
    </row>
    <row r="511">
      <c r="A511" s="984"/>
      <c r="B511" s="984"/>
      <c r="C511" s="1036"/>
      <c r="D511" s="984"/>
      <c r="E511" s="984"/>
      <c r="F511" s="984"/>
      <c r="G511" s="984"/>
      <c r="H511" s="984"/>
      <c r="I511" s="984"/>
      <c r="J511" s="984"/>
      <c r="K511" s="984"/>
      <c r="L511" s="984"/>
      <c r="M511" s="984"/>
      <c r="N511" s="984"/>
      <c r="O511" s="984"/>
      <c r="P511" s="984"/>
      <c r="Q511" s="984"/>
      <c r="R511" s="984"/>
      <c r="S511" s="984"/>
      <c r="T511" s="984"/>
      <c r="U511" s="984"/>
      <c r="V511" s="984"/>
      <c r="W511" s="984"/>
      <c r="X511" s="984"/>
      <c r="Y511" s="984"/>
      <c r="Z511" s="984"/>
      <c r="AA511" s="984"/>
    </row>
    <row r="512">
      <c r="A512" s="984"/>
      <c r="B512" s="984"/>
      <c r="C512" s="1036"/>
      <c r="D512" s="984"/>
      <c r="E512" s="984"/>
      <c r="F512" s="984"/>
      <c r="G512" s="984"/>
      <c r="H512" s="984"/>
      <c r="I512" s="984"/>
      <c r="J512" s="984"/>
      <c r="K512" s="984"/>
      <c r="L512" s="984"/>
      <c r="M512" s="984"/>
      <c r="N512" s="984"/>
      <c r="O512" s="984"/>
      <c r="P512" s="984"/>
      <c r="Q512" s="984"/>
      <c r="R512" s="984"/>
      <c r="S512" s="984"/>
      <c r="T512" s="984"/>
      <c r="U512" s="984"/>
      <c r="V512" s="984"/>
      <c r="W512" s="984"/>
      <c r="X512" s="984"/>
      <c r="Y512" s="984"/>
      <c r="Z512" s="984"/>
      <c r="AA512" s="984"/>
    </row>
    <row r="513">
      <c r="A513" s="984"/>
      <c r="B513" s="984"/>
      <c r="C513" s="1036"/>
      <c r="D513" s="984"/>
      <c r="E513" s="984"/>
      <c r="F513" s="984"/>
      <c r="G513" s="984"/>
      <c r="H513" s="984"/>
      <c r="I513" s="984"/>
      <c r="J513" s="984"/>
      <c r="K513" s="984"/>
      <c r="L513" s="984"/>
      <c r="M513" s="984"/>
      <c r="N513" s="984"/>
      <c r="O513" s="984"/>
      <c r="P513" s="984"/>
      <c r="Q513" s="984"/>
      <c r="R513" s="984"/>
      <c r="S513" s="984"/>
      <c r="T513" s="984"/>
      <c r="U513" s="984"/>
      <c r="V513" s="984"/>
      <c r="W513" s="984"/>
      <c r="X513" s="984"/>
      <c r="Y513" s="984"/>
      <c r="Z513" s="984"/>
      <c r="AA513" s="984"/>
    </row>
    <row r="514">
      <c r="A514" s="984"/>
      <c r="B514" s="984"/>
      <c r="C514" s="1036"/>
      <c r="D514" s="984"/>
      <c r="E514" s="984"/>
      <c r="F514" s="984"/>
      <c r="G514" s="984"/>
      <c r="H514" s="984"/>
      <c r="I514" s="984"/>
      <c r="J514" s="984"/>
      <c r="K514" s="984"/>
      <c r="L514" s="984"/>
      <c r="M514" s="984"/>
      <c r="N514" s="984"/>
      <c r="O514" s="984"/>
      <c r="P514" s="984"/>
      <c r="Q514" s="984"/>
      <c r="R514" s="984"/>
      <c r="S514" s="984"/>
      <c r="T514" s="984"/>
      <c r="U514" s="984"/>
      <c r="V514" s="984"/>
      <c r="W514" s="984"/>
      <c r="X514" s="984"/>
      <c r="Y514" s="984"/>
      <c r="Z514" s="984"/>
      <c r="AA514" s="984"/>
    </row>
    <row r="515">
      <c r="A515" s="984"/>
      <c r="B515" s="984"/>
      <c r="C515" s="1036"/>
      <c r="D515" s="984"/>
      <c r="E515" s="984"/>
      <c r="F515" s="984"/>
      <c r="G515" s="984"/>
      <c r="H515" s="984"/>
      <c r="I515" s="984"/>
      <c r="J515" s="984"/>
      <c r="K515" s="984"/>
      <c r="L515" s="984"/>
      <c r="M515" s="984"/>
      <c r="N515" s="984"/>
      <c r="O515" s="984"/>
      <c r="P515" s="984"/>
      <c r="Q515" s="984"/>
      <c r="R515" s="984"/>
      <c r="S515" s="984"/>
      <c r="T515" s="984"/>
      <c r="U515" s="984"/>
      <c r="V515" s="984"/>
      <c r="W515" s="984"/>
      <c r="X515" s="984"/>
      <c r="Y515" s="984"/>
      <c r="Z515" s="984"/>
      <c r="AA515" s="984"/>
    </row>
    <row r="516">
      <c r="A516" s="984"/>
      <c r="B516" s="984"/>
      <c r="C516" s="1036"/>
      <c r="D516" s="984"/>
      <c r="E516" s="984"/>
      <c r="F516" s="984"/>
      <c r="G516" s="984"/>
      <c r="H516" s="984"/>
      <c r="I516" s="984"/>
      <c r="J516" s="984"/>
      <c r="K516" s="984"/>
      <c r="L516" s="984"/>
      <c r="M516" s="984"/>
      <c r="N516" s="984"/>
      <c r="O516" s="984"/>
      <c r="P516" s="984"/>
      <c r="Q516" s="984"/>
      <c r="R516" s="984"/>
      <c r="S516" s="984"/>
      <c r="T516" s="984"/>
      <c r="U516" s="984"/>
      <c r="V516" s="984"/>
      <c r="W516" s="984"/>
      <c r="X516" s="984"/>
      <c r="Y516" s="984"/>
      <c r="Z516" s="984"/>
      <c r="AA516" s="984"/>
    </row>
    <row r="517">
      <c r="A517" s="984"/>
      <c r="B517" s="984"/>
      <c r="C517" s="1036"/>
      <c r="D517" s="984"/>
      <c r="E517" s="984"/>
      <c r="F517" s="984"/>
      <c r="G517" s="984"/>
      <c r="H517" s="984"/>
      <c r="I517" s="984"/>
      <c r="J517" s="984"/>
      <c r="K517" s="984"/>
      <c r="L517" s="984"/>
      <c r="M517" s="984"/>
      <c r="N517" s="984"/>
      <c r="O517" s="984"/>
      <c r="P517" s="984"/>
      <c r="Q517" s="984"/>
      <c r="R517" s="984"/>
      <c r="S517" s="984"/>
      <c r="T517" s="984"/>
      <c r="U517" s="984"/>
      <c r="V517" s="984"/>
      <c r="W517" s="984"/>
      <c r="X517" s="984"/>
      <c r="Y517" s="984"/>
      <c r="Z517" s="984"/>
      <c r="AA517" s="984"/>
    </row>
    <row r="518">
      <c r="A518" s="984"/>
      <c r="B518" s="984"/>
      <c r="C518" s="1036"/>
      <c r="D518" s="984"/>
      <c r="E518" s="984"/>
      <c r="F518" s="984"/>
      <c r="G518" s="984"/>
      <c r="H518" s="984"/>
      <c r="I518" s="984"/>
      <c r="J518" s="984"/>
      <c r="K518" s="984"/>
      <c r="L518" s="984"/>
      <c r="M518" s="984"/>
      <c r="N518" s="984"/>
      <c r="O518" s="984"/>
      <c r="P518" s="984"/>
      <c r="Q518" s="984"/>
      <c r="R518" s="984"/>
      <c r="S518" s="984"/>
      <c r="T518" s="984"/>
      <c r="U518" s="984"/>
      <c r="V518" s="984"/>
      <c r="W518" s="984"/>
      <c r="X518" s="984"/>
      <c r="Y518" s="984"/>
      <c r="Z518" s="984"/>
      <c r="AA518" s="984"/>
    </row>
    <row r="519">
      <c r="A519" s="984"/>
      <c r="B519" s="984"/>
      <c r="C519" s="1036"/>
      <c r="D519" s="984"/>
      <c r="E519" s="984"/>
      <c r="F519" s="984"/>
      <c r="G519" s="984"/>
      <c r="H519" s="984"/>
      <c r="I519" s="984"/>
      <c r="J519" s="984"/>
      <c r="K519" s="984"/>
      <c r="L519" s="984"/>
      <c r="M519" s="984"/>
      <c r="N519" s="984"/>
      <c r="O519" s="984"/>
      <c r="P519" s="984"/>
      <c r="Q519" s="984"/>
      <c r="R519" s="984"/>
      <c r="S519" s="984"/>
      <c r="T519" s="984"/>
      <c r="U519" s="984"/>
      <c r="V519" s="984"/>
      <c r="W519" s="984"/>
      <c r="X519" s="984"/>
      <c r="Y519" s="984"/>
      <c r="Z519" s="984"/>
      <c r="AA519" s="984"/>
    </row>
    <row r="520">
      <c r="A520" s="984"/>
      <c r="B520" s="984"/>
      <c r="C520" s="1036"/>
      <c r="D520" s="984"/>
      <c r="E520" s="984"/>
      <c r="F520" s="984"/>
      <c r="G520" s="984"/>
      <c r="H520" s="984"/>
      <c r="I520" s="984"/>
      <c r="J520" s="984"/>
      <c r="K520" s="984"/>
      <c r="L520" s="984"/>
      <c r="M520" s="984"/>
      <c r="N520" s="984"/>
      <c r="O520" s="984"/>
      <c r="P520" s="984"/>
      <c r="Q520" s="984"/>
      <c r="R520" s="984"/>
      <c r="S520" s="984"/>
      <c r="T520" s="984"/>
      <c r="U520" s="984"/>
      <c r="V520" s="984"/>
      <c r="W520" s="984"/>
      <c r="X520" s="984"/>
      <c r="Y520" s="984"/>
      <c r="Z520" s="984"/>
      <c r="AA520" s="984"/>
    </row>
    <row r="521">
      <c r="A521" s="984"/>
      <c r="B521" s="984"/>
      <c r="C521" s="1036"/>
      <c r="D521" s="984"/>
      <c r="E521" s="984"/>
      <c r="F521" s="984"/>
      <c r="G521" s="984"/>
      <c r="H521" s="984"/>
      <c r="I521" s="984"/>
      <c r="J521" s="984"/>
      <c r="K521" s="984"/>
      <c r="L521" s="984"/>
      <c r="M521" s="984"/>
      <c r="N521" s="984"/>
      <c r="O521" s="984"/>
      <c r="P521" s="984"/>
      <c r="Q521" s="984"/>
      <c r="R521" s="984"/>
      <c r="S521" s="984"/>
      <c r="T521" s="984"/>
      <c r="U521" s="984"/>
      <c r="V521" s="984"/>
      <c r="W521" s="984"/>
      <c r="X521" s="984"/>
      <c r="Y521" s="984"/>
      <c r="Z521" s="984"/>
      <c r="AA521" s="984"/>
    </row>
    <row r="522">
      <c r="A522" s="984"/>
      <c r="B522" s="984"/>
      <c r="C522" s="1036"/>
      <c r="D522" s="984"/>
      <c r="E522" s="984"/>
      <c r="F522" s="984"/>
      <c r="G522" s="984"/>
      <c r="H522" s="984"/>
      <c r="I522" s="984"/>
      <c r="J522" s="984"/>
      <c r="K522" s="984"/>
      <c r="L522" s="984"/>
      <c r="M522" s="984"/>
      <c r="N522" s="984"/>
      <c r="O522" s="984"/>
      <c r="P522" s="984"/>
      <c r="Q522" s="984"/>
      <c r="R522" s="984"/>
      <c r="S522" s="984"/>
      <c r="T522" s="984"/>
      <c r="U522" s="984"/>
      <c r="V522" s="984"/>
      <c r="W522" s="984"/>
      <c r="X522" s="984"/>
      <c r="Y522" s="984"/>
      <c r="Z522" s="984"/>
      <c r="AA522" s="984"/>
    </row>
    <row r="523">
      <c r="A523" s="984"/>
      <c r="B523" s="984"/>
      <c r="C523" s="1036"/>
      <c r="D523" s="984"/>
      <c r="E523" s="984"/>
      <c r="F523" s="984"/>
      <c r="G523" s="984"/>
      <c r="H523" s="984"/>
      <c r="I523" s="984"/>
      <c r="J523" s="984"/>
      <c r="K523" s="984"/>
      <c r="L523" s="984"/>
      <c r="M523" s="984"/>
      <c r="N523" s="984"/>
      <c r="O523" s="984"/>
      <c r="P523" s="984"/>
      <c r="Q523" s="984"/>
      <c r="R523" s="984"/>
      <c r="S523" s="984"/>
      <c r="T523" s="984"/>
      <c r="U523" s="984"/>
      <c r="V523" s="984"/>
      <c r="W523" s="984"/>
      <c r="X523" s="984"/>
      <c r="Y523" s="984"/>
      <c r="Z523" s="984"/>
      <c r="AA523" s="984"/>
    </row>
    <row r="524">
      <c r="A524" s="984"/>
      <c r="B524" s="984"/>
      <c r="C524" s="1036"/>
      <c r="D524" s="984"/>
      <c r="E524" s="984"/>
      <c r="F524" s="984"/>
      <c r="G524" s="984"/>
      <c r="H524" s="984"/>
      <c r="I524" s="984"/>
      <c r="J524" s="984"/>
      <c r="K524" s="984"/>
      <c r="L524" s="984"/>
      <c r="M524" s="984"/>
      <c r="N524" s="984"/>
      <c r="O524" s="984"/>
      <c r="P524" s="984"/>
      <c r="Q524" s="984"/>
      <c r="R524" s="984"/>
      <c r="S524" s="984"/>
      <c r="T524" s="984"/>
      <c r="U524" s="984"/>
      <c r="V524" s="984"/>
      <c r="W524" s="984"/>
      <c r="X524" s="984"/>
      <c r="Y524" s="984"/>
      <c r="Z524" s="984"/>
      <c r="AA524" s="984"/>
    </row>
    <row r="525">
      <c r="A525" s="984"/>
      <c r="B525" s="984"/>
      <c r="C525" s="1036"/>
      <c r="D525" s="984"/>
      <c r="E525" s="984"/>
      <c r="F525" s="984"/>
      <c r="G525" s="984"/>
      <c r="H525" s="984"/>
      <c r="I525" s="984"/>
      <c r="J525" s="984"/>
      <c r="K525" s="984"/>
      <c r="L525" s="984"/>
      <c r="M525" s="984"/>
      <c r="N525" s="984"/>
      <c r="O525" s="984"/>
      <c r="P525" s="984"/>
      <c r="Q525" s="984"/>
      <c r="R525" s="984"/>
      <c r="S525" s="984"/>
      <c r="T525" s="984"/>
      <c r="U525" s="984"/>
      <c r="V525" s="984"/>
      <c r="W525" s="984"/>
      <c r="X525" s="984"/>
      <c r="Y525" s="984"/>
      <c r="Z525" s="984"/>
      <c r="AA525" s="984"/>
    </row>
    <row r="526">
      <c r="A526" s="984"/>
      <c r="B526" s="984"/>
      <c r="C526" s="1036"/>
      <c r="D526" s="984"/>
      <c r="E526" s="984"/>
      <c r="F526" s="984"/>
      <c r="G526" s="984"/>
      <c r="H526" s="984"/>
      <c r="I526" s="984"/>
      <c r="J526" s="984"/>
      <c r="K526" s="984"/>
      <c r="L526" s="984"/>
      <c r="M526" s="984"/>
      <c r="N526" s="984"/>
      <c r="O526" s="984"/>
      <c r="P526" s="984"/>
      <c r="Q526" s="984"/>
      <c r="R526" s="984"/>
      <c r="S526" s="984"/>
      <c r="T526" s="984"/>
      <c r="U526" s="984"/>
      <c r="V526" s="984"/>
      <c r="W526" s="984"/>
      <c r="X526" s="984"/>
      <c r="Y526" s="984"/>
      <c r="Z526" s="984"/>
      <c r="AA526" s="984"/>
    </row>
    <row r="527">
      <c r="A527" s="984"/>
      <c r="B527" s="984"/>
      <c r="C527" s="1036"/>
      <c r="D527" s="984"/>
      <c r="E527" s="984"/>
      <c r="F527" s="984"/>
      <c r="G527" s="984"/>
      <c r="H527" s="984"/>
      <c r="I527" s="984"/>
      <c r="J527" s="984"/>
      <c r="K527" s="984"/>
      <c r="L527" s="984"/>
      <c r="M527" s="984"/>
      <c r="N527" s="984"/>
      <c r="O527" s="984"/>
      <c r="P527" s="984"/>
      <c r="Q527" s="984"/>
      <c r="R527" s="984"/>
      <c r="S527" s="984"/>
      <c r="T527" s="984"/>
      <c r="U527" s="984"/>
      <c r="V527" s="984"/>
      <c r="W527" s="984"/>
      <c r="X527" s="984"/>
      <c r="Y527" s="984"/>
      <c r="Z527" s="984"/>
      <c r="AA527" s="984"/>
    </row>
    <row r="528">
      <c r="A528" s="984"/>
      <c r="B528" s="984"/>
      <c r="C528" s="1036"/>
      <c r="D528" s="984"/>
      <c r="E528" s="984"/>
      <c r="F528" s="984"/>
      <c r="G528" s="984"/>
      <c r="H528" s="984"/>
      <c r="I528" s="984"/>
      <c r="J528" s="984"/>
      <c r="K528" s="984"/>
      <c r="L528" s="984"/>
      <c r="M528" s="984"/>
      <c r="N528" s="984"/>
      <c r="O528" s="984"/>
      <c r="P528" s="984"/>
      <c r="Q528" s="984"/>
      <c r="R528" s="984"/>
      <c r="S528" s="984"/>
      <c r="T528" s="984"/>
      <c r="U528" s="984"/>
      <c r="V528" s="984"/>
      <c r="W528" s="984"/>
      <c r="X528" s="984"/>
      <c r="Y528" s="984"/>
      <c r="Z528" s="984"/>
      <c r="AA528" s="984"/>
    </row>
    <row r="529">
      <c r="A529" s="984"/>
      <c r="B529" s="984"/>
      <c r="C529" s="1036"/>
      <c r="D529" s="984"/>
      <c r="E529" s="984"/>
      <c r="F529" s="984"/>
      <c r="G529" s="984"/>
      <c r="H529" s="984"/>
      <c r="I529" s="984"/>
      <c r="J529" s="984"/>
      <c r="K529" s="984"/>
      <c r="L529" s="984"/>
      <c r="M529" s="984"/>
      <c r="N529" s="984"/>
      <c r="O529" s="984"/>
      <c r="P529" s="984"/>
      <c r="Q529" s="984"/>
      <c r="R529" s="984"/>
      <c r="S529" s="984"/>
      <c r="T529" s="984"/>
      <c r="U529" s="984"/>
      <c r="V529" s="984"/>
      <c r="W529" s="984"/>
      <c r="X529" s="984"/>
      <c r="Y529" s="984"/>
      <c r="Z529" s="984"/>
      <c r="AA529" s="984"/>
    </row>
    <row r="530">
      <c r="A530" s="984"/>
      <c r="B530" s="984"/>
      <c r="C530" s="1036"/>
      <c r="D530" s="984"/>
      <c r="E530" s="984"/>
      <c r="F530" s="984"/>
      <c r="G530" s="984"/>
      <c r="H530" s="984"/>
      <c r="I530" s="984"/>
      <c r="J530" s="984"/>
      <c r="K530" s="984"/>
      <c r="L530" s="984"/>
      <c r="M530" s="984"/>
      <c r="N530" s="984"/>
      <c r="O530" s="984"/>
      <c r="P530" s="984"/>
      <c r="Q530" s="984"/>
      <c r="R530" s="984"/>
      <c r="S530" s="984"/>
      <c r="T530" s="984"/>
      <c r="U530" s="984"/>
      <c r="V530" s="984"/>
      <c r="W530" s="984"/>
      <c r="X530" s="984"/>
      <c r="Y530" s="984"/>
      <c r="Z530" s="984"/>
      <c r="AA530" s="984"/>
    </row>
    <row r="531">
      <c r="A531" s="984"/>
      <c r="B531" s="984"/>
      <c r="C531" s="1036"/>
      <c r="D531" s="984"/>
      <c r="E531" s="984"/>
      <c r="F531" s="984"/>
      <c r="G531" s="984"/>
      <c r="H531" s="984"/>
      <c r="I531" s="984"/>
      <c r="J531" s="984"/>
      <c r="K531" s="984"/>
      <c r="L531" s="984"/>
      <c r="M531" s="984"/>
      <c r="N531" s="984"/>
      <c r="O531" s="984"/>
      <c r="P531" s="984"/>
      <c r="Q531" s="984"/>
      <c r="R531" s="984"/>
      <c r="S531" s="984"/>
      <c r="T531" s="984"/>
      <c r="U531" s="984"/>
      <c r="V531" s="984"/>
      <c r="W531" s="984"/>
      <c r="X531" s="984"/>
      <c r="Y531" s="984"/>
      <c r="Z531" s="984"/>
      <c r="AA531" s="984"/>
    </row>
    <row r="532">
      <c r="A532" s="984"/>
      <c r="B532" s="984"/>
      <c r="C532" s="1036"/>
      <c r="D532" s="984"/>
      <c r="E532" s="984"/>
      <c r="F532" s="984"/>
      <c r="G532" s="984"/>
      <c r="H532" s="984"/>
      <c r="I532" s="984"/>
      <c r="J532" s="984"/>
      <c r="K532" s="984"/>
      <c r="L532" s="984"/>
      <c r="M532" s="984"/>
      <c r="N532" s="984"/>
      <c r="O532" s="984"/>
      <c r="P532" s="984"/>
      <c r="Q532" s="984"/>
      <c r="R532" s="984"/>
      <c r="S532" s="984"/>
      <c r="T532" s="984"/>
      <c r="U532" s="984"/>
      <c r="V532" s="984"/>
      <c r="W532" s="984"/>
      <c r="X532" s="984"/>
      <c r="Y532" s="984"/>
      <c r="Z532" s="984"/>
      <c r="AA532" s="984"/>
    </row>
    <row r="533">
      <c r="A533" s="984"/>
      <c r="B533" s="984"/>
      <c r="C533" s="1036"/>
      <c r="D533" s="984"/>
      <c r="E533" s="984"/>
      <c r="F533" s="984"/>
      <c r="G533" s="984"/>
      <c r="H533" s="984"/>
      <c r="I533" s="984"/>
      <c r="J533" s="984"/>
      <c r="K533" s="984"/>
      <c r="L533" s="984"/>
      <c r="M533" s="984"/>
      <c r="N533" s="984"/>
      <c r="O533" s="984"/>
      <c r="P533" s="984"/>
      <c r="Q533" s="984"/>
      <c r="R533" s="984"/>
      <c r="S533" s="984"/>
      <c r="T533" s="984"/>
      <c r="U533" s="984"/>
      <c r="V533" s="984"/>
      <c r="W533" s="984"/>
      <c r="X533" s="984"/>
      <c r="Y533" s="984"/>
      <c r="Z533" s="984"/>
      <c r="AA533" s="984"/>
    </row>
    <row r="534">
      <c r="A534" s="984"/>
      <c r="B534" s="984"/>
      <c r="C534" s="1036"/>
      <c r="D534" s="984"/>
      <c r="E534" s="984"/>
      <c r="F534" s="984"/>
      <c r="G534" s="984"/>
      <c r="H534" s="984"/>
      <c r="I534" s="984"/>
      <c r="J534" s="984"/>
      <c r="K534" s="984"/>
      <c r="L534" s="984"/>
      <c r="M534" s="984"/>
      <c r="N534" s="984"/>
      <c r="O534" s="984"/>
      <c r="P534" s="984"/>
      <c r="Q534" s="984"/>
      <c r="R534" s="984"/>
      <c r="S534" s="984"/>
      <c r="T534" s="984"/>
      <c r="U534" s="984"/>
      <c r="V534" s="984"/>
      <c r="W534" s="984"/>
      <c r="X534" s="984"/>
      <c r="Y534" s="984"/>
      <c r="Z534" s="984"/>
      <c r="AA534" s="984"/>
    </row>
    <row r="535">
      <c r="A535" s="984"/>
      <c r="B535" s="984"/>
      <c r="C535" s="1036"/>
      <c r="D535" s="984"/>
      <c r="E535" s="984"/>
      <c r="F535" s="984"/>
      <c r="G535" s="984"/>
      <c r="H535" s="984"/>
      <c r="I535" s="984"/>
      <c r="J535" s="984"/>
      <c r="K535" s="984"/>
      <c r="L535" s="984"/>
      <c r="M535" s="984"/>
      <c r="N535" s="984"/>
      <c r="O535" s="984"/>
      <c r="P535" s="984"/>
      <c r="Q535" s="984"/>
      <c r="R535" s="984"/>
      <c r="S535" s="984"/>
      <c r="T535" s="984"/>
      <c r="U535" s="984"/>
      <c r="V535" s="984"/>
      <c r="W535" s="984"/>
      <c r="X535" s="984"/>
      <c r="Y535" s="984"/>
      <c r="Z535" s="984"/>
      <c r="AA535" s="984"/>
    </row>
    <row r="536">
      <c r="A536" s="984"/>
      <c r="B536" s="984"/>
      <c r="C536" s="1036"/>
      <c r="D536" s="984"/>
      <c r="E536" s="984"/>
      <c r="F536" s="984"/>
      <c r="G536" s="984"/>
      <c r="H536" s="984"/>
      <c r="I536" s="984"/>
      <c r="J536" s="984"/>
      <c r="K536" s="984"/>
      <c r="L536" s="984"/>
      <c r="M536" s="984"/>
      <c r="N536" s="984"/>
      <c r="O536" s="984"/>
      <c r="P536" s="984"/>
      <c r="Q536" s="984"/>
      <c r="R536" s="984"/>
      <c r="S536" s="984"/>
      <c r="T536" s="984"/>
      <c r="U536" s="984"/>
      <c r="V536" s="984"/>
      <c r="W536" s="984"/>
      <c r="X536" s="984"/>
      <c r="Y536" s="984"/>
      <c r="Z536" s="984"/>
      <c r="AA536" s="984"/>
    </row>
    <row r="537">
      <c r="A537" s="984"/>
      <c r="B537" s="984"/>
      <c r="C537" s="1036"/>
      <c r="D537" s="984"/>
      <c r="E537" s="984"/>
      <c r="F537" s="984"/>
      <c r="G537" s="984"/>
      <c r="H537" s="984"/>
      <c r="I537" s="984"/>
      <c r="J537" s="984"/>
      <c r="K537" s="984"/>
      <c r="L537" s="984"/>
      <c r="M537" s="984"/>
      <c r="N537" s="984"/>
      <c r="O537" s="984"/>
      <c r="P537" s="984"/>
      <c r="Q537" s="984"/>
      <c r="R537" s="984"/>
      <c r="S537" s="984"/>
      <c r="T537" s="984"/>
      <c r="U537" s="984"/>
      <c r="V537" s="984"/>
      <c r="W537" s="984"/>
      <c r="X537" s="984"/>
      <c r="Y537" s="984"/>
      <c r="Z537" s="984"/>
      <c r="AA537" s="984"/>
    </row>
    <row r="538">
      <c r="A538" s="984"/>
      <c r="B538" s="984"/>
      <c r="C538" s="1036"/>
      <c r="D538" s="984"/>
      <c r="E538" s="984"/>
      <c r="F538" s="984"/>
      <c r="G538" s="984"/>
      <c r="H538" s="984"/>
      <c r="I538" s="984"/>
      <c r="J538" s="984"/>
      <c r="K538" s="984"/>
      <c r="L538" s="984"/>
      <c r="M538" s="984"/>
      <c r="N538" s="984"/>
      <c r="O538" s="984"/>
      <c r="P538" s="984"/>
      <c r="Q538" s="984"/>
      <c r="R538" s="984"/>
      <c r="S538" s="984"/>
      <c r="T538" s="984"/>
      <c r="U538" s="984"/>
      <c r="V538" s="984"/>
      <c r="W538" s="984"/>
      <c r="X538" s="984"/>
      <c r="Y538" s="984"/>
      <c r="Z538" s="984"/>
      <c r="AA538" s="984"/>
    </row>
    <row r="539">
      <c r="A539" s="984"/>
      <c r="B539" s="984"/>
      <c r="C539" s="1036"/>
      <c r="D539" s="984"/>
      <c r="E539" s="984"/>
      <c r="F539" s="984"/>
      <c r="G539" s="984"/>
      <c r="H539" s="984"/>
      <c r="I539" s="984"/>
      <c r="J539" s="984"/>
      <c r="K539" s="984"/>
      <c r="L539" s="984"/>
      <c r="M539" s="984"/>
      <c r="N539" s="984"/>
      <c r="O539" s="984"/>
      <c r="P539" s="984"/>
      <c r="Q539" s="984"/>
      <c r="R539" s="984"/>
      <c r="S539" s="984"/>
      <c r="T539" s="984"/>
      <c r="U539" s="984"/>
      <c r="V539" s="984"/>
      <c r="W539" s="984"/>
      <c r="X539" s="984"/>
      <c r="Y539" s="984"/>
      <c r="Z539" s="984"/>
      <c r="AA539" s="984"/>
    </row>
    <row r="540">
      <c r="A540" s="984"/>
      <c r="B540" s="984"/>
      <c r="C540" s="1036"/>
      <c r="D540" s="984"/>
      <c r="E540" s="984"/>
      <c r="F540" s="984"/>
      <c r="G540" s="984"/>
      <c r="H540" s="984"/>
      <c r="I540" s="984"/>
      <c r="J540" s="984"/>
      <c r="K540" s="984"/>
      <c r="L540" s="984"/>
      <c r="M540" s="984"/>
      <c r="N540" s="984"/>
      <c r="O540" s="984"/>
      <c r="P540" s="984"/>
      <c r="Q540" s="984"/>
      <c r="R540" s="984"/>
      <c r="S540" s="984"/>
      <c r="T540" s="984"/>
      <c r="U540" s="984"/>
      <c r="V540" s="984"/>
      <c r="W540" s="984"/>
      <c r="X540" s="984"/>
      <c r="Y540" s="984"/>
      <c r="Z540" s="984"/>
      <c r="AA540" s="984"/>
    </row>
    <row r="541">
      <c r="A541" s="984"/>
      <c r="B541" s="984"/>
      <c r="C541" s="1036"/>
      <c r="D541" s="984"/>
      <c r="E541" s="984"/>
      <c r="F541" s="984"/>
      <c r="G541" s="984"/>
      <c r="H541" s="984"/>
      <c r="I541" s="984"/>
      <c r="J541" s="984"/>
      <c r="K541" s="984"/>
      <c r="L541" s="984"/>
      <c r="M541" s="984"/>
      <c r="N541" s="984"/>
      <c r="O541" s="984"/>
      <c r="P541" s="984"/>
      <c r="Q541" s="984"/>
      <c r="R541" s="984"/>
      <c r="S541" s="984"/>
      <c r="T541" s="984"/>
      <c r="U541" s="984"/>
      <c r="V541" s="984"/>
      <c r="W541" s="984"/>
      <c r="X541" s="984"/>
      <c r="Y541" s="984"/>
      <c r="Z541" s="984"/>
      <c r="AA541" s="984"/>
    </row>
    <row r="542">
      <c r="A542" s="984"/>
      <c r="B542" s="984"/>
      <c r="C542" s="1036"/>
      <c r="D542" s="984"/>
      <c r="E542" s="984"/>
      <c r="F542" s="984"/>
      <c r="G542" s="984"/>
      <c r="H542" s="984"/>
      <c r="I542" s="984"/>
      <c r="J542" s="984"/>
      <c r="K542" s="984"/>
      <c r="L542" s="984"/>
      <c r="M542" s="984"/>
      <c r="N542" s="984"/>
      <c r="O542" s="984"/>
      <c r="P542" s="984"/>
      <c r="Q542" s="984"/>
      <c r="R542" s="984"/>
      <c r="S542" s="984"/>
      <c r="T542" s="984"/>
      <c r="U542" s="984"/>
      <c r="V542" s="984"/>
      <c r="W542" s="984"/>
      <c r="X542" s="984"/>
      <c r="Y542" s="984"/>
      <c r="Z542" s="984"/>
      <c r="AA542" s="984"/>
    </row>
    <row r="543">
      <c r="A543" s="984"/>
      <c r="B543" s="984"/>
      <c r="C543" s="1036"/>
      <c r="D543" s="984"/>
      <c r="E543" s="984"/>
      <c r="F543" s="984"/>
      <c r="G543" s="984"/>
      <c r="H543" s="984"/>
      <c r="I543" s="984"/>
      <c r="J543" s="984"/>
      <c r="K543" s="984"/>
      <c r="L543" s="984"/>
      <c r="M543" s="984"/>
      <c r="N543" s="984"/>
      <c r="O543" s="984"/>
      <c r="P543" s="984"/>
      <c r="Q543" s="984"/>
      <c r="R543" s="984"/>
      <c r="S543" s="984"/>
      <c r="T543" s="984"/>
      <c r="U543" s="984"/>
      <c r="V543" s="984"/>
      <c r="W543" s="984"/>
      <c r="X543" s="984"/>
      <c r="Y543" s="984"/>
      <c r="Z543" s="984"/>
      <c r="AA543" s="984"/>
    </row>
    <row r="544">
      <c r="A544" s="984"/>
      <c r="B544" s="984"/>
      <c r="C544" s="1036"/>
      <c r="D544" s="984"/>
      <c r="E544" s="984"/>
      <c r="F544" s="984"/>
      <c r="G544" s="984"/>
      <c r="H544" s="984"/>
      <c r="I544" s="984"/>
      <c r="J544" s="984"/>
      <c r="K544" s="984"/>
      <c r="L544" s="984"/>
      <c r="M544" s="984"/>
      <c r="N544" s="984"/>
      <c r="O544" s="984"/>
      <c r="P544" s="984"/>
      <c r="Q544" s="984"/>
      <c r="R544" s="984"/>
      <c r="S544" s="984"/>
      <c r="T544" s="984"/>
      <c r="U544" s="984"/>
      <c r="V544" s="984"/>
      <c r="W544" s="984"/>
      <c r="X544" s="984"/>
      <c r="Y544" s="984"/>
      <c r="Z544" s="984"/>
      <c r="AA544" s="984"/>
    </row>
    <row r="545">
      <c r="A545" s="984"/>
      <c r="B545" s="984"/>
      <c r="C545" s="1036"/>
      <c r="D545" s="984"/>
      <c r="E545" s="984"/>
      <c r="F545" s="984"/>
      <c r="G545" s="984"/>
      <c r="H545" s="984"/>
      <c r="I545" s="984"/>
      <c r="J545" s="984"/>
      <c r="K545" s="984"/>
      <c r="L545" s="984"/>
      <c r="M545" s="984"/>
      <c r="N545" s="984"/>
      <c r="O545" s="984"/>
      <c r="P545" s="984"/>
      <c r="Q545" s="984"/>
      <c r="R545" s="984"/>
      <c r="S545" s="984"/>
      <c r="T545" s="984"/>
      <c r="U545" s="984"/>
      <c r="V545" s="984"/>
      <c r="W545" s="984"/>
      <c r="X545" s="984"/>
      <c r="Y545" s="984"/>
      <c r="Z545" s="984"/>
      <c r="AA545" s="984"/>
    </row>
    <row r="546">
      <c r="A546" s="984"/>
      <c r="B546" s="984"/>
      <c r="C546" s="1036"/>
      <c r="D546" s="984"/>
      <c r="E546" s="984"/>
      <c r="F546" s="984"/>
      <c r="G546" s="984"/>
      <c r="H546" s="984"/>
      <c r="I546" s="984"/>
      <c r="J546" s="984"/>
      <c r="K546" s="984"/>
      <c r="L546" s="984"/>
      <c r="M546" s="984"/>
      <c r="N546" s="984"/>
      <c r="O546" s="984"/>
      <c r="P546" s="984"/>
      <c r="Q546" s="984"/>
      <c r="R546" s="984"/>
      <c r="S546" s="984"/>
      <c r="T546" s="984"/>
      <c r="U546" s="984"/>
      <c r="V546" s="984"/>
      <c r="W546" s="984"/>
      <c r="X546" s="984"/>
      <c r="Y546" s="984"/>
      <c r="Z546" s="984"/>
      <c r="AA546" s="984"/>
    </row>
    <row r="547">
      <c r="A547" s="984"/>
      <c r="B547" s="984"/>
      <c r="C547" s="1036"/>
      <c r="D547" s="984"/>
      <c r="E547" s="984"/>
      <c r="F547" s="984"/>
      <c r="G547" s="984"/>
      <c r="H547" s="984"/>
      <c r="I547" s="984"/>
      <c r="J547" s="984"/>
      <c r="K547" s="984"/>
      <c r="L547" s="984"/>
      <c r="M547" s="984"/>
      <c r="N547" s="984"/>
      <c r="O547" s="984"/>
      <c r="P547" s="984"/>
      <c r="Q547" s="984"/>
      <c r="R547" s="984"/>
      <c r="S547" s="984"/>
      <c r="T547" s="984"/>
      <c r="U547" s="984"/>
      <c r="V547" s="984"/>
      <c r="W547" s="984"/>
      <c r="X547" s="984"/>
      <c r="Y547" s="984"/>
      <c r="Z547" s="984"/>
      <c r="AA547" s="984"/>
    </row>
    <row r="548">
      <c r="A548" s="984"/>
      <c r="B548" s="984"/>
      <c r="C548" s="1036"/>
      <c r="D548" s="984"/>
      <c r="E548" s="984"/>
      <c r="F548" s="984"/>
      <c r="G548" s="984"/>
      <c r="H548" s="984"/>
      <c r="I548" s="984"/>
      <c r="J548" s="984"/>
      <c r="K548" s="984"/>
      <c r="L548" s="984"/>
      <c r="M548" s="984"/>
      <c r="N548" s="984"/>
      <c r="O548" s="984"/>
      <c r="P548" s="984"/>
      <c r="Q548" s="984"/>
      <c r="R548" s="984"/>
      <c r="S548" s="984"/>
      <c r="T548" s="984"/>
      <c r="U548" s="984"/>
      <c r="V548" s="984"/>
      <c r="W548" s="984"/>
      <c r="X548" s="984"/>
      <c r="Y548" s="984"/>
      <c r="Z548" s="984"/>
      <c r="AA548" s="984"/>
    </row>
    <row r="549">
      <c r="A549" s="984"/>
      <c r="B549" s="984"/>
      <c r="C549" s="1036"/>
      <c r="D549" s="984"/>
      <c r="E549" s="984"/>
      <c r="F549" s="984"/>
      <c r="G549" s="984"/>
      <c r="H549" s="984"/>
      <c r="I549" s="984"/>
      <c r="J549" s="984"/>
      <c r="K549" s="984"/>
      <c r="L549" s="984"/>
      <c r="M549" s="984"/>
      <c r="N549" s="984"/>
      <c r="O549" s="984"/>
      <c r="P549" s="984"/>
      <c r="Q549" s="984"/>
      <c r="R549" s="984"/>
      <c r="S549" s="984"/>
      <c r="T549" s="984"/>
      <c r="U549" s="984"/>
      <c r="V549" s="984"/>
      <c r="W549" s="984"/>
      <c r="X549" s="984"/>
      <c r="Y549" s="984"/>
      <c r="Z549" s="984"/>
      <c r="AA549" s="984"/>
    </row>
    <row r="550">
      <c r="A550" s="984"/>
      <c r="B550" s="984"/>
      <c r="C550" s="1036"/>
      <c r="D550" s="984"/>
      <c r="E550" s="984"/>
      <c r="F550" s="984"/>
      <c r="G550" s="984"/>
      <c r="H550" s="984"/>
      <c r="I550" s="984"/>
      <c r="J550" s="984"/>
      <c r="K550" s="984"/>
      <c r="L550" s="984"/>
      <c r="M550" s="984"/>
      <c r="N550" s="984"/>
      <c r="O550" s="984"/>
      <c r="P550" s="984"/>
      <c r="Q550" s="984"/>
      <c r="R550" s="984"/>
      <c r="S550" s="984"/>
      <c r="T550" s="984"/>
      <c r="U550" s="984"/>
      <c r="V550" s="984"/>
      <c r="W550" s="984"/>
      <c r="X550" s="984"/>
      <c r="Y550" s="984"/>
      <c r="Z550" s="984"/>
      <c r="AA550" s="984"/>
    </row>
    <row r="551">
      <c r="A551" s="984"/>
      <c r="B551" s="984"/>
      <c r="C551" s="1036"/>
      <c r="D551" s="984"/>
      <c r="E551" s="984"/>
      <c r="F551" s="984"/>
      <c r="G551" s="984"/>
      <c r="H551" s="984"/>
      <c r="I551" s="984"/>
      <c r="J551" s="984"/>
      <c r="K551" s="984"/>
      <c r="L551" s="984"/>
      <c r="M551" s="984"/>
      <c r="N551" s="984"/>
      <c r="O551" s="984"/>
      <c r="P551" s="984"/>
      <c r="Q551" s="984"/>
      <c r="R551" s="984"/>
      <c r="S551" s="984"/>
      <c r="T551" s="984"/>
      <c r="U551" s="984"/>
      <c r="V551" s="984"/>
      <c r="W551" s="984"/>
      <c r="X551" s="984"/>
      <c r="Y551" s="984"/>
      <c r="Z551" s="984"/>
      <c r="AA551" s="984"/>
    </row>
    <row r="552">
      <c r="A552" s="984"/>
      <c r="B552" s="984"/>
      <c r="C552" s="1036"/>
      <c r="D552" s="984"/>
      <c r="E552" s="984"/>
      <c r="F552" s="984"/>
      <c r="G552" s="984"/>
      <c r="H552" s="984"/>
      <c r="I552" s="984"/>
      <c r="J552" s="984"/>
      <c r="K552" s="984"/>
      <c r="L552" s="984"/>
      <c r="M552" s="984"/>
      <c r="N552" s="984"/>
      <c r="O552" s="984"/>
      <c r="P552" s="984"/>
      <c r="Q552" s="984"/>
      <c r="R552" s="984"/>
      <c r="S552" s="984"/>
      <c r="T552" s="984"/>
      <c r="U552" s="984"/>
      <c r="V552" s="984"/>
      <c r="W552" s="984"/>
      <c r="X552" s="984"/>
      <c r="Y552" s="984"/>
      <c r="Z552" s="984"/>
      <c r="AA552" s="984"/>
    </row>
    <row r="553">
      <c r="A553" s="984"/>
      <c r="B553" s="984"/>
      <c r="C553" s="1036"/>
      <c r="D553" s="984"/>
      <c r="E553" s="984"/>
      <c r="F553" s="984"/>
      <c r="G553" s="984"/>
      <c r="H553" s="984"/>
      <c r="I553" s="984"/>
      <c r="J553" s="984"/>
      <c r="K553" s="984"/>
      <c r="L553" s="984"/>
      <c r="M553" s="984"/>
      <c r="N553" s="984"/>
      <c r="O553" s="984"/>
      <c r="P553" s="984"/>
      <c r="Q553" s="984"/>
      <c r="R553" s="984"/>
      <c r="S553" s="984"/>
      <c r="T553" s="984"/>
      <c r="U553" s="984"/>
      <c r="V553" s="984"/>
      <c r="W553" s="984"/>
      <c r="X553" s="984"/>
      <c r="Y553" s="984"/>
      <c r="Z553" s="984"/>
      <c r="AA553" s="984"/>
    </row>
    <row r="554">
      <c r="A554" s="984"/>
      <c r="B554" s="984"/>
      <c r="C554" s="1036"/>
      <c r="D554" s="984"/>
      <c r="E554" s="984"/>
      <c r="F554" s="984"/>
      <c r="G554" s="984"/>
      <c r="H554" s="984"/>
      <c r="I554" s="984"/>
      <c r="J554" s="984"/>
      <c r="K554" s="984"/>
      <c r="L554" s="984"/>
      <c r="M554" s="984"/>
      <c r="N554" s="984"/>
      <c r="O554" s="984"/>
      <c r="P554" s="984"/>
      <c r="Q554" s="984"/>
      <c r="R554" s="984"/>
      <c r="S554" s="984"/>
      <c r="T554" s="984"/>
      <c r="U554" s="984"/>
      <c r="V554" s="984"/>
      <c r="W554" s="984"/>
      <c r="X554" s="984"/>
      <c r="Y554" s="984"/>
      <c r="Z554" s="984"/>
      <c r="AA554" s="984"/>
    </row>
    <row r="555">
      <c r="A555" s="984"/>
      <c r="B555" s="984"/>
      <c r="C555" s="1036"/>
      <c r="D555" s="984"/>
      <c r="E555" s="984"/>
      <c r="F555" s="984"/>
      <c r="G555" s="984"/>
      <c r="H555" s="984"/>
      <c r="I555" s="984"/>
      <c r="J555" s="984"/>
      <c r="K555" s="984"/>
      <c r="L555" s="984"/>
      <c r="M555" s="984"/>
      <c r="N555" s="984"/>
      <c r="O555" s="984"/>
      <c r="P555" s="984"/>
      <c r="Q555" s="984"/>
      <c r="R555" s="984"/>
      <c r="S555" s="984"/>
      <c r="T555" s="984"/>
      <c r="U555" s="984"/>
      <c r="V555" s="984"/>
      <c r="W555" s="984"/>
      <c r="X555" s="984"/>
      <c r="Y555" s="984"/>
      <c r="Z555" s="984"/>
      <c r="AA555" s="984"/>
    </row>
    <row r="556">
      <c r="A556" s="984"/>
      <c r="B556" s="984"/>
      <c r="C556" s="1036"/>
      <c r="D556" s="984"/>
      <c r="E556" s="984"/>
      <c r="F556" s="984"/>
      <c r="G556" s="984"/>
      <c r="H556" s="984"/>
      <c r="I556" s="984"/>
      <c r="J556" s="984"/>
      <c r="K556" s="984"/>
      <c r="L556" s="984"/>
      <c r="M556" s="984"/>
      <c r="N556" s="984"/>
      <c r="O556" s="984"/>
      <c r="P556" s="984"/>
      <c r="Q556" s="984"/>
      <c r="R556" s="984"/>
      <c r="S556" s="984"/>
      <c r="T556" s="984"/>
      <c r="U556" s="984"/>
      <c r="V556" s="984"/>
      <c r="W556" s="984"/>
      <c r="X556" s="984"/>
      <c r="Y556" s="984"/>
      <c r="Z556" s="984"/>
      <c r="AA556" s="984"/>
    </row>
    <row r="557">
      <c r="A557" s="984"/>
      <c r="B557" s="984"/>
      <c r="C557" s="1036"/>
      <c r="D557" s="984"/>
      <c r="E557" s="984"/>
      <c r="F557" s="984"/>
      <c r="G557" s="984"/>
      <c r="H557" s="984"/>
      <c r="I557" s="984"/>
      <c r="J557" s="984"/>
      <c r="K557" s="984"/>
      <c r="L557" s="984"/>
      <c r="M557" s="984"/>
      <c r="N557" s="984"/>
      <c r="O557" s="984"/>
      <c r="P557" s="984"/>
      <c r="Q557" s="984"/>
      <c r="R557" s="984"/>
      <c r="S557" s="984"/>
      <c r="T557" s="984"/>
      <c r="U557" s="984"/>
      <c r="V557" s="984"/>
      <c r="W557" s="984"/>
      <c r="X557" s="984"/>
      <c r="Y557" s="984"/>
      <c r="Z557" s="984"/>
      <c r="AA557" s="984"/>
    </row>
    <row r="558">
      <c r="A558" s="984"/>
      <c r="B558" s="984"/>
      <c r="C558" s="1036"/>
      <c r="D558" s="984"/>
      <c r="E558" s="984"/>
      <c r="F558" s="984"/>
      <c r="G558" s="984"/>
      <c r="H558" s="984"/>
      <c r="I558" s="984"/>
      <c r="J558" s="984"/>
      <c r="K558" s="984"/>
      <c r="L558" s="984"/>
      <c r="M558" s="984"/>
      <c r="N558" s="984"/>
      <c r="O558" s="984"/>
      <c r="P558" s="984"/>
      <c r="Q558" s="984"/>
      <c r="R558" s="984"/>
      <c r="S558" s="984"/>
      <c r="T558" s="984"/>
      <c r="U558" s="984"/>
      <c r="V558" s="984"/>
      <c r="W558" s="984"/>
      <c r="X558" s="984"/>
      <c r="Y558" s="984"/>
      <c r="Z558" s="984"/>
      <c r="AA558" s="984"/>
    </row>
    <row r="559">
      <c r="A559" s="984"/>
      <c r="B559" s="984"/>
      <c r="C559" s="1036"/>
      <c r="D559" s="984"/>
      <c r="E559" s="984"/>
      <c r="F559" s="984"/>
      <c r="G559" s="984"/>
      <c r="H559" s="984"/>
      <c r="I559" s="984"/>
      <c r="J559" s="984"/>
      <c r="K559" s="984"/>
      <c r="L559" s="984"/>
      <c r="M559" s="984"/>
      <c r="N559" s="984"/>
      <c r="O559" s="984"/>
      <c r="P559" s="984"/>
      <c r="Q559" s="984"/>
      <c r="R559" s="984"/>
      <c r="S559" s="984"/>
      <c r="T559" s="984"/>
      <c r="U559" s="984"/>
      <c r="V559" s="984"/>
      <c r="W559" s="984"/>
      <c r="X559" s="984"/>
      <c r="Y559" s="984"/>
      <c r="Z559" s="984"/>
      <c r="AA559" s="984"/>
    </row>
    <row r="560">
      <c r="A560" s="984"/>
      <c r="B560" s="984"/>
      <c r="C560" s="1036"/>
      <c r="D560" s="984"/>
      <c r="E560" s="984"/>
      <c r="F560" s="984"/>
      <c r="G560" s="984"/>
      <c r="H560" s="984"/>
      <c r="I560" s="984"/>
      <c r="J560" s="984"/>
      <c r="K560" s="984"/>
      <c r="L560" s="984"/>
      <c r="M560" s="984"/>
      <c r="N560" s="984"/>
      <c r="O560" s="984"/>
      <c r="P560" s="984"/>
      <c r="Q560" s="984"/>
      <c r="R560" s="984"/>
      <c r="S560" s="984"/>
      <c r="T560" s="984"/>
      <c r="U560" s="984"/>
      <c r="V560" s="984"/>
      <c r="W560" s="984"/>
      <c r="X560" s="984"/>
      <c r="Y560" s="984"/>
      <c r="Z560" s="984"/>
      <c r="AA560" s="984"/>
    </row>
    <row r="561">
      <c r="A561" s="984"/>
      <c r="B561" s="984"/>
      <c r="C561" s="1036"/>
      <c r="D561" s="984"/>
      <c r="E561" s="984"/>
      <c r="F561" s="984"/>
      <c r="G561" s="984"/>
      <c r="H561" s="984"/>
      <c r="I561" s="984"/>
      <c r="J561" s="984"/>
      <c r="K561" s="984"/>
      <c r="L561" s="984"/>
      <c r="M561" s="984"/>
      <c r="N561" s="984"/>
      <c r="O561" s="984"/>
      <c r="P561" s="984"/>
      <c r="Q561" s="984"/>
      <c r="R561" s="984"/>
      <c r="S561" s="984"/>
      <c r="T561" s="984"/>
      <c r="U561" s="984"/>
      <c r="V561" s="984"/>
      <c r="W561" s="984"/>
      <c r="X561" s="984"/>
      <c r="Y561" s="984"/>
      <c r="Z561" s="984"/>
      <c r="AA561" s="984"/>
    </row>
    <row r="562">
      <c r="A562" s="984"/>
      <c r="B562" s="984"/>
      <c r="C562" s="1036"/>
      <c r="D562" s="984"/>
      <c r="E562" s="984"/>
      <c r="F562" s="984"/>
      <c r="G562" s="984"/>
      <c r="H562" s="984"/>
      <c r="I562" s="984"/>
      <c r="J562" s="984"/>
      <c r="K562" s="984"/>
      <c r="L562" s="984"/>
      <c r="M562" s="984"/>
      <c r="N562" s="984"/>
      <c r="O562" s="984"/>
      <c r="P562" s="984"/>
      <c r="Q562" s="984"/>
      <c r="R562" s="984"/>
      <c r="S562" s="984"/>
      <c r="T562" s="984"/>
      <c r="U562" s="984"/>
      <c r="V562" s="984"/>
      <c r="W562" s="984"/>
      <c r="X562" s="984"/>
      <c r="Y562" s="984"/>
      <c r="Z562" s="984"/>
      <c r="AA562" s="984"/>
    </row>
    <row r="563">
      <c r="A563" s="984"/>
      <c r="B563" s="984"/>
      <c r="C563" s="1036"/>
      <c r="D563" s="984"/>
      <c r="E563" s="984"/>
      <c r="F563" s="984"/>
      <c r="G563" s="984"/>
      <c r="H563" s="984"/>
      <c r="I563" s="984"/>
      <c r="J563" s="984"/>
      <c r="K563" s="984"/>
      <c r="L563" s="984"/>
      <c r="M563" s="984"/>
      <c r="N563" s="984"/>
      <c r="O563" s="984"/>
      <c r="P563" s="984"/>
      <c r="Q563" s="984"/>
      <c r="R563" s="984"/>
      <c r="S563" s="984"/>
      <c r="T563" s="984"/>
      <c r="U563" s="984"/>
      <c r="V563" s="984"/>
      <c r="W563" s="984"/>
      <c r="X563" s="984"/>
      <c r="Y563" s="984"/>
      <c r="Z563" s="984"/>
      <c r="AA563" s="984"/>
    </row>
    <row r="564">
      <c r="A564" s="984"/>
      <c r="B564" s="984"/>
      <c r="C564" s="1036"/>
      <c r="D564" s="984"/>
      <c r="E564" s="984"/>
      <c r="F564" s="984"/>
      <c r="G564" s="984"/>
      <c r="H564" s="984"/>
      <c r="I564" s="984"/>
      <c r="J564" s="984"/>
      <c r="K564" s="984"/>
      <c r="L564" s="984"/>
      <c r="M564" s="984"/>
      <c r="N564" s="984"/>
      <c r="O564" s="984"/>
      <c r="P564" s="984"/>
      <c r="Q564" s="984"/>
      <c r="R564" s="984"/>
      <c r="S564" s="984"/>
      <c r="T564" s="984"/>
      <c r="U564" s="984"/>
      <c r="V564" s="984"/>
      <c r="W564" s="984"/>
      <c r="X564" s="984"/>
      <c r="Y564" s="984"/>
      <c r="Z564" s="984"/>
      <c r="AA564" s="984"/>
    </row>
    <row r="565">
      <c r="A565" s="984"/>
      <c r="B565" s="984"/>
      <c r="C565" s="1036"/>
      <c r="D565" s="984"/>
      <c r="E565" s="984"/>
      <c r="F565" s="984"/>
      <c r="G565" s="984"/>
      <c r="H565" s="984"/>
      <c r="I565" s="984"/>
      <c r="J565" s="984"/>
      <c r="K565" s="984"/>
      <c r="L565" s="984"/>
      <c r="M565" s="984"/>
      <c r="N565" s="984"/>
      <c r="O565" s="984"/>
      <c r="P565" s="984"/>
      <c r="Q565" s="984"/>
      <c r="R565" s="984"/>
      <c r="S565" s="984"/>
      <c r="T565" s="984"/>
      <c r="U565" s="984"/>
      <c r="V565" s="984"/>
      <c r="W565" s="984"/>
      <c r="X565" s="984"/>
      <c r="Y565" s="984"/>
      <c r="Z565" s="984"/>
      <c r="AA565" s="984"/>
    </row>
    <row r="566">
      <c r="A566" s="984"/>
      <c r="B566" s="984"/>
      <c r="C566" s="1036"/>
      <c r="D566" s="984"/>
      <c r="E566" s="984"/>
      <c r="F566" s="984"/>
      <c r="G566" s="984"/>
      <c r="H566" s="984"/>
      <c r="I566" s="984"/>
      <c r="J566" s="984"/>
      <c r="K566" s="984"/>
      <c r="L566" s="984"/>
      <c r="M566" s="984"/>
      <c r="N566" s="984"/>
      <c r="O566" s="984"/>
      <c r="P566" s="984"/>
      <c r="Q566" s="984"/>
      <c r="R566" s="984"/>
      <c r="S566" s="984"/>
      <c r="T566" s="984"/>
      <c r="U566" s="984"/>
      <c r="V566" s="984"/>
      <c r="W566" s="984"/>
      <c r="X566" s="984"/>
      <c r="Y566" s="984"/>
      <c r="Z566" s="984"/>
      <c r="AA566" s="984"/>
    </row>
    <row r="567">
      <c r="A567" s="984"/>
      <c r="B567" s="984"/>
      <c r="C567" s="1036"/>
      <c r="D567" s="984"/>
      <c r="E567" s="984"/>
      <c r="F567" s="984"/>
      <c r="G567" s="984"/>
      <c r="H567" s="984"/>
      <c r="I567" s="984"/>
      <c r="J567" s="984"/>
      <c r="K567" s="984"/>
      <c r="L567" s="984"/>
      <c r="M567" s="984"/>
      <c r="N567" s="984"/>
      <c r="O567" s="984"/>
      <c r="P567" s="984"/>
      <c r="Q567" s="984"/>
      <c r="R567" s="984"/>
      <c r="S567" s="984"/>
      <c r="T567" s="984"/>
      <c r="U567" s="984"/>
      <c r="V567" s="984"/>
      <c r="W567" s="984"/>
      <c r="X567" s="984"/>
      <c r="Y567" s="984"/>
      <c r="Z567" s="984"/>
      <c r="AA567" s="984"/>
    </row>
    <row r="568">
      <c r="A568" s="984"/>
      <c r="B568" s="984"/>
      <c r="C568" s="1036"/>
      <c r="D568" s="984"/>
      <c r="E568" s="984"/>
      <c r="F568" s="984"/>
      <c r="G568" s="984"/>
      <c r="H568" s="984"/>
      <c r="I568" s="984"/>
      <c r="J568" s="984"/>
      <c r="K568" s="984"/>
      <c r="L568" s="984"/>
      <c r="M568" s="984"/>
      <c r="N568" s="984"/>
      <c r="O568" s="984"/>
      <c r="P568" s="984"/>
      <c r="Q568" s="984"/>
      <c r="R568" s="984"/>
      <c r="S568" s="984"/>
      <c r="T568" s="984"/>
      <c r="U568" s="984"/>
      <c r="V568" s="984"/>
      <c r="W568" s="984"/>
      <c r="X568" s="984"/>
      <c r="Y568" s="984"/>
      <c r="Z568" s="984"/>
      <c r="AA568" s="984"/>
    </row>
    <row r="569">
      <c r="A569" s="984"/>
      <c r="B569" s="984"/>
      <c r="C569" s="1036"/>
      <c r="D569" s="984"/>
      <c r="E569" s="984"/>
      <c r="F569" s="984"/>
      <c r="G569" s="984"/>
      <c r="H569" s="984"/>
      <c r="I569" s="984"/>
      <c r="J569" s="984"/>
      <c r="K569" s="984"/>
      <c r="L569" s="984"/>
      <c r="M569" s="984"/>
      <c r="N569" s="984"/>
      <c r="O569" s="984"/>
      <c r="P569" s="984"/>
      <c r="Q569" s="984"/>
      <c r="R569" s="984"/>
      <c r="S569" s="984"/>
      <c r="T569" s="984"/>
      <c r="U569" s="984"/>
      <c r="V569" s="984"/>
      <c r="W569" s="984"/>
      <c r="X569" s="984"/>
      <c r="Y569" s="984"/>
      <c r="Z569" s="984"/>
      <c r="AA569" s="984"/>
    </row>
    <row r="570">
      <c r="A570" s="984"/>
      <c r="B570" s="984"/>
      <c r="C570" s="1036"/>
      <c r="D570" s="984"/>
      <c r="E570" s="984"/>
      <c r="F570" s="984"/>
      <c r="G570" s="984"/>
      <c r="H570" s="984"/>
      <c r="I570" s="984"/>
      <c r="J570" s="984"/>
      <c r="K570" s="984"/>
      <c r="L570" s="984"/>
      <c r="M570" s="984"/>
      <c r="N570" s="984"/>
      <c r="O570" s="984"/>
      <c r="P570" s="984"/>
      <c r="Q570" s="984"/>
      <c r="R570" s="984"/>
      <c r="S570" s="984"/>
      <c r="T570" s="984"/>
      <c r="U570" s="984"/>
      <c r="V570" s="984"/>
      <c r="W570" s="984"/>
      <c r="X570" s="984"/>
      <c r="Y570" s="984"/>
      <c r="Z570" s="984"/>
      <c r="AA570" s="984"/>
    </row>
    <row r="571">
      <c r="A571" s="984"/>
      <c r="B571" s="984"/>
      <c r="C571" s="1036"/>
      <c r="D571" s="984"/>
      <c r="E571" s="984"/>
      <c r="F571" s="984"/>
      <c r="G571" s="984"/>
      <c r="H571" s="984"/>
      <c r="I571" s="984"/>
      <c r="J571" s="984"/>
      <c r="K571" s="984"/>
      <c r="L571" s="984"/>
      <c r="M571" s="984"/>
      <c r="N571" s="984"/>
      <c r="O571" s="984"/>
      <c r="P571" s="984"/>
      <c r="Q571" s="984"/>
      <c r="R571" s="984"/>
      <c r="S571" s="984"/>
      <c r="T571" s="984"/>
      <c r="U571" s="984"/>
      <c r="V571" s="984"/>
      <c r="W571" s="984"/>
      <c r="X571" s="984"/>
      <c r="Y571" s="984"/>
      <c r="Z571" s="984"/>
      <c r="AA571" s="984"/>
    </row>
    <row r="572">
      <c r="A572" s="984"/>
      <c r="B572" s="984"/>
      <c r="C572" s="1036"/>
      <c r="D572" s="984"/>
      <c r="E572" s="984"/>
      <c r="F572" s="984"/>
      <c r="G572" s="984"/>
      <c r="H572" s="984"/>
      <c r="I572" s="984"/>
      <c r="J572" s="984"/>
      <c r="K572" s="984"/>
      <c r="L572" s="984"/>
      <c r="M572" s="984"/>
      <c r="N572" s="984"/>
      <c r="O572" s="984"/>
      <c r="P572" s="984"/>
      <c r="Q572" s="984"/>
      <c r="R572" s="984"/>
      <c r="S572" s="984"/>
      <c r="T572" s="984"/>
      <c r="U572" s="984"/>
      <c r="V572" s="984"/>
      <c r="W572" s="984"/>
      <c r="X572" s="984"/>
      <c r="Y572" s="984"/>
      <c r="Z572" s="984"/>
      <c r="AA572" s="984"/>
    </row>
    <row r="573">
      <c r="A573" s="984"/>
      <c r="B573" s="984"/>
      <c r="C573" s="1036"/>
      <c r="D573" s="984"/>
      <c r="E573" s="984"/>
      <c r="F573" s="984"/>
      <c r="G573" s="984"/>
      <c r="H573" s="984"/>
      <c r="I573" s="984"/>
      <c r="J573" s="984"/>
      <c r="K573" s="984"/>
      <c r="L573" s="984"/>
      <c r="M573" s="984"/>
      <c r="N573" s="984"/>
      <c r="O573" s="984"/>
      <c r="P573" s="984"/>
      <c r="Q573" s="984"/>
      <c r="R573" s="984"/>
      <c r="S573" s="984"/>
      <c r="T573" s="984"/>
      <c r="U573" s="984"/>
      <c r="V573" s="984"/>
      <c r="W573" s="984"/>
      <c r="X573" s="984"/>
      <c r="Y573" s="984"/>
      <c r="Z573" s="984"/>
      <c r="AA573" s="984"/>
    </row>
    <row r="574">
      <c r="A574" s="984"/>
      <c r="B574" s="984"/>
      <c r="C574" s="1036"/>
      <c r="D574" s="984"/>
      <c r="E574" s="984"/>
      <c r="F574" s="984"/>
      <c r="G574" s="984"/>
      <c r="H574" s="984"/>
      <c r="I574" s="984"/>
      <c r="J574" s="984"/>
      <c r="K574" s="984"/>
      <c r="L574" s="984"/>
      <c r="M574" s="984"/>
      <c r="N574" s="984"/>
      <c r="O574" s="984"/>
      <c r="P574" s="984"/>
      <c r="Q574" s="984"/>
      <c r="R574" s="984"/>
      <c r="S574" s="984"/>
      <c r="T574" s="984"/>
      <c r="U574" s="984"/>
      <c r="V574" s="984"/>
      <c r="W574" s="984"/>
      <c r="X574" s="984"/>
      <c r="Y574" s="984"/>
      <c r="Z574" s="984"/>
      <c r="AA574" s="984"/>
    </row>
    <row r="575">
      <c r="A575" s="984"/>
      <c r="B575" s="984"/>
      <c r="C575" s="1036"/>
      <c r="D575" s="984"/>
      <c r="E575" s="984"/>
      <c r="F575" s="984"/>
      <c r="G575" s="984"/>
      <c r="H575" s="984"/>
      <c r="I575" s="984"/>
      <c r="J575" s="984"/>
      <c r="K575" s="984"/>
      <c r="L575" s="984"/>
      <c r="M575" s="984"/>
      <c r="N575" s="984"/>
      <c r="O575" s="984"/>
      <c r="P575" s="984"/>
      <c r="Q575" s="984"/>
      <c r="R575" s="984"/>
      <c r="S575" s="984"/>
      <c r="T575" s="984"/>
      <c r="U575" s="984"/>
      <c r="V575" s="984"/>
      <c r="W575" s="984"/>
      <c r="X575" s="984"/>
      <c r="Y575" s="984"/>
      <c r="Z575" s="984"/>
      <c r="AA575" s="984"/>
    </row>
    <row r="576">
      <c r="A576" s="984"/>
      <c r="B576" s="984"/>
      <c r="C576" s="1036"/>
      <c r="D576" s="984"/>
      <c r="E576" s="984"/>
      <c r="F576" s="984"/>
      <c r="G576" s="984"/>
      <c r="H576" s="984"/>
      <c r="I576" s="984"/>
      <c r="J576" s="984"/>
      <c r="K576" s="984"/>
      <c r="L576" s="984"/>
      <c r="M576" s="984"/>
      <c r="N576" s="984"/>
      <c r="O576" s="984"/>
      <c r="P576" s="984"/>
      <c r="Q576" s="984"/>
      <c r="R576" s="984"/>
      <c r="S576" s="984"/>
      <c r="T576" s="984"/>
      <c r="U576" s="984"/>
      <c r="V576" s="984"/>
      <c r="W576" s="984"/>
      <c r="X576" s="984"/>
      <c r="Y576" s="984"/>
      <c r="Z576" s="984"/>
      <c r="AA576" s="984"/>
    </row>
    <row r="577">
      <c r="A577" s="984"/>
      <c r="B577" s="984"/>
      <c r="C577" s="1036"/>
      <c r="D577" s="984"/>
      <c r="E577" s="984"/>
      <c r="F577" s="984"/>
      <c r="G577" s="984"/>
      <c r="H577" s="984"/>
      <c r="I577" s="984"/>
      <c r="J577" s="984"/>
      <c r="K577" s="984"/>
      <c r="L577" s="984"/>
      <c r="M577" s="984"/>
      <c r="N577" s="984"/>
      <c r="O577" s="984"/>
      <c r="P577" s="984"/>
      <c r="Q577" s="984"/>
      <c r="R577" s="984"/>
      <c r="S577" s="984"/>
      <c r="T577" s="984"/>
      <c r="U577" s="984"/>
      <c r="V577" s="984"/>
      <c r="W577" s="984"/>
      <c r="X577" s="984"/>
      <c r="Y577" s="984"/>
      <c r="Z577" s="984"/>
      <c r="AA577" s="984"/>
    </row>
    <row r="578">
      <c r="A578" s="984"/>
      <c r="B578" s="984"/>
      <c r="C578" s="1036"/>
      <c r="D578" s="984"/>
      <c r="E578" s="984"/>
      <c r="F578" s="984"/>
      <c r="G578" s="984"/>
      <c r="H578" s="984"/>
      <c r="I578" s="984"/>
      <c r="J578" s="984"/>
      <c r="K578" s="984"/>
      <c r="L578" s="984"/>
      <c r="M578" s="984"/>
      <c r="N578" s="984"/>
      <c r="O578" s="984"/>
      <c r="P578" s="984"/>
      <c r="Q578" s="984"/>
      <c r="R578" s="984"/>
      <c r="S578" s="984"/>
      <c r="T578" s="984"/>
      <c r="U578" s="984"/>
      <c r="V578" s="984"/>
      <c r="W578" s="984"/>
      <c r="X578" s="984"/>
      <c r="Y578" s="984"/>
      <c r="Z578" s="984"/>
      <c r="AA578" s="984"/>
    </row>
    <row r="579">
      <c r="A579" s="984"/>
      <c r="B579" s="984"/>
      <c r="C579" s="1036"/>
      <c r="D579" s="984"/>
      <c r="E579" s="984"/>
      <c r="F579" s="984"/>
      <c r="G579" s="984"/>
      <c r="H579" s="984"/>
      <c r="I579" s="984"/>
      <c r="J579" s="984"/>
      <c r="K579" s="984"/>
      <c r="L579" s="984"/>
      <c r="M579" s="984"/>
      <c r="N579" s="984"/>
      <c r="O579" s="984"/>
      <c r="P579" s="984"/>
      <c r="Q579" s="984"/>
      <c r="R579" s="984"/>
      <c r="S579" s="984"/>
      <c r="T579" s="984"/>
      <c r="U579" s="984"/>
      <c r="V579" s="984"/>
      <c r="W579" s="984"/>
      <c r="X579" s="984"/>
      <c r="Y579" s="984"/>
      <c r="Z579" s="984"/>
      <c r="AA579" s="984"/>
    </row>
    <row r="580">
      <c r="A580" s="984"/>
      <c r="B580" s="984"/>
      <c r="C580" s="1036"/>
      <c r="D580" s="984"/>
      <c r="E580" s="984"/>
      <c r="F580" s="984"/>
      <c r="G580" s="984"/>
      <c r="H580" s="984"/>
      <c r="I580" s="984"/>
      <c r="J580" s="984"/>
      <c r="K580" s="984"/>
      <c r="L580" s="984"/>
      <c r="M580" s="984"/>
      <c r="N580" s="984"/>
      <c r="O580" s="984"/>
      <c r="P580" s="984"/>
      <c r="Q580" s="984"/>
      <c r="R580" s="984"/>
      <c r="S580" s="984"/>
      <c r="T580" s="984"/>
      <c r="U580" s="984"/>
      <c r="V580" s="984"/>
      <c r="W580" s="984"/>
      <c r="X580" s="984"/>
      <c r="Y580" s="984"/>
      <c r="Z580" s="984"/>
      <c r="AA580" s="984"/>
    </row>
    <row r="581">
      <c r="A581" s="984"/>
      <c r="B581" s="984"/>
      <c r="C581" s="1036"/>
      <c r="D581" s="984"/>
      <c r="E581" s="984"/>
      <c r="F581" s="984"/>
      <c r="G581" s="984"/>
      <c r="H581" s="984"/>
      <c r="I581" s="984"/>
      <c r="J581" s="984"/>
      <c r="K581" s="984"/>
      <c r="L581" s="984"/>
      <c r="M581" s="984"/>
      <c r="N581" s="984"/>
      <c r="O581" s="984"/>
      <c r="P581" s="984"/>
      <c r="Q581" s="984"/>
      <c r="R581" s="984"/>
      <c r="S581" s="984"/>
      <c r="T581" s="984"/>
      <c r="U581" s="984"/>
      <c r="V581" s="984"/>
      <c r="W581" s="984"/>
      <c r="X581" s="984"/>
      <c r="Y581" s="984"/>
      <c r="Z581" s="984"/>
      <c r="AA581" s="984"/>
    </row>
    <row r="582">
      <c r="A582" s="984"/>
      <c r="B582" s="984"/>
      <c r="C582" s="1036"/>
      <c r="D582" s="984"/>
      <c r="E582" s="984"/>
      <c r="F582" s="984"/>
      <c r="G582" s="984"/>
      <c r="H582" s="984"/>
      <c r="I582" s="984"/>
      <c r="J582" s="984"/>
      <c r="K582" s="984"/>
      <c r="L582" s="984"/>
      <c r="M582" s="984"/>
      <c r="N582" s="984"/>
      <c r="O582" s="984"/>
      <c r="P582" s="984"/>
      <c r="Q582" s="984"/>
      <c r="R582" s="984"/>
      <c r="S582" s="984"/>
      <c r="T582" s="984"/>
      <c r="U582" s="984"/>
      <c r="V582" s="984"/>
      <c r="W582" s="984"/>
      <c r="X582" s="984"/>
      <c r="Y582" s="984"/>
      <c r="Z582" s="984"/>
      <c r="AA582" s="984"/>
    </row>
    <row r="583">
      <c r="A583" s="984"/>
      <c r="B583" s="984"/>
      <c r="C583" s="1036"/>
      <c r="D583" s="984"/>
      <c r="E583" s="984"/>
      <c r="F583" s="984"/>
      <c r="G583" s="984"/>
      <c r="H583" s="984"/>
      <c r="I583" s="984"/>
      <c r="J583" s="984"/>
      <c r="K583" s="984"/>
      <c r="L583" s="984"/>
      <c r="M583" s="984"/>
      <c r="N583" s="984"/>
      <c r="O583" s="984"/>
      <c r="P583" s="984"/>
      <c r="Q583" s="984"/>
      <c r="R583" s="984"/>
      <c r="S583" s="984"/>
      <c r="T583" s="984"/>
      <c r="U583" s="984"/>
      <c r="V583" s="984"/>
      <c r="W583" s="984"/>
      <c r="X583" s="984"/>
      <c r="Y583" s="984"/>
      <c r="Z583" s="984"/>
      <c r="AA583" s="984"/>
    </row>
    <row r="584">
      <c r="A584" s="984"/>
      <c r="B584" s="984"/>
      <c r="C584" s="1036"/>
      <c r="D584" s="984"/>
      <c r="E584" s="984"/>
      <c r="F584" s="984"/>
      <c r="G584" s="984"/>
      <c r="H584" s="984"/>
      <c r="I584" s="984"/>
      <c r="J584" s="984"/>
      <c r="K584" s="984"/>
      <c r="L584" s="984"/>
      <c r="M584" s="984"/>
      <c r="N584" s="984"/>
      <c r="O584" s="984"/>
      <c r="P584" s="984"/>
      <c r="Q584" s="984"/>
      <c r="R584" s="984"/>
      <c r="S584" s="984"/>
      <c r="T584" s="984"/>
      <c r="U584" s="984"/>
      <c r="V584" s="984"/>
      <c r="W584" s="984"/>
      <c r="X584" s="984"/>
      <c r="Y584" s="984"/>
      <c r="Z584" s="984"/>
      <c r="AA584" s="984"/>
    </row>
    <row r="585">
      <c r="A585" s="984"/>
      <c r="B585" s="984"/>
      <c r="C585" s="1036"/>
      <c r="D585" s="984"/>
      <c r="E585" s="984"/>
      <c r="F585" s="984"/>
      <c r="G585" s="984"/>
      <c r="H585" s="984"/>
      <c r="I585" s="984"/>
      <c r="J585" s="984"/>
      <c r="K585" s="984"/>
      <c r="L585" s="984"/>
      <c r="M585" s="984"/>
      <c r="N585" s="984"/>
      <c r="O585" s="984"/>
      <c r="P585" s="984"/>
      <c r="Q585" s="984"/>
      <c r="R585" s="984"/>
      <c r="S585" s="984"/>
      <c r="T585" s="984"/>
      <c r="U585" s="984"/>
      <c r="V585" s="984"/>
      <c r="W585" s="984"/>
      <c r="X585" s="984"/>
      <c r="Y585" s="984"/>
      <c r="Z585" s="984"/>
      <c r="AA585" s="984"/>
    </row>
    <row r="586">
      <c r="A586" s="984"/>
      <c r="B586" s="984"/>
      <c r="C586" s="1036"/>
      <c r="D586" s="984"/>
      <c r="E586" s="984"/>
      <c r="F586" s="984"/>
      <c r="G586" s="984"/>
      <c r="H586" s="984"/>
      <c r="I586" s="984"/>
      <c r="J586" s="984"/>
      <c r="K586" s="984"/>
      <c r="L586" s="984"/>
      <c r="M586" s="984"/>
      <c r="N586" s="984"/>
      <c r="O586" s="984"/>
      <c r="P586" s="984"/>
      <c r="Q586" s="984"/>
      <c r="R586" s="984"/>
      <c r="S586" s="984"/>
      <c r="T586" s="984"/>
      <c r="U586" s="984"/>
      <c r="V586" s="984"/>
      <c r="W586" s="984"/>
      <c r="X586" s="984"/>
      <c r="Y586" s="984"/>
      <c r="Z586" s="984"/>
      <c r="AA586" s="984"/>
    </row>
    <row r="587">
      <c r="A587" s="984"/>
      <c r="B587" s="984"/>
      <c r="C587" s="1036"/>
      <c r="D587" s="984"/>
      <c r="E587" s="984"/>
      <c r="F587" s="984"/>
      <c r="G587" s="984"/>
      <c r="H587" s="984"/>
      <c r="I587" s="984"/>
      <c r="J587" s="984"/>
      <c r="K587" s="984"/>
      <c r="L587" s="984"/>
      <c r="M587" s="984"/>
      <c r="N587" s="984"/>
      <c r="O587" s="984"/>
      <c r="P587" s="984"/>
      <c r="Q587" s="984"/>
      <c r="R587" s="984"/>
      <c r="S587" s="984"/>
      <c r="T587" s="984"/>
      <c r="U587" s="984"/>
      <c r="V587" s="984"/>
      <c r="W587" s="984"/>
      <c r="X587" s="984"/>
      <c r="Y587" s="984"/>
      <c r="Z587" s="984"/>
      <c r="AA587" s="984"/>
    </row>
    <row r="588">
      <c r="A588" s="984"/>
      <c r="B588" s="984"/>
      <c r="C588" s="1036"/>
      <c r="D588" s="984"/>
      <c r="E588" s="984"/>
      <c r="F588" s="984"/>
      <c r="G588" s="984"/>
      <c r="H588" s="984"/>
      <c r="I588" s="984"/>
      <c r="J588" s="984"/>
      <c r="K588" s="984"/>
      <c r="L588" s="984"/>
      <c r="M588" s="984"/>
      <c r="N588" s="984"/>
      <c r="O588" s="984"/>
      <c r="P588" s="984"/>
      <c r="Q588" s="984"/>
      <c r="R588" s="984"/>
      <c r="S588" s="984"/>
      <c r="T588" s="984"/>
      <c r="U588" s="984"/>
      <c r="V588" s="984"/>
      <c r="W588" s="984"/>
      <c r="X588" s="984"/>
      <c r="Y588" s="984"/>
      <c r="Z588" s="984"/>
      <c r="AA588" s="984"/>
    </row>
    <row r="589">
      <c r="A589" s="984"/>
      <c r="B589" s="984"/>
      <c r="C589" s="1036"/>
      <c r="D589" s="984"/>
      <c r="E589" s="984"/>
      <c r="F589" s="984"/>
      <c r="G589" s="984"/>
      <c r="H589" s="984"/>
      <c r="I589" s="984"/>
      <c r="J589" s="984"/>
      <c r="K589" s="984"/>
      <c r="L589" s="984"/>
      <c r="M589" s="984"/>
      <c r="N589" s="984"/>
      <c r="O589" s="984"/>
      <c r="P589" s="984"/>
      <c r="Q589" s="984"/>
      <c r="R589" s="984"/>
      <c r="S589" s="984"/>
      <c r="T589" s="984"/>
      <c r="U589" s="984"/>
      <c r="V589" s="984"/>
      <c r="W589" s="984"/>
      <c r="X589" s="984"/>
      <c r="Y589" s="984"/>
      <c r="Z589" s="984"/>
      <c r="AA589" s="984"/>
    </row>
    <row r="590">
      <c r="A590" s="984"/>
      <c r="B590" s="984"/>
      <c r="C590" s="1036"/>
      <c r="D590" s="984"/>
      <c r="E590" s="984"/>
      <c r="F590" s="984"/>
      <c r="G590" s="984"/>
      <c r="H590" s="984"/>
      <c r="I590" s="984"/>
      <c r="J590" s="984"/>
      <c r="K590" s="984"/>
      <c r="L590" s="984"/>
      <c r="M590" s="984"/>
      <c r="N590" s="984"/>
      <c r="O590" s="984"/>
      <c r="P590" s="984"/>
      <c r="Q590" s="984"/>
      <c r="R590" s="984"/>
      <c r="S590" s="984"/>
      <c r="T590" s="984"/>
      <c r="U590" s="984"/>
      <c r="V590" s="984"/>
      <c r="W590" s="984"/>
      <c r="X590" s="984"/>
      <c r="Y590" s="984"/>
      <c r="Z590" s="984"/>
      <c r="AA590" s="984"/>
    </row>
    <row r="591">
      <c r="A591" s="984"/>
      <c r="B591" s="984"/>
      <c r="C591" s="1036"/>
      <c r="D591" s="984"/>
      <c r="E591" s="984"/>
      <c r="F591" s="984"/>
      <c r="G591" s="984"/>
      <c r="H591" s="984"/>
      <c r="I591" s="984"/>
      <c r="J591" s="984"/>
      <c r="K591" s="984"/>
      <c r="L591" s="984"/>
      <c r="M591" s="984"/>
      <c r="N591" s="984"/>
      <c r="O591" s="984"/>
      <c r="P591" s="984"/>
      <c r="Q591" s="984"/>
      <c r="R591" s="984"/>
      <c r="S591" s="984"/>
      <c r="T591" s="984"/>
      <c r="U591" s="984"/>
      <c r="V591" s="984"/>
      <c r="W591" s="984"/>
      <c r="X591" s="984"/>
      <c r="Y591" s="984"/>
      <c r="Z591" s="984"/>
      <c r="AA591" s="984"/>
    </row>
    <row r="592">
      <c r="A592" s="984"/>
      <c r="B592" s="984"/>
      <c r="C592" s="1036"/>
      <c r="D592" s="984"/>
      <c r="E592" s="984"/>
      <c r="F592" s="984"/>
      <c r="G592" s="984"/>
      <c r="H592" s="984"/>
      <c r="I592" s="984"/>
      <c r="J592" s="984"/>
      <c r="K592" s="984"/>
      <c r="L592" s="984"/>
      <c r="M592" s="984"/>
      <c r="N592" s="984"/>
      <c r="O592" s="984"/>
      <c r="P592" s="984"/>
      <c r="Q592" s="984"/>
      <c r="R592" s="984"/>
      <c r="S592" s="984"/>
      <c r="T592" s="984"/>
      <c r="U592" s="984"/>
      <c r="V592" s="984"/>
      <c r="W592" s="984"/>
      <c r="X592" s="984"/>
      <c r="Y592" s="984"/>
      <c r="Z592" s="984"/>
      <c r="AA592" s="984"/>
    </row>
    <row r="593">
      <c r="A593" s="984"/>
      <c r="B593" s="984"/>
      <c r="C593" s="1036"/>
      <c r="D593" s="984"/>
      <c r="E593" s="984"/>
      <c r="F593" s="984"/>
      <c r="G593" s="984"/>
      <c r="H593" s="984"/>
      <c r="I593" s="984"/>
      <c r="J593" s="984"/>
      <c r="K593" s="984"/>
      <c r="L593" s="984"/>
      <c r="M593" s="984"/>
      <c r="N593" s="984"/>
      <c r="O593" s="984"/>
      <c r="P593" s="984"/>
      <c r="Q593" s="984"/>
      <c r="R593" s="984"/>
      <c r="S593" s="984"/>
      <c r="T593" s="984"/>
      <c r="U593" s="984"/>
      <c r="V593" s="984"/>
      <c r="W593" s="984"/>
      <c r="X593" s="984"/>
      <c r="Y593" s="984"/>
      <c r="Z593" s="984"/>
      <c r="AA593" s="984"/>
    </row>
    <row r="594">
      <c r="A594" s="984"/>
      <c r="B594" s="984"/>
      <c r="C594" s="1036"/>
      <c r="D594" s="984"/>
      <c r="E594" s="984"/>
      <c r="F594" s="984"/>
      <c r="G594" s="984"/>
      <c r="H594" s="984"/>
      <c r="I594" s="984"/>
      <c r="J594" s="984"/>
      <c r="K594" s="984"/>
      <c r="L594" s="984"/>
      <c r="M594" s="984"/>
      <c r="N594" s="984"/>
      <c r="O594" s="984"/>
      <c r="P594" s="984"/>
      <c r="Q594" s="984"/>
      <c r="R594" s="984"/>
      <c r="S594" s="984"/>
      <c r="T594" s="984"/>
      <c r="U594" s="984"/>
      <c r="V594" s="984"/>
      <c r="W594" s="984"/>
      <c r="X594" s="984"/>
      <c r="Y594" s="984"/>
      <c r="Z594" s="984"/>
      <c r="AA594" s="984"/>
    </row>
    <row r="595">
      <c r="A595" s="984"/>
      <c r="B595" s="984"/>
      <c r="C595" s="1036"/>
      <c r="D595" s="984"/>
      <c r="E595" s="984"/>
      <c r="F595" s="984"/>
      <c r="G595" s="984"/>
      <c r="H595" s="984"/>
      <c r="I595" s="984"/>
      <c r="J595" s="984"/>
      <c r="K595" s="984"/>
      <c r="L595" s="984"/>
      <c r="M595" s="984"/>
      <c r="N595" s="984"/>
      <c r="O595" s="984"/>
      <c r="P595" s="984"/>
      <c r="Q595" s="984"/>
      <c r="R595" s="984"/>
      <c r="S595" s="984"/>
      <c r="T595" s="984"/>
      <c r="U595" s="984"/>
      <c r="V595" s="984"/>
      <c r="W595" s="984"/>
      <c r="X595" s="984"/>
      <c r="Y595" s="984"/>
      <c r="Z595" s="984"/>
      <c r="AA595" s="984"/>
    </row>
    <row r="596">
      <c r="A596" s="984"/>
      <c r="B596" s="984"/>
      <c r="C596" s="1036"/>
      <c r="D596" s="984"/>
      <c r="E596" s="984"/>
      <c r="F596" s="984"/>
      <c r="G596" s="984"/>
      <c r="H596" s="984"/>
      <c r="I596" s="984"/>
      <c r="J596" s="984"/>
      <c r="K596" s="984"/>
      <c r="L596" s="984"/>
      <c r="M596" s="984"/>
      <c r="N596" s="984"/>
      <c r="O596" s="984"/>
      <c r="P596" s="984"/>
      <c r="Q596" s="984"/>
      <c r="R596" s="984"/>
      <c r="S596" s="984"/>
      <c r="T596" s="984"/>
      <c r="U596" s="984"/>
      <c r="V596" s="984"/>
      <c r="W596" s="984"/>
      <c r="X596" s="984"/>
      <c r="Y596" s="984"/>
      <c r="Z596" s="984"/>
      <c r="AA596" s="984"/>
    </row>
    <row r="597">
      <c r="A597" s="984"/>
      <c r="B597" s="984"/>
      <c r="C597" s="1036"/>
      <c r="D597" s="984"/>
      <c r="E597" s="984"/>
      <c r="F597" s="984"/>
      <c r="G597" s="984"/>
      <c r="H597" s="984"/>
      <c r="I597" s="984"/>
      <c r="J597" s="984"/>
      <c r="K597" s="984"/>
      <c r="L597" s="984"/>
      <c r="M597" s="984"/>
      <c r="N597" s="984"/>
      <c r="O597" s="984"/>
      <c r="P597" s="984"/>
      <c r="Q597" s="984"/>
      <c r="R597" s="984"/>
      <c r="S597" s="984"/>
      <c r="T597" s="984"/>
      <c r="U597" s="984"/>
      <c r="V597" s="984"/>
      <c r="W597" s="984"/>
      <c r="X597" s="984"/>
      <c r="Y597" s="984"/>
      <c r="Z597" s="984"/>
      <c r="AA597" s="984"/>
    </row>
    <row r="598">
      <c r="A598" s="984"/>
      <c r="B598" s="984"/>
      <c r="C598" s="1036"/>
      <c r="D598" s="984"/>
      <c r="E598" s="984"/>
      <c r="F598" s="984"/>
      <c r="G598" s="984"/>
      <c r="H598" s="984"/>
      <c r="I598" s="984"/>
      <c r="J598" s="984"/>
      <c r="K598" s="984"/>
      <c r="L598" s="984"/>
      <c r="M598" s="984"/>
      <c r="N598" s="984"/>
      <c r="O598" s="984"/>
      <c r="P598" s="984"/>
      <c r="Q598" s="984"/>
      <c r="R598" s="984"/>
      <c r="S598" s="984"/>
      <c r="T598" s="984"/>
      <c r="U598" s="984"/>
      <c r="V598" s="984"/>
      <c r="W598" s="984"/>
      <c r="X598" s="984"/>
      <c r="Y598" s="984"/>
      <c r="Z598" s="984"/>
      <c r="AA598" s="984"/>
    </row>
    <row r="599">
      <c r="A599" s="984"/>
      <c r="B599" s="984"/>
      <c r="C599" s="1036"/>
      <c r="D599" s="984"/>
      <c r="E599" s="984"/>
      <c r="F599" s="984"/>
      <c r="G599" s="984"/>
      <c r="H599" s="984"/>
      <c r="I599" s="984"/>
      <c r="J599" s="984"/>
      <c r="K599" s="984"/>
      <c r="L599" s="984"/>
      <c r="M599" s="984"/>
      <c r="N599" s="984"/>
      <c r="O599" s="984"/>
      <c r="P599" s="984"/>
      <c r="Q599" s="984"/>
      <c r="R599" s="984"/>
      <c r="S599" s="984"/>
      <c r="T599" s="984"/>
      <c r="U599" s="984"/>
      <c r="V599" s="984"/>
      <c r="W599" s="984"/>
      <c r="X599" s="984"/>
      <c r="Y599" s="984"/>
      <c r="Z599" s="984"/>
      <c r="AA599" s="984"/>
    </row>
    <row r="600">
      <c r="A600" s="984"/>
      <c r="B600" s="984"/>
      <c r="C600" s="1036"/>
      <c r="D600" s="984"/>
      <c r="E600" s="984"/>
      <c r="F600" s="984"/>
      <c r="G600" s="984"/>
      <c r="H600" s="984"/>
      <c r="I600" s="984"/>
      <c r="J600" s="984"/>
      <c r="K600" s="984"/>
      <c r="L600" s="984"/>
      <c r="M600" s="984"/>
      <c r="N600" s="984"/>
      <c r="O600" s="984"/>
      <c r="P600" s="984"/>
      <c r="Q600" s="984"/>
      <c r="R600" s="984"/>
      <c r="S600" s="984"/>
      <c r="T600" s="984"/>
      <c r="U600" s="984"/>
      <c r="V600" s="984"/>
      <c r="W600" s="984"/>
      <c r="X600" s="984"/>
      <c r="Y600" s="984"/>
      <c r="Z600" s="984"/>
      <c r="AA600" s="984"/>
    </row>
    <row r="601">
      <c r="A601" s="984"/>
      <c r="B601" s="984"/>
      <c r="C601" s="1036"/>
      <c r="D601" s="984"/>
      <c r="E601" s="984"/>
      <c r="F601" s="984"/>
      <c r="G601" s="984"/>
      <c r="H601" s="984"/>
      <c r="I601" s="984"/>
      <c r="J601" s="984"/>
      <c r="K601" s="984"/>
      <c r="L601" s="984"/>
      <c r="M601" s="984"/>
      <c r="N601" s="984"/>
      <c r="O601" s="984"/>
      <c r="P601" s="984"/>
      <c r="Q601" s="984"/>
      <c r="R601" s="984"/>
      <c r="S601" s="984"/>
      <c r="T601" s="984"/>
      <c r="U601" s="984"/>
      <c r="V601" s="984"/>
      <c r="W601" s="984"/>
      <c r="X601" s="984"/>
      <c r="Y601" s="984"/>
      <c r="Z601" s="984"/>
      <c r="AA601" s="984"/>
    </row>
    <row r="602">
      <c r="A602" s="984"/>
      <c r="B602" s="984"/>
      <c r="C602" s="1036"/>
      <c r="D602" s="984"/>
      <c r="E602" s="984"/>
      <c r="F602" s="984"/>
      <c r="G602" s="984"/>
      <c r="H602" s="984"/>
      <c r="I602" s="984"/>
      <c r="J602" s="984"/>
      <c r="K602" s="984"/>
      <c r="L602" s="984"/>
      <c r="M602" s="984"/>
      <c r="N602" s="984"/>
      <c r="O602" s="984"/>
      <c r="P602" s="984"/>
      <c r="Q602" s="984"/>
      <c r="R602" s="984"/>
      <c r="S602" s="984"/>
      <c r="T602" s="984"/>
      <c r="U602" s="984"/>
      <c r="V602" s="984"/>
      <c r="W602" s="984"/>
      <c r="X602" s="984"/>
      <c r="Y602" s="984"/>
      <c r="Z602" s="984"/>
      <c r="AA602" s="984"/>
    </row>
    <row r="603">
      <c r="A603" s="984"/>
      <c r="B603" s="984"/>
      <c r="C603" s="1036"/>
      <c r="D603" s="984"/>
      <c r="E603" s="984"/>
      <c r="F603" s="984"/>
      <c r="G603" s="984"/>
      <c r="H603" s="984"/>
      <c r="I603" s="984"/>
      <c r="J603" s="984"/>
      <c r="K603" s="984"/>
      <c r="L603" s="984"/>
      <c r="M603" s="984"/>
      <c r="N603" s="984"/>
      <c r="O603" s="984"/>
      <c r="P603" s="984"/>
      <c r="Q603" s="984"/>
      <c r="R603" s="984"/>
      <c r="S603" s="984"/>
      <c r="T603" s="984"/>
      <c r="U603" s="984"/>
      <c r="V603" s="984"/>
      <c r="W603" s="984"/>
      <c r="X603" s="984"/>
      <c r="Y603" s="984"/>
      <c r="Z603" s="984"/>
      <c r="AA603" s="984"/>
    </row>
    <row r="604">
      <c r="A604" s="984"/>
      <c r="B604" s="984"/>
      <c r="C604" s="1036"/>
      <c r="D604" s="984"/>
      <c r="E604" s="984"/>
      <c r="F604" s="984"/>
      <c r="G604" s="984"/>
      <c r="H604" s="984"/>
      <c r="I604" s="984"/>
      <c r="J604" s="984"/>
      <c r="K604" s="984"/>
      <c r="L604" s="984"/>
      <c r="M604" s="984"/>
      <c r="N604" s="984"/>
      <c r="O604" s="984"/>
      <c r="P604" s="984"/>
      <c r="Q604" s="984"/>
      <c r="R604" s="984"/>
      <c r="S604" s="984"/>
      <c r="T604" s="984"/>
      <c r="U604" s="984"/>
      <c r="V604" s="984"/>
      <c r="W604" s="984"/>
      <c r="X604" s="984"/>
      <c r="Y604" s="984"/>
      <c r="Z604" s="984"/>
      <c r="AA604" s="984"/>
    </row>
    <row r="605">
      <c r="A605" s="984"/>
      <c r="B605" s="984"/>
      <c r="C605" s="1036"/>
      <c r="D605" s="984"/>
      <c r="E605" s="984"/>
      <c r="F605" s="984"/>
      <c r="G605" s="984"/>
      <c r="H605" s="984"/>
      <c r="I605" s="984"/>
      <c r="J605" s="984"/>
      <c r="K605" s="984"/>
      <c r="L605" s="984"/>
      <c r="M605" s="984"/>
      <c r="N605" s="984"/>
      <c r="O605" s="984"/>
      <c r="P605" s="984"/>
      <c r="Q605" s="984"/>
      <c r="R605" s="984"/>
      <c r="S605" s="984"/>
      <c r="T605" s="984"/>
      <c r="U605" s="984"/>
      <c r="V605" s="984"/>
      <c r="W605" s="984"/>
      <c r="X605" s="984"/>
      <c r="Y605" s="984"/>
      <c r="Z605" s="984"/>
      <c r="AA605" s="984"/>
    </row>
    <row r="606">
      <c r="A606" s="984"/>
      <c r="B606" s="984"/>
      <c r="C606" s="1036"/>
      <c r="D606" s="984"/>
      <c r="E606" s="984"/>
      <c r="F606" s="984"/>
      <c r="G606" s="984"/>
      <c r="H606" s="984"/>
      <c r="I606" s="984"/>
      <c r="J606" s="984"/>
      <c r="K606" s="984"/>
      <c r="L606" s="984"/>
      <c r="M606" s="984"/>
      <c r="N606" s="984"/>
      <c r="O606" s="984"/>
      <c r="P606" s="984"/>
      <c r="Q606" s="984"/>
      <c r="R606" s="984"/>
      <c r="S606" s="984"/>
      <c r="T606" s="984"/>
      <c r="U606" s="984"/>
      <c r="V606" s="984"/>
      <c r="W606" s="984"/>
      <c r="X606" s="984"/>
      <c r="Y606" s="984"/>
      <c r="Z606" s="984"/>
      <c r="AA606" s="984"/>
    </row>
    <row r="607">
      <c r="A607" s="984"/>
      <c r="B607" s="984"/>
      <c r="C607" s="1036"/>
      <c r="D607" s="984"/>
      <c r="E607" s="984"/>
      <c r="F607" s="984"/>
      <c r="G607" s="984"/>
      <c r="H607" s="984"/>
      <c r="I607" s="984"/>
      <c r="J607" s="984"/>
      <c r="K607" s="984"/>
      <c r="L607" s="984"/>
      <c r="M607" s="984"/>
      <c r="N607" s="984"/>
      <c r="O607" s="984"/>
      <c r="P607" s="984"/>
      <c r="Q607" s="984"/>
      <c r="R607" s="984"/>
      <c r="S607" s="984"/>
      <c r="T607" s="984"/>
      <c r="U607" s="984"/>
      <c r="V607" s="984"/>
      <c r="W607" s="984"/>
      <c r="X607" s="984"/>
      <c r="Y607" s="984"/>
      <c r="Z607" s="984"/>
      <c r="AA607" s="984"/>
    </row>
    <row r="608">
      <c r="A608" s="984"/>
      <c r="B608" s="984"/>
      <c r="C608" s="1036"/>
      <c r="D608" s="984"/>
      <c r="E608" s="984"/>
      <c r="F608" s="984"/>
      <c r="G608" s="984"/>
      <c r="H608" s="984"/>
      <c r="I608" s="984"/>
      <c r="J608" s="984"/>
      <c r="K608" s="984"/>
      <c r="L608" s="984"/>
      <c r="M608" s="984"/>
      <c r="N608" s="984"/>
      <c r="O608" s="984"/>
      <c r="P608" s="984"/>
      <c r="Q608" s="984"/>
      <c r="R608" s="984"/>
      <c r="S608" s="984"/>
      <c r="T608" s="984"/>
      <c r="U608" s="984"/>
      <c r="V608" s="984"/>
      <c r="W608" s="984"/>
      <c r="X608" s="984"/>
      <c r="Y608" s="984"/>
      <c r="Z608" s="984"/>
      <c r="AA608" s="984"/>
    </row>
    <row r="609">
      <c r="A609" s="984"/>
      <c r="B609" s="984"/>
      <c r="C609" s="1036"/>
      <c r="D609" s="984"/>
      <c r="E609" s="984"/>
      <c r="F609" s="984"/>
      <c r="G609" s="984"/>
      <c r="H609" s="984"/>
      <c r="I609" s="984"/>
      <c r="J609" s="984"/>
      <c r="K609" s="984"/>
      <c r="L609" s="984"/>
      <c r="M609" s="984"/>
      <c r="N609" s="984"/>
      <c r="O609" s="984"/>
      <c r="P609" s="984"/>
      <c r="Q609" s="984"/>
      <c r="R609" s="984"/>
      <c r="S609" s="984"/>
      <c r="T609" s="984"/>
      <c r="U609" s="984"/>
      <c r="V609" s="984"/>
      <c r="W609" s="984"/>
      <c r="X609" s="984"/>
      <c r="Y609" s="984"/>
      <c r="Z609" s="984"/>
      <c r="AA609" s="984"/>
    </row>
    <row r="610">
      <c r="A610" s="984"/>
      <c r="B610" s="984"/>
      <c r="C610" s="1036"/>
      <c r="D610" s="984"/>
      <c r="E610" s="984"/>
      <c r="F610" s="984"/>
      <c r="G610" s="984"/>
      <c r="H610" s="984"/>
      <c r="I610" s="984"/>
      <c r="J610" s="984"/>
      <c r="K610" s="984"/>
      <c r="L610" s="984"/>
      <c r="M610" s="984"/>
      <c r="N610" s="984"/>
      <c r="O610" s="984"/>
      <c r="P610" s="984"/>
      <c r="Q610" s="984"/>
      <c r="R610" s="984"/>
      <c r="S610" s="984"/>
      <c r="T610" s="984"/>
      <c r="U610" s="984"/>
      <c r="V610" s="984"/>
      <c r="W610" s="984"/>
      <c r="X610" s="984"/>
      <c r="Y610" s="984"/>
      <c r="Z610" s="984"/>
      <c r="AA610" s="984"/>
    </row>
    <row r="611">
      <c r="A611" s="984"/>
      <c r="B611" s="984"/>
      <c r="C611" s="1036"/>
      <c r="D611" s="984"/>
      <c r="E611" s="984"/>
      <c r="F611" s="984"/>
      <c r="G611" s="984"/>
      <c r="H611" s="984"/>
      <c r="I611" s="984"/>
      <c r="J611" s="984"/>
      <c r="K611" s="984"/>
      <c r="L611" s="984"/>
      <c r="M611" s="984"/>
      <c r="N611" s="984"/>
      <c r="O611" s="984"/>
      <c r="P611" s="984"/>
      <c r="Q611" s="984"/>
      <c r="R611" s="984"/>
      <c r="S611" s="984"/>
      <c r="T611" s="984"/>
      <c r="U611" s="984"/>
      <c r="V611" s="984"/>
      <c r="W611" s="984"/>
      <c r="X611" s="984"/>
      <c r="Y611" s="984"/>
      <c r="Z611" s="984"/>
      <c r="AA611" s="984"/>
    </row>
    <row r="612">
      <c r="A612" s="984"/>
      <c r="B612" s="984"/>
      <c r="C612" s="1036"/>
      <c r="D612" s="984"/>
      <c r="E612" s="984"/>
      <c r="F612" s="984"/>
      <c r="G612" s="984"/>
      <c r="H612" s="984"/>
      <c r="I612" s="984"/>
      <c r="J612" s="984"/>
      <c r="K612" s="984"/>
      <c r="L612" s="984"/>
      <c r="M612" s="984"/>
      <c r="N612" s="984"/>
      <c r="O612" s="984"/>
      <c r="P612" s="984"/>
      <c r="Q612" s="984"/>
      <c r="R612" s="984"/>
      <c r="S612" s="984"/>
      <c r="T612" s="984"/>
      <c r="U612" s="984"/>
      <c r="V612" s="984"/>
      <c r="W612" s="984"/>
      <c r="X612" s="984"/>
      <c r="Y612" s="984"/>
      <c r="Z612" s="984"/>
      <c r="AA612" s="984"/>
    </row>
    <row r="613">
      <c r="A613" s="984"/>
      <c r="B613" s="984"/>
      <c r="C613" s="1036"/>
      <c r="D613" s="984"/>
      <c r="E613" s="984"/>
      <c r="F613" s="984"/>
      <c r="G613" s="984"/>
      <c r="H613" s="984"/>
      <c r="I613" s="984"/>
      <c r="J613" s="984"/>
      <c r="K613" s="984"/>
      <c r="L613" s="984"/>
      <c r="M613" s="984"/>
      <c r="N613" s="984"/>
      <c r="O613" s="984"/>
      <c r="P613" s="984"/>
      <c r="Q613" s="984"/>
      <c r="R613" s="984"/>
      <c r="S613" s="984"/>
      <c r="T613" s="984"/>
      <c r="U613" s="984"/>
      <c r="V613" s="984"/>
      <c r="W613" s="984"/>
      <c r="X613" s="984"/>
      <c r="Y613" s="984"/>
      <c r="Z613" s="984"/>
      <c r="AA613" s="984"/>
    </row>
    <row r="614">
      <c r="A614" s="984"/>
      <c r="B614" s="984"/>
      <c r="C614" s="1036"/>
      <c r="D614" s="984"/>
      <c r="E614" s="984"/>
      <c r="F614" s="984"/>
      <c r="G614" s="984"/>
      <c r="H614" s="984"/>
      <c r="I614" s="984"/>
      <c r="J614" s="984"/>
      <c r="K614" s="984"/>
      <c r="L614" s="984"/>
      <c r="M614" s="984"/>
      <c r="N614" s="984"/>
      <c r="O614" s="984"/>
      <c r="P614" s="984"/>
      <c r="Q614" s="984"/>
      <c r="R614" s="984"/>
      <c r="S614" s="984"/>
      <c r="T614" s="984"/>
      <c r="U614" s="984"/>
      <c r="V614" s="984"/>
      <c r="W614" s="984"/>
      <c r="X614" s="984"/>
      <c r="Y614" s="984"/>
      <c r="Z614" s="984"/>
      <c r="AA614" s="984"/>
    </row>
    <row r="615">
      <c r="A615" s="984"/>
      <c r="B615" s="984"/>
      <c r="C615" s="1036"/>
      <c r="D615" s="984"/>
      <c r="E615" s="984"/>
      <c r="F615" s="984"/>
      <c r="G615" s="984"/>
      <c r="H615" s="984"/>
      <c r="I615" s="984"/>
      <c r="J615" s="984"/>
      <c r="K615" s="984"/>
      <c r="L615" s="984"/>
      <c r="M615" s="984"/>
      <c r="N615" s="984"/>
      <c r="O615" s="984"/>
      <c r="P615" s="984"/>
      <c r="Q615" s="984"/>
      <c r="R615" s="984"/>
      <c r="S615" s="984"/>
      <c r="T615" s="984"/>
      <c r="U615" s="984"/>
      <c r="V615" s="984"/>
      <c r="W615" s="984"/>
      <c r="X615" s="984"/>
      <c r="Y615" s="984"/>
      <c r="Z615" s="984"/>
      <c r="AA615" s="984"/>
    </row>
    <row r="616">
      <c r="A616" s="984"/>
      <c r="B616" s="984"/>
      <c r="C616" s="1036"/>
      <c r="D616" s="984"/>
      <c r="E616" s="984"/>
      <c r="F616" s="984"/>
      <c r="G616" s="984"/>
      <c r="H616" s="984"/>
      <c r="I616" s="984"/>
      <c r="J616" s="984"/>
      <c r="K616" s="984"/>
      <c r="L616" s="984"/>
      <c r="M616" s="984"/>
      <c r="N616" s="984"/>
      <c r="O616" s="984"/>
      <c r="P616" s="984"/>
      <c r="Q616" s="984"/>
      <c r="R616" s="984"/>
      <c r="S616" s="984"/>
      <c r="T616" s="984"/>
      <c r="U616" s="984"/>
      <c r="V616" s="984"/>
      <c r="W616" s="984"/>
      <c r="X616" s="984"/>
      <c r="Y616" s="984"/>
      <c r="Z616" s="984"/>
      <c r="AA616" s="984"/>
    </row>
    <row r="617">
      <c r="A617" s="984"/>
      <c r="B617" s="984"/>
      <c r="C617" s="1036"/>
      <c r="D617" s="984"/>
      <c r="E617" s="984"/>
      <c r="F617" s="984"/>
      <c r="G617" s="984"/>
      <c r="H617" s="984"/>
      <c r="I617" s="984"/>
      <c r="J617" s="984"/>
      <c r="K617" s="984"/>
      <c r="L617" s="984"/>
      <c r="M617" s="984"/>
      <c r="N617" s="984"/>
      <c r="O617" s="984"/>
      <c r="P617" s="984"/>
      <c r="Q617" s="984"/>
      <c r="R617" s="984"/>
      <c r="S617" s="984"/>
      <c r="T617" s="984"/>
      <c r="U617" s="984"/>
      <c r="V617" s="984"/>
      <c r="W617" s="984"/>
      <c r="X617" s="984"/>
      <c r="Y617" s="984"/>
      <c r="Z617" s="984"/>
      <c r="AA617" s="984"/>
    </row>
    <row r="618">
      <c r="A618" s="984"/>
      <c r="B618" s="984"/>
      <c r="C618" s="1036"/>
      <c r="D618" s="984"/>
      <c r="E618" s="984"/>
      <c r="F618" s="984"/>
      <c r="G618" s="984"/>
      <c r="H618" s="984"/>
      <c r="I618" s="984"/>
      <c r="J618" s="984"/>
      <c r="K618" s="984"/>
      <c r="L618" s="984"/>
      <c r="M618" s="984"/>
      <c r="N618" s="984"/>
      <c r="O618" s="984"/>
      <c r="P618" s="984"/>
      <c r="Q618" s="984"/>
      <c r="R618" s="984"/>
      <c r="S618" s="984"/>
      <c r="T618" s="984"/>
      <c r="U618" s="984"/>
      <c r="V618" s="984"/>
      <c r="W618" s="984"/>
      <c r="X618" s="984"/>
      <c r="Y618" s="984"/>
      <c r="Z618" s="984"/>
      <c r="AA618" s="984"/>
    </row>
    <row r="619">
      <c r="A619" s="984"/>
      <c r="B619" s="984"/>
      <c r="C619" s="1036"/>
      <c r="D619" s="984"/>
      <c r="E619" s="984"/>
      <c r="F619" s="984"/>
      <c r="G619" s="984"/>
      <c r="H619" s="984"/>
      <c r="I619" s="984"/>
      <c r="J619" s="984"/>
      <c r="K619" s="984"/>
      <c r="L619" s="984"/>
      <c r="M619" s="984"/>
      <c r="N619" s="984"/>
      <c r="O619" s="984"/>
      <c r="P619" s="984"/>
      <c r="Q619" s="984"/>
      <c r="R619" s="984"/>
      <c r="S619" s="984"/>
      <c r="T619" s="984"/>
      <c r="U619" s="984"/>
      <c r="V619" s="984"/>
      <c r="W619" s="984"/>
      <c r="X619" s="984"/>
      <c r="Y619" s="984"/>
      <c r="Z619" s="984"/>
      <c r="AA619" s="984"/>
    </row>
    <row r="620">
      <c r="A620" s="984"/>
      <c r="B620" s="984"/>
      <c r="C620" s="1036"/>
      <c r="D620" s="984"/>
      <c r="E620" s="984"/>
      <c r="F620" s="984"/>
      <c r="G620" s="984"/>
      <c r="H620" s="984"/>
      <c r="I620" s="984"/>
      <c r="J620" s="984"/>
      <c r="K620" s="984"/>
      <c r="L620" s="984"/>
      <c r="M620" s="984"/>
      <c r="N620" s="984"/>
      <c r="O620" s="984"/>
      <c r="P620" s="984"/>
      <c r="Q620" s="984"/>
      <c r="R620" s="984"/>
      <c r="S620" s="984"/>
      <c r="T620" s="984"/>
      <c r="U620" s="984"/>
      <c r="V620" s="984"/>
      <c r="W620" s="984"/>
      <c r="X620" s="984"/>
      <c r="Y620" s="984"/>
      <c r="Z620" s="984"/>
      <c r="AA620" s="984"/>
    </row>
    <row r="621">
      <c r="A621" s="984"/>
      <c r="B621" s="984"/>
      <c r="C621" s="1036"/>
      <c r="D621" s="984"/>
      <c r="E621" s="984"/>
      <c r="F621" s="984"/>
      <c r="G621" s="984"/>
      <c r="H621" s="984"/>
      <c r="I621" s="984"/>
      <c r="J621" s="984"/>
      <c r="K621" s="984"/>
      <c r="L621" s="984"/>
      <c r="M621" s="984"/>
      <c r="N621" s="984"/>
      <c r="O621" s="984"/>
      <c r="P621" s="984"/>
      <c r="Q621" s="984"/>
      <c r="R621" s="984"/>
      <c r="S621" s="984"/>
      <c r="T621" s="984"/>
      <c r="U621" s="984"/>
      <c r="V621" s="984"/>
      <c r="W621" s="984"/>
      <c r="X621" s="984"/>
      <c r="Y621" s="984"/>
      <c r="Z621" s="984"/>
      <c r="AA621" s="984"/>
    </row>
    <row r="622">
      <c r="A622" s="984"/>
      <c r="B622" s="984"/>
      <c r="C622" s="1036"/>
      <c r="D622" s="984"/>
      <c r="E622" s="984"/>
      <c r="F622" s="984"/>
      <c r="G622" s="984"/>
      <c r="H622" s="984"/>
      <c r="I622" s="984"/>
      <c r="J622" s="984"/>
      <c r="K622" s="984"/>
      <c r="L622" s="984"/>
      <c r="M622" s="984"/>
      <c r="N622" s="984"/>
      <c r="O622" s="984"/>
      <c r="P622" s="984"/>
      <c r="Q622" s="984"/>
      <c r="R622" s="984"/>
      <c r="S622" s="984"/>
      <c r="T622" s="984"/>
      <c r="U622" s="984"/>
      <c r="V622" s="984"/>
      <c r="W622" s="984"/>
      <c r="X622" s="984"/>
      <c r="Y622" s="984"/>
      <c r="Z622" s="984"/>
      <c r="AA622" s="984"/>
    </row>
    <row r="623">
      <c r="A623" s="984"/>
      <c r="B623" s="984"/>
      <c r="C623" s="1036"/>
      <c r="D623" s="984"/>
      <c r="E623" s="984"/>
      <c r="F623" s="984"/>
      <c r="G623" s="984"/>
      <c r="H623" s="984"/>
      <c r="I623" s="984"/>
      <c r="J623" s="984"/>
      <c r="K623" s="984"/>
      <c r="L623" s="984"/>
      <c r="M623" s="984"/>
      <c r="N623" s="984"/>
      <c r="O623" s="984"/>
      <c r="P623" s="984"/>
      <c r="Q623" s="984"/>
      <c r="R623" s="984"/>
      <c r="S623" s="984"/>
      <c r="T623" s="984"/>
      <c r="U623" s="984"/>
      <c r="V623" s="984"/>
      <c r="W623" s="984"/>
      <c r="X623" s="984"/>
      <c r="Y623" s="984"/>
      <c r="Z623" s="984"/>
      <c r="AA623" s="984"/>
    </row>
    <row r="624">
      <c r="A624" s="984"/>
      <c r="B624" s="984"/>
      <c r="C624" s="1036"/>
      <c r="D624" s="984"/>
      <c r="E624" s="984"/>
      <c r="F624" s="984"/>
      <c r="G624" s="984"/>
      <c r="H624" s="984"/>
      <c r="I624" s="984"/>
      <c r="J624" s="984"/>
      <c r="K624" s="984"/>
      <c r="L624" s="984"/>
      <c r="M624" s="984"/>
      <c r="N624" s="984"/>
      <c r="O624" s="984"/>
      <c r="P624" s="984"/>
      <c r="Q624" s="984"/>
      <c r="R624" s="984"/>
      <c r="S624" s="984"/>
      <c r="T624" s="984"/>
      <c r="U624" s="984"/>
      <c r="V624" s="984"/>
      <c r="W624" s="984"/>
      <c r="X624" s="984"/>
      <c r="Y624" s="984"/>
      <c r="Z624" s="984"/>
      <c r="AA624" s="984"/>
    </row>
    <row r="625">
      <c r="A625" s="984"/>
      <c r="B625" s="984"/>
      <c r="C625" s="1036"/>
      <c r="D625" s="984"/>
      <c r="E625" s="984"/>
      <c r="F625" s="984"/>
      <c r="G625" s="984"/>
      <c r="H625" s="984"/>
      <c r="I625" s="984"/>
      <c r="J625" s="984"/>
      <c r="K625" s="984"/>
      <c r="L625" s="984"/>
      <c r="M625" s="984"/>
      <c r="N625" s="984"/>
      <c r="O625" s="984"/>
      <c r="P625" s="984"/>
      <c r="Q625" s="984"/>
      <c r="R625" s="984"/>
      <c r="S625" s="984"/>
      <c r="T625" s="984"/>
      <c r="U625" s="984"/>
      <c r="V625" s="984"/>
      <c r="W625" s="984"/>
      <c r="X625" s="984"/>
      <c r="Y625" s="984"/>
      <c r="Z625" s="984"/>
      <c r="AA625" s="984"/>
    </row>
    <row r="626">
      <c r="A626" s="984"/>
      <c r="B626" s="984"/>
      <c r="C626" s="1036"/>
      <c r="D626" s="984"/>
      <c r="E626" s="984"/>
      <c r="F626" s="984"/>
      <c r="G626" s="984"/>
      <c r="H626" s="984"/>
      <c r="I626" s="984"/>
      <c r="J626" s="984"/>
      <c r="K626" s="984"/>
      <c r="L626" s="984"/>
      <c r="M626" s="984"/>
      <c r="N626" s="984"/>
      <c r="O626" s="984"/>
      <c r="P626" s="984"/>
      <c r="Q626" s="984"/>
      <c r="R626" s="984"/>
      <c r="S626" s="984"/>
      <c r="T626" s="984"/>
      <c r="U626" s="984"/>
      <c r="V626" s="984"/>
      <c r="W626" s="984"/>
      <c r="X626" s="984"/>
      <c r="Y626" s="984"/>
      <c r="Z626" s="984"/>
      <c r="AA626" s="984"/>
    </row>
    <row r="627">
      <c r="A627" s="984"/>
      <c r="B627" s="984"/>
      <c r="C627" s="1036"/>
      <c r="D627" s="984"/>
      <c r="E627" s="984"/>
      <c r="F627" s="984"/>
      <c r="G627" s="984"/>
      <c r="H627" s="984"/>
      <c r="I627" s="984"/>
      <c r="J627" s="984"/>
      <c r="K627" s="984"/>
      <c r="L627" s="984"/>
      <c r="M627" s="984"/>
      <c r="N627" s="984"/>
      <c r="O627" s="984"/>
      <c r="P627" s="984"/>
      <c r="Q627" s="984"/>
      <c r="R627" s="984"/>
      <c r="S627" s="984"/>
      <c r="T627" s="984"/>
      <c r="U627" s="984"/>
      <c r="V627" s="984"/>
      <c r="W627" s="984"/>
      <c r="X627" s="984"/>
      <c r="Y627" s="984"/>
      <c r="Z627" s="984"/>
      <c r="AA627" s="984"/>
    </row>
    <row r="628">
      <c r="A628" s="984"/>
      <c r="B628" s="984"/>
      <c r="C628" s="1036"/>
      <c r="D628" s="984"/>
      <c r="E628" s="984"/>
      <c r="F628" s="984"/>
      <c r="G628" s="984"/>
      <c r="H628" s="984"/>
      <c r="I628" s="984"/>
      <c r="J628" s="984"/>
      <c r="K628" s="984"/>
      <c r="L628" s="984"/>
      <c r="M628" s="984"/>
      <c r="N628" s="984"/>
      <c r="O628" s="984"/>
      <c r="P628" s="984"/>
      <c r="Q628" s="984"/>
      <c r="R628" s="984"/>
      <c r="S628" s="984"/>
      <c r="T628" s="984"/>
      <c r="U628" s="984"/>
      <c r="V628" s="984"/>
      <c r="W628" s="984"/>
      <c r="X628" s="984"/>
      <c r="Y628" s="984"/>
      <c r="Z628" s="984"/>
      <c r="AA628" s="984"/>
    </row>
    <row r="629">
      <c r="A629" s="984"/>
      <c r="B629" s="984"/>
      <c r="C629" s="1036"/>
      <c r="D629" s="984"/>
      <c r="E629" s="984"/>
      <c r="F629" s="984"/>
      <c r="G629" s="984"/>
      <c r="H629" s="984"/>
      <c r="I629" s="984"/>
      <c r="J629" s="984"/>
      <c r="K629" s="984"/>
      <c r="L629" s="984"/>
      <c r="M629" s="984"/>
      <c r="N629" s="984"/>
      <c r="O629" s="984"/>
      <c r="P629" s="984"/>
      <c r="Q629" s="984"/>
      <c r="R629" s="984"/>
      <c r="S629" s="984"/>
      <c r="T629" s="984"/>
      <c r="U629" s="984"/>
      <c r="V629" s="984"/>
      <c r="W629" s="984"/>
      <c r="X629" s="984"/>
      <c r="Y629" s="984"/>
      <c r="Z629" s="984"/>
      <c r="AA629" s="984"/>
    </row>
    <row r="630">
      <c r="A630" s="984"/>
      <c r="B630" s="984"/>
      <c r="C630" s="1036"/>
      <c r="D630" s="984"/>
      <c r="E630" s="984"/>
      <c r="F630" s="984"/>
      <c r="G630" s="984"/>
      <c r="H630" s="984"/>
      <c r="I630" s="984"/>
      <c r="J630" s="984"/>
      <c r="K630" s="984"/>
      <c r="L630" s="984"/>
      <c r="M630" s="984"/>
      <c r="N630" s="984"/>
      <c r="O630" s="984"/>
      <c r="P630" s="984"/>
      <c r="Q630" s="984"/>
      <c r="R630" s="984"/>
      <c r="S630" s="984"/>
      <c r="T630" s="984"/>
      <c r="U630" s="984"/>
      <c r="V630" s="984"/>
      <c r="W630" s="984"/>
      <c r="X630" s="984"/>
      <c r="Y630" s="984"/>
      <c r="Z630" s="984"/>
      <c r="AA630" s="984"/>
    </row>
    <row r="631">
      <c r="A631" s="984"/>
      <c r="B631" s="984"/>
      <c r="C631" s="1036"/>
      <c r="D631" s="984"/>
      <c r="E631" s="984"/>
      <c r="F631" s="984"/>
      <c r="G631" s="984"/>
      <c r="H631" s="984"/>
      <c r="I631" s="984"/>
      <c r="J631" s="984"/>
      <c r="K631" s="984"/>
      <c r="L631" s="984"/>
      <c r="M631" s="984"/>
      <c r="N631" s="984"/>
      <c r="O631" s="984"/>
      <c r="P631" s="984"/>
      <c r="Q631" s="984"/>
      <c r="R631" s="984"/>
      <c r="S631" s="984"/>
      <c r="T631" s="984"/>
      <c r="U631" s="984"/>
      <c r="V631" s="984"/>
      <c r="W631" s="984"/>
      <c r="X631" s="984"/>
      <c r="Y631" s="984"/>
      <c r="Z631" s="984"/>
      <c r="AA631" s="984"/>
    </row>
    <row r="632">
      <c r="A632" s="984"/>
      <c r="B632" s="984"/>
      <c r="C632" s="1036"/>
      <c r="D632" s="984"/>
      <c r="E632" s="984"/>
      <c r="F632" s="984"/>
      <c r="G632" s="984"/>
      <c r="H632" s="984"/>
      <c r="I632" s="984"/>
      <c r="J632" s="984"/>
      <c r="K632" s="984"/>
      <c r="L632" s="984"/>
      <c r="M632" s="984"/>
      <c r="N632" s="984"/>
      <c r="O632" s="984"/>
      <c r="P632" s="984"/>
      <c r="Q632" s="984"/>
      <c r="R632" s="984"/>
      <c r="S632" s="984"/>
      <c r="T632" s="984"/>
      <c r="U632" s="984"/>
      <c r="V632" s="984"/>
      <c r="W632" s="984"/>
      <c r="X632" s="984"/>
      <c r="Y632" s="984"/>
      <c r="Z632" s="984"/>
      <c r="AA632" s="984"/>
    </row>
    <row r="633">
      <c r="A633" s="984"/>
      <c r="B633" s="984"/>
      <c r="C633" s="1036"/>
      <c r="D633" s="984"/>
      <c r="E633" s="984"/>
      <c r="F633" s="984"/>
      <c r="G633" s="984"/>
      <c r="H633" s="984"/>
      <c r="I633" s="984"/>
      <c r="J633" s="984"/>
      <c r="K633" s="984"/>
      <c r="L633" s="984"/>
      <c r="M633" s="984"/>
      <c r="N633" s="984"/>
      <c r="O633" s="984"/>
      <c r="P633" s="984"/>
      <c r="Q633" s="984"/>
      <c r="R633" s="984"/>
      <c r="S633" s="984"/>
      <c r="T633" s="984"/>
      <c r="U633" s="984"/>
      <c r="V633" s="984"/>
      <c r="W633" s="984"/>
      <c r="X633" s="984"/>
      <c r="Y633" s="984"/>
      <c r="Z633" s="984"/>
      <c r="AA633" s="984"/>
    </row>
    <row r="634">
      <c r="A634" s="984"/>
      <c r="B634" s="984"/>
      <c r="C634" s="1036"/>
      <c r="D634" s="984"/>
      <c r="E634" s="984"/>
      <c r="F634" s="984"/>
      <c r="G634" s="984"/>
      <c r="H634" s="984"/>
      <c r="I634" s="984"/>
      <c r="J634" s="984"/>
      <c r="K634" s="984"/>
      <c r="L634" s="984"/>
      <c r="M634" s="984"/>
      <c r="N634" s="984"/>
      <c r="O634" s="984"/>
      <c r="P634" s="984"/>
      <c r="Q634" s="984"/>
      <c r="R634" s="984"/>
      <c r="S634" s="984"/>
      <c r="T634" s="984"/>
      <c r="U634" s="984"/>
      <c r="V634" s="984"/>
      <c r="W634" s="984"/>
      <c r="X634" s="984"/>
      <c r="Y634" s="984"/>
      <c r="Z634" s="984"/>
      <c r="AA634" s="984"/>
    </row>
    <row r="635">
      <c r="A635" s="984"/>
      <c r="B635" s="984"/>
      <c r="C635" s="1036"/>
      <c r="D635" s="984"/>
      <c r="E635" s="984"/>
      <c r="F635" s="984"/>
      <c r="G635" s="984"/>
      <c r="H635" s="984"/>
      <c r="I635" s="984"/>
      <c r="J635" s="984"/>
      <c r="K635" s="984"/>
      <c r="L635" s="984"/>
      <c r="M635" s="984"/>
      <c r="N635" s="984"/>
      <c r="O635" s="984"/>
      <c r="P635" s="984"/>
      <c r="Q635" s="984"/>
      <c r="R635" s="984"/>
      <c r="S635" s="984"/>
      <c r="T635" s="984"/>
      <c r="U635" s="984"/>
      <c r="V635" s="984"/>
      <c r="W635" s="984"/>
      <c r="X635" s="984"/>
      <c r="Y635" s="984"/>
      <c r="Z635" s="984"/>
      <c r="AA635" s="984"/>
    </row>
    <row r="636">
      <c r="A636" s="984"/>
      <c r="B636" s="984"/>
      <c r="C636" s="1036"/>
      <c r="D636" s="984"/>
      <c r="E636" s="984"/>
      <c r="F636" s="984"/>
      <c r="G636" s="984"/>
      <c r="H636" s="984"/>
      <c r="I636" s="984"/>
      <c r="J636" s="984"/>
      <c r="K636" s="984"/>
      <c r="L636" s="984"/>
      <c r="M636" s="984"/>
      <c r="N636" s="984"/>
      <c r="O636" s="984"/>
      <c r="P636" s="984"/>
      <c r="Q636" s="984"/>
      <c r="R636" s="984"/>
      <c r="S636" s="984"/>
      <c r="T636" s="984"/>
      <c r="U636" s="984"/>
      <c r="V636" s="984"/>
      <c r="W636" s="984"/>
      <c r="X636" s="984"/>
      <c r="Y636" s="984"/>
      <c r="Z636" s="984"/>
      <c r="AA636" s="984"/>
    </row>
    <row r="637">
      <c r="A637" s="984"/>
      <c r="B637" s="984"/>
      <c r="C637" s="1036"/>
      <c r="D637" s="984"/>
      <c r="E637" s="984"/>
      <c r="F637" s="984"/>
      <c r="G637" s="984"/>
      <c r="H637" s="984"/>
      <c r="I637" s="984"/>
      <c r="J637" s="984"/>
      <c r="K637" s="984"/>
      <c r="L637" s="984"/>
      <c r="M637" s="984"/>
      <c r="N637" s="984"/>
      <c r="O637" s="984"/>
      <c r="P637" s="984"/>
      <c r="Q637" s="984"/>
      <c r="R637" s="984"/>
      <c r="S637" s="984"/>
      <c r="T637" s="984"/>
      <c r="U637" s="984"/>
      <c r="V637" s="984"/>
      <c r="W637" s="984"/>
      <c r="X637" s="984"/>
      <c r="Y637" s="984"/>
      <c r="Z637" s="984"/>
      <c r="AA637" s="984"/>
    </row>
    <row r="638">
      <c r="A638" s="984"/>
      <c r="B638" s="984"/>
      <c r="C638" s="1036"/>
      <c r="D638" s="984"/>
      <c r="E638" s="984"/>
      <c r="F638" s="984"/>
      <c r="G638" s="984"/>
      <c r="H638" s="984"/>
      <c r="I638" s="984"/>
      <c r="J638" s="984"/>
      <c r="K638" s="984"/>
      <c r="L638" s="984"/>
      <c r="M638" s="984"/>
      <c r="N638" s="984"/>
      <c r="O638" s="984"/>
      <c r="P638" s="984"/>
      <c r="Q638" s="984"/>
      <c r="R638" s="984"/>
      <c r="S638" s="984"/>
      <c r="T638" s="984"/>
      <c r="U638" s="984"/>
      <c r="V638" s="984"/>
      <c r="W638" s="984"/>
      <c r="X638" s="984"/>
      <c r="Y638" s="984"/>
      <c r="Z638" s="984"/>
      <c r="AA638" s="984"/>
    </row>
    <row r="639">
      <c r="A639" s="984"/>
      <c r="B639" s="984"/>
      <c r="C639" s="1036"/>
      <c r="D639" s="984"/>
      <c r="E639" s="984"/>
      <c r="F639" s="984"/>
      <c r="G639" s="984"/>
      <c r="H639" s="984"/>
      <c r="I639" s="984"/>
      <c r="J639" s="984"/>
      <c r="K639" s="984"/>
      <c r="L639" s="984"/>
      <c r="M639" s="984"/>
      <c r="N639" s="984"/>
      <c r="O639" s="984"/>
      <c r="P639" s="984"/>
      <c r="Q639" s="984"/>
      <c r="R639" s="984"/>
      <c r="S639" s="984"/>
      <c r="T639" s="984"/>
      <c r="U639" s="984"/>
      <c r="V639" s="984"/>
      <c r="W639" s="984"/>
      <c r="X639" s="984"/>
      <c r="Y639" s="984"/>
      <c r="Z639" s="984"/>
      <c r="AA639" s="984"/>
    </row>
    <row r="640">
      <c r="A640" s="984"/>
      <c r="B640" s="984"/>
      <c r="C640" s="1036"/>
      <c r="D640" s="984"/>
      <c r="E640" s="984"/>
      <c r="F640" s="984"/>
      <c r="G640" s="984"/>
      <c r="H640" s="984"/>
      <c r="I640" s="984"/>
      <c r="J640" s="984"/>
      <c r="K640" s="984"/>
      <c r="L640" s="984"/>
      <c r="M640" s="984"/>
      <c r="N640" s="984"/>
      <c r="O640" s="984"/>
      <c r="P640" s="984"/>
      <c r="Q640" s="984"/>
      <c r="R640" s="984"/>
      <c r="S640" s="984"/>
      <c r="T640" s="984"/>
      <c r="U640" s="984"/>
      <c r="V640" s="984"/>
      <c r="W640" s="984"/>
      <c r="X640" s="984"/>
      <c r="Y640" s="984"/>
      <c r="Z640" s="984"/>
      <c r="AA640" s="984"/>
    </row>
    <row r="641">
      <c r="A641" s="984"/>
      <c r="B641" s="984"/>
      <c r="C641" s="1036"/>
      <c r="D641" s="984"/>
      <c r="E641" s="984"/>
      <c r="F641" s="984"/>
      <c r="G641" s="984"/>
      <c r="H641" s="984"/>
      <c r="I641" s="984"/>
      <c r="J641" s="984"/>
      <c r="K641" s="984"/>
      <c r="L641" s="984"/>
      <c r="M641" s="984"/>
      <c r="N641" s="984"/>
      <c r="O641" s="984"/>
      <c r="P641" s="984"/>
      <c r="Q641" s="984"/>
      <c r="R641" s="984"/>
      <c r="S641" s="984"/>
      <c r="T641" s="984"/>
      <c r="U641" s="984"/>
      <c r="V641" s="984"/>
      <c r="W641" s="984"/>
      <c r="X641" s="984"/>
      <c r="Y641" s="984"/>
      <c r="Z641" s="984"/>
      <c r="AA641" s="984"/>
    </row>
    <row r="642">
      <c r="A642" s="984"/>
      <c r="B642" s="984"/>
      <c r="C642" s="1036"/>
      <c r="D642" s="984"/>
      <c r="E642" s="984"/>
      <c r="F642" s="984"/>
      <c r="G642" s="984"/>
      <c r="H642" s="984"/>
      <c r="I642" s="984"/>
      <c r="J642" s="984"/>
      <c r="K642" s="984"/>
      <c r="L642" s="984"/>
      <c r="M642" s="984"/>
      <c r="N642" s="984"/>
      <c r="O642" s="984"/>
      <c r="P642" s="984"/>
      <c r="Q642" s="984"/>
      <c r="R642" s="984"/>
      <c r="S642" s="984"/>
      <c r="T642" s="984"/>
      <c r="U642" s="984"/>
      <c r="V642" s="984"/>
      <c r="W642" s="984"/>
      <c r="X642" s="984"/>
      <c r="Y642" s="984"/>
      <c r="Z642" s="984"/>
      <c r="AA642" s="984"/>
    </row>
    <row r="643">
      <c r="A643" s="984"/>
      <c r="B643" s="984"/>
      <c r="C643" s="1036"/>
      <c r="D643" s="984"/>
      <c r="E643" s="984"/>
      <c r="F643" s="984"/>
      <c r="G643" s="984"/>
      <c r="H643" s="984"/>
      <c r="I643" s="984"/>
      <c r="J643" s="984"/>
      <c r="K643" s="984"/>
      <c r="L643" s="984"/>
      <c r="M643" s="984"/>
      <c r="N643" s="984"/>
      <c r="O643" s="984"/>
      <c r="P643" s="984"/>
      <c r="Q643" s="984"/>
      <c r="R643" s="984"/>
      <c r="S643" s="984"/>
      <c r="T643" s="984"/>
      <c r="U643" s="984"/>
      <c r="V643" s="984"/>
      <c r="W643" s="984"/>
      <c r="X643" s="984"/>
      <c r="Y643" s="984"/>
      <c r="Z643" s="984"/>
      <c r="AA643" s="984"/>
    </row>
    <row r="644">
      <c r="A644" s="984"/>
      <c r="B644" s="984"/>
      <c r="C644" s="1036"/>
      <c r="D644" s="984"/>
      <c r="E644" s="984"/>
      <c r="F644" s="984"/>
      <c r="G644" s="984"/>
      <c r="H644" s="984"/>
      <c r="I644" s="984"/>
      <c r="J644" s="984"/>
      <c r="K644" s="984"/>
      <c r="L644" s="984"/>
      <c r="M644" s="984"/>
      <c r="N644" s="984"/>
      <c r="O644" s="984"/>
      <c r="P644" s="984"/>
      <c r="Q644" s="984"/>
      <c r="R644" s="984"/>
      <c r="S644" s="984"/>
      <c r="T644" s="984"/>
      <c r="U644" s="984"/>
      <c r="V644" s="984"/>
      <c r="W644" s="984"/>
      <c r="X644" s="984"/>
      <c r="Y644" s="984"/>
      <c r="Z644" s="984"/>
      <c r="AA644" s="984"/>
    </row>
    <row r="645">
      <c r="A645" s="984"/>
      <c r="B645" s="984"/>
      <c r="C645" s="1036"/>
      <c r="D645" s="984"/>
      <c r="E645" s="984"/>
      <c r="F645" s="984"/>
      <c r="G645" s="984"/>
      <c r="H645" s="984"/>
      <c r="I645" s="984"/>
      <c r="J645" s="984"/>
      <c r="K645" s="984"/>
      <c r="L645" s="984"/>
      <c r="M645" s="984"/>
      <c r="N645" s="984"/>
      <c r="O645" s="984"/>
      <c r="P645" s="984"/>
      <c r="Q645" s="984"/>
      <c r="R645" s="984"/>
      <c r="S645" s="984"/>
      <c r="T645" s="984"/>
      <c r="U645" s="984"/>
      <c r="V645" s="984"/>
      <c r="W645" s="984"/>
      <c r="X645" s="984"/>
      <c r="Y645" s="984"/>
      <c r="Z645" s="984"/>
      <c r="AA645" s="984"/>
    </row>
    <row r="646">
      <c r="A646" s="984"/>
      <c r="B646" s="984"/>
      <c r="C646" s="1036"/>
      <c r="D646" s="984"/>
      <c r="E646" s="984"/>
      <c r="F646" s="984"/>
      <c r="G646" s="984"/>
      <c r="H646" s="984"/>
      <c r="I646" s="984"/>
      <c r="J646" s="984"/>
      <c r="K646" s="984"/>
      <c r="L646" s="984"/>
      <c r="M646" s="984"/>
      <c r="N646" s="984"/>
      <c r="O646" s="984"/>
      <c r="P646" s="984"/>
      <c r="Q646" s="984"/>
      <c r="R646" s="984"/>
      <c r="S646" s="984"/>
      <c r="T646" s="984"/>
      <c r="U646" s="984"/>
      <c r="V646" s="984"/>
      <c r="W646" s="984"/>
      <c r="X646" s="984"/>
      <c r="Y646" s="984"/>
      <c r="Z646" s="984"/>
      <c r="AA646" s="984"/>
    </row>
    <row r="647">
      <c r="A647" s="984"/>
      <c r="B647" s="984"/>
      <c r="C647" s="1036"/>
      <c r="D647" s="984"/>
      <c r="E647" s="984"/>
      <c r="F647" s="984"/>
      <c r="G647" s="984"/>
      <c r="H647" s="984"/>
      <c r="I647" s="984"/>
      <c r="J647" s="984"/>
      <c r="K647" s="984"/>
      <c r="L647" s="984"/>
      <c r="M647" s="984"/>
      <c r="N647" s="984"/>
      <c r="O647" s="984"/>
      <c r="P647" s="984"/>
      <c r="Q647" s="984"/>
      <c r="R647" s="984"/>
      <c r="S647" s="984"/>
      <c r="T647" s="984"/>
      <c r="U647" s="984"/>
      <c r="V647" s="984"/>
      <c r="W647" s="984"/>
      <c r="X647" s="984"/>
      <c r="Y647" s="984"/>
      <c r="Z647" s="984"/>
      <c r="AA647" s="984"/>
    </row>
    <row r="648">
      <c r="A648" s="984"/>
      <c r="B648" s="984"/>
      <c r="C648" s="1036"/>
      <c r="D648" s="984"/>
      <c r="E648" s="984"/>
      <c r="F648" s="984"/>
      <c r="G648" s="984"/>
      <c r="H648" s="984"/>
      <c r="I648" s="984"/>
      <c r="J648" s="984"/>
      <c r="K648" s="984"/>
      <c r="L648" s="984"/>
      <c r="M648" s="984"/>
      <c r="N648" s="984"/>
      <c r="O648" s="984"/>
      <c r="P648" s="984"/>
      <c r="Q648" s="984"/>
      <c r="R648" s="984"/>
      <c r="S648" s="984"/>
      <c r="T648" s="984"/>
      <c r="U648" s="984"/>
      <c r="V648" s="984"/>
      <c r="W648" s="984"/>
      <c r="X648" s="984"/>
      <c r="Y648" s="984"/>
      <c r="Z648" s="984"/>
      <c r="AA648" s="984"/>
    </row>
    <row r="649">
      <c r="A649" s="984"/>
      <c r="B649" s="984"/>
      <c r="C649" s="1036"/>
      <c r="D649" s="984"/>
      <c r="E649" s="984"/>
      <c r="F649" s="984"/>
      <c r="G649" s="984"/>
      <c r="H649" s="984"/>
      <c r="I649" s="984"/>
      <c r="J649" s="984"/>
      <c r="K649" s="984"/>
      <c r="L649" s="984"/>
      <c r="M649" s="984"/>
      <c r="N649" s="984"/>
      <c r="O649" s="984"/>
      <c r="P649" s="984"/>
      <c r="Q649" s="984"/>
      <c r="R649" s="984"/>
      <c r="S649" s="984"/>
      <c r="T649" s="984"/>
      <c r="U649" s="984"/>
      <c r="V649" s="984"/>
      <c r="W649" s="984"/>
      <c r="X649" s="984"/>
      <c r="Y649" s="984"/>
      <c r="Z649" s="984"/>
      <c r="AA649" s="984"/>
    </row>
    <row r="650">
      <c r="A650" s="984"/>
      <c r="B650" s="984"/>
      <c r="C650" s="1036"/>
      <c r="D650" s="984"/>
      <c r="E650" s="984"/>
      <c r="F650" s="984"/>
      <c r="G650" s="984"/>
      <c r="H650" s="984"/>
      <c r="I650" s="984"/>
      <c r="J650" s="984"/>
      <c r="K650" s="984"/>
      <c r="L650" s="984"/>
      <c r="M650" s="984"/>
      <c r="N650" s="984"/>
      <c r="O650" s="984"/>
      <c r="P650" s="984"/>
      <c r="Q650" s="984"/>
      <c r="R650" s="984"/>
      <c r="S650" s="984"/>
      <c r="T650" s="984"/>
      <c r="U650" s="984"/>
      <c r="V650" s="984"/>
      <c r="W650" s="984"/>
      <c r="X650" s="984"/>
      <c r="Y650" s="984"/>
      <c r="Z650" s="984"/>
      <c r="AA650" s="984"/>
    </row>
    <row r="651">
      <c r="A651" s="984"/>
      <c r="B651" s="984"/>
      <c r="C651" s="1036"/>
      <c r="D651" s="984"/>
      <c r="E651" s="984"/>
      <c r="F651" s="984"/>
      <c r="G651" s="984"/>
      <c r="H651" s="984"/>
      <c r="I651" s="984"/>
      <c r="J651" s="984"/>
      <c r="K651" s="984"/>
      <c r="L651" s="984"/>
      <c r="M651" s="984"/>
      <c r="N651" s="984"/>
      <c r="O651" s="984"/>
      <c r="P651" s="984"/>
      <c r="Q651" s="984"/>
      <c r="R651" s="984"/>
      <c r="S651" s="984"/>
      <c r="T651" s="984"/>
      <c r="U651" s="984"/>
      <c r="V651" s="984"/>
      <c r="W651" s="984"/>
      <c r="X651" s="984"/>
      <c r="Y651" s="984"/>
      <c r="Z651" s="984"/>
      <c r="AA651" s="984"/>
    </row>
    <row r="652">
      <c r="A652" s="984"/>
      <c r="B652" s="984"/>
      <c r="C652" s="1036"/>
      <c r="D652" s="984"/>
      <c r="E652" s="984"/>
      <c r="F652" s="984"/>
      <c r="G652" s="984"/>
      <c r="H652" s="984"/>
      <c r="I652" s="984"/>
      <c r="J652" s="984"/>
      <c r="K652" s="984"/>
      <c r="L652" s="984"/>
      <c r="M652" s="984"/>
      <c r="N652" s="984"/>
      <c r="O652" s="984"/>
      <c r="P652" s="984"/>
      <c r="Q652" s="984"/>
      <c r="R652" s="984"/>
      <c r="S652" s="984"/>
      <c r="T652" s="984"/>
      <c r="U652" s="984"/>
      <c r="V652" s="984"/>
      <c r="W652" s="984"/>
      <c r="X652" s="984"/>
      <c r="Y652" s="984"/>
      <c r="Z652" s="984"/>
      <c r="AA652" s="984"/>
    </row>
    <row r="653">
      <c r="A653" s="984"/>
      <c r="B653" s="984"/>
      <c r="C653" s="1036"/>
      <c r="D653" s="984"/>
      <c r="E653" s="984"/>
      <c r="F653" s="984"/>
      <c r="G653" s="984"/>
      <c r="H653" s="984"/>
      <c r="I653" s="984"/>
      <c r="J653" s="984"/>
      <c r="K653" s="984"/>
      <c r="L653" s="984"/>
      <c r="M653" s="984"/>
      <c r="N653" s="984"/>
      <c r="O653" s="984"/>
      <c r="P653" s="984"/>
      <c r="Q653" s="984"/>
      <c r="R653" s="984"/>
      <c r="S653" s="984"/>
      <c r="T653" s="984"/>
      <c r="U653" s="984"/>
      <c r="V653" s="984"/>
      <c r="W653" s="984"/>
      <c r="X653" s="984"/>
      <c r="Y653" s="984"/>
      <c r="Z653" s="984"/>
      <c r="AA653" s="984"/>
    </row>
    <row r="654">
      <c r="A654" s="984"/>
      <c r="B654" s="984"/>
      <c r="C654" s="1036"/>
      <c r="D654" s="984"/>
      <c r="E654" s="984"/>
      <c r="F654" s="984"/>
      <c r="G654" s="984"/>
      <c r="H654" s="984"/>
      <c r="I654" s="984"/>
      <c r="J654" s="984"/>
      <c r="K654" s="984"/>
      <c r="L654" s="984"/>
      <c r="M654" s="984"/>
      <c r="N654" s="984"/>
      <c r="O654" s="984"/>
      <c r="P654" s="984"/>
      <c r="Q654" s="984"/>
      <c r="R654" s="984"/>
      <c r="S654" s="984"/>
      <c r="T654" s="984"/>
      <c r="U654" s="984"/>
      <c r="V654" s="984"/>
      <c r="W654" s="984"/>
      <c r="X654" s="984"/>
      <c r="Y654" s="984"/>
      <c r="Z654" s="984"/>
      <c r="AA654" s="984"/>
    </row>
    <row r="655">
      <c r="A655" s="984"/>
      <c r="B655" s="984"/>
      <c r="C655" s="1036"/>
      <c r="D655" s="984"/>
      <c r="E655" s="984"/>
      <c r="F655" s="984"/>
      <c r="G655" s="984"/>
      <c r="H655" s="984"/>
      <c r="I655" s="984"/>
      <c r="J655" s="984"/>
      <c r="K655" s="984"/>
      <c r="L655" s="984"/>
      <c r="M655" s="984"/>
      <c r="N655" s="984"/>
      <c r="O655" s="984"/>
      <c r="P655" s="984"/>
      <c r="Q655" s="984"/>
      <c r="R655" s="984"/>
      <c r="S655" s="984"/>
      <c r="T655" s="984"/>
      <c r="U655" s="984"/>
      <c r="V655" s="984"/>
      <c r="W655" s="984"/>
      <c r="X655" s="984"/>
      <c r="Y655" s="984"/>
      <c r="Z655" s="984"/>
      <c r="AA655" s="984"/>
    </row>
    <row r="656">
      <c r="A656" s="984"/>
      <c r="B656" s="984"/>
      <c r="C656" s="1036"/>
      <c r="D656" s="984"/>
      <c r="E656" s="984"/>
      <c r="F656" s="984"/>
      <c r="G656" s="984"/>
      <c r="H656" s="984"/>
      <c r="I656" s="984"/>
      <c r="J656" s="984"/>
      <c r="K656" s="984"/>
      <c r="L656" s="984"/>
      <c r="M656" s="984"/>
      <c r="N656" s="984"/>
      <c r="O656" s="984"/>
      <c r="P656" s="984"/>
      <c r="Q656" s="984"/>
      <c r="R656" s="984"/>
      <c r="S656" s="984"/>
      <c r="T656" s="984"/>
      <c r="U656" s="984"/>
      <c r="V656" s="984"/>
      <c r="W656" s="984"/>
      <c r="X656" s="984"/>
      <c r="Y656" s="984"/>
      <c r="Z656" s="984"/>
      <c r="AA656" s="984"/>
    </row>
    <row r="657">
      <c r="A657" s="984"/>
      <c r="B657" s="984"/>
      <c r="C657" s="1036"/>
      <c r="D657" s="984"/>
      <c r="E657" s="984"/>
      <c r="F657" s="984"/>
      <c r="G657" s="984"/>
      <c r="H657" s="984"/>
      <c r="I657" s="984"/>
      <c r="J657" s="984"/>
      <c r="K657" s="984"/>
      <c r="L657" s="984"/>
      <c r="M657" s="984"/>
      <c r="N657" s="984"/>
      <c r="O657" s="984"/>
      <c r="P657" s="984"/>
      <c r="Q657" s="984"/>
      <c r="R657" s="984"/>
      <c r="S657" s="984"/>
      <c r="T657" s="984"/>
      <c r="U657" s="984"/>
      <c r="V657" s="984"/>
      <c r="W657" s="984"/>
      <c r="X657" s="984"/>
      <c r="Y657" s="984"/>
      <c r="Z657" s="984"/>
      <c r="AA657" s="984"/>
    </row>
    <row r="658">
      <c r="A658" s="984"/>
      <c r="B658" s="984"/>
      <c r="C658" s="1036"/>
      <c r="D658" s="984"/>
      <c r="E658" s="984"/>
      <c r="F658" s="984"/>
      <c r="G658" s="984"/>
      <c r="H658" s="984"/>
      <c r="I658" s="984"/>
      <c r="J658" s="984"/>
      <c r="K658" s="984"/>
      <c r="L658" s="984"/>
      <c r="M658" s="984"/>
      <c r="N658" s="984"/>
      <c r="O658" s="984"/>
      <c r="P658" s="984"/>
      <c r="Q658" s="984"/>
      <c r="R658" s="984"/>
      <c r="S658" s="984"/>
      <c r="T658" s="984"/>
      <c r="U658" s="984"/>
      <c r="V658" s="984"/>
      <c r="W658" s="984"/>
      <c r="X658" s="984"/>
      <c r="Y658" s="984"/>
      <c r="Z658" s="984"/>
      <c r="AA658" s="984"/>
    </row>
    <row r="659">
      <c r="A659" s="984"/>
      <c r="B659" s="984"/>
      <c r="C659" s="1036"/>
      <c r="D659" s="984"/>
      <c r="E659" s="984"/>
      <c r="F659" s="984"/>
      <c r="G659" s="984"/>
      <c r="H659" s="984"/>
      <c r="I659" s="984"/>
      <c r="J659" s="984"/>
      <c r="K659" s="984"/>
      <c r="L659" s="984"/>
      <c r="M659" s="984"/>
      <c r="N659" s="984"/>
      <c r="O659" s="984"/>
      <c r="P659" s="984"/>
      <c r="Q659" s="984"/>
      <c r="R659" s="984"/>
      <c r="S659" s="984"/>
      <c r="T659" s="984"/>
      <c r="U659" s="984"/>
      <c r="V659" s="984"/>
      <c r="W659" s="984"/>
      <c r="X659" s="984"/>
      <c r="Y659" s="984"/>
      <c r="Z659" s="984"/>
      <c r="AA659" s="984"/>
    </row>
    <row r="660">
      <c r="A660" s="984"/>
      <c r="B660" s="984"/>
      <c r="C660" s="1036"/>
      <c r="D660" s="984"/>
      <c r="E660" s="984"/>
      <c r="F660" s="984"/>
      <c r="G660" s="984"/>
      <c r="H660" s="984"/>
      <c r="I660" s="984"/>
      <c r="J660" s="984"/>
      <c r="K660" s="984"/>
      <c r="L660" s="984"/>
      <c r="M660" s="984"/>
      <c r="N660" s="984"/>
      <c r="O660" s="984"/>
      <c r="P660" s="984"/>
      <c r="Q660" s="984"/>
      <c r="R660" s="984"/>
      <c r="S660" s="984"/>
      <c r="T660" s="984"/>
      <c r="U660" s="984"/>
      <c r="V660" s="984"/>
      <c r="W660" s="984"/>
      <c r="X660" s="984"/>
      <c r="Y660" s="984"/>
      <c r="Z660" s="984"/>
      <c r="AA660" s="984"/>
    </row>
    <row r="661">
      <c r="A661" s="984"/>
      <c r="B661" s="984"/>
      <c r="C661" s="1036"/>
      <c r="D661" s="984"/>
      <c r="E661" s="984"/>
      <c r="F661" s="984"/>
      <c r="G661" s="984"/>
      <c r="H661" s="984"/>
      <c r="I661" s="984"/>
      <c r="J661" s="984"/>
      <c r="K661" s="984"/>
      <c r="L661" s="984"/>
      <c r="M661" s="984"/>
      <c r="N661" s="984"/>
      <c r="O661" s="984"/>
      <c r="P661" s="984"/>
      <c r="Q661" s="984"/>
      <c r="R661" s="984"/>
      <c r="S661" s="984"/>
      <c r="T661" s="984"/>
      <c r="U661" s="984"/>
      <c r="V661" s="984"/>
      <c r="W661" s="984"/>
      <c r="X661" s="984"/>
      <c r="Y661" s="984"/>
      <c r="Z661" s="984"/>
      <c r="AA661" s="984"/>
    </row>
    <row r="662">
      <c r="A662" s="984"/>
      <c r="B662" s="984"/>
      <c r="C662" s="1036"/>
      <c r="D662" s="984"/>
      <c r="E662" s="984"/>
      <c r="F662" s="984"/>
      <c r="G662" s="984"/>
      <c r="H662" s="984"/>
      <c r="I662" s="984"/>
      <c r="J662" s="984"/>
      <c r="K662" s="984"/>
      <c r="L662" s="984"/>
      <c r="M662" s="984"/>
      <c r="N662" s="984"/>
      <c r="O662" s="984"/>
      <c r="P662" s="984"/>
      <c r="Q662" s="984"/>
      <c r="R662" s="984"/>
      <c r="S662" s="984"/>
      <c r="T662" s="984"/>
      <c r="U662" s="984"/>
      <c r="V662" s="984"/>
      <c r="W662" s="984"/>
      <c r="X662" s="984"/>
      <c r="Y662" s="984"/>
      <c r="Z662" s="984"/>
      <c r="AA662" s="984"/>
    </row>
    <row r="663">
      <c r="A663" s="984"/>
      <c r="B663" s="984"/>
      <c r="C663" s="1036"/>
      <c r="D663" s="984"/>
      <c r="E663" s="984"/>
      <c r="F663" s="984"/>
      <c r="G663" s="984"/>
      <c r="H663" s="984"/>
      <c r="I663" s="984"/>
      <c r="J663" s="984"/>
      <c r="K663" s="984"/>
      <c r="L663" s="984"/>
      <c r="M663" s="984"/>
      <c r="N663" s="984"/>
      <c r="O663" s="984"/>
      <c r="P663" s="984"/>
      <c r="Q663" s="984"/>
      <c r="R663" s="984"/>
      <c r="S663" s="984"/>
      <c r="T663" s="984"/>
      <c r="U663" s="984"/>
      <c r="V663" s="984"/>
      <c r="W663" s="984"/>
      <c r="X663" s="984"/>
      <c r="Y663" s="984"/>
      <c r="Z663" s="984"/>
      <c r="AA663" s="984"/>
    </row>
    <row r="664">
      <c r="A664" s="984"/>
      <c r="B664" s="984"/>
      <c r="C664" s="1036"/>
      <c r="D664" s="984"/>
      <c r="E664" s="984"/>
      <c r="F664" s="984"/>
      <c r="G664" s="984"/>
      <c r="H664" s="984"/>
      <c r="I664" s="984"/>
      <c r="J664" s="984"/>
      <c r="K664" s="984"/>
      <c r="L664" s="984"/>
      <c r="M664" s="984"/>
      <c r="N664" s="984"/>
      <c r="O664" s="984"/>
      <c r="P664" s="984"/>
      <c r="Q664" s="984"/>
      <c r="R664" s="984"/>
      <c r="S664" s="984"/>
      <c r="T664" s="984"/>
      <c r="U664" s="984"/>
      <c r="V664" s="984"/>
      <c r="W664" s="984"/>
      <c r="X664" s="984"/>
      <c r="Y664" s="984"/>
      <c r="Z664" s="984"/>
      <c r="AA664" s="984"/>
    </row>
    <row r="665">
      <c r="A665" s="984"/>
      <c r="B665" s="984"/>
      <c r="C665" s="1036"/>
      <c r="D665" s="984"/>
      <c r="E665" s="984"/>
      <c r="F665" s="984"/>
      <c r="G665" s="984"/>
      <c r="H665" s="984"/>
      <c r="I665" s="984"/>
      <c r="J665" s="984"/>
      <c r="K665" s="984"/>
      <c r="L665" s="984"/>
      <c r="M665" s="984"/>
      <c r="N665" s="984"/>
      <c r="O665" s="984"/>
      <c r="P665" s="984"/>
      <c r="Q665" s="984"/>
      <c r="R665" s="984"/>
      <c r="S665" s="984"/>
      <c r="T665" s="984"/>
      <c r="U665" s="984"/>
      <c r="V665" s="984"/>
      <c r="W665" s="984"/>
      <c r="X665" s="984"/>
      <c r="Y665" s="984"/>
      <c r="Z665" s="984"/>
      <c r="AA665" s="984"/>
    </row>
    <row r="666">
      <c r="A666" s="984"/>
      <c r="B666" s="984"/>
      <c r="C666" s="1036"/>
      <c r="D666" s="984"/>
      <c r="E666" s="984"/>
      <c r="F666" s="984"/>
      <c r="G666" s="984"/>
      <c r="H666" s="984"/>
      <c r="I666" s="984"/>
      <c r="J666" s="984"/>
      <c r="K666" s="984"/>
      <c r="L666" s="984"/>
      <c r="M666" s="984"/>
      <c r="N666" s="984"/>
      <c r="O666" s="984"/>
      <c r="P666" s="984"/>
      <c r="Q666" s="984"/>
      <c r="R666" s="984"/>
      <c r="S666" s="984"/>
      <c r="T666" s="984"/>
      <c r="U666" s="984"/>
      <c r="V666" s="984"/>
      <c r="W666" s="984"/>
      <c r="X666" s="984"/>
      <c r="Y666" s="984"/>
      <c r="Z666" s="984"/>
      <c r="AA666" s="984"/>
    </row>
    <row r="667">
      <c r="A667" s="984"/>
      <c r="B667" s="984"/>
      <c r="C667" s="1036"/>
      <c r="D667" s="984"/>
      <c r="E667" s="984"/>
      <c r="F667" s="984"/>
      <c r="G667" s="984"/>
      <c r="H667" s="984"/>
      <c r="I667" s="984"/>
      <c r="J667" s="984"/>
      <c r="K667" s="984"/>
      <c r="L667" s="984"/>
      <c r="M667" s="984"/>
      <c r="N667" s="984"/>
      <c r="O667" s="984"/>
      <c r="P667" s="984"/>
      <c r="Q667" s="984"/>
      <c r="R667" s="984"/>
      <c r="S667" s="984"/>
      <c r="T667" s="984"/>
      <c r="U667" s="984"/>
      <c r="V667" s="984"/>
      <c r="W667" s="984"/>
      <c r="X667" s="984"/>
      <c r="Y667" s="984"/>
      <c r="Z667" s="984"/>
      <c r="AA667" s="984"/>
    </row>
    <row r="668">
      <c r="A668" s="984"/>
      <c r="B668" s="984"/>
      <c r="C668" s="1036"/>
      <c r="D668" s="984"/>
      <c r="E668" s="984"/>
      <c r="F668" s="984"/>
      <c r="G668" s="984"/>
      <c r="H668" s="984"/>
      <c r="I668" s="984"/>
      <c r="J668" s="984"/>
      <c r="K668" s="984"/>
      <c r="L668" s="984"/>
      <c r="M668" s="984"/>
      <c r="N668" s="984"/>
      <c r="O668" s="984"/>
      <c r="P668" s="984"/>
      <c r="Q668" s="984"/>
      <c r="R668" s="984"/>
      <c r="S668" s="984"/>
      <c r="T668" s="984"/>
      <c r="U668" s="984"/>
      <c r="V668" s="984"/>
      <c r="W668" s="984"/>
      <c r="X668" s="984"/>
      <c r="Y668" s="984"/>
      <c r="Z668" s="984"/>
      <c r="AA668" s="984"/>
    </row>
    <row r="669">
      <c r="A669" s="984"/>
      <c r="B669" s="984"/>
      <c r="C669" s="1036"/>
      <c r="D669" s="984"/>
      <c r="E669" s="984"/>
      <c r="F669" s="984"/>
      <c r="G669" s="984"/>
      <c r="H669" s="984"/>
      <c r="I669" s="984"/>
      <c r="J669" s="984"/>
      <c r="K669" s="984"/>
      <c r="L669" s="984"/>
      <c r="M669" s="984"/>
      <c r="N669" s="984"/>
      <c r="O669" s="984"/>
      <c r="P669" s="984"/>
      <c r="Q669" s="984"/>
      <c r="R669" s="984"/>
      <c r="S669" s="984"/>
      <c r="T669" s="984"/>
      <c r="U669" s="984"/>
      <c r="V669" s="984"/>
      <c r="W669" s="984"/>
      <c r="X669" s="984"/>
      <c r="Y669" s="984"/>
      <c r="Z669" s="984"/>
      <c r="AA669" s="984"/>
    </row>
    <row r="670">
      <c r="A670" s="984"/>
      <c r="B670" s="984"/>
      <c r="C670" s="1036"/>
      <c r="D670" s="984"/>
      <c r="E670" s="984"/>
      <c r="F670" s="984"/>
      <c r="G670" s="984"/>
      <c r="H670" s="984"/>
      <c r="I670" s="984"/>
      <c r="J670" s="984"/>
      <c r="K670" s="984"/>
      <c r="L670" s="984"/>
      <c r="M670" s="984"/>
      <c r="N670" s="984"/>
      <c r="O670" s="984"/>
      <c r="P670" s="984"/>
      <c r="Q670" s="984"/>
      <c r="R670" s="984"/>
      <c r="S670" s="984"/>
      <c r="T670" s="984"/>
      <c r="U670" s="984"/>
      <c r="V670" s="984"/>
      <c r="W670" s="984"/>
      <c r="X670" s="984"/>
      <c r="Y670" s="984"/>
      <c r="Z670" s="984"/>
      <c r="AA670" s="984"/>
    </row>
    <row r="671">
      <c r="A671" s="984"/>
      <c r="B671" s="984"/>
      <c r="C671" s="1036"/>
      <c r="D671" s="984"/>
      <c r="E671" s="984"/>
      <c r="F671" s="984"/>
      <c r="G671" s="984"/>
      <c r="H671" s="984"/>
      <c r="I671" s="984"/>
      <c r="J671" s="984"/>
      <c r="K671" s="984"/>
      <c r="L671" s="984"/>
      <c r="M671" s="984"/>
      <c r="N671" s="984"/>
      <c r="O671" s="984"/>
      <c r="P671" s="984"/>
      <c r="Q671" s="984"/>
      <c r="R671" s="984"/>
      <c r="S671" s="984"/>
      <c r="T671" s="984"/>
      <c r="U671" s="984"/>
      <c r="V671" s="984"/>
      <c r="W671" s="984"/>
      <c r="X671" s="984"/>
      <c r="Y671" s="984"/>
      <c r="Z671" s="984"/>
      <c r="AA671" s="984"/>
    </row>
    <row r="672">
      <c r="A672" s="984"/>
      <c r="B672" s="984"/>
      <c r="C672" s="1036"/>
      <c r="D672" s="984"/>
      <c r="E672" s="984"/>
      <c r="F672" s="984"/>
      <c r="G672" s="984"/>
      <c r="H672" s="984"/>
      <c r="I672" s="984"/>
      <c r="J672" s="984"/>
      <c r="K672" s="984"/>
      <c r="L672" s="984"/>
      <c r="M672" s="984"/>
      <c r="N672" s="984"/>
      <c r="O672" s="984"/>
      <c r="P672" s="984"/>
      <c r="Q672" s="984"/>
      <c r="R672" s="984"/>
      <c r="S672" s="984"/>
      <c r="T672" s="984"/>
      <c r="U672" s="984"/>
      <c r="V672" s="984"/>
      <c r="W672" s="984"/>
      <c r="X672" s="984"/>
      <c r="Y672" s="984"/>
      <c r="Z672" s="984"/>
      <c r="AA672" s="984"/>
    </row>
    <row r="673">
      <c r="A673" s="984"/>
      <c r="B673" s="984"/>
      <c r="C673" s="1036"/>
      <c r="D673" s="984"/>
      <c r="E673" s="984"/>
      <c r="F673" s="984"/>
      <c r="G673" s="984"/>
      <c r="H673" s="984"/>
      <c r="I673" s="984"/>
      <c r="J673" s="984"/>
      <c r="K673" s="984"/>
      <c r="L673" s="984"/>
      <c r="M673" s="984"/>
      <c r="N673" s="984"/>
      <c r="O673" s="984"/>
      <c r="P673" s="984"/>
      <c r="Q673" s="984"/>
      <c r="R673" s="984"/>
      <c r="S673" s="984"/>
      <c r="T673" s="984"/>
      <c r="U673" s="984"/>
      <c r="V673" s="984"/>
      <c r="W673" s="984"/>
      <c r="X673" s="984"/>
      <c r="Y673" s="984"/>
      <c r="Z673" s="984"/>
      <c r="AA673" s="984"/>
    </row>
    <row r="674">
      <c r="A674" s="984"/>
      <c r="B674" s="984"/>
      <c r="C674" s="1036"/>
      <c r="D674" s="984"/>
      <c r="E674" s="984"/>
      <c r="F674" s="984"/>
      <c r="G674" s="984"/>
      <c r="H674" s="984"/>
      <c r="I674" s="984"/>
      <c r="J674" s="984"/>
      <c r="K674" s="984"/>
      <c r="L674" s="984"/>
      <c r="M674" s="984"/>
      <c r="N674" s="984"/>
      <c r="O674" s="984"/>
      <c r="P674" s="984"/>
      <c r="Q674" s="984"/>
      <c r="R674" s="984"/>
      <c r="S674" s="984"/>
      <c r="T674" s="984"/>
      <c r="U674" s="984"/>
      <c r="V674" s="984"/>
      <c r="W674" s="984"/>
      <c r="X674" s="984"/>
      <c r="Y674" s="984"/>
      <c r="Z674" s="984"/>
      <c r="AA674" s="984"/>
    </row>
    <row r="675">
      <c r="A675" s="984"/>
      <c r="B675" s="984"/>
      <c r="C675" s="1036"/>
      <c r="D675" s="984"/>
      <c r="E675" s="984"/>
      <c r="F675" s="984"/>
      <c r="G675" s="984"/>
      <c r="H675" s="984"/>
      <c r="I675" s="984"/>
      <c r="J675" s="984"/>
      <c r="K675" s="984"/>
      <c r="L675" s="984"/>
      <c r="M675" s="984"/>
      <c r="N675" s="984"/>
      <c r="O675" s="984"/>
      <c r="P675" s="984"/>
      <c r="Q675" s="984"/>
      <c r="R675" s="984"/>
      <c r="S675" s="984"/>
      <c r="T675" s="984"/>
      <c r="U675" s="984"/>
      <c r="V675" s="984"/>
      <c r="W675" s="984"/>
      <c r="X675" s="984"/>
      <c r="Y675" s="984"/>
      <c r="Z675" s="984"/>
      <c r="AA675" s="984"/>
    </row>
    <row r="676">
      <c r="A676" s="984"/>
      <c r="B676" s="984"/>
      <c r="C676" s="1036"/>
      <c r="D676" s="984"/>
      <c r="E676" s="984"/>
      <c r="F676" s="984"/>
      <c r="G676" s="984"/>
      <c r="H676" s="984"/>
      <c r="I676" s="984"/>
      <c r="J676" s="984"/>
      <c r="K676" s="984"/>
      <c r="L676" s="984"/>
      <c r="M676" s="984"/>
      <c r="N676" s="984"/>
      <c r="O676" s="984"/>
      <c r="P676" s="984"/>
      <c r="Q676" s="984"/>
      <c r="R676" s="984"/>
      <c r="S676" s="984"/>
      <c r="T676" s="984"/>
      <c r="U676" s="984"/>
      <c r="V676" s="984"/>
      <c r="W676" s="984"/>
      <c r="X676" s="984"/>
      <c r="Y676" s="984"/>
      <c r="Z676" s="984"/>
      <c r="AA676" s="984"/>
    </row>
    <row r="677">
      <c r="A677" s="984"/>
      <c r="B677" s="984"/>
      <c r="C677" s="1036"/>
      <c r="D677" s="984"/>
      <c r="E677" s="984"/>
      <c r="F677" s="984"/>
      <c r="G677" s="984"/>
      <c r="H677" s="984"/>
      <c r="I677" s="984"/>
      <c r="J677" s="984"/>
      <c r="K677" s="984"/>
      <c r="L677" s="984"/>
      <c r="M677" s="984"/>
      <c r="N677" s="984"/>
      <c r="O677" s="984"/>
      <c r="P677" s="984"/>
      <c r="Q677" s="984"/>
      <c r="R677" s="984"/>
      <c r="S677" s="984"/>
      <c r="T677" s="984"/>
      <c r="U677" s="984"/>
      <c r="V677" s="984"/>
      <c r="W677" s="984"/>
      <c r="X677" s="984"/>
      <c r="Y677" s="984"/>
      <c r="Z677" s="984"/>
      <c r="AA677" s="984"/>
    </row>
    <row r="678">
      <c r="A678" s="984"/>
      <c r="B678" s="984"/>
      <c r="C678" s="1036"/>
      <c r="D678" s="984"/>
      <c r="E678" s="984"/>
      <c r="F678" s="984"/>
      <c r="G678" s="984"/>
      <c r="H678" s="984"/>
      <c r="I678" s="984"/>
      <c r="J678" s="984"/>
      <c r="K678" s="984"/>
      <c r="L678" s="984"/>
      <c r="M678" s="984"/>
      <c r="N678" s="984"/>
      <c r="O678" s="984"/>
      <c r="P678" s="984"/>
      <c r="Q678" s="984"/>
      <c r="R678" s="984"/>
      <c r="S678" s="984"/>
      <c r="T678" s="984"/>
      <c r="U678" s="984"/>
      <c r="V678" s="984"/>
      <c r="W678" s="984"/>
      <c r="X678" s="984"/>
      <c r="Y678" s="984"/>
      <c r="Z678" s="984"/>
      <c r="AA678" s="984"/>
    </row>
    <row r="679">
      <c r="A679" s="984"/>
      <c r="B679" s="984"/>
      <c r="C679" s="1036"/>
      <c r="D679" s="984"/>
      <c r="E679" s="984"/>
      <c r="F679" s="984"/>
      <c r="G679" s="984"/>
      <c r="H679" s="984"/>
      <c r="I679" s="984"/>
      <c r="J679" s="984"/>
      <c r="K679" s="984"/>
      <c r="L679" s="984"/>
      <c r="M679" s="984"/>
      <c r="N679" s="984"/>
      <c r="O679" s="984"/>
      <c r="P679" s="984"/>
      <c r="Q679" s="984"/>
      <c r="R679" s="984"/>
      <c r="S679" s="984"/>
      <c r="T679" s="984"/>
      <c r="U679" s="984"/>
      <c r="V679" s="984"/>
      <c r="W679" s="984"/>
      <c r="X679" s="984"/>
      <c r="Y679" s="984"/>
      <c r="Z679" s="984"/>
      <c r="AA679" s="984"/>
    </row>
    <row r="680">
      <c r="A680" s="984"/>
      <c r="B680" s="984"/>
      <c r="C680" s="1036"/>
      <c r="D680" s="984"/>
      <c r="E680" s="984"/>
      <c r="F680" s="984"/>
      <c r="G680" s="984"/>
      <c r="H680" s="984"/>
      <c r="I680" s="984"/>
      <c r="J680" s="984"/>
      <c r="K680" s="984"/>
      <c r="L680" s="984"/>
      <c r="M680" s="984"/>
      <c r="N680" s="984"/>
      <c r="O680" s="984"/>
      <c r="P680" s="984"/>
      <c r="Q680" s="984"/>
      <c r="R680" s="984"/>
      <c r="S680" s="984"/>
      <c r="T680" s="984"/>
      <c r="U680" s="984"/>
      <c r="V680" s="984"/>
      <c r="W680" s="984"/>
      <c r="X680" s="984"/>
      <c r="Y680" s="984"/>
      <c r="Z680" s="984"/>
      <c r="AA680" s="984"/>
    </row>
    <row r="681">
      <c r="A681" s="984"/>
      <c r="B681" s="984"/>
      <c r="C681" s="1036"/>
      <c r="D681" s="984"/>
      <c r="E681" s="984"/>
      <c r="F681" s="984"/>
      <c r="G681" s="984"/>
      <c r="H681" s="984"/>
      <c r="I681" s="984"/>
      <c r="J681" s="984"/>
      <c r="K681" s="984"/>
      <c r="L681" s="984"/>
      <c r="M681" s="984"/>
      <c r="N681" s="984"/>
      <c r="O681" s="984"/>
      <c r="P681" s="984"/>
      <c r="Q681" s="984"/>
      <c r="R681" s="984"/>
      <c r="S681" s="984"/>
      <c r="T681" s="984"/>
      <c r="U681" s="984"/>
      <c r="V681" s="984"/>
      <c r="W681" s="984"/>
      <c r="X681" s="984"/>
      <c r="Y681" s="984"/>
      <c r="Z681" s="984"/>
      <c r="AA681" s="984"/>
    </row>
    <row r="682">
      <c r="A682" s="984"/>
      <c r="B682" s="984"/>
      <c r="C682" s="1036"/>
      <c r="D682" s="984"/>
      <c r="E682" s="984"/>
      <c r="F682" s="984"/>
      <c r="G682" s="984"/>
      <c r="H682" s="984"/>
      <c r="I682" s="984"/>
      <c r="J682" s="984"/>
      <c r="K682" s="984"/>
      <c r="L682" s="984"/>
      <c r="M682" s="984"/>
      <c r="N682" s="984"/>
      <c r="O682" s="984"/>
      <c r="P682" s="984"/>
      <c r="Q682" s="984"/>
      <c r="R682" s="984"/>
      <c r="S682" s="984"/>
      <c r="T682" s="984"/>
      <c r="U682" s="984"/>
      <c r="V682" s="984"/>
      <c r="W682" s="984"/>
      <c r="X682" s="984"/>
      <c r="Y682" s="984"/>
      <c r="Z682" s="984"/>
      <c r="AA682" s="984"/>
    </row>
    <row r="683">
      <c r="A683" s="984"/>
      <c r="B683" s="984"/>
      <c r="C683" s="1036"/>
      <c r="D683" s="984"/>
      <c r="E683" s="984"/>
      <c r="F683" s="984"/>
      <c r="G683" s="984"/>
      <c r="H683" s="984"/>
      <c r="I683" s="984"/>
      <c r="J683" s="984"/>
      <c r="K683" s="984"/>
      <c r="L683" s="984"/>
      <c r="M683" s="984"/>
      <c r="N683" s="984"/>
      <c r="O683" s="984"/>
      <c r="P683" s="984"/>
      <c r="Q683" s="984"/>
      <c r="R683" s="984"/>
      <c r="S683" s="984"/>
      <c r="T683" s="984"/>
      <c r="U683" s="984"/>
      <c r="V683" s="984"/>
      <c r="W683" s="984"/>
      <c r="X683" s="984"/>
      <c r="Y683" s="984"/>
      <c r="Z683" s="984"/>
      <c r="AA683" s="984"/>
    </row>
    <row r="684">
      <c r="A684" s="984"/>
      <c r="B684" s="984"/>
      <c r="C684" s="1036"/>
      <c r="D684" s="984"/>
      <c r="E684" s="984"/>
      <c r="F684" s="984"/>
      <c r="G684" s="984"/>
      <c r="H684" s="984"/>
      <c r="I684" s="984"/>
      <c r="J684" s="984"/>
      <c r="K684" s="984"/>
      <c r="L684" s="984"/>
      <c r="M684" s="984"/>
      <c r="N684" s="984"/>
      <c r="O684" s="984"/>
      <c r="P684" s="984"/>
      <c r="Q684" s="984"/>
      <c r="R684" s="984"/>
      <c r="S684" s="984"/>
      <c r="T684" s="984"/>
      <c r="U684" s="984"/>
      <c r="V684" s="984"/>
      <c r="W684" s="984"/>
      <c r="X684" s="984"/>
      <c r="Y684" s="984"/>
      <c r="Z684" s="984"/>
      <c r="AA684" s="984"/>
    </row>
    <row r="685">
      <c r="A685" s="984"/>
      <c r="B685" s="984"/>
      <c r="C685" s="1036"/>
      <c r="D685" s="984"/>
      <c r="E685" s="984"/>
      <c r="F685" s="984"/>
      <c r="G685" s="984"/>
      <c r="H685" s="984"/>
      <c r="I685" s="984"/>
      <c r="J685" s="984"/>
      <c r="K685" s="984"/>
      <c r="L685" s="984"/>
      <c r="M685" s="984"/>
      <c r="N685" s="984"/>
      <c r="O685" s="984"/>
      <c r="P685" s="984"/>
      <c r="Q685" s="984"/>
      <c r="R685" s="984"/>
      <c r="S685" s="984"/>
      <c r="T685" s="984"/>
      <c r="U685" s="984"/>
      <c r="V685" s="984"/>
      <c r="W685" s="984"/>
      <c r="X685" s="984"/>
      <c r="Y685" s="984"/>
      <c r="Z685" s="984"/>
      <c r="AA685" s="984"/>
    </row>
    <row r="686">
      <c r="A686" s="984"/>
      <c r="B686" s="984"/>
      <c r="C686" s="1036"/>
      <c r="D686" s="984"/>
      <c r="E686" s="984"/>
      <c r="F686" s="984"/>
      <c r="G686" s="984"/>
      <c r="H686" s="984"/>
      <c r="I686" s="984"/>
      <c r="J686" s="984"/>
      <c r="K686" s="984"/>
      <c r="L686" s="984"/>
      <c r="M686" s="984"/>
      <c r="N686" s="984"/>
      <c r="O686" s="984"/>
      <c r="P686" s="984"/>
      <c r="Q686" s="984"/>
      <c r="R686" s="984"/>
      <c r="S686" s="984"/>
      <c r="T686" s="984"/>
      <c r="U686" s="984"/>
      <c r="V686" s="984"/>
      <c r="W686" s="984"/>
      <c r="X686" s="984"/>
      <c r="Y686" s="984"/>
      <c r="Z686" s="984"/>
      <c r="AA686" s="984"/>
    </row>
    <row r="687">
      <c r="A687" s="984"/>
      <c r="B687" s="984"/>
      <c r="C687" s="1036"/>
      <c r="D687" s="984"/>
      <c r="E687" s="984"/>
      <c r="F687" s="984"/>
      <c r="G687" s="984"/>
      <c r="H687" s="984"/>
      <c r="I687" s="984"/>
      <c r="J687" s="984"/>
      <c r="K687" s="984"/>
      <c r="L687" s="984"/>
      <c r="M687" s="984"/>
      <c r="N687" s="984"/>
      <c r="O687" s="984"/>
      <c r="P687" s="984"/>
      <c r="Q687" s="984"/>
      <c r="R687" s="984"/>
      <c r="S687" s="984"/>
      <c r="T687" s="984"/>
      <c r="U687" s="984"/>
      <c r="V687" s="984"/>
      <c r="W687" s="984"/>
      <c r="X687" s="984"/>
      <c r="Y687" s="984"/>
      <c r="Z687" s="984"/>
      <c r="AA687" s="984"/>
    </row>
    <row r="688">
      <c r="A688" s="984"/>
      <c r="B688" s="984"/>
      <c r="C688" s="1036"/>
      <c r="D688" s="984"/>
      <c r="E688" s="984"/>
      <c r="F688" s="984"/>
      <c r="G688" s="984"/>
      <c r="H688" s="984"/>
      <c r="I688" s="984"/>
      <c r="J688" s="984"/>
      <c r="K688" s="984"/>
      <c r="L688" s="984"/>
      <c r="M688" s="984"/>
      <c r="N688" s="984"/>
      <c r="O688" s="984"/>
      <c r="P688" s="984"/>
      <c r="Q688" s="984"/>
      <c r="R688" s="984"/>
      <c r="S688" s="984"/>
      <c r="T688" s="984"/>
      <c r="U688" s="984"/>
      <c r="V688" s="984"/>
      <c r="W688" s="984"/>
      <c r="X688" s="984"/>
      <c r="Y688" s="984"/>
      <c r="Z688" s="984"/>
      <c r="AA688" s="984"/>
    </row>
    <row r="689">
      <c r="A689" s="984"/>
      <c r="B689" s="984"/>
      <c r="C689" s="1036"/>
      <c r="D689" s="984"/>
      <c r="E689" s="984"/>
      <c r="F689" s="984"/>
      <c r="G689" s="984"/>
      <c r="H689" s="984"/>
      <c r="I689" s="984"/>
      <c r="J689" s="984"/>
      <c r="K689" s="984"/>
      <c r="L689" s="984"/>
      <c r="M689" s="984"/>
      <c r="N689" s="984"/>
      <c r="O689" s="984"/>
      <c r="P689" s="984"/>
      <c r="Q689" s="984"/>
      <c r="R689" s="984"/>
      <c r="S689" s="984"/>
      <c r="T689" s="984"/>
      <c r="U689" s="984"/>
      <c r="V689" s="984"/>
      <c r="W689" s="984"/>
      <c r="X689" s="984"/>
      <c r="Y689" s="984"/>
      <c r="Z689" s="984"/>
      <c r="AA689" s="984"/>
    </row>
    <row r="690">
      <c r="A690" s="984"/>
      <c r="B690" s="984"/>
      <c r="C690" s="1036"/>
      <c r="D690" s="984"/>
      <c r="E690" s="984"/>
      <c r="F690" s="984"/>
      <c r="G690" s="984"/>
      <c r="H690" s="984"/>
      <c r="I690" s="984"/>
      <c r="J690" s="984"/>
      <c r="K690" s="984"/>
      <c r="L690" s="984"/>
      <c r="M690" s="984"/>
      <c r="N690" s="984"/>
      <c r="O690" s="984"/>
      <c r="P690" s="984"/>
      <c r="Q690" s="984"/>
      <c r="R690" s="984"/>
      <c r="S690" s="984"/>
      <c r="T690" s="984"/>
      <c r="U690" s="984"/>
      <c r="V690" s="984"/>
      <c r="W690" s="984"/>
      <c r="X690" s="984"/>
      <c r="Y690" s="984"/>
      <c r="Z690" s="984"/>
      <c r="AA690" s="984"/>
    </row>
    <row r="691">
      <c r="A691" s="984"/>
      <c r="B691" s="984"/>
      <c r="C691" s="1036"/>
      <c r="D691" s="984"/>
      <c r="E691" s="984"/>
      <c r="F691" s="984"/>
      <c r="G691" s="984"/>
      <c r="H691" s="984"/>
      <c r="I691" s="984"/>
      <c r="J691" s="984"/>
      <c r="K691" s="984"/>
      <c r="L691" s="984"/>
      <c r="M691" s="984"/>
      <c r="N691" s="984"/>
      <c r="O691" s="984"/>
      <c r="P691" s="984"/>
      <c r="Q691" s="984"/>
      <c r="R691" s="984"/>
      <c r="S691" s="984"/>
      <c r="T691" s="984"/>
      <c r="U691" s="984"/>
      <c r="V691" s="984"/>
      <c r="W691" s="984"/>
      <c r="X691" s="984"/>
      <c r="Y691" s="984"/>
      <c r="Z691" s="984"/>
      <c r="AA691" s="984"/>
    </row>
    <row r="692">
      <c r="A692" s="984"/>
      <c r="B692" s="984"/>
      <c r="C692" s="1036"/>
      <c r="D692" s="984"/>
      <c r="E692" s="984"/>
      <c r="F692" s="984"/>
      <c r="G692" s="984"/>
      <c r="H692" s="984"/>
      <c r="I692" s="984"/>
      <c r="J692" s="984"/>
      <c r="K692" s="984"/>
      <c r="L692" s="984"/>
      <c r="M692" s="984"/>
      <c r="N692" s="984"/>
      <c r="O692" s="984"/>
      <c r="P692" s="984"/>
      <c r="Q692" s="984"/>
      <c r="R692" s="984"/>
      <c r="S692" s="984"/>
      <c r="T692" s="984"/>
      <c r="U692" s="984"/>
      <c r="V692" s="984"/>
      <c r="W692" s="984"/>
      <c r="X692" s="984"/>
      <c r="Y692" s="984"/>
      <c r="Z692" s="984"/>
      <c r="AA692" s="984"/>
    </row>
    <row r="693">
      <c r="A693" s="984"/>
      <c r="B693" s="984"/>
      <c r="C693" s="1036"/>
      <c r="D693" s="984"/>
      <c r="E693" s="984"/>
      <c r="F693" s="984"/>
      <c r="G693" s="984"/>
      <c r="H693" s="984"/>
      <c r="I693" s="984"/>
      <c r="J693" s="984"/>
      <c r="K693" s="984"/>
      <c r="L693" s="984"/>
      <c r="M693" s="984"/>
      <c r="N693" s="984"/>
      <c r="O693" s="984"/>
      <c r="P693" s="984"/>
      <c r="Q693" s="984"/>
      <c r="R693" s="984"/>
      <c r="S693" s="984"/>
      <c r="T693" s="984"/>
      <c r="U693" s="984"/>
      <c r="V693" s="984"/>
      <c r="W693" s="984"/>
      <c r="X693" s="984"/>
      <c r="Y693" s="984"/>
      <c r="Z693" s="984"/>
      <c r="AA693" s="984"/>
    </row>
    <row r="694">
      <c r="A694" s="984"/>
      <c r="B694" s="984"/>
      <c r="C694" s="1036"/>
      <c r="D694" s="984"/>
      <c r="E694" s="984"/>
      <c r="F694" s="984"/>
      <c r="G694" s="984"/>
      <c r="H694" s="984"/>
      <c r="I694" s="984"/>
      <c r="J694" s="984"/>
      <c r="K694" s="984"/>
      <c r="L694" s="984"/>
      <c r="M694" s="984"/>
      <c r="N694" s="984"/>
      <c r="O694" s="984"/>
      <c r="P694" s="984"/>
      <c r="Q694" s="984"/>
      <c r="R694" s="984"/>
      <c r="S694" s="984"/>
      <c r="T694" s="984"/>
      <c r="U694" s="984"/>
      <c r="V694" s="984"/>
      <c r="W694" s="984"/>
      <c r="X694" s="984"/>
      <c r="Y694" s="984"/>
      <c r="Z694" s="984"/>
      <c r="AA694" s="984"/>
    </row>
    <row r="695">
      <c r="A695" s="984"/>
      <c r="B695" s="984"/>
      <c r="C695" s="1036"/>
      <c r="D695" s="984"/>
      <c r="E695" s="984"/>
      <c r="F695" s="984"/>
      <c r="G695" s="984"/>
      <c r="H695" s="984"/>
      <c r="I695" s="984"/>
      <c r="J695" s="984"/>
      <c r="K695" s="984"/>
      <c r="L695" s="984"/>
      <c r="M695" s="984"/>
      <c r="N695" s="984"/>
      <c r="O695" s="984"/>
      <c r="P695" s="984"/>
      <c r="Q695" s="984"/>
      <c r="R695" s="984"/>
      <c r="S695" s="984"/>
      <c r="T695" s="984"/>
      <c r="U695" s="984"/>
      <c r="V695" s="984"/>
      <c r="W695" s="984"/>
      <c r="X695" s="984"/>
      <c r="Y695" s="984"/>
      <c r="Z695" s="984"/>
      <c r="AA695" s="984"/>
    </row>
    <row r="696">
      <c r="A696" s="984"/>
      <c r="B696" s="984"/>
      <c r="C696" s="1036"/>
      <c r="D696" s="984"/>
      <c r="E696" s="984"/>
      <c r="F696" s="984"/>
      <c r="G696" s="984"/>
      <c r="H696" s="984"/>
      <c r="I696" s="984"/>
      <c r="J696" s="984"/>
      <c r="K696" s="984"/>
      <c r="L696" s="984"/>
      <c r="M696" s="984"/>
      <c r="N696" s="984"/>
      <c r="O696" s="984"/>
      <c r="P696" s="984"/>
      <c r="Q696" s="984"/>
      <c r="R696" s="984"/>
      <c r="S696" s="984"/>
      <c r="T696" s="984"/>
      <c r="U696" s="984"/>
      <c r="V696" s="984"/>
      <c r="W696" s="984"/>
      <c r="X696" s="984"/>
      <c r="Y696" s="984"/>
      <c r="Z696" s="984"/>
      <c r="AA696" s="984"/>
    </row>
    <row r="697">
      <c r="A697" s="984"/>
      <c r="B697" s="984"/>
      <c r="C697" s="1036"/>
      <c r="D697" s="984"/>
      <c r="E697" s="984"/>
      <c r="F697" s="984"/>
      <c r="G697" s="984"/>
      <c r="H697" s="984"/>
      <c r="I697" s="984"/>
      <c r="J697" s="984"/>
      <c r="K697" s="984"/>
      <c r="L697" s="984"/>
      <c r="M697" s="984"/>
      <c r="N697" s="984"/>
      <c r="O697" s="984"/>
      <c r="P697" s="984"/>
      <c r="Q697" s="984"/>
      <c r="R697" s="984"/>
      <c r="S697" s="984"/>
      <c r="T697" s="984"/>
      <c r="U697" s="984"/>
      <c r="V697" s="984"/>
      <c r="W697" s="984"/>
      <c r="X697" s="984"/>
      <c r="Y697" s="984"/>
      <c r="Z697" s="984"/>
      <c r="AA697" s="984"/>
    </row>
    <row r="698">
      <c r="A698" s="984"/>
      <c r="B698" s="984"/>
      <c r="C698" s="1036"/>
      <c r="D698" s="984"/>
      <c r="E698" s="984"/>
      <c r="F698" s="984"/>
      <c r="G698" s="984"/>
      <c r="H698" s="984"/>
      <c r="I698" s="984"/>
      <c r="J698" s="984"/>
      <c r="K698" s="984"/>
      <c r="L698" s="984"/>
      <c r="M698" s="984"/>
      <c r="N698" s="984"/>
      <c r="O698" s="984"/>
      <c r="P698" s="984"/>
      <c r="Q698" s="984"/>
      <c r="R698" s="984"/>
      <c r="S698" s="984"/>
      <c r="T698" s="984"/>
      <c r="U698" s="984"/>
      <c r="V698" s="984"/>
      <c r="W698" s="984"/>
      <c r="X698" s="984"/>
      <c r="Y698" s="984"/>
      <c r="Z698" s="984"/>
      <c r="AA698" s="984"/>
    </row>
    <row r="699">
      <c r="A699" s="984"/>
      <c r="B699" s="984"/>
      <c r="C699" s="1036"/>
      <c r="D699" s="984"/>
      <c r="E699" s="984"/>
      <c r="F699" s="984"/>
      <c r="G699" s="984"/>
      <c r="H699" s="984"/>
      <c r="I699" s="984"/>
      <c r="J699" s="984"/>
      <c r="K699" s="984"/>
      <c r="L699" s="984"/>
      <c r="M699" s="984"/>
      <c r="N699" s="984"/>
      <c r="O699" s="984"/>
      <c r="P699" s="984"/>
      <c r="Q699" s="984"/>
      <c r="R699" s="984"/>
      <c r="S699" s="984"/>
      <c r="T699" s="984"/>
      <c r="U699" s="984"/>
      <c r="V699" s="984"/>
      <c r="W699" s="984"/>
      <c r="X699" s="984"/>
      <c r="Y699" s="984"/>
      <c r="Z699" s="984"/>
      <c r="AA699" s="984"/>
    </row>
    <row r="700">
      <c r="A700" s="984"/>
      <c r="B700" s="984"/>
      <c r="C700" s="1036"/>
      <c r="D700" s="984"/>
      <c r="E700" s="984"/>
      <c r="F700" s="984"/>
      <c r="G700" s="984"/>
      <c r="H700" s="984"/>
      <c r="I700" s="984"/>
      <c r="J700" s="984"/>
      <c r="K700" s="984"/>
      <c r="L700" s="984"/>
      <c r="M700" s="984"/>
      <c r="N700" s="984"/>
      <c r="O700" s="984"/>
      <c r="P700" s="984"/>
      <c r="Q700" s="984"/>
      <c r="R700" s="984"/>
      <c r="S700" s="984"/>
      <c r="T700" s="984"/>
      <c r="U700" s="984"/>
      <c r="V700" s="984"/>
      <c r="W700" s="984"/>
      <c r="X700" s="984"/>
      <c r="Y700" s="984"/>
      <c r="Z700" s="984"/>
      <c r="AA700" s="984"/>
    </row>
    <row r="701">
      <c r="A701" s="984"/>
      <c r="B701" s="984"/>
      <c r="C701" s="1036"/>
      <c r="D701" s="984"/>
      <c r="E701" s="984"/>
      <c r="F701" s="984"/>
      <c r="G701" s="984"/>
      <c r="H701" s="984"/>
      <c r="I701" s="984"/>
      <c r="J701" s="984"/>
      <c r="K701" s="984"/>
      <c r="L701" s="984"/>
      <c r="M701" s="984"/>
      <c r="N701" s="984"/>
      <c r="O701" s="984"/>
      <c r="P701" s="984"/>
      <c r="Q701" s="984"/>
      <c r="R701" s="984"/>
      <c r="S701" s="984"/>
      <c r="T701" s="984"/>
      <c r="U701" s="984"/>
      <c r="V701" s="984"/>
      <c r="W701" s="984"/>
      <c r="X701" s="984"/>
      <c r="Y701" s="984"/>
      <c r="Z701" s="984"/>
      <c r="AA701" s="984"/>
    </row>
    <row r="702">
      <c r="A702" s="984"/>
      <c r="B702" s="984"/>
      <c r="C702" s="1036"/>
      <c r="D702" s="984"/>
      <c r="E702" s="984"/>
      <c r="F702" s="984"/>
      <c r="G702" s="984"/>
      <c r="H702" s="984"/>
      <c r="I702" s="984"/>
      <c r="J702" s="984"/>
      <c r="K702" s="984"/>
      <c r="L702" s="984"/>
      <c r="M702" s="984"/>
      <c r="N702" s="984"/>
      <c r="O702" s="984"/>
      <c r="P702" s="984"/>
      <c r="Q702" s="984"/>
      <c r="R702" s="984"/>
      <c r="S702" s="984"/>
      <c r="T702" s="984"/>
      <c r="U702" s="984"/>
      <c r="V702" s="984"/>
      <c r="W702" s="984"/>
      <c r="X702" s="984"/>
      <c r="Y702" s="984"/>
      <c r="Z702" s="984"/>
      <c r="AA702" s="984"/>
    </row>
    <row r="703">
      <c r="A703" s="984"/>
      <c r="B703" s="984"/>
      <c r="C703" s="1036"/>
      <c r="D703" s="984"/>
      <c r="E703" s="984"/>
      <c r="F703" s="984"/>
      <c r="G703" s="984"/>
      <c r="H703" s="984"/>
      <c r="I703" s="984"/>
      <c r="J703" s="984"/>
      <c r="K703" s="984"/>
      <c r="L703" s="984"/>
      <c r="M703" s="984"/>
      <c r="N703" s="984"/>
      <c r="O703" s="984"/>
      <c r="P703" s="984"/>
      <c r="Q703" s="984"/>
      <c r="R703" s="984"/>
      <c r="S703" s="984"/>
      <c r="T703" s="984"/>
      <c r="U703" s="984"/>
      <c r="V703" s="984"/>
      <c r="W703" s="984"/>
      <c r="X703" s="984"/>
      <c r="Y703" s="984"/>
      <c r="Z703" s="984"/>
      <c r="AA703" s="984"/>
    </row>
    <row r="704">
      <c r="A704" s="984"/>
      <c r="B704" s="984"/>
      <c r="C704" s="1036"/>
      <c r="D704" s="984"/>
      <c r="E704" s="984"/>
      <c r="F704" s="984"/>
      <c r="G704" s="984"/>
      <c r="H704" s="984"/>
      <c r="I704" s="984"/>
      <c r="J704" s="984"/>
      <c r="K704" s="984"/>
      <c r="L704" s="984"/>
      <c r="M704" s="984"/>
      <c r="N704" s="984"/>
      <c r="O704" s="984"/>
      <c r="P704" s="984"/>
      <c r="Q704" s="984"/>
      <c r="R704" s="984"/>
      <c r="S704" s="984"/>
      <c r="T704" s="984"/>
      <c r="U704" s="984"/>
      <c r="V704" s="984"/>
      <c r="W704" s="984"/>
      <c r="X704" s="984"/>
      <c r="Y704" s="984"/>
      <c r="Z704" s="984"/>
      <c r="AA704" s="984"/>
    </row>
    <row r="705">
      <c r="A705" s="984"/>
      <c r="B705" s="984"/>
      <c r="C705" s="1036"/>
      <c r="D705" s="984"/>
      <c r="E705" s="984"/>
      <c r="F705" s="984"/>
      <c r="G705" s="984"/>
      <c r="H705" s="984"/>
      <c r="I705" s="984"/>
      <c r="J705" s="984"/>
      <c r="K705" s="984"/>
      <c r="L705" s="984"/>
      <c r="M705" s="984"/>
      <c r="N705" s="984"/>
      <c r="O705" s="984"/>
      <c r="P705" s="984"/>
      <c r="Q705" s="984"/>
      <c r="R705" s="984"/>
      <c r="S705" s="984"/>
      <c r="T705" s="984"/>
      <c r="U705" s="984"/>
      <c r="V705" s="984"/>
      <c r="W705" s="984"/>
      <c r="X705" s="984"/>
      <c r="Y705" s="984"/>
      <c r="Z705" s="984"/>
      <c r="AA705" s="984"/>
    </row>
    <row r="706">
      <c r="A706" s="984"/>
      <c r="B706" s="984"/>
      <c r="C706" s="1036"/>
      <c r="D706" s="984"/>
      <c r="E706" s="984"/>
      <c r="F706" s="984"/>
      <c r="G706" s="984"/>
      <c r="H706" s="984"/>
      <c r="I706" s="984"/>
      <c r="J706" s="984"/>
      <c r="K706" s="984"/>
      <c r="L706" s="984"/>
      <c r="M706" s="984"/>
      <c r="N706" s="984"/>
      <c r="O706" s="984"/>
      <c r="P706" s="984"/>
      <c r="Q706" s="984"/>
      <c r="R706" s="984"/>
      <c r="S706" s="984"/>
      <c r="T706" s="984"/>
      <c r="U706" s="984"/>
      <c r="V706" s="984"/>
      <c r="W706" s="984"/>
      <c r="X706" s="984"/>
      <c r="Y706" s="984"/>
      <c r="Z706" s="984"/>
      <c r="AA706" s="984"/>
    </row>
    <row r="707">
      <c r="A707" s="984"/>
      <c r="B707" s="984"/>
      <c r="C707" s="1036"/>
      <c r="D707" s="984"/>
      <c r="E707" s="984"/>
      <c r="F707" s="984"/>
      <c r="G707" s="984"/>
      <c r="H707" s="984"/>
      <c r="I707" s="984"/>
      <c r="J707" s="984"/>
      <c r="K707" s="984"/>
      <c r="L707" s="984"/>
      <c r="M707" s="984"/>
      <c r="N707" s="984"/>
      <c r="O707" s="984"/>
      <c r="P707" s="984"/>
      <c r="Q707" s="984"/>
      <c r="R707" s="984"/>
      <c r="S707" s="984"/>
      <c r="T707" s="984"/>
      <c r="U707" s="984"/>
      <c r="V707" s="984"/>
      <c r="W707" s="984"/>
      <c r="X707" s="984"/>
      <c r="Y707" s="984"/>
      <c r="Z707" s="984"/>
      <c r="AA707" s="984"/>
    </row>
    <row r="708">
      <c r="A708" s="984"/>
      <c r="B708" s="984"/>
      <c r="C708" s="1036"/>
      <c r="D708" s="984"/>
      <c r="E708" s="984"/>
      <c r="F708" s="984"/>
      <c r="G708" s="984"/>
      <c r="H708" s="984"/>
      <c r="I708" s="984"/>
      <c r="J708" s="984"/>
      <c r="K708" s="984"/>
      <c r="L708" s="984"/>
      <c r="M708" s="984"/>
      <c r="N708" s="984"/>
      <c r="O708" s="984"/>
      <c r="P708" s="984"/>
      <c r="Q708" s="984"/>
      <c r="R708" s="984"/>
      <c r="S708" s="984"/>
      <c r="T708" s="984"/>
      <c r="U708" s="984"/>
      <c r="V708" s="984"/>
      <c r="W708" s="984"/>
      <c r="X708" s="984"/>
      <c r="Y708" s="984"/>
      <c r="Z708" s="984"/>
      <c r="AA708" s="984"/>
    </row>
    <row r="709">
      <c r="A709" s="984"/>
      <c r="B709" s="984"/>
      <c r="C709" s="1036"/>
      <c r="D709" s="984"/>
      <c r="E709" s="984"/>
      <c r="F709" s="984"/>
      <c r="G709" s="984"/>
      <c r="H709" s="984"/>
      <c r="I709" s="984"/>
      <c r="J709" s="984"/>
      <c r="K709" s="984"/>
      <c r="L709" s="984"/>
      <c r="M709" s="984"/>
      <c r="N709" s="984"/>
      <c r="O709" s="984"/>
      <c r="P709" s="984"/>
      <c r="Q709" s="984"/>
      <c r="R709" s="984"/>
      <c r="S709" s="984"/>
      <c r="T709" s="984"/>
      <c r="U709" s="984"/>
      <c r="V709" s="984"/>
      <c r="W709" s="984"/>
      <c r="X709" s="984"/>
      <c r="Y709" s="984"/>
      <c r="Z709" s="984"/>
      <c r="AA709" s="984"/>
    </row>
    <row r="710">
      <c r="A710" s="984"/>
      <c r="B710" s="984"/>
      <c r="C710" s="1036"/>
      <c r="D710" s="984"/>
      <c r="E710" s="984"/>
      <c r="F710" s="984"/>
      <c r="G710" s="984"/>
      <c r="H710" s="984"/>
      <c r="I710" s="984"/>
      <c r="J710" s="984"/>
      <c r="K710" s="984"/>
      <c r="L710" s="984"/>
      <c r="M710" s="984"/>
      <c r="N710" s="984"/>
      <c r="O710" s="984"/>
      <c r="P710" s="984"/>
      <c r="Q710" s="984"/>
      <c r="R710" s="984"/>
      <c r="S710" s="984"/>
      <c r="T710" s="984"/>
      <c r="U710" s="984"/>
      <c r="V710" s="984"/>
      <c r="W710" s="984"/>
      <c r="X710" s="984"/>
      <c r="Y710" s="984"/>
      <c r="Z710" s="984"/>
      <c r="AA710" s="984"/>
    </row>
    <row r="711">
      <c r="A711" s="984"/>
      <c r="B711" s="984"/>
      <c r="C711" s="1036"/>
      <c r="D711" s="984"/>
      <c r="E711" s="984"/>
      <c r="F711" s="984"/>
      <c r="G711" s="984"/>
      <c r="H711" s="984"/>
      <c r="I711" s="984"/>
      <c r="J711" s="984"/>
      <c r="K711" s="984"/>
      <c r="L711" s="984"/>
      <c r="M711" s="984"/>
      <c r="N711" s="984"/>
      <c r="O711" s="984"/>
      <c r="P711" s="984"/>
      <c r="Q711" s="984"/>
      <c r="R711" s="984"/>
      <c r="S711" s="984"/>
      <c r="T711" s="984"/>
      <c r="U711" s="984"/>
      <c r="V711" s="984"/>
      <c r="W711" s="984"/>
      <c r="X711" s="984"/>
      <c r="Y711" s="984"/>
      <c r="Z711" s="984"/>
      <c r="AA711" s="984"/>
    </row>
    <row r="712">
      <c r="A712" s="984"/>
      <c r="B712" s="984"/>
      <c r="C712" s="1036"/>
      <c r="D712" s="984"/>
      <c r="E712" s="984"/>
      <c r="F712" s="984"/>
      <c r="G712" s="984"/>
      <c r="H712" s="984"/>
      <c r="I712" s="984"/>
      <c r="J712" s="984"/>
      <c r="K712" s="984"/>
      <c r="L712" s="984"/>
      <c r="M712" s="984"/>
      <c r="N712" s="984"/>
      <c r="O712" s="984"/>
      <c r="P712" s="984"/>
      <c r="Q712" s="984"/>
      <c r="R712" s="984"/>
      <c r="S712" s="984"/>
      <c r="T712" s="984"/>
      <c r="U712" s="984"/>
      <c r="V712" s="984"/>
      <c r="W712" s="984"/>
      <c r="X712" s="984"/>
      <c r="Y712" s="984"/>
      <c r="Z712" s="984"/>
      <c r="AA712" s="984"/>
    </row>
    <row r="713">
      <c r="A713" s="984"/>
      <c r="B713" s="984"/>
      <c r="C713" s="1036"/>
      <c r="D713" s="984"/>
      <c r="E713" s="984"/>
      <c r="F713" s="984"/>
      <c r="G713" s="984"/>
      <c r="H713" s="984"/>
      <c r="I713" s="984"/>
      <c r="J713" s="984"/>
      <c r="K713" s="984"/>
      <c r="L713" s="984"/>
      <c r="M713" s="984"/>
      <c r="N713" s="984"/>
      <c r="O713" s="984"/>
      <c r="P713" s="984"/>
      <c r="Q713" s="984"/>
      <c r="R713" s="984"/>
      <c r="S713" s="984"/>
      <c r="T713" s="984"/>
      <c r="U713" s="984"/>
      <c r="V713" s="984"/>
      <c r="W713" s="984"/>
      <c r="X713" s="984"/>
      <c r="Y713" s="984"/>
      <c r="Z713" s="984"/>
      <c r="AA713" s="984"/>
    </row>
    <row r="714">
      <c r="A714" s="984"/>
      <c r="B714" s="984"/>
      <c r="C714" s="1036"/>
      <c r="D714" s="984"/>
      <c r="E714" s="984"/>
      <c r="F714" s="984"/>
      <c r="G714" s="984"/>
      <c r="H714" s="984"/>
      <c r="I714" s="984"/>
      <c r="J714" s="984"/>
      <c r="K714" s="984"/>
      <c r="L714" s="984"/>
      <c r="M714" s="984"/>
      <c r="N714" s="984"/>
      <c r="O714" s="984"/>
      <c r="P714" s="984"/>
      <c r="Q714" s="984"/>
      <c r="R714" s="984"/>
      <c r="S714" s="984"/>
      <c r="T714" s="984"/>
      <c r="U714" s="984"/>
      <c r="V714" s="984"/>
      <c r="W714" s="984"/>
      <c r="X714" s="984"/>
      <c r="Y714" s="984"/>
      <c r="Z714" s="984"/>
      <c r="AA714" s="984"/>
    </row>
    <row r="715">
      <c r="A715" s="984"/>
      <c r="B715" s="984"/>
      <c r="C715" s="1036"/>
      <c r="D715" s="984"/>
      <c r="E715" s="984"/>
      <c r="F715" s="984"/>
      <c r="G715" s="984"/>
      <c r="H715" s="984"/>
      <c r="I715" s="984"/>
      <c r="J715" s="984"/>
      <c r="K715" s="984"/>
      <c r="L715" s="984"/>
      <c r="M715" s="984"/>
      <c r="N715" s="984"/>
      <c r="O715" s="984"/>
      <c r="P715" s="984"/>
      <c r="Q715" s="984"/>
      <c r="R715" s="984"/>
      <c r="S715" s="984"/>
      <c r="T715" s="984"/>
      <c r="U715" s="984"/>
      <c r="V715" s="984"/>
      <c r="W715" s="984"/>
      <c r="X715" s="984"/>
      <c r="Y715" s="984"/>
      <c r="Z715" s="984"/>
      <c r="AA715" s="984"/>
    </row>
    <row r="716">
      <c r="A716" s="984"/>
      <c r="B716" s="984"/>
      <c r="C716" s="1036"/>
      <c r="D716" s="984"/>
      <c r="E716" s="984"/>
      <c r="F716" s="984"/>
      <c r="G716" s="984"/>
      <c r="H716" s="984"/>
      <c r="I716" s="984"/>
      <c r="J716" s="984"/>
      <c r="K716" s="984"/>
      <c r="L716" s="984"/>
      <c r="M716" s="984"/>
      <c r="N716" s="984"/>
      <c r="O716" s="984"/>
      <c r="P716" s="984"/>
      <c r="Q716" s="984"/>
      <c r="R716" s="984"/>
      <c r="S716" s="984"/>
      <c r="T716" s="984"/>
      <c r="U716" s="984"/>
      <c r="V716" s="984"/>
      <c r="W716" s="984"/>
      <c r="X716" s="984"/>
      <c r="Y716" s="984"/>
      <c r="Z716" s="984"/>
      <c r="AA716" s="984"/>
    </row>
    <row r="717">
      <c r="A717" s="984"/>
      <c r="B717" s="984"/>
      <c r="C717" s="1036"/>
      <c r="D717" s="984"/>
      <c r="E717" s="984"/>
      <c r="F717" s="984"/>
      <c r="G717" s="984"/>
      <c r="H717" s="984"/>
      <c r="I717" s="984"/>
      <c r="J717" s="984"/>
      <c r="K717" s="984"/>
      <c r="L717" s="984"/>
      <c r="M717" s="984"/>
      <c r="N717" s="984"/>
      <c r="O717" s="984"/>
      <c r="P717" s="984"/>
      <c r="Q717" s="984"/>
      <c r="R717" s="984"/>
      <c r="S717" s="984"/>
      <c r="T717" s="984"/>
      <c r="U717" s="984"/>
      <c r="V717" s="984"/>
      <c r="W717" s="984"/>
      <c r="X717" s="984"/>
      <c r="Y717" s="984"/>
      <c r="Z717" s="984"/>
      <c r="AA717" s="984"/>
    </row>
    <row r="718">
      <c r="A718" s="984"/>
      <c r="B718" s="984"/>
      <c r="C718" s="1036"/>
      <c r="D718" s="984"/>
      <c r="E718" s="984"/>
      <c r="F718" s="984"/>
      <c r="G718" s="984"/>
      <c r="H718" s="984"/>
      <c r="I718" s="984"/>
      <c r="J718" s="984"/>
      <c r="K718" s="984"/>
      <c r="L718" s="984"/>
      <c r="M718" s="984"/>
      <c r="N718" s="984"/>
      <c r="O718" s="984"/>
      <c r="P718" s="984"/>
      <c r="Q718" s="984"/>
      <c r="R718" s="984"/>
      <c r="S718" s="984"/>
      <c r="T718" s="984"/>
      <c r="U718" s="984"/>
      <c r="V718" s="984"/>
      <c r="W718" s="984"/>
      <c r="X718" s="984"/>
      <c r="Y718" s="984"/>
      <c r="Z718" s="984"/>
      <c r="AA718" s="984"/>
    </row>
    <row r="719">
      <c r="A719" s="984"/>
      <c r="B719" s="984"/>
      <c r="C719" s="1036"/>
      <c r="D719" s="984"/>
      <c r="E719" s="984"/>
      <c r="F719" s="984"/>
      <c r="G719" s="984"/>
      <c r="H719" s="984"/>
      <c r="I719" s="984"/>
      <c r="J719" s="984"/>
      <c r="K719" s="984"/>
      <c r="L719" s="984"/>
      <c r="M719" s="984"/>
      <c r="N719" s="984"/>
      <c r="O719" s="984"/>
      <c r="P719" s="984"/>
      <c r="Q719" s="984"/>
      <c r="R719" s="984"/>
      <c r="S719" s="984"/>
      <c r="T719" s="984"/>
      <c r="U719" s="984"/>
      <c r="V719" s="984"/>
      <c r="W719" s="984"/>
      <c r="X719" s="984"/>
      <c r="Y719" s="984"/>
      <c r="Z719" s="984"/>
      <c r="AA719" s="984"/>
    </row>
    <row r="720">
      <c r="A720" s="984"/>
      <c r="B720" s="984"/>
      <c r="C720" s="1036"/>
      <c r="D720" s="984"/>
      <c r="E720" s="984"/>
      <c r="F720" s="984"/>
      <c r="G720" s="984"/>
      <c r="H720" s="984"/>
      <c r="I720" s="984"/>
      <c r="J720" s="984"/>
      <c r="K720" s="984"/>
      <c r="L720" s="984"/>
      <c r="M720" s="984"/>
      <c r="N720" s="984"/>
      <c r="O720" s="984"/>
      <c r="P720" s="984"/>
      <c r="Q720" s="984"/>
      <c r="R720" s="984"/>
      <c r="S720" s="984"/>
      <c r="T720" s="984"/>
      <c r="U720" s="984"/>
      <c r="V720" s="984"/>
      <c r="W720" s="984"/>
      <c r="X720" s="984"/>
      <c r="Y720" s="984"/>
      <c r="Z720" s="984"/>
      <c r="AA720" s="984"/>
    </row>
    <row r="721">
      <c r="A721" s="984"/>
      <c r="B721" s="984"/>
      <c r="C721" s="1036"/>
      <c r="D721" s="984"/>
      <c r="E721" s="984"/>
      <c r="F721" s="984"/>
      <c r="G721" s="984"/>
      <c r="H721" s="984"/>
      <c r="I721" s="984"/>
      <c r="J721" s="984"/>
      <c r="K721" s="984"/>
      <c r="L721" s="984"/>
      <c r="M721" s="984"/>
      <c r="N721" s="984"/>
      <c r="O721" s="984"/>
      <c r="P721" s="984"/>
      <c r="Q721" s="984"/>
      <c r="R721" s="984"/>
      <c r="S721" s="984"/>
      <c r="T721" s="984"/>
      <c r="U721" s="984"/>
      <c r="V721" s="984"/>
      <c r="W721" s="984"/>
      <c r="X721" s="984"/>
      <c r="Y721" s="984"/>
      <c r="Z721" s="984"/>
      <c r="AA721" s="984"/>
    </row>
    <row r="722">
      <c r="A722" s="984"/>
      <c r="B722" s="984"/>
      <c r="C722" s="1036"/>
      <c r="D722" s="984"/>
      <c r="E722" s="984"/>
      <c r="F722" s="984"/>
      <c r="G722" s="984"/>
      <c r="H722" s="984"/>
      <c r="I722" s="984"/>
      <c r="J722" s="984"/>
      <c r="K722" s="984"/>
      <c r="L722" s="984"/>
      <c r="M722" s="984"/>
      <c r="N722" s="984"/>
      <c r="O722" s="984"/>
      <c r="P722" s="984"/>
      <c r="Q722" s="984"/>
      <c r="R722" s="984"/>
      <c r="S722" s="984"/>
      <c r="T722" s="984"/>
      <c r="U722" s="984"/>
      <c r="V722" s="984"/>
      <c r="W722" s="984"/>
      <c r="X722" s="984"/>
      <c r="Y722" s="984"/>
      <c r="Z722" s="984"/>
      <c r="AA722" s="984"/>
    </row>
    <row r="723">
      <c r="A723" s="984"/>
      <c r="B723" s="984"/>
      <c r="C723" s="1036"/>
      <c r="D723" s="984"/>
      <c r="E723" s="984"/>
      <c r="F723" s="984"/>
      <c r="G723" s="984"/>
      <c r="H723" s="984"/>
      <c r="I723" s="984"/>
      <c r="J723" s="984"/>
      <c r="K723" s="984"/>
      <c r="L723" s="984"/>
      <c r="M723" s="984"/>
      <c r="N723" s="984"/>
      <c r="O723" s="984"/>
      <c r="P723" s="984"/>
      <c r="Q723" s="984"/>
      <c r="R723" s="984"/>
      <c r="S723" s="984"/>
      <c r="T723" s="984"/>
      <c r="U723" s="984"/>
      <c r="V723" s="984"/>
      <c r="W723" s="984"/>
      <c r="X723" s="984"/>
      <c r="Y723" s="984"/>
      <c r="Z723" s="984"/>
      <c r="AA723" s="984"/>
    </row>
    <row r="724">
      <c r="A724" s="984"/>
      <c r="B724" s="984"/>
      <c r="C724" s="1036"/>
      <c r="D724" s="984"/>
      <c r="E724" s="984"/>
      <c r="F724" s="984"/>
      <c r="G724" s="984"/>
      <c r="H724" s="984"/>
      <c r="I724" s="984"/>
      <c r="J724" s="984"/>
      <c r="K724" s="984"/>
      <c r="L724" s="984"/>
      <c r="M724" s="984"/>
      <c r="N724" s="984"/>
      <c r="O724" s="984"/>
      <c r="P724" s="984"/>
      <c r="Q724" s="984"/>
      <c r="R724" s="984"/>
      <c r="S724" s="984"/>
      <c r="T724" s="984"/>
      <c r="U724" s="984"/>
      <c r="V724" s="984"/>
      <c r="W724" s="984"/>
      <c r="X724" s="984"/>
      <c r="Y724" s="984"/>
      <c r="Z724" s="984"/>
      <c r="AA724" s="984"/>
    </row>
    <row r="725">
      <c r="A725" s="984"/>
      <c r="B725" s="984"/>
      <c r="C725" s="1036"/>
      <c r="D725" s="984"/>
      <c r="E725" s="984"/>
      <c r="F725" s="984"/>
      <c r="G725" s="984"/>
      <c r="H725" s="984"/>
      <c r="I725" s="984"/>
      <c r="J725" s="984"/>
      <c r="K725" s="984"/>
      <c r="L725" s="984"/>
      <c r="M725" s="984"/>
      <c r="N725" s="984"/>
      <c r="O725" s="984"/>
      <c r="P725" s="984"/>
      <c r="Q725" s="984"/>
      <c r="R725" s="984"/>
      <c r="S725" s="984"/>
      <c r="T725" s="984"/>
      <c r="U725" s="984"/>
      <c r="V725" s="984"/>
      <c r="W725" s="984"/>
      <c r="X725" s="984"/>
      <c r="Y725" s="984"/>
      <c r="Z725" s="984"/>
      <c r="AA725" s="984"/>
    </row>
    <row r="726">
      <c r="A726" s="984"/>
      <c r="B726" s="984"/>
      <c r="C726" s="1036"/>
      <c r="D726" s="984"/>
      <c r="E726" s="984"/>
      <c r="F726" s="984"/>
      <c r="G726" s="984"/>
      <c r="H726" s="984"/>
      <c r="I726" s="984"/>
      <c r="J726" s="984"/>
      <c r="K726" s="984"/>
      <c r="L726" s="984"/>
      <c r="M726" s="984"/>
      <c r="N726" s="984"/>
      <c r="O726" s="984"/>
      <c r="P726" s="984"/>
      <c r="Q726" s="984"/>
      <c r="R726" s="984"/>
      <c r="S726" s="984"/>
      <c r="T726" s="984"/>
      <c r="U726" s="984"/>
      <c r="V726" s="984"/>
      <c r="W726" s="984"/>
      <c r="X726" s="984"/>
      <c r="Y726" s="984"/>
      <c r="Z726" s="984"/>
      <c r="AA726" s="984"/>
    </row>
    <row r="727">
      <c r="A727" s="984"/>
      <c r="B727" s="984"/>
      <c r="C727" s="1036"/>
      <c r="D727" s="984"/>
      <c r="E727" s="984"/>
      <c r="F727" s="984"/>
      <c r="G727" s="984"/>
      <c r="H727" s="984"/>
      <c r="I727" s="984"/>
      <c r="J727" s="984"/>
      <c r="K727" s="984"/>
      <c r="L727" s="984"/>
      <c r="M727" s="984"/>
      <c r="N727" s="984"/>
      <c r="O727" s="984"/>
      <c r="P727" s="984"/>
      <c r="Q727" s="984"/>
      <c r="R727" s="984"/>
      <c r="S727" s="984"/>
      <c r="T727" s="984"/>
      <c r="U727" s="984"/>
      <c r="V727" s="984"/>
      <c r="W727" s="984"/>
      <c r="X727" s="984"/>
      <c r="Y727" s="984"/>
      <c r="Z727" s="984"/>
      <c r="AA727" s="984"/>
    </row>
    <row r="728">
      <c r="A728" s="984"/>
      <c r="B728" s="984"/>
      <c r="C728" s="1036"/>
      <c r="D728" s="984"/>
      <c r="E728" s="984"/>
      <c r="F728" s="984"/>
      <c r="G728" s="984"/>
      <c r="H728" s="984"/>
      <c r="I728" s="984"/>
      <c r="J728" s="984"/>
      <c r="K728" s="984"/>
      <c r="L728" s="984"/>
      <c r="M728" s="984"/>
      <c r="N728" s="984"/>
      <c r="O728" s="984"/>
      <c r="P728" s="984"/>
      <c r="Q728" s="984"/>
      <c r="R728" s="984"/>
      <c r="S728" s="984"/>
      <c r="T728" s="984"/>
      <c r="U728" s="984"/>
      <c r="V728" s="984"/>
      <c r="W728" s="984"/>
      <c r="X728" s="984"/>
      <c r="Y728" s="984"/>
      <c r="Z728" s="984"/>
      <c r="AA728" s="984"/>
    </row>
    <row r="729">
      <c r="A729" s="984"/>
      <c r="B729" s="984"/>
      <c r="C729" s="1036"/>
      <c r="D729" s="984"/>
      <c r="E729" s="984"/>
      <c r="F729" s="984"/>
      <c r="G729" s="984"/>
      <c r="H729" s="984"/>
      <c r="I729" s="984"/>
      <c r="J729" s="984"/>
      <c r="K729" s="984"/>
      <c r="L729" s="984"/>
      <c r="M729" s="984"/>
      <c r="N729" s="984"/>
      <c r="O729" s="984"/>
      <c r="P729" s="984"/>
      <c r="Q729" s="984"/>
      <c r="R729" s="984"/>
      <c r="S729" s="984"/>
      <c r="T729" s="984"/>
      <c r="U729" s="984"/>
      <c r="V729" s="984"/>
      <c r="W729" s="984"/>
      <c r="X729" s="984"/>
      <c r="Y729" s="984"/>
      <c r="Z729" s="984"/>
      <c r="AA729" s="984"/>
    </row>
    <row r="730">
      <c r="A730" s="984"/>
      <c r="B730" s="984"/>
      <c r="C730" s="1036"/>
      <c r="D730" s="984"/>
      <c r="E730" s="984"/>
      <c r="F730" s="984"/>
      <c r="G730" s="984"/>
      <c r="H730" s="984"/>
      <c r="I730" s="984"/>
      <c r="J730" s="984"/>
      <c r="K730" s="984"/>
      <c r="L730" s="984"/>
      <c r="M730" s="984"/>
      <c r="N730" s="984"/>
      <c r="O730" s="984"/>
      <c r="P730" s="984"/>
      <c r="Q730" s="984"/>
      <c r="R730" s="984"/>
      <c r="S730" s="984"/>
      <c r="T730" s="984"/>
      <c r="U730" s="984"/>
      <c r="V730" s="984"/>
      <c r="W730" s="984"/>
      <c r="X730" s="984"/>
      <c r="Y730" s="984"/>
      <c r="Z730" s="984"/>
      <c r="AA730" s="984"/>
    </row>
    <row r="731">
      <c r="A731" s="984"/>
      <c r="B731" s="984"/>
      <c r="C731" s="1036"/>
      <c r="D731" s="984"/>
      <c r="E731" s="984"/>
      <c r="F731" s="984"/>
      <c r="G731" s="984"/>
      <c r="H731" s="984"/>
      <c r="I731" s="984"/>
      <c r="J731" s="984"/>
      <c r="K731" s="984"/>
      <c r="L731" s="984"/>
      <c r="M731" s="984"/>
      <c r="N731" s="984"/>
      <c r="O731" s="984"/>
      <c r="P731" s="984"/>
      <c r="Q731" s="984"/>
      <c r="R731" s="984"/>
      <c r="S731" s="984"/>
      <c r="T731" s="984"/>
      <c r="U731" s="984"/>
      <c r="V731" s="984"/>
      <c r="W731" s="984"/>
      <c r="X731" s="984"/>
      <c r="Y731" s="984"/>
      <c r="Z731" s="984"/>
      <c r="AA731" s="984"/>
    </row>
    <row r="732">
      <c r="A732" s="984"/>
      <c r="B732" s="984"/>
      <c r="C732" s="1036"/>
      <c r="D732" s="984"/>
      <c r="E732" s="984"/>
      <c r="F732" s="984"/>
      <c r="G732" s="984"/>
      <c r="H732" s="984"/>
      <c r="I732" s="984"/>
      <c r="J732" s="984"/>
      <c r="K732" s="984"/>
      <c r="L732" s="984"/>
      <c r="M732" s="984"/>
      <c r="N732" s="984"/>
      <c r="O732" s="984"/>
      <c r="P732" s="984"/>
      <c r="Q732" s="984"/>
      <c r="R732" s="984"/>
      <c r="S732" s="984"/>
      <c r="T732" s="984"/>
      <c r="U732" s="984"/>
      <c r="V732" s="984"/>
      <c r="W732" s="984"/>
      <c r="X732" s="984"/>
      <c r="Y732" s="984"/>
      <c r="Z732" s="984"/>
      <c r="AA732" s="984"/>
    </row>
    <row r="733">
      <c r="A733" s="984"/>
      <c r="B733" s="984"/>
      <c r="C733" s="1036"/>
      <c r="D733" s="984"/>
      <c r="E733" s="984"/>
      <c r="F733" s="984"/>
      <c r="G733" s="984"/>
      <c r="H733" s="984"/>
      <c r="I733" s="984"/>
      <c r="J733" s="984"/>
      <c r="K733" s="984"/>
      <c r="L733" s="984"/>
      <c r="M733" s="984"/>
      <c r="N733" s="984"/>
      <c r="O733" s="984"/>
      <c r="P733" s="984"/>
      <c r="Q733" s="984"/>
      <c r="R733" s="984"/>
      <c r="S733" s="984"/>
      <c r="T733" s="984"/>
      <c r="U733" s="984"/>
      <c r="V733" s="984"/>
      <c r="W733" s="984"/>
      <c r="X733" s="984"/>
      <c r="Y733" s="984"/>
      <c r="Z733" s="984"/>
      <c r="AA733" s="984"/>
    </row>
    <row r="734">
      <c r="A734" s="984"/>
      <c r="B734" s="984"/>
      <c r="C734" s="1036"/>
      <c r="D734" s="984"/>
      <c r="E734" s="984"/>
      <c r="F734" s="984"/>
      <c r="G734" s="984"/>
      <c r="H734" s="984"/>
      <c r="I734" s="984"/>
      <c r="J734" s="984"/>
      <c r="K734" s="984"/>
      <c r="L734" s="984"/>
      <c r="M734" s="984"/>
      <c r="N734" s="984"/>
      <c r="O734" s="984"/>
      <c r="P734" s="984"/>
      <c r="Q734" s="984"/>
      <c r="R734" s="984"/>
      <c r="S734" s="984"/>
      <c r="T734" s="984"/>
      <c r="U734" s="984"/>
      <c r="V734" s="984"/>
      <c r="W734" s="984"/>
      <c r="X734" s="984"/>
      <c r="Y734" s="984"/>
      <c r="Z734" s="984"/>
      <c r="AA734" s="984"/>
    </row>
    <row r="735">
      <c r="A735" s="984"/>
      <c r="B735" s="984"/>
      <c r="C735" s="1036"/>
      <c r="D735" s="984"/>
      <c r="E735" s="984"/>
      <c r="F735" s="984"/>
      <c r="G735" s="984"/>
      <c r="H735" s="984"/>
      <c r="I735" s="984"/>
      <c r="J735" s="984"/>
      <c r="K735" s="984"/>
      <c r="L735" s="984"/>
      <c r="M735" s="984"/>
      <c r="N735" s="984"/>
      <c r="O735" s="984"/>
      <c r="P735" s="984"/>
      <c r="Q735" s="984"/>
      <c r="R735" s="984"/>
      <c r="S735" s="984"/>
      <c r="T735" s="984"/>
      <c r="U735" s="984"/>
      <c r="V735" s="984"/>
      <c r="W735" s="984"/>
      <c r="X735" s="984"/>
      <c r="Y735" s="984"/>
      <c r="Z735" s="984"/>
      <c r="AA735" s="984"/>
    </row>
    <row r="736">
      <c r="A736" s="984"/>
      <c r="B736" s="984"/>
      <c r="C736" s="1036"/>
      <c r="D736" s="984"/>
      <c r="E736" s="984"/>
      <c r="F736" s="984"/>
      <c r="G736" s="984"/>
      <c r="H736" s="984"/>
      <c r="I736" s="984"/>
      <c r="J736" s="984"/>
      <c r="K736" s="984"/>
      <c r="L736" s="984"/>
      <c r="M736" s="984"/>
      <c r="N736" s="984"/>
      <c r="O736" s="984"/>
      <c r="P736" s="984"/>
      <c r="Q736" s="984"/>
      <c r="R736" s="984"/>
      <c r="S736" s="984"/>
      <c r="T736" s="984"/>
      <c r="U736" s="984"/>
      <c r="V736" s="984"/>
      <c r="W736" s="984"/>
      <c r="X736" s="984"/>
      <c r="Y736" s="984"/>
      <c r="Z736" s="984"/>
      <c r="AA736" s="984"/>
    </row>
    <row r="737">
      <c r="A737" s="984"/>
      <c r="B737" s="984"/>
      <c r="C737" s="1036"/>
      <c r="D737" s="984"/>
      <c r="E737" s="984"/>
      <c r="F737" s="984"/>
      <c r="G737" s="984"/>
      <c r="H737" s="984"/>
      <c r="I737" s="984"/>
      <c r="J737" s="984"/>
      <c r="K737" s="984"/>
      <c r="L737" s="984"/>
      <c r="M737" s="984"/>
      <c r="N737" s="984"/>
      <c r="O737" s="984"/>
      <c r="P737" s="984"/>
      <c r="Q737" s="984"/>
      <c r="R737" s="984"/>
      <c r="S737" s="984"/>
      <c r="T737" s="984"/>
      <c r="U737" s="984"/>
      <c r="V737" s="984"/>
      <c r="W737" s="984"/>
      <c r="X737" s="984"/>
      <c r="Y737" s="984"/>
      <c r="Z737" s="984"/>
      <c r="AA737" s="984"/>
    </row>
    <row r="738">
      <c r="A738" s="984"/>
      <c r="B738" s="984"/>
      <c r="C738" s="1036"/>
      <c r="D738" s="984"/>
      <c r="E738" s="984"/>
      <c r="F738" s="984"/>
      <c r="G738" s="984"/>
      <c r="H738" s="984"/>
      <c r="I738" s="984"/>
      <c r="J738" s="984"/>
      <c r="K738" s="984"/>
      <c r="L738" s="984"/>
      <c r="M738" s="984"/>
      <c r="N738" s="984"/>
      <c r="O738" s="984"/>
      <c r="P738" s="984"/>
      <c r="Q738" s="984"/>
      <c r="R738" s="984"/>
      <c r="S738" s="984"/>
      <c r="T738" s="984"/>
      <c r="U738" s="984"/>
      <c r="V738" s="984"/>
      <c r="W738" s="984"/>
      <c r="X738" s="984"/>
      <c r="Y738" s="984"/>
      <c r="Z738" s="984"/>
      <c r="AA738" s="984"/>
    </row>
    <row r="739">
      <c r="A739" s="984"/>
      <c r="B739" s="984"/>
      <c r="C739" s="1036"/>
      <c r="D739" s="984"/>
      <c r="E739" s="984"/>
      <c r="F739" s="984"/>
      <c r="G739" s="984"/>
      <c r="H739" s="984"/>
      <c r="I739" s="984"/>
      <c r="J739" s="984"/>
      <c r="K739" s="984"/>
      <c r="L739" s="984"/>
      <c r="M739" s="984"/>
      <c r="N739" s="984"/>
      <c r="O739" s="984"/>
      <c r="P739" s="984"/>
      <c r="Q739" s="984"/>
      <c r="R739" s="984"/>
      <c r="S739" s="984"/>
      <c r="T739" s="984"/>
      <c r="U739" s="984"/>
      <c r="V739" s="984"/>
      <c r="W739" s="984"/>
      <c r="X739" s="984"/>
      <c r="Y739" s="984"/>
      <c r="Z739" s="984"/>
      <c r="AA739" s="984"/>
    </row>
    <row r="740">
      <c r="A740" s="984"/>
      <c r="B740" s="984"/>
      <c r="C740" s="1036"/>
      <c r="D740" s="984"/>
      <c r="E740" s="984"/>
      <c r="F740" s="984"/>
      <c r="G740" s="984"/>
      <c r="H740" s="984"/>
      <c r="I740" s="984"/>
      <c r="J740" s="984"/>
      <c r="K740" s="984"/>
      <c r="L740" s="984"/>
      <c r="M740" s="984"/>
      <c r="N740" s="984"/>
      <c r="O740" s="984"/>
      <c r="P740" s="984"/>
      <c r="Q740" s="984"/>
      <c r="R740" s="984"/>
      <c r="S740" s="984"/>
      <c r="T740" s="984"/>
      <c r="U740" s="984"/>
      <c r="V740" s="984"/>
      <c r="W740" s="984"/>
      <c r="X740" s="984"/>
      <c r="Y740" s="984"/>
      <c r="Z740" s="984"/>
      <c r="AA740" s="984"/>
    </row>
    <row r="741">
      <c r="A741" s="984"/>
      <c r="B741" s="984"/>
      <c r="C741" s="1036"/>
      <c r="D741" s="984"/>
      <c r="E741" s="984"/>
      <c r="F741" s="984"/>
      <c r="G741" s="984"/>
      <c r="H741" s="984"/>
      <c r="I741" s="984"/>
      <c r="J741" s="984"/>
      <c r="K741" s="984"/>
      <c r="L741" s="984"/>
      <c r="M741" s="984"/>
      <c r="N741" s="984"/>
      <c r="O741" s="984"/>
      <c r="P741" s="984"/>
      <c r="Q741" s="984"/>
      <c r="R741" s="984"/>
      <c r="S741" s="984"/>
      <c r="T741" s="984"/>
      <c r="U741" s="984"/>
      <c r="V741" s="984"/>
      <c r="W741" s="984"/>
      <c r="X741" s="984"/>
      <c r="Y741" s="984"/>
      <c r="Z741" s="984"/>
      <c r="AA741" s="984"/>
    </row>
    <row r="742">
      <c r="A742" s="984"/>
      <c r="B742" s="984"/>
      <c r="C742" s="1036"/>
      <c r="D742" s="984"/>
      <c r="E742" s="984"/>
      <c r="F742" s="984"/>
      <c r="G742" s="984"/>
      <c r="H742" s="984"/>
      <c r="I742" s="984"/>
      <c r="J742" s="984"/>
      <c r="K742" s="984"/>
      <c r="L742" s="984"/>
      <c r="M742" s="984"/>
      <c r="N742" s="984"/>
      <c r="O742" s="984"/>
      <c r="P742" s="984"/>
      <c r="Q742" s="984"/>
      <c r="R742" s="984"/>
      <c r="S742" s="984"/>
      <c r="T742" s="984"/>
      <c r="U742" s="984"/>
      <c r="V742" s="984"/>
      <c r="W742" s="984"/>
      <c r="X742" s="984"/>
      <c r="Y742" s="984"/>
      <c r="Z742" s="984"/>
      <c r="AA742" s="984"/>
    </row>
    <row r="743">
      <c r="A743" s="984"/>
      <c r="B743" s="984"/>
      <c r="C743" s="1036"/>
      <c r="D743" s="984"/>
      <c r="E743" s="984"/>
      <c r="F743" s="984"/>
      <c r="G743" s="984"/>
      <c r="H743" s="984"/>
      <c r="I743" s="984"/>
      <c r="J743" s="984"/>
      <c r="K743" s="984"/>
      <c r="L743" s="984"/>
      <c r="M743" s="984"/>
      <c r="N743" s="984"/>
      <c r="O743" s="984"/>
      <c r="P743" s="984"/>
      <c r="Q743" s="984"/>
      <c r="R743" s="984"/>
      <c r="S743" s="984"/>
      <c r="T743" s="984"/>
      <c r="U743" s="984"/>
      <c r="V743" s="984"/>
      <c r="W743" s="984"/>
      <c r="X743" s="984"/>
      <c r="Y743" s="984"/>
      <c r="Z743" s="984"/>
      <c r="AA743" s="984"/>
    </row>
    <row r="744">
      <c r="A744" s="984"/>
      <c r="B744" s="984"/>
      <c r="C744" s="1036"/>
      <c r="D744" s="984"/>
      <c r="E744" s="984"/>
      <c r="F744" s="984"/>
      <c r="G744" s="984"/>
      <c r="H744" s="984"/>
      <c r="I744" s="984"/>
      <c r="J744" s="984"/>
      <c r="K744" s="984"/>
      <c r="L744" s="984"/>
      <c r="M744" s="984"/>
      <c r="N744" s="984"/>
      <c r="O744" s="984"/>
      <c r="P744" s="984"/>
      <c r="Q744" s="984"/>
      <c r="R744" s="984"/>
      <c r="S744" s="984"/>
      <c r="T744" s="984"/>
      <c r="U744" s="984"/>
      <c r="V744" s="984"/>
      <c r="W744" s="984"/>
      <c r="X744" s="984"/>
      <c r="Y744" s="984"/>
      <c r="Z744" s="984"/>
      <c r="AA744" s="984"/>
    </row>
    <row r="745">
      <c r="A745" s="984"/>
      <c r="B745" s="984"/>
      <c r="C745" s="1036"/>
      <c r="D745" s="984"/>
      <c r="E745" s="984"/>
      <c r="F745" s="984"/>
      <c r="G745" s="984"/>
      <c r="H745" s="984"/>
      <c r="I745" s="984"/>
      <c r="J745" s="984"/>
      <c r="K745" s="984"/>
      <c r="L745" s="984"/>
      <c r="M745" s="984"/>
      <c r="N745" s="984"/>
      <c r="O745" s="984"/>
      <c r="P745" s="984"/>
      <c r="Q745" s="984"/>
      <c r="R745" s="984"/>
      <c r="S745" s="984"/>
      <c r="T745" s="984"/>
      <c r="U745" s="984"/>
      <c r="V745" s="984"/>
      <c r="W745" s="984"/>
      <c r="X745" s="984"/>
      <c r="Y745" s="984"/>
      <c r="Z745" s="984"/>
      <c r="AA745" s="984"/>
    </row>
    <row r="746">
      <c r="A746" s="984"/>
      <c r="B746" s="984"/>
      <c r="C746" s="1036"/>
      <c r="D746" s="984"/>
      <c r="E746" s="984"/>
      <c r="F746" s="984"/>
      <c r="G746" s="984"/>
      <c r="H746" s="984"/>
      <c r="I746" s="984"/>
      <c r="J746" s="984"/>
      <c r="K746" s="984"/>
      <c r="L746" s="984"/>
      <c r="M746" s="984"/>
      <c r="N746" s="984"/>
      <c r="O746" s="984"/>
      <c r="P746" s="984"/>
      <c r="Q746" s="984"/>
      <c r="R746" s="984"/>
      <c r="S746" s="984"/>
      <c r="T746" s="984"/>
      <c r="U746" s="984"/>
      <c r="V746" s="984"/>
      <c r="W746" s="984"/>
      <c r="X746" s="984"/>
      <c r="Y746" s="984"/>
      <c r="Z746" s="984"/>
      <c r="AA746" s="984"/>
    </row>
    <row r="747">
      <c r="A747" s="984"/>
      <c r="B747" s="984"/>
      <c r="C747" s="1036"/>
      <c r="D747" s="984"/>
      <c r="E747" s="984"/>
      <c r="F747" s="984"/>
      <c r="G747" s="984"/>
      <c r="H747" s="984"/>
      <c r="I747" s="984"/>
      <c r="J747" s="984"/>
      <c r="K747" s="984"/>
      <c r="L747" s="984"/>
      <c r="M747" s="984"/>
      <c r="N747" s="984"/>
      <c r="O747" s="984"/>
      <c r="P747" s="984"/>
      <c r="Q747" s="984"/>
      <c r="R747" s="984"/>
      <c r="S747" s="984"/>
      <c r="T747" s="984"/>
      <c r="U747" s="984"/>
      <c r="V747" s="984"/>
      <c r="W747" s="984"/>
      <c r="X747" s="984"/>
      <c r="Y747" s="984"/>
      <c r="Z747" s="984"/>
      <c r="AA747" s="984"/>
    </row>
    <row r="748">
      <c r="A748" s="984"/>
      <c r="B748" s="984"/>
      <c r="C748" s="1036"/>
      <c r="D748" s="984"/>
      <c r="E748" s="984"/>
      <c r="F748" s="984"/>
      <c r="G748" s="984"/>
      <c r="H748" s="984"/>
      <c r="I748" s="984"/>
      <c r="J748" s="984"/>
      <c r="K748" s="984"/>
      <c r="L748" s="984"/>
      <c r="M748" s="984"/>
      <c r="N748" s="984"/>
      <c r="O748" s="984"/>
      <c r="P748" s="984"/>
      <c r="Q748" s="984"/>
      <c r="R748" s="984"/>
      <c r="S748" s="984"/>
      <c r="T748" s="984"/>
      <c r="U748" s="984"/>
      <c r="V748" s="984"/>
      <c r="W748" s="984"/>
      <c r="X748" s="984"/>
      <c r="Y748" s="984"/>
      <c r="Z748" s="984"/>
      <c r="AA748" s="984"/>
    </row>
    <row r="749">
      <c r="A749" s="984"/>
      <c r="B749" s="984"/>
      <c r="C749" s="1036"/>
      <c r="D749" s="984"/>
      <c r="E749" s="984"/>
      <c r="F749" s="984"/>
      <c r="G749" s="984"/>
      <c r="H749" s="984"/>
      <c r="I749" s="984"/>
      <c r="J749" s="984"/>
      <c r="K749" s="984"/>
      <c r="L749" s="984"/>
      <c r="M749" s="984"/>
      <c r="N749" s="984"/>
      <c r="O749" s="984"/>
      <c r="P749" s="984"/>
      <c r="Q749" s="984"/>
      <c r="R749" s="984"/>
      <c r="S749" s="984"/>
      <c r="T749" s="984"/>
      <c r="U749" s="984"/>
      <c r="V749" s="984"/>
      <c r="W749" s="984"/>
      <c r="X749" s="984"/>
      <c r="Y749" s="984"/>
      <c r="Z749" s="984"/>
      <c r="AA749" s="984"/>
    </row>
    <row r="750">
      <c r="A750" s="984"/>
      <c r="B750" s="984"/>
      <c r="C750" s="1036"/>
      <c r="D750" s="984"/>
      <c r="E750" s="984"/>
      <c r="F750" s="984"/>
      <c r="G750" s="984"/>
      <c r="H750" s="984"/>
      <c r="I750" s="984"/>
      <c r="J750" s="984"/>
      <c r="K750" s="984"/>
      <c r="L750" s="984"/>
      <c r="M750" s="984"/>
      <c r="N750" s="984"/>
      <c r="O750" s="984"/>
      <c r="P750" s="984"/>
      <c r="Q750" s="984"/>
      <c r="R750" s="984"/>
      <c r="S750" s="984"/>
      <c r="T750" s="984"/>
      <c r="U750" s="984"/>
      <c r="V750" s="984"/>
      <c r="W750" s="984"/>
      <c r="X750" s="984"/>
      <c r="Y750" s="984"/>
      <c r="Z750" s="984"/>
      <c r="AA750" s="984"/>
    </row>
    <row r="751">
      <c r="A751" s="984"/>
      <c r="B751" s="984"/>
      <c r="C751" s="1036"/>
      <c r="D751" s="984"/>
      <c r="E751" s="984"/>
      <c r="F751" s="984"/>
      <c r="G751" s="984"/>
      <c r="H751" s="984"/>
      <c r="I751" s="984"/>
      <c r="J751" s="984"/>
      <c r="K751" s="984"/>
      <c r="L751" s="984"/>
      <c r="M751" s="984"/>
      <c r="N751" s="984"/>
      <c r="O751" s="984"/>
      <c r="P751" s="984"/>
      <c r="Q751" s="984"/>
      <c r="R751" s="984"/>
      <c r="S751" s="984"/>
      <c r="T751" s="984"/>
      <c r="U751" s="984"/>
      <c r="V751" s="984"/>
      <c r="W751" s="984"/>
      <c r="X751" s="984"/>
      <c r="Y751" s="984"/>
      <c r="Z751" s="984"/>
      <c r="AA751" s="984"/>
    </row>
    <row r="752">
      <c r="A752" s="984"/>
      <c r="B752" s="984"/>
      <c r="C752" s="1036"/>
      <c r="D752" s="984"/>
      <c r="E752" s="984"/>
      <c r="F752" s="984"/>
      <c r="G752" s="984"/>
      <c r="H752" s="984"/>
      <c r="I752" s="984"/>
      <c r="J752" s="984"/>
      <c r="K752" s="984"/>
      <c r="L752" s="984"/>
      <c r="M752" s="984"/>
      <c r="N752" s="984"/>
      <c r="O752" s="984"/>
      <c r="P752" s="984"/>
      <c r="Q752" s="984"/>
      <c r="R752" s="984"/>
      <c r="S752" s="984"/>
      <c r="T752" s="984"/>
      <c r="U752" s="984"/>
      <c r="V752" s="984"/>
      <c r="W752" s="984"/>
      <c r="X752" s="984"/>
      <c r="Y752" s="984"/>
      <c r="Z752" s="984"/>
      <c r="AA752" s="984"/>
    </row>
    <row r="753">
      <c r="A753" s="984"/>
      <c r="B753" s="984"/>
      <c r="C753" s="1036"/>
      <c r="D753" s="984"/>
      <c r="E753" s="984"/>
      <c r="F753" s="984"/>
      <c r="G753" s="984"/>
      <c r="H753" s="984"/>
      <c r="I753" s="984"/>
      <c r="J753" s="984"/>
      <c r="K753" s="984"/>
      <c r="L753" s="984"/>
      <c r="M753" s="984"/>
      <c r="N753" s="984"/>
      <c r="O753" s="984"/>
      <c r="P753" s="984"/>
      <c r="Q753" s="984"/>
      <c r="R753" s="984"/>
      <c r="S753" s="984"/>
      <c r="T753" s="984"/>
      <c r="U753" s="984"/>
      <c r="V753" s="984"/>
      <c r="W753" s="984"/>
      <c r="X753" s="984"/>
      <c r="Y753" s="984"/>
      <c r="Z753" s="984"/>
      <c r="AA753" s="984"/>
    </row>
    <row r="754">
      <c r="A754" s="984"/>
      <c r="B754" s="984"/>
      <c r="C754" s="1036"/>
      <c r="D754" s="984"/>
      <c r="E754" s="984"/>
      <c r="F754" s="984"/>
      <c r="G754" s="984"/>
      <c r="H754" s="984"/>
      <c r="I754" s="984"/>
      <c r="J754" s="984"/>
      <c r="K754" s="984"/>
      <c r="L754" s="984"/>
      <c r="M754" s="984"/>
      <c r="N754" s="984"/>
      <c r="O754" s="984"/>
      <c r="P754" s="984"/>
      <c r="Q754" s="984"/>
      <c r="R754" s="984"/>
      <c r="S754" s="984"/>
      <c r="T754" s="984"/>
      <c r="U754" s="984"/>
      <c r="V754" s="984"/>
      <c r="W754" s="984"/>
      <c r="X754" s="984"/>
      <c r="Y754" s="984"/>
      <c r="Z754" s="984"/>
      <c r="AA754" s="984"/>
    </row>
    <row r="755">
      <c r="A755" s="984"/>
      <c r="B755" s="984"/>
      <c r="C755" s="1036"/>
      <c r="D755" s="984"/>
      <c r="E755" s="984"/>
      <c r="F755" s="984"/>
      <c r="G755" s="984"/>
      <c r="H755" s="984"/>
      <c r="I755" s="984"/>
      <c r="J755" s="984"/>
      <c r="K755" s="984"/>
      <c r="L755" s="984"/>
      <c r="M755" s="984"/>
      <c r="N755" s="984"/>
      <c r="O755" s="984"/>
      <c r="P755" s="984"/>
      <c r="Q755" s="984"/>
      <c r="R755" s="984"/>
      <c r="S755" s="984"/>
      <c r="T755" s="984"/>
      <c r="U755" s="984"/>
      <c r="V755" s="984"/>
      <c r="W755" s="984"/>
      <c r="X755" s="984"/>
      <c r="Y755" s="984"/>
      <c r="Z755" s="984"/>
      <c r="AA755" s="984"/>
    </row>
    <row r="756">
      <c r="A756" s="984"/>
      <c r="B756" s="984"/>
      <c r="C756" s="1036"/>
      <c r="D756" s="984"/>
      <c r="E756" s="984"/>
      <c r="F756" s="984"/>
      <c r="G756" s="984"/>
      <c r="H756" s="984"/>
      <c r="I756" s="984"/>
      <c r="J756" s="984"/>
      <c r="K756" s="984"/>
      <c r="L756" s="984"/>
      <c r="M756" s="984"/>
      <c r="N756" s="984"/>
      <c r="O756" s="984"/>
      <c r="P756" s="984"/>
      <c r="Q756" s="984"/>
      <c r="R756" s="984"/>
      <c r="S756" s="984"/>
      <c r="T756" s="984"/>
      <c r="U756" s="984"/>
      <c r="V756" s="984"/>
      <c r="W756" s="984"/>
      <c r="X756" s="984"/>
      <c r="Y756" s="984"/>
      <c r="Z756" s="984"/>
      <c r="AA756" s="984"/>
    </row>
    <row r="757">
      <c r="A757" s="984"/>
      <c r="B757" s="984"/>
      <c r="C757" s="1036"/>
      <c r="D757" s="984"/>
      <c r="E757" s="984"/>
      <c r="F757" s="984"/>
      <c r="G757" s="984"/>
      <c r="H757" s="984"/>
      <c r="I757" s="984"/>
      <c r="J757" s="984"/>
      <c r="K757" s="984"/>
      <c r="L757" s="984"/>
      <c r="M757" s="984"/>
      <c r="N757" s="984"/>
      <c r="O757" s="984"/>
      <c r="P757" s="984"/>
      <c r="Q757" s="984"/>
      <c r="R757" s="984"/>
      <c r="S757" s="984"/>
      <c r="T757" s="984"/>
      <c r="U757" s="984"/>
      <c r="V757" s="984"/>
      <c r="W757" s="984"/>
      <c r="X757" s="984"/>
      <c r="Y757" s="984"/>
      <c r="Z757" s="984"/>
      <c r="AA757" s="984"/>
    </row>
    <row r="758">
      <c r="A758" s="984"/>
      <c r="B758" s="984"/>
      <c r="C758" s="1036"/>
      <c r="D758" s="984"/>
      <c r="E758" s="984"/>
      <c r="F758" s="984"/>
      <c r="G758" s="984"/>
      <c r="H758" s="984"/>
      <c r="I758" s="984"/>
      <c r="J758" s="984"/>
      <c r="K758" s="984"/>
      <c r="L758" s="984"/>
      <c r="M758" s="984"/>
      <c r="N758" s="984"/>
      <c r="O758" s="984"/>
      <c r="P758" s="984"/>
      <c r="Q758" s="984"/>
      <c r="R758" s="984"/>
      <c r="S758" s="984"/>
      <c r="T758" s="984"/>
      <c r="U758" s="984"/>
      <c r="V758" s="984"/>
      <c r="W758" s="984"/>
      <c r="X758" s="984"/>
      <c r="Y758" s="984"/>
      <c r="Z758" s="984"/>
      <c r="AA758" s="984"/>
    </row>
    <row r="759">
      <c r="A759" s="984"/>
      <c r="B759" s="984"/>
      <c r="C759" s="1036"/>
      <c r="D759" s="984"/>
      <c r="E759" s="984"/>
      <c r="F759" s="984"/>
      <c r="G759" s="984"/>
      <c r="H759" s="984"/>
      <c r="I759" s="984"/>
      <c r="J759" s="984"/>
      <c r="K759" s="984"/>
      <c r="L759" s="984"/>
      <c r="M759" s="984"/>
      <c r="N759" s="984"/>
      <c r="O759" s="984"/>
      <c r="P759" s="984"/>
      <c r="Q759" s="984"/>
      <c r="R759" s="984"/>
      <c r="S759" s="984"/>
      <c r="T759" s="984"/>
      <c r="U759" s="984"/>
      <c r="V759" s="984"/>
      <c r="W759" s="984"/>
      <c r="X759" s="984"/>
      <c r="Y759" s="984"/>
      <c r="Z759" s="984"/>
      <c r="AA759" s="984"/>
    </row>
    <row r="760">
      <c r="A760" s="984"/>
      <c r="B760" s="984"/>
      <c r="C760" s="1036"/>
      <c r="D760" s="984"/>
      <c r="E760" s="984"/>
      <c r="F760" s="984"/>
      <c r="G760" s="984"/>
      <c r="H760" s="984"/>
      <c r="I760" s="984"/>
      <c r="J760" s="984"/>
      <c r="K760" s="984"/>
      <c r="L760" s="984"/>
      <c r="M760" s="984"/>
      <c r="N760" s="984"/>
      <c r="O760" s="984"/>
      <c r="P760" s="984"/>
      <c r="Q760" s="984"/>
      <c r="R760" s="984"/>
      <c r="S760" s="984"/>
      <c r="T760" s="984"/>
      <c r="U760" s="984"/>
      <c r="V760" s="984"/>
      <c r="W760" s="984"/>
      <c r="X760" s="984"/>
      <c r="Y760" s="984"/>
      <c r="Z760" s="984"/>
      <c r="AA760" s="984"/>
    </row>
    <row r="761">
      <c r="A761" s="984"/>
      <c r="B761" s="984"/>
      <c r="C761" s="1036"/>
      <c r="D761" s="984"/>
      <c r="E761" s="984"/>
      <c r="F761" s="984"/>
      <c r="G761" s="984"/>
      <c r="H761" s="984"/>
      <c r="I761" s="984"/>
      <c r="J761" s="984"/>
      <c r="K761" s="984"/>
      <c r="L761" s="984"/>
      <c r="M761" s="984"/>
      <c r="N761" s="984"/>
      <c r="O761" s="984"/>
      <c r="P761" s="984"/>
      <c r="Q761" s="984"/>
      <c r="R761" s="984"/>
      <c r="S761" s="984"/>
      <c r="T761" s="984"/>
      <c r="U761" s="984"/>
      <c r="V761" s="984"/>
      <c r="W761" s="984"/>
      <c r="X761" s="984"/>
      <c r="Y761" s="984"/>
      <c r="Z761" s="984"/>
      <c r="AA761" s="984"/>
    </row>
    <row r="762">
      <c r="A762" s="984"/>
      <c r="B762" s="984"/>
      <c r="C762" s="1036"/>
      <c r="D762" s="984"/>
      <c r="E762" s="984"/>
      <c r="F762" s="984"/>
      <c r="G762" s="984"/>
      <c r="H762" s="984"/>
      <c r="I762" s="984"/>
      <c r="J762" s="984"/>
      <c r="K762" s="984"/>
      <c r="L762" s="984"/>
      <c r="M762" s="984"/>
      <c r="N762" s="984"/>
      <c r="O762" s="984"/>
      <c r="P762" s="984"/>
      <c r="Q762" s="984"/>
      <c r="R762" s="984"/>
      <c r="S762" s="984"/>
      <c r="T762" s="984"/>
      <c r="U762" s="984"/>
      <c r="V762" s="984"/>
      <c r="W762" s="984"/>
      <c r="X762" s="984"/>
      <c r="Y762" s="984"/>
      <c r="Z762" s="984"/>
      <c r="AA762" s="984"/>
    </row>
    <row r="763">
      <c r="A763" s="984"/>
      <c r="B763" s="984"/>
      <c r="C763" s="1036"/>
      <c r="D763" s="984"/>
      <c r="E763" s="984"/>
      <c r="F763" s="984"/>
      <c r="G763" s="984"/>
      <c r="H763" s="984"/>
      <c r="I763" s="984"/>
      <c r="J763" s="984"/>
      <c r="K763" s="984"/>
      <c r="L763" s="984"/>
      <c r="M763" s="984"/>
      <c r="N763" s="984"/>
      <c r="O763" s="984"/>
      <c r="P763" s="984"/>
      <c r="Q763" s="984"/>
      <c r="R763" s="984"/>
      <c r="S763" s="984"/>
      <c r="T763" s="984"/>
      <c r="U763" s="984"/>
      <c r="V763" s="984"/>
      <c r="W763" s="984"/>
      <c r="X763" s="984"/>
      <c r="Y763" s="984"/>
      <c r="Z763" s="984"/>
      <c r="AA763" s="984"/>
    </row>
    <row r="764">
      <c r="A764" s="984"/>
      <c r="B764" s="984"/>
      <c r="C764" s="1036"/>
      <c r="D764" s="984"/>
      <c r="E764" s="984"/>
      <c r="F764" s="984"/>
      <c r="G764" s="984"/>
      <c r="H764" s="984"/>
      <c r="I764" s="984"/>
      <c r="J764" s="984"/>
      <c r="K764" s="984"/>
      <c r="L764" s="984"/>
      <c r="M764" s="984"/>
      <c r="N764" s="984"/>
      <c r="O764" s="984"/>
      <c r="P764" s="984"/>
      <c r="Q764" s="984"/>
      <c r="R764" s="984"/>
      <c r="S764" s="984"/>
      <c r="T764" s="984"/>
      <c r="U764" s="984"/>
      <c r="V764" s="984"/>
      <c r="W764" s="984"/>
      <c r="X764" s="984"/>
      <c r="Y764" s="984"/>
      <c r="Z764" s="984"/>
      <c r="AA764" s="984"/>
    </row>
    <row r="765">
      <c r="A765" s="984"/>
      <c r="B765" s="984"/>
      <c r="C765" s="1036"/>
      <c r="D765" s="984"/>
      <c r="E765" s="984"/>
      <c r="F765" s="984"/>
      <c r="G765" s="984"/>
      <c r="H765" s="984"/>
      <c r="I765" s="984"/>
      <c r="J765" s="984"/>
      <c r="K765" s="984"/>
      <c r="L765" s="984"/>
      <c r="M765" s="984"/>
      <c r="N765" s="984"/>
      <c r="O765" s="984"/>
      <c r="P765" s="984"/>
      <c r="Q765" s="984"/>
      <c r="R765" s="984"/>
      <c r="S765" s="984"/>
      <c r="T765" s="984"/>
      <c r="U765" s="984"/>
      <c r="V765" s="984"/>
      <c r="W765" s="984"/>
      <c r="X765" s="984"/>
      <c r="Y765" s="984"/>
      <c r="Z765" s="984"/>
      <c r="AA765" s="984"/>
    </row>
    <row r="766">
      <c r="A766" s="984"/>
      <c r="B766" s="984"/>
      <c r="C766" s="1036"/>
      <c r="D766" s="984"/>
      <c r="E766" s="984"/>
      <c r="F766" s="984"/>
      <c r="G766" s="984"/>
      <c r="H766" s="984"/>
      <c r="I766" s="984"/>
      <c r="J766" s="984"/>
      <c r="K766" s="984"/>
      <c r="L766" s="984"/>
      <c r="M766" s="984"/>
      <c r="N766" s="984"/>
      <c r="O766" s="984"/>
      <c r="P766" s="984"/>
      <c r="Q766" s="984"/>
      <c r="R766" s="984"/>
      <c r="S766" s="984"/>
      <c r="T766" s="984"/>
      <c r="U766" s="984"/>
      <c r="V766" s="984"/>
      <c r="W766" s="984"/>
      <c r="X766" s="984"/>
      <c r="Y766" s="984"/>
      <c r="Z766" s="984"/>
      <c r="AA766" s="984"/>
    </row>
    <row r="767">
      <c r="A767" s="984"/>
      <c r="B767" s="984"/>
      <c r="C767" s="1036"/>
      <c r="D767" s="984"/>
      <c r="E767" s="984"/>
      <c r="F767" s="984"/>
      <c r="G767" s="984"/>
      <c r="H767" s="984"/>
      <c r="I767" s="984"/>
      <c r="J767" s="984"/>
      <c r="K767" s="984"/>
      <c r="L767" s="984"/>
      <c r="M767" s="984"/>
      <c r="N767" s="984"/>
      <c r="O767" s="984"/>
      <c r="P767" s="984"/>
      <c r="Q767" s="984"/>
      <c r="R767" s="984"/>
      <c r="S767" s="984"/>
      <c r="T767" s="984"/>
      <c r="U767" s="984"/>
      <c r="V767" s="984"/>
      <c r="W767" s="984"/>
      <c r="X767" s="984"/>
      <c r="Y767" s="984"/>
      <c r="Z767" s="984"/>
      <c r="AA767" s="984"/>
    </row>
    <row r="768">
      <c r="A768" s="984"/>
      <c r="B768" s="984"/>
      <c r="C768" s="1036"/>
      <c r="D768" s="984"/>
      <c r="E768" s="984"/>
      <c r="F768" s="984"/>
      <c r="G768" s="984"/>
      <c r="H768" s="984"/>
      <c r="I768" s="984"/>
      <c r="J768" s="984"/>
      <c r="K768" s="984"/>
      <c r="L768" s="984"/>
      <c r="M768" s="984"/>
      <c r="N768" s="984"/>
      <c r="O768" s="984"/>
      <c r="P768" s="984"/>
      <c r="Q768" s="984"/>
      <c r="R768" s="984"/>
      <c r="S768" s="984"/>
      <c r="T768" s="984"/>
      <c r="U768" s="984"/>
      <c r="V768" s="984"/>
      <c r="W768" s="984"/>
      <c r="X768" s="984"/>
      <c r="Y768" s="984"/>
      <c r="Z768" s="984"/>
      <c r="AA768" s="984"/>
    </row>
    <row r="769">
      <c r="A769" s="984"/>
      <c r="B769" s="984"/>
      <c r="C769" s="1036"/>
      <c r="D769" s="984"/>
      <c r="E769" s="984"/>
      <c r="F769" s="984"/>
      <c r="G769" s="984"/>
      <c r="H769" s="984"/>
      <c r="I769" s="984"/>
      <c r="J769" s="984"/>
      <c r="K769" s="984"/>
      <c r="L769" s="984"/>
      <c r="M769" s="984"/>
      <c r="N769" s="984"/>
      <c r="O769" s="984"/>
      <c r="P769" s="984"/>
      <c r="Q769" s="984"/>
      <c r="R769" s="984"/>
      <c r="S769" s="984"/>
      <c r="T769" s="984"/>
      <c r="U769" s="984"/>
      <c r="V769" s="984"/>
      <c r="W769" s="984"/>
      <c r="X769" s="984"/>
      <c r="Y769" s="984"/>
      <c r="Z769" s="984"/>
      <c r="AA769" s="984"/>
    </row>
    <row r="770">
      <c r="A770" s="984"/>
      <c r="B770" s="984"/>
      <c r="C770" s="1036"/>
      <c r="D770" s="984"/>
      <c r="E770" s="984"/>
      <c r="F770" s="984"/>
      <c r="G770" s="984"/>
      <c r="H770" s="984"/>
      <c r="I770" s="984"/>
      <c r="J770" s="984"/>
      <c r="K770" s="984"/>
      <c r="L770" s="984"/>
      <c r="M770" s="984"/>
      <c r="N770" s="984"/>
      <c r="O770" s="984"/>
      <c r="P770" s="984"/>
      <c r="Q770" s="984"/>
      <c r="R770" s="984"/>
      <c r="S770" s="984"/>
      <c r="T770" s="984"/>
      <c r="U770" s="984"/>
      <c r="V770" s="984"/>
      <c r="W770" s="984"/>
      <c r="X770" s="984"/>
      <c r="Y770" s="984"/>
      <c r="Z770" s="984"/>
      <c r="AA770" s="984"/>
    </row>
    <row r="771">
      <c r="A771" s="984"/>
      <c r="B771" s="984"/>
      <c r="C771" s="1036"/>
      <c r="D771" s="984"/>
      <c r="E771" s="984"/>
      <c r="F771" s="984"/>
      <c r="G771" s="984"/>
      <c r="H771" s="984"/>
      <c r="I771" s="984"/>
      <c r="J771" s="984"/>
      <c r="K771" s="984"/>
      <c r="L771" s="984"/>
      <c r="M771" s="984"/>
      <c r="N771" s="984"/>
      <c r="O771" s="984"/>
      <c r="P771" s="984"/>
      <c r="Q771" s="984"/>
      <c r="R771" s="984"/>
      <c r="S771" s="984"/>
      <c r="T771" s="984"/>
      <c r="U771" s="984"/>
      <c r="V771" s="984"/>
      <c r="W771" s="984"/>
      <c r="X771" s="984"/>
      <c r="Y771" s="984"/>
      <c r="Z771" s="984"/>
      <c r="AA771" s="984"/>
    </row>
    <row r="772">
      <c r="A772" s="984"/>
      <c r="B772" s="984"/>
      <c r="C772" s="1036"/>
      <c r="D772" s="984"/>
      <c r="E772" s="984"/>
      <c r="F772" s="984"/>
      <c r="G772" s="984"/>
      <c r="H772" s="984"/>
      <c r="I772" s="984"/>
      <c r="J772" s="984"/>
      <c r="K772" s="984"/>
      <c r="L772" s="984"/>
      <c r="M772" s="984"/>
      <c r="N772" s="984"/>
      <c r="O772" s="984"/>
      <c r="P772" s="984"/>
      <c r="Q772" s="984"/>
      <c r="R772" s="984"/>
      <c r="S772" s="984"/>
      <c r="T772" s="984"/>
      <c r="U772" s="984"/>
      <c r="V772" s="984"/>
      <c r="W772" s="984"/>
      <c r="X772" s="984"/>
      <c r="Y772" s="984"/>
      <c r="Z772" s="984"/>
      <c r="AA772" s="984"/>
    </row>
    <row r="773">
      <c r="A773" s="984"/>
      <c r="B773" s="984"/>
      <c r="C773" s="1036"/>
      <c r="D773" s="984"/>
      <c r="E773" s="984"/>
      <c r="F773" s="984"/>
      <c r="G773" s="984"/>
      <c r="H773" s="984"/>
      <c r="I773" s="984"/>
      <c r="J773" s="984"/>
      <c r="K773" s="984"/>
      <c r="L773" s="984"/>
      <c r="M773" s="984"/>
      <c r="N773" s="984"/>
      <c r="O773" s="984"/>
      <c r="P773" s="984"/>
      <c r="Q773" s="984"/>
      <c r="R773" s="984"/>
      <c r="S773" s="984"/>
      <c r="T773" s="984"/>
      <c r="U773" s="984"/>
      <c r="V773" s="984"/>
      <c r="W773" s="984"/>
      <c r="X773" s="984"/>
      <c r="Y773" s="984"/>
      <c r="Z773" s="984"/>
      <c r="AA773" s="984"/>
    </row>
    <row r="774">
      <c r="A774" s="984"/>
      <c r="B774" s="984"/>
      <c r="C774" s="1036"/>
      <c r="D774" s="984"/>
      <c r="E774" s="984"/>
      <c r="F774" s="984"/>
      <c r="G774" s="984"/>
      <c r="H774" s="984"/>
      <c r="I774" s="984"/>
      <c r="J774" s="984"/>
      <c r="K774" s="984"/>
      <c r="L774" s="984"/>
      <c r="M774" s="984"/>
      <c r="N774" s="984"/>
      <c r="O774" s="984"/>
      <c r="P774" s="984"/>
      <c r="Q774" s="984"/>
      <c r="R774" s="984"/>
      <c r="S774" s="984"/>
      <c r="T774" s="984"/>
      <c r="U774" s="984"/>
      <c r="V774" s="984"/>
      <c r="W774" s="984"/>
      <c r="X774" s="984"/>
      <c r="Y774" s="984"/>
      <c r="Z774" s="984"/>
      <c r="AA774" s="984"/>
    </row>
    <row r="775">
      <c r="A775" s="984"/>
      <c r="B775" s="984"/>
      <c r="C775" s="1036"/>
      <c r="D775" s="984"/>
      <c r="E775" s="984"/>
      <c r="F775" s="984"/>
      <c r="G775" s="984"/>
      <c r="H775" s="984"/>
      <c r="I775" s="984"/>
      <c r="J775" s="984"/>
      <c r="K775" s="984"/>
      <c r="L775" s="984"/>
      <c r="M775" s="984"/>
      <c r="N775" s="984"/>
      <c r="O775" s="984"/>
      <c r="P775" s="984"/>
      <c r="Q775" s="984"/>
      <c r="R775" s="984"/>
      <c r="S775" s="984"/>
      <c r="T775" s="984"/>
      <c r="U775" s="984"/>
      <c r="V775" s="984"/>
      <c r="W775" s="984"/>
      <c r="X775" s="984"/>
      <c r="Y775" s="984"/>
      <c r="Z775" s="984"/>
      <c r="AA775" s="984"/>
    </row>
    <row r="776">
      <c r="A776" s="984"/>
      <c r="B776" s="984"/>
      <c r="C776" s="1036"/>
      <c r="D776" s="984"/>
      <c r="E776" s="984"/>
      <c r="F776" s="984"/>
      <c r="G776" s="984"/>
      <c r="H776" s="984"/>
      <c r="I776" s="984"/>
      <c r="J776" s="984"/>
      <c r="K776" s="984"/>
      <c r="L776" s="984"/>
      <c r="M776" s="984"/>
      <c r="N776" s="984"/>
      <c r="O776" s="984"/>
      <c r="P776" s="984"/>
      <c r="Q776" s="984"/>
      <c r="R776" s="984"/>
      <c r="S776" s="984"/>
      <c r="T776" s="984"/>
      <c r="U776" s="984"/>
      <c r="V776" s="984"/>
      <c r="W776" s="984"/>
      <c r="X776" s="984"/>
      <c r="Y776" s="984"/>
      <c r="Z776" s="984"/>
      <c r="AA776" s="984"/>
    </row>
    <row r="777">
      <c r="A777" s="984"/>
      <c r="B777" s="984"/>
      <c r="C777" s="1036"/>
      <c r="D777" s="984"/>
      <c r="E777" s="984"/>
      <c r="F777" s="984"/>
      <c r="G777" s="984"/>
      <c r="H777" s="984"/>
      <c r="I777" s="984"/>
      <c r="J777" s="984"/>
      <c r="K777" s="984"/>
      <c r="L777" s="984"/>
      <c r="M777" s="984"/>
      <c r="N777" s="984"/>
      <c r="O777" s="984"/>
      <c r="P777" s="984"/>
      <c r="Q777" s="984"/>
      <c r="R777" s="984"/>
      <c r="S777" s="984"/>
      <c r="T777" s="984"/>
      <c r="U777" s="984"/>
      <c r="V777" s="984"/>
      <c r="W777" s="984"/>
      <c r="X777" s="984"/>
      <c r="Y777" s="984"/>
      <c r="Z777" s="984"/>
      <c r="AA777" s="984"/>
    </row>
    <row r="778">
      <c r="A778" s="984"/>
      <c r="B778" s="984"/>
      <c r="C778" s="1036"/>
      <c r="D778" s="984"/>
      <c r="E778" s="984"/>
      <c r="F778" s="984"/>
      <c r="G778" s="984"/>
      <c r="H778" s="984"/>
      <c r="I778" s="984"/>
      <c r="J778" s="984"/>
      <c r="K778" s="984"/>
      <c r="L778" s="984"/>
      <c r="M778" s="984"/>
      <c r="N778" s="984"/>
      <c r="O778" s="984"/>
      <c r="P778" s="984"/>
      <c r="Q778" s="984"/>
      <c r="R778" s="984"/>
      <c r="S778" s="984"/>
      <c r="T778" s="984"/>
      <c r="U778" s="984"/>
      <c r="V778" s="984"/>
      <c r="W778" s="984"/>
      <c r="X778" s="984"/>
      <c r="Y778" s="984"/>
      <c r="Z778" s="984"/>
      <c r="AA778" s="984"/>
    </row>
    <row r="779">
      <c r="A779" s="984"/>
      <c r="B779" s="984"/>
      <c r="C779" s="1036"/>
      <c r="D779" s="984"/>
      <c r="E779" s="984"/>
      <c r="F779" s="984"/>
      <c r="G779" s="984"/>
      <c r="H779" s="984"/>
      <c r="I779" s="984"/>
      <c r="J779" s="984"/>
      <c r="K779" s="984"/>
      <c r="L779" s="984"/>
      <c r="M779" s="984"/>
      <c r="N779" s="984"/>
      <c r="O779" s="984"/>
      <c r="P779" s="984"/>
      <c r="Q779" s="984"/>
      <c r="R779" s="984"/>
      <c r="S779" s="984"/>
      <c r="T779" s="984"/>
      <c r="U779" s="984"/>
      <c r="V779" s="984"/>
      <c r="W779" s="984"/>
      <c r="X779" s="984"/>
      <c r="Y779" s="984"/>
      <c r="Z779" s="984"/>
      <c r="AA779" s="984"/>
    </row>
    <row r="780">
      <c r="A780" s="984"/>
      <c r="B780" s="984"/>
      <c r="C780" s="1036"/>
      <c r="D780" s="984"/>
      <c r="E780" s="984"/>
      <c r="F780" s="984"/>
      <c r="G780" s="984"/>
      <c r="H780" s="984"/>
      <c r="I780" s="984"/>
      <c r="J780" s="984"/>
      <c r="K780" s="984"/>
      <c r="L780" s="984"/>
      <c r="M780" s="984"/>
      <c r="N780" s="984"/>
      <c r="O780" s="984"/>
      <c r="P780" s="984"/>
      <c r="Q780" s="984"/>
      <c r="R780" s="984"/>
      <c r="S780" s="984"/>
      <c r="T780" s="984"/>
      <c r="U780" s="984"/>
      <c r="V780" s="984"/>
      <c r="W780" s="984"/>
      <c r="X780" s="984"/>
      <c r="Y780" s="984"/>
      <c r="Z780" s="984"/>
      <c r="AA780" s="984"/>
    </row>
    <row r="781">
      <c r="A781" s="984"/>
      <c r="B781" s="984"/>
      <c r="C781" s="1036"/>
      <c r="D781" s="984"/>
      <c r="E781" s="984"/>
      <c r="F781" s="984"/>
      <c r="G781" s="984"/>
      <c r="H781" s="984"/>
      <c r="I781" s="984"/>
      <c r="J781" s="984"/>
      <c r="K781" s="984"/>
      <c r="L781" s="984"/>
      <c r="M781" s="984"/>
      <c r="N781" s="984"/>
      <c r="O781" s="984"/>
      <c r="P781" s="984"/>
      <c r="Q781" s="984"/>
      <c r="R781" s="984"/>
      <c r="S781" s="984"/>
      <c r="T781" s="984"/>
      <c r="U781" s="984"/>
      <c r="V781" s="984"/>
      <c r="W781" s="984"/>
      <c r="X781" s="984"/>
      <c r="Y781" s="984"/>
      <c r="Z781" s="984"/>
      <c r="AA781" s="984"/>
    </row>
    <row r="782">
      <c r="A782" s="984"/>
      <c r="B782" s="984"/>
      <c r="C782" s="1036"/>
      <c r="D782" s="984"/>
      <c r="E782" s="984"/>
      <c r="F782" s="984"/>
      <c r="G782" s="984"/>
      <c r="H782" s="984"/>
      <c r="I782" s="984"/>
      <c r="J782" s="984"/>
      <c r="K782" s="984"/>
      <c r="L782" s="984"/>
      <c r="M782" s="984"/>
      <c r="N782" s="984"/>
      <c r="O782" s="984"/>
      <c r="P782" s="984"/>
      <c r="Q782" s="984"/>
      <c r="R782" s="984"/>
      <c r="S782" s="984"/>
      <c r="T782" s="984"/>
      <c r="U782" s="984"/>
      <c r="V782" s="984"/>
      <c r="W782" s="984"/>
      <c r="X782" s="984"/>
      <c r="Y782" s="984"/>
      <c r="Z782" s="984"/>
      <c r="AA782" s="984"/>
    </row>
    <row r="783">
      <c r="A783" s="984"/>
      <c r="B783" s="984"/>
      <c r="C783" s="1036"/>
      <c r="D783" s="984"/>
      <c r="E783" s="984"/>
      <c r="F783" s="984"/>
      <c r="G783" s="984"/>
      <c r="H783" s="984"/>
      <c r="I783" s="984"/>
      <c r="J783" s="984"/>
      <c r="K783" s="984"/>
      <c r="L783" s="984"/>
      <c r="M783" s="984"/>
      <c r="N783" s="984"/>
      <c r="O783" s="984"/>
      <c r="P783" s="984"/>
      <c r="Q783" s="984"/>
      <c r="R783" s="984"/>
      <c r="S783" s="984"/>
      <c r="T783" s="984"/>
      <c r="U783" s="984"/>
      <c r="V783" s="984"/>
      <c r="W783" s="984"/>
      <c r="X783" s="984"/>
      <c r="Y783" s="984"/>
      <c r="Z783" s="984"/>
      <c r="AA783" s="984"/>
    </row>
    <row r="784">
      <c r="A784" s="984"/>
      <c r="B784" s="984"/>
      <c r="C784" s="1036"/>
      <c r="D784" s="984"/>
      <c r="E784" s="984"/>
      <c r="F784" s="984"/>
      <c r="G784" s="984"/>
      <c r="H784" s="984"/>
      <c r="I784" s="984"/>
      <c r="J784" s="984"/>
      <c r="K784" s="984"/>
      <c r="L784" s="984"/>
      <c r="M784" s="984"/>
      <c r="N784" s="984"/>
      <c r="O784" s="984"/>
      <c r="P784" s="984"/>
      <c r="Q784" s="984"/>
      <c r="R784" s="984"/>
      <c r="S784" s="984"/>
      <c r="T784" s="984"/>
      <c r="U784" s="984"/>
      <c r="V784" s="984"/>
      <c r="W784" s="984"/>
      <c r="X784" s="984"/>
      <c r="Y784" s="984"/>
      <c r="Z784" s="984"/>
      <c r="AA784" s="984"/>
    </row>
    <row r="785">
      <c r="A785" s="984"/>
      <c r="B785" s="984"/>
      <c r="C785" s="1036"/>
      <c r="D785" s="984"/>
      <c r="E785" s="984"/>
      <c r="F785" s="984"/>
      <c r="G785" s="984"/>
      <c r="H785" s="984"/>
      <c r="I785" s="984"/>
      <c r="J785" s="984"/>
      <c r="K785" s="984"/>
      <c r="L785" s="984"/>
      <c r="M785" s="984"/>
      <c r="N785" s="984"/>
      <c r="O785" s="984"/>
      <c r="P785" s="984"/>
      <c r="Q785" s="984"/>
      <c r="R785" s="984"/>
      <c r="S785" s="984"/>
      <c r="T785" s="984"/>
      <c r="U785" s="984"/>
      <c r="V785" s="984"/>
      <c r="W785" s="984"/>
      <c r="X785" s="984"/>
      <c r="Y785" s="984"/>
      <c r="Z785" s="984"/>
      <c r="AA785" s="984"/>
    </row>
    <row r="786">
      <c r="A786" s="984"/>
      <c r="B786" s="984"/>
      <c r="C786" s="1036"/>
      <c r="D786" s="984"/>
      <c r="E786" s="984"/>
      <c r="F786" s="984"/>
      <c r="G786" s="984"/>
      <c r="H786" s="984"/>
      <c r="I786" s="984"/>
      <c r="J786" s="984"/>
      <c r="K786" s="984"/>
      <c r="L786" s="984"/>
      <c r="M786" s="984"/>
      <c r="N786" s="984"/>
      <c r="O786" s="984"/>
      <c r="P786" s="984"/>
      <c r="Q786" s="984"/>
      <c r="R786" s="984"/>
      <c r="S786" s="984"/>
      <c r="T786" s="984"/>
      <c r="U786" s="984"/>
      <c r="V786" s="984"/>
      <c r="W786" s="984"/>
      <c r="X786" s="984"/>
      <c r="Y786" s="984"/>
      <c r="Z786" s="984"/>
      <c r="AA786" s="984"/>
    </row>
    <row r="787">
      <c r="A787" s="984"/>
      <c r="B787" s="984"/>
      <c r="C787" s="1036"/>
      <c r="D787" s="984"/>
      <c r="E787" s="984"/>
      <c r="F787" s="984"/>
      <c r="G787" s="984"/>
      <c r="H787" s="984"/>
      <c r="I787" s="984"/>
      <c r="J787" s="984"/>
      <c r="K787" s="984"/>
      <c r="L787" s="984"/>
      <c r="M787" s="984"/>
      <c r="N787" s="984"/>
      <c r="O787" s="984"/>
      <c r="P787" s="984"/>
      <c r="Q787" s="984"/>
      <c r="R787" s="984"/>
      <c r="S787" s="984"/>
      <c r="T787" s="984"/>
      <c r="U787" s="984"/>
      <c r="V787" s="984"/>
      <c r="W787" s="984"/>
      <c r="X787" s="984"/>
      <c r="Y787" s="984"/>
      <c r="Z787" s="984"/>
      <c r="AA787" s="984"/>
    </row>
    <row r="788">
      <c r="A788" s="984"/>
      <c r="B788" s="984"/>
      <c r="C788" s="1036"/>
      <c r="D788" s="984"/>
      <c r="E788" s="984"/>
      <c r="F788" s="984"/>
      <c r="G788" s="984"/>
      <c r="H788" s="984"/>
      <c r="I788" s="984"/>
      <c r="J788" s="984"/>
      <c r="K788" s="984"/>
      <c r="L788" s="984"/>
      <c r="M788" s="984"/>
      <c r="N788" s="984"/>
      <c r="O788" s="984"/>
      <c r="P788" s="984"/>
      <c r="Q788" s="984"/>
      <c r="R788" s="984"/>
      <c r="S788" s="984"/>
      <c r="T788" s="984"/>
      <c r="U788" s="984"/>
      <c r="V788" s="984"/>
      <c r="W788" s="984"/>
      <c r="X788" s="984"/>
      <c r="Y788" s="984"/>
      <c r="Z788" s="984"/>
      <c r="AA788" s="984"/>
    </row>
    <row r="789">
      <c r="A789" s="984"/>
      <c r="B789" s="984"/>
      <c r="C789" s="1036"/>
      <c r="D789" s="984"/>
      <c r="E789" s="984"/>
      <c r="F789" s="984"/>
      <c r="G789" s="984"/>
      <c r="H789" s="984"/>
      <c r="I789" s="984"/>
      <c r="J789" s="984"/>
      <c r="K789" s="984"/>
      <c r="L789" s="984"/>
      <c r="M789" s="984"/>
      <c r="N789" s="984"/>
      <c r="O789" s="984"/>
      <c r="P789" s="984"/>
      <c r="Q789" s="984"/>
      <c r="R789" s="984"/>
      <c r="S789" s="984"/>
      <c r="T789" s="984"/>
      <c r="U789" s="984"/>
      <c r="V789" s="984"/>
      <c r="W789" s="984"/>
      <c r="X789" s="984"/>
      <c r="Y789" s="984"/>
      <c r="Z789" s="984"/>
      <c r="AA789" s="984"/>
    </row>
    <row r="790">
      <c r="A790" s="984"/>
      <c r="B790" s="984"/>
      <c r="C790" s="1036"/>
      <c r="D790" s="984"/>
      <c r="E790" s="984"/>
      <c r="F790" s="984"/>
      <c r="G790" s="984"/>
      <c r="H790" s="984"/>
      <c r="I790" s="984"/>
      <c r="J790" s="984"/>
      <c r="K790" s="984"/>
      <c r="L790" s="984"/>
      <c r="M790" s="984"/>
      <c r="N790" s="984"/>
      <c r="O790" s="984"/>
      <c r="P790" s="984"/>
      <c r="Q790" s="984"/>
      <c r="R790" s="984"/>
      <c r="S790" s="984"/>
      <c r="T790" s="984"/>
      <c r="U790" s="984"/>
      <c r="V790" s="984"/>
      <c r="W790" s="984"/>
      <c r="X790" s="984"/>
      <c r="Y790" s="984"/>
      <c r="Z790" s="984"/>
      <c r="AA790" s="984"/>
    </row>
    <row r="791">
      <c r="A791" s="984"/>
      <c r="B791" s="984"/>
      <c r="C791" s="1036"/>
      <c r="D791" s="984"/>
      <c r="E791" s="984"/>
      <c r="F791" s="984"/>
      <c r="G791" s="984"/>
      <c r="H791" s="984"/>
      <c r="I791" s="984"/>
      <c r="J791" s="984"/>
      <c r="K791" s="984"/>
      <c r="L791" s="984"/>
      <c r="M791" s="984"/>
      <c r="N791" s="984"/>
      <c r="O791" s="984"/>
      <c r="P791" s="984"/>
      <c r="Q791" s="984"/>
      <c r="R791" s="984"/>
      <c r="S791" s="984"/>
      <c r="T791" s="984"/>
      <c r="U791" s="984"/>
      <c r="V791" s="984"/>
      <c r="W791" s="984"/>
      <c r="X791" s="984"/>
      <c r="Y791" s="984"/>
      <c r="Z791" s="984"/>
      <c r="AA791" s="984"/>
    </row>
    <row r="792">
      <c r="A792" s="984"/>
      <c r="B792" s="984"/>
      <c r="C792" s="1036"/>
      <c r="D792" s="984"/>
      <c r="E792" s="984"/>
      <c r="F792" s="984"/>
      <c r="G792" s="984"/>
      <c r="H792" s="984"/>
      <c r="I792" s="984"/>
      <c r="J792" s="984"/>
      <c r="K792" s="984"/>
      <c r="L792" s="984"/>
      <c r="M792" s="984"/>
      <c r="N792" s="984"/>
      <c r="O792" s="984"/>
      <c r="P792" s="984"/>
      <c r="Q792" s="984"/>
      <c r="R792" s="984"/>
      <c r="S792" s="984"/>
      <c r="T792" s="984"/>
      <c r="U792" s="984"/>
      <c r="V792" s="984"/>
      <c r="W792" s="984"/>
      <c r="X792" s="984"/>
      <c r="Y792" s="984"/>
      <c r="Z792" s="984"/>
      <c r="AA792" s="984"/>
    </row>
    <row r="793">
      <c r="A793" s="984"/>
      <c r="B793" s="984"/>
      <c r="C793" s="1036"/>
      <c r="D793" s="984"/>
      <c r="E793" s="984"/>
      <c r="F793" s="984"/>
      <c r="G793" s="984"/>
      <c r="H793" s="984"/>
      <c r="I793" s="984"/>
      <c r="J793" s="984"/>
      <c r="K793" s="984"/>
      <c r="L793" s="984"/>
      <c r="M793" s="984"/>
      <c r="N793" s="984"/>
      <c r="O793" s="984"/>
      <c r="P793" s="984"/>
      <c r="Q793" s="984"/>
      <c r="R793" s="984"/>
      <c r="S793" s="984"/>
      <c r="T793" s="984"/>
      <c r="U793" s="984"/>
      <c r="V793" s="984"/>
      <c r="W793" s="984"/>
      <c r="X793" s="984"/>
      <c r="Y793" s="984"/>
      <c r="Z793" s="984"/>
      <c r="AA793" s="984"/>
    </row>
    <row r="794">
      <c r="A794" s="984"/>
      <c r="B794" s="984"/>
      <c r="C794" s="1036"/>
      <c r="D794" s="984"/>
      <c r="E794" s="984"/>
      <c r="F794" s="984"/>
      <c r="G794" s="984"/>
      <c r="H794" s="984"/>
      <c r="I794" s="984"/>
      <c r="J794" s="984"/>
      <c r="K794" s="984"/>
      <c r="L794" s="984"/>
      <c r="M794" s="984"/>
      <c r="N794" s="984"/>
      <c r="O794" s="984"/>
      <c r="P794" s="984"/>
      <c r="Q794" s="984"/>
      <c r="R794" s="984"/>
      <c r="S794" s="984"/>
      <c r="T794" s="984"/>
      <c r="U794" s="984"/>
      <c r="V794" s="984"/>
      <c r="W794" s="984"/>
      <c r="X794" s="984"/>
      <c r="Y794" s="984"/>
      <c r="Z794" s="984"/>
      <c r="AA794" s="984"/>
    </row>
    <row r="795">
      <c r="A795" s="984"/>
      <c r="B795" s="984"/>
      <c r="C795" s="1036"/>
      <c r="D795" s="984"/>
      <c r="E795" s="984"/>
      <c r="F795" s="984"/>
      <c r="G795" s="984"/>
      <c r="H795" s="984"/>
      <c r="I795" s="984"/>
      <c r="J795" s="984"/>
      <c r="K795" s="984"/>
      <c r="L795" s="984"/>
      <c r="M795" s="984"/>
      <c r="N795" s="984"/>
      <c r="O795" s="984"/>
      <c r="P795" s="984"/>
      <c r="Q795" s="984"/>
      <c r="R795" s="984"/>
      <c r="S795" s="984"/>
      <c r="T795" s="984"/>
      <c r="U795" s="984"/>
      <c r="V795" s="984"/>
      <c r="W795" s="984"/>
      <c r="X795" s="984"/>
      <c r="Y795" s="984"/>
      <c r="Z795" s="984"/>
      <c r="AA795" s="984"/>
    </row>
    <row r="796">
      <c r="A796" s="984"/>
      <c r="B796" s="984"/>
      <c r="C796" s="1036"/>
      <c r="D796" s="984"/>
      <c r="E796" s="984"/>
      <c r="F796" s="984"/>
      <c r="G796" s="984"/>
      <c r="H796" s="984"/>
      <c r="I796" s="984"/>
      <c r="J796" s="984"/>
      <c r="K796" s="984"/>
      <c r="L796" s="984"/>
      <c r="M796" s="984"/>
      <c r="N796" s="984"/>
      <c r="O796" s="984"/>
      <c r="P796" s="984"/>
      <c r="Q796" s="984"/>
      <c r="R796" s="984"/>
      <c r="S796" s="984"/>
      <c r="T796" s="984"/>
      <c r="U796" s="984"/>
      <c r="V796" s="984"/>
      <c r="W796" s="984"/>
      <c r="X796" s="984"/>
      <c r="Y796" s="984"/>
      <c r="Z796" s="984"/>
      <c r="AA796" s="984"/>
    </row>
    <row r="797">
      <c r="A797" s="984"/>
      <c r="B797" s="984"/>
      <c r="C797" s="1036"/>
      <c r="D797" s="984"/>
      <c r="E797" s="984"/>
      <c r="F797" s="984"/>
      <c r="G797" s="984"/>
      <c r="H797" s="984"/>
      <c r="I797" s="984"/>
      <c r="J797" s="984"/>
      <c r="K797" s="984"/>
      <c r="L797" s="984"/>
      <c r="M797" s="984"/>
      <c r="N797" s="984"/>
      <c r="O797" s="984"/>
      <c r="P797" s="984"/>
      <c r="Q797" s="984"/>
      <c r="R797" s="984"/>
      <c r="S797" s="984"/>
      <c r="T797" s="984"/>
      <c r="U797" s="984"/>
      <c r="V797" s="984"/>
      <c r="W797" s="984"/>
      <c r="X797" s="984"/>
      <c r="Y797" s="984"/>
      <c r="Z797" s="984"/>
      <c r="AA797" s="984"/>
    </row>
    <row r="798">
      <c r="A798" s="984"/>
      <c r="B798" s="984"/>
      <c r="C798" s="1036"/>
      <c r="D798" s="984"/>
      <c r="E798" s="984"/>
      <c r="F798" s="984"/>
      <c r="G798" s="984"/>
      <c r="H798" s="984"/>
      <c r="I798" s="984"/>
      <c r="J798" s="984"/>
      <c r="K798" s="984"/>
      <c r="L798" s="984"/>
      <c r="M798" s="984"/>
      <c r="N798" s="984"/>
      <c r="O798" s="984"/>
      <c r="P798" s="984"/>
      <c r="Q798" s="984"/>
      <c r="R798" s="984"/>
      <c r="S798" s="984"/>
      <c r="T798" s="984"/>
      <c r="U798" s="984"/>
      <c r="V798" s="984"/>
      <c r="W798" s="984"/>
      <c r="X798" s="984"/>
      <c r="Y798" s="984"/>
      <c r="Z798" s="984"/>
      <c r="AA798" s="984"/>
    </row>
    <row r="799">
      <c r="A799" s="984"/>
      <c r="B799" s="984"/>
      <c r="C799" s="1036"/>
      <c r="D799" s="984"/>
      <c r="E799" s="984"/>
      <c r="F799" s="984"/>
      <c r="G799" s="984"/>
      <c r="H799" s="984"/>
      <c r="I799" s="984"/>
      <c r="J799" s="984"/>
      <c r="K799" s="984"/>
      <c r="L799" s="984"/>
      <c r="M799" s="984"/>
      <c r="N799" s="984"/>
      <c r="O799" s="984"/>
      <c r="P799" s="984"/>
      <c r="Q799" s="984"/>
      <c r="R799" s="984"/>
      <c r="S799" s="984"/>
      <c r="T799" s="984"/>
      <c r="U799" s="984"/>
      <c r="V799" s="984"/>
      <c r="W799" s="984"/>
      <c r="X799" s="984"/>
      <c r="Y799" s="984"/>
      <c r="Z799" s="984"/>
      <c r="AA799" s="984"/>
    </row>
    <row r="800">
      <c r="A800" s="984"/>
      <c r="B800" s="984"/>
      <c r="C800" s="1036"/>
      <c r="D800" s="984"/>
      <c r="E800" s="984"/>
      <c r="F800" s="984"/>
      <c r="G800" s="984"/>
      <c r="H800" s="984"/>
      <c r="I800" s="984"/>
      <c r="J800" s="984"/>
      <c r="K800" s="984"/>
      <c r="L800" s="984"/>
      <c r="M800" s="984"/>
      <c r="N800" s="984"/>
      <c r="O800" s="984"/>
      <c r="P800" s="984"/>
      <c r="Q800" s="984"/>
      <c r="R800" s="984"/>
      <c r="S800" s="984"/>
      <c r="T800" s="984"/>
      <c r="U800" s="984"/>
      <c r="V800" s="984"/>
      <c r="W800" s="984"/>
      <c r="X800" s="984"/>
      <c r="Y800" s="984"/>
      <c r="Z800" s="984"/>
      <c r="AA800" s="984"/>
    </row>
    <row r="801">
      <c r="A801" s="984"/>
      <c r="B801" s="984"/>
      <c r="C801" s="1036"/>
      <c r="D801" s="984"/>
      <c r="E801" s="984"/>
      <c r="F801" s="984"/>
      <c r="G801" s="984"/>
      <c r="H801" s="984"/>
      <c r="I801" s="984"/>
      <c r="J801" s="984"/>
      <c r="K801" s="984"/>
      <c r="L801" s="984"/>
      <c r="M801" s="984"/>
      <c r="N801" s="984"/>
      <c r="O801" s="984"/>
      <c r="P801" s="984"/>
      <c r="Q801" s="984"/>
      <c r="R801" s="984"/>
      <c r="S801" s="984"/>
      <c r="T801" s="984"/>
      <c r="U801" s="984"/>
      <c r="V801" s="984"/>
      <c r="W801" s="984"/>
      <c r="X801" s="984"/>
      <c r="Y801" s="984"/>
      <c r="Z801" s="984"/>
      <c r="AA801" s="984"/>
    </row>
    <row r="802">
      <c r="A802" s="984"/>
      <c r="B802" s="984"/>
      <c r="C802" s="1036"/>
      <c r="D802" s="984"/>
      <c r="E802" s="984"/>
      <c r="F802" s="984"/>
      <c r="G802" s="984"/>
      <c r="H802" s="984"/>
      <c r="I802" s="984"/>
      <c r="J802" s="984"/>
      <c r="K802" s="984"/>
      <c r="L802" s="984"/>
      <c r="M802" s="984"/>
      <c r="N802" s="984"/>
      <c r="O802" s="984"/>
      <c r="P802" s="984"/>
      <c r="Q802" s="984"/>
      <c r="R802" s="984"/>
      <c r="S802" s="984"/>
      <c r="T802" s="984"/>
      <c r="U802" s="984"/>
      <c r="V802" s="984"/>
      <c r="W802" s="984"/>
      <c r="X802" s="984"/>
      <c r="Y802" s="984"/>
      <c r="Z802" s="984"/>
      <c r="AA802" s="984"/>
    </row>
    <row r="803">
      <c r="A803" s="984"/>
      <c r="B803" s="984"/>
      <c r="C803" s="1036"/>
      <c r="D803" s="984"/>
      <c r="E803" s="984"/>
      <c r="F803" s="984"/>
      <c r="G803" s="984"/>
      <c r="H803" s="984"/>
      <c r="I803" s="984"/>
      <c r="J803" s="984"/>
      <c r="K803" s="984"/>
      <c r="L803" s="984"/>
      <c r="M803" s="984"/>
      <c r="N803" s="984"/>
      <c r="O803" s="984"/>
      <c r="P803" s="984"/>
      <c r="Q803" s="984"/>
      <c r="R803" s="984"/>
      <c r="S803" s="984"/>
      <c r="T803" s="984"/>
      <c r="U803" s="984"/>
      <c r="V803" s="984"/>
      <c r="W803" s="984"/>
      <c r="X803" s="984"/>
      <c r="Y803" s="984"/>
      <c r="Z803" s="984"/>
      <c r="AA803" s="984"/>
    </row>
    <row r="804">
      <c r="A804" s="984"/>
      <c r="B804" s="984"/>
      <c r="C804" s="1036"/>
      <c r="D804" s="984"/>
      <c r="E804" s="984"/>
      <c r="F804" s="984"/>
      <c r="G804" s="984"/>
      <c r="H804" s="984"/>
      <c r="I804" s="984"/>
      <c r="J804" s="984"/>
      <c r="K804" s="984"/>
      <c r="L804" s="984"/>
      <c r="M804" s="984"/>
      <c r="N804" s="984"/>
      <c r="O804" s="984"/>
      <c r="P804" s="984"/>
      <c r="Q804" s="984"/>
      <c r="R804" s="984"/>
      <c r="S804" s="984"/>
      <c r="T804" s="984"/>
      <c r="U804" s="984"/>
      <c r="V804" s="984"/>
      <c r="W804" s="984"/>
      <c r="X804" s="984"/>
      <c r="Y804" s="984"/>
      <c r="Z804" s="984"/>
      <c r="AA804" s="984"/>
    </row>
    <row r="805">
      <c r="A805" s="984"/>
      <c r="B805" s="984"/>
      <c r="C805" s="1036"/>
      <c r="D805" s="984"/>
      <c r="E805" s="984"/>
      <c r="F805" s="984"/>
      <c r="G805" s="984"/>
      <c r="H805" s="984"/>
      <c r="I805" s="984"/>
      <c r="J805" s="984"/>
      <c r="K805" s="984"/>
      <c r="L805" s="984"/>
      <c r="M805" s="984"/>
      <c r="N805" s="984"/>
      <c r="O805" s="984"/>
      <c r="P805" s="984"/>
      <c r="Q805" s="984"/>
      <c r="R805" s="984"/>
      <c r="S805" s="984"/>
      <c r="T805" s="984"/>
      <c r="U805" s="984"/>
      <c r="V805" s="984"/>
      <c r="W805" s="984"/>
      <c r="X805" s="984"/>
      <c r="Y805" s="984"/>
      <c r="Z805" s="984"/>
      <c r="AA805" s="984"/>
    </row>
    <row r="806">
      <c r="A806" s="984"/>
      <c r="B806" s="984"/>
      <c r="C806" s="1036"/>
      <c r="D806" s="984"/>
      <c r="E806" s="984"/>
      <c r="F806" s="984"/>
      <c r="G806" s="984"/>
      <c r="H806" s="984"/>
      <c r="I806" s="984"/>
      <c r="J806" s="984"/>
      <c r="K806" s="984"/>
      <c r="L806" s="984"/>
      <c r="M806" s="984"/>
      <c r="N806" s="984"/>
      <c r="O806" s="984"/>
      <c r="P806" s="984"/>
      <c r="Q806" s="984"/>
      <c r="R806" s="984"/>
      <c r="S806" s="984"/>
      <c r="T806" s="984"/>
      <c r="U806" s="984"/>
      <c r="V806" s="984"/>
      <c r="W806" s="984"/>
      <c r="X806" s="984"/>
      <c r="Y806" s="984"/>
      <c r="Z806" s="984"/>
      <c r="AA806" s="984"/>
    </row>
    <row r="807">
      <c r="A807" s="984"/>
      <c r="B807" s="984"/>
      <c r="C807" s="1036"/>
      <c r="D807" s="984"/>
      <c r="E807" s="984"/>
      <c r="F807" s="984"/>
      <c r="G807" s="984"/>
      <c r="H807" s="984"/>
      <c r="I807" s="984"/>
      <c r="J807" s="984"/>
      <c r="K807" s="984"/>
      <c r="L807" s="984"/>
      <c r="M807" s="984"/>
      <c r="N807" s="984"/>
      <c r="O807" s="984"/>
      <c r="P807" s="984"/>
      <c r="Q807" s="984"/>
      <c r="R807" s="984"/>
      <c r="S807" s="984"/>
      <c r="T807" s="984"/>
      <c r="U807" s="984"/>
      <c r="V807" s="984"/>
      <c r="W807" s="984"/>
      <c r="X807" s="984"/>
      <c r="Y807" s="984"/>
      <c r="Z807" s="984"/>
      <c r="AA807" s="984"/>
    </row>
    <row r="808">
      <c r="A808" s="984"/>
      <c r="B808" s="984"/>
      <c r="C808" s="1036"/>
      <c r="D808" s="984"/>
      <c r="E808" s="984"/>
      <c r="F808" s="984"/>
      <c r="G808" s="984"/>
      <c r="H808" s="984"/>
      <c r="I808" s="984"/>
      <c r="J808" s="984"/>
      <c r="K808" s="984"/>
      <c r="L808" s="984"/>
      <c r="M808" s="984"/>
      <c r="N808" s="984"/>
      <c r="O808" s="984"/>
      <c r="P808" s="984"/>
      <c r="Q808" s="984"/>
      <c r="R808" s="984"/>
      <c r="S808" s="984"/>
      <c r="T808" s="984"/>
      <c r="U808" s="984"/>
      <c r="V808" s="984"/>
      <c r="W808" s="984"/>
      <c r="X808" s="984"/>
      <c r="Y808" s="984"/>
      <c r="Z808" s="984"/>
      <c r="AA808" s="984"/>
    </row>
    <row r="809">
      <c r="A809" s="984"/>
      <c r="B809" s="984"/>
      <c r="C809" s="1036"/>
      <c r="D809" s="984"/>
      <c r="E809" s="984"/>
      <c r="F809" s="984"/>
      <c r="G809" s="984"/>
      <c r="H809" s="984"/>
      <c r="I809" s="984"/>
      <c r="J809" s="984"/>
      <c r="K809" s="984"/>
      <c r="L809" s="984"/>
      <c r="M809" s="984"/>
      <c r="N809" s="984"/>
      <c r="O809" s="984"/>
      <c r="P809" s="984"/>
      <c r="Q809" s="984"/>
      <c r="R809" s="984"/>
      <c r="S809" s="984"/>
      <c r="T809" s="984"/>
      <c r="U809" s="984"/>
      <c r="V809" s="984"/>
      <c r="W809" s="984"/>
      <c r="X809" s="984"/>
      <c r="Y809" s="984"/>
      <c r="Z809" s="984"/>
      <c r="AA809" s="984"/>
    </row>
    <row r="810">
      <c r="A810" s="984"/>
      <c r="B810" s="984"/>
      <c r="C810" s="1036"/>
      <c r="D810" s="984"/>
      <c r="E810" s="984"/>
      <c r="F810" s="984"/>
      <c r="G810" s="984"/>
      <c r="H810" s="984"/>
      <c r="I810" s="984"/>
      <c r="J810" s="984"/>
      <c r="K810" s="984"/>
      <c r="L810" s="984"/>
      <c r="M810" s="984"/>
      <c r="N810" s="984"/>
      <c r="O810" s="984"/>
      <c r="P810" s="984"/>
      <c r="Q810" s="984"/>
      <c r="R810" s="984"/>
      <c r="S810" s="984"/>
      <c r="T810" s="984"/>
      <c r="U810" s="984"/>
      <c r="V810" s="984"/>
      <c r="W810" s="984"/>
      <c r="X810" s="984"/>
      <c r="Y810" s="984"/>
      <c r="Z810" s="984"/>
      <c r="AA810" s="984"/>
    </row>
    <row r="811">
      <c r="A811" s="984"/>
      <c r="B811" s="984"/>
      <c r="C811" s="1036"/>
      <c r="D811" s="984"/>
      <c r="E811" s="984"/>
      <c r="F811" s="984"/>
      <c r="G811" s="984"/>
      <c r="H811" s="984"/>
      <c r="I811" s="984"/>
      <c r="J811" s="984"/>
      <c r="K811" s="984"/>
      <c r="L811" s="984"/>
      <c r="M811" s="984"/>
      <c r="N811" s="984"/>
      <c r="O811" s="984"/>
      <c r="P811" s="984"/>
      <c r="Q811" s="984"/>
      <c r="R811" s="984"/>
      <c r="S811" s="984"/>
      <c r="T811" s="984"/>
      <c r="U811" s="984"/>
      <c r="V811" s="984"/>
      <c r="W811" s="984"/>
      <c r="X811" s="984"/>
      <c r="Y811" s="984"/>
      <c r="Z811" s="984"/>
      <c r="AA811" s="984"/>
    </row>
    <row r="812">
      <c r="A812" s="984"/>
      <c r="B812" s="984"/>
      <c r="C812" s="1036"/>
      <c r="D812" s="984"/>
      <c r="E812" s="984"/>
      <c r="F812" s="984"/>
      <c r="G812" s="984"/>
      <c r="H812" s="984"/>
      <c r="I812" s="984"/>
      <c r="J812" s="984"/>
      <c r="K812" s="984"/>
      <c r="L812" s="984"/>
      <c r="M812" s="984"/>
      <c r="N812" s="984"/>
      <c r="O812" s="984"/>
      <c r="P812" s="984"/>
      <c r="Q812" s="984"/>
      <c r="R812" s="984"/>
      <c r="S812" s="984"/>
      <c r="T812" s="984"/>
      <c r="U812" s="984"/>
      <c r="V812" s="984"/>
      <c r="W812" s="984"/>
      <c r="X812" s="984"/>
      <c r="Y812" s="984"/>
      <c r="Z812" s="984"/>
      <c r="AA812" s="984"/>
    </row>
    <row r="813">
      <c r="A813" s="984"/>
      <c r="B813" s="984"/>
      <c r="C813" s="1036"/>
      <c r="D813" s="984"/>
      <c r="E813" s="984"/>
      <c r="F813" s="984"/>
      <c r="G813" s="984"/>
      <c r="H813" s="984"/>
      <c r="I813" s="984"/>
      <c r="J813" s="984"/>
      <c r="K813" s="984"/>
      <c r="L813" s="984"/>
      <c r="M813" s="984"/>
      <c r="N813" s="984"/>
      <c r="O813" s="984"/>
      <c r="P813" s="984"/>
      <c r="Q813" s="984"/>
      <c r="R813" s="984"/>
      <c r="S813" s="984"/>
      <c r="T813" s="984"/>
      <c r="U813" s="984"/>
      <c r="V813" s="984"/>
      <c r="W813" s="984"/>
      <c r="X813" s="984"/>
      <c r="Y813" s="984"/>
      <c r="Z813" s="984"/>
      <c r="AA813" s="984"/>
    </row>
    <row r="814">
      <c r="A814" s="984"/>
      <c r="B814" s="984"/>
      <c r="C814" s="1036"/>
      <c r="D814" s="984"/>
      <c r="E814" s="984"/>
      <c r="F814" s="984"/>
      <c r="G814" s="984"/>
      <c r="H814" s="984"/>
      <c r="I814" s="984"/>
      <c r="J814" s="984"/>
      <c r="K814" s="984"/>
      <c r="L814" s="984"/>
      <c r="M814" s="984"/>
      <c r="N814" s="984"/>
      <c r="O814" s="984"/>
      <c r="P814" s="984"/>
      <c r="Q814" s="984"/>
      <c r="R814" s="984"/>
      <c r="S814" s="984"/>
      <c r="T814" s="984"/>
      <c r="U814" s="984"/>
      <c r="V814" s="984"/>
      <c r="W814" s="984"/>
      <c r="X814" s="984"/>
      <c r="Y814" s="984"/>
      <c r="Z814" s="984"/>
      <c r="AA814" s="984"/>
    </row>
    <row r="815">
      <c r="A815" s="984"/>
      <c r="B815" s="984"/>
      <c r="C815" s="1036"/>
      <c r="D815" s="984"/>
      <c r="E815" s="984"/>
      <c r="F815" s="984"/>
      <c r="G815" s="984"/>
      <c r="H815" s="984"/>
      <c r="I815" s="984"/>
      <c r="J815" s="984"/>
      <c r="K815" s="984"/>
      <c r="L815" s="984"/>
      <c r="M815" s="984"/>
      <c r="N815" s="984"/>
      <c r="O815" s="984"/>
      <c r="P815" s="984"/>
      <c r="Q815" s="984"/>
      <c r="R815" s="984"/>
      <c r="S815" s="984"/>
      <c r="T815" s="984"/>
      <c r="U815" s="984"/>
      <c r="V815" s="984"/>
      <c r="W815" s="984"/>
      <c r="X815" s="984"/>
      <c r="Y815" s="984"/>
      <c r="Z815" s="984"/>
      <c r="AA815" s="984"/>
    </row>
    <row r="816">
      <c r="A816" s="984"/>
      <c r="B816" s="984"/>
      <c r="C816" s="1036"/>
      <c r="D816" s="984"/>
      <c r="E816" s="984"/>
      <c r="F816" s="984"/>
      <c r="G816" s="984"/>
      <c r="H816" s="984"/>
      <c r="I816" s="984"/>
      <c r="J816" s="984"/>
      <c r="K816" s="984"/>
      <c r="L816" s="984"/>
      <c r="M816" s="984"/>
      <c r="N816" s="984"/>
      <c r="O816" s="984"/>
      <c r="P816" s="984"/>
      <c r="Q816" s="984"/>
      <c r="R816" s="984"/>
      <c r="S816" s="984"/>
      <c r="T816" s="984"/>
      <c r="U816" s="984"/>
      <c r="V816" s="984"/>
      <c r="W816" s="984"/>
      <c r="X816" s="984"/>
      <c r="Y816" s="984"/>
      <c r="Z816" s="984"/>
      <c r="AA816" s="984"/>
    </row>
    <row r="817">
      <c r="A817" s="984"/>
      <c r="B817" s="984"/>
      <c r="C817" s="1036"/>
      <c r="D817" s="984"/>
      <c r="E817" s="984"/>
      <c r="F817" s="984"/>
      <c r="G817" s="984"/>
      <c r="H817" s="984"/>
      <c r="I817" s="984"/>
      <c r="J817" s="984"/>
      <c r="K817" s="984"/>
      <c r="L817" s="984"/>
      <c r="M817" s="984"/>
      <c r="N817" s="984"/>
      <c r="O817" s="984"/>
      <c r="P817" s="984"/>
      <c r="Q817" s="984"/>
      <c r="R817" s="984"/>
      <c r="S817" s="984"/>
      <c r="T817" s="984"/>
      <c r="U817" s="984"/>
      <c r="V817" s="984"/>
      <c r="W817" s="984"/>
      <c r="X817" s="984"/>
      <c r="Y817" s="984"/>
      <c r="Z817" s="984"/>
      <c r="AA817" s="984"/>
    </row>
    <row r="818">
      <c r="A818" s="984"/>
      <c r="B818" s="984"/>
      <c r="C818" s="1036"/>
      <c r="D818" s="984"/>
      <c r="E818" s="984"/>
      <c r="F818" s="984"/>
      <c r="G818" s="984"/>
      <c r="H818" s="984"/>
      <c r="I818" s="984"/>
      <c r="J818" s="984"/>
      <c r="K818" s="984"/>
      <c r="L818" s="984"/>
      <c r="M818" s="984"/>
      <c r="N818" s="984"/>
      <c r="O818" s="984"/>
      <c r="P818" s="984"/>
      <c r="Q818" s="984"/>
      <c r="R818" s="984"/>
      <c r="S818" s="984"/>
      <c r="T818" s="984"/>
      <c r="U818" s="984"/>
      <c r="V818" s="984"/>
      <c r="W818" s="984"/>
      <c r="X818" s="984"/>
      <c r="Y818" s="984"/>
      <c r="Z818" s="984"/>
      <c r="AA818" s="984"/>
    </row>
    <row r="819">
      <c r="A819" s="984"/>
      <c r="B819" s="984"/>
      <c r="C819" s="1036"/>
      <c r="D819" s="984"/>
      <c r="E819" s="984"/>
      <c r="F819" s="984"/>
      <c r="G819" s="984"/>
      <c r="H819" s="984"/>
      <c r="I819" s="984"/>
      <c r="J819" s="984"/>
      <c r="K819" s="984"/>
      <c r="L819" s="984"/>
      <c r="M819" s="984"/>
      <c r="N819" s="984"/>
      <c r="O819" s="984"/>
      <c r="P819" s="984"/>
      <c r="Q819" s="984"/>
      <c r="R819" s="984"/>
      <c r="S819" s="984"/>
      <c r="T819" s="984"/>
      <c r="U819" s="984"/>
      <c r="V819" s="984"/>
      <c r="W819" s="984"/>
      <c r="X819" s="984"/>
      <c r="Y819" s="984"/>
      <c r="Z819" s="984"/>
      <c r="AA819" s="984"/>
    </row>
    <row r="820">
      <c r="A820" s="984"/>
      <c r="B820" s="984"/>
      <c r="C820" s="1036"/>
      <c r="D820" s="984"/>
      <c r="E820" s="984"/>
      <c r="F820" s="984"/>
      <c r="G820" s="984"/>
      <c r="H820" s="984"/>
      <c r="I820" s="984"/>
      <c r="J820" s="984"/>
      <c r="K820" s="984"/>
      <c r="L820" s="984"/>
      <c r="M820" s="984"/>
      <c r="N820" s="984"/>
      <c r="O820" s="984"/>
      <c r="P820" s="984"/>
      <c r="Q820" s="984"/>
      <c r="R820" s="984"/>
      <c r="S820" s="984"/>
      <c r="T820" s="984"/>
      <c r="U820" s="984"/>
      <c r="V820" s="984"/>
      <c r="W820" s="984"/>
      <c r="X820" s="984"/>
      <c r="Y820" s="984"/>
      <c r="Z820" s="984"/>
      <c r="AA820" s="984"/>
    </row>
    <row r="821">
      <c r="A821" s="984"/>
      <c r="B821" s="984"/>
      <c r="C821" s="1036"/>
      <c r="D821" s="984"/>
      <c r="E821" s="984"/>
      <c r="F821" s="984"/>
      <c r="G821" s="984"/>
      <c r="H821" s="984"/>
      <c r="I821" s="984"/>
      <c r="J821" s="984"/>
      <c r="K821" s="984"/>
      <c r="L821" s="984"/>
      <c r="M821" s="984"/>
      <c r="N821" s="984"/>
      <c r="O821" s="984"/>
      <c r="P821" s="984"/>
      <c r="Q821" s="984"/>
      <c r="R821" s="984"/>
      <c r="S821" s="984"/>
      <c r="T821" s="984"/>
      <c r="U821" s="984"/>
      <c r="V821" s="984"/>
      <c r="W821" s="984"/>
      <c r="X821" s="984"/>
      <c r="Y821" s="984"/>
      <c r="Z821" s="984"/>
      <c r="AA821" s="984"/>
    </row>
    <row r="822">
      <c r="A822" s="984"/>
      <c r="B822" s="984"/>
      <c r="C822" s="1036"/>
      <c r="D822" s="984"/>
      <c r="E822" s="984"/>
      <c r="F822" s="984"/>
      <c r="G822" s="984"/>
      <c r="H822" s="984"/>
      <c r="I822" s="984"/>
      <c r="J822" s="984"/>
      <c r="K822" s="984"/>
      <c r="L822" s="984"/>
      <c r="M822" s="984"/>
      <c r="N822" s="984"/>
      <c r="O822" s="984"/>
      <c r="P822" s="984"/>
      <c r="Q822" s="984"/>
      <c r="R822" s="984"/>
      <c r="S822" s="984"/>
      <c r="T822" s="984"/>
      <c r="U822" s="984"/>
      <c r="V822" s="984"/>
      <c r="W822" s="984"/>
      <c r="X822" s="984"/>
      <c r="Y822" s="984"/>
      <c r="Z822" s="984"/>
      <c r="AA822" s="984"/>
    </row>
    <row r="823">
      <c r="A823" s="984"/>
      <c r="B823" s="984"/>
      <c r="C823" s="1036"/>
      <c r="D823" s="984"/>
      <c r="E823" s="984"/>
      <c r="F823" s="984"/>
      <c r="G823" s="984"/>
      <c r="H823" s="984"/>
      <c r="I823" s="984"/>
      <c r="J823" s="984"/>
      <c r="K823" s="984"/>
      <c r="L823" s="984"/>
      <c r="M823" s="984"/>
      <c r="N823" s="984"/>
      <c r="O823" s="984"/>
      <c r="P823" s="984"/>
      <c r="Q823" s="984"/>
      <c r="R823" s="984"/>
      <c r="S823" s="984"/>
      <c r="T823" s="984"/>
      <c r="U823" s="984"/>
      <c r="V823" s="984"/>
      <c r="W823" s="984"/>
      <c r="X823" s="984"/>
      <c r="Y823" s="984"/>
      <c r="Z823" s="984"/>
      <c r="AA823" s="984"/>
    </row>
    <row r="824">
      <c r="A824" s="984"/>
      <c r="B824" s="984"/>
      <c r="C824" s="1036"/>
      <c r="D824" s="984"/>
      <c r="E824" s="984"/>
      <c r="F824" s="984"/>
      <c r="G824" s="984"/>
      <c r="H824" s="984"/>
      <c r="I824" s="984"/>
      <c r="J824" s="984"/>
      <c r="K824" s="984"/>
      <c r="L824" s="984"/>
      <c r="M824" s="984"/>
      <c r="N824" s="984"/>
      <c r="O824" s="984"/>
      <c r="P824" s="984"/>
      <c r="Q824" s="984"/>
      <c r="R824" s="984"/>
      <c r="S824" s="984"/>
      <c r="T824" s="984"/>
      <c r="U824" s="984"/>
      <c r="V824" s="984"/>
      <c r="W824" s="984"/>
      <c r="X824" s="984"/>
      <c r="Y824" s="984"/>
      <c r="Z824" s="984"/>
      <c r="AA824" s="984"/>
    </row>
    <row r="825">
      <c r="A825" s="984"/>
      <c r="B825" s="984"/>
      <c r="C825" s="1036"/>
      <c r="D825" s="984"/>
      <c r="E825" s="984"/>
      <c r="F825" s="984"/>
      <c r="G825" s="984"/>
      <c r="H825" s="984"/>
      <c r="I825" s="984"/>
      <c r="J825" s="984"/>
      <c r="K825" s="984"/>
      <c r="L825" s="984"/>
      <c r="M825" s="984"/>
      <c r="N825" s="984"/>
      <c r="O825" s="984"/>
      <c r="P825" s="984"/>
      <c r="Q825" s="984"/>
      <c r="R825" s="984"/>
      <c r="S825" s="984"/>
      <c r="T825" s="984"/>
      <c r="U825" s="984"/>
      <c r="V825" s="984"/>
      <c r="W825" s="984"/>
      <c r="X825" s="984"/>
      <c r="Y825" s="984"/>
      <c r="Z825" s="984"/>
      <c r="AA825" s="984"/>
    </row>
    <row r="826">
      <c r="A826" s="984"/>
      <c r="B826" s="984"/>
      <c r="C826" s="1036"/>
      <c r="D826" s="984"/>
      <c r="E826" s="984"/>
      <c r="F826" s="984"/>
      <c r="G826" s="984"/>
      <c r="H826" s="984"/>
      <c r="I826" s="984"/>
      <c r="J826" s="984"/>
      <c r="K826" s="984"/>
      <c r="L826" s="984"/>
      <c r="M826" s="984"/>
      <c r="N826" s="984"/>
      <c r="O826" s="984"/>
      <c r="P826" s="984"/>
      <c r="Q826" s="984"/>
      <c r="R826" s="984"/>
      <c r="S826" s="984"/>
      <c r="T826" s="984"/>
      <c r="U826" s="984"/>
      <c r="V826" s="984"/>
      <c r="W826" s="984"/>
      <c r="X826" s="984"/>
      <c r="Y826" s="984"/>
      <c r="Z826" s="984"/>
      <c r="AA826" s="984"/>
    </row>
    <row r="827">
      <c r="A827" s="984"/>
      <c r="B827" s="984"/>
      <c r="C827" s="1036"/>
      <c r="D827" s="984"/>
      <c r="E827" s="984"/>
      <c r="F827" s="984"/>
      <c r="G827" s="984"/>
      <c r="H827" s="984"/>
      <c r="I827" s="984"/>
      <c r="J827" s="984"/>
      <c r="K827" s="984"/>
      <c r="L827" s="984"/>
      <c r="M827" s="984"/>
      <c r="N827" s="984"/>
      <c r="O827" s="984"/>
      <c r="P827" s="984"/>
      <c r="Q827" s="984"/>
      <c r="R827" s="984"/>
      <c r="S827" s="984"/>
      <c r="T827" s="984"/>
      <c r="U827" s="984"/>
      <c r="V827" s="984"/>
      <c r="W827" s="984"/>
      <c r="X827" s="984"/>
      <c r="Y827" s="984"/>
      <c r="Z827" s="984"/>
      <c r="AA827" s="984"/>
    </row>
    <row r="828">
      <c r="A828" s="984"/>
      <c r="B828" s="984"/>
      <c r="C828" s="1036"/>
      <c r="D828" s="984"/>
      <c r="E828" s="984"/>
      <c r="F828" s="984"/>
      <c r="G828" s="984"/>
      <c r="H828" s="984"/>
      <c r="I828" s="984"/>
      <c r="J828" s="984"/>
      <c r="K828" s="984"/>
      <c r="L828" s="984"/>
      <c r="M828" s="984"/>
      <c r="N828" s="984"/>
      <c r="O828" s="984"/>
      <c r="P828" s="984"/>
      <c r="Q828" s="984"/>
      <c r="R828" s="984"/>
      <c r="S828" s="984"/>
      <c r="T828" s="984"/>
      <c r="U828" s="984"/>
      <c r="V828" s="984"/>
      <c r="W828" s="984"/>
      <c r="X828" s="984"/>
      <c r="Y828" s="984"/>
      <c r="Z828" s="984"/>
      <c r="AA828" s="984"/>
    </row>
    <row r="829">
      <c r="A829" s="984"/>
      <c r="B829" s="984"/>
      <c r="C829" s="1036"/>
      <c r="D829" s="984"/>
      <c r="E829" s="984"/>
      <c r="F829" s="984"/>
      <c r="G829" s="984"/>
      <c r="H829" s="984"/>
      <c r="I829" s="984"/>
      <c r="J829" s="984"/>
      <c r="K829" s="984"/>
      <c r="L829" s="984"/>
      <c r="M829" s="984"/>
      <c r="N829" s="984"/>
      <c r="O829" s="984"/>
      <c r="P829" s="984"/>
      <c r="Q829" s="984"/>
      <c r="R829" s="984"/>
      <c r="S829" s="984"/>
      <c r="T829" s="984"/>
      <c r="U829" s="984"/>
      <c r="V829" s="984"/>
      <c r="W829" s="984"/>
      <c r="X829" s="984"/>
      <c r="Y829" s="984"/>
      <c r="Z829" s="984"/>
      <c r="AA829" s="984"/>
    </row>
    <row r="830">
      <c r="A830" s="984"/>
      <c r="B830" s="984"/>
      <c r="C830" s="1036"/>
      <c r="D830" s="984"/>
      <c r="E830" s="984"/>
      <c r="F830" s="984"/>
      <c r="G830" s="984"/>
      <c r="H830" s="984"/>
      <c r="I830" s="984"/>
      <c r="J830" s="984"/>
      <c r="K830" s="984"/>
      <c r="L830" s="984"/>
      <c r="M830" s="984"/>
      <c r="N830" s="984"/>
      <c r="O830" s="984"/>
      <c r="P830" s="984"/>
      <c r="Q830" s="984"/>
      <c r="R830" s="984"/>
      <c r="S830" s="984"/>
      <c r="T830" s="984"/>
      <c r="U830" s="984"/>
      <c r="V830" s="984"/>
      <c r="W830" s="984"/>
      <c r="X830" s="984"/>
      <c r="Y830" s="984"/>
      <c r="Z830" s="984"/>
      <c r="AA830" s="984"/>
    </row>
    <row r="831">
      <c r="A831" s="984"/>
      <c r="B831" s="984"/>
      <c r="C831" s="1036"/>
      <c r="D831" s="984"/>
      <c r="E831" s="984"/>
      <c r="F831" s="984"/>
      <c r="G831" s="984"/>
      <c r="H831" s="984"/>
      <c r="I831" s="984"/>
      <c r="J831" s="984"/>
      <c r="K831" s="984"/>
      <c r="L831" s="984"/>
      <c r="M831" s="984"/>
      <c r="N831" s="984"/>
      <c r="O831" s="984"/>
      <c r="P831" s="984"/>
      <c r="Q831" s="984"/>
      <c r="R831" s="984"/>
      <c r="S831" s="984"/>
      <c r="T831" s="984"/>
      <c r="U831" s="984"/>
      <c r="V831" s="984"/>
      <c r="W831" s="984"/>
      <c r="X831" s="984"/>
      <c r="Y831" s="984"/>
      <c r="Z831" s="984"/>
      <c r="AA831" s="984"/>
    </row>
    <row r="832">
      <c r="A832" s="984"/>
      <c r="B832" s="984"/>
      <c r="C832" s="1036"/>
      <c r="D832" s="984"/>
      <c r="E832" s="984"/>
      <c r="F832" s="984"/>
      <c r="G832" s="984"/>
      <c r="H832" s="984"/>
      <c r="I832" s="984"/>
      <c r="J832" s="984"/>
      <c r="K832" s="984"/>
      <c r="L832" s="984"/>
      <c r="M832" s="984"/>
      <c r="N832" s="984"/>
      <c r="O832" s="984"/>
      <c r="P832" s="984"/>
      <c r="Q832" s="984"/>
      <c r="R832" s="984"/>
      <c r="S832" s="984"/>
      <c r="T832" s="984"/>
      <c r="U832" s="984"/>
      <c r="V832" s="984"/>
      <c r="W832" s="984"/>
      <c r="X832" s="984"/>
      <c r="Y832" s="984"/>
      <c r="Z832" s="984"/>
      <c r="AA832" s="984"/>
    </row>
    <row r="833">
      <c r="A833" s="984"/>
      <c r="B833" s="984"/>
      <c r="C833" s="1036"/>
      <c r="D833" s="984"/>
      <c r="E833" s="984"/>
      <c r="F833" s="984"/>
      <c r="G833" s="984"/>
      <c r="H833" s="984"/>
      <c r="I833" s="984"/>
      <c r="J833" s="984"/>
      <c r="K833" s="984"/>
      <c r="L833" s="984"/>
      <c r="M833" s="984"/>
      <c r="N833" s="984"/>
      <c r="O833" s="984"/>
      <c r="P833" s="984"/>
      <c r="Q833" s="984"/>
      <c r="R833" s="984"/>
      <c r="S833" s="984"/>
      <c r="T833" s="984"/>
      <c r="U833" s="984"/>
      <c r="V833" s="984"/>
      <c r="W833" s="984"/>
      <c r="X833" s="984"/>
      <c r="Y833" s="984"/>
      <c r="Z833" s="984"/>
      <c r="AA833" s="984"/>
    </row>
    <row r="834">
      <c r="A834" s="984"/>
      <c r="B834" s="984"/>
      <c r="C834" s="1036"/>
      <c r="D834" s="984"/>
      <c r="E834" s="984"/>
      <c r="F834" s="984"/>
      <c r="G834" s="984"/>
      <c r="H834" s="984"/>
      <c r="I834" s="984"/>
      <c r="J834" s="984"/>
      <c r="K834" s="984"/>
      <c r="L834" s="984"/>
      <c r="M834" s="984"/>
      <c r="N834" s="984"/>
      <c r="O834" s="984"/>
      <c r="P834" s="984"/>
      <c r="Q834" s="984"/>
      <c r="R834" s="984"/>
      <c r="S834" s="984"/>
      <c r="T834" s="984"/>
      <c r="U834" s="984"/>
      <c r="V834" s="984"/>
      <c r="W834" s="984"/>
      <c r="X834" s="984"/>
      <c r="Y834" s="984"/>
      <c r="Z834" s="984"/>
      <c r="AA834" s="984"/>
    </row>
    <row r="835">
      <c r="A835" s="984"/>
      <c r="B835" s="984"/>
      <c r="C835" s="1036"/>
      <c r="D835" s="984"/>
      <c r="E835" s="984"/>
      <c r="F835" s="984"/>
      <c r="G835" s="984"/>
      <c r="H835" s="984"/>
      <c r="I835" s="984"/>
      <c r="J835" s="984"/>
      <c r="K835" s="984"/>
      <c r="L835" s="984"/>
      <c r="M835" s="984"/>
      <c r="N835" s="984"/>
      <c r="O835" s="984"/>
      <c r="P835" s="984"/>
      <c r="Q835" s="984"/>
      <c r="R835" s="984"/>
      <c r="S835" s="984"/>
      <c r="T835" s="984"/>
      <c r="U835" s="984"/>
      <c r="V835" s="984"/>
      <c r="W835" s="984"/>
      <c r="X835" s="984"/>
      <c r="Y835" s="984"/>
      <c r="Z835" s="984"/>
      <c r="AA835" s="984"/>
    </row>
    <row r="836">
      <c r="A836" s="984"/>
      <c r="B836" s="984"/>
      <c r="C836" s="1036"/>
      <c r="D836" s="984"/>
      <c r="E836" s="984"/>
      <c r="F836" s="984"/>
      <c r="G836" s="984"/>
      <c r="H836" s="984"/>
      <c r="I836" s="984"/>
      <c r="J836" s="984"/>
      <c r="K836" s="984"/>
      <c r="L836" s="984"/>
      <c r="M836" s="984"/>
      <c r="N836" s="984"/>
      <c r="O836" s="984"/>
      <c r="P836" s="984"/>
      <c r="Q836" s="984"/>
      <c r="R836" s="984"/>
      <c r="S836" s="984"/>
      <c r="T836" s="984"/>
      <c r="U836" s="984"/>
      <c r="V836" s="984"/>
      <c r="W836" s="984"/>
      <c r="X836" s="984"/>
      <c r="Y836" s="984"/>
      <c r="Z836" s="984"/>
      <c r="AA836" s="984"/>
    </row>
    <row r="837">
      <c r="A837" s="984"/>
      <c r="B837" s="984"/>
      <c r="C837" s="1036"/>
      <c r="D837" s="984"/>
      <c r="E837" s="984"/>
      <c r="F837" s="984"/>
      <c r="G837" s="984"/>
      <c r="H837" s="984"/>
      <c r="I837" s="984"/>
      <c r="J837" s="984"/>
      <c r="K837" s="984"/>
      <c r="L837" s="984"/>
      <c r="M837" s="984"/>
      <c r="N837" s="984"/>
      <c r="O837" s="984"/>
      <c r="P837" s="984"/>
      <c r="Q837" s="984"/>
      <c r="R837" s="984"/>
      <c r="S837" s="984"/>
      <c r="T837" s="984"/>
      <c r="U837" s="984"/>
      <c r="V837" s="984"/>
      <c r="W837" s="984"/>
      <c r="X837" s="984"/>
      <c r="Y837" s="984"/>
      <c r="Z837" s="984"/>
      <c r="AA837" s="984"/>
    </row>
    <row r="838">
      <c r="A838" s="984"/>
      <c r="B838" s="984"/>
      <c r="C838" s="1036"/>
      <c r="D838" s="984"/>
      <c r="E838" s="984"/>
      <c r="F838" s="984"/>
      <c r="G838" s="984"/>
      <c r="H838" s="984"/>
      <c r="I838" s="984"/>
      <c r="J838" s="984"/>
      <c r="K838" s="984"/>
      <c r="L838" s="984"/>
      <c r="M838" s="984"/>
      <c r="N838" s="984"/>
      <c r="O838" s="984"/>
      <c r="P838" s="984"/>
      <c r="Q838" s="984"/>
      <c r="R838" s="984"/>
      <c r="S838" s="984"/>
      <c r="T838" s="984"/>
      <c r="U838" s="984"/>
      <c r="V838" s="984"/>
      <c r="W838" s="984"/>
      <c r="X838" s="984"/>
      <c r="Y838" s="984"/>
      <c r="Z838" s="984"/>
      <c r="AA838" s="984"/>
    </row>
    <row r="839">
      <c r="A839" s="984"/>
      <c r="B839" s="984"/>
      <c r="C839" s="1036"/>
      <c r="D839" s="984"/>
      <c r="E839" s="984"/>
      <c r="F839" s="984"/>
      <c r="G839" s="984"/>
      <c r="H839" s="984"/>
      <c r="I839" s="984"/>
      <c r="J839" s="984"/>
      <c r="K839" s="984"/>
      <c r="L839" s="984"/>
      <c r="M839" s="984"/>
      <c r="N839" s="984"/>
      <c r="O839" s="984"/>
      <c r="P839" s="984"/>
      <c r="Q839" s="984"/>
      <c r="R839" s="984"/>
      <c r="S839" s="984"/>
      <c r="T839" s="984"/>
      <c r="U839" s="984"/>
      <c r="V839" s="984"/>
      <c r="W839" s="984"/>
      <c r="X839" s="984"/>
      <c r="Y839" s="984"/>
      <c r="Z839" s="984"/>
      <c r="AA839" s="984"/>
    </row>
    <row r="840">
      <c r="A840" s="984"/>
      <c r="B840" s="984"/>
      <c r="C840" s="1036"/>
      <c r="D840" s="984"/>
      <c r="E840" s="984"/>
      <c r="F840" s="984"/>
      <c r="G840" s="984"/>
      <c r="H840" s="984"/>
      <c r="I840" s="984"/>
      <c r="J840" s="984"/>
      <c r="K840" s="984"/>
      <c r="L840" s="984"/>
      <c r="M840" s="984"/>
      <c r="N840" s="984"/>
      <c r="O840" s="984"/>
      <c r="P840" s="984"/>
      <c r="Q840" s="984"/>
      <c r="R840" s="984"/>
      <c r="S840" s="984"/>
      <c r="T840" s="984"/>
      <c r="U840" s="984"/>
      <c r="V840" s="984"/>
      <c r="W840" s="984"/>
      <c r="X840" s="984"/>
      <c r="Y840" s="984"/>
      <c r="Z840" s="984"/>
      <c r="AA840" s="984"/>
    </row>
    <row r="841">
      <c r="A841" s="984"/>
      <c r="B841" s="984"/>
      <c r="C841" s="1036"/>
      <c r="D841" s="984"/>
      <c r="E841" s="984"/>
      <c r="F841" s="984"/>
      <c r="G841" s="984"/>
      <c r="H841" s="984"/>
      <c r="I841" s="984"/>
      <c r="J841" s="984"/>
      <c r="K841" s="984"/>
      <c r="L841" s="984"/>
      <c r="M841" s="984"/>
      <c r="N841" s="984"/>
      <c r="O841" s="984"/>
      <c r="P841" s="984"/>
      <c r="Q841" s="984"/>
      <c r="R841" s="984"/>
      <c r="S841" s="984"/>
      <c r="T841" s="984"/>
      <c r="U841" s="984"/>
      <c r="V841" s="984"/>
      <c r="W841" s="984"/>
      <c r="X841" s="984"/>
      <c r="Y841" s="984"/>
      <c r="Z841" s="984"/>
      <c r="AA841" s="984"/>
    </row>
    <row r="842">
      <c r="A842" s="984"/>
      <c r="B842" s="984"/>
      <c r="C842" s="1036"/>
      <c r="D842" s="984"/>
      <c r="E842" s="984"/>
      <c r="F842" s="984"/>
      <c r="G842" s="984"/>
      <c r="H842" s="984"/>
      <c r="I842" s="984"/>
      <c r="J842" s="984"/>
      <c r="K842" s="984"/>
      <c r="L842" s="984"/>
      <c r="M842" s="984"/>
      <c r="N842" s="984"/>
      <c r="O842" s="984"/>
      <c r="P842" s="984"/>
      <c r="Q842" s="984"/>
      <c r="R842" s="984"/>
      <c r="S842" s="984"/>
      <c r="T842" s="984"/>
      <c r="U842" s="984"/>
      <c r="V842" s="984"/>
      <c r="W842" s="984"/>
      <c r="X842" s="984"/>
      <c r="Y842" s="984"/>
      <c r="Z842" s="984"/>
      <c r="AA842" s="984"/>
    </row>
    <row r="843">
      <c r="A843" s="984"/>
      <c r="B843" s="984"/>
      <c r="C843" s="1036"/>
      <c r="D843" s="984"/>
      <c r="E843" s="984"/>
      <c r="F843" s="984"/>
      <c r="G843" s="984"/>
      <c r="H843" s="984"/>
      <c r="I843" s="984"/>
      <c r="J843" s="984"/>
      <c r="K843" s="984"/>
      <c r="L843" s="984"/>
      <c r="M843" s="984"/>
      <c r="N843" s="984"/>
      <c r="O843" s="984"/>
      <c r="P843" s="984"/>
      <c r="Q843" s="984"/>
      <c r="R843" s="984"/>
      <c r="S843" s="984"/>
      <c r="T843" s="984"/>
      <c r="U843" s="984"/>
      <c r="V843" s="984"/>
      <c r="W843" s="984"/>
      <c r="X843" s="984"/>
      <c r="Y843" s="984"/>
      <c r="Z843" s="984"/>
      <c r="AA843" s="984"/>
    </row>
    <row r="844">
      <c r="A844" s="984"/>
      <c r="B844" s="984"/>
      <c r="C844" s="1036"/>
      <c r="D844" s="984"/>
      <c r="E844" s="984"/>
      <c r="F844" s="984"/>
      <c r="G844" s="984"/>
      <c r="H844" s="984"/>
      <c r="I844" s="984"/>
      <c r="J844" s="984"/>
      <c r="K844" s="984"/>
      <c r="L844" s="984"/>
      <c r="M844" s="984"/>
      <c r="N844" s="984"/>
      <c r="O844" s="984"/>
      <c r="P844" s="984"/>
      <c r="Q844" s="984"/>
      <c r="R844" s="984"/>
      <c r="S844" s="984"/>
      <c r="T844" s="984"/>
      <c r="U844" s="984"/>
      <c r="V844" s="984"/>
      <c r="W844" s="984"/>
      <c r="X844" s="984"/>
      <c r="Y844" s="984"/>
      <c r="Z844" s="984"/>
      <c r="AA844" s="984"/>
    </row>
    <row r="845">
      <c r="A845" s="984"/>
      <c r="B845" s="984"/>
      <c r="C845" s="1036"/>
      <c r="D845" s="984"/>
      <c r="E845" s="984"/>
      <c r="F845" s="984"/>
      <c r="G845" s="984"/>
      <c r="H845" s="984"/>
      <c r="I845" s="984"/>
      <c r="J845" s="984"/>
      <c r="K845" s="984"/>
      <c r="L845" s="984"/>
      <c r="M845" s="984"/>
      <c r="N845" s="984"/>
      <c r="O845" s="984"/>
      <c r="P845" s="984"/>
      <c r="Q845" s="984"/>
      <c r="R845" s="984"/>
      <c r="S845" s="984"/>
      <c r="T845" s="984"/>
      <c r="U845" s="984"/>
      <c r="V845" s="984"/>
      <c r="W845" s="984"/>
      <c r="X845" s="984"/>
      <c r="Y845" s="984"/>
      <c r="Z845" s="984"/>
      <c r="AA845" s="984"/>
    </row>
    <row r="846">
      <c r="A846" s="984"/>
      <c r="B846" s="984"/>
      <c r="C846" s="1036"/>
      <c r="D846" s="984"/>
      <c r="E846" s="984"/>
      <c r="F846" s="984"/>
      <c r="G846" s="984"/>
      <c r="H846" s="984"/>
      <c r="I846" s="984"/>
      <c r="J846" s="984"/>
      <c r="K846" s="984"/>
      <c r="L846" s="984"/>
      <c r="M846" s="984"/>
      <c r="N846" s="984"/>
      <c r="O846" s="984"/>
      <c r="P846" s="984"/>
      <c r="Q846" s="984"/>
      <c r="R846" s="984"/>
      <c r="S846" s="984"/>
      <c r="T846" s="984"/>
      <c r="U846" s="984"/>
      <c r="V846" s="984"/>
      <c r="W846" s="984"/>
      <c r="X846" s="984"/>
      <c r="Y846" s="984"/>
      <c r="Z846" s="984"/>
      <c r="AA846" s="984"/>
    </row>
    <row r="847">
      <c r="A847" s="984"/>
      <c r="B847" s="984"/>
      <c r="C847" s="1036"/>
      <c r="D847" s="984"/>
      <c r="E847" s="984"/>
      <c r="F847" s="984"/>
      <c r="G847" s="984"/>
      <c r="H847" s="984"/>
      <c r="I847" s="984"/>
      <c r="J847" s="984"/>
      <c r="K847" s="984"/>
      <c r="L847" s="984"/>
      <c r="M847" s="984"/>
      <c r="N847" s="984"/>
      <c r="O847" s="984"/>
      <c r="P847" s="984"/>
      <c r="Q847" s="984"/>
      <c r="R847" s="984"/>
      <c r="S847" s="984"/>
      <c r="T847" s="984"/>
      <c r="U847" s="984"/>
      <c r="V847" s="984"/>
      <c r="W847" s="984"/>
      <c r="X847" s="984"/>
      <c r="Y847" s="984"/>
      <c r="Z847" s="984"/>
      <c r="AA847" s="984"/>
    </row>
    <row r="848">
      <c r="A848" s="984"/>
      <c r="B848" s="984"/>
      <c r="C848" s="1036"/>
      <c r="D848" s="984"/>
      <c r="E848" s="984"/>
      <c r="F848" s="984"/>
      <c r="G848" s="984"/>
      <c r="H848" s="984"/>
      <c r="I848" s="984"/>
      <c r="J848" s="984"/>
      <c r="K848" s="984"/>
      <c r="L848" s="984"/>
      <c r="M848" s="984"/>
      <c r="N848" s="984"/>
      <c r="O848" s="984"/>
      <c r="P848" s="984"/>
      <c r="Q848" s="984"/>
      <c r="R848" s="984"/>
      <c r="S848" s="984"/>
      <c r="T848" s="984"/>
      <c r="U848" s="984"/>
      <c r="V848" s="984"/>
      <c r="W848" s="984"/>
      <c r="X848" s="984"/>
      <c r="Y848" s="984"/>
      <c r="Z848" s="984"/>
      <c r="AA848" s="984"/>
    </row>
    <row r="849">
      <c r="A849" s="984"/>
      <c r="B849" s="984"/>
      <c r="C849" s="1036"/>
      <c r="D849" s="984"/>
      <c r="E849" s="984"/>
      <c r="F849" s="984"/>
      <c r="G849" s="984"/>
      <c r="H849" s="984"/>
      <c r="I849" s="984"/>
      <c r="J849" s="984"/>
      <c r="K849" s="984"/>
      <c r="L849" s="984"/>
      <c r="M849" s="984"/>
      <c r="N849" s="984"/>
      <c r="O849" s="984"/>
      <c r="P849" s="984"/>
      <c r="Q849" s="984"/>
      <c r="R849" s="984"/>
      <c r="S849" s="984"/>
      <c r="T849" s="984"/>
      <c r="U849" s="984"/>
      <c r="V849" s="984"/>
      <c r="W849" s="984"/>
      <c r="X849" s="984"/>
      <c r="Y849" s="984"/>
      <c r="Z849" s="984"/>
      <c r="AA849" s="984"/>
    </row>
    <row r="850">
      <c r="A850" s="984"/>
      <c r="B850" s="984"/>
      <c r="C850" s="1036"/>
      <c r="D850" s="984"/>
      <c r="E850" s="984"/>
      <c r="F850" s="984"/>
      <c r="G850" s="984"/>
      <c r="H850" s="984"/>
      <c r="I850" s="984"/>
      <c r="J850" s="984"/>
      <c r="K850" s="984"/>
      <c r="L850" s="984"/>
      <c r="M850" s="984"/>
      <c r="N850" s="984"/>
      <c r="O850" s="984"/>
      <c r="P850" s="984"/>
      <c r="Q850" s="984"/>
      <c r="R850" s="984"/>
      <c r="S850" s="984"/>
      <c r="T850" s="984"/>
      <c r="U850" s="984"/>
      <c r="V850" s="984"/>
      <c r="W850" s="984"/>
      <c r="X850" s="984"/>
      <c r="Y850" s="984"/>
      <c r="Z850" s="984"/>
      <c r="AA850" s="984"/>
    </row>
    <row r="851">
      <c r="A851" s="984"/>
      <c r="B851" s="984"/>
      <c r="C851" s="1036"/>
      <c r="D851" s="984"/>
      <c r="E851" s="984"/>
      <c r="F851" s="984"/>
      <c r="G851" s="984"/>
      <c r="H851" s="984"/>
      <c r="I851" s="984"/>
      <c r="J851" s="984"/>
      <c r="K851" s="984"/>
      <c r="L851" s="984"/>
      <c r="M851" s="984"/>
      <c r="N851" s="984"/>
      <c r="O851" s="984"/>
      <c r="P851" s="984"/>
      <c r="Q851" s="984"/>
      <c r="R851" s="984"/>
      <c r="S851" s="984"/>
      <c r="T851" s="984"/>
      <c r="U851" s="984"/>
      <c r="V851" s="984"/>
      <c r="W851" s="984"/>
      <c r="X851" s="984"/>
      <c r="Y851" s="984"/>
      <c r="Z851" s="984"/>
      <c r="AA851" s="984"/>
    </row>
    <row r="852">
      <c r="A852" s="984"/>
      <c r="B852" s="984"/>
      <c r="C852" s="1036"/>
      <c r="D852" s="984"/>
      <c r="E852" s="984"/>
      <c r="F852" s="984"/>
      <c r="G852" s="984"/>
      <c r="H852" s="984"/>
      <c r="I852" s="984"/>
      <c r="J852" s="984"/>
      <c r="K852" s="984"/>
      <c r="L852" s="984"/>
      <c r="M852" s="984"/>
      <c r="N852" s="984"/>
      <c r="O852" s="984"/>
      <c r="P852" s="984"/>
      <c r="Q852" s="984"/>
      <c r="R852" s="984"/>
      <c r="S852" s="984"/>
      <c r="T852" s="984"/>
      <c r="U852" s="984"/>
      <c r="V852" s="984"/>
      <c r="W852" s="984"/>
      <c r="X852" s="984"/>
      <c r="Y852" s="984"/>
      <c r="Z852" s="984"/>
      <c r="AA852" s="984"/>
    </row>
    <row r="853">
      <c r="A853" s="984"/>
      <c r="B853" s="984"/>
      <c r="C853" s="1036"/>
      <c r="D853" s="984"/>
      <c r="E853" s="984"/>
      <c r="F853" s="984"/>
      <c r="G853" s="984"/>
      <c r="H853" s="984"/>
      <c r="I853" s="984"/>
      <c r="J853" s="984"/>
      <c r="K853" s="984"/>
      <c r="L853" s="984"/>
      <c r="M853" s="984"/>
      <c r="N853" s="984"/>
      <c r="O853" s="984"/>
      <c r="P853" s="984"/>
      <c r="Q853" s="984"/>
      <c r="R853" s="984"/>
      <c r="S853" s="984"/>
      <c r="T853" s="984"/>
      <c r="U853" s="984"/>
      <c r="V853" s="984"/>
      <c r="W853" s="984"/>
      <c r="X853" s="984"/>
      <c r="Y853" s="984"/>
      <c r="Z853" s="984"/>
      <c r="AA853" s="984"/>
    </row>
    <row r="854">
      <c r="A854" s="984"/>
      <c r="B854" s="984"/>
      <c r="C854" s="1036"/>
      <c r="D854" s="984"/>
      <c r="E854" s="984"/>
      <c r="F854" s="984"/>
      <c r="G854" s="984"/>
      <c r="H854" s="984"/>
      <c r="I854" s="984"/>
      <c r="J854" s="984"/>
      <c r="K854" s="984"/>
      <c r="L854" s="984"/>
      <c r="M854" s="984"/>
      <c r="N854" s="984"/>
      <c r="O854" s="984"/>
      <c r="P854" s="984"/>
      <c r="Q854" s="984"/>
      <c r="R854" s="984"/>
      <c r="S854" s="984"/>
      <c r="T854" s="984"/>
      <c r="U854" s="984"/>
      <c r="V854" s="984"/>
      <c r="W854" s="984"/>
      <c r="X854" s="984"/>
      <c r="Y854" s="984"/>
      <c r="Z854" s="984"/>
      <c r="AA854" s="984"/>
    </row>
    <row r="855">
      <c r="A855" s="984"/>
      <c r="B855" s="984"/>
      <c r="C855" s="1036"/>
      <c r="D855" s="984"/>
      <c r="E855" s="984"/>
      <c r="F855" s="984"/>
      <c r="G855" s="984"/>
      <c r="H855" s="984"/>
      <c r="I855" s="984"/>
      <c r="J855" s="984"/>
      <c r="K855" s="984"/>
      <c r="L855" s="984"/>
      <c r="M855" s="984"/>
      <c r="N855" s="984"/>
      <c r="O855" s="984"/>
      <c r="P855" s="984"/>
      <c r="Q855" s="984"/>
      <c r="R855" s="984"/>
      <c r="S855" s="984"/>
      <c r="T855" s="984"/>
      <c r="U855" s="984"/>
      <c r="V855" s="984"/>
      <c r="W855" s="984"/>
      <c r="X855" s="984"/>
      <c r="Y855" s="984"/>
      <c r="Z855" s="984"/>
      <c r="AA855" s="984"/>
    </row>
    <row r="856">
      <c r="A856" s="984"/>
      <c r="B856" s="984"/>
      <c r="C856" s="1036"/>
      <c r="D856" s="984"/>
      <c r="E856" s="984"/>
      <c r="F856" s="984"/>
      <c r="G856" s="984"/>
      <c r="H856" s="984"/>
      <c r="I856" s="984"/>
      <c r="J856" s="984"/>
      <c r="K856" s="984"/>
      <c r="L856" s="984"/>
      <c r="M856" s="984"/>
      <c r="N856" s="984"/>
      <c r="O856" s="984"/>
      <c r="P856" s="984"/>
      <c r="Q856" s="984"/>
      <c r="R856" s="984"/>
      <c r="S856" s="984"/>
      <c r="T856" s="984"/>
      <c r="U856" s="984"/>
      <c r="V856" s="984"/>
      <c r="W856" s="984"/>
      <c r="X856" s="984"/>
      <c r="Y856" s="984"/>
      <c r="Z856" s="984"/>
      <c r="AA856" s="984"/>
    </row>
    <row r="857">
      <c r="A857" s="984"/>
      <c r="B857" s="984"/>
      <c r="C857" s="1036"/>
      <c r="D857" s="984"/>
      <c r="E857" s="984"/>
      <c r="F857" s="984"/>
      <c r="G857" s="984"/>
      <c r="H857" s="984"/>
      <c r="I857" s="984"/>
      <c r="J857" s="984"/>
      <c r="K857" s="984"/>
      <c r="L857" s="984"/>
      <c r="M857" s="984"/>
      <c r="N857" s="984"/>
      <c r="O857" s="984"/>
      <c r="P857" s="984"/>
      <c r="Q857" s="984"/>
      <c r="R857" s="984"/>
      <c r="S857" s="984"/>
      <c r="T857" s="984"/>
      <c r="U857" s="984"/>
      <c r="V857" s="984"/>
      <c r="W857" s="984"/>
      <c r="X857" s="984"/>
      <c r="Y857" s="984"/>
      <c r="Z857" s="984"/>
      <c r="AA857" s="984"/>
    </row>
    <row r="858">
      <c r="A858" s="984"/>
      <c r="B858" s="984"/>
      <c r="C858" s="1036"/>
      <c r="D858" s="984"/>
      <c r="E858" s="984"/>
      <c r="F858" s="984"/>
      <c r="G858" s="984"/>
      <c r="H858" s="984"/>
      <c r="I858" s="984"/>
      <c r="J858" s="984"/>
      <c r="K858" s="984"/>
      <c r="L858" s="984"/>
      <c r="M858" s="984"/>
      <c r="N858" s="984"/>
      <c r="O858" s="984"/>
      <c r="P858" s="984"/>
      <c r="Q858" s="984"/>
      <c r="R858" s="984"/>
      <c r="S858" s="984"/>
      <c r="T858" s="984"/>
      <c r="U858" s="984"/>
      <c r="V858" s="984"/>
      <c r="W858" s="984"/>
      <c r="X858" s="984"/>
      <c r="Y858" s="984"/>
      <c r="Z858" s="984"/>
      <c r="AA858" s="984"/>
    </row>
    <row r="859">
      <c r="A859" s="984"/>
      <c r="B859" s="984"/>
      <c r="C859" s="1036"/>
      <c r="D859" s="984"/>
      <c r="E859" s="984"/>
      <c r="F859" s="984"/>
      <c r="G859" s="984"/>
      <c r="H859" s="984"/>
      <c r="I859" s="984"/>
      <c r="J859" s="984"/>
      <c r="K859" s="984"/>
      <c r="L859" s="984"/>
      <c r="M859" s="984"/>
      <c r="N859" s="984"/>
      <c r="O859" s="984"/>
      <c r="P859" s="984"/>
      <c r="Q859" s="984"/>
      <c r="R859" s="984"/>
      <c r="S859" s="984"/>
      <c r="T859" s="984"/>
      <c r="U859" s="984"/>
      <c r="V859" s="984"/>
      <c r="W859" s="984"/>
      <c r="X859" s="984"/>
      <c r="Y859" s="984"/>
      <c r="Z859" s="984"/>
      <c r="AA859" s="984"/>
    </row>
    <row r="860">
      <c r="A860" s="984"/>
      <c r="B860" s="984"/>
      <c r="C860" s="1036"/>
      <c r="D860" s="984"/>
      <c r="E860" s="984"/>
      <c r="F860" s="984"/>
      <c r="G860" s="984"/>
      <c r="H860" s="984"/>
      <c r="I860" s="984"/>
      <c r="J860" s="984"/>
      <c r="K860" s="984"/>
      <c r="L860" s="984"/>
      <c r="M860" s="984"/>
      <c r="N860" s="984"/>
      <c r="O860" s="984"/>
      <c r="P860" s="984"/>
      <c r="Q860" s="984"/>
      <c r="R860" s="984"/>
      <c r="S860" s="984"/>
      <c r="T860" s="984"/>
      <c r="U860" s="984"/>
      <c r="V860" s="984"/>
      <c r="W860" s="984"/>
      <c r="X860" s="984"/>
      <c r="Y860" s="984"/>
      <c r="Z860" s="984"/>
      <c r="AA860" s="984"/>
    </row>
    <row r="861">
      <c r="A861" s="984"/>
      <c r="B861" s="984"/>
      <c r="C861" s="1036"/>
      <c r="D861" s="984"/>
      <c r="E861" s="984"/>
      <c r="F861" s="984"/>
      <c r="G861" s="984"/>
      <c r="H861" s="984"/>
      <c r="I861" s="984"/>
      <c r="J861" s="984"/>
      <c r="K861" s="984"/>
      <c r="L861" s="984"/>
      <c r="M861" s="984"/>
      <c r="N861" s="984"/>
      <c r="O861" s="984"/>
      <c r="P861" s="984"/>
      <c r="Q861" s="984"/>
      <c r="R861" s="984"/>
      <c r="S861" s="984"/>
      <c r="T861" s="984"/>
      <c r="U861" s="984"/>
      <c r="V861" s="984"/>
      <c r="W861" s="984"/>
      <c r="X861" s="984"/>
      <c r="Y861" s="984"/>
      <c r="Z861" s="984"/>
      <c r="AA861" s="984"/>
    </row>
    <row r="862">
      <c r="A862" s="984"/>
      <c r="B862" s="984"/>
      <c r="C862" s="1036"/>
      <c r="D862" s="984"/>
      <c r="E862" s="984"/>
      <c r="F862" s="984"/>
      <c r="G862" s="984"/>
      <c r="H862" s="984"/>
      <c r="I862" s="984"/>
      <c r="J862" s="984"/>
      <c r="K862" s="984"/>
      <c r="L862" s="984"/>
      <c r="M862" s="984"/>
      <c r="N862" s="984"/>
      <c r="O862" s="984"/>
      <c r="P862" s="984"/>
      <c r="Q862" s="984"/>
      <c r="R862" s="984"/>
      <c r="S862" s="984"/>
      <c r="T862" s="984"/>
      <c r="U862" s="984"/>
      <c r="V862" s="984"/>
      <c r="W862" s="984"/>
      <c r="X862" s="984"/>
      <c r="Y862" s="984"/>
      <c r="Z862" s="984"/>
      <c r="AA862" s="984"/>
    </row>
    <row r="863">
      <c r="A863" s="984"/>
      <c r="B863" s="984"/>
      <c r="C863" s="1036"/>
      <c r="D863" s="984"/>
      <c r="E863" s="984"/>
      <c r="F863" s="984"/>
      <c r="G863" s="984"/>
      <c r="H863" s="984"/>
      <c r="I863" s="984"/>
      <c r="J863" s="984"/>
      <c r="K863" s="984"/>
      <c r="L863" s="984"/>
      <c r="M863" s="984"/>
      <c r="N863" s="984"/>
      <c r="O863" s="984"/>
      <c r="P863" s="984"/>
      <c r="Q863" s="984"/>
      <c r="R863" s="984"/>
      <c r="S863" s="984"/>
      <c r="T863" s="984"/>
      <c r="U863" s="984"/>
      <c r="V863" s="984"/>
      <c r="W863" s="984"/>
      <c r="X863" s="984"/>
      <c r="Y863" s="984"/>
      <c r="Z863" s="984"/>
      <c r="AA863" s="984"/>
    </row>
    <row r="864">
      <c r="A864" s="984"/>
      <c r="B864" s="984"/>
      <c r="C864" s="1036"/>
      <c r="D864" s="984"/>
      <c r="E864" s="984"/>
      <c r="F864" s="984"/>
      <c r="G864" s="984"/>
      <c r="H864" s="984"/>
      <c r="I864" s="984"/>
      <c r="J864" s="984"/>
      <c r="K864" s="984"/>
      <c r="L864" s="984"/>
      <c r="M864" s="984"/>
      <c r="N864" s="984"/>
      <c r="O864" s="984"/>
      <c r="P864" s="984"/>
      <c r="Q864" s="984"/>
      <c r="R864" s="984"/>
      <c r="S864" s="984"/>
      <c r="T864" s="984"/>
      <c r="U864" s="984"/>
      <c r="V864" s="984"/>
      <c r="W864" s="984"/>
      <c r="X864" s="984"/>
      <c r="Y864" s="984"/>
      <c r="Z864" s="984"/>
      <c r="AA864" s="984"/>
    </row>
    <row r="865">
      <c r="A865" s="984"/>
      <c r="B865" s="984"/>
      <c r="C865" s="1036"/>
      <c r="D865" s="984"/>
      <c r="E865" s="984"/>
      <c r="F865" s="984"/>
      <c r="G865" s="984"/>
      <c r="H865" s="984"/>
      <c r="I865" s="984"/>
      <c r="J865" s="984"/>
      <c r="K865" s="984"/>
      <c r="L865" s="984"/>
      <c r="M865" s="984"/>
      <c r="N865" s="984"/>
      <c r="O865" s="984"/>
      <c r="P865" s="984"/>
      <c r="Q865" s="984"/>
      <c r="R865" s="984"/>
      <c r="S865" s="984"/>
      <c r="T865" s="984"/>
      <c r="U865" s="984"/>
      <c r="V865" s="984"/>
      <c r="W865" s="984"/>
      <c r="X865" s="984"/>
      <c r="Y865" s="984"/>
      <c r="Z865" s="984"/>
      <c r="AA865" s="984"/>
    </row>
    <row r="866">
      <c r="A866" s="984"/>
      <c r="B866" s="984"/>
      <c r="C866" s="1036"/>
      <c r="D866" s="984"/>
      <c r="E866" s="984"/>
      <c r="F866" s="984"/>
      <c r="G866" s="984"/>
      <c r="H866" s="984"/>
      <c r="I866" s="984"/>
      <c r="J866" s="984"/>
      <c r="K866" s="984"/>
      <c r="L866" s="984"/>
      <c r="M866" s="984"/>
      <c r="N866" s="984"/>
      <c r="O866" s="984"/>
      <c r="P866" s="984"/>
      <c r="Q866" s="984"/>
      <c r="R866" s="984"/>
      <c r="S866" s="984"/>
      <c r="T866" s="984"/>
      <c r="U866" s="984"/>
      <c r="V866" s="984"/>
      <c r="W866" s="984"/>
      <c r="X866" s="984"/>
      <c r="Y866" s="984"/>
      <c r="Z866" s="984"/>
      <c r="AA866" s="984"/>
    </row>
    <row r="867">
      <c r="A867" s="984"/>
      <c r="B867" s="984"/>
      <c r="C867" s="1036"/>
      <c r="D867" s="984"/>
      <c r="E867" s="984"/>
      <c r="F867" s="984"/>
      <c r="G867" s="984"/>
      <c r="H867" s="984"/>
      <c r="I867" s="984"/>
      <c r="J867" s="984"/>
      <c r="K867" s="984"/>
      <c r="L867" s="984"/>
      <c r="M867" s="984"/>
      <c r="N867" s="984"/>
      <c r="O867" s="984"/>
      <c r="P867" s="984"/>
      <c r="Q867" s="984"/>
      <c r="R867" s="984"/>
      <c r="S867" s="984"/>
      <c r="T867" s="984"/>
      <c r="U867" s="984"/>
      <c r="V867" s="984"/>
      <c r="W867" s="984"/>
      <c r="X867" s="984"/>
      <c r="Y867" s="984"/>
      <c r="Z867" s="984"/>
      <c r="AA867" s="984"/>
    </row>
    <row r="868">
      <c r="A868" s="984"/>
      <c r="B868" s="984"/>
      <c r="C868" s="1036"/>
      <c r="D868" s="984"/>
      <c r="E868" s="984"/>
      <c r="F868" s="984"/>
      <c r="G868" s="984"/>
      <c r="H868" s="984"/>
      <c r="I868" s="984"/>
      <c r="J868" s="984"/>
      <c r="K868" s="984"/>
      <c r="L868" s="984"/>
      <c r="M868" s="984"/>
      <c r="N868" s="984"/>
      <c r="O868" s="984"/>
      <c r="P868" s="984"/>
      <c r="Q868" s="984"/>
      <c r="R868" s="984"/>
      <c r="S868" s="984"/>
      <c r="T868" s="984"/>
      <c r="U868" s="984"/>
      <c r="V868" s="984"/>
      <c r="W868" s="984"/>
      <c r="X868" s="984"/>
      <c r="Y868" s="984"/>
      <c r="Z868" s="984"/>
      <c r="AA868" s="984"/>
    </row>
    <row r="869">
      <c r="A869" s="984"/>
      <c r="B869" s="984"/>
      <c r="C869" s="1036"/>
      <c r="D869" s="984"/>
      <c r="E869" s="984"/>
      <c r="F869" s="984"/>
      <c r="G869" s="984"/>
      <c r="H869" s="984"/>
      <c r="I869" s="984"/>
      <c r="J869" s="984"/>
      <c r="K869" s="984"/>
      <c r="L869" s="984"/>
      <c r="M869" s="984"/>
      <c r="N869" s="984"/>
      <c r="O869" s="984"/>
      <c r="P869" s="984"/>
      <c r="Q869" s="984"/>
      <c r="R869" s="984"/>
      <c r="S869" s="984"/>
      <c r="T869" s="984"/>
      <c r="U869" s="984"/>
      <c r="V869" s="984"/>
      <c r="W869" s="984"/>
      <c r="X869" s="984"/>
      <c r="Y869" s="984"/>
      <c r="Z869" s="984"/>
      <c r="AA869" s="984"/>
    </row>
    <row r="870">
      <c r="A870" s="984"/>
      <c r="B870" s="984"/>
      <c r="C870" s="1036"/>
      <c r="D870" s="984"/>
      <c r="E870" s="984"/>
      <c r="F870" s="984"/>
      <c r="G870" s="984"/>
      <c r="H870" s="984"/>
      <c r="I870" s="984"/>
      <c r="J870" s="984"/>
      <c r="K870" s="984"/>
      <c r="L870" s="984"/>
      <c r="M870" s="984"/>
      <c r="N870" s="984"/>
      <c r="O870" s="984"/>
      <c r="P870" s="984"/>
      <c r="Q870" s="984"/>
      <c r="R870" s="984"/>
      <c r="S870" s="984"/>
      <c r="T870" s="984"/>
      <c r="U870" s="984"/>
      <c r="V870" s="984"/>
      <c r="W870" s="984"/>
      <c r="X870" s="984"/>
      <c r="Y870" s="984"/>
      <c r="Z870" s="984"/>
      <c r="AA870" s="984"/>
    </row>
    <row r="871">
      <c r="A871" s="984"/>
      <c r="B871" s="984"/>
      <c r="C871" s="1036"/>
      <c r="D871" s="984"/>
      <c r="E871" s="984"/>
      <c r="F871" s="984"/>
      <c r="G871" s="984"/>
      <c r="H871" s="984"/>
      <c r="I871" s="984"/>
      <c r="J871" s="984"/>
      <c r="K871" s="984"/>
      <c r="L871" s="984"/>
      <c r="M871" s="984"/>
      <c r="N871" s="984"/>
      <c r="O871" s="984"/>
      <c r="P871" s="984"/>
      <c r="Q871" s="984"/>
      <c r="R871" s="984"/>
      <c r="S871" s="984"/>
      <c r="T871" s="984"/>
      <c r="U871" s="984"/>
      <c r="V871" s="984"/>
      <c r="W871" s="984"/>
      <c r="X871" s="984"/>
      <c r="Y871" s="984"/>
      <c r="Z871" s="984"/>
      <c r="AA871" s="984"/>
    </row>
    <row r="872">
      <c r="A872" s="984"/>
      <c r="B872" s="984"/>
      <c r="C872" s="1036"/>
      <c r="D872" s="984"/>
      <c r="E872" s="984"/>
      <c r="F872" s="984"/>
      <c r="G872" s="984"/>
      <c r="H872" s="984"/>
      <c r="I872" s="984"/>
      <c r="J872" s="984"/>
      <c r="K872" s="984"/>
      <c r="L872" s="984"/>
      <c r="M872" s="984"/>
      <c r="N872" s="984"/>
      <c r="O872" s="984"/>
      <c r="P872" s="984"/>
      <c r="Q872" s="984"/>
      <c r="R872" s="984"/>
      <c r="S872" s="984"/>
      <c r="T872" s="984"/>
      <c r="U872" s="984"/>
      <c r="V872" s="984"/>
      <c r="W872" s="984"/>
      <c r="X872" s="984"/>
      <c r="Y872" s="984"/>
      <c r="Z872" s="984"/>
      <c r="AA872" s="984"/>
    </row>
    <row r="873">
      <c r="A873" s="984"/>
      <c r="B873" s="984"/>
      <c r="C873" s="1036"/>
      <c r="D873" s="984"/>
      <c r="E873" s="984"/>
      <c r="F873" s="984"/>
      <c r="G873" s="984"/>
      <c r="H873" s="984"/>
      <c r="I873" s="984"/>
      <c r="J873" s="984"/>
      <c r="K873" s="984"/>
      <c r="L873" s="984"/>
      <c r="M873" s="984"/>
      <c r="N873" s="984"/>
      <c r="O873" s="984"/>
      <c r="P873" s="984"/>
      <c r="Q873" s="984"/>
      <c r="R873" s="984"/>
      <c r="S873" s="984"/>
      <c r="T873" s="984"/>
      <c r="U873" s="984"/>
      <c r="V873" s="984"/>
      <c r="W873" s="984"/>
      <c r="X873" s="984"/>
      <c r="Y873" s="984"/>
      <c r="Z873" s="984"/>
      <c r="AA873" s="984"/>
    </row>
    <row r="874">
      <c r="A874" s="984"/>
      <c r="B874" s="984"/>
      <c r="C874" s="1036"/>
      <c r="D874" s="984"/>
      <c r="E874" s="984"/>
      <c r="F874" s="984"/>
      <c r="G874" s="984"/>
      <c r="H874" s="984"/>
      <c r="I874" s="984"/>
      <c r="J874" s="984"/>
      <c r="K874" s="984"/>
      <c r="L874" s="984"/>
      <c r="M874" s="984"/>
      <c r="N874" s="984"/>
      <c r="O874" s="984"/>
      <c r="P874" s="984"/>
      <c r="Q874" s="984"/>
      <c r="R874" s="984"/>
      <c r="S874" s="984"/>
      <c r="T874" s="984"/>
      <c r="U874" s="984"/>
      <c r="V874" s="984"/>
      <c r="W874" s="984"/>
      <c r="X874" s="984"/>
      <c r="Y874" s="984"/>
      <c r="Z874" s="984"/>
      <c r="AA874" s="984"/>
    </row>
    <row r="875">
      <c r="A875" s="984"/>
      <c r="B875" s="984"/>
      <c r="C875" s="1036"/>
      <c r="D875" s="984"/>
      <c r="E875" s="984"/>
      <c r="F875" s="984"/>
      <c r="G875" s="984"/>
      <c r="H875" s="984"/>
      <c r="I875" s="984"/>
      <c r="J875" s="984"/>
      <c r="K875" s="984"/>
      <c r="L875" s="984"/>
      <c r="M875" s="984"/>
      <c r="N875" s="984"/>
      <c r="O875" s="984"/>
      <c r="P875" s="984"/>
      <c r="Q875" s="984"/>
      <c r="R875" s="984"/>
      <c r="S875" s="984"/>
      <c r="T875" s="984"/>
      <c r="U875" s="984"/>
      <c r="V875" s="984"/>
      <c r="W875" s="984"/>
      <c r="X875" s="984"/>
      <c r="Y875" s="984"/>
      <c r="Z875" s="984"/>
      <c r="AA875" s="984"/>
    </row>
    <row r="876">
      <c r="A876" s="984"/>
      <c r="B876" s="984"/>
      <c r="C876" s="1036"/>
      <c r="D876" s="984"/>
      <c r="E876" s="984"/>
      <c r="F876" s="984"/>
      <c r="G876" s="984"/>
      <c r="H876" s="984"/>
      <c r="I876" s="984"/>
      <c r="J876" s="984"/>
      <c r="K876" s="984"/>
      <c r="L876" s="984"/>
      <c r="M876" s="984"/>
      <c r="N876" s="984"/>
      <c r="O876" s="984"/>
      <c r="P876" s="984"/>
      <c r="Q876" s="984"/>
      <c r="R876" s="984"/>
      <c r="S876" s="984"/>
      <c r="T876" s="984"/>
      <c r="U876" s="984"/>
      <c r="V876" s="984"/>
      <c r="W876" s="984"/>
      <c r="X876" s="984"/>
      <c r="Y876" s="984"/>
      <c r="Z876" s="984"/>
      <c r="AA876" s="984"/>
    </row>
    <row r="877">
      <c r="A877" s="984"/>
      <c r="B877" s="984"/>
      <c r="C877" s="1036"/>
      <c r="D877" s="984"/>
      <c r="E877" s="984"/>
      <c r="F877" s="984"/>
      <c r="G877" s="984"/>
      <c r="H877" s="984"/>
      <c r="I877" s="984"/>
      <c r="J877" s="984"/>
      <c r="K877" s="984"/>
      <c r="L877" s="984"/>
      <c r="M877" s="984"/>
      <c r="N877" s="984"/>
      <c r="O877" s="984"/>
      <c r="P877" s="984"/>
      <c r="Q877" s="984"/>
      <c r="R877" s="984"/>
      <c r="S877" s="984"/>
      <c r="T877" s="984"/>
      <c r="U877" s="984"/>
      <c r="V877" s="984"/>
      <c r="W877" s="984"/>
      <c r="X877" s="984"/>
      <c r="Y877" s="984"/>
      <c r="Z877" s="984"/>
      <c r="AA877" s="984"/>
    </row>
    <row r="878">
      <c r="A878" s="984"/>
      <c r="B878" s="984"/>
      <c r="C878" s="1036"/>
      <c r="D878" s="984"/>
      <c r="E878" s="984"/>
      <c r="F878" s="984"/>
      <c r="G878" s="984"/>
      <c r="H878" s="984"/>
      <c r="I878" s="984"/>
      <c r="J878" s="984"/>
      <c r="K878" s="984"/>
      <c r="L878" s="984"/>
      <c r="M878" s="984"/>
      <c r="N878" s="984"/>
      <c r="O878" s="984"/>
      <c r="P878" s="984"/>
      <c r="Q878" s="984"/>
      <c r="R878" s="984"/>
      <c r="S878" s="984"/>
      <c r="T878" s="984"/>
      <c r="U878" s="984"/>
      <c r="V878" s="984"/>
      <c r="W878" s="984"/>
      <c r="X878" s="984"/>
      <c r="Y878" s="984"/>
      <c r="Z878" s="984"/>
      <c r="AA878" s="984"/>
    </row>
    <row r="879">
      <c r="A879" s="984"/>
      <c r="B879" s="984"/>
      <c r="C879" s="1036"/>
      <c r="D879" s="984"/>
      <c r="E879" s="984"/>
      <c r="F879" s="984"/>
      <c r="G879" s="984"/>
      <c r="H879" s="984"/>
      <c r="I879" s="984"/>
      <c r="J879" s="984"/>
      <c r="K879" s="984"/>
      <c r="L879" s="984"/>
      <c r="M879" s="984"/>
      <c r="N879" s="984"/>
      <c r="O879" s="984"/>
      <c r="P879" s="984"/>
      <c r="Q879" s="984"/>
      <c r="R879" s="984"/>
      <c r="S879" s="984"/>
      <c r="T879" s="984"/>
      <c r="U879" s="984"/>
      <c r="V879" s="984"/>
      <c r="W879" s="984"/>
      <c r="X879" s="984"/>
      <c r="Y879" s="984"/>
      <c r="Z879" s="984"/>
      <c r="AA879" s="984"/>
    </row>
    <row r="880">
      <c r="A880" s="984"/>
      <c r="B880" s="984"/>
      <c r="C880" s="1036"/>
      <c r="D880" s="984"/>
      <c r="E880" s="984"/>
      <c r="F880" s="984"/>
      <c r="G880" s="984"/>
      <c r="H880" s="984"/>
      <c r="I880" s="984"/>
      <c r="J880" s="984"/>
      <c r="K880" s="984"/>
      <c r="L880" s="984"/>
      <c r="M880" s="984"/>
      <c r="N880" s="984"/>
      <c r="O880" s="984"/>
      <c r="P880" s="984"/>
      <c r="Q880" s="984"/>
      <c r="R880" s="984"/>
      <c r="S880" s="984"/>
      <c r="T880" s="984"/>
      <c r="U880" s="984"/>
      <c r="V880" s="984"/>
      <c r="W880" s="984"/>
      <c r="X880" s="984"/>
      <c r="Y880" s="984"/>
      <c r="Z880" s="984"/>
      <c r="AA880" s="984"/>
    </row>
    <row r="881">
      <c r="A881" s="984"/>
      <c r="B881" s="984"/>
      <c r="C881" s="1036"/>
      <c r="D881" s="984"/>
      <c r="E881" s="984"/>
      <c r="F881" s="984"/>
      <c r="G881" s="984"/>
      <c r="H881" s="984"/>
      <c r="I881" s="984"/>
      <c r="J881" s="984"/>
      <c r="K881" s="984"/>
      <c r="L881" s="984"/>
      <c r="M881" s="984"/>
      <c r="N881" s="984"/>
      <c r="O881" s="984"/>
      <c r="P881" s="984"/>
      <c r="Q881" s="984"/>
      <c r="R881" s="984"/>
      <c r="S881" s="984"/>
      <c r="T881" s="984"/>
      <c r="U881" s="984"/>
      <c r="V881" s="984"/>
      <c r="W881" s="984"/>
      <c r="X881" s="984"/>
      <c r="Y881" s="984"/>
      <c r="Z881" s="984"/>
      <c r="AA881" s="984"/>
    </row>
    <row r="882">
      <c r="A882" s="984"/>
      <c r="B882" s="984"/>
      <c r="C882" s="1036"/>
      <c r="D882" s="984"/>
      <c r="E882" s="984"/>
      <c r="F882" s="984"/>
      <c r="G882" s="984"/>
      <c r="H882" s="984"/>
      <c r="I882" s="984"/>
      <c r="J882" s="984"/>
      <c r="K882" s="984"/>
      <c r="L882" s="984"/>
      <c r="M882" s="984"/>
      <c r="N882" s="984"/>
      <c r="O882" s="984"/>
      <c r="P882" s="984"/>
      <c r="Q882" s="984"/>
      <c r="R882" s="984"/>
      <c r="S882" s="984"/>
      <c r="T882" s="984"/>
      <c r="U882" s="984"/>
      <c r="V882" s="984"/>
      <c r="W882" s="984"/>
      <c r="X882" s="984"/>
      <c r="Y882" s="984"/>
      <c r="Z882" s="984"/>
      <c r="AA882" s="984"/>
    </row>
    <row r="883">
      <c r="A883" s="984"/>
      <c r="B883" s="984"/>
      <c r="C883" s="1036"/>
      <c r="D883" s="984"/>
      <c r="E883" s="984"/>
      <c r="F883" s="984"/>
      <c r="G883" s="984"/>
      <c r="H883" s="984"/>
      <c r="I883" s="984"/>
      <c r="J883" s="984"/>
      <c r="K883" s="984"/>
      <c r="L883" s="984"/>
      <c r="M883" s="984"/>
      <c r="N883" s="984"/>
      <c r="O883" s="984"/>
      <c r="P883" s="984"/>
      <c r="Q883" s="984"/>
      <c r="R883" s="984"/>
      <c r="S883" s="984"/>
      <c r="T883" s="984"/>
      <c r="U883" s="984"/>
      <c r="V883" s="984"/>
      <c r="W883" s="984"/>
      <c r="X883" s="984"/>
      <c r="Y883" s="984"/>
      <c r="Z883" s="984"/>
      <c r="AA883" s="984"/>
    </row>
    <row r="884">
      <c r="A884" s="984"/>
      <c r="B884" s="984"/>
      <c r="C884" s="1036"/>
      <c r="D884" s="984"/>
      <c r="E884" s="984"/>
      <c r="F884" s="984"/>
      <c r="G884" s="984"/>
      <c r="H884" s="984"/>
      <c r="I884" s="984"/>
      <c r="J884" s="984"/>
      <c r="K884" s="984"/>
      <c r="L884" s="984"/>
      <c r="M884" s="984"/>
      <c r="N884" s="984"/>
      <c r="O884" s="984"/>
      <c r="P884" s="984"/>
      <c r="Q884" s="984"/>
      <c r="R884" s="984"/>
      <c r="S884" s="984"/>
      <c r="T884" s="984"/>
      <c r="U884" s="984"/>
      <c r="V884" s="984"/>
      <c r="W884" s="984"/>
      <c r="X884" s="984"/>
      <c r="Y884" s="984"/>
      <c r="Z884" s="984"/>
      <c r="AA884" s="984"/>
    </row>
    <row r="885">
      <c r="A885" s="984"/>
      <c r="B885" s="984"/>
      <c r="C885" s="1036"/>
      <c r="D885" s="984"/>
      <c r="E885" s="984"/>
      <c r="F885" s="984"/>
      <c r="G885" s="984"/>
      <c r="H885" s="984"/>
      <c r="I885" s="984"/>
      <c r="J885" s="984"/>
      <c r="K885" s="984"/>
      <c r="L885" s="984"/>
      <c r="M885" s="984"/>
      <c r="N885" s="984"/>
      <c r="O885" s="984"/>
      <c r="P885" s="984"/>
      <c r="Q885" s="984"/>
      <c r="R885" s="984"/>
      <c r="S885" s="984"/>
      <c r="T885" s="984"/>
      <c r="U885" s="984"/>
      <c r="V885" s="984"/>
      <c r="W885" s="984"/>
      <c r="X885" s="984"/>
      <c r="Y885" s="984"/>
      <c r="Z885" s="984"/>
      <c r="AA885" s="984"/>
    </row>
    <row r="886">
      <c r="A886" s="984"/>
      <c r="B886" s="984"/>
      <c r="C886" s="1036"/>
      <c r="D886" s="984"/>
      <c r="E886" s="984"/>
      <c r="F886" s="984"/>
      <c r="G886" s="984"/>
      <c r="H886" s="984"/>
      <c r="I886" s="984"/>
      <c r="J886" s="984"/>
      <c r="K886" s="984"/>
      <c r="L886" s="984"/>
      <c r="M886" s="984"/>
      <c r="N886" s="984"/>
      <c r="O886" s="984"/>
      <c r="P886" s="984"/>
      <c r="Q886" s="984"/>
      <c r="R886" s="984"/>
      <c r="S886" s="984"/>
      <c r="T886" s="984"/>
      <c r="U886" s="984"/>
      <c r="V886" s="984"/>
      <c r="W886" s="984"/>
      <c r="X886" s="984"/>
      <c r="Y886" s="984"/>
      <c r="Z886" s="984"/>
      <c r="AA886" s="984"/>
    </row>
    <row r="887">
      <c r="A887" s="984"/>
      <c r="B887" s="984"/>
      <c r="C887" s="1036"/>
      <c r="D887" s="984"/>
      <c r="E887" s="984"/>
      <c r="F887" s="984"/>
      <c r="G887" s="984"/>
      <c r="H887" s="984"/>
      <c r="I887" s="984"/>
      <c r="J887" s="984"/>
      <c r="K887" s="984"/>
      <c r="L887" s="984"/>
      <c r="M887" s="984"/>
      <c r="N887" s="984"/>
      <c r="O887" s="984"/>
      <c r="P887" s="984"/>
      <c r="Q887" s="984"/>
      <c r="R887" s="984"/>
      <c r="S887" s="984"/>
      <c r="T887" s="984"/>
      <c r="U887" s="984"/>
      <c r="V887" s="984"/>
      <c r="W887" s="984"/>
      <c r="X887" s="984"/>
      <c r="Y887" s="984"/>
      <c r="Z887" s="984"/>
      <c r="AA887" s="984"/>
    </row>
    <row r="888">
      <c r="A888" s="984"/>
      <c r="B888" s="984"/>
      <c r="C888" s="1036"/>
      <c r="D888" s="984"/>
      <c r="E888" s="984"/>
      <c r="F888" s="984"/>
      <c r="G888" s="984"/>
      <c r="H888" s="984"/>
      <c r="I888" s="984"/>
      <c r="J888" s="984"/>
      <c r="K888" s="984"/>
      <c r="L888" s="984"/>
      <c r="M888" s="984"/>
      <c r="N888" s="984"/>
      <c r="O888" s="984"/>
      <c r="P888" s="984"/>
      <c r="Q888" s="984"/>
      <c r="R888" s="984"/>
      <c r="S888" s="984"/>
      <c r="T888" s="984"/>
      <c r="U888" s="984"/>
      <c r="V888" s="984"/>
      <c r="W888" s="984"/>
      <c r="X888" s="984"/>
      <c r="Y888" s="984"/>
      <c r="Z888" s="984"/>
      <c r="AA888" s="984"/>
    </row>
    <row r="889">
      <c r="A889" s="984"/>
      <c r="B889" s="984"/>
      <c r="C889" s="1036"/>
      <c r="D889" s="984"/>
      <c r="E889" s="984"/>
      <c r="F889" s="984"/>
      <c r="G889" s="984"/>
      <c r="H889" s="984"/>
      <c r="I889" s="984"/>
      <c r="J889" s="984"/>
      <c r="K889" s="984"/>
      <c r="L889" s="984"/>
      <c r="M889" s="984"/>
      <c r="N889" s="984"/>
      <c r="O889" s="984"/>
      <c r="P889" s="984"/>
      <c r="Q889" s="984"/>
      <c r="R889" s="984"/>
      <c r="S889" s="984"/>
      <c r="T889" s="984"/>
      <c r="U889" s="984"/>
      <c r="V889" s="984"/>
      <c r="W889" s="984"/>
      <c r="X889" s="984"/>
      <c r="Y889" s="984"/>
      <c r="Z889" s="984"/>
      <c r="AA889" s="984"/>
    </row>
    <row r="890">
      <c r="A890" s="984"/>
      <c r="B890" s="984"/>
      <c r="C890" s="1036"/>
      <c r="D890" s="984"/>
      <c r="E890" s="984"/>
      <c r="F890" s="984"/>
      <c r="G890" s="984"/>
      <c r="H890" s="984"/>
      <c r="I890" s="984"/>
      <c r="J890" s="984"/>
      <c r="K890" s="984"/>
      <c r="L890" s="984"/>
      <c r="M890" s="984"/>
      <c r="N890" s="984"/>
      <c r="O890" s="984"/>
      <c r="P890" s="984"/>
      <c r="Q890" s="984"/>
      <c r="R890" s="984"/>
      <c r="S890" s="984"/>
      <c r="T890" s="984"/>
      <c r="U890" s="984"/>
      <c r="V890" s="984"/>
      <c r="W890" s="984"/>
      <c r="X890" s="984"/>
      <c r="Y890" s="984"/>
      <c r="Z890" s="984"/>
      <c r="AA890" s="984"/>
    </row>
    <row r="891">
      <c r="A891" s="984"/>
      <c r="B891" s="984"/>
      <c r="C891" s="1036"/>
      <c r="D891" s="984"/>
      <c r="E891" s="984"/>
      <c r="F891" s="984"/>
      <c r="G891" s="984"/>
      <c r="H891" s="984"/>
      <c r="I891" s="984"/>
      <c r="J891" s="984"/>
      <c r="K891" s="984"/>
      <c r="L891" s="984"/>
      <c r="M891" s="984"/>
      <c r="N891" s="984"/>
      <c r="O891" s="984"/>
      <c r="P891" s="984"/>
      <c r="Q891" s="984"/>
      <c r="R891" s="984"/>
      <c r="S891" s="984"/>
      <c r="T891" s="984"/>
      <c r="U891" s="984"/>
      <c r="V891" s="984"/>
      <c r="W891" s="984"/>
      <c r="X891" s="984"/>
      <c r="Y891" s="984"/>
      <c r="Z891" s="984"/>
      <c r="AA891" s="984"/>
    </row>
    <row r="892">
      <c r="A892" s="984"/>
      <c r="B892" s="984"/>
      <c r="C892" s="1036"/>
      <c r="D892" s="984"/>
      <c r="E892" s="984"/>
      <c r="F892" s="984"/>
      <c r="G892" s="984"/>
      <c r="H892" s="984"/>
      <c r="I892" s="984"/>
      <c r="J892" s="984"/>
      <c r="K892" s="984"/>
      <c r="L892" s="984"/>
      <c r="M892" s="984"/>
      <c r="N892" s="984"/>
      <c r="O892" s="984"/>
      <c r="P892" s="984"/>
      <c r="Q892" s="984"/>
      <c r="R892" s="984"/>
      <c r="S892" s="984"/>
      <c r="T892" s="984"/>
      <c r="U892" s="984"/>
      <c r="V892" s="984"/>
      <c r="W892" s="984"/>
      <c r="X892" s="984"/>
      <c r="Y892" s="984"/>
      <c r="Z892" s="984"/>
      <c r="AA892" s="984"/>
    </row>
    <row r="893">
      <c r="A893" s="984"/>
      <c r="B893" s="984"/>
      <c r="C893" s="1036"/>
      <c r="D893" s="984"/>
      <c r="E893" s="984"/>
      <c r="F893" s="984"/>
      <c r="G893" s="984"/>
      <c r="H893" s="984"/>
      <c r="I893" s="984"/>
      <c r="J893" s="984"/>
      <c r="K893" s="984"/>
      <c r="L893" s="984"/>
      <c r="M893" s="984"/>
      <c r="N893" s="984"/>
      <c r="O893" s="984"/>
      <c r="P893" s="984"/>
      <c r="Q893" s="984"/>
      <c r="R893" s="984"/>
      <c r="S893" s="984"/>
      <c r="T893" s="984"/>
      <c r="U893" s="984"/>
      <c r="V893" s="984"/>
      <c r="W893" s="984"/>
      <c r="X893" s="984"/>
      <c r="Y893" s="984"/>
      <c r="Z893" s="984"/>
      <c r="AA893" s="984"/>
    </row>
    <row r="894">
      <c r="A894" s="984"/>
      <c r="B894" s="984"/>
      <c r="C894" s="1036"/>
      <c r="D894" s="984"/>
      <c r="E894" s="984"/>
      <c r="F894" s="984"/>
      <c r="G894" s="984"/>
      <c r="H894" s="984"/>
      <c r="I894" s="984"/>
      <c r="J894" s="984"/>
      <c r="K894" s="984"/>
      <c r="L894" s="984"/>
      <c r="M894" s="984"/>
      <c r="N894" s="984"/>
      <c r="O894" s="984"/>
      <c r="P894" s="984"/>
      <c r="Q894" s="984"/>
      <c r="R894" s="984"/>
      <c r="S894" s="984"/>
      <c r="T894" s="984"/>
      <c r="U894" s="984"/>
      <c r="V894" s="984"/>
      <c r="W894" s="984"/>
      <c r="X894" s="984"/>
      <c r="Y894" s="984"/>
      <c r="Z894" s="984"/>
      <c r="AA894" s="984"/>
    </row>
    <row r="895">
      <c r="A895" s="984"/>
      <c r="B895" s="984"/>
      <c r="C895" s="1036"/>
      <c r="D895" s="984"/>
      <c r="E895" s="984"/>
      <c r="F895" s="984"/>
      <c r="G895" s="984"/>
      <c r="H895" s="984"/>
      <c r="I895" s="984"/>
      <c r="J895" s="984"/>
      <c r="K895" s="984"/>
      <c r="L895" s="984"/>
      <c r="M895" s="984"/>
      <c r="N895" s="984"/>
      <c r="O895" s="984"/>
      <c r="P895" s="984"/>
      <c r="Q895" s="984"/>
      <c r="R895" s="984"/>
      <c r="S895" s="984"/>
      <c r="T895" s="984"/>
      <c r="U895" s="984"/>
      <c r="V895" s="984"/>
      <c r="W895" s="984"/>
      <c r="X895" s="984"/>
      <c r="Y895" s="984"/>
      <c r="Z895" s="984"/>
      <c r="AA895" s="984"/>
    </row>
    <row r="896">
      <c r="A896" s="984"/>
      <c r="B896" s="984"/>
      <c r="C896" s="1036"/>
      <c r="D896" s="984"/>
      <c r="E896" s="984"/>
      <c r="F896" s="984"/>
      <c r="G896" s="984"/>
      <c r="H896" s="984"/>
      <c r="I896" s="984"/>
      <c r="J896" s="984"/>
      <c r="K896" s="984"/>
      <c r="L896" s="984"/>
      <c r="M896" s="984"/>
      <c r="N896" s="984"/>
      <c r="O896" s="984"/>
      <c r="P896" s="984"/>
      <c r="Q896" s="984"/>
      <c r="R896" s="984"/>
      <c r="S896" s="984"/>
      <c r="T896" s="984"/>
      <c r="U896" s="984"/>
      <c r="V896" s="984"/>
      <c r="W896" s="984"/>
      <c r="X896" s="984"/>
      <c r="Y896" s="984"/>
      <c r="Z896" s="984"/>
      <c r="AA896" s="984"/>
    </row>
    <row r="897">
      <c r="A897" s="984"/>
      <c r="B897" s="984"/>
      <c r="C897" s="1036"/>
      <c r="D897" s="984"/>
      <c r="E897" s="984"/>
      <c r="F897" s="984"/>
      <c r="G897" s="984"/>
      <c r="H897" s="984"/>
      <c r="I897" s="984"/>
      <c r="J897" s="984"/>
      <c r="K897" s="984"/>
      <c r="L897" s="984"/>
      <c r="M897" s="984"/>
      <c r="N897" s="984"/>
      <c r="O897" s="984"/>
      <c r="P897" s="984"/>
      <c r="Q897" s="984"/>
      <c r="R897" s="984"/>
      <c r="S897" s="984"/>
      <c r="T897" s="984"/>
      <c r="U897" s="984"/>
      <c r="V897" s="984"/>
      <c r="W897" s="984"/>
      <c r="X897" s="984"/>
      <c r="Y897" s="984"/>
      <c r="Z897" s="984"/>
      <c r="AA897" s="984"/>
    </row>
    <row r="898">
      <c r="A898" s="984"/>
      <c r="B898" s="984"/>
      <c r="C898" s="1036"/>
      <c r="D898" s="984"/>
      <c r="E898" s="984"/>
      <c r="F898" s="984"/>
      <c r="G898" s="984"/>
      <c r="H898" s="984"/>
      <c r="I898" s="984"/>
      <c r="J898" s="984"/>
      <c r="K898" s="984"/>
      <c r="L898" s="984"/>
      <c r="M898" s="984"/>
      <c r="N898" s="984"/>
      <c r="O898" s="984"/>
      <c r="P898" s="984"/>
      <c r="Q898" s="984"/>
      <c r="R898" s="984"/>
      <c r="S898" s="984"/>
      <c r="T898" s="984"/>
      <c r="U898" s="984"/>
      <c r="V898" s="984"/>
      <c r="W898" s="984"/>
      <c r="X898" s="984"/>
      <c r="Y898" s="984"/>
      <c r="Z898" s="984"/>
      <c r="AA898" s="984"/>
    </row>
    <row r="899">
      <c r="A899" s="984"/>
      <c r="B899" s="984"/>
      <c r="C899" s="1036"/>
      <c r="D899" s="984"/>
      <c r="E899" s="984"/>
      <c r="F899" s="984"/>
      <c r="G899" s="984"/>
      <c r="H899" s="984"/>
      <c r="I899" s="984"/>
      <c r="J899" s="984"/>
      <c r="K899" s="984"/>
      <c r="L899" s="984"/>
      <c r="M899" s="984"/>
      <c r="N899" s="984"/>
      <c r="O899" s="984"/>
      <c r="P899" s="984"/>
      <c r="Q899" s="984"/>
      <c r="R899" s="984"/>
      <c r="S899" s="984"/>
      <c r="T899" s="984"/>
      <c r="U899" s="984"/>
      <c r="V899" s="984"/>
      <c r="W899" s="984"/>
      <c r="X899" s="984"/>
      <c r="Y899" s="984"/>
      <c r="Z899" s="984"/>
      <c r="AA899" s="984"/>
    </row>
    <row r="900">
      <c r="A900" s="984"/>
      <c r="B900" s="984"/>
      <c r="C900" s="1036"/>
      <c r="D900" s="984"/>
      <c r="E900" s="984"/>
      <c r="F900" s="984"/>
      <c r="G900" s="984"/>
      <c r="H900" s="984"/>
      <c r="I900" s="984"/>
      <c r="J900" s="984"/>
      <c r="K900" s="984"/>
      <c r="L900" s="984"/>
      <c r="M900" s="984"/>
      <c r="N900" s="984"/>
      <c r="O900" s="984"/>
      <c r="P900" s="984"/>
      <c r="Q900" s="984"/>
      <c r="R900" s="984"/>
      <c r="S900" s="984"/>
      <c r="T900" s="984"/>
      <c r="U900" s="984"/>
      <c r="V900" s="984"/>
      <c r="W900" s="984"/>
      <c r="X900" s="984"/>
      <c r="Y900" s="984"/>
      <c r="Z900" s="984"/>
      <c r="AA900" s="984"/>
    </row>
    <row r="901">
      <c r="A901" s="984"/>
      <c r="B901" s="984"/>
      <c r="C901" s="1036"/>
      <c r="D901" s="984"/>
      <c r="E901" s="984"/>
      <c r="F901" s="984"/>
      <c r="G901" s="984"/>
      <c r="H901" s="984"/>
      <c r="I901" s="984"/>
      <c r="J901" s="984"/>
      <c r="K901" s="984"/>
      <c r="L901" s="984"/>
      <c r="M901" s="984"/>
      <c r="N901" s="984"/>
      <c r="O901" s="984"/>
      <c r="P901" s="984"/>
      <c r="Q901" s="984"/>
      <c r="R901" s="984"/>
      <c r="S901" s="984"/>
      <c r="T901" s="984"/>
      <c r="U901" s="984"/>
      <c r="V901" s="984"/>
      <c r="W901" s="984"/>
      <c r="X901" s="984"/>
      <c r="Y901" s="984"/>
      <c r="Z901" s="984"/>
      <c r="AA901" s="984"/>
    </row>
    <row r="902">
      <c r="A902" s="984"/>
      <c r="B902" s="984"/>
      <c r="C902" s="1036"/>
      <c r="D902" s="984"/>
      <c r="E902" s="984"/>
      <c r="F902" s="984"/>
      <c r="G902" s="984"/>
      <c r="H902" s="984"/>
      <c r="I902" s="984"/>
      <c r="J902" s="984"/>
      <c r="K902" s="984"/>
      <c r="L902" s="984"/>
      <c r="M902" s="984"/>
      <c r="N902" s="984"/>
      <c r="O902" s="984"/>
      <c r="P902" s="984"/>
      <c r="Q902" s="984"/>
      <c r="R902" s="984"/>
      <c r="S902" s="984"/>
      <c r="T902" s="984"/>
      <c r="U902" s="984"/>
      <c r="V902" s="984"/>
      <c r="W902" s="984"/>
      <c r="X902" s="984"/>
      <c r="Y902" s="984"/>
      <c r="Z902" s="984"/>
      <c r="AA902" s="984"/>
    </row>
    <row r="903">
      <c r="A903" s="984"/>
      <c r="B903" s="984"/>
      <c r="C903" s="1036"/>
      <c r="D903" s="984"/>
      <c r="E903" s="984"/>
      <c r="F903" s="984"/>
      <c r="G903" s="984"/>
      <c r="H903" s="984"/>
      <c r="I903" s="984"/>
      <c r="J903" s="984"/>
      <c r="K903" s="984"/>
      <c r="L903" s="984"/>
      <c r="M903" s="984"/>
      <c r="N903" s="984"/>
      <c r="O903" s="984"/>
      <c r="P903" s="984"/>
      <c r="Q903" s="984"/>
      <c r="R903" s="984"/>
      <c r="S903" s="984"/>
      <c r="T903" s="984"/>
      <c r="U903" s="984"/>
      <c r="V903" s="984"/>
      <c r="W903" s="984"/>
      <c r="X903" s="984"/>
      <c r="Y903" s="984"/>
      <c r="Z903" s="984"/>
      <c r="AA903" s="984"/>
    </row>
    <row r="904">
      <c r="A904" s="984"/>
      <c r="B904" s="984"/>
      <c r="C904" s="1036"/>
      <c r="D904" s="984"/>
      <c r="E904" s="984"/>
      <c r="F904" s="984"/>
      <c r="G904" s="984"/>
      <c r="H904" s="984"/>
      <c r="I904" s="984"/>
      <c r="J904" s="984"/>
      <c r="K904" s="984"/>
      <c r="L904" s="984"/>
      <c r="M904" s="984"/>
      <c r="N904" s="984"/>
      <c r="O904" s="984"/>
      <c r="P904" s="984"/>
      <c r="Q904" s="984"/>
      <c r="R904" s="984"/>
      <c r="S904" s="984"/>
      <c r="T904" s="984"/>
      <c r="U904" s="984"/>
      <c r="V904" s="984"/>
      <c r="W904" s="984"/>
      <c r="X904" s="984"/>
      <c r="Y904" s="984"/>
      <c r="Z904" s="984"/>
      <c r="AA904" s="984"/>
    </row>
    <row r="905">
      <c r="A905" s="984"/>
      <c r="B905" s="984"/>
      <c r="C905" s="1036"/>
      <c r="D905" s="984"/>
      <c r="E905" s="984"/>
      <c r="F905" s="984"/>
      <c r="G905" s="984"/>
      <c r="H905" s="984"/>
      <c r="I905" s="984"/>
      <c r="J905" s="984"/>
      <c r="K905" s="984"/>
      <c r="L905" s="984"/>
      <c r="M905" s="984"/>
      <c r="N905" s="984"/>
      <c r="O905" s="984"/>
      <c r="P905" s="984"/>
      <c r="Q905" s="984"/>
      <c r="R905" s="984"/>
      <c r="S905" s="984"/>
      <c r="T905" s="984"/>
      <c r="U905" s="984"/>
      <c r="V905" s="984"/>
      <c r="W905" s="984"/>
      <c r="X905" s="984"/>
      <c r="Y905" s="984"/>
      <c r="Z905" s="984"/>
      <c r="AA905" s="984"/>
    </row>
    <row r="906">
      <c r="A906" s="984"/>
      <c r="B906" s="984"/>
      <c r="C906" s="1036"/>
      <c r="D906" s="984"/>
      <c r="E906" s="984"/>
      <c r="F906" s="984"/>
      <c r="G906" s="984"/>
      <c r="H906" s="984"/>
      <c r="I906" s="984"/>
      <c r="J906" s="984"/>
      <c r="K906" s="984"/>
      <c r="L906" s="984"/>
      <c r="M906" s="984"/>
      <c r="N906" s="984"/>
      <c r="O906" s="984"/>
      <c r="P906" s="984"/>
      <c r="Q906" s="984"/>
      <c r="R906" s="984"/>
      <c r="S906" s="984"/>
      <c r="T906" s="984"/>
      <c r="U906" s="984"/>
      <c r="V906" s="984"/>
      <c r="W906" s="984"/>
      <c r="X906" s="984"/>
      <c r="Y906" s="984"/>
      <c r="Z906" s="984"/>
      <c r="AA906" s="984"/>
    </row>
    <row r="907">
      <c r="A907" s="984"/>
      <c r="B907" s="984"/>
      <c r="C907" s="1036"/>
      <c r="D907" s="984"/>
      <c r="E907" s="984"/>
      <c r="F907" s="984"/>
      <c r="G907" s="984"/>
      <c r="H907" s="984"/>
      <c r="I907" s="984"/>
      <c r="J907" s="984"/>
      <c r="K907" s="984"/>
      <c r="L907" s="984"/>
      <c r="M907" s="984"/>
      <c r="N907" s="984"/>
      <c r="O907" s="984"/>
      <c r="P907" s="984"/>
      <c r="Q907" s="984"/>
      <c r="R907" s="984"/>
      <c r="S907" s="984"/>
      <c r="T907" s="984"/>
      <c r="U907" s="984"/>
      <c r="V907" s="984"/>
      <c r="W907" s="984"/>
      <c r="X907" s="984"/>
      <c r="Y907" s="984"/>
      <c r="Z907" s="984"/>
      <c r="AA907" s="984"/>
    </row>
    <row r="908">
      <c r="A908" s="984"/>
      <c r="B908" s="984"/>
      <c r="C908" s="1036"/>
      <c r="D908" s="984"/>
      <c r="E908" s="984"/>
      <c r="F908" s="984"/>
      <c r="G908" s="984"/>
      <c r="H908" s="984"/>
      <c r="I908" s="984"/>
      <c r="J908" s="984"/>
      <c r="K908" s="984"/>
      <c r="L908" s="984"/>
      <c r="M908" s="984"/>
      <c r="N908" s="984"/>
      <c r="O908" s="984"/>
      <c r="P908" s="984"/>
      <c r="Q908" s="984"/>
      <c r="R908" s="984"/>
      <c r="S908" s="984"/>
      <c r="T908" s="984"/>
      <c r="U908" s="984"/>
      <c r="V908" s="984"/>
      <c r="W908" s="984"/>
      <c r="X908" s="984"/>
      <c r="Y908" s="984"/>
      <c r="Z908" s="984"/>
      <c r="AA908" s="984"/>
    </row>
    <row r="909">
      <c r="A909" s="984"/>
      <c r="B909" s="984"/>
      <c r="C909" s="1036"/>
      <c r="D909" s="984"/>
      <c r="E909" s="984"/>
      <c r="F909" s="984"/>
      <c r="G909" s="984"/>
      <c r="H909" s="984"/>
      <c r="I909" s="984"/>
      <c r="J909" s="984"/>
      <c r="K909" s="984"/>
      <c r="L909" s="984"/>
      <c r="M909" s="984"/>
      <c r="N909" s="984"/>
      <c r="O909" s="984"/>
      <c r="P909" s="984"/>
      <c r="Q909" s="984"/>
      <c r="R909" s="984"/>
      <c r="S909" s="984"/>
      <c r="T909" s="984"/>
      <c r="U909" s="984"/>
      <c r="V909" s="984"/>
      <c r="W909" s="984"/>
      <c r="X909" s="984"/>
      <c r="Y909" s="984"/>
      <c r="Z909" s="984"/>
      <c r="AA909" s="984"/>
    </row>
    <row r="910">
      <c r="A910" s="984"/>
      <c r="B910" s="984"/>
      <c r="C910" s="1036"/>
      <c r="D910" s="984"/>
      <c r="E910" s="984"/>
      <c r="F910" s="984"/>
      <c r="G910" s="984"/>
      <c r="H910" s="984"/>
      <c r="I910" s="984"/>
      <c r="J910" s="984"/>
      <c r="K910" s="984"/>
      <c r="L910" s="984"/>
      <c r="M910" s="984"/>
      <c r="N910" s="984"/>
      <c r="O910" s="984"/>
      <c r="P910" s="984"/>
      <c r="Q910" s="984"/>
      <c r="R910" s="984"/>
      <c r="S910" s="984"/>
      <c r="T910" s="984"/>
      <c r="U910" s="984"/>
      <c r="V910" s="984"/>
      <c r="W910" s="984"/>
      <c r="X910" s="984"/>
      <c r="Y910" s="984"/>
      <c r="Z910" s="984"/>
      <c r="AA910" s="984"/>
    </row>
    <row r="911">
      <c r="A911" s="984"/>
      <c r="B911" s="984"/>
      <c r="C911" s="1036"/>
      <c r="D911" s="984"/>
      <c r="E911" s="984"/>
      <c r="F911" s="984"/>
      <c r="G911" s="984"/>
      <c r="H911" s="984"/>
      <c r="I911" s="984"/>
      <c r="J911" s="984"/>
      <c r="K911" s="984"/>
      <c r="L911" s="984"/>
      <c r="M911" s="984"/>
      <c r="N911" s="984"/>
      <c r="O911" s="984"/>
      <c r="P911" s="984"/>
      <c r="Q911" s="984"/>
      <c r="R911" s="984"/>
      <c r="S911" s="984"/>
      <c r="T911" s="984"/>
      <c r="U911" s="984"/>
      <c r="V911" s="984"/>
      <c r="W911" s="984"/>
      <c r="X911" s="984"/>
      <c r="Y911" s="984"/>
      <c r="Z911" s="984"/>
      <c r="AA911" s="984"/>
    </row>
    <row r="912">
      <c r="A912" s="984"/>
      <c r="B912" s="984"/>
      <c r="C912" s="1036"/>
      <c r="D912" s="984"/>
      <c r="E912" s="984"/>
      <c r="F912" s="984"/>
      <c r="G912" s="984"/>
      <c r="H912" s="984"/>
      <c r="I912" s="984"/>
      <c r="J912" s="984"/>
      <c r="K912" s="984"/>
      <c r="L912" s="984"/>
      <c r="M912" s="984"/>
      <c r="N912" s="984"/>
      <c r="O912" s="984"/>
      <c r="P912" s="984"/>
      <c r="Q912" s="984"/>
      <c r="R912" s="984"/>
      <c r="S912" s="984"/>
      <c r="T912" s="984"/>
      <c r="U912" s="984"/>
      <c r="V912" s="984"/>
      <c r="W912" s="984"/>
      <c r="X912" s="984"/>
      <c r="Y912" s="984"/>
      <c r="Z912" s="984"/>
      <c r="AA912" s="984"/>
    </row>
    <row r="913">
      <c r="A913" s="984"/>
      <c r="B913" s="984"/>
      <c r="C913" s="1036"/>
      <c r="D913" s="984"/>
      <c r="E913" s="984"/>
      <c r="F913" s="984"/>
      <c r="G913" s="984"/>
      <c r="H913" s="984"/>
      <c r="I913" s="984"/>
      <c r="J913" s="984"/>
      <c r="K913" s="984"/>
      <c r="L913" s="984"/>
      <c r="M913" s="984"/>
      <c r="N913" s="984"/>
      <c r="O913" s="984"/>
      <c r="P913" s="984"/>
      <c r="Q913" s="984"/>
      <c r="R913" s="984"/>
      <c r="S913" s="984"/>
      <c r="T913" s="984"/>
      <c r="U913" s="984"/>
      <c r="V913" s="984"/>
      <c r="W913" s="984"/>
      <c r="X913" s="984"/>
      <c r="Y913" s="984"/>
      <c r="Z913" s="984"/>
      <c r="AA913" s="984"/>
    </row>
    <row r="914">
      <c r="A914" s="984"/>
      <c r="B914" s="984"/>
      <c r="C914" s="1036"/>
      <c r="D914" s="984"/>
      <c r="E914" s="984"/>
      <c r="F914" s="984"/>
      <c r="G914" s="984"/>
      <c r="H914" s="984"/>
      <c r="I914" s="984"/>
      <c r="J914" s="984"/>
      <c r="K914" s="984"/>
      <c r="L914" s="984"/>
      <c r="M914" s="984"/>
      <c r="N914" s="984"/>
      <c r="O914" s="984"/>
      <c r="P914" s="984"/>
      <c r="Q914" s="984"/>
      <c r="R914" s="984"/>
      <c r="S914" s="984"/>
      <c r="T914" s="984"/>
      <c r="U914" s="984"/>
      <c r="V914" s="984"/>
      <c r="W914" s="984"/>
      <c r="X914" s="984"/>
      <c r="Y914" s="984"/>
      <c r="Z914" s="984"/>
      <c r="AA914" s="984"/>
    </row>
    <row r="915">
      <c r="A915" s="984"/>
      <c r="B915" s="984"/>
      <c r="C915" s="1036"/>
      <c r="D915" s="984"/>
      <c r="E915" s="984"/>
      <c r="F915" s="984"/>
      <c r="G915" s="984"/>
      <c r="H915" s="984"/>
      <c r="I915" s="984"/>
      <c r="J915" s="984"/>
      <c r="K915" s="984"/>
      <c r="L915" s="984"/>
      <c r="M915" s="984"/>
      <c r="N915" s="984"/>
      <c r="O915" s="984"/>
      <c r="P915" s="984"/>
      <c r="Q915" s="984"/>
      <c r="R915" s="984"/>
      <c r="S915" s="984"/>
      <c r="T915" s="984"/>
      <c r="U915" s="984"/>
      <c r="V915" s="984"/>
      <c r="W915" s="984"/>
      <c r="X915" s="984"/>
      <c r="Y915" s="984"/>
      <c r="Z915" s="984"/>
      <c r="AA915" s="984"/>
    </row>
    <row r="916">
      <c r="A916" s="984"/>
      <c r="B916" s="984"/>
      <c r="C916" s="1036"/>
      <c r="D916" s="984"/>
      <c r="E916" s="984"/>
      <c r="F916" s="984"/>
      <c r="G916" s="984"/>
      <c r="H916" s="984"/>
      <c r="I916" s="984"/>
      <c r="J916" s="984"/>
      <c r="K916" s="984"/>
      <c r="L916" s="984"/>
      <c r="M916" s="984"/>
      <c r="N916" s="984"/>
      <c r="O916" s="984"/>
      <c r="P916" s="984"/>
      <c r="Q916" s="984"/>
      <c r="R916" s="984"/>
      <c r="S916" s="984"/>
      <c r="T916" s="984"/>
      <c r="U916" s="984"/>
      <c r="V916" s="984"/>
      <c r="W916" s="984"/>
      <c r="X916" s="984"/>
      <c r="Y916" s="984"/>
      <c r="Z916" s="984"/>
      <c r="AA916" s="984"/>
    </row>
    <row r="917">
      <c r="A917" s="984"/>
      <c r="B917" s="984"/>
      <c r="C917" s="1036"/>
      <c r="D917" s="984"/>
      <c r="E917" s="984"/>
      <c r="F917" s="984"/>
      <c r="G917" s="984"/>
      <c r="H917" s="984"/>
      <c r="I917" s="984"/>
      <c r="J917" s="984"/>
      <c r="K917" s="984"/>
      <c r="L917" s="984"/>
      <c r="M917" s="984"/>
      <c r="N917" s="984"/>
      <c r="O917" s="984"/>
      <c r="P917" s="984"/>
      <c r="Q917" s="984"/>
      <c r="R917" s="984"/>
      <c r="S917" s="984"/>
      <c r="T917" s="984"/>
      <c r="U917" s="984"/>
      <c r="V917" s="984"/>
      <c r="W917" s="984"/>
      <c r="X917" s="984"/>
      <c r="Y917" s="984"/>
      <c r="Z917" s="984"/>
      <c r="AA917" s="984"/>
    </row>
    <row r="918">
      <c r="A918" s="984"/>
      <c r="B918" s="984"/>
      <c r="C918" s="1036"/>
      <c r="D918" s="984"/>
      <c r="E918" s="984"/>
      <c r="F918" s="984"/>
      <c r="G918" s="984"/>
      <c r="H918" s="984"/>
      <c r="I918" s="984"/>
      <c r="J918" s="984"/>
      <c r="K918" s="984"/>
      <c r="L918" s="984"/>
      <c r="M918" s="984"/>
      <c r="N918" s="984"/>
      <c r="O918" s="984"/>
      <c r="P918" s="984"/>
      <c r="Q918" s="984"/>
      <c r="R918" s="984"/>
      <c r="S918" s="984"/>
      <c r="T918" s="984"/>
      <c r="U918" s="984"/>
      <c r="V918" s="984"/>
      <c r="W918" s="984"/>
      <c r="X918" s="984"/>
      <c r="Y918" s="984"/>
      <c r="Z918" s="984"/>
      <c r="AA918" s="984"/>
    </row>
    <row r="919">
      <c r="A919" s="984"/>
      <c r="B919" s="984"/>
      <c r="C919" s="1036"/>
      <c r="D919" s="984"/>
      <c r="E919" s="984"/>
      <c r="F919" s="984"/>
      <c r="G919" s="984"/>
      <c r="H919" s="984"/>
      <c r="I919" s="984"/>
      <c r="J919" s="984"/>
      <c r="K919" s="984"/>
      <c r="L919" s="984"/>
      <c r="M919" s="984"/>
      <c r="N919" s="984"/>
      <c r="O919" s="984"/>
      <c r="P919" s="984"/>
      <c r="Q919" s="984"/>
      <c r="R919" s="984"/>
      <c r="S919" s="984"/>
      <c r="T919" s="984"/>
      <c r="U919" s="984"/>
      <c r="V919" s="984"/>
      <c r="W919" s="984"/>
      <c r="X919" s="984"/>
      <c r="Y919" s="984"/>
      <c r="Z919" s="984"/>
      <c r="AA919" s="984"/>
    </row>
    <row r="920">
      <c r="A920" s="984"/>
      <c r="B920" s="984"/>
      <c r="C920" s="1036"/>
      <c r="D920" s="984"/>
      <c r="E920" s="984"/>
      <c r="F920" s="984"/>
      <c r="G920" s="984"/>
      <c r="H920" s="984"/>
      <c r="I920" s="984"/>
      <c r="J920" s="984"/>
      <c r="K920" s="984"/>
      <c r="L920" s="984"/>
      <c r="M920" s="984"/>
      <c r="N920" s="984"/>
      <c r="O920" s="984"/>
      <c r="P920" s="984"/>
      <c r="Q920" s="984"/>
      <c r="R920" s="984"/>
      <c r="S920" s="984"/>
      <c r="T920" s="984"/>
      <c r="U920" s="984"/>
      <c r="V920" s="984"/>
      <c r="W920" s="984"/>
      <c r="X920" s="984"/>
      <c r="Y920" s="984"/>
      <c r="Z920" s="984"/>
      <c r="AA920" s="984"/>
    </row>
    <row r="921">
      <c r="A921" s="984"/>
      <c r="B921" s="984"/>
      <c r="C921" s="1036"/>
      <c r="D921" s="984"/>
      <c r="E921" s="984"/>
      <c r="F921" s="984"/>
      <c r="G921" s="984"/>
      <c r="H921" s="984"/>
      <c r="I921" s="984"/>
      <c r="J921" s="984"/>
      <c r="K921" s="984"/>
      <c r="L921" s="984"/>
      <c r="M921" s="984"/>
      <c r="N921" s="984"/>
      <c r="O921" s="984"/>
      <c r="P921" s="984"/>
      <c r="Q921" s="984"/>
      <c r="R921" s="984"/>
      <c r="S921" s="984"/>
      <c r="T921" s="984"/>
      <c r="U921" s="984"/>
      <c r="V921" s="984"/>
      <c r="W921" s="984"/>
      <c r="X921" s="984"/>
      <c r="Y921" s="984"/>
      <c r="Z921" s="984"/>
      <c r="AA921" s="984"/>
    </row>
    <row r="922">
      <c r="A922" s="984"/>
      <c r="B922" s="984"/>
      <c r="C922" s="1036"/>
      <c r="D922" s="984"/>
      <c r="E922" s="984"/>
      <c r="F922" s="984"/>
      <c r="G922" s="984"/>
      <c r="H922" s="984"/>
      <c r="I922" s="984"/>
      <c r="J922" s="984"/>
      <c r="K922" s="984"/>
      <c r="L922" s="984"/>
      <c r="M922" s="984"/>
      <c r="N922" s="984"/>
      <c r="O922" s="984"/>
      <c r="P922" s="984"/>
      <c r="Q922" s="984"/>
      <c r="R922" s="984"/>
      <c r="S922" s="984"/>
      <c r="T922" s="984"/>
      <c r="U922" s="984"/>
      <c r="V922" s="984"/>
      <c r="W922" s="984"/>
      <c r="X922" s="984"/>
      <c r="Y922" s="984"/>
      <c r="Z922" s="984"/>
      <c r="AA922" s="984"/>
    </row>
    <row r="923">
      <c r="A923" s="984"/>
      <c r="C923" s="1036"/>
      <c r="D923" s="984"/>
      <c r="E923" s="984"/>
      <c r="F923" s="984"/>
      <c r="G923" s="984"/>
      <c r="H923" s="984"/>
      <c r="I923" s="984"/>
      <c r="J923" s="984"/>
      <c r="K923" s="984"/>
      <c r="L923" s="984"/>
      <c r="M923" s="984"/>
      <c r="N923" s="984"/>
      <c r="O923" s="984"/>
      <c r="P923" s="984"/>
      <c r="Q923" s="984"/>
      <c r="R923" s="984"/>
      <c r="S923" s="984"/>
      <c r="T923" s="984"/>
      <c r="U923" s="984"/>
      <c r="V923" s="984"/>
      <c r="W923" s="984"/>
      <c r="X923" s="984"/>
      <c r="Y923" s="984"/>
      <c r="Z923" s="984"/>
      <c r="AA923" s="984"/>
    </row>
    <row r="924">
      <c r="A924" s="984"/>
      <c r="C924" s="1036"/>
      <c r="D924" s="984"/>
      <c r="E924" s="984"/>
      <c r="F924" s="984"/>
      <c r="G924" s="984"/>
      <c r="H924" s="984"/>
      <c r="I924" s="984"/>
      <c r="J924" s="984"/>
      <c r="K924" s="984"/>
      <c r="L924" s="984"/>
      <c r="M924" s="984"/>
      <c r="N924" s="984"/>
      <c r="O924" s="984"/>
      <c r="P924" s="984"/>
      <c r="Q924" s="984"/>
      <c r="R924" s="984"/>
      <c r="S924" s="984"/>
      <c r="T924" s="984"/>
      <c r="U924" s="984"/>
      <c r="V924" s="984"/>
      <c r="W924" s="984"/>
      <c r="X924" s="984"/>
      <c r="Y924" s="984"/>
      <c r="Z924" s="984"/>
      <c r="AA924" s="984"/>
    </row>
    <row r="925">
      <c r="A925" s="984"/>
      <c r="C925" s="1036"/>
      <c r="D925" s="984"/>
      <c r="E925" s="984"/>
      <c r="F925" s="984"/>
      <c r="G925" s="984"/>
      <c r="H925" s="984"/>
      <c r="I925" s="984"/>
      <c r="J925" s="984"/>
      <c r="K925" s="984"/>
      <c r="L925" s="984"/>
      <c r="M925" s="984"/>
      <c r="N925" s="984"/>
      <c r="O925" s="984"/>
      <c r="P925" s="984"/>
      <c r="Q925" s="984"/>
      <c r="R925" s="984"/>
      <c r="S925" s="984"/>
      <c r="T925" s="984"/>
      <c r="U925" s="984"/>
      <c r="V925" s="984"/>
      <c r="W925" s="984"/>
      <c r="X925" s="984"/>
      <c r="Y925" s="984"/>
      <c r="Z925" s="984"/>
      <c r="AA925" s="984"/>
    </row>
    <row r="926">
      <c r="A926" s="984"/>
      <c r="C926" s="1036"/>
      <c r="D926" s="984"/>
      <c r="E926" s="984"/>
      <c r="F926" s="984"/>
      <c r="G926" s="984"/>
      <c r="H926" s="984"/>
      <c r="I926" s="984"/>
      <c r="J926" s="984"/>
      <c r="K926" s="984"/>
      <c r="L926" s="984"/>
      <c r="M926" s="984"/>
      <c r="N926" s="984"/>
      <c r="O926" s="984"/>
      <c r="P926" s="984"/>
      <c r="Q926" s="984"/>
      <c r="R926" s="984"/>
      <c r="S926" s="984"/>
      <c r="T926" s="984"/>
      <c r="U926" s="984"/>
      <c r="V926" s="984"/>
      <c r="W926" s="984"/>
      <c r="X926" s="984"/>
      <c r="Y926" s="984"/>
      <c r="Z926" s="984"/>
      <c r="AA926" s="984"/>
    </row>
    <row r="927">
      <c r="A927" s="984"/>
      <c r="C927" s="1036"/>
      <c r="D927" s="984"/>
      <c r="E927" s="984"/>
      <c r="F927" s="984"/>
      <c r="G927" s="984"/>
      <c r="H927" s="984"/>
      <c r="I927" s="984"/>
      <c r="J927" s="984"/>
      <c r="K927" s="984"/>
      <c r="L927" s="984"/>
      <c r="M927" s="984"/>
      <c r="N927" s="984"/>
      <c r="O927" s="984"/>
      <c r="P927" s="984"/>
      <c r="Q927" s="984"/>
      <c r="R927" s="984"/>
      <c r="S927" s="984"/>
      <c r="T927" s="984"/>
      <c r="U927" s="984"/>
      <c r="V927" s="984"/>
      <c r="W927" s="984"/>
      <c r="X927" s="984"/>
      <c r="Y927" s="984"/>
      <c r="Z927" s="984"/>
      <c r="AA927" s="984"/>
    </row>
    <row r="928">
      <c r="A928" s="984"/>
      <c r="C928" s="1036"/>
      <c r="D928" s="984"/>
      <c r="E928" s="984"/>
      <c r="F928" s="984"/>
      <c r="G928" s="984"/>
      <c r="H928" s="984"/>
      <c r="I928" s="984"/>
      <c r="J928" s="984"/>
      <c r="K928" s="984"/>
      <c r="L928" s="984"/>
      <c r="M928" s="984"/>
      <c r="N928" s="984"/>
      <c r="O928" s="984"/>
      <c r="P928" s="984"/>
      <c r="Q928" s="984"/>
      <c r="R928" s="984"/>
      <c r="S928" s="984"/>
      <c r="T928" s="984"/>
      <c r="U928" s="984"/>
      <c r="V928" s="984"/>
      <c r="W928" s="984"/>
      <c r="X928" s="984"/>
      <c r="Y928" s="984"/>
      <c r="Z928" s="984"/>
      <c r="AA928" s="984"/>
    </row>
    <row r="929">
      <c r="A929" s="984"/>
      <c r="C929" s="1036"/>
      <c r="D929" s="984"/>
      <c r="E929" s="984"/>
      <c r="F929" s="984"/>
      <c r="G929" s="984"/>
      <c r="H929" s="984"/>
      <c r="I929" s="984"/>
      <c r="J929" s="984"/>
      <c r="K929" s="984"/>
      <c r="L929" s="984"/>
      <c r="M929" s="984"/>
      <c r="N929" s="984"/>
      <c r="O929" s="984"/>
      <c r="P929" s="984"/>
      <c r="Q929" s="984"/>
      <c r="R929" s="984"/>
      <c r="S929" s="984"/>
      <c r="T929" s="984"/>
      <c r="U929" s="984"/>
      <c r="V929" s="984"/>
      <c r="W929" s="984"/>
      <c r="X929" s="984"/>
      <c r="Y929" s="984"/>
      <c r="Z929" s="984"/>
      <c r="AA929" s="984"/>
    </row>
    <row r="930">
      <c r="A930" s="984"/>
      <c r="C930" s="1036"/>
      <c r="D930" s="984"/>
      <c r="E930" s="984"/>
      <c r="F930" s="984"/>
      <c r="G930" s="984"/>
      <c r="H930" s="984"/>
      <c r="I930" s="984"/>
      <c r="J930" s="984"/>
      <c r="K930" s="984"/>
      <c r="L930" s="984"/>
      <c r="M930" s="984"/>
      <c r="N930" s="984"/>
      <c r="O930" s="984"/>
      <c r="P930" s="984"/>
      <c r="Q930" s="984"/>
      <c r="R930" s="984"/>
      <c r="S930" s="984"/>
      <c r="T930" s="984"/>
      <c r="U930" s="984"/>
      <c r="V930" s="984"/>
      <c r="W930" s="984"/>
      <c r="X930" s="984"/>
      <c r="Y930" s="984"/>
      <c r="Z930" s="984"/>
      <c r="AA930" s="984"/>
    </row>
    <row r="931">
      <c r="A931" s="984"/>
      <c r="C931" s="1036"/>
      <c r="D931" s="984"/>
      <c r="E931" s="984"/>
      <c r="F931" s="984"/>
      <c r="G931" s="984"/>
      <c r="H931" s="984"/>
      <c r="I931" s="984"/>
      <c r="J931" s="984"/>
      <c r="K931" s="984"/>
      <c r="L931" s="984"/>
      <c r="M931" s="984"/>
      <c r="N931" s="984"/>
      <c r="O931" s="984"/>
      <c r="P931" s="984"/>
      <c r="Q931" s="984"/>
      <c r="R931" s="984"/>
      <c r="S931" s="984"/>
      <c r="T931" s="984"/>
      <c r="U931" s="984"/>
      <c r="V931" s="984"/>
      <c r="W931" s="984"/>
      <c r="X931" s="984"/>
      <c r="Y931" s="984"/>
      <c r="Z931" s="984"/>
      <c r="AA931" s="984"/>
    </row>
    <row r="932">
      <c r="A932" s="984"/>
      <c r="C932" s="1036"/>
      <c r="D932" s="984"/>
      <c r="E932" s="984"/>
      <c r="F932" s="984"/>
      <c r="G932" s="984"/>
      <c r="H932" s="984"/>
      <c r="I932" s="984"/>
      <c r="J932" s="984"/>
      <c r="K932" s="984"/>
      <c r="L932" s="984"/>
      <c r="M932" s="984"/>
      <c r="N932" s="984"/>
      <c r="O932" s="984"/>
      <c r="P932" s="984"/>
      <c r="Q932" s="984"/>
      <c r="R932" s="984"/>
      <c r="S932" s="984"/>
      <c r="T932" s="984"/>
      <c r="U932" s="984"/>
      <c r="V932" s="984"/>
      <c r="W932" s="984"/>
      <c r="X932" s="984"/>
      <c r="Y932" s="984"/>
      <c r="Z932" s="984"/>
      <c r="AA932" s="984"/>
    </row>
    <row r="933">
      <c r="A933" s="984"/>
      <c r="C933" s="1036"/>
      <c r="D933" s="984"/>
      <c r="E933" s="984"/>
      <c r="F933" s="984"/>
      <c r="G933" s="984"/>
      <c r="H933" s="984"/>
      <c r="I933" s="984"/>
      <c r="J933" s="984"/>
      <c r="K933" s="984"/>
      <c r="L933" s="984"/>
      <c r="M933" s="984"/>
      <c r="N933" s="984"/>
      <c r="O933" s="984"/>
      <c r="P933" s="984"/>
      <c r="Q933" s="984"/>
      <c r="R933" s="984"/>
      <c r="S933" s="984"/>
      <c r="T933" s="984"/>
      <c r="U933" s="984"/>
      <c r="V933" s="984"/>
      <c r="W933" s="984"/>
      <c r="X933" s="984"/>
      <c r="Y933" s="984"/>
      <c r="Z933" s="984"/>
      <c r="AA933" s="984"/>
    </row>
    <row r="934">
      <c r="A934" s="984"/>
      <c r="C934" s="1036"/>
      <c r="D934" s="984"/>
      <c r="E934" s="984"/>
      <c r="F934" s="984"/>
      <c r="G934" s="984"/>
      <c r="H934" s="984"/>
      <c r="I934" s="984"/>
      <c r="J934" s="984"/>
      <c r="K934" s="984"/>
      <c r="L934" s="984"/>
      <c r="M934" s="984"/>
      <c r="N934" s="984"/>
      <c r="O934" s="984"/>
      <c r="P934" s="984"/>
      <c r="Q934" s="984"/>
      <c r="R934" s="984"/>
      <c r="S934" s="984"/>
      <c r="T934" s="984"/>
      <c r="U934" s="984"/>
      <c r="V934" s="984"/>
      <c r="W934" s="984"/>
      <c r="X934" s="984"/>
      <c r="Y934" s="984"/>
      <c r="Z934" s="984"/>
      <c r="AA934" s="984"/>
    </row>
    <row r="935">
      <c r="A935" s="984"/>
      <c r="C935" s="1036"/>
      <c r="D935" s="984"/>
      <c r="E935" s="984"/>
      <c r="F935" s="984"/>
      <c r="G935" s="984"/>
      <c r="H935" s="984"/>
      <c r="I935" s="984"/>
      <c r="J935" s="984"/>
      <c r="K935" s="984"/>
      <c r="L935" s="984"/>
      <c r="M935" s="984"/>
      <c r="N935" s="984"/>
      <c r="O935" s="984"/>
      <c r="P935" s="984"/>
      <c r="Q935" s="984"/>
      <c r="R935" s="984"/>
      <c r="S935" s="984"/>
      <c r="T935" s="984"/>
      <c r="U935" s="984"/>
      <c r="V935" s="984"/>
      <c r="W935" s="984"/>
      <c r="X935" s="984"/>
      <c r="Y935" s="984"/>
      <c r="Z935" s="984"/>
      <c r="AA935" s="984"/>
    </row>
    <row r="936">
      <c r="A936" s="984"/>
      <c r="C936" s="1036"/>
      <c r="D936" s="984"/>
      <c r="E936" s="984"/>
      <c r="F936" s="984"/>
      <c r="G936" s="984"/>
      <c r="H936" s="984"/>
      <c r="I936" s="984"/>
      <c r="J936" s="984"/>
      <c r="K936" s="984"/>
      <c r="L936" s="984"/>
      <c r="M936" s="984"/>
      <c r="N936" s="984"/>
      <c r="O936" s="984"/>
      <c r="P936" s="984"/>
      <c r="Q936" s="984"/>
      <c r="R936" s="984"/>
      <c r="S936" s="984"/>
      <c r="T936" s="984"/>
      <c r="U936" s="984"/>
      <c r="V936" s="984"/>
      <c r="W936" s="984"/>
      <c r="X936" s="984"/>
      <c r="Y936" s="984"/>
      <c r="Z936" s="984"/>
      <c r="AA936" s="984"/>
    </row>
    <row r="937">
      <c r="A937" s="984"/>
      <c r="C937" s="1036"/>
      <c r="D937" s="984"/>
      <c r="E937" s="984"/>
      <c r="F937" s="984"/>
      <c r="G937" s="984"/>
      <c r="H937" s="984"/>
      <c r="I937" s="984"/>
      <c r="J937" s="984"/>
      <c r="K937" s="984"/>
      <c r="L937" s="984"/>
      <c r="M937" s="984"/>
      <c r="N937" s="984"/>
      <c r="O937" s="984"/>
      <c r="P937" s="984"/>
      <c r="Q937" s="984"/>
      <c r="R937" s="984"/>
      <c r="S937" s="984"/>
      <c r="T937" s="984"/>
      <c r="U937" s="984"/>
      <c r="V937" s="984"/>
      <c r="W937" s="984"/>
      <c r="X937" s="984"/>
      <c r="Y937" s="984"/>
      <c r="Z937" s="984"/>
      <c r="AA937" s="984"/>
    </row>
    <row r="938">
      <c r="A938" s="984"/>
      <c r="C938" s="1036"/>
      <c r="D938" s="984"/>
      <c r="E938" s="984"/>
      <c r="F938" s="984"/>
      <c r="G938" s="984"/>
      <c r="H938" s="984"/>
      <c r="I938" s="984"/>
      <c r="J938" s="984"/>
      <c r="K938" s="984"/>
      <c r="L938" s="984"/>
      <c r="M938" s="984"/>
      <c r="N938" s="984"/>
      <c r="O938" s="984"/>
      <c r="P938" s="984"/>
      <c r="Q938" s="984"/>
      <c r="R938" s="984"/>
      <c r="S938" s="984"/>
      <c r="T938" s="984"/>
      <c r="U938" s="984"/>
      <c r="V938" s="984"/>
      <c r="W938" s="984"/>
      <c r="X938" s="984"/>
      <c r="Y938" s="984"/>
      <c r="Z938" s="984"/>
      <c r="AA938" s="98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2.63"/>
  </cols>
  <sheetData>
    <row r="1">
      <c r="A1" s="924" t="str">
        <f>IFERROR(__xludf.DUMMYFUNCTION("IMPORTRANGE(""1qJh-D1fiMVUoP1VDtzPyXQqbeLCPlzINTCP9k2rDLAM"",""Data!X:X"")"),"#REF!")</f>
        <v>#REF!</v>
      </c>
      <c r="B1" s="924" t="str">
        <f>IFERROR(__xludf.DUMMYFUNCTION("IMPORTRANGE(""1qJh-D1fiMVUoP1VDtzPyXQqbeLCPlzINTCP9k2rDLAM"",""Data!R:R"")"),"#REF!")</f>
        <v>#REF!</v>
      </c>
      <c r="C1" s="988" t="s">
        <v>320</v>
      </c>
      <c r="D1" s="988" t="s">
        <v>321</v>
      </c>
    </row>
    <row r="21">
      <c r="C21" s="1044"/>
      <c r="D21" s="1044"/>
    </row>
    <row r="22">
      <c r="C22" s="1044"/>
      <c r="D22" s="1044"/>
    </row>
    <row r="23">
      <c r="C23" s="1044"/>
      <c r="D23" s="1044"/>
    </row>
    <row r="24">
      <c r="C24" s="1044"/>
      <c r="D24" s="1044"/>
    </row>
    <row r="25">
      <c r="C25" s="1044"/>
      <c r="D25" s="1044"/>
    </row>
    <row r="26">
      <c r="C26" s="1044"/>
      <c r="D26" s="1044"/>
    </row>
    <row r="27">
      <c r="C27" s="1044"/>
      <c r="D27" s="1044"/>
    </row>
    <row r="28">
      <c r="C28" s="1044"/>
      <c r="D28" s="1044"/>
    </row>
    <row r="29">
      <c r="C29" s="1044"/>
      <c r="D29" s="1044"/>
    </row>
    <row r="30">
      <c r="C30" s="1044"/>
      <c r="D30" s="1044"/>
    </row>
    <row r="31">
      <c r="C31" s="1044"/>
      <c r="D31" s="1044"/>
    </row>
    <row r="32">
      <c r="C32" s="1044"/>
      <c r="D32" s="1044"/>
    </row>
    <row r="33">
      <c r="C33" s="1044"/>
      <c r="D33" s="1044"/>
    </row>
    <row r="34">
      <c r="C34" s="1044"/>
      <c r="D34" s="1044"/>
    </row>
    <row r="35">
      <c r="C35" s="1044"/>
      <c r="D35" s="1044"/>
    </row>
    <row r="36">
      <c r="C36" s="1044"/>
      <c r="D36" s="1044"/>
    </row>
    <row r="37">
      <c r="C37" s="1044"/>
      <c r="D37" s="1044"/>
    </row>
    <row r="38">
      <c r="C38" s="1044"/>
      <c r="D38" s="1044"/>
    </row>
    <row r="39">
      <c r="C39" s="1044"/>
      <c r="D39" s="1044"/>
    </row>
    <row r="40">
      <c r="C40" s="1044"/>
      <c r="D40" s="1044"/>
    </row>
    <row r="41">
      <c r="C41" s="1044"/>
      <c r="D41" s="1044"/>
    </row>
    <row r="79">
      <c r="C79" s="1044"/>
      <c r="D79" s="1044"/>
    </row>
    <row r="80">
      <c r="C80" s="1044"/>
      <c r="D80" s="1044"/>
    </row>
    <row r="81">
      <c r="C81" s="1044"/>
      <c r="D81" s="1044"/>
    </row>
    <row r="82">
      <c r="C82" s="1044"/>
      <c r="D82" s="1044"/>
    </row>
    <row r="83">
      <c r="C83" s="1044"/>
      <c r="D83" s="1044"/>
    </row>
    <row r="84">
      <c r="C84" s="1044"/>
      <c r="D84" s="1044"/>
    </row>
    <row r="85">
      <c r="C85" s="1044"/>
      <c r="D85" s="1044"/>
    </row>
    <row r="86">
      <c r="C86" s="1044"/>
      <c r="D86" s="1044"/>
    </row>
    <row r="87">
      <c r="C87" s="1044"/>
      <c r="D87" s="1044"/>
    </row>
    <row r="88">
      <c r="C88" s="1044"/>
      <c r="D88" s="1044"/>
    </row>
    <row r="89">
      <c r="C89" s="1044"/>
      <c r="D89" s="1044"/>
    </row>
    <row r="90">
      <c r="C90" s="1044"/>
      <c r="D90" s="1044"/>
    </row>
    <row r="91">
      <c r="C91" s="1044"/>
      <c r="D91" s="1044"/>
    </row>
    <row r="92">
      <c r="C92" s="1044"/>
      <c r="D92" s="1044"/>
    </row>
    <row r="93">
      <c r="C93" s="1044"/>
      <c r="D93" s="1044"/>
    </row>
    <row r="94">
      <c r="C94" s="1044"/>
      <c r="D94" s="1044"/>
    </row>
    <row r="95">
      <c r="C95" s="1044"/>
      <c r="D95" s="1044"/>
    </row>
    <row r="96">
      <c r="C96" s="1044"/>
      <c r="D96" s="1044"/>
    </row>
    <row r="97">
      <c r="C97" s="1044"/>
      <c r="D97" s="1044"/>
    </row>
    <row r="98">
      <c r="C98" s="1044"/>
      <c r="D98" s="1044"/>
    </row>
    <row r="99">
      <c r="C99" s="1044"/>
      <c r="D99" s="1044"/>
    </row>
    <row r="100">
      <c r="C100" s="1044"/>
      <c r="D100" s="1044"/>
    </row>
    <row r="101">
      <c r="C101" s="1044"/>
      <c r="D101" s="1044"/>
    </row>
    <row r="102">
      <c r="C102" s="1044"/>
      <c r="D102" s="1044"/>
    </row>
    <row r="103">
      <c r="C103" s="1044"/>
      <c r="D103" s="1044"/>
    </row>
    <row r="104">
      <c r="C104" s="1044"/>
      <c r="D104" s="1044"/>
    </row>
    <row r="105">
      <c r="C105" s="1044"/>
      <c r="D105" s="1044"/>
    </row>
    <row r="106">
      <c r="C106" s="1044"/>
      <c r="D106" s="1044"/>
    </row>
    <row r="107">
      <c r="C107" s="1044"/>
      <c r="D107" s="1044"/>
    </row>
    <row r="108">
      <c r="C108" s="988">
        <v>43.2574358</v>
      </c>
      <c r="D108" s="988">
        <v>-79.867593</v>
      </c>
    </row>
    <row r="109">
      <c r="C109" s="1044"/>
      <c r="D109" s="1044"/>
    </row>
    <row r="110">
      <c r="C110" s="1044"/>
      <c r="D110" s="1044"/>
    </row>
    <row r="111">
      <c r="C111" s="1044"/>
      <c r="D111" s="1044"/>
    </row>
    <row r="112">
      <c r="C112" s="1044"/>
      <c r="D112" s="1044"/>
    </row>
    <row r="113">
      <c r="C113" s="1044"/>
      <c r="D113" s="1044"/>
    </row>
    <row r="114">
      <c r="C114" s="1044"/>
      <c r="D114" s="1044"/>
    </row>
    <row r="115">
      <c r="C115" s="1044"/>
      <c r="D115" s="1044"/>
    </row>
    <row r="116">
      <c r="C116" s="1044"/>
      <c r="D116" s="1044"/>
    </row>
    <row r="117">
      <c r="C117" s="1044"/>
      <c r="D117" s="1044"/>
    </row>
    <row r="118">
      <c r="C118" s="1044"/>
      <c r="D118" s="1044"/>
    </row>
    <row r="119">
      <c r="C119" s="1044"/>
      <c r="D119" s="1044"/>
    </row>
    <row r="120">
      <c r="C120" s="1044"/>
      <c r="D120" s="1044"/>
    </row>
    <row r="121">
      <c r="C121" s="1044"/>
      <c r="D121" s="1044"/>
    </row>
    <row r="122">
      <c r="C122" s="1044"/>
      <c r="D122" s="1044"/>
    </row>
    <row r="123">
      <c r="C123" s="1044"/>
      <c r="D123" s="1044"/>
    </row>
    <row r="124">
      <c r="C124" s="1044"/>
      <c r="D124" s="1044"/>
    </row>
    <row r="125">
      <c r="C125" s="1044"/>
      <c r="D125" s="1044"/>
    </row>
    <row r="126">
      <c r="C126" s="1044"/>
      <c r="D126" s="1044"/>
    </row>
    <row r="127">
      <c r="C127" s="1044"/>
      <c r="D127" s="1044"/>
    </row>
    <row r="128">
      <c r="C128" s="1044"/>
      <c r="D128" s="1044"/>
    </row>
    <row r="129">
      <c r="C129" s="1044"/>
      <c r="D129" s="1044"/>
    </row>
    <row r="130">
      <c r="C130" s="1044"/>
      <c r="D130" s="1044"/>
    </row>
    <row r="131">
      <c r="C131" s="1044"/>
      <c r="D131" s="1044"/>
    </row>
    <row r="132">
      <c r="C132" s="1044"/>
      <c r="D132" s="1044"/>
    </row>
    <row r="133">
      <c r="C133" s="1044"/>
      <c r="D133" s="1044"/>
    </row>
    <row r="134">
      <c r="C134" s="1044"/>
      <c r="D134" s="1044"/>
    </row>
    <row r="135">
      <c r="C135" s="1044"/>
      <c r="D135" s="1044"/>
    </row>
    <row r="136">
      <c r="C136" s="1044"/>
      <c r="D136" s="1044"/>
    </row>
    <row r="137">
      <c r="C137" s="1044"/>
      <c r="D137" s="1044"/>
    </row>
    <row r="138">
      <c r="C138" s="1044"/>
      <c r="D138" s="1044"/>
    </row>
    <row r="139">
      <c r="C139" s="1044"/>
      <c r="D139" s="1044"/>
    </row>
    <row r="140">
      <c r="C140" s="1044"/>
      <c r="D140" s="1044"/>
    </row>
    <row r="141">
      <c r="C141" s="988">
        <v>43.2574358</v>
      </c>
      <c r="D141" s="988">
        <v>-79.867593</v>
      </c>
    </row>
    <row r="142">
      <c r="C142" s="988">
        <v>43.2574358</v>
      </c>
      <c r="D142" s="988">
        <v>-79.867593</v>
      </c>
    </row>
    <row r="143">
      <c r="C143" s="1044"/>
      <c r="D143" s="1044"/>
    </row>
    <row r="144">
      <c r="C144" s="1044"/>
      <c r="D144" s="1044"/>
    </row>
    <row r="145">
      <c r="C145" s="1044"/>
      <c r="D145" s="1044"/>
    </row>
    <row r="146">
      <c r="C146" s="1044"/>
      <c r="D146" s="1044"/>
    </row>
    <row r="147">
      <c r="C147" s="1044"/>
      <c r="D147" s="1044"/>
    </row>
    <row r="148">
      <c r="C148" s="1044"/>
      <c r="D148" s="1044"/>
    </row>
    <row r="149">
      <c r="C149" s="1044"/>
      <c r="D149" s="1044"/>
    </row>
    <row r="150">
      <c r="C150" s="1044"/>
      <c r="D150" s="1044"/>
    </row>
    <row r="151">
      <c r="C151" s="1044"/>
      <c r="D151" s="1044"/>
    </row>
    <row r="152">
      <c r="C152" s="1044"/>
      <c r="D152" s="1044"/>
    </row>
    <row r="153">
      <c r="C153" s="1044"/>
      <c r="D153" s="1044"/>
    </row>
    <row r="154">
      <c r="C154" s="1044"/>
      <c r="D154" s="1044"/>
    </row>
    <row r="155">
      <c r="C155" s="1044"/>
      <c r="D155" s="1044"/>
    </row>
    <row r="156">
      <c r="C156" s="1044"/>
      <c r="D156" s="1044"/>
    </row>
    <row r="157">
      <c r="C157" s="1044"/>
      <c r="D157" s="1044"/>
    </row>
    <row r="158">
      <c r="C158" s="1044"/>
      <c r="D158" s="1044"/>
    </row>
    <row r="159">
      <c r="C159" s="1044"/>
      <c r="D159" s="1044"/>
    </row>
    <row r="160">
      <c r="C160" s="1044"/>
      <c r="D160" s="1044"/>
    </row>
    <row r="161">
      <c r="C161" s="1044"/>
      <c r="D161" s="1044"/>
    </row>
    <row r="162">
      <c r="C162" s="1044"/>
      <c r="D162" s="1044"/>
    </row>
    <row r="163">
      <c r="C163" s="1044"/>
      <c r="D163" s="1044"/>
    </row>
    <row r="164">
      <c r="C164" s="1044"/>
      <c r="D164" s="1044"/>
    </row>
    <row r="165">
      <c r="C165" s="988">
        <v>43.2574358</v>
      </c>
      <c r="D165" s="988">
        <v>-79.867593</v>
      </c>
    </row>
    <row r="166">
      <c r="C166" s="1044"/>
      <c r="D166" s="1044"/>
    </row>
    <row r="167">
      <c r="C167" s="1044"/>
      <c r="D167" s="1044"/>
    </row>
    <row r="168">
      <c r="C168" s="1044"/>
      <c r="D168" s="1044"/>
    </row>
    <row r="169">
      <c r="C169" s="1044"/>
      <c r="D169" s="1044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924" t="str">
        <f t="array" ref="A1">UNIQUE(Data!S:S)</f>
        <v>#REF!</v>
      </c>
      <c r="B1" s="988" t="s">
        <v>322</v>
      </c>
    </row>
    <row r="3">
      <c r="B3" s="988" t="s">
        <v>323</v>
      </c>
    </row>
    <row r="4">
      <c r="B4" s="1045" t="s">
        <v>324</v>
      </c>
    </row>
    <row r="5">
      <c r="B5" s="1045" t="s">
        <v>324</v>
      </c>
    </row>
    <row r="6">
      <c r="B6" s="1045" t="s">
        <v>325</v>
      </c>
    </row>
    <row r="7">
      <c r="B7" s="1045" t="s">
        <v>324</v>
      </c>
    </row>
    <row r="8">
      <c r="B8" s="1045" t="s">
        <v>323</v>
      </c>
    </row>
    <row r="9">
      <c r="B9" s="1045" t="s">
        <v>324</v>
      </c>
    </row>
    <row r="10">
      <c r="B10" s="1045" t="s">
        <v>326</v>
      </c>
    </row>
    <row r="11">
      <c r="B11" s="1045" t="s">
        <v>324</v>
      </c>
    </row>
    <row r="12">
      <c r="B12" s="104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9" width="12.63"/>
  </cols>
  <sheetData>
    <row r="1">
      <c r="A1" s="924" t="s">
        <v>327</v>
      </c>
      <c r="B1" s="924" t="s">
        <v>328</v>
      </c>
      <c r="C1" s="924" t="s">
        <v>329</v>
      </c>
      <c r="D1" s="924" t="s">
        <v>330</v>
      </c>
      <c r="E1" s="924" t="s">
        <v>331</v>
      </c>
      <c r="F1" s="924" t="s">
        <v>246</v>
      </c>
      <c r="G1" s="988" t="s">
        <v>332</v>
      </c>
      <c r="H1" s="988" t="s">
        <v>320</v>
      </c>
      <c r="I1" s="988" t="s">
        <v>321</v>
      </c>
    </row>
    <row r="2">
      <c r="A2" s="988" t="s">
        <v>333</v>
      </c>
      <c r="B2" s="988" t="s">
        <v>334</v>
      </c>
      <c r="C2" s="988" t="s">
        <v>334</v>
      </c>
      <c r="D2" s="988" t="s">
        <v>334</v>
      </c>
      <c r="E2" s="988" t="s">
        <v>334</v>
      </c>
      <c r="F2" s="988" t="s">
        <v>334</v>
      </c>
      <c r="G2" s="988" t="s">
        <v>335</v>
      </c>
      <c r="H2" s="988" t="s">
        <v>336</v>
      </c>
      <c r="I2" s="988" t="s">
        <v>337</v>
      </c>
    </row>
    <row r="3">
      <c r="F3" s="924" t="s">
        <v>247</v>
      </c>
    </row>
    <row r="4">
      <c r="F4" s="924" t="s">
        <v>247</v>
      </c>
    </row>
    <row r="5">
      <c r="F5" s="924" t="s">
        <v>247</v>
      </c>
    </row>
    <row r="6">
      <c r="F6" s="924" t="s">
        <v>247</v>
      </c>
    </row>
    <row r="7">
      <c r="F7" s="924" t="s">
        <v>247</v>
      </c>
    </row>
    <row r="8">
      <c r="F8" s="924" t="s">
        <v>247</v>
      </c>
    </row>
    <row r="9">
      <c r="F9" s="924" t="s">
        <v>247</v>
      </c>
    </row>
    <row r="10">
      <c r="F10" s="924" t="s">
        <v>247</v>
      </c>
    </row>
    <row r="11">
      <c r="F11" s="924" t="s">
        <v>247</v>
      </c>
    </row>
    <row r="12">
      <c r="F12" s="924" t="s">
        <v>247</v>
      </c>
    </row>
    <row r="13">
      <c r="F13" s="924" t="s">
        <v>247</v>
      </c>
    </row>
    <row r="14">
      <c r="F14" s="924" t="s">
        <v>247</v>
      </c>
    </row>
    <row r="15">
      <c r="F15" s="924" t="s">
        <v>247</v>
      </c>
    </row>
    <row r="16">
      <c r="F16" s="924" t="s">
        <v>247</v>
      </c>
    </row>
    <row r="17">
      <c r="F17" s="924" t="s">
        <v>247</v>
      </c>
    </row>
    <row r="18">
      <c r="F18" s="924" t="s">
        <v>247</v>
      </c>
    </row>
    <row r="19">
      <c r="F19" s="924" t="s">
        <v>247</v>
      </c>
    </row>
    <row r="20">
      <c r="F20" s="924" t="s">
        <v>247</v>
      </c>
    </row>
    <row r="21">
      <c r="F21" s="924" t="s">
        <v>247</v>
      </c>
    </row>
    <row r="22">
      <c r="A22" s="924" t="s">
        <v>338</v>
      </c>
      <c r="F22" s="924" t="s">
        <v>247</v>
      </c>
      <c r="G22" s="924" t="s">
        <v>339</v>
      </c>
      <c r="H22" s="988">
        <v>20.9299997</v>
      </c>
      <c r="I22" s="988">
        <v>-89.0227125999999</v>
      </c>
    </row>
    <row r="23">
      <c r="A23" s="924" t="s">
        <v>340</v>
      </c>
      <c r="F23" s="924" t="s">
        <v>247</v>
      </c>
      <c r="G23" s="924" t="s">
        <v>341</v>
      </c>
      <c r="H23" s="988">
        <v>-34.6036739</v>
      </c>
      <c r="I23" s="988">
        <v>-58.3821215</v>
      </c>
    </row>
    <row r="24">
      <c r="A24" s="924" t="s">
        <v>340</v>
      </c>
      <c r="F24" s="924" t="s">
        <v>247</v>
      </c>
      <c r="G24" s="924" t="s">
        <v>341</v>
      </c>
      <c r="H24" s="988">
        <v>-34.6036739</v>
      </c>
      <c r="I24" s="988">
        <v>-58.3821215</v>
      </c>
    </row>
    <row r="25">
      <c r="A25" s="924" t="s">
        <v>340</v>
      </c>
      <c r="F25" s="924" t="s">
        <v>247</v>
      </c>
      <c r="G25" s="924" t="s">
        <v>341</v>
      </c>
      <c r="H25" s="988">
        <v>-34.6036739</v>
      </c>
      <c r="I25" s="988">
        <v>-58.3821215</v>
      </c>
    </row>
    <row r="26">
      <c r="A26" s="924" t="s">
        <v>340</v>
      </c>
      <c r="F26" s="924" t="s">
        <v>247</v>
      </c>
      <c r="G26" s="924" t="s">
        <v>341</v>
      </c>
      <c r="H26" s="988">
        <v>-34.6036739</v>
      </c>
      <c r="I26" s="988">
        <v>-58.3821215</v>
      </c>
    </row>
    <row r="27">
      <c r="A27" s="924" t="s">
        <v>342</v>
      </c>
      <c r="F27" s="924" t="s">
        <v>247</v>
      </c>
      <c r="G27" s="924" t="s">
        <v>343</v>
      </c>
      <c r="H27" s="988">
        <v>19.5437751</v>
      </c>
      <c r="I27" s="988">
        <v>-96.9101805999999</v>
      </c>
    </row>
    <row r="28">
      <c r="A28" s="924" t="s">
        <v>342</v>
      </c>
      <c r="F28" s="924" t="s">
        <v>247</v>
      </c>
      <c r="G28" s="924" t="s">
        <v>343</v>
      </c>
      <c r="H28" s="988">
        <v>19.5437751</v>
      </c>
      <c r="I28" s="988">
        <v>-96.9101805999999</v>
      </c>
    </row>
    <row r="29">
      <c r="A29" s="924" t="s">
        <v>342</v>
      </c>
      <c r="F29" s="924" t="s">
        <v>247</v>
      </c>
      <c r="G29" s="924" t="s">
        <v>343</v>
      </c>
      <c r="H29" s="988">
        <v>19.5437751</v>
      </c>
      <c r="I29" s="988">
        <v>-96.9101805999999</v>
      </c>
    </row>
    <row r="30">
      <c r="A30" s="924" t="s">
        <v>342</v>
      </c>
      <c r="F30" s="924" t="s">
        <v>247</v>
      </c>
      <c r="G30" s="924" t="s">
        <v>343</v>
      </c>
      <c r="H30" s="988">
        <v>19.5437751</v>
      </c>
      <c r="I30" s="988">
        <v>-96.9101805999999</v>
      </c>
    </row>
    <row r="31">
      <c r="A31" s="924" t="s">
        <v>344</v>
      </c>
      <c r="F31" s="924" t="s">
        <v>247</v>
      </c>
      <c r="G31" s="924" t="s">
        <v>345</v>
      </c>
      <c r="H31" s="988">
        <v>34.0549076</v>
      </c>
      <c r="I31" s="988">
        <v>-118.242643</v>
      </c>
    </row>
    <row r="32">
      <c r="A32" s="924" t="s">
        <v>346</v>
      </c>
      <c r="F32" s="924" t="s">
        <v>247</v>
      </c>
      <c r="G32" s="924" t="s">
        <v>347</v>
      </c>
      <c r="H32" s="988">
        <v>-25.2520888</v>
      </c>
      <c r="I32" s="988">
        <v>-52.0215415</v>
      </c>
    </row>
    <row r="33">
      <c r="A33" s="924" t="s">
        <v>348</v>
      </c>
      <c r="F33" s="924" t="s">
        <v>247</v>
      </c>
      <c r="G33" s="924" t="e">
        <v>#ERROR!</v>
      </c>
      <c r="H33" s="1044"/>
      <c r="I33" s="1044"/>
    </row>
    <row r="34">
      <c r="A34" s="924" t="s">
        <v>349</v>
      </c>
      <c r="F34" s="924" t="s">
        <v>247</v>
      </c>
      <c r="G34" s="924" t="s">
        <v>350</v>
      </c>
      <c r="H34" s="988">
        <v>44.4267674</v>
      </c>
      <c r="I34" s="988">
        <v>26.1025384</v>
      </c>
    </row>
    <row r="35">
      <c r="A35" s="924" t="s">
        <v>348</v>
      </c>
      <c r="F35" s="924" t="s">
        <v>247</v>
      </c>
      <c r="G35" s="924" t="e">
        <v>#ERROR!</v>
      </c>
      <c r="H35" s="1044"/>
      <c r="I35" s="1044"/>
    </row>
    <row r="36">
      <c r="A36" s="924" t="s">
        <v>351</v>
      </c>
      <c r="F36" s="924" t="s">
        <v>247</v>
      </c>
      <c r="G36" s="924" t="e">
        <v>#ERROR!</v>
      </c>
      <c r="H36" s="1044"/>
      <c r="I36" s="1044"/>
    </row>
    <row r="37">
      <c r="A37" s="924" t="s">
        <v>352</v>
      </c>
      <c r="F37" s="924" t="s">
        <v>247</v>
      </c>
      <c r="G37" s="924" t="e">
        <v>#ERROR!</v>
      </c>
      <c r="H37" s="1044"/>
      <c r="I37" s="1044"/>
    </row>
    <row r="38">
      <c r="A38" s="924" t="s">
        <v>352</v>
      </c>
      <c r="F38" s="924" t="s">
        <v>247</v>
      </c>
      <c r="G38" s="924" t="s">
        <v>347</v>
      </c>
      <c r="H38" s="988">
        <v>-25.2520888</v>
      </c>
      <c r="I38" s="988">
        <v>-52.0215415</v>
      </c>
    </row>
    <row r="39">
      <c r="A39" s="924" t="s">
        <v>352</v>
      </c>
      <c r="F39" s="924" t="s">
        <v>247</v>
      </c>
      <c r="G39" s="924" t="s">
        <v>347</v>
      </c>
      <c r="H39" s="988">
        <v>-25.2520888</v>
      </c>
      <c r="I39" s="988">
        <v>-52.0215415</v>
      </c>
    </row>
    <row r="40">
      <c r="A40" s="924" t="s">
        <v>338</v>
      </c>
      <c r="F40" s="924" t="s">
        <v>247</v>
      </c>
      <c r="G40" s="924" t="s">
        <v>339</v>
      </c>
      <c r="H40" s="988">
        <v>20.9299997</v>
      </c>
      <c r="I40" s="988">
        <v>-89.0227125999999</v>
      </c>
    </row>
    <row r="41">
      <c r="A41" s="924" t="s">
        <v>338</v>
      </c>
      <c r="F41" s="924" t="s">
        <v>247</v>
      </c>
      <c r="G41" s="924" t="e">
        <v>#ERROR!</v>
      </c>
      <c r="H41" s="1044"/>
      <c r="I41" s="1044"/>
    </row>
    <row r="42">
      <c r="A42" s="924" t="s">
        <v>353</v>
      </c>
      <c r="F42" s="924" t="s">
        <v>247</v>
      </c>
      <c r="G42" s="924" t="e">
        <v>#ERROR!</v>
      </c>
      <c r="H42" s="1044"/>
      <c r="I42" s="1044"/>
    </row>
    <row r="43">
      <c r="F43" s="924" t="s">
        <v>247</v>
      </c>
      <c r="G43" s="924" t="e">
        <v>#ERROR!</v>
      </c>
      <c r="H43" s="1044"/>
      <c r="I43" s="1044"/>
    </row>
    <row r="44">
      <c r="A44" s="924" t="s">
        <v>354</v>
      </c>
      <c r="F44" s="924" t="s">
        <v>247</v>
      </c>
      <c r="G44" s="924" t="s">
        <v>355</v>
      </c>
      <c r="H44" s="988">
        <v>51.2777028999999</v>
      </c>
      <c r="I44" s="988">
        <v>3.8366881</v>
      </c>
    </row>
    <row r="45">
      <c r="A45" s="924" t="s">
        <v>356</v>
      </c>
      <c r="F45" s="924" t="s">
        <v>247</v>
      </c>
      <c r="G45" s="924" t="s">
        <v>357</v>
      </c>
      <c r="H45" s="988">
        <v>19.3230998</v>
      </c>
      <c r="I45" s="988">
        <v>-98.4980681</v>
      </c>
    </row>
    <row r="46">
      <c r="A46" s="924" t="s">
        <v>352</v>
      </c>
      <c r="F46" s="924" t="s">
        <v>247</v>
      </c>
      <c r="G46" s="924" t="s">
        <v>347</v>
      </c>
      <c r="H46" s="988">
        <v>-25.2520888</v>
      </c>
      <c r="I46" s="988">
        <v>-52.0215415</v>
      </c>
    </row>
    <row r="47">
      <c r="A47" s="924" t="s">
        <v>352</v>
      </c>
      <c r="F47" s="924" t="s">
        <v>247</v>
      </c>
      <c r="G47" s="924" t="s">
        <v>347</v>
      </c>
      <c r="H47" s="988">
        <v>-25.2520888</v>
      </c>
      <c r="I47" s="988">
        <v>-52.0215415</v>
      </c>
    </row>
    <row r="48">
      <c r="A48" s="924" t="s">
        <v>352</v>
      </c>
      <c r="F48" s="924" t="s">
        <v>247</v>
      </c>
      <c r="G48" s="924" t="s">
        <v>347</v>
      </c>
      <c r="H48" s="988">
        <v>-25.2520888</v>
      </c>
      <c r="I48" s="988">
        <v>-52.0215415</v>
      </c>
    </row>
    <row r="49">
      <c r="A49" s="924" t="s">
        <v>358</v>
      </c>
      <c r="F49" s="924" t="s">
        <v>247</v>
      </c>
      <c r="G49" s="924" t="e">
        <v>#ERROR!</v>
      </c>
      <c r="H49" s="1044"/>
      <c r="I49" s="1044"/>
    </row>
    <row r="50">
      <c r="A50" s="924" t="s">
        <v>352</v>
      </c>
      <c r="F50" s="924" t="s">
        <v>247</v>
      </c>
      <c r="G50" s="924" t="e">
        <v>#ERROR!</v>
      </c>
      <c r="H50" s="1044"/>
      <c r="I50" s="1044"/>
    </row>
    <row r="51">
      <c r="A51" s="924" t="s">
        <v>358</v>
      </c>
      <c r="F51" s="924" t="s">
        <v>247</v>
      </c>
      <c r="G51" s="924" t="s">
        <v>341</v>
      </c>
      <c r="H51" s="988">
        <v>-34.6036739</v>
      </c>
      <c r="I51" s="988">
        <v>-58.3821215</v>
      </c>
    </row>
    <row r="52">
      <c r="A52" s="924" t="s">
        <v>359</v>
      </c>
      <c r="F52" s="924" t="s">
        <v>247</v>
      </c>
      <c r="G52" s="924" t="s">
        <v>345</v>
      </c>
      <c r="H52" s="988">
        <v>34.0549076</v>
      </c>
      <c r="I52" s="988">
        <v>-118.242643</v>
      </c>
    </row>
    <row r="53">
      <c r="A53" s="924" t="s">
        <v>359</v>
      </c>
      <c r="F53" s="924" t="s">
        <v>247</v>
      </c>
      <c r="G53" s="924" t="s">
        <v>345</v>
      </c>
      <c r="H53" s="988">
        <v>34.0549076</v>
      </c>
      <c r="I53" s="988">
        <v>-118.242643</v>
      </c>
    </row>
    <row r="54">
      <c r="A54" s="924" t="s">
        <v>359</v>
      </c>
      <c r="F54" s="924" t="s">
        <v>247</v>
      </c>
      <c r="G54" s="924" t="s">
        <v>345</v>
      </c>
      <c r="H54" s="988">
        <v>34.0549076</v>
      </c>
      <c r="I54" s="988">
        <v>-118.242643</v>
      </c>
    </row>
    <row r="55">
      <c r="A55" s="924" t="s">
        <v>360</v>
      </c>
      <c r="F55" s="924" t="s">
        <v>247</v>
      </c>
      <c r="G55" s="924" t="s">
        <v>345</v>
      </c>
      <c r="H55" s="988">
        <v>34.0549076</v>
      </c>
      <c r="I55" s="988">
        <v>-118.242643</v>
      </c>
    </row>
    <row r="56">
      <c r="A56" s="924" t="s">
        <v>361</v>
      </c>
      <c r="F56" s="924" t="s">
        <v>247</v>
      </c>
      <c r="G56" s="924" t="e">
        <v>#ERROR!</v>
      </c>
      <c r="H56" s="1044"/>
      <c r="I56" s="1044"/>
    </row>
    <row r="57">
      <c r="A57" s="924" t="s">
        <v>348</v>
      </c>
      <c r="F57" s="924" t="s">
        <v>247</v>
      </c>
      <c r="G57" s="924" t="s">
        <v>341</v>
      </c>
      <c r="H57" s="988">
        <v>-34.6036739</v>
      </c>
      <c r="I57" s="988">
        <v>-58.3821215</v>
      </c>
    </row>
    <row r="58">
      <c r="A58" s="924" t="s">
        <v>348</v>
      </c>
      <c r="F58" s="924" t="s">
        <v>247</v>
      </c>
      <c r="G58" s="924" t="s">
        <v>341</v>
      </c>
      <c r="H58" s="988">
        <v>-34.6036739</v>
      </c>
      <c r="I58" s="988">
        <v>-58.3821215</v>
      </c>
    </row>
    <row r="59">
      <c r="A59" s="924" t="s">
        <v>348</v>
      </c>
      <c r="F59" s="924" t="s">
        <v>247</v>
      </c>
      <c r="G59" s="924" t="s">
        <v>341</v>
      </c>
      <c r="H59" s="988">
        <v>-34.6036739</v>
      </c>
      <c r="I59" s="988">
        <v>-58.3821215</v>
      </c>
    </row>
    <row r="60">
      <c r="A60" s="924" t="s">
        <v>348</v>
      </c>
      <c r="F60" s="924" t="s">
        <v>247</v>
      </c>
      <c r="G60" s="924" t="s">
        <v>341</v>
      </c>
      <c r="H60" s="988">
        <v>-34.6036739</v>
      </c>
      <c r="I60" s="988">
        <v>-58.3821215</v>
      </c>
    </row>
    <row r="61">
      <c r="A61" s="924" t="s">
        <v>348</v>
      </c>
      <c r="F61" s="924" t="s">
        <v>247</v>
      </c>
      <c r="G61" s="924" t="s">
        <v>341</v>
      </c>
      <c r="H61" s="988">
        <v>-34.6036739</v>
      </c>
      <c r="I61" s="988">
        <v>-58.3821215</v>
      </c>
    </row>
    <row r="62">
      <c r="A62" s="924" t="s">
        <v>348</v>
      </c>
      <c r="F62" s="924" t="s">
        <v>247</v>
      </c>
      <c r="G62" s="924" t="s">
        <v>341</v>
      </c>
      <c r="H62" s="988">
        <v>-34.6036739</v>
      </c>
      <c r="I62" s="988">
        <v>-58.3821215</v>
      </c>
    </row>
    <row r="63">
      <c r="A63" s="924" t="s">
        <v>348</v>
      </c>
      <c r="F63" s="924" t="s">
        <v>247</v>
      </c>
      <c r="G63" s="924" t="s">
        <v>341</v>
      </c>
      <c r="H63" s="988">
        <v>-34.6036739</v>
      </c>
      <c r="I63" s="988">
        <v>-58.3821215</v>
      </c>
    </row>
    <row r="64">
      <c r="A64" s="924" t="s">
        <v>348</v>
      </c>
      <c r="F64" s="924" t="s">
        <v>247</v>
      </c>
      <c r="G64" s="924" t="s">
        <v>341</v>
      </c>
      <c r="H64" s="988">
        <v>-34.6036739</v>
      </c>
      <c r="I64" s="988">
        <v>-58.3821215</v>
      </c>
    </row>
    <row r="65">
      <c r="A65" s="924" t="s">
        <v>362</v>
      </c>
      <c r="F65" s="924" t="s">
        <v>247</v>
      </c>
      <c r="G65" s="924" t="s">
        <v>363</v>
      </c>
      <c r="H65" s="988">
        <v>34.6937249</v>
      </c>
      <c r="I65" s="988">
        <v>135.5022535</v>
      </c>
    </row>
    <row r="66">
      <c r="A66" s="924" t="s">
        <v>364</v>
      </c>
      <c r="F66" s="924" t="s">
        <v>247</v>
      </c>
      <c r="G66" s="924" t="s">
        <v>365</v>
      </c>
      <c r="H66" s="988">
        <v>36.171563</v>
      </c>
      <c r="I66" s="988">
        <v>-115.1391009</v>
      </c>
    </row>
    <row r="67">
      <c r="A67" s="924" t="s">
        <v>364</v>
      </c>
      <c r="F67" s="924" t="s">
        <v>247</v>
      </c>
      <c r="G67" s="924" t="s">
        <v>365</v>
      </c>
      <c r="H67" s="988">
        <v>36.171563</v>
      </c>
      <c r="I67" s="988">
        <v>-115.1391009</v>
      </c>
    </row>
    <row r="68">
      <c r="A68" s="924" t="s">
        <v>366</v>
      </c>
      <c r="F68" s="924" t="s">
        <v>247</v>
      </c>
      <c r="G68" s="924" t="e">
        <v>#ERROR!</v>
      </c>
      <c r="H68" s="1044"/>
      <c r="I68" s="1044"/>
    </row>
    <row r="69">
      <c r="F69" s="924" t="s">
        <v>236</v>
      </c>
      <c r="G69" s="924" t="e">
        <v>#ERROR!</v>
      </c>
      <c r="H69" s="1044"/>
      <c r="I69" s="1044"/>
    </row>
    <row r="70">
      <c r="F70" s="924" t="s">
        <v>250</v>
      </c>
      <c r="G70" s="924" t="e">
        <v>#ERROR!</v>
      </c>
      <c r="H70" s="1044"/>
      <c r="I70" s="1044"/>
    </row>
    <row r="71">
      <c r="F71" s="924" t="s">
        <v>248</v>
      </c>
      <c r="G71" s="924" t="e">
        <v>#ERROR!</v>
      </c>
      <c r="H71" s="1044"/>
      <c r="I71" s="1044"/>
    </row>
    <row r="72">
      <c r="F72" s="924" t="s">
        <v>248</v>
      </c>
      <c r="G72" s="924" t="e">
        <v>#ERROR!</v>
      </c>
      <c r="H72" s="1044"/>
      <c r="I72" s="1044"/>
    </row>
    <row r="73">
      <c r="F73" s="924" t="s">
        <v>248</v>
      </c>
      <c r="G73" s="924" t="e">
        <v>#ERROR!</v>
      </c>
      <c r="H73" s="1044"/>
      <c r="I73" s="1044"/>
    </row>
    <row r="74">
      <c r="F74" s="924" t="s">
        <v>250</v>
      </c>
      <c r="G74" s="924" t="e">
        <v>#ERROR!</v>
      </c>
      <c r="H74" s="1044"/>
      <c r="I74" s="1044"/>
    </row>
    <row r="75">
      <c r="F75" s="924" t="s">
        <v>250</v>
      </c>
      <c r="G75" s="924" t="e">
        <v>#ERROR!</v>
      </c>
      <c r="H75" s="1044"/>
      <c r="I75" s="1044"/>
    </row>
    <row r="76">
      <c r="F76" s="924" t="s">
        <v>250</v>
      </c>
      <c r="G76" s="924" t="e">
        <v>#ERROR!</v>
      </c>
      <c r="H76" s="1044"/>
      <c r="I76" s="1044"/>
    </row>
    <row r="77">
      <c r="F77" s="924" t="s">
        <v>250</v>
      </c>
      <c r="G77" s="924" t="e">
        <v>#ERROR!</v>
      </c>
      <c r="H77" s="1044"/>
      <c r="I77" s="1044"/>
    </row>
    <row r="78">
      <c r="F78" s="924" t="s">
        <v>250</v>
      </c>
      <c r="G78" s="924" t="e">
        <v>#ERROR!</v>
      </c>
      <c r="H78" s="1044"/>
      <c r="I78" s="1044"/>
    </row>
    <row r="79">
      <c r="F79" s="924" t="s">
        <v>250</v>
      </c>
      <c r="G79" s="924" t="e">
        <v>#ERROR!</v>
      </c>
      <c r="H79" s="1044"/>
      <c r="I79" s="1044"/>
    </row>
    <row r="80">
      <c r="G80" s="924" t="e">
        <v>#ERROR!</v>
      </c>
      <c r="H80" s="1044"/>
      <c r="I80" s="1044"/>
    </row>
    <row r="81">
      <c r="F81" s="924" t="s">
        <v>250</v>
      </c>
      <c r="G81" s="924" t="e">
        <v>#ERROR!</v>
      </c>
      <c r="H81" s="1044"/>
      <c r="I81" s="1044"/>
    </row>
    <row r="82">
      <c r="F82" s="924" t="s">
        <v>236</v>
      </c>
      <c r="G82" s="924" t="e">
        <v>#ERROR!</v>
      </c>
      <c r="H82" s="1044"/>
      <c r="I82" s="1044"/>
    </row>
    <row r="83">
      <c r="F83" s="924" t="s">
        <v>248</v>
      </c>
      <c r="G83" s="924" t="e">
        <v>#ERROR!</v>
      </c>
      <c r="H83" s="1044"/>
      <c r="I83" s="1044"/>
    </row>
    <row r="84">
      <c r="F84" s="924" t="s">
        <v>250</v>
      </c>
      <c r="G84" s="924" t="e">
        <v>#ERROR!</v>
      </c>
      <c r="H84" s="1044"/>
      <c r="I84" s="1044"/>
    </row>
    <row r="85">
      <c r="F85" s="924" t="s">
        <v>250</v>
      </c>
      <c r="G85" s="924" t="e">
        <v>#ERROR!</v>
      </c>
      <c r="H85" s="1044"/>
      <c r="I85" s="1044"/>
    </row>
    <row r="86">
      <c r="F86" s="924" t="s">
        <v>248</v>
      </c>
      <c r="G86" s="924" t="e">
        <v>#ERROR!</v>
      </c>
      <c r="H86" s="1044"/>
      <c r="I86" s="1044"/>
    </row>
    <row r="87">
      <c r="G87" s="924" t="e">
        <v>#ERROR!</v>
      </c>
      <c r="H87" s="1044"/>
      <c r="I87" s="1044"/>
    </row>
    <row r="88">
      <c r="F88" s="924" t="s">
        <v>250</v>
      </c>
      <c r="G88" s="924" t="e">
        <v>#ERROR!</v>
      </c>
      <c r="H88" s="1044"/>
      <c r="I88" s="1044"/>
    </row>
    <row r="89">
      <c r="F89" s="924" t="s">
        <v>250</v>
      </c>
      <c r="G89" s="924" t="e">
        <v>#ERROR!</v>
      </c>
      <c r="H89" s="1044"/>
      <c r="I89" s="1044"/>
    </row>
    <row r="90">
      <c r="F90" s="924" t="s">
        <v>248</v>
      </c>
      <c r="G90" s="924" t="e">
        <v>#ERROR!</v>
      </c>
      <c r="H90" s="1044"/>
      <c r="I90" s="1044"/>
    </row>
    <row r="91">
      <c r="F91" s="924" t="s">
        <v>248</v>
      </c>
      <c r="G91" s="924" t="e">
        <v>#ERROR!</v>
      </c>
      <c r="H91" s="1044"/>
      <c r="I91" s="1044"/>
    </row>
    <row r="92">
      <c r="F92" s="924" t="s">
        <v>248</v>
      </c>
      <c r="G92" s="924" t="e">
        <v>#ERROR!</v>
      </c>
      <c r="H92" s="1044"/>
      <c r="I92" s="1044"/>
    </row>
    <row r="93">
      <c r="F93" s="924" t="s">
        <v>250</v>
      </c>
      <c r="G93" s="924" t="e">
        <v>#ERROR!</v>
      </c>
      <c r="H93" s="1044"/>
      <c r="I93" s="1044"/>
    </row>
    <row r="94">
      <c r="F94" s="924" t="s">
        <v>248</v>
      </c>
      <c r="G94" s="924" t="e">
        <v>#ERROR!</v>
      </c>
      <c r="H94" s="1044"/>
      <c r="I94" s="1044"/>
    </row>
    <row r="95">
      <c r="F95" s="924" t="s">
        <v>250</v>
      </c>
      <c r="G95" s="924" t="e">
        <v>#ERROR!</v>
      </c>
      <c r="H95" s="1044"/>
      <c r="I95" s="1044"/>
    </row>
    <row r="96">
      <c r="F96" s="924" t="s">
        <v>250</v>
      </c>
      <c r="G96" s="924" t="e">
        <v>#ERROR!</v>
      </c>
      <c r="H96" s="1044"/>
      <c r="I96" s="1044"/>
    </row>
    <row r="97">
      <c r="F97" s="924" t="s">
        <v>250</v>
      </c>
      <c r="G97" s="924" t="e">
        <v>#ERROR!</v>
      </c>
      <c r="H97" s="1044"/>
      <c r="I97" s="1044"/>
    </row>
    <row r="98">
      <c r="F98" s="924" t="s">
        <v>250</v>
      </c>
      <c r="G98" s="924" t="e">
        <v>#ERROR!</v>
      </c>
      <c r="H98" s="1044"/>
      <c r="I98" s="1044"/>
    </row>
    <row r="99">
      <c r="F99" s="924" t="s">
        <v>250</v>
      </c>
      <c r="G99" s="924" t="e">
        <v>#ERROR!</v>
      </c>
      <c r="H99" s="1044"/>
      <c r="I99" s="1044"/>
    </row>
    <row r="100">
      <c r="F100" s="924" t="s">
        <v>248</v>
      </c>
      <c r="G100" s="924" t="e">
        <v>#ERROR!</v>
      </c>
      <c r="H100" s="1044"/>
      <c r="I100" s="1044"/>
    </row>
    <row r="101">
      <c r="F101" s="924" t="s">
        <v>250</v>
      </c>
      <c r="G101" s="924" t="e">
        <v>#ERROR!</v>
      </c>
      <c r="H101" s="1044"/>
      <c r="I101" s="1044"/>
    </row>
    <row r="102">
      <c r="F102" s="924" t="s">
        <v>250</v>
      </c>
      <c r="G102" s="924" t="e">
        <v>#ERROR!</v>
      </c>
      <c r="H102" s="1044"/>
      <c r="I102" s="1044"/>
    </row>
    <row r="103">
      <c r="F103" s="924" t="s">
        <v>248</v>
      </c>
      <c r="G103" s="924" t="e">
        <v>#ERROR!</v>
      </c>
      <c r="H103" s="1044"/>
      <c r="I103" s="1044"/>
    </row>
    <row r="104">
      <c r="F104" s="924" t="s">
        <v>250</v>
      </c>
      <c r="G104" s="924" t="e">
        <v>#ERROR!</v>
      </c>
      <c r="H104" s="1044"/>
      <c r="I104" s="1044"/>
    </row>
    <row r="105">
      <c r="A105" s="924" t="s">
        <v>340</v>
      </c>
      <c r="F105" s="924" t="s">
        <v>250</v>
      </c>
      <c r="G105" s="924" t="e">
        <v>#ERROR!</v>
      </c>
      <c r="H105" s="1044"/>
      <c r="I105" s="1044"/>
    </row>
    <row r="106">
      <c r="A106" s="924" t="s">
        <v>367</v>
      </c>
      <c r="F106" s="924" t="s">
        <v>248</v>
      </c>
      <c r="G106" s="924" t="e">
        <v>#ERROR!</v>
      </c>
      <c r="H106" s="1044"/>
      <c r="I106" s="1044"/>
    </row>
    <row r="107">
      <c r="A107" s="924" t="s">
        <v>342</v>
      </c>
      <c r="F107" s="924" t="s">
        <v>250</v>
      </c>
      <c r="G107" s="924" t="e">
        <v>#ERROR!</v>
      </c>
      <c r="H107" s="1044"/>
      <c r="I107" s="1044"/>
    </row>
    <row r="108">
      <c r="A108" s="924" t="s">
        <v>344</v>
      </c>
      <c r="F108" s="924" t="s">
        <v>250</v>
      </c>
      <c r="G108" s="924" t="s">
        <v>345</v>
      </c>
      <c r="H108" s="988">
        <v>34.0549076</v>
      </c>
      <c r="I108" s="988">
        <v>-118.242643</v>
      </c>
    </row>
    <row r="109">
      <c r="A109" s="924" t="s">
        <v>368</v>
      </c>
      <c r="F109" s="924" t="s">
        <v>250</v>
      </c>
      <c r="G109" s="924" t="s">
        <v>369</v>
      </c>
      <c r="H109" s="988">
        <v>54.069532</v>
      </c>
      <c r="I109" s="988">
        <v>10.7703557</v>
      </c>
    </row>
    <row r="110">
      <c r="A110" s="924" t="s">
        <v>370</v>
      </c>
      <c r="F110" s="924" t="s">
        <v>250</v>
      </c>
      <c r="G110" s="924" t="s">
        <v>347</v>
      </c>
      <c r="H110" s="988">
        <v>-25.2520888</v>
      </c>
      <c r="I110" s="988">
        <v>-52.0215415</v>
      </c>
    </row>
    <row r="111">
      <c r="A111" s="924" t="s">
        <v>370</v>
      </c>
      <c r="F111" s="924" t="s">
        <v>250</v>
      </c>
      <c r="G111" s="924" t="e">
        <v>#ERROR!</v>
      </c>
      <c r="H111" s="1044"/>
      <c r="I111" s="1044"/>
    </row>
    <row r="112">
      <c r="A112" s="924" t="s">
        <v>371</v>
      </c>
      <c r="F112" s="924" t="s">
        <v>250</v>
      </c>
      <c r="G112" s="924" t="e">
        <v>#ERROR!</v>
      </c>
      <c r="H112" s="1044"/>
      <c r="I112" s="1044"/>
    </row>
    <row r="113">
      <c r="A113" s="924" t="s">
        <v>353</v>
      </c>
      <c r="F113" s="924" t="s">
        <v>250</v>
      </c>
      <c r="G113" s="924" t="e">
        <v>#ERROR!</v>
      </c>
      <c r="H113" s="1044"/>
      <c r="I113" s="1044"/>
    </row>
    <row r="114">
      <c r="A114" s="924" t="s">
        <v>346</v>
      </c>
      <c r="F114" s="924" t="s">
        <v>250</v>
      </c>
      <c r="G114" s="924" t="s">
        <v>347</v>
      </c>
      <c r="H114" s="988">
        <v>-25.2520888</v>
      </c>
      <c r="I114" s="988">
        <v>-52.0215415</v>
      </c>
    </row>
    <row r="115">
      <c r="A115" s="924" t="s">
        <v>348</v>
      </c>
      <c r="F115" s="924" t="s">
        <v>250</v>
      </c>
      <c r="G115" s="924" t="s">
        <v>341</v>
      </c>
      <c r="H115" s="988">
        <v>-34.6036739</v>
      </c>
      <c r="I115" s="988">
        <v>-58.3821215</v>
      </c>
    </row>
    <row r="116">
      <c r="A116" s="924" t="s">
        <v>372</v>
      </c>
      <c r="F116" s="924" t="s">
        <v>250</v>
      </c>
      <c r="G116" s="924" t="e">
        <v>#ERROR!</v>
      </c>
      <c r="H116" s="1044"/>
      <c r="I116" s="1044"/>
    </row>
    <row r="117">
      <c r="A117" s="924" t="s">
        <v>352</v>
      </c>
      <c r="F117" s="924" t="s">
        <v>250</v>
      </c>
      <c r="G117" s="924" t="e">
        <v>#ERROR!</v>
      </c>
      <c r="H117" s="1044"/>
      <c r="I117" s="1044"/>
    </row>
    <row r="118">
      <c r="A118" s="924" t="s">
        <v>373</v>
      </c>
      <c r="G118" s="924" t="s">
        <v>341</v>
      </c>
      <c r="H118" s="988">
        <v>-34.6036739</v>
      </c>
      <c r="I118" s="988">
        <v>-58.3821215</v>
      </c>
    </row>
    <row r="119">
      <c r="A119" s="924" t="s">
        <v>374</v>
      </c>
      <c r="G119" s="924" t="e">
        <v>#ERROR!</v>
      </c>
      <c r="H119" s="1044"/>
      <c r="I119" s="1044"/>
    </row>
    <row r="120">
      <c r="A120" s="924" t="s">
        <v>375</v>
      </c>
      <c r="G120" s="924" t="s">
        <v>376</v>
      </c>
      <c r="H120" s="988">
        <v>19.0414398</v>
      </c>
      <c r="I120" s="988">
        <v>-98.2062727</v>
      </c>
    </row>
    <row r="121">
      <c r="A121" s="924" t="s">
        <v>353</v>
      </c>
      <c r="G121" s="924" t="e">
        <v>#ERROR!</v>
      </c>
      <c r="H121" s="1044"/>
      <c r="I121" s="1044"/>
    </row>
    <row r="122">
      <c r="A122" s="924" t="s">
        <v>377</v>
      </c>
      <c r="G122" s="924" t="e">
        <v>#ERROR!</v>
      </c>
      <c r="H122" s="1044"/>
      <c r="I122" s="1044"/>
    </row>
    <row r="123">
      <c r="A123" s="924" t="s">
        <v>378</v>
      </c>
      <c r="G123" s="924" t="s">
        <v>345</v>
      </c>
      <c r="H123" s="988">
        <v>34.0549076</v>
      </c>
      <c r="I123" s="988">
        <v>-118.242643</v>
      </c>
    </row>
    <row r="124">
      <c r="A124" s="924" t="s">
        <v>379</v>
      </c>
      <c r="G124" s="924" t="s">
        <v>380</v>
      </c>
      <c r="H124" s="988">
        <v>37.33874</v>
      </c>
      <c r="I124" s="988">
        <v>-121.8852525</v>
      </c>
    </row>
    <row r="125">
      <c r="A125" s="924" t="s">
        <v>381</v>
      </c>
      <c r="G125" s="924" t="e">
        <v>#ERROR!</v>
      </c>
      <c r="H125" s="1044"/>
      <c r="I125" s="1044"/>
    </row>
    <row r="126">
      <c r="A126" s="924" t="s">
        <v>382</v>
      </c>
      <c r="G126" s="924" t="e">
        <v>#ERROR!</v>
      </c>
      <c r="H126" s="1044"/>
      <c r="I126" s="1044"/>
    </row>
    <row r="127">
      <c r="A127" s="924" t="s">
        <v>383</v>
      </c>
      <c r="G127" s="924" t="s">
        <v>384</v>
      </c>
      <c r="H127" s="988">
        <v>-37.1749687</v>
      </c>
      <c r="I127" s="988">
        <v>-72.9457031</v>
      </c>
    </row>
    <row r="128">
      <c r="A128" s="924" t="s">
        <v>385</v>
      </c>
      <c r="G128" s="924" t="e">
        <v>#ERROR!</v>
      </c>
      <c r="H128" s="1044"/>
      <c r="I128" s="1044"/>
    </row>
    <row r="129">
      <c r="A129" s="924" t="s">
        <v>386</v>
      </c>
      <c r="G129" s="924" t="s">
        <v>387</v>
      </c>
      <c r="H129" s="1044"/>
      <c r="I129" s="1044"/>
    </row>
    <row r="130">
      <c r="A130" s="924" t="s">
        <v>356</v>
      </c>
      <c r="G130" s="924" t="e">
        <v>#ERROR!</v>
      </c>
      <c r="H130" s="1044"/>
      <c r="I130" s="1044"/>
    </row>
    <row r="131">
      <c r="A131" s="924" t="s">
        <v>388</v>
      </c>
      <c r="G131" s="924" t="e">
        <v>#ERROR!</v>
      </c>
      <c r="H131" s="1044"/>
      <c r="I131" s="1044"/>
    </row>
    <row r="132">
      <c r="A132" s="924" t="s">
        <v>361</v>
      </c>
      <c r="G132" s="924" t="e">
        <v>#ERROR!</v>
      </c>
      <c r="H132" s="1044"/>
      <c r="I132" s="1044"/>
    </row>
    <row r="133">
      <c r="A133" s="924" t="s">
        <v>352</v>
      </c>
      <c r="G133" s="924" t="e">
        <v>#ERROR!</v>
      </c>
      <c r="H133" s="1044"/>
      <c r="I133" s="1044"/>
    </row>
    <row r="134">
      <c r="A134" s="924" t="s">
        <v>358</v>
      </c>
      <c r="G134" s="924" t="e">
        <v>#ERROR!</v>
      </c>
      <c r="H134" s="1044"/>
      <c r="I134" s="1044"/>
    </row>
    <row r="135">
      <c r="A135" s="924" t="s">
        <v>389</v>
      </c>
      <c r="G135" s="924" t="e">
        <v>#ERROR!</v>
      </c>
      <c r="H135" s="1044"/>
      <c r="I135" s="1044"/>
    </row>
    <row r="136">
      <c r="A136" s="924" t="s">
        <v>390</v>
      </c>
      <c r="G136" s="924" t="s">
        <v>391</v>
      </c>
      <c r="H136" s="988">
        <v>20.6326994</v>
      </c>
      <c r="I136" s="988">
        <v>-103.3399585</v>
      </c>
    </row>
    <row r="137">
      <c r="A137" s="924" t="s">
        <v>392</v>
      </c>
      <c r="G137" s="924" t="e">
        <v>#ERROR!</v>
      </c>
      <c r="H137" s="1044"/>
      <c r="I137" s="1044"/>
    </row>
    <row r="138">
      <c r="A138" s="924" t="s">
        <v>393</v>
      </c>
      <c r="G138" s="924" t="e">
        <v>#ERROR!</v>
      </c>
      <c r="H138" s="1044"/>
      <c r="I138" s="1044"/>
    </row>
    <row r="139">
      <c r="A139" s="924" t="s">
        <v>394</v>
      </c>
      <c r="G139" s="924" t="s">
        <v>395</v>
      </c>
      <c r="H139" s="988">
        <v>21.161908</v>
      </c>
      <c r="I139" s="988">
        <v>-86.8515279</v>
      </c>
    </row>
    <row r="140">
      <c r="A140" s="924" t="s">
        <v>396</v>
      </c>
      <c r="G140" s="924" t="e">
        <v>#ERROR!</v>
      </c>
      <c r="H140" s="1044"/>
      <c r="I140" s="1044"/>
    </row>
    <row r="141">
      <c r="A141" s="924" t="s">
        <v>397</v>
      </c>
      <c r="G141" s="924" t="s">
        <v>398</v>
      </c>
      <c r="H141" s="988">
        <v>25.9860762</v>
      </c>
      <c r="I141" s="988">
        <v>-80.3035601999999</v>
      </c>
    </row>
    <row r="142">
      <c r="A142" s="924" t="s">
        <v>399</v>
      </c>
      <c r="G142" s="924" t="s">
        <v>369</v>
      </c>
      <c r="H142" s="988">
        <v>54.069532</v>
      </c>
      <c r="I142" s="988">
        <v>10.7703557</v>
      </c>
    </row>
    <row r="143">
      <c r="A143" s="924" t="s">
        <v>400</v>
      </c>
      <c r="G143" s="924" t="s">
        <v>345</v>
      </c>
      <c r="H143" s="988">
        <v>34.0549076</v>
      </c>
      <c r="I143" s="988">
        <v>-118.242643</v>
      </c>
    </row>
    <row r="144">
      <c r="A144" s="924" t="s">
        <v>401</v>
      </c>
      <c r="G144" s="924" t="s">
        <v>341</v>
      </c>
      <c r="H144" s="988">
        <v>-34.6036739</v>
      </c>
      <c r="I144" s="988">
        <v>-58.3821215</v>
      </c>
    </row>
    <row r="145">
      <c r="A145" s="924" t="s">
        <v>346</v>
      </c>
      <c r="G145" s="924" t="s">
        <v>347</v>
      </c>
      <c r="H145" s="988">
        <v>-25.2520888</v>
      </c>
      <c r="I145" s="988">
        <v>-52.0215415</v>
      </c>
    </row>
    <row r="146">
      <c r="A146" s="924" t="s">
        <v>358</v>
      </c>
      <c r="G146" s="924" t="e">
        <v>#ERROR!</v>
      </c>
      <c r="H146" s="1044"/>
      <c r="I146" s="1044"/>
    </row>
    <row r="147">
      <c r="A147" s="924" t="s">
        <v>358</v>
      </c>
      <c r="G147" s="924" t="e">
        <v>#ERROR!</v>
      </c>
      <c r="H147" s="1044"/>
      <c r="I147" s="1044"/>
    </row>
    <row r="148">
      <c r="A148" s="924" t="s">
        <v>402</v>
      </c>
      <c r="G148" s="924" t="e">
        <v>#ERROR!</v>
      </c>
      <c r="H148" s="1044"/>
      <c r="I148" s="1044"/>
    </row>
    <row r="149">
      <c r="A149" s="924" t="s">
        <v>359</v>
      </c>
      <c r="G149" s="924" t="s">
        <v>345</v>
      </c>
      <c r="H149" s="988">
        <v>34.0549076</v>
      </c>
      <c r="I149" s="988">
        <v>-118.242643</v>
      </c>
    </row>
    <row r="150">
      <c r="A150" s="924" t="s">
        <v>403</v>
      </c>
      <c r="G150" s="924" t="e">
        <v>#ERROR!</v>
      </c>
      <c r="H150" s="1044"/>
      <c r="I150" s="1044"/>
    </row>
    <row r="151">
      <c r="A151" s="924" t="s">
        <v>360</v>
      </c>
      <c r="G151" s="924" t="e">
        <v>#ERROR!</v>
      </c>
      <c r="H151" s="1044"/>
      <c r="I151" s="1044"/>
    </row>
    <row r="152">
      <c r="A152" s="924" t="s">
        <v>346</v>
      </c>
      <c r="G152" s="924" t="s">
        <v>347</v>
      </c>
      <c r="H152" s="988">
        <v>-25.2520888</v>
      </c>
      <c r="I152" s="988">
        <v>-52.0215415</v>
      </c>
    </row>
    <row r="153">
      <c r="A153" s="924" t="s">
        <v>404</v>
      </c>
      <c r="G153" s="924" t="e">
        <v>#ERROR!</v>
      </c>
      <c r="H153" s="1044"/>
      <c r="I153" s="1044"/>
    </row>
    <row r="154">
      <c r="A154" s="924" t="s">
        <v>405</v>
      </c>
      <c r="G154" s="924" t="s">
        <v>406</v>
      </c>
      <c r="H154" s="988">
        <v>35.6940309</v>
      </c>
      <c r="I154" s="988">
        <v>139.7537719</v>
      </c>
    </row>
    <row r="155">
      <c r="A155" s="924" t="s">
        <v>361</v>
      </c>
      <c r="G155" s="924" t="e">
        <v>#ERROR!</v>
      </c>
      <c r="H155" s="1044"/>
      <c r="I155" s="1044"/>
    </row>
    <row r="156">
      <c r="A156" s="924" t="s">
        <v>348</v>
      </c>
      <c r="G156" s="924" t="e">
        <v>#ERROR!</v>
      </c>
      <c r="H156" s="1044"/>
      <c r="I156" s="1044"/>
    </row>
    <row r="157">
      <c r="A157" s="924" t="s">
        <v>407</v>
      </c>
      <c r="G157" s="924" t="e">
        <v>#ERROR!</v>
      </c>
      <c r="H157" s="1044"/>
      <c r="I157" s="1044"/>
    </row>
    <row r="158">
      <c r="A158" s="924" t="s">
        <v>362</v>
      </c>
      <c r="G158" s="924" t="e">
        <v>#ERROR!</v>
      </c>
      <c r="H158" s="1044"/>
      <c r="I158" s="1044"/>
    </row>
    <row r="159">
      <c r="A159" s="924" t="s">
        <v>408</v>
      </c>
      <c r="G159" s="924" t="e">
        <v>#ERROR!</v>
      </c>
      <c r="H159" s="1044"/>
      <c r="I159" s="1044"/>
    </row>
    <row r="160">
      <c r="A160" s="924" t="s">
        <v>409</v>
      </c>
      <c r="G160" s="924" t="s">
        <v>410</v>
      </c>
      <c r="H160" s="988">
        <v>-15.5157223</v>
      </c>
      <c r="I160" s="988">
        <v>-71.5231103</v>
      </c>
    </row>
    <row r="161">
      <c r="A161" s="924" t="s">
        <v>364</v>
      </c>
      <c r="G161" s="924" t="s">
        <v>365</v>
      </c>
      <c r="H161" s="988">
        <v>36.171563</v>
      </c>
      <c r="I161" s="988">
        <v>-115.1391009</v>
      </c>
    </row>
    <row r="162">
      <c r="A162" s="924" t="s">
        <v>411</v>
      </c>
      <c r="G162" s="924" t="e">
        <v>#ERROR!</v>
      </c>
      <c r="H162" s="1044"/>
      <c r="I162" s="1044"/>
    </row>
    <row r="163">
      <c r="A163" s="924" t="s">
        <v>412</v>
      </c>
      <c r="G163" s="924" t="s">
        <v>347</v>
      </c>
      <c r="H163" s="988">
        <v>-25.2520888</v>
      </c>
      <c r="I163" s="988">
        <v>-52.0215415</v>
      </c>
    </row>
    <row r="164">
      <c r="A164" s="924" t="s">
        <v>353</v>
      </c>
      <c r="G164" s="924" t="e">
        <v>#ERROR!</v>
      </c>
      <c r="H164" s="1044"/>
      <c r="I164" s="1044"/>
    </row>
    <row r="165">
      <c r="A165" s="924" t="s">
        <v>413</v>
      </c>
      <c r="G165" s="924" t="e">
        <v>#ERROR!</v>
      </c>
      <c r="H165" s="1044"/>
      <c r="I165" s="1044"/>
    </row>
    <row r="166">
      <c r="A166" s="924" t="s">
        <v>346</v>
      </c>
      <c r="G166" s="924" t="s">
        <v>347</v>
      </c>
      <c r="H166" s="988">
        <v>-25.2520888</v>
      </c>
      <c r="I166" s="988">
        <v>-52.0215415</v>
      </c>
    </row>
    <row r="167">
      <c r="A167" s="924" t="s">
        <v>361</v>
      </c>
      <c r="G167" s="924" t="e">
        <v>#ERROR!</v>
      </c>
      <c r="H167" s="1044"/>
      <c r="I167" s="1044"/>
    </row>
    <row r="168">
      <c r="A168" s="924" t="s">
        <v>414</v>
      </c>
      <c r="G168" s="924" t="s">
        <v>365</v>
      </c>
      <c r="H168" s="988">
        <v>36.171563</v>
      </c>
      <c r="I168" s="988">
        <v>-115.1391009</v>
      </c>
    </row>
    <row r="169">
      <c r="A169" s="924" t="s">
        <v>346</v>
      </c>
      <c r="G169" s="924" t="s">
        <v>347</v>
      </c>
      <c r="H169" s="988">
        <v>-25.2520888</v>
      </c>
      <c r="I169" s="988">
        <v>-52.0215415</v>
      </c>
    </row>
    <row r="170">
      <c r="A170" s="924" t="s">
        <v>372</v>
      </c>
      <c r="G170" s="924" t="e">
        <v>#ERROR!</v>
      </c>
      <c r="H170" s="1044"/>
      <c r="I170" s="1044"/>
    </row>
    <row r="171">
      <c r="A171" s="924" t="s">
        <v>415</v>
      </c>
      <c r="G171" s="924" t="s">
        <v>416</v>
      </c>
      <c r="H171" s="988">
        <v>19.3994934</v>
      </c>
      <c r="I171" s="988">
        <v>-98.9896643</v>
      </c>
    </row>
    <row r="172">
      <c r="A172" s="924" t="s">
        <v>338</v>
      </c>
      <c r="G172" s="924" t="s">
        <v>339</v>
      </c>
      <c r="H172" s="988">
        <v>20.9299997</v>
      </c>
      <c r="I172" s="988">
        <v>-89.0227125999999</v>
      </c>
    </row>
    <row r="173">
      <c r="A173" s="924" t="s">
        <v>338</v>
      </c>
      <c r="B173" s="924" t="s">
        <v>263</v>
      </c>
      <c r="C173" s="924" t="s">
        <v>417</v>
      </c>
      <c r="G173" s="924" t="e">
        <v>#ERROR!</v>
      </c>
      <c r="H173" s="1044"/>
      <c r="I173" s="1044"/>
    </row>
    <row r="174">
      <c r="A174" s="924" t="s">
        <v>418</v>
      </c>
      <c r="G174" s="924" t="e">
        <v>#ERROR!</v>
      </c>
      <c r="H174" s="1044"/>
      <c r="I174" s="1044"/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8.13"/>
  </cols>
  <sheetData>
    <row r="1">
      <c r="A1" s="1047" t="s">
        <v>419</v>
      </c>
      <c r="B1" s="1048" t="s">
        <v>420</v>
      </c>
      <c r="C1" s="1047" t="s">
        <v>421</v>
      </c>
      <c r="D1" s="1049" t="s">
        <v>422</v>
      </c>
      <c r="E1" s="1047" t="s">
        <v>421</v>
      </c>
      <c r="F1" s="1047" t="s">
        <v>423</v>
      </c>
      <c r="G1" s="1047" t="s">
        <v>424</v>
      </c>
      <c r="H1" s="1047" t="s">
        <v>425</v>
      </c>
      <c r="I1" s="1047" t="s">
        <v>426</v>
      </c>
      <c r="J1" s="1047" t="s">
        <v>427</v>
      </c>
      <c r="K1" s="1047" t="s">
        <v>428</v>
      </c>
      <c r="L1" s="1047" t="s">
        <v>429</v>
      </c>
      <c r="M1" s="1047" t="s">
        <v>430</v>
      </c>
      <c r="N1" s="1047" t="s">
        <v>431</v>
      </c>
      <c r="O1" s="1047" t="s">
        <v>432</v>
      </c>
      <c r="P1" s="1047" t="s">
        <v>433</v>
      </c>
      <c r="Q1" s="984"/>
      <c r="R1" s="984"/>
      <c r="S1" s="984"/>
      <c r="T1" s="984"/>
      <c r="U1" s="984"/>
      <c r="V1" s="984"/>
      <c r="W1" s="984"/>
      <c r="X1" s="984"/>
      <c r="Y1" s="984"/>
      <c r="Z1" s="984"/>
    </row>
    <row r="2">
      <c r="A2" s="1047" t="s">
        <v>434</v>
      </c>
      <c r="B2" s="1050">
        <v>5.29642087442E11</v>
      </c>
      <c r="C2" s="1047" t="s">
        <v>435</v>
      </c>
      <c r="D2" s="1047" t="str">
        <f t="shared" ref="D2:D18" si="1">VLOOKUP(Data!BW2,Data!BW:BY,3,false)</f>
        <v>#REF!</v>
      </c>
      <c r="E2" s="1047" t="s">
        <v>436</v>
      </c>
      <c r="F2" s="1047" t="s">
        <v>436</v>
      </c>
      <c r="G2" s="1047" t="s">
        <v>436</v>
      </c>
      <c r="H2" s="1047" t="s">
        <v>437</v>
      </c>
      <c r="I2" s="1051">
        <v>45719.0</v>
      </c>
      <c r="J2" s="1047" t="s">
        <v>438</v>
      </c>
      <c r="K2" s="1047" t="s">
        <v>439</v>
      </c>
      <c r="L2" s="1047" t="s">
        <v>436</v>
      </c>
      <c r="M2" s="1047" t="s">
        <v>440</v>
      </c>
      <c r="N2" s="1047" t="s">
        <v>164</v>
      </c>
      <c r="O2" s="1047" t="s">
        <v>441</v>
      </c>
      <c r="P2" s="1047" t="s">
        <v>442</v>
      </c>
      <c r="Q2" s="984"/>
      <c r="R2" s="984"/>
      <c r="S2" s="984"/>
      <c r="T2" s="984"/>
      <c r="U2" s="984"/>
      <c r="V2" s="984"/>
      <c r="W2" s="984"/>
      <c r="X2" s="984"/>
      <c r="Y2" s="984"/>
      <c r="Z2" s="984"/>
    </row>
    <row r="3">
      <c r="A3" s="1047" t="s">
        <v>443</v>
      </c>
      <c r="B3" s="1050">
        <v>5.523934335E9</v>
      </c>
      <c r="C3" s="1047" t="s">
        <v>444</v>
      </c>
      <c r="D3" s="1047" t="str">
        <f t="shared" si="1"/>
        <v>#REF!</v>
      </c>
      <c r="E3" s="1047" t="s">
        <v>436</v>
      </c>
      <c r="F3" s="1047" t="s">
        <v>436</v>
      </c>
      <c r="G3" s="1047" t="s">
        <v>436</v>
      </c>
      <c r="H3" s="1047" t="s">
        <v>437</v>
      </c>
      <c r="I3" s="1051">
        <v>45719.0</v>
      </c>
      <c r="J3" s="1047" t="s">
        <v>438</v>
      </c>
      <c r="K3" s="1047" t="s">
        <v>439</v>
      </c>
      <c r="L3" s="1047" t="s">
        <v>436</v>
      </c>
      <c r="M3" s="1047" t="s">
        <v>440</v>
      </c>
      <c r="N3" s="1047" t="s">
        <v>164</v>
      </c>
      <c r="O3" s="1047" t="s">
        <v>445</v>
      </c>
      <c r="P3" s="1047" t="s">
        <v>446</v>
      </c>
      <c r="Q3" s="984"/>
      <c r="R3" s="984"/>
      <c r="S3" s="984"/>
      <c r="T3" s="984"/>
      <c r="U3" s="984"/>
      <c r="V3" s="984"/>
      <c r="W3" s="984"/>
      <c r="X3" s="984"/>
      <c r="Y3" s="984"/>
      <c r="Z3" s="984"/>
    </row>
    <row r="4">
      <c r="A4" s="1047" t="s">
        <v>443</v>
      </c>
      <c r="B4" s="1050">
        <v>5.523944335E9</v>
      </c>
      <c r="C4" s="1047" t="s">
        <v>447</v>
      </c>
      <c r="D4" s="1047" t="str">
        <f t="shared" si="1"/>
        <v>#REF!</v>
      </c>
      <c r="E4" s="1047" t="s">
        <v>436</v>
      </c>
      <c r="F4" s="1047" t="s">
        <v>436</v>
      </c>
      <c r="G4" s="1047" t="s">
        <v>436</v>
      </c>
      <c r="H4" s="1047" t="s">
        <v>437</v>
      </c>
      <c r="I4" s="1051">
        <v>45719.0</v>
      </c>
      <c r="J4" s="1047" t="s">
        <v>438</v>
      </c>
      <c r="K4" s="1047" t="s">
        <v>439</v>
      </c>
      <c r="L4" s="1047" t="s">
        <v>436</v>
      </c>
      <c r="M4" s="1047" t="s">
        <v>440</v>
      </c>
      <c r="N4" s="1047" t="s">
        <v>164</v>
      </c>
      <c r="O4" s="1047" t="s">
        <v>445</v>
      </c>
      <c r="P4" s="1047" t="s">
        <v>446</v>
      </c>
      <c r="Q4" s="984"/>
      <c r="R4" s="984"/>
      <c r="S4" s="984"/>
      <c r="T4" s="984"/>
      <c r="U4" s="984"/>
      <c r="V4" s="984"/>
      <c r="W4" s="984"/>
      <c r="X4" s="984"/>
      <c r="Y4" s="984"/>
      <c r="Z4" s="984"/>
    </row>
    <row r="5">
      <c r="A5" s="1047" t="s">
        <v>448</v>
      </c>
      <c r="B5" s="1050">
        <v>9.985774494E9</v>
      </c>
      <c r="C5" s="1047" t="s">
        <v>449</v>
      </c>
      <c r="D5" s="1047" t="str">
        <f t="shared" si="1"/>
        <v>#REF!</v>
      </c>
      <c r="E5" s="1047" t="s">
        <v>436</v>
      </c>
      <c r="F5" s="1047" t="s">
        <v>436</v>
      </c>
      <c r="G5" s="1047" t="s">
        <v>436</v>
      </c>
      <c r="H5" s="1047" t="s">
        <v>437</v>
      </c>
      <c r="I5" s="1051">
        <v>45719.0</v>
      </c>
      <c r="J5" s="1047" t="s">
        <v>450</v>
      </c>
      <c r="K5" s="1047" t="s">
        <v>451</v>
      </c>
      <c r="L5" s="1047" t="s">
        <v>452</v>
      </c>
      <c r="M5" s="1047" t="s">
        <v>453</v>
      </c>
      <c r="N5" s="1047" t="s">
        <v>454</v>
      </c>
      <c r="O5" s="1047" t="s">
        <v>436</v>
      </c>
      <c r="P5" s="1047" t="s">
        <v>436</v>
      </c>
      <c r="Q5" s="984"/>
      <c r="R5" s="984"/>
      <c r="S5" s="984"/>
      <c r="T5" s="984"/>
      <c r="U5" s="984"/>
      <c r="V5" s="984"/>
      <c r="W5" s="984"/>
      <c r="X5" s="984"/>
      <c r="Y5" s="984"/>
      <c r="Z5" s="984"/>
    </row>
    <row r="6">
      <c r="A6" s="1047" t="s">
        <v>455</v>
      </c>
      <c r="B6" s="1050">
        <v>2.711025941E9</v>
      </c>
      <c r="C6" s="1047" t="s">
        <v>456</v>
      </c>
      <c r="D6" s="1047" t="str">
        <f t="shared" si="1"/>
        <v>#REF!</v>
      </c>
      <c r="E6" s="1047" t="s">
        <v>436</v>
      </c>
      <c r="F6" s="1047" t="s">
        <v>436</v>
      </c>
      <c r="G6" s="1047" t="s">
        <v>436</v>
      </c>
      <c r="H6" s="1047" t="s">
        <v>437</v>
      </c>
      <c r="I6" s="1051">
        <v>45691.0</v>
      </c>
      <c r="J6" s="1047" t="s">
        <v>438</v>
      </c>
      <c r="K6" s="1047" t="s">
        <v>439</v>
      </c>
      <c r="L6" s="1047" t="s">
        <v>436</v>
      </c>
      <c r="M6" s="1047" t="s">
        <v>440</v>
      </c>
      <c r="N6" s="1047" t="s">
        <v>164</v>
      </c>
      <c r="O6" s="1047" t="s">
        <v>441</v>
      </c>
      <c r="P6" s="1047" t="s">
        <v>457</v>
      </c>
      <c r="Q6" s="984"/>
      <c r="R6" s="984"/>
      <c r="S6" s="984"/>
      <c r="T6" s="984"/>
      <c r="U6" s="984"/>
      <c r="V6" s="984"/>
      <c r="W6" s="984"/>
      <c r="X6" s="984"/>
      <c r="Y6" s="984"/>
      <c r="Z6" s="984"/>
    </row>
    <row r="7">
      <c r="A7" s="1047" t="s">
        <v>458</v>
      </c>
      <c r="B7" s="1050">
        <v>5.525186377E9</v>
      </c>
      <c r="C7" s="1047" t="s">
        <v>459</v>
      </c>
      <c r="D7" s="1047" t="str">
        <f t="shared" si="1"/>
        <v>#REF!</v>
      </c>
      <c r="E7" s="1047" t="s">
        <v>436</v>
      </c>
      <c r="F7" s="1047" t="s">
        <v>436</v>
      </c>
      <c r="G7" s="1047" t="s">
        <v>436</v>
      </c>
      <c r="H7" s="1047" t="s">
        <v>437</v>
      </c>
      <c r="I7" s="1051">
        <v>45691.0</v>
      </c>
      <c r="J7" s="1047" t="s">
        <v>438</v>
      </c>
      <c r="K7" s="1047" t="s">
        <v>439</v>
      </c>
      <c r="L7" s="1047" t="s">
        <v>436</v>
      </c>
      <c r="M7" s="1047" t="s">
        <v>440</v>
      </c>
      <c r="N7" s="1047" t="s">
        <v>164</v>
      </c>
      <c r="O7" s="1047" t="s">
        <v>445</v>
      </c>
      <c r="P7" s="1047" t="s">
        <v>460</v>
      </c>
      <c r="Q7" s="984"/>
      <c r="R7" s="984"/>
      <c r="S7" s="984"/>
      <c r="T7" s="984"/>
      <c r="U7" s="984"/>
      <c r="V7" s="984"/>
      <c r="W7" s="984"/>
      <c r="X7" s="984"/>
      <c r="Y7" s="984"/>
      <c r="Z7" s="984"/>
    </row>
    <row r="8">
      <c r="A8" s="1047" t="s">
        <v>461</v>
      </c>
      <c r="B8" s="1050">
        <v>5.525186377E9</v>
      </c>
      <c r="C8" s="1047" t="s">
        <v>459</v>
      </c>
      <c r="D8" s="1047" t="str">
        <f t="shared" si="1"/>
        <v>#REF!</v>
      </c>
      <c r="E8" s="1047" t="s">
        <v>436</v>
      </c>
      <c r="F8" s="1047" t="s">
        <v>436</v>
      </c>
      <c r="G8" s="1047" t="s">
        <v>436</v>
      </c>
      <c r="H8" s="1047" t="s">
        <v>437</v>
      </c>
      <c r="I8" s="1051">
        <v>45691.0</v>
      </c>
      <c r="J8" s="1047" t="s">
        <v>438</v>
      </c>
      <c r="K8" s="1047" t="s">
        <v>439</v>
      </c>
      <c r="L8" s="1047" t="s">
        <v>436</v>
      </c>
      <c r="M8" s="1047" t="s">
        <v>440</v>
      </c>
      <c r="N8" s="1047" t="s">
        <v>164</v>
      </c>
      <c r="O8" s="1047" t="s">
        <v>445</v>
      </c>
      <c r="P8" s="1047" t="s">
        <v>460</v>
      </c>
      <c r="Q8" s="984"/>
      <c r="R8" s="984"/>
      <c r="S8" s="984"/>
      <c r="T8" s="984"/>
      <c r="U8" s="984"/>
      <c r="V8" s="984"/>
      <c r="W8" s="984"/>
      <c r="X8" s="984"/>
      <c r="Y8" s="984"/>
      <c r="Z8" s="984"/>
    </row>
    <row r="9">
      <c r="A9" s="1047" t="s">
        <v>462</v>
      </c>
      <c r="B9" s="1050">
        <v>6.121982437E9</v>
      </c>
      <c r="C9" s="1047" t="s">
        <v>463</v>
      </c>
      <c r="D9" s="1047" t="str">
        <f t="shared" si="1"/>
        <v>#REF!</v>
      </c>
      <c r="E9" s="1047" t="s">
        <v>436</v>
      </c>
      <c r="F9" s="1047" t="s">
        <v>436</v>
      </c>
      <c r="G9" s="1047" t="s">
        <v>436</v>
      </c>
      <c r="H9" s="1047" t="s">
        <v>437</v>
      </c>
      <c r="I9" s="1051">
        <v>45691.0</v>
      </c>
      <c r="J9" s="1047" t="s">
        <v>438</v>
      </c>
      <c r="K9" s="1047" t="s">
        <v>439</v>
      </c>
      <c r="L9" s="1047" t="s">
        <v>436</v>
      </c>
      <c r="M9" s="1047" t="s">
        <v>464</v>
      </c>
      <c r="N9" s="1047" t="s">
        <v>164</v>
      </c>
      <c r="O9" s="1047" t="s">
        <v>465</v>
      </c>
      <c r="P9" s="1047" t="s">
        <v>466</v>
      </c>
      <c r="Q9" s="984"/>
      <c r="R9" s="984"/>
      <c r="S9" s="984"/>
      <c r="T9" s="984"/>
      <c r="U9" s="984"/>
      <c r="V9" s="984"/>
      <c r="W9" s="984"/>
      <c r="X9" s="984"/>
      <c r="Y9" s="984"/>
      <c r="Z9" s="984"/>
    </row>
    <row r="10">
      <c r="A10" s="1047" t="s">
        <v>467</v>
      </c>
      <c r="B10" s="1050">
        <v>3.111108389E9</v>
      </c>
      <c r="C10" s="1047" t="s">
        <v>468</v>
      </c>
      <c r="D10" s="1047" t="str">
        <f t="shared" si="1"/>
        <v>#REF!</v>
      </c>
      <c r="E10" s="1047" t="s">
        <v>436</v>
      </c>
      <c r="F10" s="1047" t="s">
        <v>436</v>
      </c>
      <c r="G10" s="1047" t="s">
        <v>436</v>
      </c>
      <c r="H10" s="1047" t="s">
        <v>437</v>
      </c>
      <c r="I10" s="1051">
        <v>45691.0</v>
      </c>
      <c r="J10" s="1047" t="s">
        <v>438</v>
      </c>
      <c r="K10" s="1047" t="s">
        <v>439</v>
      </c>
      <c r="L10" s="1047" t="s">
        <v>436</v>
      </c>
      <c r="M10" s="1047" t="s">
        <v>440</v>
      </c>
      <c r="N10" s="1047" t="s">
        <v>164</v>
      </c>
      <c r="O10" s="1047" t="s">
        <v>441</v>
      </c>
      <c r="P10" s="1047" t="s">
        <v>469</v>
      </c>
      <c r="Q10" s="984"/>
      <c r="R10" s="984"/>
      <c r="S10" s="984"/>
      <c r="T10" s="984"/>
      <c r="U10" s="984"/>
      <c r="V10" s="984"/>
      <c r="W10" s="984"/>
      <c r="X10" s="984"/>
      <c r="Y10" s="984"/>
      <c r="Z10" s="984"/>
    </row>
    <row r="11">
      <c r="A11" s="1047" t="s">
        <v>470</v>
      </c>
      <c r="B11" s="1052" t="s">
        <v>471</v>
      </c>
      <c r="C11" s="1047" t="s">
        <v>472</v>
      </c>
      <c r="D11" s="1047" t="str">
        <f t="shared" si="1"/>
        <v>#REF!</v>
      </c>
      <c r="E11" s="1047" t="s">
        <v>436</v>
      </c>
      <c r="F11" s="1047" t="s">
        <v>436</v>
      </c>
      <c r="G11" s="1047" t="s">
        <v>436</v>
      </c>
      <c r="H11" s="1047" t="s">
        <v>437</v>
      </c>
      <c r="I11" s="1051">
        <v>45691.0</v>
      </c>
      <c r="J11" s="1047" t="s">
        <v>438</v>
      </c>
      <c r="K11" s="1047" t="s">
        <v>439</v>
      </c>
      <c r="L11" s="1047" t="s">
        <v>436</v>
      </c>
      <c r="M11" s="1047" t="s">
        <v>440</v>
      </c>
      <c r="N11" s="1047" t="s">
        <v>164</v>
      </c>
      <c r="O11" s="1047" t="s">
        <v>441</v>
      </c>
      <c r="P11" s="1047" t="s">
        <v>473</v>
      </c>
      <c r="Q11" s="984"/>
      <c r="R11" s="984"/>
      <c r="S11" s="984"/>
      <c r="T11" s="984"/>
      <c r="U11" s="984"/>
      <c r="V11" s="984"/>
      <c r="W11" s="984"/>
      <c r="X11" s="984"/>
      <c r="Y11" s="984"/>
      <c r="Z11" s="984"/>
    </row>
    <row r="12">
      <c r="A12" s="1047" t="s">
        <v>474</v>
      </c>
      <c r="B12" s="1050">
        <v>6.673553135E9</v>
      </c>
      <c r="C12" s="1047" t="s">
        <v>475</v>
      </c>
      <c r="D12" s="1047" t="str">
        <f t="shared" si="1"/>
        <v>#REF!</v>
      </c>
      <c r="E12" s="1047" t="s">
        <v>436</v>
      </c>
      <c r="F12" s="1047" t="s">
        <v>436</v>
      </c>
      <c r="G12" s="1047" t="s">
        <v>436</v>
      </c>
      <c r="H12" s="1047" t="s">
        <v>437</v>
      </c>
      <c r="I12" s="1051">
        <v>45691.0</v>
      </c>
      <c r="J12" s="1047" t="s">
        <v>438</v>
      </c>
      <c r="K12" s="1047" t="s">
        <v>439</v>
      </c>
      <c r="L12" s="1047" t="s">
        <v>436</v>
      </c>
      <c r="M12" s="1047" t="s">
        <v>476</v>
      </c>
      <c r="N12" s="1047" t="s">
        <v>164</v>
      </c>
      <c r="O12" s="1047" t="s">
        <v>477</v>
      </c>
      <c r="P12" s="1047" t="s">
        <v>478</v>
      </c>
      <c r="Q12" s="984"/>
      <c r="R12" s="984"/>
      <c r="S12" s="984"/>
      <c r="T12" s="984"/>
      <c r="U12" s="984"/>
      <c r="V12" s="984"/>
      <c r="W12" s="984"/>
      <c r="X12" s="984"/>
      <c r="Y12" s="984"/>
      <c r="Z12" s="984"/>
    </row>
    <row r="13">
      <c r="A13" s="1047" t="s">
        <v>479</v>
      </c>
      <c r="B13" s="1050">
        <v>6.642278213E9</v>
      </c>
      <c r="C13" s="1047" t="s">
        <v>480</v>
      </c>
      <c r="D13" s="1047" t="str">
        <f t="shared" si="1"/>
        <v>#REF!</v>
      </c>
      <c r="E13" s="1047" t="s">
        <v>436</v>
      </c>
      <c r="F13" s="1047" t="s">
        <v>436</v>
      </c>
      <c r="G13" s="1047" t="s">
        <v>436</v>
      </c>
      <c r="H13" s="1047" t="s">
        <v>437</v>
      </c>
      <c r="I13" s="1051">
        <v>45691.0</v>
      </c>
      <c r="J13" s="1047" t="s">
        <v>438</v>
      </c>
      <c r="K13" s="1047" t="s">
        <v>439</v>
      </c>
      <c r="L13" s="1047" t="s">
        <v>436</v>
      </c>
      <c r="M13" s="1047" t="s">
        <v>440</v>
      </c>
      <c r="N13" s="1047" t="s">
        <v>164</v>
      </c>
      <c r="O13" s="1047" t="s">
        <v>441</v>
      </c>
      <c r="P13" s="1047" t="s">
        <v>481</v>
      </c>
      <c r="Q13" s="984"/>
      <c r="R13" s="984"/>
      <c r="S13" s="984"/>
      <c r="T13" s="984"/>
      <c r="U13" s="984"/>
      <c r="V13" s="984"/>
      <c r="W13" s="984"/>
      <c r="X13" s="984"/>
      <c r="Y13" s="984"/>
      <c r="Z13" s="984"/>
    </row>
    <row r="14">
      <c r="A14" s="1047" t="s">
        <v>482</v>
      </c>
      <c r="B14" s="1050">
        <v>7.151692813E9</v>
      </c>
      <c r="C14" s="1047" t="s">
        <v>483</v>
      </c>
      <c r="D14" s="1047" t="str">
        <f t="shared" si="1"/>
        <v>#REF!</v>
      </c>
      <c r="E14" s="1047" t="s">
        <v>436</v>
      </c>
      <c r="F14" s="1047" t="s">
        <v>436</v>
      </c>
      <c r="G14" s="1047" t="s">
        <v>436</v>
      </c>
      <c r="H14" s="1047" t="s">
        <v>437</v>
      </c>
      <c r="I14" s="1051">
        <v>45691.0</v>
      </c>
      <c r="J14" s="1047" t="s">
        <v>438</v>
      </c>
      <c r="K14" s="1047" t="s">
        <v>439</v>
      </c>
      <c r="L14" s="1047" t="s">
        <v>436</v>
      </c>
      <c r="M14" s="1047" t="s">
        <v>440</v>
      </c>
      <c r="N14" s="1047" t="s">
        <v>164</v>
      </c>
      <c r="O14" s="1047" t="s">
        <v>484</v>
      </c>
      <c r="P14" s="1047" t="s">
        <v>485</v>
      </c>
      <c r="Q14" s="984"/>
      <c r="R14" s="984"/>
      <c r="S14" s="984"/>
      <c r="T14" s="984"/>
      <c r="U14" s="984"/>
      <c r="V14" s="984"/>
      <c r="W14" s="984"/>
      <c r="X14" s="984"/>
      <c r="Y14" s="984"/>
      <c r="Z14" s="984"/>
    </row>
    <row r="15">
      <c r="A15" s="1047" t="s">
        <v>486</v>
      </c>
      <c r="B15" s="1050">
        <v>3.318587625E9</v>
      </c>
      <c r="C15" s="1047" t="s">
        <v>487</v>
      </c>
      <c r="D15" s="1047" t="str">
        <f t="shared" si="1"/>
        <v>#REF!</v>
      </c>
      <c r="E15" s="1047" t="s">
        <v>436</v>
      </c>
      <c r="F15" s="1047" t="s">
        <v>436</v>
      </c>
      <c r="G15" s="1047" t="s">
        <v>436</v>
      </c>
      <c r="H15" s="1047" t="s">
        <v>437</v>
      </c>
      <c r="I15" s="1051">
        <v>45691.0</v>
      </c>
      <c r="J15" s="1047" t="s">
        <v>450</v>
      </c>
      <c r="K15" s="1047" t="s">
        <v>451</v>
      </c>
      <c r="L15" s="1047" t="s">
        <v>488</v>
      </c>
      <c r="M15" s="1047" t="s">
        <v>453</v>
      </c>
      <c r="N15" s="1047" t="s">
        <v>454</v>
      </c>
      <c r="O15" s="1047" t="s">
        <v>436</v>
      </c>
      <c r="P15" s="1047" t="s">
        <v>436</v>
      </c>
      <c r="Q15" s="984"/>
      <c r="R15" s="984"/>
      <c r="S15" s="984"/>
      <c r="T15" s="984"/>
      <c r="U15" s="984"/>
      <c r="V15" s="984"/>
      <c r="W15" s="984"/>
      <c r="X15" s="984"/>
      <c r="Y15" s="984"/>
      <c r="Z15" s="984"/>
    </row>
    <row r="16">
      <c r="A16" s="1047" t="s">
        <v>489</v>
      </c>
      <c r="B16" s="1050">
        <v>3.318587625E9</v>
      </c>
      <c r="C16" s="1047" t="s">
        <v>487</v>
      </c>
      <c r="D16" s="1047" t="str">
        <f t="shared" si="1"/>
        <v>#REF!</v>
      </c>
      <c r="E16" s="1047" t="s">
        <v>436</v>
      </c>
      <c r="F16" s="1047" t="s">
        <v>436</v>
      </c>
      <c r="G16" s="1047" t="s">
        <v>436</v>
      </c>
      <c r="H16" s="1047" t="s">
        <v>437</v>
      </c>
      <c r="I16" s="1051">
        <v>45691.0</v>
      </c>
      <c r="J16" s="1047" t="s">
        <v>450</v>
      </c>
      <c r="K16" s="1047" t="s">
        <v>451</v>
      </c>
      <c r="L16" s="1047" t="s">
        <v>488</v>
      </c>
      <c r="M16" s="1047" t="s">
        <v>453</v>
      </c>
      <c r="N16" s="1047" t="s">
        <v>454</v>
      </c>
      <c r="O16" s="1047" t="s">
        <v>436</v>
      </c>
      <c r="P16" s="1047" t="s">
        <v>436</v>
      </c>
      <c r="Q16" s="984"/>
      <c r="R16" s="984"/>
      <c r="S16" s="984"/>
      <c r="T16" s="984"/>
      <c r="U16" s="984"/>
      <c r="V16" s="984"/>
      <c r="W16" s="984"/>
      <c r="X16" s="984"/>
      <c r="Y16" s="984"/>
      <c r="Z16" s="984"/>
    </row>
    <row r="17">
      <c r="A17" s="1047" t="s">
        <v>490</v>
      </c>
      <c r="B17" s="1048" t="s">
        <v>491</v>
      </c>
      <c r="C17" s="1047" t="s">
        <v>492</v>
      </c>
      <c r="D17" s="1047" t="str">
        <f t="shared" si="1"/>
        <v>#REF!</v>
      </c>
      <c r="E17" s="1047" t="s">
        <v>436</v>
      </c>
      <c r="F17" s="1047" t="s">
        <v>436</v>
      </c>
      <c r="G17" s="1047" t="s">
        <v>436</v>
      </c>
      <c r="H17" s="1047" t="s">
        <v>437</v>
      </c>
      <c r="I17" s="1051">
        <v>45691.0</v>
      </c>
      <c r="J17" s="1047" t="s">
        <v>438</v>
      </c>
      <c r="K17" s="1047" t="s">
        <v>439</v>
      </c>
      <c r="L17" s="1047" t="s">
        <v>436</v>
      </c>
      <c r="M17" s="1047" t="s">
        <v>440</v>
      </c>
      <c r="N17" s="1047" t="s">
        <v>164</v>
      </c>
      <c r="O17" s="1047" t="s">
        <v>445</v>
      </c>
      <c r="P17" s="1047" t="s">
        <v>493</v>
      </c>
      <c r="Q17" s="984"/>
      <c r="R17" s="984"/>
      <c r="S17" s="984"/>
      <c r="T17" s="984"/>
      <c r="U17" s="984"/>
      <c r="V17" s="984"/>
      <c r="W17" s="984"/>
      <c r="X17" s="984"/>
      <c r="Y17" s="984"/>
      <c r="Z17" s="984"/>
    </row>
    <row r="18">
      <c r="A18" s="1047" t="s">
        <v>494</v>
      </c>
      <c r="B18" s="1050">
        <v>5.24794802822E11</v>
      </c>
      <c r="C18" s="1047" t="s">
        <v>495</v>
      </c>
      <c r="D18" s="1047" t="str">
        <f t="shared" si="1"/>
        <v>#REF!</v>
      </c>
      <c r="E18" s="1047" t="s">
        <v>436</v>
      </c>
      <c r="F18" s="1047" t="s">
        <v>436</v>
      </c>
      <c r="G18" s="1047" t="s">
        <v>436</v>
      </c>
      <c r="H18" s="1047" t="s">
        <v>437</v>
      </c>
      <c r="I18" s="1051">
        <v>45691.0</v>
      </c>
      <c r="J18" s="1047" t="s">
        <v>438</v>
      </c>
      <c r="K18" s="1047" t="s">
        <v>439</v>
      </c>
      <c r="L18" s="1047" t="s">
        <v>436</v>
      </c>
      <c r="M18" s="1047" t="s">
        <v>496</v>
      </c>
      <c r="N18" s="1047" t="s">
        <v>164</v>
      </c>
      <c r="O18" s="1047" t="s">
        <v>497</v>
      </c>
      <c r="P18" s="1047" t="s">
        <v>498</v>
      </c>
      <c r="Q18" s="984"/>
      <c r="R18" s="984"/>
      <c r="S18" s="984"/>
      <c r="T18" s="984"/>
      <c r="U18" s="984"/>
      <c r="V18" s="984"/>
      <c r="W18" s="984"/>
      <c r="X18" s="984"/>
      <c r="Y18" s="984"/>
      <c r="Z18" s="984"/>
    </row>
    <row r="19">
      <c r="A19" s="1047" t="s">
        <v>499</v>
      </c>
      <c r="B19" s="1048" t="s">
        <v>500</v>
      </c>
      <c r="C19" s="1047" t="s">
        <v>501</v>
      </c>
      <c r="D19" s="1047" t="str">
        <f>VLOOKUP(#REF!,Data!BW:BY,3,false)</f>
        <v>#REF!</v>
      </c>
      <c r="E19" s="1047" t="s">
        <v>436</v>
      </c>
      <c r="F19" s="1047" t="s">
        <v>436</v>
      </c>
      <c r="G19" s="1047" t="s">
        <v>436</v>
      </c>
      <c r="H19" s="1047" t="s">
        <v>437</v>
      </c>
      <c r="I19" s="1051">
        <v>45691.0</v>
      </c>
      <c r="J19" s="1047" t="s">
        <v>438</v>
      </c>
      <c r="K19" s="1047" t="s">
        <v>439</v>
      </c>
      <c r="L19" s="1047" t="s">
        <v>436</v>
      </c>
      <c r="M19" s="1047" t="s">
        <v>440</v>
      </c>
      <c r="N19" s="1047" t="s">
        <v>164</v>
      </c>
      <c r="O19" s="1047" t="s">
        <v>502</v>
      </c>
      <c r="P19" s="1047" t="s">
        <v>503</v>
      </c>
      <c r="Q19" s="984"/>
      <c r="R19" s="984"/>
      <c r="S19" s="984"/>
      <c r="T19" s="984"/>
      <c r="U19" s="984"/>
      <c r="V19" s="984"/>
      <c r="W19" s="984"/>
      <c r="X19" s="984"/>
      <c r="Y19" s="984"/>
      <c r="Z19" s="984"/>
    </row>
    <row r="20">
      <c r="A20" s="1047" t="s">
        <v>504</v>
      </c>
      <c r="B20" s="1050">
        <v>5.28119742117E11</v>
      </c>
      <c r="C20" s="1047" t="s">
        <v>505</v>
      </c>
      <c r="D20" s="1047" t="str">
        <f t="shared" ref="D20:D39" si="2">VLOOKUP(Data!BW19,Data!BW:BY,3,false)</f>
        <v>#REF!</v>
      </c>
      <c r="E20" s="1047" t="s">
        <v>436</v>
      </c>
      <c r="F20" s="1047" t="s">
        <v>436</v>
      </c>
      <c r="G20" s="1047" t="s">
        <v>436</v>
      </c>
      <c r="H20" s="1047" t="s">
        <v>437</v>
      </c>
      <c r="I20" s="1051">
        <v>45691.0</v>
      </c>
      <c r="J20" s="1047" t="s">
        <v>438</v>
      </c>
      <c r="K20" s="1047" t="s">
        <v>439</v>
      </c>
      <c r="L20" s="1047" t="s">
        <v>436</v>
      </c>
      <c r="M20" s="1047" t="s">
        <v>464</v>
      </c>
      <c r="N20" s="1047" t="s">
        <v>164</v>
      </c>
      <c r="O20" s="1047" t="s">
        <v>465</v>
      </c>
      <c r="P20" s="1047" t="s">
        <v>506</v>
      </c>
      <c r="Q20" s="984"/>
      <c r="R20" s="984"/>
      <c r="S20" s="984"/>
      <c r="T20" s="984"/>
      <c r="U20" s="984"/>
      <c r="V20" s="984"/>
      <c r="W20" s="984"/>
      <c r="X20" s="984"/>
      <c r="Y20" s="984"/>
      <c r="Z20" s="984"/>
    </row>
    <row r="21">
      <c r="A21" s="1047" t="s">
        <v>507</v>
      </c>
      <c r="B21" s="1050">
        <v>5.532782402E9</v>
      </c>
      <c r="C21" s="1047" t="s">
        <v>508</v>
      </c>
      <c r="D21" s="1047" t="str">
        <f t="shared" si="2"/>
        <v>#REF!</v>
      </c>
      <c r="E21" s="1047" t="s">
        <v>436</v>
      </c>
      <c r="F21" s="1047" t="s">
        <v>436</v>
      </c>
      <c r="G21" s="1047" t="s">
        <v>436</v>
      </c>
      <c r="H21" s="1047" t="s">
        <v>437</v>
      </c>
      <c r="I21" s="1051">
        <v>45660.0</v>
      </c>
      <c r="J21" s="1047" t="s">
        <v>438</v>
      </c>
      <c r="K21" s="1047" t="s">
        <v>439</v>
      </c>
      <c r="L21" s="1047" t="s">
        <v>436</v>
      </c>
      <c r="M21" s="1047" t="s">
        <v>440</v>
      </c>
      <c r="N21" s="1047" t="s">
        <v>164</v>
      </c>
      <c r="O21" s="1047" t="s">
        <v>441</v>
      </c>
      <c r="P21" s="1047" t="s">
        <v>509</v>
      </c>
      <c r="Q21" s="984"/>
      <c r="R21" s="984"/>
      <c r="S21" s="984"/>
      <c r="T21" s="984"/>
      <c r="U21" s="984"/>
      <c r="V21" s="984"/>
      <c r="W21" s="984"/>
      <c r="X21" s="984"/>
      <c r="Y21" s="984"/>
      <c r="Z21" s="984"/>
    </row>
    <row r="22">
      <c r="A22" s="1047" t="s">
        <v>510</v>
      </c>
      <c r="B22" s="1050">
        <v>5.632946305E9</v>
      </c>
      <c r="C22" s="1047" t="s">
        <v>511</v>
      </c>
      <c r="D22" s="1047" t="str">
        <f t="shared" si="2"/>
        <v>#REF!</v>
      </c>
      <c r="E22" s="1047" t="s">
        <v>436</v>
      </c>
      <c r="F22" s="1047" t="s">
        <v>436</v>
      </c>
      <c r="G22" s="1047" t="s">
        <v>436</v>
      </c>
      <c r="H22" s="1047" t="s">
        <v>437</v>
      </c>
      <c r="I22" s="1051">
        <v>45660.0</v>
      </c>
      <c r="J22" s="1047" t="s">
        <v>438</v>
      </c>
      <c r="K22" s="1047" t="s">
        <v>439</v>
      </c>
      <c r="L22" s="1047" t="s">
        <v>436</v>
      </c>
      <c r="M22" s="1047" t="s">
        <v>440</v>
      </c>
      <c r="N22" s="1047" t="s">
        <v>164</v>
      </c>
      <c r="O22" s="1047" t="s">
        <v>484</v>
      </c>
      <c r="P22" s="1047" t="s">
        <v>512</v>
      </c>
      <c r="Q22" s="984"/>
      <c r="R22" s="984"/>
      <c r="S22" s="984"/>
      <c r="T22" s="984"/>
      <c r="U22" s="984"/>
      <c r="V22" s="984"/>
      <c r="W22" s="984"/>
      <c r="X22" s="984"/>
      <c r="Y22" s="984"/>
      <c r="Z22" s="984"/>
    </row>
    <row r="23">
      <c r="A23" s="1047" t="s">
        <v>513</v>
      </c>
      <c r="B23" s="1050">
        <v>5.658729399E9</v>
      </c>
      <c r="C23" s="1047" t="s">
        <v>514</v>
      </c>
      <c r="D23" s="1047" t="str">
        <f t="shared" si="2"/>
        <v>#REF!</v>
      </c>
      <c r="E23" s="1047" t="s">
        <v>436</v>
      </c>
      <c r="F23" s="1047" t="s">
        <v>436</v>
      </c>
      <c r="G23" s="1047" t="s">
        <v>436</v>
      </c>
      <c r="H23" s="1047" t="s">
        <v>437</v>
      </c>
      <c r="I23" s="1051">
        <v>45660.0</v>
      </c>
      <c r="J23" s="1047" t="s">
        <v>438</v>
      </c>
      <c r="K23" s="1047" t="s">
        <v>439</v>
      </c>
      <c r="L23" s="1047" t="s">
        <v>436</v>
      </c>
      <c r="M23" s="1047" t="s">
        <v>440</v>
      </c>
      <c r="N23" s="1047" t="s">
        <v>164</v>
      </c>
      <c r="O23" s="1047" t="s">
        <v>441</v>
      </c>
      <c r="P23" s="1047" t="s">
        <v>515</v>
      </c>
      <c r="Q23" s="984"/>
      <c r="R23" s="984"/>
      <c r="S23" s="984"/>
      <c r="T23" s="984"/>
      <c r="U23" s="984"/>
      <c r="V23" s="984"/>
      <c r="W23" s="984"/>
      <c r="X23" s="984"/>
      <c r="Y23" s="984"/>
      <c r="Z23" s="984"/>
    </row>
    <row r="24">
      <c r="A24" s="1047" t="s">
        <v>516</v>
      </c>
      <c r="B24" s="1050">
        <v>5.54864259E9</v>
      </c>
      <c r="C24" s="1047" t="s">
        <v>517</v>
      </c>
      <c r="D24" s="1047" t="str">
        <f t="shared" si="2"/>
        <v>#REF!</v>
      </c>
      <c r="E24" s="1047" t="s">
        <v>436</v>
      </c>
      <c r="F24" s="1047" t="s">
        <v>436</v>
      </c>
      <c r="G24" s="1047" t="s">
        <v>436</v>
      </c>
      <c r="H24" s="1047" t="s">
        <v>437</v>
      </c>
      <c r="I24" s="1051">
        <v>45660.0</v>
      </c>
      <c r="J24" s="1047" t="s">
        <v>438</v>
      </c>
      <c r="K24" s="1047" t="s">
        <v>439</v>
      </c>
      <c r="L24" s="1047" t="s">
        <v>436</v>
      </c>
      <c r="M24" s="1047" t="s">
        <v>440</v>
      </c>
      <c r="N24" s="1047" t="s">
        <v>164</v>
      </c>
      <c r="O24" s="1047" t="s">
        <v>445</v>
      </c>
      <c r="P24" s="1047" t="s">
        <v>518</v>
      </c>
      <c r="Q24" s="984"/>
      <c r="R24" s="984"/>
      <c r="S24" s="984"/>
      <c r="T24" s="984"/>
      <c r="U24" s="984"/>
      <c r="V24" s="984"/>
      <c r="W24" s="984"/>
      <c r="X24" s="984"/>
      <c r="Y24" s="984"/>
      <c r="Z24" s="984"/>
    </row>
    <row r="25">
      <c r="A25" s="1047" t="s">
        <v>519</v>
      </c>
      <c r="B25" s="1050">
        <v>5.549201619E9</v>
      </c>
      <c r="C25" s="1047" t="s">
        <v>520</v>
      </c>
      <c r="D25" s="1047" t="str">
        <f t="shared" si="2"/>
        <v>#REF!</v>
      </c>
      <c r="E25" s="1047" t="s">
        <v>436</v>
      </c>
      <c r="F25" s="1047" t="s">
        <v>436</v>
      </c>
      <c r="G25" s="1047" t="s">
        <v>436</v>
      </c>
      <c r="H25" s="1047" t="s">
        <v>437</v>
      </c>
      <c r="I25" s="1051">
        <v>45660.0</v>
      </c>
      <c r="J25" s="1047" t="s">
        <v>438</v>
      </c>
      <c r="K25" s="1047" t="s">
        <v>439</v>
      </c>
      <c r="L25" s="1047" t="s">
        <v>436</v>
      </c>
      <c r="M25" s="1047" t="s">
        <v>440</v>
      </c>
      <c r="N25" s="1047" t="s">
        <v>164</v>
      </c>
      <c r="O25" s="1047" t="s">
        <v>445</v>
      </c>
      <c r="P25" s="1047" t="s">
        <v>521</v>
      </c>
      <c r="Q25" s="984"/>
      <c r="R25" s="984"/>
      <c r="S25" s="984"/>
      <c r="T25" s="984"/>
      <c r="U25" s="984"/>
      <c r="V25" s="984"/>
      <c r="W25" s="984"/>
      <c r="X25" s="984"/>
      <c r="Y25" s="984"/>
      <c r="Z25" s="984"/>
    </row>
    <row r="26">
      <c r="A26" s="1047" t="s">
        <v>522</v>
      </c>
      <c r="B26" s="1050">
        <v>5.54526441E9</v>
      </c>
      <c r="C26" s="1047" t="s">
        <v>523</v>
      </c>
      <c r="D26" s="1047" t="str">
        <f t="shared" si="2"/>
        <v>#REF!</v>
      </c>
      <c r="E26" s="1047" t="s">
        <v>436</v>
      </c>
      <c r="F26" s="1047" t="s">
        <v>436</v>
      </c>
      <c r="G26" s="1047" t="s">
        <v>436</v>
      </c>
      <c r="H26" s="1047" t="s">
        <v>437</v>
      </c>
      <c r="I26" s="1051">
        <v>45660.0</v>
      </c>
      <c r="J26" s="1047" t="s">
        <v>438</v>
      </c>
      <c r="K26" s="1047" t="s">
        <v>439</v>
      </c>
      <c r="L26" s="1047" t="s">
        <v>436</v>
      </c>
      <c r="M26" s="1047" t="s">
        <v>440</v>
      </c>
      <c r="N26" s="1047" t="s">
        <v>164</v>
      </c>
      <c r="O26" s="1047" t="s">
        <v>441</v>
      </c>
      <c r="P26" s="1047" t="s">
        <v>524</v>
      </c>
      <c r="Q26" s="984"/>
      <c r="R26" s="984"/>
      <c r="S26" s="984"/>
      <c r="T26" s="984"/>
      <c r="U26" s="984"/>
      <c r="V26" s="984"/>
      <c r="W26" s="984"/>
      <c r="X26" s="984"/>
      <c r="Y26" s="984"/>
      <c r="Z26" s="984"/>
    </row>
    <row r="27">
      <c r="A27" s="1047" t="s">
        <v>525</v>
      </c>
      <c r="B27" s="1050">
        <v>6.463856514E9</v>
      </c>
      <c r="C27" s="1047" t="s">
        <v>526</v>
      </c>
      <c r="D27" s="1047" t="str">
        <f t="shared" si="2"/>
        <v>#REF!</v>
      </c>
      <c r="E27" s="1047" t="s">
        <v>436</v>
      </c>
      <c r="F27" s="1047" t="s">
        <v>436</v>
      </c>
      <c r="G27" s="1047" t="s">
        <v>436</v>
      </c>
      <c r="H27" s="1047" t="s">
        <v>437</v>
      </c>
      <c r="I27" s="1051">
        <v>45660.0</v>
      </c>
      <c r="J27" s="1047" t="s">
        <v>438</v>
      </c>
      <c r="K27" s="1047" t="s">
        <v>439</v>
      </c>
      <c r="L27" s="1047" t="s">
        <v>436</v>
      </c>
      <c r="M27" s="1047" t="s">
        <v>464</v>
      </c>
      <c r="N27" s="1047" t="s">
        <v>164</v>
      </c>
      <c r="O27" s="1047" t="s">
        <v>465</v>
      </c>
      <c r="P27" s="1047" t="s">
        <v>527</v>
      </c>
      <c r="Q27" s="984"/>
      <c r="R27" s="984"/>
      <c r="S27" s="984"/>
      <c r="T27" s="984"/>
      <c r="U27" s="984"/>
      <c r="V27" s="984"/>
      <c r="W27" s="984"/>
      <c r="X27" s="984"/>
      <c r="Y27" s="984"/>
      <c r="Z27" s="984"/>
    </row>
    <row r="28">
      <c r="A28" s="1047" t="s">
        <v>528</v>
      </c>
      <c r="B28" s="1050">
        <v>5.642578434E9</v>
      </c>
      <c r="C28" s="1047" t="s">
        <v>529</v>
      </c>
      <c r="D28" s="1047" t="str">
        <f t="shared" si="2"/>
        <v>#REF!</v>
      </c>
      <c r="E28" s="1047" t="s">
        <v>436</v>
      </c>
      <c r="F28" s="1047" t="s">
        <v>436</v>
      </c>
      <c r="G28" s="1047" t="s">
        <v>436</v>
      </c>
      <c r="H28" s="1047" t="s">
        <v>437</v>
      </c>
      <c r="I28" s="1051">
        <v>45660.0</v>
      </c>
      <c r="J28" s="1047" t="s">
        <v>438</v>
      </c>
      <c r="K28" s="1047" t="s">
        <v>439</v>
      </c>
      <c r="L28" s="1047" t="s">
        <v>436</v>
      </c>
      <c r="M28" s="1047" t="s">
        <v>440</v>
      </c>
      <c r="N28" s="1047" t="s">
        <v>164</v>
      </c>
      <c r="O28" s="1047" t="s">
        <v>445</v>
      </c>
      <c r="P28" s="1047" t="s">
        <v>530</v>
      </c>
      <c r="Q28" s="984"/>
      <c r="R28" s="984"/>
      <c r="S28" s="984"/>
      <c r="T28" s="984"/>
      <c r="U28" s="984"/>
      <c r="V28" s="984"/>
      <c r="W28" s="984"/>
      <c r="X28" s="984"/>
      <c r="Y28" s="984"/>
      <c r="Z28" s="984"/>
    </row>
    <row r="29">
      <c r="A29" s="1047" t="s">
        <v>531</v>
      </c>
      <c r="B29" s="1048" t="s">
        <v>532</v>
      </c>
      <c r="C29" s="1047" t="s">
        <v>533</v>
      </c>
      <c r="D29" s="1047" t="str">
        <f t="shared" si="2"/>
        <v>#REF!</v>
      </c>
      <c r="E29" s="1047" t="s">
        <v>436</v>
      </c>
      <c r="F29" s="1047" t="s">
        <v>436</v>
      </c>
      <c r="G29" s="1047" t="s">
        <v>436</v>
      </c>
      <c r="H29" s="1047" t="s">
        <v>437</v>
      </c>
      <c r="I29" s="1051">
        <v>45660.0</v>
      </c>
      <c r="J29" s="1047" t="s">
        <v>438</v>
      </c>
      <c r="K29" s="1047" t="s">
        <v>439</v>
      </c>
      <c r="L29" s="1047" t="s">
        <v>436</v>
      </c>
      <c r="M29" s="1047" t="s">
        <v>464</v>
      </c>
      <c r="N29" s="1047" t="s">
        <v>164</v>
      </c>
      <c r="O29" s="1047" t="s">
        <v>465</v>
      </c>
      <c r="P29" s="1047" t="s">
        <v>534</v>
      </c>
      <c r="Q29" s="984"/>
      <c r="R29" s="984"/>
      <c r="S29" s="984"/>
      <c r="T29" s="984"/>
      <c r="U29" s="984"/>
      <c r="V29" s="984"/>
      <c r="W29" s="984"/>
      <c r="X29" s="984"/>
      <c r="Y29" s="984"/>
      <c r="Z29" s="984"/>
    </row>
    <row r="30">
      <c r="A30" s="1047" t="s">
        <v>535</v>
      </c>
      <c r="B30" s="1050">
        <v>5.578792014E9</v>
      </c>
      <c r="C30" s="1047" t="s">
        <v>536</v>
      </c>
      <c r="D30" s="1047" t="str">
        <f t="shared" si="2"/>
        <v>#REF!</v>
      </c>
      <c r="E30" s="1047" t="s">
        <v>436</v>
      </c>
      <c r="F30" s="1047" t="s">
        <v>436</v>
      </c>
      <c r="G30" s="1047" t="s">
        <v>436</v>
      </c>
      <c r="H30" s="1047" t="s">
        <v>437</v>
      </c>
      <c r="I30" s="1051">
        <v>45660.0</v>
      </c>
      <c r="J30" s="1047" t="s">
        <v>438</v>
      </c>
      <c r="K30" s="1047" t="s">
        <v>439</v>
      </c>
      <c r="L30" s="1047" t="s">
        <v>436</v>
      </c>
      <c r="M30" s="1047" t="s">
        <v>496</v>
      </c>
      <c r="N30" s="1047" t="s">
        <v>164</v>
      </c>
      <c r="O30" s="1047" t="s">
        <v>497</v>
      </c>
      <c r="P30" s="1047" t="s">
        <v>537</v>
      </c>
      <c r="Q30" s="984"/>
      <c r="R30" s="984"/>
      <c r="S30" s="984"/>
      <c r="T30" s="984"/>
      <c r="U30" s="984"/>
      <c r="V30" s="984"/>
      <c r="W30" s="984"/>
      <c r="X30" s="984"/>
      <c r="Y30" s="984"/>
      <c r="Z30" s="984"/>
    </row>
    <row r="31">
      <c r="A31" s="1047" t="s">
        <v>538</v>
      </c>
      <c r="B31" s="1050">
        <v>8.991572309E9</v>
      </c>
      <c r="C31" s="1047" t="s">
        <v>539</v>
      </c>
      <c r="D31" s="1047" t="str">
        <f t="shared" si="2"/>
        <v>#REF!</v>
      </c>
      <c r="E31" s="1047" t="s">
        <v>436</v>
      </c>
      <c r="F31" s="1047" t="s">
        <v>436</v>
      </c>
      <c r="G31" s="1047" t="s">
        <v>436</v>
      </c>
      <c r="H31" s="1047" t="s">
        <v>437</v>
      </c>
      <c r="I31" s="1051">
        <v>45660.0</v>
      </c>
      <c r="J31" s="1047" t="s">
        <v>438</v>
      </c>
      <c r="K31" s="1047" t="s">
        <v>439</v>
      </c>
      <c r="L31" s="1047" t="s">
        <v>436</v>
      </c>
      <c r="M31" s="1047" t="s">
        <v>476</v>
      </c>
      <c r="N31" s="1047" t="s">
        <v>164</v>
      </c>
      <c r="O31" s="1047" t="s">
        <v>477</v>
      </c>
      <c r="P31" s="1047" t="s">
        <v>540</v>
      </c>
      <c r="Q31" s="984"/>
      <c r="R31" s="984"/>
      <c r="S31" s="984"/>
      <c r="T31" s="984"/>
      <c r="U31" s="984"/>
      <c r="V31" s="984"/>
      <c r="W31" s="984"/>
      <c r="X31" s="984"/>
      <c r="Y31" s="984"/>
      <c r="Z31" s="984"/>
    </row>
    <row r="32">
      <c r="A32" s="1047" t="s">
        <v>541</v>
      </c>
      <c r="B32" s="1050">
        <v>6.643145693E9</v>
      </c>
      <c r="C32" s="1047" t="s">
        <v>542</v>
      </c>
      <c r="D32" s="1047" t="str">
        <f t="shared" si="2"/>
        <v>#REF!</v>
      </c>
      <c r="E32" s="1047" t="s">
        <v>436</v>
      </c>
      <c r="F32" s="1047" t="s">
        <v>436</v>
      </c>
      <c r="G32" s="1047" t="s">
        <v>436</v>
      </c>
      <c r="H32" s="1047" t="s">
        <v>437</v>
      </c>
      <c r="I32" s="1051">
        <v>45660.0</v>
      </c>
      <c r="J32" s="1047" t="s">
        <v>438</v>
      </c>
      <c r="K32" s="1047" t="s">
        <v>439</v>
      </c>
      <c r="L32" s="1047" t="s">
        <v>436</v>
      </c>
      <c r="M32" s="1047" t="s">
        <v>476</v>
      </c>
      <c r="N32" s="1047" t="s">
        <v>164</v>
      </c>
      <c r="O32" s="1047" t="s">
        <v>477</v>
      </c>
      <c r="P32" s="1047" t="s">
        <v>543</v>
      </c>
      <c r="Q32" s="984"/>
      <c r="R32" s="984"/>
      <c r="S32" s="984"/>
      <c r="T32" s="984"/>
      <c r="U32" s="984"/>
      <c r="V32" s="984"/>
      <c r="W32" s="984"/>
      <c r="X32" s="984"/>
      <c r="Y32" s="984"/>
      <c r="Z32" s="984"/>
    </row>
    <row r="33">
      <c r="A33" s="1047" t="s">
        <v>544</v>
      </c>
      <c r="B33" s="1048" t="s">
        <v>545</v>
      </c>
      <c r="C33" s="1047" t="s">
        <v>546</v>
      </c>
      <c r="D33" s="1047" t="str">
        <f t="shared" si="2"/>
        <v>#REF!</v>
      </c>
      <c r="E33" s="1047" t="s">
        <v>436</v>
      </c>
      <c r="F33" s="1047" t="s">
        <v>436</v>
      </c>
      <c r="G33" s="1047" t="s">
        <v>436</v>
      </c>
      <c r="H33" s="1047" t="s">
        <v>437</v>
      </c>
      <c r="I33" s="1051">
        <v>45660.0</v>
      </c>
      <c r="J33" s="1047" t="s">
        <v>438</v>
      </c>
      <c r="K33" s="1047" t="s">
        <v>439</v>
      </c>
      <c r="L33" s="1047" t="s">
        <v>436</v>
      </c>
      <c r="M33" s="1047" t="s">
        <v>496</v>
      </c>
      <c r="N33" s="1047" t="s">
        <v>164</v>
      </c>
      <c r="O33" s="1047" t="s">
        <v>497</v>
      </c>
      <c r="P33" s="1047" t="s">
        <v>547</v>
      </c>
      <c r="Q33" s="984"/>
      <c r="R33" s="984"/>
      <c r="S33" s="984"/>
      <c r="T33" s="984"/>
      <c r="U33" s="984"/>
      <c r="V33" s="984"/>
      <c r="W33" s="984"/>
      <c r="X33" s="984"/>
      <c r="Y33" s="984"/>
      <c r="Z33" s="984"/>
    </row>
    <row r="34">
      <c r="A34" s="1047" t="s">
        <v>548</v>
      </c>
      <c r="B34" s="1050">
        <v>7.751144097E9</v>
      </c>
      <c r="C34" s="1047" t="s">
        <v>549</v>
      </c>
      <c r="D34" s="1047" t="str">
        <f t="shared" si="2"/>
        <v>#REF!</v>
      </c>
      <c r="E34" s="1047" t="s">
        <v>436</v>
      </c>
      <c r="F34" s="1047" t="s">
        <v>436</v>
      </c>
      <c r="G34" s="1047" t="s">
        <v>436</v>
      </c>
      <c r="H34" s="1047" t="s">
        <v>437</v>
      </c>
      <c r="I34" s="1051">
        <v>45660.0</v>
      </c>
      <c r="J34" s="1047" t="s">
        <v>438</v>
      </c>
      <c r="K34" s="1047" t="s">
        <v>439</v>
      </c>
      <c r="L34" s="1047" t="s">
        <v>436</v>
      </c>
      <c r="M34" s="1047" t="s">
        <v>440</v>
      </c>
      <c r="N34" s="1047" t="s">
        <v>164</v>
      </c>
      <c r="O34" s="1047" t="s">
        <v>441</v>
      </c>
      <c r="P34" s="1047" t="s">
        <v>550</v>
      </c>
      <c r="Q34" s="984"/>
      <c r="R34" s="984"/>
      <c r="S34" s="984"/>
      <c r="T34" s="984"/>
      <c r="U34" s="984"/>
      <c r="V34" s="984"/>
      <c r="W34" s="984"/>
      <c r="X34" s="984"/>
      <c r="Y34" s="984"/>
      <c r="Z34" s="984"/>
    </row>
    <row r="35">
      <c r="A35" s="1047" t="s">
        <v>551</v>
      </c>
      <c r="B35" s="1050">
        <v>5.564649161E9</v>
      </c>
      <c r="C35" s="1047" t="s">
        <v>552</v>
      </c>
      <c r="D35" s="1047" t="str">
        <f t="shared" si="2"/>
        <v>#REF!</v>
      </c>
      <c r="E35" s="1047" t="s">
        <v>436</v>
      </c>
      <c r="F35" s="1047" t="s">
        <v>436</v>
      </c>
      <c r="G35" s="1047" t="s">
        <v>436</v>
      </c>
      <c r="H35" s="1047" t="s">
        <v>437</v>
      </c>
      <c r="I35" s="1051">
        <v>45660.0</v>
      </c>
      <c r="J35" s="1047" t="s">
        <v>450</v>
      </c>
      <c r="K35" s="1047" t="s">
        <v>451</v>
      </c>
      <c r="L35" s="1047" t="s">
        <v>553</v>
      </c>
      <c r="M35" s="1047" t="s">
        <v>453</v>
      </c>
      <c r="N35" s="1047" t="s">
        <v>454</v>
      </c>
      <c r="O35" s="1047" t="s">
        <v>436</v>
      </c>
      <c r="P35" s="1047" t="s">
        <v>436</v>
      </c>
      <c r="Q35" s="984"/>
      <c r="R35" s="984"/>
      <c r="S35" s="984"/>
      <c r="T35" s="984"/>
      <c r="U35" s="984"/>
      <c r="V35" s="984"/>
      <c r="W35" s="984"/>
      <c r="X35" s="984"/>
      <c r="Y35" s="984"/>
      <c r="Z35" s="984"/>
    </row>
    <row r="36">
      <c r="A36" s="1047" t="s">
        <v>554</v>
      </c>
      <c r="B36" s="1048" t="s">
        <v>555</v>
      </c>
      <c r="C36" s="1047" t="s">
        <v>552</v>
      </c>
      <c r="D36" s="1047" t="str">
        <f t="shared" si="2"/>
        <v>#REF!</v>
      </c>
      <c r="E36" s="1047" t="s">
        <v>436</v>
      </c>
      <c r="F36" s="1047" t="s">
        <v>436</v>
      </c>
      <c r="G36" s="1047" t="s">
        <v>436</v>
      </c>
      <c r="H36" s="1047" t="s">
        <v>437</v>
      </c>
      <c r="I36" s="1051">
        <v>45660.0</v>
      </c>
      <c r="J36" s="1047" t="s">
        <v>450</v>
      </c>
      <c r="K36" s="1047" t="s">
        <v>451</v>
      </c>
      <c r="L36" s="1047" t="s">
        <v>553</v>
      </c>
      <c r="M36" s="1047" t="s">
        <v>453</v>
      </c>
      <c r="N36" s="1047" t="s">
        <v>454</v>
      </c>
      <c r="O36" s="1047" t="s">
        <v>436</v>
      </c>
      <c r="P36" s="1047" t="s">
        <v>436</v>
      </c>
      <c r="Q36" s="984"/>
      <c r="R36" s="984"/>
      <c r="S36" s="984"/>
      <c r="T36" s="984"/>
      <c r="U36" s="984"/>
      <c r="V36" s="984"/>
      <c r="W36" s="984"/>
      <c r="X36" s="984"/>
      <c r="Y36" s="984"/>
      <c r="Z36" s="984"/>
    </row>
    <row r="37">
      <c r="A37" s="1047" t="s">
        <v>554</v>
      </c>
      <c r="B37" s="1048" t="s">
        <v>555</v>
      </c>
      <c r="C37" s="1047" t="s">
        <v>552</v>
      </c>
      <c r="D37" s="1047" t="str">
        <f t="shared" si="2"/>
        <v>#REF!</v>
      </c>
      <c r="E37" s="1047" t="s">
        <v>436</v>
      </c>
      <c r="F37" s="1047" t="s">
        <v>436</v>
      </c>
      <c r="G37" s="1047" t="s">
        <v>436</v>
      </c>
      <c r="H37" s="1047" t="s">
        <v>437</v>
      </c>
      <c r="I37" s="1051">
        <v>45660.0</v>
      </c>
      <c r="J37" s="1047" t="s">
        <v>450</v>
      </c>
      <c r="K37" s="1047" t="s">
        <v>451</v>
      </c>
      <c r="L37" s="1047" t="s">
        <v>553</v>
      </c>
      <c r="M37" s="1047" t="s">
        <v>453</v>
      </c>
      <c r="N37" s="1047" t="s">
        <v>454</v>
      </c>
      <c r="O37" s="1047" t="s">
        <v>436</v>
      </c>
      <c r="P37" s="1047" t="s">
        <v>436</v>
      </c>
      <c r="Q37" s="984"/>
      <c r="R37" s="984"/>
      <c r="S37" s="984"/>
      <c r="T37" s="984"/>
      <c r="U37" s="984"/>
      <c r="V37" s="984"/>
      <c r="W37" s="984"/>
      <c r="X37" s="984"/>
      <c r="Y37" s="984"/>
      <c r="Z37" s="984"/>
    </row>
    <row r="38">
      <c r="A38" s="1047" t="s">
        <v>556</v>
      </c>
      <c r="B38" s="1050">
        <v>2.442014344E9</v>
      </c>
      <c r="C38" s="1047" t="s">
        <v>557</v>
      </c>
      <c r="D38" s="1047" t="str">
        <f t="shared" si="2"/>
        <v>#REF!</v>
      </c>
      <c r="E38" s="1047" t="s">
        <v>436</v>
      </c>
      <c r="F38" s="1047" t="s">
        <v>436</v>
      </c>
      <c r="G38" s="1047" t="s">
        <v>436</v>
      </c>
      <c r="H38" s="1047" t="s">
        <v>437</v>
      </c>
      <c r="I38" s="1051">
        <v>45660.0</v>
      </c>
      <c r="J38" s="1047" t="s">
        <v>438</v>
      </c>
      <c r="K38" s="1047" t="s">
        <v>439</v>
      </c>
      <c r="L38" s="1047" t="s">
        <v>436</v>
      </c>
      <c r="M38" s="1047" t="s">
        <v>440</v>
      </c>
      <c r="N38" s="1047" t="s">
        <v>164</v>
      </c>
      <c r="O38" s="1047" t="s">
        <v>441</v>
      </c>
      <c r="P38" s="1047" t="s">
        <v>558</v>
      </c>
      <c r="Q38" s="984"/>
      <c r="R38" s="984"/>
      <c r="S38" s="984"/>
      <c r="T38" s="984"/>
      <c r="U38" s="984"/>
      <c r="V38" s="984"/>
      <c r="W38" s="984"/>
      <c r="X38" s="984"/>
      <c r="Y38" s="984"/>
      <c r="Z38" s="984"/>
    </row>
    <row r="39">
      <c r="A39" s="1047" t="s">
        <v>559</v>
      </c>
      <c r="B39" s="1050">
        <v>8.713478701E9</v>
      </c>
      <c r="C39" s="1047" t="s">
        <v>560</v>
      </c>
      <c r="D39" s="1047" t="str">
        <f t="shared" si="2"/>
        <v>#REF!</v>
      </c>
      <c r="E39" s="1047" t="s">
        <v>436</v>
      </c>
      <c r="F39" s="1047" t="s">
        <v>436</v>
      </c>
      <c r="G39" s="1047" t="s">
        <v>436</v>
      </c>
      <c r="H39" s="1047" t="s">
        <v>437</v>
      </c>
      <c r="I39" s="1051">
        <v>45660.0</v>
      </c>
      <c r="J39" s="1047" t="s">
        <v>438</v>
      </c>
      <c r="K39" s="1047" t="s">
        <v>439</v>
      </c>
      <c r="L39" s="1047" t="s">
        <v>436</v>
      </c>
      <c r="M39" s="1047" t="s">
        <v>440</v>
      </c>
      <c r="N39" s="1047" t="s">
        <v>164</v>
      </c>
      <c r="O39" s="1047" t="s">
        <v>441</v>
      </c>
      <c r="P39" s="1047" t="s">
        <v>561</v>
      </c>
      <c r="Q39" s="984"/>
      <c r="R39" s="984"/>
      <c r="S39" s="984"/>
      <c r="T39" s="984"/>
      <c r="U39" s="984"/>
      <c r="V39" s="984"/>
      <c r="W39" s="984"/>
      <c r="X39" s="984"/>
      <c r="Y39" s="984"/>
      <c r="Z39" s="984"/>
    </row>
    <row r="40">
      <c r="A40" s="1047" t="s">
        <v>562</v>
      </c>
      <c r="B40" s="1050">
        <v>4.251198797E9</v>
      </c>
      <c r="C40" s="1047" t="s">
        <v>563</v>
      </c>
      <c r="D40" s="1047" t="str">
        <f>VLOOKUP(#REF!,Data!BW:BY,3,false)</f>
        <v>#REF!</v>
      </c>
      <c r="E40" s="1047" t="s">
        <v>436</v>
      </c>
      <c r="F40" s="1047" t="s">
        <v>436</v>
      </c>
      <c r="G40" s="1047" t="s">
        <v>436</v>
      </c>
      <c r="H40" s="1047" t="s">
        <v>437</v>
      </c>
      <c r="I40" s="1053" t="s">
        <v>564</v>
      </c>
      <c r="J40" s="1047" t="s">
        <v>438</v>
      </c>
      <c r="K40" s="1047" t="s">
        <v>439</v>
      </c>
      <c r="L40" s="1047" t="s">
        <v>436</v>
      </c>
      <c r="M40" s="1047" t="s">
        <v>440</v>
      </c>
      <c r="N40" s="1047" t="s">
        <v>164</v>
      </c>
      <c r="O40" s="1047" t="s">
        <v>502</v>
      </c>
      <c r="P40" s="1047" t="s">
        <v>565</v>
      </c>
      <c r="Q40" s="984"/>
      <c r="R40" s="984"/>
      <c r="S40" s="984"/>
      <c r="T40" s="984"/>
      <c r="U40" s="984"/>
      <c r="V40" s="984"/>
      <c r="W40" s="984"/>
      <c r="X40" s="984"/>
      <c r="Y40" s="984"/>
      <c r="Z40" s="984"/>
    </row>
    <row r="41">
      <c r="A41" s="1047"/>
      <c r="B41" s="1048"/>
      <c r="C41" s="1047"/>
      <c r="D41" s="1047"/>
      <c r="E41" s="1047"/>
      <c r="F41" s="1047"/>
      <c r="G41" s="1047"/>
      <c r="H41" s="1047"/>
      <c r="I41" s="1053"/>
      <c r="J41" s="1047"/>
      <c r="K41" s="1047"/>
      <c r="L41" s="1047"/>
      <c r="M41" s="1047"/>
      <c r="N41" s="1047"/>
      <c r="O41" s="1047"/>
      <c r="P41" s="1047"/>
      <c r="Q41" s="984"/>
      <c r="R41" s="984"/>
      <c r="S41" s="984"/>
      <c r="T41" s="984"/>
      <c r="U41" s="984"/>
      <c r="V41" s="984"/>
      <c r="W41" s="984"/>
      <c r="X41" s="984"/>
      <c r="Y41" s="984"/>
      <c r="Z41" s="984"/>
    </row>
    <row r="42">
      <c r="A42" s="1047"/>
      <c r="B42" s="1048"/>
      <c r="C42" s="1047"/>
      <c r="D42" s="1047"/>
      <c r="E42" s="1047"/>
      <c r="F42" s="1047"/>
      <c r="G42" s="1047"/>
      <c r="H42" s="1047"/>
      <c r="I42" s="1053"/>
      <c r="J42" s="1047"/>
      <c r="K42" s="1047"/>
      <c r="L42" s="1047"/>
      <c r="M42" s="1047"/>
      <c r="N42" s="1047"/>
      <c r="O42" s="1047"/>
      <c r="P42" s="1047"/>
      <c r="Q42" s="984"/>
      <c r="R42" s="984"/>
      <c r="S42" s="984"/>
      <c r="T42" s="984"/>
      <c r="U42" s="984"/>
      <c r="V42" s="984"/>
      <c r="W42" s="984"/>
      <c r="X42" s="984"/>
      <c r="Y42" s="984"/>
      <c r="Z42" s="984"/>
    </row>
    <row r="43">
      <c r="A43" s="1047"/>
      <c r="B43" s="1050"/>
      <c r="C43" s="1047"/>
      <c r="D43" s="1047"/>
      <c r="E43" s="1047"/>
      <c r="F43" s="1047"/>
      <c r="G43" s="1047"/>
      <c r="H43" s="1047"/>
      <c r="I43" s="1053"/>
      <c r="J43" s="1047"/>
      <c r="K43" s="1047"/>
      <c r="L43" s="1047"/>
      <c r="M43" s="1047"/>
      <c r="N43" s="1047"/>
      <c r="O43" s="1047"/>
      <c r="P43" s="1047"/>
      <c r="Q43" s="984"/>
      <c r="R43" s="984"/>
      <c r="S43" s="984"/>
      <c r="T43" s="984"/>
      <c r="U43" s="984"/>
      <c r="V43" s="984"/>
      <c r="W43" s="984"/>
      <c r="X43" s="984"/>
      <c r="Y43" s="984"/>
      <c r="Z43" s="984"/>
    </row>
    <row r="44">
      <c r="A44" s="1047"/>
      <c r="B44" s="1050"/>
      <c r="C44" s="1047"/>
      <c r="D44" s="1047"/>
      <c r="E44" s="1047"/>
      <c r="F44" s="1047"/>
      <c r="G44" s="1047"/>
      <c r="H44" s="1047"/>
      <c r="I44" s="1053"/>
      <c r="J44" s="1047"/>
      <c r="K44" s="1047"/>
      <c r="L44" s="1047"/>
      <c r="M44" s="1047"/>
      <c r="N44" s="1047"/>
      <c r="O44" s="1047"/>
      <c r="P44" s="1047"/>
      <c r="Q44" s="984"/>
      <c r="R44" s="984"/>
      <c r="S44" s="984"/>
      <c r="T44" s="984"/>
      <c r="U44" s="984"/>
      <c r="V44" s="984"/>
      <c r="W44" s="984"/>
      <c r="X44" s="984"/>
      <c r="Y44" s="984"/>
      <c r="Z44" s="984"/>
    </row>
    <row r="45">
      <c r="A45" s="1047"/>
      <c r="B45" s="1050"/>
      <c r="C45" s="1047"/>
      <c r="D45" s="1047"/>
      <c r="E45" s="1047"/>
      <c r="F45" s="1047"/>
      <c r="G45" s="1047"/>
      <c r="H45" s="1047"/>
      <c r="I45" s="1053"/>
      <c r="J45" s="1047"/>
      <c r="K45" s="1047"/>
      <c r="L45" s="1047"/>
      <c r="M45" s="1047"/>
      <c r="N45" s="1047"/>
      <c r="O45" s="1047"/>
      <c r="P45" s="1047"/>
      <c r="Q45" s="984"/>
      <c r="R45" s="984"/>
      <c r="S45" s="984"/>
      <c r="T45" s="984"/>
      <c r="U45" s="984"/>
      <c r="V45" s="984"/>
      <c r="W45" s="984"/>
      <c r="X45" s="984"/>
      <c r="Y45" s="984"/>
      <c r="Z45" s="984"/>
    </row>
    <row r="46">
      <c r="A46" s="1047"/>
      <c r="B46" s="1050"/>
      <c r="C46" s="1047"/>
      <c r="D46" s="1047"/>
      <c r="E46" s="1047"/>
      <c r="F46" s="1047"/>
      <c r="G46" s="1047"/>
      <c r="H46" s="1047"/>
      <c r="I46" s="1053"/>
      <c r="J46" s="1047"/>
      <c r="K46" s="1047"/>
      <c r="L46" s="1047"/>
      <c r="M46" s="1047"/>
      <c r="N46" s="1047"/>
      <c r="O46" s="1047"/>
      <c r="P46" s="1047"/>
      <c r="Q46" s="984"/>
      <c r="R46" s="984"/>
      <c r="S46" s="984"/>
      <c r="T46" s="984"/>
      <c r="U46" s="984"/>
      <c r="V46" s="984"/>
      <c r="W46" s="984"/>
      <c r="X46" s="984"/>
      <c r="Y46" s="984"/>
      <c r="Z46" s="984"/>
    </row>
    <row r="47">
      <c r="A47" s="1047"/>
      <c r="B47" s="1050"/>
      <c r="C47" s="1047"/>
      <c r="D47" s="1047"/>
      <c r="E47" s="1047"/>
      <c r="F47" s="1047"/>
      <c r="G47" s="1047"/>
      <c r="H47" s="1047"/>
      <c r="I47" s="1053"/>
      <c r="J47" s="1047"/>
      <c r="K47" s="1047"/>
      <c r="L47" s="1047"/>
      <c r="M47" s="1047"/>
      <c r="N47" s="1047"/>
      <c r="O47" s="1047"/>
      <c r="P47" s="1047"/>
      <c r="Q47" s="984"/>
      <c r="R47" s="984"/>
      <c r="S47" s="984"/>
      <c r="T47" s="984"/>
      <c r="U47" s="984"/>
      <c r="V47" s="984"/>
      <c r="W47" s="984"/>
      <c r="X47" s="984"/>
      <c r="Y47" s="984"/>
      <c r="Z47" s="984"/>
    </row>
    <row r="48">
      <c r="A48" s="1047"/>
      <c r="B48" s="1050"/>
      <c r="C48" s="1047"/>
      <c r="D48" s="1047"/>
      <c r="E48" s="1047"/>
      <c r="F48" s="1047"/>
      <c r="G48" s="1047"/>
      <c r="H48" s="1047"/>
      <c r="I48" s="1053"/>
      <c r="J48" s="1047"/>
      <c r="K48" s="1047"/>
      <c r="L48" s="1047"/>
      <c r="M48" s="1047"/>
      <c r="N48" s="1047"/>
      <c r="O48" s="1047"/>
      <c r="P48" s="1047"/>
      <c r="Q48" s="984"/>
      <c r="R48" s="984"/>
      <c r="S48" s="984"/>
      <c r="T48" s="984"/>
      <c r="U48" s="984"/>
      <c r="V48" s="984"/>
      <c r="W48" s="984"/>
      <c r="X48" s="984"/>
      <c r="Y48" s="984"/>
      <c r="Z48" s="984"/>
    </row>
    <row r="49">
      <c r="A49" s="1047"/>
      <c r="B49" s="1052"/>
      <c r="C49" s="1047"/>
      <c r="D49" s="1047"/>
      <c r="E49" s="1047"/>
      <c r="F49" s="1047"/>
      <c r="G49" s="1047"/>
      <c r="H49" s="1047"/>
      <c r="I49" s="1053"/>
      <c r="J49" s="1047"/>
      <c r="K49" s="1047"/>
      <c r="L49" s="1047"/>
      <c r="M49" s="1047"/>
      <c r="N49" s="1047"/>
      <c r="O49" s="1047"/>
      <c r="P49" s="1047"/>
      <c r="Q49" s="984"/>
      <c r="R49" s="984"/>
      <c r="S49" s="984"/>
      <c r="T49" s="984"/>
      <c r="U49" s="984"/>
      <c r="V49" s="984"/>
      <c r="W49" s="984"/>
      <c r="X49" s="984"/>
      <c r="Y49" s="984"/>
      <c r="Z49" s="984"/>
    </row>
    <row r="50">
      <c r="A50" s="1047"/>
      <c r="B50" s="1048"/>
      <c r="C50" s="1047"/>
      <c r="D50" s="1047"/>
      <c r="E50" s="1047"/>
      <c r="F50" s="1047"/>
      <c r="G50" s="1047"/>
      <c r="H50" s="1047"/>
      <c r="I50" s="1053"/>
      <c r="J50" s="1047"/>
      <c r="K50" s="1047"/>
      <c r="L50" s="1047"/>
      <c r="M50" s="1047"/>
      <c r="N50" s="1047"/>
      <c r="O50" s="1047"/>
      <c r="P50" s="1047"/>
      <c r="Q50" s="984"/>
      <c r="R50" s="984"/>
      <c r="S50" s="984"/>
      <c r="T50" s="984"/>
      <c r="U50" s="984"/>
      <c r="V50" s="984"/>
      <c r="W50" s="984"/>
      <c r="X50" s="984"/>
      <c r="Y50" s="984"/>
      <c r="Z50" s="984"/>
    </row>
    <row r="51">
      <c r="A51" s="1047"/>
      <c r="B51" s="1050"/>
      <c r="C51" s="1047"/>
      <c r="D51" s="1047"/>
      <c r="E51" s="1047"/>
      <c r="F51" s="1047"/>
      <c r="G51" s="1047"/>
      <c r="H51" s="1047"/>
      <c r="I51" s="1053"/>
      <c r="J51" s="1047"/>
      <c r="K51" s="1047"/>
      <c r="L51" s="1047"/>
      <c r="M51" s="1047"/>
      <c r="N51" s="1047"/>
      <c r="O51" s="1047"/>
      <c r="P51" s="1047"/>
      <c r="Q51" s="984"/>
      <c r="R51" s="984"/>
      <c r="S51" s="984"/>
      <c r="T51" s="984"/>
      <c r="U51" s="984"/>
      <c r="V51" s="984"/>
      <c r="W51" s="984"/>
      <c r="X51" s="984"/>
      <c r="Y51" s="984"/>
      <c r="Z51" s="984"/>
    </row>
    <row r="52">
      <c r="A52" s="1047"/>
      <c r="B52" s="1050"/>
      <c r="C52" s="1047"/>
      <c r="D52" s="1047"/>
      <c r="E52" s="1047"/>
      <c r="F52" s="1047"/>
      <c r="G52" s="1047"/>
      <c r="H52" s="1047"/>
      <c r="I52" s="1053"/>
      <c r="J52" s="1047"/>
      <c r="K52" s="1047"/>
      <c r="L52" s="1047"/>
      <c r="M52" s="1047"/>
      <c r="N52" s="1047"/>
      <c r="O52" s="1047"/>
      <c r="P52" s="1047"/>
      <c r="Q52" s="984"/>
      <c r="R52" s="984"/>
      <c r="S52" s="984"/>
      <c r="T52" s="984"/>
      <c r="U52" s="984"/>
      <c r="V52" s="984"/>
      <c r="W52" s="984"/>
      <c r="X52" s="984"/>
      <c r="Y52" s="984"/>
      <c r="Z52" s="984"/>
    </row>
    <row r="53">
      <c r="A53" s="1047"/>
      <c r="B53" s="1050"/>
      <c r="C53" s="1047"/>
      <c r="D53" s="1047"/>
      <c r="E53" s="1047"/>
      <c r="F53" s="1047"/>
      <c r="G53" s="1047"/>
      <c r="H53" s="1047"/>
      <c r="I53" s="1053"/>
      <c r="J53" s="1047"/>
      <c r="K53" s="1047"/>
      <c r="L53" s="1047"/>
      <c r="M53" s="1047"/>
      <c r="N53" s="1047"/>
      <c r="O53" s="1047"/>
      <c r="P53" s="1047"/>
      <c r="Q53" s="984"/>
      <c r="R53" s="984"/>
      <c r="S53" s="984"/>
      <c r="T53" s="984"/>
      <c r="U53" s="984"/>
      <c r="V53" s="984"/>
      <c r="W53" s="984"/>
      <c r="X53" s="984"/>
      <c r="Y53" s="984"/>
      <c r="Z53" s="984"/>
    </row>
    <row r="54">
      <c r="A54" s="1047"/>
      <c r="B54" s="1050"/>
      <c r="C54" s="1047"/>
      <c r="D54" s="1047"/>
      <c r="E54" s="1047"/>
      <c r="F54" s="1047"/>
      <c r="G54" s="1047"/>
      <c r="H54" s="1047"/>
      <c r="I54" s="1053"/>
      <c r="J54" s="1047"/>
      <c r="K54" s="1047"/>
      <c r="L54" s="1047"/>
      <c r="M54" s="1047"/>
      <c r="N54" s="1047"/>
      <c r="O54" s="1047"/>
      <c r="P54" s="1047"/>
      <c r="Q54" s="984"/>
      <c r="R54" s="984"/>
      <c r="S54" s="984"/>
      <c r="T54" s="984"/>
      <c r="U54" s="984"/>
      <c r="V54" s="984"/>
      <c r="W54" s="984"/>
      <c r="X54" s="984"/>
      <c r="Y54" s="984"/>
      <c r="Z54" s="984"/>
    </row>
    <row r="55">
      <c r="A55" s="1047"/>
      <c r="B55" s="1050"/>
      <c r="C55" s="1047"/>
      <c r="D55" s="1047"/>
      <c r="E55" s="1047"/>
      <c r="F55" s="1047"/>
      <c r="G55" s="1047"/>
      <c r="H55" s="1047"/>
      <c r="I55" s="1053"/>
      <c r="J55" s="1047"/>
      <c r="K55" s="1047"/>
      <c r="L55" s="1047"/>
      <c r="M55" s="1047"/>
      <c r="N55" s="1047"/>
      <c r="O55" s="1047"/>
      <c r="P55" s="1047"/>
      <c r="Q55" s="984"/>
      <c r="R55" s="984"/>
      <c r="S55" s="984"/>
      <c r="T55" s="984"/>
      <c r="U55" s="984"/>
      <c r="V55" s="984"/>
      <c r="W55" s="984"/>
      <c r="X55" s="984"/>
      <c r="Y55" s="984"/>
      <c r="Z55" s="984"/>
    </row>
    <row r="56">
      <c r="A56" s="1047"/>
      <c r="B56" s="1050"/>
      <c r="C56" s="1047"/>
      <c r="D56" s="1047"/>
      <c r="E56" s="1047"/>
      <c r="F56" s="1047"/>
      <c r="G56" s="1047"/>
      <c r="H56" s="1047"/>
      <c r="I56" s="1053"/>
      <c r="J56" s="1047"/>
      <c r="K56" s="1047"/>
      <c r="L56" s="1047"/>
      <c r="M56" s="1047"/>
      <c r="N56" s="1047"/>
      <c r="O56" s="1047"/>
      <c r="P56" s="1047"/>
      <c r="Q56" s="984"/>
      <c r="R56" s="984"/>
      <c r="S56" s="984"/>
      <c r="T56" s="984"/>
      <c r="U56" s="984"/>
      <c r="V56" s="984"/>
      <c r="W56" s="984"/>
      <c r="X56" s="984"/>
      <c r="Y56" s="984"/>
      <c r="Z56" s="984"/>
    </row>
    <row r="57">
      <c r="A57" s="1047"/>
      <c r="B57" s="1050"/>
      <c r="C57" s="1047"/>
      <c r="D57" s="1047"/>
      <c r="E57" s="1047"/>
      <c r="F57" s="1047"/>
      <c r="G57" s="1047"/>
      <c r="H57" s="1047"/>
      <c r="I57" s="1053"/>
      <c r="J57" s="1047"/>
      <c r="K57" s="1047"/>
      <c r="L57" s="1047"/>
      <c r="M57" s="1047"/>
      <c r="N57" s="1047"/>
      <c r="O57" s="1047"/>
      <c r="P57" s="1047"/>
      <c r="Q57" s="984"/>
      <c r="R57" s="984"/>
      <c r="S57" s="984"/>
      <c r="T57" s="984"/>
      <c r="U57" s="984"/>
      <c r="V57" s="984"/>
      <c r="W57" s="984"/>
      <c r="X57" s="984"/>
      <c r="Y57" s="984"/>
      <c r="Z57" s="984"/>
    </row>
    <row r="58">
      <c r="A58" s="1047"/>
      <c r="B58" s="1048"/>
      <c r="C58" s="1047"/>
      <c r="D58" s="1047"/>
      <c r="E58" s="1047"/>
      <c r="F58" s="1047"/>
      <c r="G58" s="1047"/>
      <c r="H58" s="1047"/>
      <c r="I58" s="1053"/>
      <c r="J58" s="1047"/>
      <c r="K58" s="1047"/>
      <c r="L58" s="1047"/>
      <c r="M58" s="1047"/>
      <c r="N58" s="1047"/>
      <c r="O58" s="1047"/>
      <c r="P58" s="1047"/>
      <c r="Q58" s="984"/>
      <c r="R58" s="984"/>
      <c r="S58" s="984"/>
      <c r="T58" s="984"/>
      <c r="U58" s="984"/>
      <c r="V58" s="984"/>
      <c r="W58" s="984"/>
      <c r="X58" s="984"/>
      <c r="Y58" s="984"/>
      <c r="Z58" s="984"/>
    </row>
    <row r="59">
      <c r="A59" s="1047"/>
      <c r="B59" s="1050"/>
      <c r="C59" s="1047"/>
      <c r="D59" s="1047"/>
      <c r="E59" s="1047"/>
      <c r="F59" s="1047"/>
      <c r="G59" s="1047"/>
      <c r="H59" s="1047"/>
      <c r="I59" s="1053"/>
      <c r="J59" s="1047"/>
      <c r="K59" s="1047"/>
      <c r="L59" s="1047"/>
      <c r="M59" s="1047"/>
      <c r="N59" s="1047"/>
      <c r="O59" s="1047"/>
      <c r="P59" s="1047"/>
      <c r="Q59" s="984"/>
      <c r="R59" s="984"/>
      <c r="S59" s="984"/>
      <c r="T59" s="984"/>
      <c r="U59" s="984"/>
      <c r="V59" s="984"/>
      <c r="W59" s="984"/>
      <c r="X59" s="984"/>
      <c r="Y59" s="984"/>
      <c r="Z59" s="984"/>
    </row>
    <row r="60">
      <c r="A60" s="1047"/>
      <c r="B60" s="1050"/>
      <c r="C60" s="1047"/>
      <c r="D60" s="1047"/>
      <c r="E60" s="1047"/>
      <c r="F60" s="1047"/>
      <c r="G60" s="1047"/>
      <c r="H60" s="1047"/>
      <c r="I60" s="1053"/>
      <c r="J60" s="1047"/>
      <c r="K60" s="1047"/>
      <c r="L60" s="1047"/>
      <c r="M60" s="1047"/>
      <c r="N60" s="1047"/>
      <c r="O60" s="1047"/>
      <c r="P60" s="1047"/>
      <c r="Q60" s="984"/>
      <c r="R60" s="984"/>
      <c r="S60" s="984"/>
      <c r="T60" s="984"/>
      <c r="U60" s="984"/>
      <c r="V60" s="984"/>
      <c r="W60" s="984"/>
      <c r="X60" s="984"/>
      <c r="Y60" s="984"/>
      <c r="Z60" s="984"/>
    </row>
    <row r="61">
      <c r="A61" s="1047"/>
      <c r="B61" s="1050"/>
      <c r="C61" s="1047"/>
      <c r="D61" s="1047"/>
      <c r="E61" s="1047"/>
      <c r="F61" s="1047"/>
      <c r="G61" s="1047"/>
      <c r="H61" s="1047"/>
      <c r="I61" s="1053"/>
      <c r="J61" s="1047"/>
      <c r="K61" s="1047"/>
      <c r="L61" s="1047"/>
      <c r="M61" s="1047"/>
      <c r="N61" s="1047"/>
      <c r="O61" s="1047"/>
      <c r="P61" s="1047"/>
      <c r="Q61" s="984"/>
      <c r="R61" s="984"/>
      <c r="S61" s="984"/>
      <c r="T61" s="984"/>
      <c r="U61" s="984"/>
      <c r="V61" s="984"/>
      <c r="W61" s="984"/>
      <c r="X61" s="984"/>
      <c r="Y61" s="984"/>
      <c r="Z61" s="984"/>
    </row>
    <row r="62">
      <c r="A62" s="1047"/>
      <c r="B62" s="1050"/>
      <c r="C62" s="1047"/>
      <c r="D62" s="1047"/>
      <c r="E62" s="1047"/>
      <c r="F62" s="1047"/>
      <c r="G62" s="1047"/>
      <c r="H62" s="1047"/>
      <c r="I62" s="1053"/>
      <c r="J62" s="1047"/>
      <c r="K62" s="1047"/>
      <c r="L62" s="1047"/>
      <c r="M62" s="1047"/>
      <c r="N62" s="1047"/>
      <c r="O62" s="1047"/>
      <c r="P62" s="1047"/>
      <c r="Q62" s="984"/>
      <c r="R62" s="984"/>
      <c r="S62" s="984"/>
      <c r="T62" s="984"/>
      <c r="U62" s="984"/>
      <c r="V62" s="984"/>
      <c r="W62" s="984"/>
      <c r="X62" s="984"/>
      <c r="Y62" s="984"/>
      <c r="Z62" s="984"/>
    </row>
    <row r="63">
      <c r="A63" s="1047"/>
      <c r="B63" s="1050"/>
      <c r="C63" s="1047"/>
      <c r="D63" s="1047"/>
      <c r="E63" s="1047"/>
      <c r="F63" s="1047"/>
      <c r="G63" s="1047"/>
      <c r="H63" s="1047"/>
      <c r="I63" s="1053"/>
      <c r="J63" s="1047"/>
      <c r="K63" s="1047"/>
      <c r="L63" s="1047"/>
      <c r="M63" s="1047"/>
      <c r="N63" s="1047"/>
      <c r="O63" s="1047"/>
      <c r="P63" s="1047"/>
      <c r="Q63" s="984"/>
      <c r="R63" s="984"/>
      <c r="S63" s="984"/>
      <c r="T63" s="984"/>
      <c r="U63" s="984"/>
      <c r="V63" s="984"/>
      <c r="W63" s="984"/>
      <c r="X63" s="984"/>
      <c r="Y63" s="984"/>
      <c r="Z63" s="984"/>
    </row>
    <row r="64">
      <c r="A64" s="1047"/>
      <c r="B64" s="1050"/>
      <c r="C64" s="1047"/>
      <c r="D64" s="1047"/>
      <c r="E64" s="1047"/>
      <c r="F64" s="1047"/>
      <c r="G64" s="1047"/>
      <c r="H64" s="1047"/>
      <c r="I64" s="1053"/>
      <c r="J64" s="1047"/>
      <c r="K64" s="1047"/>
      <c r="L64" s="1047"/>
      <c r="M64" s="1047"/>
      <c r="N64" s="1047"/>
      <c r="O64" s="1047"/>
      <c r="P64" s="1047"/>
      <c r="Q64" s="984"/>
      <c r="R64" s="984"/>
      <c r="S64" s="984"/>
      <c r="T64" s="984"/>
      <c r="U64" s="984"/>
      <c r="V64" s="984"/>
      <c r="W64" s="984"/>
      <c r="X64" s="984"/>
      <c r="Y64" s="984"/>
      <c r="Z64" s="984"/>
    </row>
    <row r="65">
      <c r="A65" s="1047"/>
      <c r="B65" s="1050"/>
      <c r="C65" s="1047"/>
      <c r="D65" s="1047"/>
      <c r="E65" s="1047"/>
      <c r="F65" s="1047"/>
      <c r="G65" s="1047"/>
      <c r="H65" s="1047"/>
      <c r="I65" s="1053"/>
      <c r="J65" s="1047"/>
      <c r="K65" s="1047"/>
      <c r="L65" s="1047"/>
      <c r="M65" s="1047"/>
      <c r="N65" s="1047"/>
      <c r="O65" s="1047"/>
      <c r="P65" s="1047"/>
      <c r="Q65" s="984"/>
      <c r="R65" s="984"/>
      <c r="S65" s="984"/>
      <c r="T65" s="984"/>
      <c r="U65" s="984"/>
      <c r="V65" s="984"/>
      <c r="W65" s="984"/>
      <c r="X65" s="984"/>
      <c r="Y65" s="984"/>
      <c r="Z65" s="984"/>
    </row>
    <row r="66">
      <c r="A66" s="1047"/>
      <c r="B66" s="1050"/>
      <c r="C66" s="1047"/>
      <c r="D66" s="1047"/>
      <c r="E66" s="1047"/>
      <c r="F66" s="1047"/>
      <c r="G66" s="1047"/>
      <c r="H66" s="1047"/>
      <c r="I66" s="1053"/>
      <c r="J66" s="1047"/>
      <c r="K66" s="1047"/>
      <c r="L66" s="1047"/>
      <c r="M66" s="1047"/>
      <c r="N66" s="1047"/>
      <c r="O66" s="1047"/>
      <c r="P66" s="1047"/>
      <c r="Q66" s="984"/>
      <c r="R66" s="984"/>
      <c r="S66" s="984"/>
      <c r="T66" s="984"/>
      <c r="U66" s="984"/>
      <c r="V66" s="984"/>
      <c r="W66" s="984"/>
      <c r="X66" s="984"/>
      <c r="Y66" s="984"/>
      <c r="Z66" s="984"/>
    </row>
    <row r="67">
      <c r="A67" s="1047"/>
      <c r="B67" s="1050"/>
      <c r="C67" s="1047"/>
      <c r="D67" s="1047"/>
      <c r="E67" s="1047"/>
      <c r="F67" s="1047"/>
      <c r="G67" s="1047"/>
      <c r="H67" s="1047"/>
      <c r="I67" s="1053"/>
      <c r="J67" s="1047"/>
      <c r="K67" s="1047"/>
      <c r="L67" s="1047"/>
      <c r="M67" s="1047"/>
      <c r="N67" s="1047"/>
      <c r="O67" s="1047"/>
      <c r="P67" s="1047"/>
      <c r="Q67" s="984"/>
      <c r="R67" s="984"/>
      <c r="S67" s="984"/>
      <c r="T67" s="984"/>
      <c r="U67" s="984"/>
      <c r="V67" s="984"/>
      <c r="W67" s="984"/>
      <c r="X67" s="984"/>
      <c r="Y67" s="984"/>
      <c r="Z67" s="984"/>
    </row>
    <row r="68">
      <c r="A68" s="1047"/>
      <c r="B68" s="1050"/>
      <c r="C68" s="1047"/>
      <c r="D68" s="1047"/>
      <c r="E68" s="1047"/>
      <c r="F68" s="1047"/>
      <c r="G68" s="1047"/>
      <c r="H68" s="1047"/>
      <c r="I68" s="1053"/>
      <c r="J68" s="1047"/>
      <c r="K68" s="1047"/>
      <c r="L68" s="1047"/>
      <c r="M68" s="1047"/>
      <c r="N68" s="1047"/>
      <c r="O68" s="1047"/>
      <c r="P68" s="1047"/>
      <c r="Q68" s="984"/>
      <c r="R68" s="984"/>
      <c r="S68" s="984"/>
      <c r="T68" s="984"/>
      <c r="U68" s="984"/>
      <c r="V68" s="984"/>
      <c r="W68" s="984"/>
      <c r="X68" s="984"/>
      <c r="Y68" s="984"/>
      <c r="Z68" s="984"/>
    </row>
    <row r="69">
      <c r="A69" s="1047"/>
      <c r="B69" s="1050"/>
      <c r="C69" s="1047"/>
      <c r="D69" s="1047"/>
      <c r="E69" s="1047"/>
      <c r="F69" s="1047"/>
      <c r="G69" s="1047"/>
      <c r="H69" s="1047"/>
      <c r="I69" s="1053"/>
      <c r="J69" s="1047"/>
      <c r="K69" s="1047"/>
      <c r="L69" s="1047"/>
      <c r="M69" s="1047"/>
      <c r="N69" s="1047"/>
      <c r="O69" s="1047"/>
      <c r="P69" s="1047"/>
      <c r="Q69" s="984"/>
      <c r="R69" s="984"/>
      <c r="S69" s="984"/>
      <c r="T69" s="984"/>
      <c r="U69" s="984"/>
      <c r="V69" s="984"/>
      <c r="W69" s="984"/>
      <c r="X69" s="984"/>
      <c r="Y69" s="984"/>
      <c r="Z69" s="984"/>
    </row>
    <row r="70">
      <c r="A70" s="1047"/>
      <c r="B70" s="1050"/>
      <c r="C70" s="1047"/>
      <c r="D70" s="1047"/>
      <c r="E70" s="1047"/>
      <c r="F70" s="1047"/>
      <c r="G70" s="1047"/>
      <c r="H70" s="1047"/>
      <c r="I70" s="1053"/>
      <c r="J70" s="1047"/>
      <c r="K70" s="1047"/>
      <c r="L70" s="1047"/>
      <c r="M70" s="1047"/>
      <c r="N70" s="1047"/>
      <c r="O70" s="1047"/>
      <c r="P70" s="1047"/>
      <c r="Q70" s="984"/>
      <c r="R70" s="984"/>
      <c r="S70" s="984"/>
      <c r="T70" s="984"/>
      <c r="U70" s="984"/>
      <c r="V70" s="984"/>
      <c r="W70" s="984"/>
      <c r="X70" s="984"/>
      <c r="Y70" s="984"/>
      <c r="Z70" s="984"/>
    </row>
    <row r="71">
      <c r="A71" s="1047"/>
      <c r="B71" s="1050"/>
      <c r="C71" s="1047"/>
      <c r="D71" s="1047"/>
      <c r="E71" s="1047"/>
      <c r="F71" s="1047"/>
      <c r="G71" s="1047"/>
      <c r="H71" s="1047"/>
      <c r="I71" s="1053"/>
      <c r="J71" s="1047"/>
      <c r="K71" s="1047"/>
      <c r="L71" s="1047"/>
      <c r="M71" s="1047"/>
      <c r="N71" s="1047"/>
      <c r="O71" s="1047"/>
      <c r="P71" s="1047"/>
      <c r="Q71" s="984"/>
      <c r="R71" s="984"/>
      <c r="S71" s="984"/>
      <c r="T71" s="984"/>
      <c r="U71" s="984"/>
      <c r="V71" s="984"/>
      <c r="W71" s="984"/>
      <c r="X71" s="984"/>
      <c r="Y71" s="984"/>
      <c r="Z71" s="984"/>
    </row>
    <row r="72">
      <c r="A72" s="1047"/>
      <c r="B72" s="1050"/>
      <c r="C72" s="1047"/>
      <c r="D72" s="1047"/>
      <c r="E72" s="1047"/>
      <c r="F72" s="1047"/>
      <c r="G72" s="1047"/>
      <c r="H72" s="1047"/>
      <c r="I72" s="1053"/>
      <c r="J72" s="1047"/>
      <c r="K72" s="1047"/>
      <c r="L72" s="1047"/>
      <c r="M72" s="1047"/>
      <c r="N72" s="1047"/>
      <c r="O72" s="1047"/>
      <c r="P72" s="1047"/>
      <c r="Q72" s="984"/>
      <c r="R72" s="984"/>
      <c r="S72" s="984"/>
      <c r="T72" s="984"/>
      <c r="U72" s="984"/>
      <c r="V72" s="984"/>
      <c r="W72" s="984"/>
      <c r="X72" s="984"/>
      <c r="Y72" s="984"/>
      <c r="Z72" s="984"/>
    </row>
    <row r="73">
      <c r="A73" s="1047"/>
      <c r="B73" s="1050"/>
      <c r="C73" s="1047"/>
      <c r="D73" s="1047"/>
      <c r="E73" s="1047"/>
      <c r="F73" s="1047"/>
      <c r="G73" s="1047"/>
      <c r="H73" s="1047"/>
      <c r="I73" s="1053"/>
      <c r="J73" s="1047"/>
      <c r="K73" s="1047"/>
      <c r="L73" s="1047"/>
      <c r="M73" s="1047"/>
      <c r="N73" s="1047"/>
      <c r="O73" s="1047"/>
      <c r="P73" s="1047"/>
      <c r="Q73" s="984"/>
      <c r="R73" s="984"/>
      <c r="S73" s="984"/>
      <c r="T73" s="984"/>
      <c r="U73" s="984"/>
      <c r="V73" s="984"/>
      <c r="W73" s="984"/>
      <c r="X73" s="984"/>
      <c r="Y73" s="984"/>
      <c r="Z73" s="984"/>
    </row>
    <row r="74">
      <c r="A74" s="1047"/>
      <c r="B74" s="1048"/>
      <c r="C74" s="1047"/>
      <c r="D74" s="1047"/>
      <c r="E74" s="1047"/>
      <c r="F74" s="1047"/>
      <c r="G74" s="1047"/>
      <c r="H74" s="1047"/>
      <c r="I74" s="1053"/>
      <c r="J74" s="1047"/>
      <c r="K74" s="1047"/>
      <c r="L74" s="1047"/>
      <c r="M74" s="1047"/>
      <c r="N74" s="1047"/>
      <c r="O74" s="1047"/>
      <c r="P74" s="1047"/>
      <c r="Q74" s="984"/>
      <c r="R74" s="984"/>
      <c r="S74" s="984"/>
      <c r="T74" s="984"/>
      <c r="U74" s="984"/>
      <c r="V74" s="984"/>
      <c r="W74" s="984"/>
      <c r="X74" s="984"/>
      <c r="Y74" s="984"/>
      <c r="Z74" s="984"/>
    </row>
    <row r="75">
      <c r="A75" s="1047"/>
      <c r="B75" s="1050"/>
      <c r="C75" s="1047"/>
      <c r="D75" s="1047"/>
      <c r="E75" s="1047"/>
      <c r="F75" s="1047"/>
      <c r="G75" s="1047"/>
      <c r="H75" s="1047"/>
      <c r="I75" s="1053"/>
      <c r="J75" s="1047"/>
      <c r="K75" s="1047"/>
      <c r="L75" s="1047"/>
      <c r="M75" s="1047"/>
      <c r="N75" s="1047"/>
      <c r="O75" s="1047"/>
      <c r="P75" s="1047"/>
      <c r="Q75" s="984"/>
      <c r="R75" s="984"/>
      <c r="S75" s="984"/>
      <c r="T75" s="984"/>
      <c r="U75" s="984"/>
      <c r="V75" s="984"/>
      <c r="W75" s="984"/>
      <c r="X75" s="984"/>
      <c r="Y75" s="984"/>
      <c r="Z75" s="984"/>
    </row>
    <row r="76">
      <c r="A76" s="1047"/>
      <c r="B76" s="1048"/>
      <c r="C76" s="1047"/>
      <c r="D76" s="1047"/>
      <c r="E76" s="1047"/>
      <c r="F76" s="1047"/>
      <c r="G76" s="1047"/>
      <c r="H76" s="1047"/>
      <c r="I76" s="1053"/>
      <c r="J76" s="1047"/>
      <c r="K76" s="1047"/>
      <c r="L76" s="1047"/>
      <c r="M76" s="1047"/>
      <c r="N76" s="1047"/>
      <c r="O76" s="1047"/>
      <c r="P76" s="1047"/>
      <c r="Q76" s="984"/>
      <c r="R76" s="984"/>
      <c r="S76" s="984"/>
      <c r="T76" s="984"/>
      <c r="U76" s="984"/>
      <c r="V76" s="984"/>
      <c r="W76" s="984"/>
      <c r="X76" s="984"/>
      <c r="Y76" s="984"/>
      <c r="Z76" s="984"/>
    </row>
    <row r="77">
      <c r="A77" s="1047"/>
      <c r="B77" s="1050"/>
      <c r="C77" s="1047"/>
      <c r="D77" s="1047"/>
      <c r="E77" s="1047"/>
      <c r="F77" s="1047"/>
      <c r="G77" s="1047"/>
      <c r="H77" s="1047"/>
      <c r="I77" s="1053"/>
      <c r="J77" s="1047"/>
      <c r="K77" s="1047"/>
      <c r="L77" s="1047"/>
      <c r="M77" s="1047"/>
      <c r="N77" s="1047"/>
      <c r="O77" s="1047"/>
      <c r="P77" s="1047"/>
      <c r="Q77" s="984"/>
      <c r="R77" s="984"/>
      <c r="S77" s="984"/>
      <c r="T77" s="984"/>
      <c r="U77" s="984"/>
      <c r="V77" s="984"/>
      <c r="W77" s="984"/>
      <c r="X77" s="984"/>
      <c r="Y77" s="984"/>
      <c r="Z77" s="984"/>
    </row>
    <row r="78">
      <c r="A78" s="1047"/>
      <c r="B78" s="1050"/>
      <c r="C78" s="1047"/>
      <c r="D78" s="1047"/>
      <c r="E78" s="1047"/>
      <c r="F78" s="1047"/>
      <c r="G78" s="1047"/>
      <c r="H78" s="1047"/>
      <c r="I78" s="1053"/>
      <c r="J78" s="1047"/>
      <c r="K78" s="1047"/>
      <c r="L78" s="1047"/>
      <c r="M78" s="1047"/>
      <c r="N78" s="1047"/>
      <c r="O78" s="1047"/>
      <c r="P78" s="1047"/>
      <c r="Q78" s="984"/>
      <c r="R78" s="984"/>
      <c r="S78" s="984"/>
      <c r="T78" s="984"/>
      <c r="U78" s="984"/>
      <c r="V78" s="984"/>
      <c r="W78" s="984"/>
      <c r="X78" s="984"/>
      <c r="Y78" s="984"/>
      <c r="Z78" s="984"/>
    </row>
    <row r="79">
      <c r="A79" s="1047"/>
      <c r="B79" s="1050"/>
      <c r="C79" s="1047"/>
      <c r="D79" s="1047"/>
      <c r="E79" s="1047"/>
      <c r="F79" s="1047"/>
      <c r="G79" s="1047"/>
      <c r="H79" s="1047"/>
      <c r="I79" s="1053"/>
      <c r="J79" s="1047"/>
      <c r="K79" s="1047"/>
      <c r="L79" s="1047"/>
      <c r="M79" s="1047"/>
      <c r="N79" s="1047"/>
      <c r="O79" s="1047"/>
      <c r="P79" s="1047"/>
      <c r="Q79" s="984"/>
      <c r="R79" s="984"/>
      <c r="S79" s="984"/>
      <c r="T79" s="984"/>
      <c r="U79" s="984"/>
      <c r="V79" s="984"/>
      <c r="W79" s="984"/>
      <c r="X79" s="984"/>
      <c r="Y79" s="984"/>
      <c r="Z79" s="984"/>
    </row>
    <row r="80">
      <c r="A80" s="1047"/>
      <c r="B80" s="1050"/>
      <c r="C80" s="1047"/>
      <c r="D80" s="1047"/>
      <c r="E80" s="1047"/>
      <c r="F80" s="1047"/>
      <c r="G80" s="1047"/>
      <c r="H80" s="1047"/>
      <c r="I80" s="1053"/>
      <c r="J80" s="1047"/>
      <c r="K80" s="1047"/>
      <c r="L80" s="1047"/>
      <c r="M80" s="1047"/>
      <c r="N80" s="1047"/>
      <c r="O80" s="1047"/>
      <c r="P80" s="1047"/>
      <c r="Q80" s="984"/>
      <c r="R80" s="984"/>
      <c r="S80" s="984"/>
      <c r="T80" s="984"/>
      <c r="U80" s="984"/>
      <c r="V80" s="984"/>
      <c r="W80" s="984"/>
      <c r="X80" s="984"/>
      <c r="Y80" s="984"/>
      <c r="Z80" s="984"/>
    </row>
    <row r="81">
      <c r="A81" s="1047"/>
      <c r="B81" s="1050"/>
      <c r="C81" s="1047"/>
      <c r="D81" s="1047"/>
      <c r="E81" s="1047"/>
      <c r="F81" s="1047"/>
      <c r="G81" s="1047"/>
      <c r="H81" s="1047"/>
      <c r="I81" s="1053"/>
      <c r="J81" s="1047"/>
      <c r="K81" s="1047"/>
      <c r="L81" s="1047"/>
      <c r="M81" s="1047"/>
      <c r="N81" s="1047"/>
      <c r="O81" s="1047"/>
      <c r="P81" s="1047"/>
      <c r="Q81" s="984"/>
      <c r="R81" s="984"/>
      <c r="S81" s="984"/>
      <c r="T81" s="984"/>
      <c r="U81" s="984"/>
      <c r="V81" s="984"/>
      <c r="W81" s="984"/>
      <c r="X81" s="984"/>
      <c r="Y81" s="984"/>
      <c r="Z81" s="984"/>
    </row>
    <row r="82">
      <c r="A82" s="1047"/>
      <c r="B82" s="1050"/>
      <c r="C82" s="1047"/>
      <c r="D82" s="1047"/>
      <c r="E82" s="1047"/>
      <c r="F82" s="1047"/>
      <c r="G82" s="1047"/>
      <c r="H82" s="1047"/>
      <c r="I82" s="1053"/>
      <c r="J82" s="1047"/>
      <c r="K82" s="1047"/>
      <c r="L82" s="1047"/>
      <c r="M82" s="1047"/>
      <c r="N82" s="1047"/>
      <c r="O82" s="1047"/>
      <c r="P82" s="1047"/>
      <c r="Q82" s="984"/>
      <c r="R82" s="984"/>
      <c r="S82" s="984"/>
      <c r="T82" s="984"/>
      <c r="U82" s="984"/>
      <c r="V82" s="984"/>
      <c r="W82" s="984"/>
      <c r="X82" s="984"/>
      <c r="Y82" s="984"/>
      <c r="Z82" s="984"/>
    </row>
    <row r="83">
      <c r="A83" s="1047"/>
      <c r="B83" s="1050"/>
      <c r="C83" s="1047"/>
      <c r="D83" s="1047"/>
      <c r="E83" s="1047"/>
      <c r="F83" s="1047"/>
      <c r="G83" s="1047"/>
      <c r="H83" s="1047"/>
      <c r="I83" s="1053"/>
      <c r="J83" s="1047"/>
      <c r="K83" s="1047"/>
      <c r="L83" s="1047"/>
      <c r="M83" s="1047"/>
      <c r="N83" s="1047"/>
      <c r="O83" s="1047"/>
      <c r="P83" s="1047"/>
      <c r="Q83" s="984"/>
      <c r="R83" s="984"/>
      <c r="S83" s="984"/>
      <c r="T83" s="984"/>
      <c r="U83" s="984"/>
      <c r="V83" s="984"/>
      <c r="W83" s="984"/>
      <c r="X83" s="984"/>
      <c r="Y83" s="984"/>
      <c r="Z83" s="984"/>
    </row>
    <row r="84">
      <c r="A84" s="1047"/>
      <c r="B84" s="1050"/>
      <c r="C84" s="1047"/>
      <c r="D84" s="1047"/>
      <c r="E84" s="1047"/>
      <c r="F84" s="1047"/>
      <c r="G84" s="1047"/>
      <c r="H84" s="1047"/>
      <c r="I84" s="1053"/>
      <c r="J84" s="1047"/>
      <c r="K84" s="1047"/>
      <c r="L84" s="1047"/>
      <c r="M84" s="1047"/>
      <c r="N84" s="1047"/>
      <c r="O84" s="1047"/>
      <c r="P84" s="1047"/>
      <c r="Q84" s="984"/>
      <c r="R84" s="984"/>
      <c r="S84" s="984"/>
      <c r="T84" s="984"/>
      <c r="U84" s="984"/>
      <c r="V84" s="984"/>
      <c r="W84" s="984"/>
      <c r="X84" s="984"/>
      <c r="Y84" s="984"/>
      <c r="Z84" s="984"/>
    </row>
    <row r="85">
      <c r="A85" s="1047"/>
      <c r="B85" s="1050"/>
      <c r="C85" s="1047"/>
      <c r="D85" s="1047"/>
      <c r="E85" s="1047"/>
      <c r="F85" s="1047"/>
      <c r="G85" s="1047"/>
      <c r="H85" s="1047"/>
      <c r="I85" s="1053"/>
      <c r="J85" s="1047"/>
      <c r="K85" s="1047"/>
      <c r="L85" s="1047"/>
      <c r="M85" s="1047"/>
      <c r="N85" s="1047"/>
      <c r="O85" s="1047"/>
      <c r="P85" s="1047"/>
      <c r="Q85" s="984"/>
      <c r="R85" s="984"/>
      <c r="S85" s="984"/>
      <c r="T85" s="984"/>
      <c r="U85" s="984"/>
      <c r="V85" s="984"/>
      <c r="W85" s="984"/>
      <c r="X85" s="984"/>
      <c r="Y85" s="984"/>
      <c r="Z85" s="984"/>
    </row>
    <row r="86">
      <c r="A86" s="1047"/>
      <c r="B86" s="1050"/>
      <c r="C86" s="1047"/>
      <c r="D86" s="1047"/>
      <c r="E86" s="1047"/>
      <c r="F86" s="1047"/>
      <c r="G86" s="1047"/>
      <c r="H86" s="1047"/>
      <c r="I86" s="1053"/>
      <c r="J86" s="1047"/>
      <c r="K86" s="1047"/>
      <c r="L86" s="1047"/>
      <c r="M86" s="1047"/>
      <c r="N86" s="1047"/>
      <c r="O86" s="1047"/>
      <c r="P86" s="1047"/>
      <c r="Q86" s="984"/>
      <c r="R86" s="984"/>
      <c r="S86" s="984"/>
      <c r="T86" s="984"/>
      <c r="U86" s="984"/>
      <c r="V86" s="984"/>
      <c r="W86" s="984"/>
      <c r="X86" s="984"/>
      <c r="Y86" s="984"/>
      <c r="Z86" s="984"/>
    </row>
    <row r="87">
      <c r="A87" s="1047"/>
      <c r="B87" s="1050"/>
      <c r="C87" s="1047"/>
      <c r="D87" s="1047"/>
      <c r="E87" s="1047"/>
      <c r="F87" s="1047"/>
      <c r="G87" s="1047"/>
      <c r="H87" s="1047"/>
      <c r="I87" s="1053"/>
      <c r="J87" s="1047"/>
      <c r="K87" s="1047"/>
      <c r="L87" s="1047"/>
      <c r="M87" s="1047"/>
      <c r="N87" s="1047"/>
      <c r="O87" s="1047"/>
      <c r="P87" s="1047"/>
      <c r="Q87" s="984"/>
      <c r="R87" s="984"/>
      <c r="S87" s="984"/>
      <c r="T87" s="984"/>
      <c r="U87" s="984"/>
      <c r="V87" s="984"/>
      <c r="W87" s="984"/>
      <c r="X87" s="984"/>
      <c r="Y87" s="984"/>
      <c r="Z87" s="984"/>
    </row>
    <row r="88">
      <c r="A88" s="1047"/>
      <c r="B88" s="1050"/>
      <c r="C88" s="1047"/>
      <c r="D88" s="1047"/>
      <c r="E88" s="1047"/>
      <c r="F88" s="1047"/>
      <c r="G88" s="1047"/>
      <c r="H88" s="1047"/>
      <c r="I88" s="1053"/>
      <c r="J88" s="1047"/>
      <c r="K88" s="1047"/>
      <c r="L88" s="1047"/>
      <c r="M88" s="1047"/>
      <c r="N88" s="1047"/>
      <c r="O88" s="1047"/>
      <c r="P88" s="1047"/>
      <c r="Q88" s="984"/>
      <c r="R88" s="984"/>
      <c r="S88" s="984"/>
      <c r="T88" s="984"/>
      <c r="U88" s="984"/>
      <c r="V88" s="984"/>
      <c r="W88" s="984"/>
      <c r="X88" s="984"/>
      <c r="Y88" s="984"/>
      <c r="Z88" s="984"/>
    </row>
    <row r="89">
      <c r="A89" s="1047"/>
      <c r="B89" s="1050"/>
      <c r="C89" s="1047"/>
      <c r="D89" s="1047"/>
      <c r="E89" s="1047"/>
      <c r="F89" s="1047"/>
      <c r="G89" s="1047"/>
      <c r="H89" s="1047"/>
      <c r="I89" s="1053"/>
      <c r="J89" s="1047"/>
      <c r="K89" s="1047"/>
      <c r="L89" s="1047"/>
      <c r="M89" s="1047"/>
      <c r="N89" s="1047"/>
      <c r="O89" s="1047"/>
      <c r="P89" s="1047"/>
      <c r="Q89" s="984"/>
      <c r="R89" s="984"/>
      <c r="S89" s="984"/>
      <c r="T89" s="984"/>
      <c r="U89" s="984"/>
      <c r="V89" s="984"/>
      <c r="W89" s="984"/>
      <c r="X89" s="984"/>
      <c r="Y89" s="984"/>
      <c r="Z89" s="984"/>
    </row>
    <row r="90">
      <c r="A90" s="1047"/>
      <c r="B90" s="1048"/>
      <c r="C90" s="1047"/>
      <c r="D90" s="1047"/>
      <c r="E90" s="1047"/>
      <c r="F90" s="1047"/>
      <c r="G90" s="1047"/>
      <c r="H90" s="1047"/>
      <c r="I90" s="1053"/>
      <c r="J90" s="1047"/>
      <c r="K90" s="1047"/>
      <c r="L90" s="1047"/>
      <c r="M90" s="1047"/>
      <c r="N90" s="1047"/>
      <c r="O90" s="1047"/>
      <c r="P90" s="1047"/>
      <c r="Q90" s="984"/>
      <c r="R90" s="984"/>
      <c r="S90" s="984"/>
      <c r="T90" s="984"/>
      <c r="U90" s="984"/>
      <c r="V90" s="984"/>
      <c r="W90" s="984"/>
      <c r="X90" s="984"/>
      <c r="Y90" s="984"/>
      <c r="Z90" s="984"/>
    </row>
    <row r="91">
      <c r="A91" s="1047"/>
      <c r="B91" s="1050"/>
      <c r="C91" s="1047"/>
      <c r="D91" s="1047"/>
      <c r="E91" s="1047"/>
      <c r="F91" s="1047"/>
      <c r="G91" s="1047"/>
      <c r="H91" s="1047"/>
      <c r="I91" s="1053"/>
      <c r="J91" s="1047"/>
      <c r="K91" s="1047"/>
      <c r="L91" s="1047"/>
      <c r="M91" s="1047"/>
      <c r="N91" s="1047"/>
      <c r="O91" s="1047"/>
      <c r="P91" s="1047"/>
      <c r="Q91" s="984"/>
      <c r="R91" s="984"/>
      <c r="S91" s="984"/>
      <c r="T91" s="984"/>
      <c r="U91" s="984"/>
      <c r="V91" s="984"/>
      <c r="W91" s="984"/>
      <c r="X91" s="984"/>
      <c r="Y91" s="984"/>
      <c r="Z91" s="984"/>
    </row>
    <row r="92">
      <c r="A92" s="1047"/>
      <c r="B92" s="1050"/>
      <c r="C92" s="1047"/>
      <c r="D92" s="1047"/>
      <c r="E92" s="1047"/>
      <c r="F92" s="1047"/>
      <c r="G92" s="1047"/>
      <c r="H92" s="1047"/>
      <c r="I92" s="1053"/>
      <c r="J92" s="1047"/>
      <c r="K92" s="1047"/>
      <c r="L92" s="1047"/>
      <c r="M92" s="1047"/>
      <c r="N92" s="1047"/>
      <c r="O92" s="1047"/>
      <c r="P92" s="1047"/>
      <c r="Q92" s="984"/>
      <c r="R92" s="984"/>
      <c r="S92" s="984"/>
      <c r="T92" s="984"/>
      <c r="U92" s="984"/>
      <c r="V92" s="984"/>
      <c r="W92" s="984"/>
      <c r="X92" s="984"/>
      <c r="Y92" s="984"/>
      <c r="Z92" s="984"/>
    </row>
    <row r="93">
      <c r="A93" s="1047"/>
      <c r="B93" s="1050"/>
      <c r="C93" s="1047"/>
      <c r="D93" s="1047"/>
      <c r="E93" s="1047"/>
      <c r="F93" s="1047"/>
      <c r="G93" s="1047"/>
      <c r="H93" s="1047"/>
      <c r="I93" s="1053"/>
      <c r="J93" s="1047"/>
      <c r="K93" s="1047"/>
      <c r="L93" s="1047"/>
      <c r="M93" s="1047"/>
      <c r="N93" s="1047"/>
      <c r="O93" s="1047"/>
      <c r="P93" s="1047"/>
      <c r="Q93" s="984"/>
      <c r="R93" s="984"/>
      <c r="S93" s="984"/>
      <c r="T93" s="984"/>
      <c r="U93" s="984"/>
      <c r="V93" s="984"/>
      <c r="W93" s="984"/>
      <c r="X93" s="984"/>
      <c r="Y93" s="984"/>
      <c r="Z93" s="984"/>
    </row>
    <row r="94">
      <c r="A94" s="1047"/>
      <c r="B94" s="1050"/>
      <c r="C94" s="1047"/>
      <c r="D94" s="1047"/>
      <c r="E94" s="1047"/>
      <c r="F94" s="1047"/>
      <c r="G94" s="1047"/>
      <c r="H94" s="1047"/>
      <c r="I94" s="1053"/>
      <c r="J94" s="1047"/>
      <c r="K94" s="1047"/>
      <c r="L94" s="1047"/>
      <c r="M94" s="1047"/>
      <c r="N94" s="1047"/>
      <c r="O94" s="1047"/>
      <c r="P94" s="1047"/>
      <c r="Q94" s="984"/>
      <c r="R94" s="984"/>
      <c r="S94" s="984"/>
      <c r="T94" s="984"/>
      <c r="U94" s="984"/>
      <c r="V94" s="984"/>
      <c r="W94" s="984"/>
      <c r="X94" s="984"/>
      <c r="Y94" s="984"/>
      <c r="Z94" s="984"/>
    </row>
    <row r="95">
      <c r="A95" s="1047"/>
      <c r="B95" s="1050"/>
      <c r="C95" s="1047"/>
      <c r="D95" s="1047"/>
      <c r="E95" s="1047"/>
      <c r="F95" s="1047"/>
      <c r="G95" s="1047"/>
      <c r="H95" s="1047"/>
      <c r="I95" s="1053"/>
      <c r="J95" s="1047"/>
      <c r="K95" s="1047"/>
      <c r="L95" s="1047"/>
      <c r="M95" s="1047"/>
      <c r="N95" s="1047"/>
      <c r="O95" s="1047"/>
      <c r="P95" s="1047"/>
      <c r="Q95" s="984"/>
      <c r="R95" s="984"/>
      <c r="S95" s="984"/>
      <c r="T95" s="984"/>
      <c r="U95" s="984"/>
      <c r="V95" s="984"/>
      <c r="W95" s="984"/>
      <c r="X95" s="984"/>
      <c r="Y95" s="984"/>
      <c r="Z95" s="984"/>
    </row>
    <row r="96">
      <c r="A96" s="1047"/>
      <c r="B96" s="1050"/>
      <c r="C96" s="1047"/>
      <c r="D96" s="1047"/>
      <c r="E96" s="1047"/>
      <c r="F96" s="1047"/>
      <c r="G96" s="1047"/>
      <c r="H96" s="1047"/>
      <c r="I96" s="1053"/>
      <c r="J96" s="1047"/>
      <c r="K96" s="1047"/>
      <c r="L96" s="1047"/>
      <c r="M96" s="1047"/>
      <c r="N96" s="1047"/>
      <c r="O96" s="1047"/>
      <c r="P96" s="1047"/>
      <c r="Q96" s="984"/>
      <c r="R96" s="984"/>
      <c r="S96" s="984"/>
      <c r="T96" s="984"/>
      <c r="U96" s="984"/>
      <c r="V96" s="984"/>
      <c r="W96" s="984"/>
      <c r="X96" s="984"/>
      <c r="Y96" s="984"/>
      <c r="Z96" s="984"/>
    </row>
    <row r="97">
      <c r="A97" s="1047"/>
      <c r="B97" s="1048"/>
      <c r="C97" s="1047"/>
      <c r="D97" s="1047"/>
      <c r="E97" s="1047"/>
      <c r="F97" s="1047"/>
      <c r="G97" s="1047"/>
      <c r="H97" s="1047"/>
      <c r="I97" s="1053"/>
      <c r="J97" s="1047"/>
      <c r="K97" s="1047"/>
      <c r="L97" s="1047"/>
      <c r="M97" s="1047"/>
      <c r="N97" s="1047"/>
      <c r="O97" s="1047"/>
      <c r="P97" s="1047"/>
      <c r="Q97" s="984"/>
      <c r="R97" s="984"/>
      <c r="S97" s="984"/>
      <c r="T97" s="984"/>
      <c r="U97" s="984"/>
      <c r="V97" s="984"/>
      <c r="W97" s="984"/>
      <c r="X97" s="984"/>
      <c r="Y97" s="984"/>
      <c r="Z97" s="984"/>
    </row>
    <row r="98">
      <c r="A98" s="1047"/>
      <c r="B98" s="1050"/>
      <c r="C98" s="1047"/>
      <c r="D98" s="1047"/>
      <c r="E98" s="1047"/>
      <c r="F98" s="1047"/>
      <c r="G98" s="1047"/>
      <c r="H98" s="1047"/>
      <c r="I98" s="1053"/>
      <c r="J98" s="1047"/>
      <c r="K98" s="1047"/>
      <c r="L98" s="1047"/>
      <c r="M98" s="1047"/>
      <c r="N98" s="1047"/>
      <c r="O98" s="1047"/>
      <c r="P98" s="1047"/>
      <c r="Q98" s="984"/>
      <c r="R98" s="984"/>
      <c r="S98" s="984"/>
      <c r="T98" s="984"/>
      <c r="U98" s="984"/>
      <c r="V98" s="984"/>
      <c r="W98" s="984"/>
      <c r="X98" s="984"/>
      <c r="Y98" s="984"/>
      <c r="Z98" s="984"/>
    </row>
    <row r="99">
      <c r="A99" s="1047"/>
      <c r="B99" s="1050"/>
      <c r="C99" s="1047"/>
      <c r="D99" s="1047"/>
      <c r="E99" s="1047"/>
      <c r="F99" s="1047"/>
      <c r="G99" s="1047"/>
      <c r="H99" s="1047"/>
      <c r="I99" s="1053"/>
      <c r="J99" s="1047"/>
      <c r="K99" s="1047"/>
      <c r="L99" s="1047"/>
      <c r="M99" s="1047"/>
      <c r="N99" s="1047"/>
      <c r="O99" s="1047"/>
      <c r="P99" s="1047"/>
      <c r="Q99" s="984"/>
      <c r="R99" s="984"/>
      <c r="S99" s="984"/>
      <c r="T99" s="984"/>
      <c r="U99" s="984"/>
      <c r="V99" s="984"/>
      <c r="W99" s="984"/>
      <c r="X99" s="984"/>
      <c r="Y99" s="984"/>
      <c r="Z99" s="984"/>
    </row>
    <row r="100">
      <c r="A100" s="1047"/>
      <c r="B100" s="1050"/>
      <c r="C100" s="1047"/>
      <c r="D100" s="1047"/>
      <c r="E100" s="1047"/>
      <c r="F100" s="1047"/>
      <c r="G100" s="1047"/>
      <c r="H100" s="1047"/>
      <c r="I100" s="1053"/>
      <c r="J100" s="1047"/>
      <c r="K100" s="1047"/>
      <c r="L100" s="1047"/>
      <c r="M100" s="1047"/>
      <c r="N100" s="1047"/>
      <c r="O100" s="1047"/>
      <c r="P100" s="1047"/>
      <c r="Q100" s="984"/>
      <c r="R100" s="984"/>
      <c r="S100" s="984"/>
      <c r="T100" s="984"/>
      <c r="U100" s="984"/>
      <c r="V100" s="984"/>
      <c r="W100" s="984"/>
      <c r="X100" s="984"/>
      <c r="Y100" s="984"/>
      <c r="Z100" s="984"/>
    </row>
    <row r="101">
      <c r="A101" s="1047"/>
      <c r="B101" s="1050"/>
      <c r="C101" s="1047"/>
      <c r="D101" s="1047"/>
      <c r="E101" s="1047"/>
      <c r="F101" s="1047"/>
      <c r="G101" s="1047"/>
      <c r="H101" s="1047"/>
      <c r="I101" s="1053"/>
      <c r="J101" s="1047"/>
      <c r="K101" s="1047"/>
      <c r="L101" s="1047"/>
      <c r="M101" s="1047"/>
      <c r="N101" s="1047"/>
      <c r="O101" s="1047"/>
      <c r="P101" s="1047"/>
      <c r="Q101" s="984"/>
      <c r="R101" s="984"/>
      <c r="S101" s="984"/>
      <c r="T101" s="984"/>
      <c r="U101" s="984"/>
      <c r="V101" s="984"/>
      <c r="W101" s="984"/>
      <c r="X101" s="984"/>
      <c r="Y101" s="984"/>
      <c r="Z101" s="984"/>
    </row>
    <row r="102">
      <c r="A102" s="1047"/>
      <c r="B102" s="1050"/>
      <c r="C102" s="1047"/>
      <c r="D102" s="1047"/>
      <c r="E102" s="1047"/>
      <c r="F102" s="1047"/>
      <c r="G102" s="1047"/>
      <c r="H102" s="1047"/>
      <c r="I102" s="1053"/>
      <c r="J102" s="1047"/>
      <c r="K102" s="1047"/>
      <c r="L102" s="1047"/>
      <c r="M102" s="1047"/>
      <c r="N102" s="1047"/>
      <c r="O102" s="1047"/>
      <c r="P102" s="1047"/>
      <c r="Q102" s="984"/>
      <c r="R102" s="984"/>
      <c r="S102" s="984"/>
      <c r="T102" s="984"/>
      <c r="U102" s="984"/>
      <c r="V102" s="984"/>
      <c r="W102" s="984"/>
      <c r="X102" s="984"/>
      <c r="Y102" s="984"/>
      <c r="Z102" s="984"/>
    </row>
    <row r="103">
      <c r="A103" s="1047"/>
      <c r="B103" s="1050"/>
      <c r="C103" s="1047"/>
      <c r="D103" s="1047"/>
      <c r="E103" s="1047"/>
      <c r="F103" s="1047"/>
      <c r="G103" s="1047"/>
      <c r="H103" s="1047"/>
      <c r="I103" s="1053"/>
      <c r="J103" s="1047"/>
      <c r="K103" s="1047"/>
      <c r="L103" s="1047"/>
      <c r="M103" s="1047"/>
      <c r="N103" s="1047"/>
      <c r="O103" s="1047"/>
      <c r="P103" s="1047"/>
      <c r="Q103" s="984"/>
      <c r="R103" s="984"/>
      <c r="S103" s="984"/>
      <c r="T103" s="984"/>
      <c r="U103" s="984"/>
      <c r="V103" s="984"/>
      <c r="W103" s="984"/>
      <c r="X103" s="984"/>
      <c r="Y103" s="984"/>
      <c r="Z103" s="984"/>
    </row>
    <row r="104">
      <c r="A104" s="1047"/>
      <c r="B104" s="1050"/>
      <c r="C104" s="1047"/>
      <c r="D104" s="1047"/>
      <c r="E104" s="1047"/>
      <c r="F104" s="1047"/>
      <c r="G104" s="1047"/>
      <c r="H104" s="1047"/>
      <c r="I104" s="1053"/>
      <c r="J104" s="1047"/>
      <c r="K104" s="1047"/>
      <c r="L104" s="1047"/>
      <c r="M104" s="1047"/>
      <c r="N104" s="1047"/>
      <c r="O104" s="1047"/>
      <c r="P104" s="1047"/>
      <c r="Q104" s="984"/>
      <c r="R104" s="984"/>
      <c r="S104" s="984"/>
      <c r="T104" s="984"/>
      <c r="U104" s="984"/>
      <c r="V104" s="984"/>
      <c r="W104" s="984"/>
      <c r="X104" s="984"/>
      <c r="Y104" s="984"/>
      <c r="Z104" s="984"/>
    </row>
    <row r="105">
      <c r="A105" s="1047"/>
      <c r="B105" s="1050"/>
      <c r="C105" s="1047"/>
      <c r="D105" s="1047"/>
      <c r="E105" s="1047"/>
      <c r="F105" s="1047"/>
      <c r="G105" s="1047"/>
      <c r="H105" s="1047"/>
      <c r="I105" s="1053"/>
      <c r="J105" s="1047"/>
      <c r="K105" s="1047"/>
      <c r="L105" s="1047"/>
      <c r="M105" s="1047"/>
      <c r="N105" s="1047"/>
      <c r="O105" s="1047"/>
      <c r="P105" s="1047"/>
      <c r="Q105" s="984"/>
      <c r="R105" s="984"/>
      <c r="S105" s="984"/>
      <c r="T105" s="984"/>
      <c r="U105" s="984"/>
      <c r="V105" s="984"/>
      <c r="W105" s="984"/>
      <c r="X105" s="984"/>
      <c r="Y105" s="984"/>
      <c r="Z105" s="984"/>
    </row>
    <row r="106">
      <c r="A106" s="1047"/>
      <c r="B106" s="1050"/>
      <c r="C106" s="1047"/>
      <c r="D106" s="1047"/>
      <c r="E106" s="1047"/>
      <c r="F106" s="1047"/>
      <c r="G106" s="1047"/>
      <c r="H106" s="1047"/>
      <c r="I106" s="1053"/>
      <c r="J106" s="1047"/>
      <c r="K106" s="1047"/>
      <c r="L106" s="1047"/>
      <c r="M106" s="1047"/>
      <c r="N106" s="1047"/>
      <c r="O106" s="1047"/>
      <c r="P106" s="1047"/>
      <c r="Q106" s="984"/>
      <c r="R106" s="984"/>
      <c r="S106" s="984"/>
      <c r="T106" s="984"/>
      <c r="U106" s="984"/>
      <c r="V106" s="984"/>
      <c r="W106" s="984"/>
      <c r="X106" s="984"/>
      <c r="Y106" s="984"/>
      <c r="Z106" s="984"/>
    </row>
    <row r="107">
      <c r="A107" s="1047"/>
      <c r="B107" s="1050"/>
      <c r="C107" s="1047"/>
      <c r="D107" s="1047"/>
      <c r="E107" s="1047"/>
      <c r="F107" s="1047"/>
      <c r="G107" s="1047"/>
      <c r="H107" s="1047"/>
      <c r="I107" s="1053"/>
      <c r="J107" s="1047"/>
      <c r="K107" s="1047"/>
      <c r="L107" s="1047"/>
      <c r="M107" s="1047"/>
      <c r="N107" s="1047"/>
      <c r="O107" s="1047"/>
      <c r="P107" s="1047"/>
      <c r="Q107" s="984"/>
      <c r="R107" s="984"/>
      <c r="S107" s="984"/>
      <c r="T107" s="984"/>
      <c r="U107" s="984"/>
      <c r="V107" s="984"/>
      <c r="W107" s="984"/>
      <c r="X107" s="984"/>
      <c r="Y107" s="984"/>
      <c r="Z107" s="984"/>
    </row>
    <row r="108">
      <c r="A108" s="1047"/>
      <c r="B108" s="1050"/>
      <c r="C108" s="1047"/>
      <c r="D108" s="1047"/>
      <c r="E108" s="1047"/>
      <c r="F108" s="1047"/>
      <c r="G108" s="1047"/>
      <c r="H108" s="1047"/>
      <c r="I108" s="1053"/>
      <c r="J108" s="1047"/>
      <c r="K108" s="1047"/>
      <c r="L108" s="1047"/>
      <c r="M108" s="1047"/>
      <c r="N108" s="1047"/>
      <c r="O108" s="1047"/>
      <c r="P108" s="1047"/>
      <c r="Q108" s="984"/>
      <c r="R108" s="984"/>
      <c r="S108" s="984"/>
      <c r="T108" s="984"/>
      <c r="U108" s="984"/>
      <c r="V108" s="984"/>
      <c r="W108" s="984"/>
      <c r="X108" s="984"/>
      <c r="Y108" s="984"/>
      <c r="Z108" s="984"/>
    </row>
    <row r="109">
      <c r="A109" s="1047"/>
      <c r="B109" s="1050"/>
      <c r="C109" s="1047"/>
      <c r="D109" s="1047"/>
      <c r="E109" s="1047"/>
      <c r="F109" s="1047"/>
      <c r="G109" s="1047"/>
      <c r="H109" s="1047"/>
      <c r="I109" s="1053"/>
      <c r="J109" s="1047"/>
      <c r="K109" s="1047"/>
      <c r="L109" s="1047"/>
      <c r="M109" s="1047"/>
      <c r="N109" s="1047"/>
      <c r="O109" s="1047"/>
      <c r="P109" s="1047"/>
      <c r="Q109" s="984"/>
      <c r="R109" s="984"/>
      <c r="S109" s="984"/>
      <c r="T109" s="984"/>
      <c r="U109" s="984"/>
      <c r="V109" s="984"/>
      <c r="W109" s="984"/>
      <c r="X109" s="984"/>
      <c r="Y109" s="984"/>
      <c r="Z109" s="984"/>
    </row>
    <row r="110">
      <c r="A110" s="1047"/>
      <c r="B110" s="1050"/>
      <c r="C110" s="1047"/>
      <c r="D110" s="1047"/>
      <c r="E110" s="1047"/>
      <c r="F110" s="1047"/>
      <c r="G110" s="1047"/>
      <c r="H110" s="1047"/>
      <c r="I110" s="1053"/>
      <c r="J110" s="1047"/>
      <c r="K110" s="1047"/>
      <c r="L110" s="1047"/>
      <c r="M110" s="1047"/>
      <c r="N110" s="1047"/>
      <c r="O110" s="1047"/>
      <c r="P110" s="1047"/>
      <c r="Q110" s="984"/>
      <c r="R110" s="984"/>
      <c r="S110" s="984"/>
      <c r="T110" s="984"/>
      <c r="U110" s="984"/>
      <c r="V110" s="984"/>
      <c r="W110" s="984"/>
      <c r="X110" s="984"/>
      <c r="Y110" s="984"/>
      <c r="Z110" s="984"/>
    </row>
    <row r="111">
      <c r="A111" s="1047"/>
      <c r="B111" s="1050"/>
      <c r="C111" s="1047"/>
      <c r="D111" s="1047"/>
      <c r="E111" s="1047"/>
      <c r="F111" s="1047"/>
      <c r="G111" s="1047"/>
      <c r="H111" s="1047"/>
      <c r="I111" s="1053"/>
      <c r="J111" s="1047"/>
      <c r="K111" s="1047"/>
      <c r="L111" s="1047"/>
      <c r="M111" s="1047"/>
      <c r="N111" s="1047"/>
      <c r="O111" s="1047"/>
      <c r="P111" s="1047"/>
      <c r="Q111" s="984"/>
      <c r="R111" s="984"/>
      <c r="S111" s="984"/>
      <c r="T111" s="984"/>
      <c r="U111" s="984"/>
      <c r="V111" s="984"/>
      <c r="W111" s="984"/>
      <c r="X111" s="984"/>
      <c r="Y111" s="984"/>
      <c r="Z111" s="984"/>
    </row>
    <row r="112">
      <c r="A112" s="1047"/>
      <c r="B112" s="1050"/>
      <c r="C112" s="1047"/>
      <c r="D112" s="1047"/>
      <c r="E112" s="1047"/>
      <c r="F112" s="1047"/>
      <c r="G112" s="1047"/>
      <c r="H112" s="1047"/>
      <c r="I112" s="1053"/>
      <c r="J112" s="1047"/>
      <c r="K112" s="1047"/>
      <c r="L112" s="1047"/>
      <c r="M112" s="1047"/>
      <c r="N112" s="1047"/>
      <c r="O112" s="1047"/>
      <c r="P112" s="1047"/>
      <c r="Q112" s="984"/>
      <c r="R112" s="984"/>
      <c r="S112" s="984"/>
      <c r="T112" s="984"/>
      <c r="U112" s="984"/>
      <c r="V112" s="984"/>
      <c r="W112" s="984"/>
      <c r="X112" s="984"/>
      <c r="Y112" s="984"/>
      <c r="Z112" s="984"/>
    </row>
    <row r="113">
      <c r="A113" s="1047"/>
      <c r="B113" s="1048"/>
      <c r="C113" s="1047"/>
      <c r="D113" s="1047"/>
      <c r="E113" s="1047"/>
      <c r="F113" s="1047"/>
      <c r="G113" s="1047"/>
      <c r="H113" s="1047"/>
      <c r="I113" s="1053"/>
      <c r="J113" s="1047"/>
      <c r="K113" s="1047"/>
      <c r="L113" s="1047"/>
      <c r="M113" s="1047"/>
      <c r="N113" s="1047"/>
      <c r="O113" s="1047"/>
      <c r="P113" s="1047"/>
      <c r="Q113" s="984"/>
      <c r="R113" s="984"/>
      <c r="S113" s="984"/>
      <c r="T113" s="984"/>
      <c r="U113" s="984"/>
      <c r="V113" s="984"/>
      <c r="W113" s="984"/>
      <c r="X113" s="984"/>
      <c r="Y113" s="984"/>
      <c r="Z113" s="984"/>
    </row>
    <row r="114">
      <c r="A114" s="1047"/>
      <c r="B114" s="1050"/>
      <c r="C114" s="1047"/>
      <c r="D114" s="1047"/>
      <c r="E114" s="1047"/>
      <c r="F114" s="1047"/>
      <c r="G114" s="1047"/>
      <c r="H114" s="1047"/>
      <c r="I114" s="1053"/>
      <c r="J114" s="1047"/>
      <c r="K114" s="1047"/>
      <c r="L114" s="1047"/>
      <c r="M114" s="1047"/>
      <c r="N114" s="1047"/>
      <c r="O114" s="1047"/>
      <c r="P114" s="1047"/>
      <c r="Q114" s="984"/>
      <c r="R114" s="984"/>
      <c r="S114" s="984"/>
      <c r="T114" s="984"/>
      <c r="U114" s="984"/>
      <c r="V114" s="984"/>
      <c r="W114" s="984"/>
      <c r="X114" s="984"/>
      <c r="Y114" s="984"/>
      <c r="Z114" s="984"/>
    </row>
    <row r="115">
      <c r="A115" s="1047"/>
      <c r="B115" s="1048"/>
      <c r="C115" s="1047"/>
      <c r="D115" s="1047"/>
      <c r="E115" s="1047"/>
      <c r="F115" s="1047"/>
      <c r="G115" s="1047"/>
      <c r="H115" s="1047"/>
      <c r="I115" s="1053"/>
      <c r="J115" s="1047"/>
      <c r="K115" s="1047"/>
      <c r="L115" s="1047"/>
      <c r="M115" s="1047"/>
      <c r="N115" s="1047"/>
      <c r="O115" s="1047"/>
      <c r="P115" s="1047"/>
      <c r="Q115" s="984"/>
      <c r="R115" s="984"/>
      <c r="S115" s="984"/>
      <c r="T115" s="984"/>
      <c r="U115" s="984"/>
      <c r="V115" s="984"/>
      <c r="W115" s="984"/>
      <c r="X115" s="984"/>
      <c r="Y115" s="984"/>
      <c r="Z115" s="984"/>
    </row>
    <row r="116">
      <c r="A116" s="1047"/>
      <c r="B116" s="1050"/>
      <c r="C116" s="1047"/>
      <c r="D116" s="1047"/>
      <c r="E116" s="1047"/>
      <c r="F116" s="1047"/>
      <c r="G116" s="1047"/>
      <c r="H116" s="1047"/>
      <c r="I116" s="1053"/>
      <c r="J116" s="1047"/>
      <c r="K116" s="1047"/>
      <c r="L116" s="1047"/>
      <c r="M116" s="1047"/>
      <c r="N116" s="1047"/>
      <c r="O116" s="1047"/>
      <c r="P116" s="1047"/>
      <c r="Q116" s="984"/>
      <c r="R116" s="984"/>
      <c r="S116" s="984"/>
      <c r="T116" s="984"/>
      <c r="U116" s="984"/>
      <c r="V116" s="984"/>
      <c r="W116" s="984"/>
      <c r="X116" s="984"/>
      <c r="Y116" s="984"/>
      <c r="Z116" s="984"/>
    </row>
    <row r="117">
      <c r="A117" s="1047"/>
      <c r="B117" s="1050"/>
      <c r="C117" s="1047"/>
      <c r="D117" s="1047"/>
      <c r="E117" s="1047"/>
      <c r="F117" s="1047"/>
      <c r="G117" s="1047"/>
      <c r="H117" s="1047"/>
      <c r="I117" s="1053"/>
      <c r="J117" s="1047"/>
      <c r="K117" s="1047"/>
      <c r="L117" s="1047"/>
      <c r="M117" s="1047"/>
      <c r="N117" s="1047"/>
      <c r="O117" s="1047"/>
      <c r="P117" s="1047"/>
      <c r="Q117" s="984"/>
      <c r="R117" s="984"/>
      <c r="S117" s="984"/>
      <c r="T117" s="984"/>
      <c r="U117" s="984"/>
      <c r="V117" s="984"/>
      <c r="W117" s="984"/>
      <c r="X117" s="984"/>
      <c r="Y117" s="984"/>
      <c r="Z117" s="984"/>
    </row>
    <row r="118">
      <c r="A118" s="1047"/>
      <c r="B118" s="1050"/>
      <c r="C118" s="1047"/>
      <c r="D118" s="1047"/>
      <c r="E118" s="1047"/>
      <c r="F118" s="1047"/>
      <c r="G118" s="1047"/>
      <c r="H118" s="1047"/>
      <c r="I118" s="1053"/>
      <c r="J118" s="1047"/>
      <c r="K118" s="1047"/>
      <c r="L118" s="1047"/>
      <c r="M118" s="1047"/>
      <c r="N118" s="1047"/>
      <c r="O118" s="1047"/>
      <c r="P118" s="1047"/>
      <c r="Q118" s="984"/>
      <c r="R118" s="984"/>
      <c r="S118" s="984"/>
      <c r="T118" s="984"/>
      <c r="U118" s="984"/>
      <c r="V118" s="984"/>
      <c r="W118" s="984"/>
      <c r="X118" s="984"/>
      <c r="Y118" s="984"/>
      <c r="Z118" s="984"/>
    </row>
    <row r="119">
      <c r="A119" s="1047"/>
      <c r="B119" s="1050"/>
      <c r="C119" s="1047"/>
      <c r="D119" s="1047"/>
      <c r="E119" s="1047"/>
      <c r="F119" s="1047"/>
      <c r="G119" s="1047"/>
      <c r="H119" s="1047"/>
      <c r="I119" s="1053"/>
      <c r="J119" s="1047"/>
      <c r="K119" s="1047"/>
      <c r="L119" s="1047"/>
      <c r="M119" s="1047"/>
      <c r="N119" s="1047"/>
      <c r="O119" s="1047"/>
      <c r="P119" s="1047"/>
      <c r="Q119" s="984"/>
      <c r="R119" s="984"/>
      <c r="S119" s="984"/>
      <c r="T119" s="984"/>
      <c r="U119" s="984"/>
      <c r="V119" s="984"/>
      <c r="W119" s="984"/>
      <c r="X119" s="984"/>
      <c r="Y119" s="984"/>
      <c r="Z119" s="984"/>
    </row>
    <row r="120">
      <c r="A120" s="1047"/>
      <c r="B120" s="1050"/>
      <c r="C120" s="1047"/>
      <c r="D120" s="1047"/>
      <c r="E120" s="1047"/>
      <c r="F120" s="1047"/>
      <c r="G120" s="1047"/>
      <c r="H120" s="1047"/>
      <c r="I120" s="1053"/>
      <c r="J120" s="1047"/>
      <c r="K120" s="1047"/>
      <c r="L120" s="1047"/>
      <c r="M120" s="1047"/>
      <c r="N120" s="1047"/>
      <c r="O120" s="1047"/>
      <c r="P120" s="1047"/>
      <c r="Q120" s="984"/>
      <c r="R120" s="984"/>
      <c r="S120" s="984"/>
      <c r="T120" s="984"/>
      <c r="U120" s="984"/>
      <c r="V120" s="984"/>
      <c r="W120" s="984"/>
      <c r="X120" s="984"/>
      <c r="Y120" s="984"/>
      <c r="Z120" s="984"/>
    </row>
    <row r="121">
      <c r="A121" s="1047"/>
      <c r="B121" s="1050"/>
      <c r="C121" s="1047"/>
      <c r="D121" s="1047"/>
      <c r="E121" s="1047"/>
      <c r="F121" s="1047"/>
      <c r="G121" s="1047"/>
      <c r="H121" s="1047"/>
      <c r="I121" s="1053"/>
      <c r="J121" s="1047"/>
      <c r="K121" s="1047"/>
      <c r="L121" s="1047"/>
      <c r="M121" s="1047"/>
      <c r="N121" s="1047"/>
      <c r="O121" s="1047"/>
      <c r="P121" s="1047"/>
      <c r="Q121" s="984"/>
      <c r="R121" s="984"/>
      <c r="S121" s="984"/>
      <c r="T121" s="984"/>
      <c r="U121" s="984"/>
      <c r="V121" s="984"/>
      <c r="W121" s="984"/>
      <c r="X121" s="984"/>
      <c r="Y121" s="984"/>
      <c r="Z121" s="984"/>
    </row>
    <row r="122">
      <c r="A122" s="1047"/>
      <c r="B122" s="1050"/>
      <c r="C122" s="1047"/>
      <c r="D122" s="1047"/>
      <c r="E122" s="1047"/>
      <c r="F122" s="1047"/>
      <c r="G122" s="1047"/>
      <c r="H122" s="1047"/>
      <c r="I122" s="1053"/>
      <c r="J122" s="1047"/>
      <c r="K122" s="1047"/>
      <c r="L122" s="1047"/>
      <c r="M122" s="1047"/>
      <c r="N122" s="1047"/>
      <c r="O122" s="1047"/>
      <c r="P122" s="1047"/>
      <c r="Q122" s="984"/>
      <c r="R122" s="984"/>
      <c r="S122" s="984"/>
      <c r="T122" s="984"/>
      <c r="U122" s="984"/>
      <c r="V122" s="984"/>
      <c r="W122" s="984"/>
      <c r="X122" s="984"/>
      <c r="Y122" s="984"/>
      <c r="Z122" s="984"/>
    </row>
    <row r="123">
      <c r="A123" s="1047"/>
      <c r="B123" s="1050"/>
      <c r="C123" s="1047"/>
      <c r="D123" s="1047"/>
      <c r="E123" s="1047"/>
      <c r="F123" s="1047"/>
      <c r="G123" s="1047"/>
      <c r="H123" s="1047"/>
      <c r="I123" s="1053"/>
      <c r="J123" s="1047"/>
      <c r="K123" s="1047"/>
      <c r="L123" s="1047"/>
      <c r="M123" s="1047"/>
      <c r="N123" s="1047"/>
      <c r="O123" s="1047"/>
      <c r="P123" s="1047"/>
      <c r="Q123" s="984"/>
      <c r="R123" s="984"/>
      <c r="S123" s="984"/>
      <c r="T123" s="984"/>
      <c r="U123" s="984"/>
      <c r="V123" s="984"/>
      <c r="W123" s="984"/>
      <c r="X123" s="984"/>
      <c r="Y123" s="984"/>
      <c r="Z123" s="984"/>
    </row>
    <row r="124">
      <c r="A124" s="1047"/>
      <c r="B124" s="1050"/>
      <c r="C124" s="1047"/>
      <c r="D124" s="1047"/>
      <c r="E124" s="1047"/>
      <c r="F124" s="1047"/>
      <c r="G124" s="1047"/>
      <c r="H124" s="1047"/>
      <c r="I124" s="1053"/>
      <c r="J124" s="1047"/>
      <c r="K124" s="1047"/>
      <c r="L124" s="1047"/>
      <c r="M124" s="1047"/>
      <c r="N124" s="1047"/>
      <c r="O124" s="1047"/>
      <c r="P124" s="1047"/>
      <c r="Q124" s="984"/>
      <c r="R124" s="984"/>
      <c r="S124" s="984"/>
      <c r="T124" s="984"/>
      <c r="U124" s="984"/>
      <c r="V124" s="984"/>
      <c r="W124" s="984"/>
      <c r="X124" s="984"/>
      <c r="Y124" s="984"/>
      <c r="Z124" s="984"/>
    </row>
    <row r="125">
      <c r="A125" s="1047"/>
      <c r="B125" s="1052"/>
      <c r="C125" s="1047"/>
      <c r="D125" s="1047"/>
      <c r="E125" s="1047"/>
      <c r="F125" s="1047"/>
      <c r="G125" s="1047"/>
      <c r="H125" s="1047"/>
      <c r="I125" s="1053"/>
      <c r="J125" s="1047"/>
      <c r="K125" s="1047"/>
      <c r="L125" s="1047"/>
      <c r="M125" s="1047"/>
      <c r="N125" s="1047"/>
      <c r="O125" s="1047"/>
      <c r="P125" s="1047"/>
      <c r="Q125" s="984"/>
      <c r="R125" s="984"/>
      <c r="S125" s="984"/>
      <c r="T125" s="984"/>
      <c r="U125" s="984"/>
      <c r="V125" s="984"/>
      <c r="W125" s="984"/>
      <c r="X125" s="984"/>
      <c r="Y125" s="984"/>
      <c r="Z125" s="984"/>
    </row>
    <row r="126">
      <c r="A126" s="1047"/>
      <c r="B126" s="1050"/>
      <c r="C126" s="1047"/>
      <c r="D126" s="1047"/>
      <c r="E126" s="1047"/>
      <c r="F126" s="1047"/>
      <c r="G126" s="1047"/>
      <c r="H126" s="1047"/>
      <c r="I126" s="1053"/>
      <c r="J126" s="1047"/>
      <c r="K126" s="1047"/>
      <c r="L126" s="1047"/>
      <c r="M126" s="1047"/>
      <c r="N126" s="1047"/>
      <c r="O126" s="1047"/>
      <c r="P126" s="1047"/>
      <c r="Q126" s="984"/>
      <c r="R126" s="984"/>
      <c r="S126" s="984"/>
      <c r="T126" s="984"/>
      <c r="U126" s="984"/>
      <c r="V126" s="984"/>
      <c r="W126" s="984"/>
      <c r="X126" s="984"/>
      <c r="Y126" s="984"/>
      <c r="Z126" s="984"/>
    </row>
    <row r="127">
      <c r="A127" s="1047"/>
      <c r="B127" s="1050"/>
      <c r="C127" s="1047"/>
      <c r="D127" s="1047"/>
      <c r="E127" s="1047"/>
      <c r="F127" s="1047"/>
      <c r="G127" s="1047"/>
      <c r="H127" s="1047"/>
      <c r="I127" s="1053"/>
      <c r="J127" s="1047"/>
      <c r="K127" s="1047"/>
      <c r="L127" s="1047"/>
      <c r="M127" s="1047"/>
      <c r="N127" s="1047"/>
      <c r="O127" s="1047"/>
      <c r="P127" s="1047"/>
      <c r="Q127" s="984"/>
      <c r="R127" s="984"/>
      <c r="S127" s="984"/>
      <c r="T127" s="984"/>
      <c r="U127" s="984"/>
      <c r="V127" s="984"/>
      <c r="W127" s="984"/>
      <c r="X127" s="984"/>
      <c r="Y127" s="984"/>
      <c r="Z127" s="984"/>
    </row>
    <row r="128">
      <c r="A128" s="1047"/>
      <c r="B128" s="1050"/>
      <c r="C128" s="1047"/>
      <c r="D128" s="1047"/>
      <c r="E128" s="1047"/>
      <c r="F128" s="1047"/>
      <c r="G128" s="1047"/>
      <c r="H128" s="1047"/>
      <c r="I128" s="1053"/>
      <c r="J128" s="1047"/>
      <c r="K128" s="1047"/>
      <c r="L128" s="1047"/>
      <c r="M128" s="1047"/>
      <c r="N128" s="1047"/>
      <c r="O128" s="1047"/>
      <c r="P128" s="1047"/>
      <c r="Q128" s="984"/>
      <c r="R128" s="984"/>
      <c r="S128" s="984"/>
      <c r="T128" s="984"/>
      <c r="U128" s="984"/>
      <c r="V128" s="984"/>
      <c r="W128" s="984"/>
      <c r="X128" s="984"/>
      <c r="Y128" s="984"/>
      <c r="Z128" s="984"/>
    </row>
    <row r="129">
      <c r="A129" s="1047"/>
      <c r="B129" s="1050"/>
      <c r="C129" s="1047"/>
      <c r="D129" s="1047"/>
      <c r="E129" s="1047"/>
      <c r="F129" s="1047"/>
      <c r="G129" s="1047"/>
      <c r="H129" s="1047"/>
      <c r="I129" s="1053"/>
      <c r="J129" s="1047"/>
      <c r="K129" s="1047"/>
      <c r="L129" s="1047"/>
      <c r="M129" s="1047"/>
      <c r="N129" s="1047"/>
      <c r="O129" s="1047"/>
      <c r="P129" s="1047"/>
      <c r="Q129" s="984"/>
      <c r="R129" s="984"/>
      <c r="S129" s="984"/>
      <c r="T129" s="984"/>
      <c r="U129" s="984"/>
      <c r="V129" s="984"/>
      <c r="W129" s="984"/>
      <c r="X129" s="984"/>
      <c r="Y129" s="984"/>
      <c r="Z129" s="984"/>
    </row>
    <row r="130">
      <c r="A130" s="1047"/>
      <c r="B130" s="1050"/>
      <c r="C130" s="1047"/>
      <c r="D130" s="1047"/>
      <c r="E130" s="1047"/>
      <c r="F130" s="1047"/>
      <c r="G130" s="1047"/>
      <c r="H130" s="1047"/>
      <c r="I130" s="1053"/>
      <c r="J130" s="1047"/>
      <c r="K130" s="1047"/>
      <c r="L130" s="1047"/>
      <c r="M130" s="1047"/>
      <c r="N130" s="1047"/>
      <c r="O130" s="1047"/>
      <c r="P130" s="1047"/>
      <c r="Q130" s="984"/>
      <c r="R130" s="984"/>
      <c r="S130" s="984"/>
      <c r="T130" s="984"/>
      <c r="U130" s="984"/>
      <c r="V130" s="984"/>
      <c r="W130" s="984"/>
      <c r="X130" s="984"/>
      <c r="Y130" s="984"/>
      <c r="Z130" s="984"/>
    </row>
    <row r="131">
      <c r="A131" s="1047"/>
      <c r="B131" s="1050"/>
      <c r="C131" s="1047"/>
      <c r="D131" s="1047"/>
      <c r="E131" s="1047"/>
      <c r="F131" s="1047"/>
      <c r="G131" s="1047"/>
      <c r="H131" s="1047"/>
      <c r="I131" s="1053"/>
      <c r="J131" s="1047"/>
      <c r="K131" s="1047"/>
      <c r="L131" s="1047"/>
      <c r="M131" s="1047"/>
      <c r="N131" s="1047"/>
      <c r="O131" s="1047"/>
      <c r="P131" s="1047"/>
      <c r="Q131" s="984"/>
      <c r="R131" s="984"/>
      <c r="S131" s="984"/>
      <c r="T131" s="984"/>
      <c r="U131" s="984"/>
      <c r="V131" s="984"/>
      <c r="W131" s="984"/>
      <c r="X131" s="984"/>
      <c r="Y131" s="984"/>
      <c r="Z131" s="984"/>
    </row>
    <row r="132">
      <c r="A132" s="1047"/>
      <c r="B132" s="1050"/>
      <c r="C132" s="1047"/>
      <c r="D132" s="1047"/>
      <c r="E132" s="1047"/>
      <c r="F132" s="1047"/>
      <c r="G132" s="1047"/>
      <c r="H132" s="1047"/>
      <c r="I132" s="1053"/>
      <c r="J132" s="1047"/>
      <c r="K132" s="1047"/>
      <c r="L132" s="1047"/>
      <c r="M132" s="1047"/>
      <c r="N132" s="1047"/>
      <c r="O132" s="1047"/>
      <c r="P132" s="1047"/>
      <c r="Q132" s="984"/>
      <c r="R132" s="984"/>
      <c r="S132" s="984"/>
      <c r="T132" s="984"/>
      <c r="U132" s="984"/>
      <c r="V132" s="984"/>
      <c r="W132" s="984"/>
      <c r="X132" s="984"/>
      <c r="Y132" s="984"/>
      <c r="Z132" s="984"/>
    </row>
    <row r="133">
      <c r="A133" s="1047"/>
      <c r="B133" s="1050"/>
      <c r="C133" s="1047"/>
      <c r="D133" s="1047"/>
      <c r="E133" s="1047"/>
      <c r="F133" s="1047"/>
      <c r="G133" s="1047"/>
      <c r="H133" s="1047"/>
      <c r="I133" s="1053"/>
      <c r="J133" s="1047"/>
      <c r="K133" s="1047"/>
      <c r="L133" s="1047"/>
      <c r="M133" s="1047"/>
      <c r="N133" s="1047"/>
      <c r="O133" s="1047"/>
      <c r="P133" s="1047"/>
      <c r="Q133" s="984"/>
      <c r="R133" s="984"/>
      <c r="S133" s="984"/>
      <c r="T133" s="984"/>
      <c r="U133" s="984"/>
      <c r="V133" s="984"/>
      <c r="W133" s="984"/>
      <c r="X133" s="984"/>
      <c r="Y133" s="984"/>
      <c r="Z133" s="984"/>
    </row>
    <row r="134">
      <c r="A134" s="1047"/>
      <c r="B134" s="1050"/>
      <c r="C134" s="1047"/>
      <c r="D134" s="1047"/>
      <c r="E134" s="1047"/>
      <c r="F134" s="1047"/>
      <c r="G134" s="1047"/>
      <c r="H134" s="1047"/>
      <c r="I134" s="1053"/>
      <c r="J134" s="1047"/>
      <c r="K134" s="1047"/>
      <c r="L134" s="1047"/>
      <c r="M134" s="1047"/>
      <c r="N134" s="1047"/>
      <c r="O134" s="1047"/>
      <c r="P134" s="1047"/>
      <c r="Q134" s="984"/>
      <c r="R134" s="984"/>
      <c r="S134" s="984"/>
      <c r="T134" s="984"/>
      <c r="U134" s="984"/>
      <c r="V134" s="984"/>
      <c r="W134" s="984"/>
      <c r="X134" s="984"/>
      <c r="Y134" s="984"/>
      <c r="Z134" s="984"/>
    </row>
    <row r="135">
      <c r="A135" s="1047"/>
      <c r="B135" s="1050"/>
      <c r="C135" s="1047"/>
      <c r="D135" s="1047"/>
      <c r="E135" s="1047"/>
      <c r="F135" s="1047"/>
      <c r="G135" s="1047"/>
      <c r="H135" s="1047"/>
      <c r="I135" s="1053"/>
      <c r="J135" s="1047"/>
      <c r="K135" s="1047"/>
      <c r="L135" s="1047"/>
      <c r="M135" s="1047"/>
      <c r="N135" s="1047"/>
      <c r="O135" s="1047"/>
      <c r="P135" s="1047"/>
      <c r="Q135" s="984"/>
      <c r="R135" s="984"/>
      <c r="S135" s="984"/>
      <c r="T135" s="984"/>
      <c r="U135" s="984"/>
      <c r="V135" s="984"/>
      <c r="W135" s="984"/>
      <c r="X135" s="984"/>
      <c r="Y135" s="984"/>
      <c r="Z135" s="984"/>
    </row>
    <row r="136">
      <c r="A136" s="1047"/>
      <c r="B136" s="1050"/>
      <c r="C136" s="1047"/>
      <c r="D136" s="1047"/>
      <c r="E136" s="1047"/>
      <c r="F136" s="1047"/>
      <c r="G136" s="1047"/>
      <c r="H136" s="1047"/>
      <c r="I136" s="1053"/>
      <c r="J136" s="1047"/>
      <c r="K136" s="1047"/>
      <c r="L136" s="1047"/>
      <c r="M136" s="1047"/>
      <c r="N136" s="1047"/>
      <c r="O136" s="1047"/>
      <c r="P136" s="1047"/>
      <c r="Q136" s="984"/>
      <c r="R136" s="984"/>
      <c r="S136" s="984"/>
      <c r="T136" s="984"/>
      <c r="U136" s="984"/>
      <c r="V136" s="984"/>
      <c r="W136" s="984"/>
      <c r="X136" s="984"/>
      <c r="Y136" s="984"/>
      <c r="Z136" s="984"/>
    </row>
    <row r="137">
      <c r="A137" s="1047"/>
      <c r="B137" s="1050"/>
      <c r="C137" s="1047"/>
      <c r="D137" s="1047"/>
      <c r="E137" s="1047"/>
      <c r="F137" s="1047"/>
      <c r="G137" s="1047"/>
      <c r="H137" s="1047"/>
      <c r="I137" s="1053"/>
      <c r="J137" s="1047"/>
      <c r="K137" s="1047"/>
      <c r="L137" s="1047"/>
      <c r="M137" s="1047"/>
      <c r="N137" s="1047"/>
      <c r="O137" s="1047"/>
      <c r="P137" s="1047"/>
      <c r="Q137" s="984"/>
      <c r="R137" s="984"/>
      <c r="S137" s="984"/>
      <c r="T137" s="984"/>
      <c r="U137" s="984"/>
      <c r="V137" s="984"/>
      <c r="W137" s="984"/>
      <c r="X137" s="984"/>
      <c r="Y137" s="984"/>
      <c r="Z137" s="984"/>
    </row>
    <row r="138">
      <c r="A138" s="1047"/>
      <c r="B138" s="1050"/>
      <c r="C138" s="1047"/>
      <c r="D138" s="1047"/>
      <c r="E138" s="1047"/>
      <c r="F138" s="1047"/>
      <c r="G138" s="1047"/>
      <c r="H138" s="1047"/>
      <c r="I138" s="1053"/>
      <c r="J138" s="1047"/>
      <c r="K138" s="1047"/>
      <c r="L138" s="1047"/>
      <c r="M138" s="1047"/>
      <c r="N138" s="1047"/>
      <c r="O138" s="1047"/>
      <c r="P138" s="1047"/>
      <c r="Q138" s="984"/>
      <c r="R138" s="984"/>
      <c r="S138" s="984"/>
      <c r="T138" s="984"/>
      <c r="U138" s="984"/>
      <c r="V138" s="984"/>
      <c r="W138" s="984"/>
      <c r="X138" s="984"/>
      <c r="Y138" s="984"/>
      <c r="Z138" s="984"/>
    </row>
    <row r="139">
      <c r="A139" s="1047"/>
      <c r="B139" s="1050"/>
      <c r="C139" s="1047"/>
      <c r="D139" s="1047"/>
      <c r="E139" s="1047"/>
      <c r="F139" s="1047"/>
      <c r="G139" s="1047"/>
      <c r="H139" s="1047"/>
      <c r="I139" s="1053"/>
      <c r="J139" s="1047"/>
      <c r="K139" s="1047"/>
      <c r="L139" s="1047"/>
      <c r="M139" s="1047"/>
      <c r="N139" s="1047"/>
      <c r="O139" s="1047"/>
      <c r="P139" s="1047"/>
      <c r="Q139" s="984"/>
      <c r="R139" s="984"/>
      <c r="S139" s="984"/>
      <c r="T139" s="984"/>
      <c r="U139" s="984"/>
      <c r="V139" s="984"/>
      <c r="W139" s="984"/>
      <c r="X139" s="984"/>
      <c r="Y139" s="984"/>
      <c r="Z139" s="984"/>
    </row>
    <row r="140">
      <c r="A140" s="1047"/>
      <c r="B140" s="1050"/>
      <c r="C140" s="1047"/>
      <c r="D140" s="1047"/>
      <c r="E140" s="1047"/>
      <c r="F140" s="1047"/>
      <c r="G140" s="1047"/>
      <c r="H140" s="1047"/>
      <c r="I140" s="1053"/>
      <c r="J140" s="1047"/>
      <c r="K140" s="1047"/>
      <c r="L140" s="1047"/>
      <c r="M140" s="1047"/>
      <c r="N140" s="1047"/>
      <c r="O140" s="1047"/>
      <c r="P140" s="1047"/>
      <c r="Q140" s="984"/>
      <c r="R140" s="984"/>
      <c r="S140" s="984"/>
      <c r="T140" s="984"/>
      <c r="U140" s="984"/>
      <c r="V140" s="984"/>
      <c r="W140" s="984"/>
      <c r="X140" s="984"/>
      <c r="Y140" s="984"/>
      <c r="Z140" s="984"/>
    </row>
    <row r="141">
      <c r="A141" s="1047"/>
      <c r="B141" s="1050"/>
      <c r="C141" s="1047"/>
      <c r="D141" s="1047"/>
      <c r="E141" s="1047"/>
      <c r="F141" s="1047"/>
      <c r="G141" s="1047"/>
      <c r="H141" s="1047"/>
      <c r="I141" s="1053"/>
      <c r="J141" s="1047"/>
      <c r="K141" s="1047"/>
      <c r="L141" s="1047"/>
      <c r="M141" s="1047"/>
      <c r="N141" s="1047"/>
      <c r="O141" s="1047"/>
      <c r="P141" s="1047"/>
      <c r="Q141" s="984"/>
      <c r="R141" s="984"/>
      <c r="S141" s="984"/>
      <c r="T141" s="984"/>
      <c r="U141" s="984"/>
      <c r="V141" s="984"/>
      <c r="W141" s="984"/>
      <c r="X141" s="984"/>
      <c r="Y141" s="984"/>
      <c r="Z141" s="984"/>
    </row>
    <row r="142">
      <c r="A142" s="1047"/>
      <c r="B142" s="1050"/>
      <c r="C142" s="1047"/>
      <c r="D142" s="1047"/>
      <c r="E142" s="1047"/>
      <c r="F142" s="1047"/>
      <c r="G142" s="1047"/>
      <c r="H142" s="1047"/>
      <c r="I142" s="1053"/>
      <c r="J142" s="1047"/>
      <c r="K142" s="1047"/>
      <c r="L142" s="1047"/>
      <c r="M142" s="1047"/>
      <c r="N142" s="1047"/>
      <c r="O142" s="1047"/>
      <c r="P142" s="1047"/>
      <c r="Q142" s="984"/>
      <c r="R142" s="984"/>
      <c r="S142" s="984"/>
      <c r="T142" s="984"/>
      <c r="U142" s="984"/>
      <c r="V142" s="984"/>
      <c r="W142" s="984"/>
      <c r="X142" s="984"/>
      <c r="Y142" s="984"/>
      <c r="Z142" s="984"/>
    </row>
    <row r="143">
      <c r="A143" s="1047"/>
      <c r="B143" s="1050"/>
      <c r="C143" s="1047"/>
      <c r="D143" s="1047"/>
      <c r="E143" s="1047"/>
      <c r="F143" s="1047"/>
      <c r="G143" s="1047"/>
      <c r="H143" s="1047"/>
      <c r="I143" s="1053"/>
      <c r="J143" s="1047"/>
      <c r="K143" s="1047"/>
      <c r="L143" s="1047"/>
      <c r="M143" s="1047"/>
      <c r="N143" s="1047"/>
      <c r="O143" s="1047"/>
      <c r="P143" s="1047"/>
      <c r="Q143" s="984"/>
      <c r="R143" s="984"/>
      <c r="S143" s="984"/>
      <c r="T143" s="984"/>
      <c r="U143" s="984"/>
      <c r="V143" s="984"/>
      <c r="W143" s="984"/>
      <c r="X143" s="984"/>
      <c r="Y143" s="984"/>
      <c r="Z143" s="984"/>
    </row>
    <row r="144">
      <c r="A144" s="1047"/>
      <c r="B144" s="1050"/>
      <c r="C144" s="1047"/>
      <c r="D144" s="1047"/>
      <c r="E144" s="1047"/>
      <c r="F144" s="1047"/>
      <c r="G144" s="1047"/>
      <c r="H144" s="1047"/>
      <c r="I144" s="1053"/>
      <c r="J144" s="1047"/>
      <c r="K144" s="1047"/>
      <c r="L144" s="1047"/>
      <c r="M144" s="1047"/>
      <c r="N144" s="1047"/>
      <c r="O144" s="1047"/>
      <c r="P144" s="1047"/>
      <c r="Q144" s="984"/>
      <c r="R144" s="984"/>
      <c r="S144" s="984"/>
      <c r="T144" s="984"/>
      <c r="U144" s="984"/>
      <c r="V144" s="984"/>
      <c r="W144" s="984"/>
      <c r="X144" s="984"/>
      <c r="Y144" s="984"/>
      <c r="Z144" s="984"/>
    </row>
    <row r="145">
      <c r="A145" s="1047"/>
      <c r="B145" s="1050"/>
      <c r="C145" s="1047"/>
      <c r="D145" s="1047"/>
      <c r="E145" s="1047"/>
      <c r="F145" s="1047"/>
      <c r="G145" s="1047"/>
      <c r="H145" s="1047"/>
      <c r="I145" s="1053"/>
      <c r="J145" s="1047"/>
      <c r="K145" s="1047"/>
      <c r="L145" s="1047"/>
      <c r="M145" s="1047"/>
      <c r="N145" s="1047"/>
      <c r="O145" s="1047"/>
      <c r="P145" s="1047"/>
      <c r="Q145" s="984"/>
      <c r="R145" s="984"/>
      <c r="S145" s="984"/>
      <c r="T145" s="984"/>
      <c r="U145" s="984"/>
      <c r="V145" s="984"/>
      <c r="W145" s="984"/>
      <c r="X145" s="984"/>
      <c r="Y145" s="984"/>
      <c r="Z145" s="984"/>
    </row>
    <row r="146">
      <c r="A146" s="1047"/>
      <c r="B146" s="1050"/>
      <c r="C146" s="1047"/>
      <c r="D146" s="1047"/>
      <c r="E146" s="1047"/>
      <c r="F146" s="1047"/>
      <c r="G146" s="1047"/>
      <c r="H146" s="1047"/>
      <c r="I146" s="1053"/>
      <c r="J146" s="1047"/>
      <c r="K146" s="1047"/>
      <c r="L146" s="1047"/>
      <c r="M146" s="1047"/>
      <c r="N146" s="1047"/>
      <c r="O146" s="1047"/>
      <c r="P146" s="1047"/>
      <c r="Q146" s="984"/>
      <c r="R146" s="984"/>
      <c r="S146" s="984"/>
      <c r="T146" s="984"/>
      <c r="U146" s="984"/>
      <c r="V146" s="984"/>
      <c r="W146" s="984"/>
      <c r="X146" s="984"/>
      <c r="Y146" s="984"/>
      <c r="Z146" s="984"/>
    </row>
    <row r="147">
      <c r="A147" s="1047"/>
      <c r="B147" s="1050"/>
      <c r="C147" s="1047"/>
      <c r="D147" s="1047"/>
      <c r="E147" s="1047"/>
      <c r="F147" s="1047"/>
      <c r="G147" s="1047"/>
      <c r="H147" s="1047"/>
      <c r="I147" s="1053"/>
      <c r="J147" s="1047"/>
      <c r="K147" s="1047"/>
      <c r="L147" s="1047"/>
      <c r="M147" s="1047"/>
      <c r="N147" s="1047"/>
      <c r="O147" s="1047"/>
      <c r="P147" s="1047"/>
      <c r="Q147" s="984"/>
      <c r="R147" s="984"/>
      <c r="S147" s="984"/>
      <c r="T147" s="984"/>
      <c r="U147" s="984"/>
      <c r="V147" s="984"/>
      <c r="W147" s="984"/>
      <c r="X147" s="984"/>
      <c r="Y147" s="984"/>
      <c r="Z147" s="984"/>
    </row>
    <row r="148">
      <c r="A148" s="1047"/>
      <c r="B148" s="1050"/>
      <c r="C148" s="1047"/>
      <c r="D148" s="1047"/>
      <c r="E148" s="1047"/>
      <c r="F148" s="1047"/>
      <c r="G148" s="1047"/>
      <c r="H148" s="1047"/>
      <c r="I148" s="1053"/>
      <c r="J148" s="1047"/>
      <c r="K148" s="1047"/>
      <c r="L148" s="1047"/>
      <c r="M148" s="1047"/>
      <c r="N148" s="1047"/>
      <c r="O148" s="1047"/>
      <c r="P148" s="1047"/>
      <c r="Q148" s="984"/>
      <c r="R148" s="984"/>
      <c r="S148" s="984"/>
      <c r="T148" s="984"/>
      <c r="U148" s="984"/>
      <c r="V148" s="984"/>
      <c r="W148" s="984"/>
      <c r="X148" s="984"/>
      <c r="Y148" s="984"/>
      <c r="Z148" s="984"/>
    </row>
    <row r="149">
      <c r="A149" s="1047"/>
      <c r="B149" s="1050"/>
      <c r="C149" s="1047"/>
      <c r="D149" s="1047"/>
      <c r="E149" s="1047"/>
      <c r="F149" s="1047"/>
      <c r="G149" s="1047"/>
      <c r="H149" s="1047"/>
      <c r="I149" s="1053"/>
      <c r="J149" s="1047"/>
      <c r="K149" s="1047"/>
      <c r="L149" s="1047"/>
      <c r="M149" s="1047"/>
      <c r="N149" s="1047"/>
      <c r="O149" s="1047"/>
      <c r="P149" s="1047"/>
      <c r="Q149" s="984"/>
      <c r="R149" s="984"/>
      <c r="S149" s="984"/>
      <c r="T149" s="984"/>
      <c r="U149" s="984"/>
      <c r="V149" s="984"/>
      <c r="W149" s="984"/>
      <c r="X149" s="984"/>
      <c r="Y149" s="984"/>
      <c r="Z149" s="984"/>
    </row>
    <row r="150">
      <c r="A150" s="1047"/>
      <c r="B150" s="1050"/>
      <c r="C150" s="1047"/>
      <c r="D150" s="1047"/>
      <c r="E150" s="1047"/>
      <c r="F150" s="1047"/>
      <c r="G150" s="1047"/>
      <c r="H150" s="1047"/>
      <c r="I150" s="1053"/>
      <c r="J150" s="1047"/>
      <c r="K150" s="1047"/>
      <c r="L150" s="1047"/>
      <c r="M150" s="1047"/>
      <c r="N150" s="1047"/>
      <c r="O150" s="1047"/>
      <c r="P150" s="1047"/>
      <c r="Q150" s="984"/>
      <c r="R150" s="984"/>
      <c r="S150" s="984"/>
      <c r="T150" s="984"/>
      <c r="U150" s="984"/>
      <c r="V150" s="984"/>
      <c r="W150" s="984"/>
      <c r="X150" s="984"/>
      <c r="Y150" s="984"/>
      <c r="Z150" s="984"/>
    </row>
    <row r="151">
      <c r="A151" s="1047"/>
      <c r="B151" s="1050"/>
      <c r="C151" s="1047"/>
      <c r="D151" s="1047"/>
      <c r="E151" s="1047"/>
      <c r="F151" s="1047"/>
      <c r="G151" s="1047"/>
      <c r="H151" s="1047"/>
      <c r="I151" s="1053"/>
      <c r="J151" s="1047"/>
      <c r="K151" s="1047"/>
      <c r="L151" s="1047"/>
      <c r="M151" s="1047"/>
      <c r="N151" s="1047"/>
      <c r="O151" s="1047"/>
      <c r="P151" s="1047"/>
      <c r="Q151" s="984"/>
      <c r="R151" s="984"/>
      <c r="S151" s="984"/>
      <c r="T151" s="984"/>
      <c r="U151" s="984"/>
      <c r="V151" s="984"/>
      <c r="W151" s="984"/>
      <c r="X151" s="984"/>
      <c r="Y151" s="984"/>
      <c r="Z151" s="984"/>
    </row>
    <row r="152">
      <c r="A152" s="1047"/>
      <c r="B152" s="1048"/>
      <c r="C152" s="1047"/>
      <c r="D152" s="1047"/>
      <c r="E152" s="1047"/>
      <c r="F152" s="1047"/>
      <c r="G152" s="1047"/>
      <c r="H152" s="1047"/>
      <c r="I152" s="1053"/>
      <c r="J152" s="1047"/>
      <c r="K152" s="1047"/>
      <c r="L152" s="1047"/>
      <c r="M152" s="1047"/>
      <c r="N152" s="1047"/>
      <c r="O152" s="1047"/>
      <c r="P152" s="1047"/>
      <c r="Q152" s="984"/>
      <c r="R152" s="984"/>
      <c r="S152" s="984"/>
      <c r="T152" s="984"/>
      <c r="U152" s="984"/>
      <c r="V152" s="984"/>
      <c r="W152" s="984"/>
      <c r="X152" s="984"/>
      <c r="Y152" s="984"/>
      <c r="Z152" s="984"/>
    </row>
    <row r="153">
      <c r="A153" s="1047"/>
      <c r="B153" s="1050"/>
      <c r="C153" s="1047"/>
      <c r="D153" s="1047"/>
      <c r="E153" s="1047"/>
      <c r="F153" s="1047"/>
      <c r="G153" s="1047"/>
      <c r="H153" s="1047"/>
      <c r="I153" s="1053"/>
      <c r="J153" s="1047"/>
      <c r="K153" s="1047"/>
      <c r="L153" s="1047"/>
      <c r="M153" s="1047"/>
      <c r="N153" s="1047"/>
      <c r="O153" s="1047"/>
      <c r="P153" s="1047"/>
      <c r="Q153" s="984"/>
      <c r="R153" s="984"/>
      <c r="S153" s="984"/>
      <c r="T153" s="984"/>
      <c r="U153" s="984"/>
      <c r="V153" s="984"/>
      <c r="W153" s="984"/>
      <c r="X153" s="984"/>
      <c r="Y153" s="984"/>
      <c r="Z153" s="984"/>
    </row>
    <row r="154">
      <c r="A154" s="1047"/>
      <c r="B154" s="1050"/>
      <c r="C154" s="1047"/>
      <c r="D154" s="1047"/>
      <c r="E154" s="1047"/>
      <c r="F154" s="1047"/>
      <c r="G154" s="1047"/>
      <c r="H154" s="1047"/>
      <c r="I154" s="1053"/>
      <c r="J154" s="1047"/>
      <c r="K154" s="1047"/>
      <c r="L154" s="1047"/>
      <c r="M154" s="1047"/>
      <c r="N154" s="1047"/>
      <c r="O154" s="1047"/>
      <c r="P154" s="1047"/>
      <c r="Q154" s="984"/>
      <c r="R154" s="984"/>
      <c r="S154" s="984"/>
      <c r="T154" s="984"/>
      <c r="U154" s="984"/>
      <c r="V154" s="984"/>
      <c r="W154" s="984"/>
      <c r="X154" s="984"/>
      <c r="Y154" s="984"/>
      <c r="Z154" s="984"/>
    </row>
    <row r="155">
      <c r="A155" s="1047"/>
      <c r="B155" s="1050"/>
      <c r="C155" s="1047"/>
      <c r="D155" s="1047"/>
      <c r="E155" s="1047"/>
      <c r="F155" s="1047"/>
      <c r="G155" s="1047"/>
      <c r="H155" s="1047"/>
      <c r="I155" s="1053"/>
      <c r="J155" s="1047"/>
      <c r="K155" s="1047"/>
      <c r="L155" s="1047"/>
      <c r="M155" s="1047"/>
      <c r="N155" s="1047"/>
      <c r="O155" s="1047"/>
      <c r="P155" s="1047"/>
      <c r="Q155" s="984"/>
      <c r="R155" s="984"/>
      <c r="S155" s="984"/>
      <c r="T155" s="984"/>
      <c r="U155" s="984"/>
      <c r="V155" s="984"/>
      <c r="W155" s="984"/>
      <c r="X155" s="984"/>
      <c r="Y155" s="984"/>
      <c r="Z155" s="984"/>
    </row>
    <row r="156">
      <c r="A156" s="1047"/>
      <c r="B156" s="1050"/>
      <c r="C156" s="1047"/>
      <c r="D156" s="1047"/>
      <c r="E156" s="1047"/>
      <c r="F156" s="1047"/>
      <c r="G156" s="1047"/>
      <c r="H156" s="1047"/>
      <c r="I156" s="1053"/>
      <c r="J156" s="1047"/>
      <c r="K156" s="1047"/>
      <c r="L156" s="1047"/>
      <c r="M156" s="1047"/>
      <c r="N156" s="1047"/>
      <c r="O156" s="1047"/>
      <c r="P156" s="1047"/>
      <c r="Q156" s="984"/>
      <c r="R156" s="984"/>
      <c r="S156" s="984"/>
      <c r="T156" s="984"/>
      <c r="U156" s="984"/>
      <c r="V156" s="984"/>
      <c r="W156" s="984"/>
      <c r="X156" s="984"/>
      <c r="Y156" s="984"/>
      <c r="Z156" s="984"/>
    </row>
    <row r="157">
      <c r="A157" s="1047"/>
      <c r="B157" s="1050"/>
      <c r="C157" s="1047"/>
      <c r="D157" s="1047"/>
      <c r="E157" s="1047"/>
      <c r="F157" s="1047"/>
      <c r="G157" s="1047"/>
      <c r="H157" s="1047"/>
      <c r="I157" s="1053"/>
      <c r="J157" s="1047"/>
      <c r="K157" s="1047"/>
      <c r="L157" s="1047"/>
      <c r="M157" s="1047"/>
      <c r="N157" s="1047"/>
      <c r="O157" s="1047"/>
      <c r="P157" s="1047"/>
      <c r="Q157" s="984"/>
      <c r="R157" s="984"/>
      <c r="S157" s="984"/>
      <c r="T157" s="984"/>
      <c r="U157" s="984"/>
      <c r="V157" s="984"/>
      <c r="W157" s="984"/>
      <c r="X157" s="984"/>
      <c r="Y157" s="984"/>
      <c r="Z157" s="984"/>
    </row>
    <row r="158">
      <c r="A158" s="1047"/>
      <c r="B158" s="1050"/>
      <c r="C158" s="1047"/>
      <c r="D158" s="1047"/>
      <c r="E158" s="1047"/>
      <c r="F158" s="1047"/>
      <c r="G158" s="1047"/>
      <c r="H158" s="1047"/>
      <c r="I158" s="1053"/>
      <c r="J158" s="1047"/>
      <c r="K158" s="1047"/>
      <c r="L158" s="1047"/>
      <c r="M158" s="1047"/>
      <c r="N158" s="1047"/>
      <c r="O158" s="1047"/>
      <c r="P158" s="1047"/>
      <c r="Q158" s="984"/>
      <c r="R158" s="984"/>
      <c r="S158" s="984"/>
      <c r="T158" s="984"/>
      <c r="U158" s="984"/>
      <c r="V158" s="984"/>
      <c r="W158" s="984"/>
      <c r="X158" s="984"/>
      <c r="Y158" s="984"/>
      <c r="Z158" s="984"/>
    </row>
    <row r="159">
      <c r="A159" s="1047"/>
      <c r="B159" s="1050"/>
      <c r="C159" s="1047"/>
      <c r="D159" s="1047"/>
      <c r="E159" s="1047"/>
      <c r="F159" s="1047"/>
      <c r="G159" s="1047"/>
      <c r="H159" s="1047"/>
      <c r="I159" s="1053"/>
      <c r="J159" s="1047"/>
      <c r="K159" s="1047"/>
      <c r="L159" s="1047"/>
      <c r="M159" s="1047"/>
      <c r="N159" s="1047"/>
      <c r="O159" s="1047"/>
      <c r="P159" s="1047"/>
      <c r="Q159" s="984"/>
      <c r="R159" s="984"/>
      <c r="S159" s="984"/>
      <c r="T159" s="984"/>
      <c r="U159" s="984"/>
      <c r="V159" s="984"/>
      <c r="W159" s="984"/>
      <c r="X159" s="984"/>
      <c r="Y159" s="984"/>
      <c r="Z159" s="984"/>
    </row>
    <row r="160">
      <c r="A160" s="1047"/>
      <c r="B160" s="1050"/>
      <c r="C160" s="1047"/>
      <c r="D160" s="1047"/>
      <c r="E160" s="1047"/>
      <c r="F160" s="1047"/>
      <c r="G160" s="1047"/>
      <c r="H160" s="1047"/>
      <c r="I160" s="1053"/>
      <c r="J160" s="1047"/>
      <c r="K160" s="1047"/>
      <c r="L160" s="1047"/>
      <c r="M160" s="1047"/>
      <c r="N160" s="1047"/>
      <c r="O160" s="1047"/>
      <c r="P160" s="1047"/>
      <c r="Q160" s="984"/>
      <c r="R160" s="984"/>
      <c r="S160" s="984"/>
      <c r="T160" s="984"/>
      <c r="U160" s="984"/>
      <c r="V160" s="984"/>
      <c r="W160" s="984"/>
      <c r="X160" s="984"/>
      <c r="Y160" s="984"/>
      <c r="Z160" s="984"/>
    </row>
    <row r="161">
      <c r="A161" s="1047"/>
      <c r="B161" s="1050"/>
      <c r="C161" s="1047"/>
      <c r="D161" s="1047"/>
      <c r="E161" s="1047"/>
      <c r="F161" s="1047"/>
      <c r="G161" s="1047"/>
      <c r="H161" s="1047"/>
      <c r="I161" s="1053"/>
      <c r="J161" s="1047"/>
      <c r="K161" s="1047"/>
      <c r="L161" s="1047"/>
      <c r="M161" s="1047"/>
      <c r="N161" s="1047"/>
      <c r="O161" s="1047"/>
      <c r="P161" s="1047"/>
      <c r="Q161" s="984"/>
      <c r="R161" s="984"/>
      <c r="S161" s="984"/>
      <c r="T161" s="984"/>
      <c r="U161" s="984"/>
      <c r="V161" s="984"/>
      <c r="W161" s="984"/>
      <c r="X161" s="984"/>
      <c r="Y161" s="984"/>
      <c r="Z161" s="984"/>
    </row>
    <row r="162">
      <c r="A162" s="1047"/>
      <c r="B162" s="1050"/>
      <c r="C162" s="1047"/>
      <c r="D162" s="1047"/>
      <c r="E162" s="1047"/>
      <c r="F162" s="1047"/>
      <c r="G162" s="1047"/>
      <c r="H162" s="1047"/>
      <c r="I162" s="1053"/>
      <c r="J162" s="1047"/>
      <c r="K162" s="1047"/>
      <c r="L162" s="1047"/>
      <c r="M162" s="1047"/>
      <c r="N162" s="1047"/>
      <c r="O162" s="1047"/>
      <c r="P162" s="1047"/>
      <c r="Q162" s="984"/>
      <c r="R162" s="984"/>
      <c r="S162" s="984"/>
      <c r="T162" s="984"/>
      <c r="U162" s="984"/>
      <c r="V162" s="984"/>
      <c r="W162" s="984"/>
      <c r="X162" s="984"/>
      <c r="Y162" s="984"/>
      <c r="Z162" s="984"/>
    </row>
    <row r="163">
      <c r="A163" s="1047"/>
      <c r="B163" s="1050"/>
      <c r="C163" s="1047"/>
      <c r="D163" s="1047"/>
      <c r="E163" s="1047"/>
      <c r="F163" s="1047"/>
      <c r="G163" s="1047"/>
      <c r="H163" s="1047"/>
      <c r="I163" s="1053"/>
      <c r="J163" s="1047"/>
      <c r="K163" s="1047"/>
      <c r="L163" s="1047"/>
      <c r="M163" s="1047"/>
      <c r="N163" s="1047"/>
      <c r="O163" s="1047"/>
      <c r="P163" s="1047"/>
      <c r="Q163" s="984"/>
      <c r="R163" s="984"/>
      <c r="S163" s="984"/>
      <c r="T163" s="984"/>
      <c r="U163" s="984"/>
      <c r="V163" s="984"/>
      <c r="W163" s="984"/>
      <c r="X163" s="984"/>
      <c r="Y163" s="984"/>
      <c r="Z163" s="984"/>
    </row>
    <row r="164">
      <c r="A164" s="1047"/>
      <c r="B164" s="1050"/>
      <c r="C164" s="1047"/>
      <c r="D164" s="1047"/>
      <c r="E164" s="1047"/>
      <c r="F164" s="1047"/>
      <c r="G164" s="1047"/>
      <c r="H164" s="1047"/>
      <c r="I164" s="1053"/>
      <c r="J164" s="1047"/>
      <c r="K164" s="1047"/>
      <c r="L164" s="1047"/>
      <c r="M164" s="1047"/>
      <c r="N164" s="1047"/>
      <c r="O164" s="1047"/>
      <c r="P164" s="1047"/>
      <c r="Q164" s="984"/>
      <c r="R164" s="984"/>
      <c r="S164" s="984"/>
      <c r="T164" s="984"/>
      <c r="U164" s="984"/>
      <c r="V164" s="984"/>
      <c r="W164" s="984"/>
      <c r="X164" s="984"/>
      <c r="Y164" s="984"/>
      <c r="Z164" s="984"/>
    </row>
    <row r="165">
      <c r="A165" s="1047"/>
      <c r="B165" s="1050"/>
      <c r="C165" s="1047"/>
      <c r="D165" s="1047"/>
      <c r="E165" s="1047"/>
      <c r="F165" s="1047"/>
      <c r="G165" s="1047"/>
      <c r="H165" s="1047"/>
      <c r="I165" s="1053"/>
      <c r="J165" s="1047"/>
      <c r="K165" s="1047"/>
      <c r="L165" s="1047"/>
      <c r="M165" s="1047"/>
      <c r="N165" s="1047"/>
      <c r="O165" s="1047"/>
      <c r="P165" s="1047"/>
      <c r="Q165" s="984"/>
      <c r="R165" s="984"/>
      <c r="S165" s="984"/>
      <c r="T165" s="984"/>
      <c r="U165" s="984"/>
      <c r="V165" s="984"/>
      <c r="W165" s="984"/>
      <c r="X165" s="984"/>
      <c r="Y165" s="984"/>
      <c r="Z165" s="984"/>
    </row>
    <row r="166">
      <c r="A166" s="1047"/>
      <c r="B166" s="1050"/>
      <c r="C166" s="1047"/>
      <c r="D166" s="1047"/>
      <c r="E166" s="1047"/>
      <c r="F166" s="1047"/>
      <c r="G166" s="1047"/>
      <c r="H166" s="1047"/>
      <c r="I166" s="1053"/>
      <c r="J166" s="1047"/>
      <c r="K166" s="1047"/>
      <c r="L166" s="1047"/>
      <c r="M166" s="1047"/>
      <c r="N166" s="1047"/>
      <c r="O166" s="1047"/>
      <c r="P166" s="1047"/>
      <c r="Q166" s="984"/>
      <c r="R166" s="984"/>
      <c r="S166" s="984"/>
      <c r="T166" s="984"/>
      <c r="U166" s="984"/>
      <c r="V166" s="984"/>
      <c r="W166" s="984"/>
      <c r="X166" s="984"/>
      <c r="Y166" s="984"/>
      <c r="Z166" s="984"/>
    </row>
    <row r="167">
      <c r="A167" s="1047"/>
      <c r="B167" s="1050"/>
      <c r="C167" s="1047"/>
      <c r="D167" s="1047"/>
      <c r="E167" s="1047"/>
      <c r="F167" s="1047"/>
      <c r="G167" s="1047"/>
      <c r="H167" s="1047"/>
      <c r="I167" s="1053"/>
      <c r="J167" s="1047"/>
      <c r="K167" s="1047"/>
      <c r="L167" s="1047"/>
      <c r="M167" s="1047"/>
      <c r="N167" s="1047"/>
      <c r="O167" s="1047"/>
      <c r="P167" s="1047"/>
      <c r="Q167" s="984"/>
      <c r="R167" s="984"/>
      <c r="S167" s="984"/>
      <c r="T167" s="984"/>
      <c r="U167" s="984"/>
      <c r="V167" s="984"/>
      <c r="W167" s="984"/>
      <c r="X167" s="984"/>
      <c r="Y167" s="984"/>
      <c r="Z167" s="984"/>
    </row>
    <row r="168">
      <c r="A168" s="1047"/>
      <c r="B168" s="1050"/>
      <c r="C168" s="1047"/>
      <c r="D168" s="1047"/>
      <c r="E168" s="1047"/>
      <c r="F168" s="1047"/>
      <c r="G168" s="1047"/>
      <c r="H168" s="1047"/>
      <c r="I168" s="1053"/>
      <c r="J168" s="1047"/>
      <c r="K168" s="1047"/>
      <c r="L168" s="1047"/>
      <c r="M168" s="1047"/>
      <c r="N168" s="1047"/>
      <c r="O168" s="1047"/>
      <c r="P168" s="1047"/>
      <c r="Q168" s="984"/>
      <c r="R168" s="984"/>
      <c r="S168" s="984"/>
      <c r="T168" s="984"/>
      <c r="U168" s="984"/>
      <c r="V168" s="984"/>
      <c r="W168" s="984"/>
      <c r="X168" s="984"/>
      <c r="Y168" s="984"/>
      <c r="Z168" s="984"/>
    </row>
    <row r="169">
      <c r="A169" s="1047"/>
      <c r="B169" s="1050"/>
      <c r="C169" s="1047"/>
      <c r="D169" s="1047"/>
      <c r="E169" s="1047"/>
      <c r="F169" s="1047"/>
      <c r="G169" s="1047"/>
      <c r="H169" s="1047"/>
      <c r="I169" s="1053"/>
      <c r="J169" s="1047"/>
      <c r="K169" s="1047"/>
      <c r="L169" s="1047"/>
      <c r="M169" s="1047"/>
      <c r="N169" s="1047"/>
      <c r="O169" s="1047"/>
      <c r="P169" s="1047"/>
      <c r="Q169" s="984"/>
      <c r="R169" s="984"/>
      <c r="S169" s="984"/>
      <c r="T169" s="984"/>
      <c r="U169" s="984"/>
      <c r="V169" s="984"/>
      <c r="W169" s="984"/>
      <c r="X169" s="984"/>
      <c r="Y169" s="984"/>
      <c r="Z169" s="984"/>
    </row>
    <row r="170">
      <c r="A170" s="1047"/>
      <c r="B170" s="1050"/>
      <c r="C170" s="1047"/>
      <c r="D170" s="1047"/>
      <c r="E170" s="1047"/>
      <c r="F170" s="1047"/>
      <c r="G170" s="1047"/>
      <c r="H170" s="1047"/>
      <c r="I170" s="1053"/>
      <c r="J170" s="1047"/>
      <c r="K170" s="1047"/>
      <c r="L170" s="1047"/>
      <c r="M170" s="1047"/>
      <c r="N170" s="1047"/>
      <c r="O170" s="1047"/>
      <c r="P170" s="1047"/>
      <c r="Q170" s="984"/>
      <c r="R170" s="984"/>
      <c r="S170" s="984"/>
      <c r="T170" s="984"/>
      <c r="U170" s="984"/>
      <c r="V170" s="984"/>
      <c r="W170" s="984"/>
      <c r="X170" s="984"/>
      <c r="Y170" s="984"/>
      <c r="Z170" s="984"/>
    </row>
    <row r="171">
      <c r="A171" s="1047"/>
      <c r="B171" s="1050"/>
      <c r="C171" s="1047"/>
      <c r="D171" s="1047"/>
      <c r="E171" s="1047"/>
      <c r="F171" s="1047"/>
      <c r="G171" s="1047"/>
      <c r="H171" s="1047"/>
      <c r="I171" s="1053"/>
      <c r="J171" s="1047"/>
      <c r="K171" s="1047"/>
      <c r="L171" s="1047"/>
      <c r="M171" s="1047"/>
      <c r="N171" s="1047"/>
      <c r="O171" s="1047"/>
      <c r="P171" s="1047"/>
      <c r="Q171" s="984"/>
      <c r="R171" s="984"/>
      <c r="S171" s="984"/>
      <c r="T171" s="984"/>
      <c r="U171" s="984"/>
      <c r="V171" s="984"/>
      <c r="W171" s="984"/>
      <c r="X171" s="984"/>
      <c r="Y171" s="984"/>
      <c r="Z171" s="984"/>
    </row>
    <row r="172">
      <c r="A172" s="1047"/>
      <c r="B172" s="1050"/>
      <c r="C172" s="1047"/>
      <c r="D172" s="1047"/>
      <c r="E172" s="1047"/>
      <c r="F172" s="1047"/>
      <c r="G172" s="1047"/>
      <c r="H172" s="1047"/>
      <c r="I172" s="1053"/>
      <c r="J172" s="1047"/>
      <c r="K172" s="1047"/>
      <c r="L172" s="1047"/>
      <c r="M172" s="1047"/>
      <c r="N172" s="1047"/>
      <c r="O172" s="1047"/>
      <c r="P172" s="1047"/>
      <c r="Q172" s="984"/>
      <c r="R172" s="984"/>
      <c r="S172" s="984"/>
      <c r="T172" s="984"/>
      <c r="U172" s="984"/>
      <c r="V172" s="984"/>
      <c r="W172" s="984"/>
      <c r="X172" s="984"/>
      <c r="Y172" s="984"/>
      <c r="Z172" s="984"/>
    </row>
    <row r="173">
      <c r="A173" s="1047"/>
      <c r="B173" s="1050"/>
      <c r="C173" s="1047"/>
      <c r="D173" s="1047"/>
      <c r="E173" s="1047"/>
      <c r="F173" s="1047"/>
      <c r="G173" s="1047"/>
      <c r="H173" s="1047"/>
      <c r="I173" s="1053"/>
      <c r="J173" s="1047"/>
      <c r="K173" s="1047"/>
      <c r="L173" s="1047"/>
      <c r="M173" s="1047"/>
      <c r="N173" s="1047"/>
      <c r="O173" s="1047"/>
      <c r="P173" s="1047"/>
      <c r="Q173" s="984"/>
      <c r="R173" s="984"/>
      <c r="S173" s="984"/>
      <c r="T173" s="984"/>
      <c r="U173" s="984"/>
      <c r="V173" s="984"/>
      <c r="W173" s="984"/>
      <c r="X173" s="984"/>
      <c r="Y173" s="984"/>
      <c r="Z173" s="984"/>
    </row>
    <row r="174">
      <c r="A174" s="1047"/>
      <c r="B174" s="1050"/>
      <c r="C174" s="1047"/>
      <c r="D174" s="1047"/>
      <c r="E174" s="1047"/>
      <c r="F174" s="1047"/>
      <c r="G174" s="1047"/>
      <c r="H174" s="1047"/>
      <c r="I174" s="1053"/>
      <c r="J174" s="1047"/>
      <c r="K174" s="1047"/>
      <c r="L174" s="1047"/>
      <c r="M174" s="1047"/>
      <c r="N174" s="1047"/>
      <c r="O174" s="1047"/>
      <c r="P174" s="1047"/>
      <c r="Q174" s="984"/>
      <c r="R174" s="984"/>
      <c r="S174" s="984"/>
      <c r="T174" s="984"/>
      <c r="U174" s="984"/>
      <c r="V174" s="984"/>
      <c r="W174" s="984"/>
      <c r="X174" s="984"/>
      <c r="Y174" s="984"/>
      <c r="Z174" s="984"/>
    </row>
    <row r="175">
      <c r="A175" s="1047"/>
      <c r="B175" s="1050"/>
      <c r="C175" s="1047"/>
      <c r="D175" s="1047"/>
      <c r="E175" s="1047"/>
      <c r="F175" s="1047"/>
      <c r="G175" s="1047"/>
      <c r="H175" s="1047"/>
      <c r="I175" s="1053"/>
      <c r="J175" s="1047"/>
      <c r="K175" s="1047"/>
      <c r="L175" s="1047"/>
      <c r="M175" s="1047"/>
      <c r="N175" s="1047"/>
      <c r="O175" s="1047"/>
      <c r="P175" s="1047"/>
      <c r="Q175" s="984"/>
      <c r="R175" s="984"/>
      <c r="S175" s="984"/>
      <c r="T175" s="984"/>
      <c r="U175" s="984"/>
      <c r="V175" s="984"/>
      <c r="W175" s="984"/>
      <c r="X175" s="984"/>
      <c r="Y175" s="984"/>
      <c r="Z175" s="984"/>
    </row>
    <row r="176">
      <c r="A176" s="1047"/>
      <c r="B176" s="1050"/>
      <c r="C176" s="1047"/>
      <c r="D176" s="1047"/>
      <c r="E176" s="1047"/>
      <c r="F176" s="1047"/>
      <c r="G176" s="1047"/>
      <c r="H176" s="1047"/>
      <c r="I176" s="1053"/>
      <c r="J176" s="1047"/>
      <c r="K176" s="1047"/>
      <c r="L176" s="1047"/>
      <c r="M176" s="1047"/>
      <c r="N176" s="1047"/>
      <c r="O176" s="1047"/>
      <c r="P176" s="1047"/>
      <c r="Q176" s="984"/>
      <c r="R176" s="984"/>
      <c r="S176" s="984"/>
      <c r="T176" s="984"/>
      <c r="U176" s="984"/>
      <c r="V176" s="984"/>
      <c r="W176" s="984"/>
      <c r="X176" s="984"/>
      <c r="Y176" s="984"/>
      <c r="Z176" s="984"/>
    </row>
    <row r="177">
      <c r="A177" s="1047"/>
      <c r="B177" s="1050"/>
      <c r="C177" s="1047"/>
      <c r="D177" s="1047"/>
      <c r="E177" s="1047"/>
      <c r="F177" s="1047"/>
      <c r="G177" s="1047"/>
      <c r="H177" s="1047"/>
      <c r="I177" s="1053"/>
      <c r="J177" s="1047"/>
      <c r="K177" s="1047"/>
      <c r="L177" s="1047"/>
      <c r="M177" s="1047"/>
      <c r="N177" s="1047"/>
      <c r="O177" s="1047"/>
      <c r="P177" s="1047"/>
      <c r="Q177" s="984"/>
      <c r="R177" s="984"/>
      <c r="S177" s="984"/>
      <c r="T177" s="984"/>
      <c r="U177" s="984"/>
      <c r="V177" s="984"/>
      <c r="W177" s="984"/>
      <c r="X177" s="984"/>
      <c r="Y177" s="984"/>
      <c r="Z177" s="984"/>
    </row>
    <row r="178">
      <c r="A178" s="984"/>
      <c r="B178" s="984"/>
      <c r="C178" s="984"/>
      <c r="D178" s="984"/>
      <c r="E178" s="984"/>
      <c r="F178" s="984"/>
      <c r="G178" s="984"/>
      <c r="H178" s="984"/>
      <c r="I178" s="984"/>
      <c r="J178" s="984"/>
      <c r="K178" s="984"/>
      <c r="L178" s="984"/>
      <c r="M178" s="984"/>
      <c r="N178" s="984"/>
      <c r="O178" s="984"/>
      <c r="P178" s="984"/>
      <c r="Q178" s="984"/>
      <c r="R178" s="984"/>
      <c r="S178" s="984"/>
      <c r="T178" s="984"/>
      <c r="U178" s="984"/>
      <c r="V178" s="984"/>
      <c r="W178" s="984"/>
      <c r="X178" s="984"/>
      <c r="Y178" s="984"/>
      <c r="Z178" s="984"/>
    </row>
    <row r="179">
      <c r="A179" s="984"/>
      <c r="B179" s="984"/>
      <c r="C179" s="984"/>
      <c r="D179" s="984"/>
      <c r="E179" s="984"/>
      <c r="F179" s="984"/>
      <c r="G179" s="984"/>
      <c r="H179" s="984"/>
      <c r="I179" s="984"/>
      <c r="J179" s="984"/>
      <c r="K179" s="984"/>
      <c r="L179" s="984"/>
      <c r="M179" s="984"/>
      <c r="N179" s="984"/>
      <c r="O179" s="984"/>
      <c r="P179" s="984"/>
      <c r="Q179" s="984"/>
      <c r="R179" s="984"/>
      <c r="S179" s="984"/>
      <c r="T179" s="984"/>
      <c r="U179" s="984"/>
      <c r="V179" s="984"/>
      <c r="W179" s="984"/>
      <c r="X179" s="984"/>
      <c r="Y179" s="984"/>
      <c r="Z179" s="984"/>
    </row>
    <row r="180">
      <c r="A180" s="984"/>
      <c r="B180" s="984"/>
      <c r="C180" s="984"/>
      <c r="D180" s="984"/>
      <c r="E180" s="984"/>
      <c r="F180" s="984"/>
      <c r="G180" s="984"/>
      <c r="H180" s="984"/>
      <c r="I180" s="984"/>
      <c r="J180" s="984"/>
      <c r="K180" s="984"/>
      <c r="L180" s="984"/>
      <c r="M180" s="984"/>
      <c r="N180" s="984"/>
      <c r="O180" s="984"/>
      <c r="P180" s="984"/>
      <c r="Q180" s="984"/>
      <c r="R180" s="984"/>
      <c r="S180" s="984"/>
      <c r="T180" s="984"/>
      <c r="U180" s="984"/>
      <c r="V180" s="984"/>
      <c r="W180" s="984"/>
      <c r="X180" s="984"/>
      <c r="Y180" s="984"/>
      <c r="Z180" s="984"/>
    </row>
    <row r="181">
      <c r="A181" s="984"/>
      <c r="B181" s="984"/>
      <c r="C181" s="984"/>
      <c r="D181" s="984"/>
      <c r="E181" s="984"/>
      <c r="F181" s="984"/>
      <c r="G181" s="984"/>
      <c r="H181" s="984"/>
      <c r="I181" s="984"/>
      <c r="J181" s="984"/>
      <c r="K181" s="984"/>
      <c r="L181" s="984"/>
      <c r="M181" s="984"/>
      <c r="N181" s="984"/>
      <c r="O181" s="984"/>
      <c r="P181" s="984"/>
      <c r="Q181" s="984"/>
      <c r="R181" s="984"/>
      <c r="S181" s="984"/>
      <c r="T181" s="984"/>
      <c r="U181" s="984"/>
      <c r="V181" s="984"/>
      <c r="W181" s="984"/>
      <c r="X181" s="984"/>
      <c r="Y181" s="984"/>
      <c r="Z181" s="984"/>
    </row>
    <row r="182">
      <c r="A182" s="984"/>
      <c r="B182" s="984"/>
      <c r="C182" s="984"/>
      <c r="D182" s="984"/>
      <c r="E182" s="984"/>
      <c r="F182" s="984"/>
      <c r="G182" s="984"/>
      <c r="H182" s="984"/>
      <c r="I182" s="984"/>
      <c r="J182" s="984"/>
      <c r="K182" s="984"/>
      <c r="L182" s="984"/>
      <c r="M182" s="984"/>
      <c r="N182" s="984"/>
      <c r="O182" s="984"/>
      <c r="P182" s="984"/>
      <c r="Q182" s="984"/>
      <c r="R182" s="984"/>
      <c r="S182" s="984"/>
      <c r="T182" s="984"/>
      <c r="U182" s="984"/>
      <c r="V182" s="984"/>
      <c r="W182" s="984"/>
      <c r="X182" s="984"/>
      <c r="Y182" s="984"/>
      <c r="Z182" s="984"/>
    </row>
    <row r="183">
      <c r="A183" s="984"/>
      <c r="B183" s="984"/>
      <c r="C183" s="984"/>
      <c r="D183" s="984"/>
      <c r="E183" s="984"/>
      <c r="F183" s="984"/>
      <c r="G183" s="984"/>
      <c r="H183" s="984"/>
      <c r="I183" s="984"/>
      <c r="J183" s="984"/>
      <c r="K183" s="984"/>
      <c r="L183" s="984"/>
      <c r="M183" s="984"/>
      <c r="N183" s="984"/>
      <c r="O183" s="984"/>
      <c r="P183" s="984"/>
      <c r="Q183" s="984"/>
      <c r="R183" s="984"/>
      <c r="S183" s="984"/>
      <c r="T183" s="984"/>
      <c r="U183" s="984"/>
      <c r="V183" s="984"/>
      <c r="W183" s="984"/>
      <c r="X183" s="984"/>
      <c r="Y183" s="984"/>
      <c r="Z183" s="984"/>
    </row>
    <row r="184">
      <c r="A184" s="984"/>
      <c r="B184" s="984"/>
      <c r="C184" s="984"/>
      <c r="D184" s="984"/>
      <c r="E184" s="984"/>
      <c r="F184" s="984"/>
      <c r="G184" s="984"/>
      <c r="H184" s="984"/>
      <c r="I184" s="984"/>
      <c r="J184" s="984"/>
      <c r="K184" s="984"/>
      <c r="L184" s="984"/>
      <c r="M184" s="984"/>
      <c r="N184" s="984"/>
      <c r="O184" s="984"/>
      <c r="P184" s="984"/>
      <c r="Q184" s="984"/>
      <c r="R184" s="984"/>
      <c r="S184" s="984"/>
      <c r="T184" s="984"/>
      <c r="U184" s="984"/>
      <c r="V184" s="984"/>
      <c r="W184" s="984"/>
      <c r="X184" s="984"/>
      <c r="Y184" s="984"/>
      <c r="Z184" s="984"/>
    </row>
    <row r="185">
      <c r="A185" s="984"/>
      <c r="B185" s="984"/>
      <c r="C185" s="984"/>
      <c r="D185" s="984"/>
      <c r="E185" s="984"/>
      <c r="F185" s="984"/>
      <c r="G185" s="984"/>
      <c r="H185" s="984"/>
      <c r="I185" s="984"/>
      <c r="J185" s="984"/>
      <c r="K185" s="984"/>
      <c r="L185" s="984"/>
      <c r="M185" s="984"/>
      <c r="N185" s="984"/>
      <c r="O185" s="984"/>
      <c r="P185" s="984"/>
      <c r="Q185" s="984"/>
      <c r="R185" s="984"/>
      <c r="S185" s="984"/>
      <c r="T185" s="984"/>
      <c r="U185" s="984"/>
      <c r="V185" s="984"/>
      <c r="W185" s="984"/>
      <c r="X185" s="984"/>
      <c r="Y185" s="984"/>
      <c r="Z185" s="984"/>
    </row>
    <row r="186">
      <c r="A186" s="984"/>
      <c r="B186" s="984"/>
      <c r="C186" s="984"/>
      <c r="D186" s="984"/>
      <c r="E186" s="984"/>
      <c r="F186" s="984"/>
      <c r="G186" s="984"/>
      <c r="H186" s="984"/>
      <c r="I186" s="984"/>
      <c r="J186" s="984"/>
      <c r="K186" s="984"/>
      <c r="L186" s="984"/>
      <c r="M186" s="984"/>
      <c r="N186" s="984"/>
      <c r="O186" s="984"/>
      <c r="P186" s="984"/>
      <c r="Q186" s="984"/>
      <c r="R186" s="984"/>
      <c r="S186" s="984"/>
      <c r="T186" s="984"/>
      <c r="U186" s="984"/>
      <c r="V186" s="984"/>
      <c r="W186" s="984"/>
      <c r="X186" s="984"/>
      <c r="Y186" s="984"/>
      <c r="Z186" s="984"/>
    </row>
    <row r="187">
      <c r="A187" s="984"/>
      <c r="B187" s="984"/>
      <c r="C187" s="984"/>
      <c r="D187" s="984"/>
      <c r="E187" s="984"/>
      <c r="F187" s="984"/>
      <c r="G187" s="984"/>
      <c r="H187" s="984"/>
      <c r="I187" s="984"/>
      <c r="J187" s="984"/>
      <c r="K187" s="984"/>
      <c r="L187" s="984"/>
      <c r="M187" s="984"/>
      <c r="N187" s="984"/>
      <c r="O187" s="984"/>
      <c r="P187" s="984"/>
      <c r="Q187" s="984"/>
      <c r="R187" s="984"/>
      <c r="S187" s="984"/>
      <c r="T187" s="984"/>
      <c r="U187" s="984"/>
      <c r="V187" s="984"/>
      <c r="W187" s="984"/>
      <c r="X187" s="984"/>
      <c r="Y187" s="984"/>
      <c r="Z187" s="984"/>
    </row>
    <row r="188">
      <c r="A188" s="984"/>
      <c r="B188" s="984"/>
      <c r="C188" s="984"/>
      <c r="D188" s="984"/>
      <c r="E188" s="984"/>
      <c r="F188" s="984"/>
      <c r="G188" s="984"/>
      <c r="H188" s="984"/>
      <c r="I188" s="984"/>
      <c r="J188" s="984"/>
      <c r="K188" s="984"/>
      <c r="L188" s="984"/>
      <c r="M188" s="984"/>
      <c r="N188" s="984"/>
      <c r="O188" s="984"/>
      <c r="P188" s="984"/>
      <c r="Q188" s="984"/>
      <c r="R188" s="984"/>
      <c r="S188" s="984"/>
      <c r="T188" s="984"/>
      <c r="U188" s="984"/>
      <c r="V188" s="984"/>
      <c r="W188" s="984"/>
      <c r="X188" s="984"/>
      <c r="Y188" s="984"/>
      <c r="Z188" s="984"/>
    </row>
    <row r="189">
      <c r="A189" s="984"/>
      <c r="B189" s="984"/>
      <c r="C189" s="984"/>
      <c r="D189" s="984"/>
      <c r="E189" s="984"/>
      <c r="F189" s="984"/>
      <c r="G189" s="984"/>
      <c r="H189" s="984"/>
      <c r="I189" s="984"/>
      <c r="J189" s="984"/>
      <c r="K189" s="984"/>
      <c r="L189" s="984"/>
      <c r="M189" s="984"/>
      <c r="N189" s="984"/>
      <c r="O189" s="984"/>
      <c r="P189" s="984"/>
      <c r="Q189" s="984"/>
      <c r="R189" s="984"/>
      <c r="S189" s="984"/>
      <c r="T189" s="984"/>
      <c r="U189" s="984"/>
      <c r="V189" s="984"/>
      <c r="W189" s="984"/>
      <c r="X189" s="984"/>
      <c r="Y189" s="984"/>
      <c r="Z189" s="984"/>
    </row>
    <row r="190">
      <c r="A190" s="984"/>
      <c r="B190" s="984"/>
      <c r="C190" s="984"/>
      <c r="D190" s="984"/>
      <c r="E190" s="984"/>
      <c r="F190" s="984"/>
      <c r="G190" s="984"/>
      <c r="H190" s="984"/>
      <c r="I190" s="984"/>
      <c r="J190" s="984"/>
      <c r="K190" s="984"/>
      <c r="L190" s="984"/>
      <c r="M190" s="984"/>
      <c r="N190" s="984"/>
      <c r="O190" s="984"/>
      <c r="P190" s="984"/>
      <c r="Q190" s="984"/>
      <c r="R190" s="984"/>
      <c r="S190" s="984"/>
      <c r="T190" s="984"/>
      <c r="U190" s="984"/>
      <c r="V190" s="984"/>
      <c r="W190" s="984"/>
      <c r="X190" s="984"/>
      <c r="Y190" s="984"/>
      <c r="Z190" s="984"/>
    </row>
    <row r="191">
      <c r="A191" s="984"/>
      <c r="B191" s="984"/>
      <c r="C191" s="984"/>
      <c r="D191" s="984"/>
      <c r="E191" s="984"/>
      <c r="F191" s="984"/>
      <c r="G191" s="984"/>
      <c r="H191" s="984"/>
      <c r="I191" s="984"/>
      <c r="J191" s="984"/>
      <c r="K191" s="984"/>
      <c r="L191" s="984"/>
      <c r="M191" s="984"/>
      <c r="N191" s="984"/>
      <c r="O191" s="984"/>
      <c r="P191" s="984"/>
      <c r="Q191" s="984"/>
      <c r="R191" s="984"/>
      <c r="S191" s="984"/>
      <c r="T191" s="984"/>
      <c r="U191" s="984"/>
      <c r="V191" s="984"/>
      <c r="W191" s="984"/>
      <c r="X191" s="984"/>
      <c r="Y191" s="984"/>
      <c r="Z191" s="984"/>
    </row>
    <row r="192">
      <c r="A192" s="984"/>
      <c r="B192" s="984"/>
      <c r="C192" s="984"/>
      <c r="D192" s="984"/>
      <c r="E192" s="984"/>
      <c r="F192" s="984"/>
      <c r="G192" s="984"/>
      <c r="H192" s="984"/>
      <c r="I192" s="984"/>
      <c r="J192" s="984"/>
      <c r="K192" s="984"/>
      <c r="L192" s="984"/>
      <c r="M192" s="984"/>
      <c r="N192" s="984"/>
      <c r="O192" s="984"/>
      <c r="P192" s="984"/>
      <c r="Q192" s="984"/>
      <c r="R192" s="984"/>
      <c r="S192" s="984"/>
      <c r="T192" s="984"/>
      <c r="U192" s="984"/>
      <c r="V192" s="984"/>
      <c r="W192" s="984"/>
      <c r="X192" s="984"/>
      <c r="Y192" s="984"/>
      <c r="Z192" s="984"/>
    </row>
    <row r="193">
      <c r="A193" s="984"/>
      <c r="B193" s="984"/>
      <c r="C193" s="984"/>
      <c r="D193" s="984"/>
      <c r="E193" s="984"/>
      <c r="F193" s="984"/>
      <c r="G193" s="984"/>
      <c r="H193" s="984"/>
      <c r="I193" s="984"/>
      <c r="J193" s="984"/>
      <c r="K193" s="984"/>
      <c r="L193" s="984"/>
      <c r="M193" s="984"/>
      <c r="N193" s="984"/>
      <c r="O193" s="984"/>
      <c r="P193" s="984"/>
      <c r="Q193" s="984"/>
      <c r="R193" s="984"/>
      <c r="S193" s="984"/>
      <c r="T193" s="984"/>
      <c r="U193" s="984"/>
      <c r="V193" s="984"/>
      <c r="W193" s="984"/>
      <c r="X193" s="984"/>
      <c r="Y193" s="984"/>
      <c r="Z193" s="984"/>
    </row>
    <row r="194">
      <c r="A194" s="984"/>
      <c r="B194" s="984"/>
      <c r="C194" s="984"/>
      <c r="D194" s="984"/>
      <c r="E194" s="984"/>
      <c r="F194" s="984"/>
      <c r="G194" s="984"/>
      <c r="H194" s="984"/>
      <c r="I194" s="984"/>
      <c r="J194" s="984"/>
      <c r="K194" s="984"/>
      <c r="L194" s="984"/>
      <c r="M194" s="984"/>
      <c r="N194" s="984"/>
      <c r="O194" s="984"/>
      <c r="P194" s="984"/>
      <c r="Q194" s="984"/>
      <c r="R194" s="984"/>
      <c r="S194" s="984"/>
      <c r="T194" s="984"/>
      <c r="U194" s="984"/>
      <c r="V194" s="984"/>
      <c r="W194" s="984"/>
      <c r="X194" s="984"/>
      <c r="Y194" s="984"/>
      <c r="Z194" s="984"/>
    </row>
    <row r="195">
      <c r="A195" s="984"/>
      <c r="B195" s="984"/>
      <c r="C195" s="984"/>
      <c r="D195" s="984"/>
      <c r="E195" s="984"/>
      <c r="F195" s="984"/>
      <c r="G195" s="984"/>
      <c r="H195" s="984"/>
      <c r="I195" s="984"/>
      <c r="J195" s="984"/>
      <c r="K195" s="984"/>
      <c r="L195" s="984"/>
      <c r="M195" s="984"/>
      <c r="N195" s="984"/>
      <c r="O195" s="984"/>
      <c r="P195" s="984"/>
      <c r="Q195" s="984"/>
      <c r="R195" s="984"/>
      <c r="S195" s="984"/>
      <c r="T195" s="984"/>
      <c r="U195" s="984"/>
      <c r="V195" s="984"/>
      <c r="W195" s="984"/>
      <c r="X195" s="984"/>
      <c r="Y195" s="984"/>
      <c r="Z195" s="984"/>
    </row>
    <row r="196">
      <c r="A196" s="984"/>
      <c r="B196" s="984"/>
      <c r="C196" s="984"/>
      <c r="D196" s="984"/>
      <c r="E196" s="984"/>
      <c r="F196" s="984"/>
      <c r="G196" s="984"/>
      <c r="H196" s="984"/>
      <c r="I196" s="984"/>
      <c r="J196" s="984"/>
      <c r="K196" s="984"/>
      <c r="L196" s="984"/>
      <c r="M196" s="984"/>
      <c r="N196" s="984"/>
      <c r="O196" s="984"/>
      <c r="P196" s="984"/>
      <c r="Q196" s="984"/>
      <c r="R196" s="984"/>
      <c r="S196" s="984"/>
      <c r="T196" s="984"/>
      <c r="U196" s="984"/>
      <c r="V196" s="984"/>
      <c r="W196" s="984"/>
      <c r="X196" s="984"/>
      <c r="Y196" s="984"/>
      <c r="Z196" s="984"/>
    </row>
    <row r="197">
      <c r="A197" s="984"/>
      <c r="B197" s="984"/>
      <c r="C197" s="984"/>
      <c r="D197" s="984"/>
      <c r="E197" s="984"/>
      <c r="F197" s="984"/>
      <c r="G197" s="984"/>
      <c r="H197" s="984"/>
      <c r="I197" s="984"/>
      <c r="J197" s="984"/>
      <c r="K197" s="984"/>
      <c r="L197" s="984"/>
      <c r="M197" s="984"/>
      <c r="N197" s="984"/>
      <c r="O197" s="984"/>
      <c r="P197" s="984"/>
      <c r="Q197" s="984"/>
      <c r="R197" s="984"/>
      <c r="S197" s="984"/>
      <c r="T197" s="984"/>
      <c r="U197" s="984"/>
      <c r="V197" s="984"/>
      <c r="W197" s="984"/>
      <c r="X197" s="984"/>
      <c r="Y197" s="984"/>
      <c r="Z197" s="984"/>
    </row>
    <row r="198">
      <c r="A198" s="984"/>
      <c r="B198" s="984"/>
      <c r="C198" s="984"/>
      <c r="D198" s="984"/>
      <c r="E198" s="984"/>
      <c r="F198" s="984"/>
      <c r="G198" s="984"/>
      <c r="H198" s="984"/>
      <c r="I198" s="984"/>
      <c r="J198" s="984"/>
      <c r="K198" s="984"/>
      <c r="L198" s="984"/>
      <c r="M198" s="984"/>
      <c r="N198" s="984"/>
      <c r="O198" s="984"/>
      <c r="P198" s="984"/>
      <c r="Q198" s="984"/>
      <c r="R198" s="984"/>
      <c r="S198" s="984"/>
      <c r="T198" s="984"/>
      <c r="U198" s="984"/>
      <c r="V198" s="984"/>
      <c r="W198" s="984"/>
      <c r="X198" s="984"/>
      <c r="Y198" s="984"/>
      <c r="Z198" s="984"/>
    </row>
    <row r="199">
      <c r="A199" s="984"/>
      <c r="B199" s="984"/>
      <c r="C199" s="984"/>
      <c r="D199" s="984"/>
      <c r="E199" s="984"/>
      <c r="F199" s="984"/>
      <c r="G199" s="984"/>
      <c r="H199" s="984"/>
      <c r="I199" s="984"/>
      <c r="J199" s="984"/>
      <c r="K199" s="984"/>
      <c r="L199" s="984"/>
      <c r="M199" s="984"/>
      <c r="N199" s="984"/>
      <c r="O199" s="984"/>
      <c r="P199" s="984"/>
      <c r="Q199" s="984"/>
      <c r="R199" s="984"/>
      <c r="S199" s="984"/>
      <c r="T199" s="984"/>
      <c r="U199" s="984"/>
      <c r="V199" s="984"/>
      <c r="W199" s="984"/>
      <c r="X199" s="984"/>
      <c r="Y199" s="984"/>
      <c r="Z199" s="984"/>
    </row>
    <row r="200">
      <c r="A200" s="984"/>
      <c r="B200" s="984"/>
      <c r="C200" s="984"/>
      <c r="D200" s="984"/>
      <c r="E200" s="984"/>
      <c r="F200" s="984"/>
      <c r="G200" s="984"/>
      <c r="H200" s="984"/>
      <c r="I200" s="984"/>
      <c r="J200" s="984"/>
      <c r="K200" s="984"/>
      <c r="L200" s="984"/>
      <c r="M200" s="984"/>
      <c r="N200" s="984"/>
      <c r="O200" s="984"/>
      <c r="P200" s="984"/>
      <c r="Q200" s="984"/>
      <c r="R200" s="984"/>
      <c r="S200" s="984"/>
      <c r="T200" s="984"/>
      <c r="U200" s="984"/>
      <c r="V200" s="984"/>
      <c r="W200" s="984"/>
      <c r="X200" s="984"/>
      <c r="Y200" s="984"/>
      <c r="Z200" s="984"/>
    </row>
    <row r="201">
      <c r="A201" s="984"/>
      <c r="B201" s="984"/>
      <c r="C201" s="984"/>
      <c r="D201" s="984"/>
      <c r="E201" s="984"/>
      <c r="F201" s="984"/>
      <c r="G201" s="984"/>
      <c r="H201" s="984"/>
      <c r="I201" s="984"/>
      <c r="J201" s="984"/>
      <c r="K201" s="984"/>
      <c r="L201" s="984"/>
      <c r="M201" s="984"/>
      <c r="N201" s="984"/>
      <c r="O201" s="984"/>
      <c r="P201" s="984"/>
      <c r="Q201" s="984"/>
      <c r="R201" s="984"/>
      <c r="S201" s="984"/>
      <c r="T201" s="984"/>
      <c r="U201" s="984"/>
      <c r="V201" s="984"/>
      <c r="W201" s="984"/>
      <c r="X201" s="984"/>
      <c r="Y201" s="984"/>
      <c r="Z201" s="984"/>
    </row>
    <row r="202">
      <c r="A202" s="984"/>
      <c r="B202" s="984"/>
      <c r="C202" s="984"/>
      <c r="D202" s="984"/>
      <c r="E202" s="984"/>
      <c r="F202" s="984"/>
      <c r="G202" s="984"/>
      <c r="H202" s="984"/>
      <c r="I202" s="984"/>
      <c r="J202" s="984"/>
      <c r="K202" s="984"/>
      <c r="L202" s="984"/>
      <c r="M202" s="984"/>
      <c r="N202" s="984"/>
      <c r="O202" s="984"/>
      <c r="P202" s="984"/>
      <c r="Q202" s="984"/>
      <c r="R202" s="984"/>
      <c r="S202" s="984"/>
      <c r="T202" s="984"/>
      <c r="U202" s="984"/>
      <c r="V202" s="984"/>
      <c r="W202" s="984"/>
      <c r="X202" s="984"/>
      <c r="Y202" s="984"/>
      <c r="Z202" s="984"/>
    </row>
    <row r="203">
      <c r="A203" s="984"/>
      <c r="B203" s="984"/>
      <c r="C203" s="984"/>
      <c r="D203" s="984"/>
      <c r="E203" s="984"/>
      <c r="F203" s="984"/>
      <c r="G203" s="984"/>
      <c r="H203" s="984"/>
      <c r="I203" s="984"/>
      <c r="J203" s="984"/>
      <c r="K203" s="984"/>
      <c r="L203" s="984"/>
      <c r="M203" s="984"/>
      <c r="N203" s="984"/>
      <c r="O203" s="984"/>
      <c r="P203" s="984"/>
      <c r="Q203" s="984"/>
      <c r="R203" s="984"/>
      <c r="S203" s="984"/>
      <c r="T203" s="984"/>
      <c r="U203" s="984"/>
      <c r="V203" s="984"/>
      <c r="W203" s="984"/>
      <c r="X203" s="984"/>
      <c r="Y203" s="984"/>
      <c r="Z203" s="984"/>
    </row>
    <row r="204">
      <c r="A204" s="984"/>
      <c r="B204" s="984"/>
      <c r="C204" s="984"/>
      <c r="D204" s="984"/>
      <c r="E204" s="984"/>
      <c r="F204" s="984"/>
      <c r="G204" s="984"/>
      <c r="H204" s="984"/>
      <c r="I204" s="984"/>
      <c r="J204" s="984"/>
      <c r="K204" s="984"/>
      <c r="L204" s="984"/>
      <c r="M204" s="984"/>
      <c r="N204" s="984"/>
      <c r="O204" s="984"/>
      <c r="P204" s="984"/>
      <c r="Q204" s="984"/>
      <c r="R204" s="984"/>
      <c r="S204" s="984"/>
      <c r="T204" s="984"/>
      <c r="U204" s="984"/>
      <c r="V204" s="984"/>
      <c r="W204" s="984"/>
      <c r="X204" s="984"/>
      <c r="Y204" s="984"/>
      <c r="Z204" s="984"/>
    </row>
    <row r="205">
      <c r="A205" s="984"/>
      <c r="B205" s="984"/>
      <c r="C205" s="984"/>
      <c r="D205" s="984"/>
      <c r="E205" s="984"/>
      <c r="F205" s="984"/>
      <c r="G205" s="984"/>
      <c r="H205" s="984"/>
      <c r="I205" s="984"/>
      <c r="J205" s="984"/>
      <c r="K205" s="984"/>
      <c r="L205" s="984"/>
      <c r="M205" s="984"/>
      <c r="N205" s="984"/>
      <c r="O205" s="984"/>
      <c r="P205" s="984"/>
      <c r="Q205" s="984"/>
      <c r="R205" s="984"/>
      <c r="S205" s="984"/>
      <c r="T205" s="984"/>
      <c r="U205" s="984"/>
      <c r="V205" s="984"/>
      <c r="W205" s="984"/>
      <c r="X205" s="984"/>
      <c r="Y205" s="984"/>
      <c r="Z205" s="984"/>
    </row>
    <row r="206">
      <c r="A206" s="984"/>
      <c r="B206" s="984"/>
      <c r="C206" s="984"/>
      <c r="D206" s="984"/>
      <c r="E206" s="984"/>
      <c r="F206" s="984"/>
      <c r="G206" s="984"/>
      <c r="H206" s="984"/>
      <c r="I206" s="984"/>
      <c r="J206" s="984"/>
      <c r="K206" s="984"/>
      <c r="L206" s="984"/>
      <c r="M206" s="984"/>
      <c r="N206" s="984"/>
      <c r="O206" s="984"/>
      <c r="P206" s="984"/>
      <c r="Q206" s="984"/>
      <c r="R206" s="984"/>
      <c r="S206" s="984"/>
      <c r="T206" s="984"/>
      <c r="U206" s="984"/>
      <c r="V206" s="984"/>
      <c r="W206" s="984"/>
      <c r="X206" s="984"/>
      <c r="Y206" s="984"/>
      <c r="Z206" s="984"/>
    </row>
    <row r="207">
      <c r="A207" s="984"/>
      <c r="B207" s="984"/>
      <c r="C207" s="984"/>
      <c r="D207" s="984"/>
      <c r="E207" s="984"/>
      <c r="F207" s="984"/>
      <c r="G207" s="984"/>
      <c r="H207" s="984"/>
      <c r="I207" s="984"/>
      <c r="J207" s="984"/>
      <c r="K207" s="984"/>
      <c r="L207" s="984"/>
      <c r="M207" s="984"/>
      <c r="N207" s="984"/>
      <c r="O207" s="984"/>
      <c r="P207" s="984"/>
      <c r="Q207" s="984"/>
      <c r="R207" s="984"/>
      <c r="S207" s="984"/>
      <c r="T207" s="984"/>
      <c r="U207" s="984"/>
      <c r="V207" s="984"/>
      <c r="W207" s="984"/>
      <c r="X207" s="984"/>
      <c r="Y207" s="984"/>
      <c r="Z207" s="984"/>
    </row>
    <row r="208">
      <c r="A208" s="984"/>
      <c r="B208" s="984"/>
      <c r="C208" s="984"/>
      <c r="D208" s="984"/>
      <c r="E208" s="984"/>
      <c r="F208" s="984"/>
      <c r="G208" s="984"/>
      <c r="H208" s="984"/>
      <c r="I208" s="984"/>
      <c r="J208" s="984"/>
      <c r="K208" s="984"/>
      <c r="L208" s="984"/>
      <c r="M208" s="984"/>
      <c r="N208" s="984"/>
      <c r="O208" s="984"/>
      <c r="P208" s="984"/>
      <c r="Q208" s="984"/>
      <c r="R208" s="984"/>
      <c r="S208" s="984"/>
      <c r="T208" s="984"/>
      <c r="U208" s="984"/>
      <c r="V208" s="984"/>
      <c r="W208" s="984"/>
      <c r="X208" s="984"/>
      <c r="Y208" s="984"/>
      <c r="Z208" s="984"/>
    </row>
    <row r="209">
      <c r="A209" s="984"/>
      <c r="B209" s="984"/>
      <c r="C209" s="984"/>
      <c r="D209" s="984"/>
      <c r="E209" s="984"/>
      <c r="F209" s="984"/>
      <c r="G209" s="984"/>
      <c r="H209" s="984"/>
      <c r="I209" s="984"/>
      <c r="J209" s="984"/>
      <c r="K209" s="984"/>
      <c r="L209" s="984"/>
      <c r="M209" s="984"/>
      <c r="N209" s="984"/>
      <c r="O209" s="984"/>
      <c r="P209" s="984"/>
      <c r="Q209" s="984"/>
      <c r="R209" s="984"/>
      <c r="S209" s="984"/>
      <c r="T209" s="984"/>
      <c r="U209" s="984"/>
      <c r="V209" s="984"/>
      <c r="W209" s="984"/>
      <c r="X209" s="984"/>
      <c r="Y209" s="984"/>
      <c r="Z209" s="984"/>
    </row>
    <row r="210">
      <c r="A210" s="984"/>
      <c r="B210" s="984"/>
      <c r="C210" s="984"/>
      <c r="D210" s="984"/>
      <c r="E210" s="984"/>
      <c r="F210" s="984"/>
      <c r="G210" s="984"/>
      <c r="H210" s="984"/>
      <c r="I210" s="984"/>
      <c r="J210" s="984"/>
      <c r="K210" s="984"/>
      <c r="L210" s="984"/>
      <c r="M210" s="984"/>
      <c r="N210" s="984"/>
      <c r="O210" s="984"/>
      <c r="P210" s="984"/>
      <c r="Q210" s="984"/>
      <c r="R210" s="984"/>
      <c r="S210" s="984"/>
      <c r="T210" s="984"/>
      <c r="U210" s="984"/>
      <c r="V210" s="984"/>
      <c r="W210" s="984"/>
      <c r="X210" s="984"/>
      <c r="Y210" s="984"/>
      <c r="Z210" s="984"/>
    </row>
    <row r="211">
      <c r="A211" s="984"/>
      <c r="B211" s="984"/>
      <c r="C211" s="984"/>
      <c r="D211" s="984"/>
      <c r="E211" s="984"/>
      <c r="F211" s="984"/>
      <c r="G211" s="984"/>
      <c r="H211" s="984"/>
      <c r="I211" s="984"/>
      <c r="J211" s="984"/>
      <c r="K211" s="984"/>
      <c r="L211" s="984"/>
      <c r="M211" s="984"/>
      <c r="N211" s="984"/>
      <c r="O211" s="984"/>
      <c r="P211" s="984"/>
      <c r="Q211" s="984"/>
      <c r="R211" s="984"/>
      <c r="S211" s="984"/>
      <c r="T211" s="984"/>
      <c r="U211" s="984"/>
      <c r="V211" s="984"/>
      <c r="W211" s="984"/>
      <c r="X211" s="984"/>
      <c r="Y211" s="984"/>
      <c r="Z211" s="984"/>
    </row>
    <row r="212">
      <c r="A212" s="984"/>
      <c r="B212" s="984"/>
      <c r="C212" s="984"/>
      <c r="D212" s="984"/>
      <c r="E212" s="984"/>
      <c r="F212" s="984"/>
      <c r="G212" s="984"/>
      <c r="H212" s="984"/>
      <c r="I212" s="984"/>
      <c r="J212" s="984"/>
      <c r="K212" s="984"/>
      <c r="L212" s="984"/>
      <c r="M212" s="984"/>
      <c r="N212" s="984"/>
      <c r="O212" s="984"/>
      <c r="P212" s="984"/>
      <c r="Q212" s="984"/>
      <c r="R212" s="984"/>
      <c r="S212" s="984"/>
      <c r="T212" s="984"/>
      <c r="U212" s="984"/>
      <c r="V212" s="984"/>
      <c r="W212" s="984"/>
      <c r="X212" s="984"/>
      <c r="Y212" s="984"/>
      <c r="Z212" s="984"/>
    </row>
    <row r="213">
      <c r="A213" s="984"/>
      <c r="B213" s="984"/>
      <c r="C213" s="984"/>
      <c r="D213" s="984"/>
      <c r="E213" s="984"/>
      <c r="F213" s="984"/>
      <c r="G213" s="984"/>
      <c r="H213" s="984"/>
      <c r="I213" s="984"/>
      <c r="J213" s="984"/>
      <c r="K213" s="984"/>
      <c r="L213" s="984"/>
      <c r="M213" s="984"/>
      <c r="N213" s="984"/>
      <c r="O213" s="984"/>
      <c r="P213" s="984"/>
      <c r="Q213" s="984"/>
      <c r="R213" s="984"/>
      <c r="S213" s="984"/>
      <c r="T213" s="984"/>
      <c r="U213" s="984"/>
      <c r="V213" s="984"/>
      <c r="W213" s="984"/>
      <c r="X213" s="984"/>
      <c r="Y213" s="984"/>
      <c r="Z213" s="984"/>
    </row>
    <row r="214">
      <c r="A214" s="984"/>
      <c r="B214" s="984"/>
      <c r="C214" s="984"/>
      <c r="D214" s="984"/>
      <c r="E214" s="984"/>
      <c r="F214" s="984"/>
      <c r="G214" s="984"/>
      <c r="H214" s="984"/>
      <c r="I214" s="984"/>
      <c r="J214" s="984"/>
      <c r="K214" s="984"/>
      <c r="L214" s="984"/>
      <c r="M214" s="984"/>
      <c r="N214" s="984"/>
      <c r="O214" s="984"/>
      <c r="P214" s="984"/>
      <c r="Q214" s="984"/>
      <c r="R214" s="984"/>
      <c r="S214" s="984"/>
      <c r="T214" s="984"/>
      <c r="U214" s="984"/>
      <c r="V214" s="984"/>
      <c r="W214" s="984"/>
      <c r="X214" s="984"/>
      <c r="Y214" s="984"/>
      <c r="Z214" s="984"/>
    </row>
    <row r="215">
      <c r="A215" s="984"/>
      <c r="B215" s="984"/>
      <c r="C215" s="984"/>
      <c r="D215" s="984"/>
      <c r="E215" s="984"/>
      <c r="F215" s="984"/>
      <c r="G215" s="984"/>
      <c r="H215" s="984"/>
      <c r="I215" s="984"/>
      <c r="J215" s="984"/>
      <c r="K215" s="984"/>
      <c r="L215" s="984"/>
      <c r="M215" s="984"/>
      <c r="N215" s="984"/>
      <c r="O215" s="984"/>
      <c r="P215" s="984"/>
      <c r="Q215" s="984"/>
      <c r="R215" s="984"/>
      <c r="S215" s="984"/>
      <c r="T215" s="984"/>
      <c r="U215" s="984"/>
      <c r="V215" s="984"/>
      <c r="W215" s="984"/>
      <c r="X215" s="984"/>
      <c r="Y215" s="984"/>
      <c r="Z215" s="984"/>
    </row>
    <row r="216">
      <c r="A216" s="984"/>
      <c r="B216" s="984"/>
      <c r="C216" s="984"/>
      <c r="D216" s="984"/>
      <c r="E216" s="984"/>
      <c r="F216" s="984"/>
      <c r="G216" s="984"/>
      <c r="H216" s="984"/>
      <c r="I216" s="984"/>
      <c r="J216" s="984"/>
      <c r="K216" s="984"/>
      <c r="L216" s="984"/>
      <c r="M216" s="984"/>
      <c r="N216" s="984"/>
      <c r="O216" s="984"/>
      <c r="P216" s="984"/>
      <c r="Q216" s="984"/>
      <c r="R216" s="984"/>
      <c r="S216" s="984"/>
      <c r="T216" s="984"/>
      <c r="U216" s="984"/>
      <c r="V216" s="984"/>
      <c r="W216" s="984"/>
      <c r="X216" s="984"/>
      <c r="Y216" s="984"/>
      <c r="Z216" s="984"/>
    </row>
    <row r="217">
      <c r="A217" s="984"/>
      <c r="B217" s="984"/>
      <c r="C217" s="984"/>
      <c r="D217" s="984"/>
      <c r="E217" s="984"/>
      <c r="F217" s="984"/>
      <c r="G217" s="984"/>
      <c r="H217" s="984"/>
      <c r="I217" s="984"/>
      <c r="J217" s="984"/>
      <c r="K217" s="984"/>
      <c r="L217" s="984"/>
      <c r="M217" s="984"/>
      <c r="N217" s="984"/>
      <c r="O217" s="984"/>
      <c r="P217" s="984"/>
      <c r="Q217" s="984"/>
      <c r="R217" s="984"/>
      <c r="S217" s="984"/>
      <c r="T217" s="984"/>
      <c r="U217" s="984"/>
      <c r="V217" s="984"/>
      <c r="W217" s="984"/>
      <c r="X217" s="984"/>
      <c r="Y217" s="984"/>
      <c r="Z217" s="984"/>
    </row>
    <row r="218">
      <c r="A218" s="984"/>
      <c r="B218" s="984"/>
      <c r="C218" s="984"/>
      <c r="D218" s="984"/>
      <c r="E218" s="984"/>
      <c r="F218" s="984"/>
      <c r="G218" s="984"/>
      <c r="H218" s="984"/>
      <c r="I218" s="984"/>
      <c r="J218" s="984"/>
      <c r="K218" s="984"/>
      <c r="L218" s="984"/>
      <c r="M218" s="984"/>
      <c r="N218" s="984"/>
      <c r="O218" s="984"/>
      <c r="P218" s="984"/>
      <c r="Q218" s="984"/>
      <c r="R218" s="984"/>
      <c r="S218" s="984"/>
      <c r="T218" s="984"/>
      <c r="U218" s="984"/>
      <c r="V218" s="984"/>
      <c r="W218" s="984"/>
      <c r="X218" s="984"/>
      <c r="Y218" s="984"/>
      <c r="Z218" s="984"/>
    </row>
    <row r="219">
      <c r="A219" s="984"/>
      <c r="B219" s="984"/>
      <c r="C219" s="984"/>
      <c r="D219" s="984"/>
      <c r="E219" s="984"/>
      <c r="F219" s="984"/>
      <c r="G219" s="984"/>
      <c r="H219" s="984"/>
      <c r="I219" s="984"/>
      <c r="J219" s="984"/>
      <c r="K219" s="984"/>
      <c r="L219" s="984"/>
      <c r="M219" s="984"/>
      <c r="N219" s="984"/>
      <c r="O219" s="984"/>
      <c r="P219" s="984"/>
      <c r="Q219" s="984"/>
      <c r="R219" s="984"/>
      <c r="S219" s="984"/>
      <c r="T219" s="984"/>
      <c r="U219" s="984"/>
      <c r="V219" s="984"/>
      <c r="W219" s="984"/>
      <c r="X219" s="984"/>
      <c r="Y219" s="984"/>
      <c r="Z219" s="984"/>
    </row>
    <row r="220">
      <c r="A220" s="984"/>
      <c r="B220" s="984"/>
      <c r="C220" s="984"/>
      <c r="D220" s="984"/>
      <c r="E220" s="984"/>
      <c r="F220" s="984"/>
      <c r="G220" s="984"/>
      <c r="H220" s="984"/>
      <c r="I220" s="984"/>
      <c r="J220" s="984"/>
      <c r="K220" s="984"/>
      <c r="L220" s="984"/>
      <c r="M220" s="984"/>
      <c r="N220" s="984"/>
      <c r="O220" s="984"/>
      <c r="P220" s="984"/>
      <c r="Q220" s="984"/>
      <c r="R220" s="984"/>
      <c r="S220" s="984"/>
      <c r="T220" s="984"/>
      <c r="U220" s="984"/>
      <c r="V220" s="984"/>
      <c r="W220" s="984"/>
      <c r="X220" s="984"/>
      <c r="Y220" s="984"/>
      <c r="Z220" s="984"/>
    </row>
    <row r="221">
      <c r="A221" s="984"/>
      <c r="B221" s="984"/>
      <c r="C221" s="984"/>
      <c r="D221" s="984"/>
      <c r="E221" s="984"/>
      <c r="F221" s="984"/>
      <c r="G221" s="984"/>
      <c r="H221" s="984"/>
      <c r="I221" s="984"/>
      <c r="J221" s="984"/>
      <c r="K221" s="984"/>
      <c r="L221" s="984"/>
      <c r="M221" s="984"/>
      <c r="N221" s="984"/>
      <c r="O221" s="984"/>
      <c r="P221" s="984"/>
      <c r="Q221" s="984"/>
      <c r="R221" s="984"/>
      <c r="S221" s="984"/>
      <c r="T221" s="984"/>
      <c r="U221" s="984"/>
      <c r="V221" s="984"/>
      <c r="W221" s="984"/>
      <c r="X221" s="984"/>
      <c r="Y221" s="984"/>
      <c r="Z221" s="984"/>
    </row>
    <row r="222">
      <c r="A222" s="984"/>
      <c r="B222" s="984"/>
      <c r="C222" s="984"/>
      <c r="D222" s="984"/>
      <c r="E222" s="984"/>
      <c r="F222" s="984"/>
      <c r="G222" s="984"/>
      <c r="H222" s="984"/>
      <c r="I222" s="984"/>
      <c r="J222" s="984"/>
      <c r="K222" s="984"/>
      <c r="L222" s="984"/>
      <c r="M222" s="984"/>
      <c r="N222" s="984"/>
      <c r="O222" s="984"/>
      <c r="P222" s="984"/>
      <c r="Q222" s="984"/>
      <c r="R222" s="984"/>
      <c r="S222" s="984"/>
      <c r="T222" s="984"/>
      <c r="U222" s="984"/>
      <c r="V222" s="984"/>
      <c r="W222" s="984"/>
      <c r="X222" s="984"/>
      <c r="Y222" s="984"/>
      <c r="Z222" s="984"/>
    </row>
    <row r="223">
      <c r="A223" s="984"/>
      <c r="B223" s="984"/>
      <c r="C223" s="984"/>
      <c r="D223" s="984"/>
      <c r="E223" s="984"/>
      <c r="F223" s="984"/>
      <c r="G223" s="984"/>
      <c r="H223" s="984"/>
      <c r="I223" s="984"/>
      <c r="J223" s="984"/>
      <c r="K223" s="984"/>
      <c r="L223" s="984"/>
      <c r="M223" s="984"/>
      <c r="N223" s="984"/>
      <c r="O223" s="984"/>
      <c r="P223" s="984"/>
      <c r="Q223" s="984"/>
      <c r="R223" s="984"/>
      <c r="S223" s="984"/>
      <c r="T223" s="984"/>
      <c r="U223" s="984"/>
      <c r="V223" s="984"/>
      <c r="W223" s="984"/>
      <c r="X223" s="984"/>
      <c r="Y223" s="984"/>
      <c r="Z223" s="984"/>
    </row>
    <row r="224">
      <c r="A224" s="984"/>
      <c r="B224" s="984"/>
      <c r="C224" s="984"/>
      <c r="D224" s="984"/>
      <c r="E224" s="984"/>
      <c r="F224" s="984"/>
      <c r="G224" s="984"/>
      <c r="H224" s="984"/>
      <c r="I224" s="984"/>
      <c r="J224" s="984"/>
      <c r="K224" s="984"/>
      <c r="L224" s="984"/>
      <c r="M224" s="984"/>
      <c r="N224" s="984"/>
      <c r="O224" s="984"/>
      <c r="P224" s="984"/>
      <c r="Q224" s="984"/>
      <c r="R224" s="984"/>
      <c r="S224" s="984"/>
      <c r="T224" s="984"/>
      <c r="U224" s="984"/>
      <c r="V224" s="984"/>
      <c r="W224" s="984"/>
      <c r="X224" s="984"/>
      <c r="Y224" s="984"/>
      <c r="Z224" s="984"/>
    </row>
    <row r="225">
      <c r="A225" s="984"/>
      <c r="B225" s="984"/>
      <c r="C225" s="984"/>
      <c r="D225" s="984"/>
      <c r="E225" s="984"/>
      <c r="F225" s="984"/>
      <c r="G225" s="984"/>
      <c r="H225" s="984"/>
      <c r="I225" s="984"/>
      <c r="J225" s="984"/>
      <c r="K225" s="984"/>
      <c r="L225" s="984"/>
      <c r="M225" s="984"/>
      <c r="N225" s="984"/>
      <c r="O225" s="984"/>
      <c r="P225" s="984"/>
      <c r="Q225" s="984"/>
      <c r="R225" s="984"/>
      <c r="S225" s="984"/>
      <c r="T225" s="984"/>
      <c r="U225" s="984"/>
      <c r="V225" s="984"/>
      <c r="W225" s="984"/>
      <c r="X225" s="984"/>
      <c r="Y225" s="984"/>
      <c r="Z225" s="984"/>
    </row>
    <row r="226">
      <c r="A226" s="984"/>
      <c r="B226" s="984"/>
      <c r="C226" s="984"/>
      <c r="D226" s="984"/>
      <c r="E226" s="984"/>
      <c r="F226" s="984"/>
      <c r="G226" s="984"/>
      <c r="H226" s="984"/>
      <c r="I226" s="984"/>
      <c r="J226" s="984"/>
      <c r="K226" s="984"/>
      <c r="L226" s="984"/>
      <c r="M226" s="984"/>
      <c r="N226" s="984"/>
      <c r="O226" s="984"/>
      <c r="P226" s="984"/>
      <c r="Q226" s="984"/>
      <c r="R226" s="984"/>
      <c r="S226" s="984"/>
      <c r="T226" s="984"/>
      <c r="U226" s="984"/>
      <c r="V226" s="984"/>
      <c r="W226" s="984"/>
      <c r="X226" s="984"/>
      <c r="Y226" s="984"/>
      <c r="Z226" s="984"/>
    </row>
    <row r="227">
      <c r="A227" s="984"/>
      <c r="B227" s="984"/>
      <c r="C227" s="984"/>
      <c r="D227" s="984"/>
      <c r="E227" s="984"/>
      <c r="F227" s="984"/>
      <c r="G227" s="984"/>
      <c r="H227" s="984"/>
      <c r="I227" s="984"/>
      <c r="J227" s="984"/>
      <c r="K227" s="984"/>
      <c r="L227" s="984"/>
      <c r="M227" s="984"/>
      <c r="N227" s="984"/>
      <c r="O227" s="984"/>
      <c r="P227" s="984"/>
      <c r="Q227" s="984"/>
      <c r="R227" s="984"/>
      <c r="S227" s="984"/>
      <c r="T227" s="984"/>
      <c r="U227" s="984"/>
      <c r="V227" s="984"/>
      <c r="W227" s="984"/>
      <c r="X227" s="984"/>
      <c r="Y227" s="984"/>
      <c r="Z227" s="984"/>
    </row>
    <row r="228">
      <c r="A228" s="984"/>
      <c r="B228" s="984"/>
      <c r="C228" s="984"/>
      <c r="D228" s="984"/>
      <c r="E228" s="984"/>
      <c r="F228" s="984"/>
      <c r="G228" s="984"/>
      <c r="H228" s="984"/>
      <c r="I228" s="984"/>
      <c r="J228" s="984"/>
      <c r="K228" s="984"/>
      <c r="L228" s="984"/>
      <c r="M228" s="984"/>
      <c r="N228" s="984"/>
      <c r="O228" s="984"/>
      <c r="P228" s="984"/>
      <c r="Q228" s="984"/>
      <c r="R228" s="984"/>
      <c r="S228" s="984"/>
      <c r="T228" s="984"/>
      <c r="U228" s="984"/>
      <c r="V228" s="984"/>
      <c r="W228" s="984"/>
      <c r="X228" s="984"/>
      <c r="Y228" s="984"/>
      <c r="Z228" s="984"/>
    </row>
    <row r="229">
      <c r="A229" s="984"/>
      <c r="B229" s="984"/>
      <c r="C229" s="984"/>
      <c r="D229" s="984"/>
      <c r="E229" s="984"/>
      <c r="F229" s="984"/>
      <c r="G229" s="984"/>
      <c r="H229" s="984"/>
      <c r="I229" s="984"/>
      <c r="J229" s="984"/>
      <c r="K229" s="984"/>
      <c r="L229" s="984"/>
      <c r="M229" s="984"/>
      <c r="N229" s="984"/>
      <c r="O229" s="984"/>
      <c r="P229" s="984"/>
      <c r="Q229" s="984"/>
      <c r="R229" s="984"/>
      <c r="S229" s="984"/>
      <c r="T229" s="984"/>
      <c r="U229" s="984"/>
      <c r="V229" s="984"/>
      <c r="W229" s="984"/>
      <c r="X229" s="984"/>
      <c r="Y229" s="984"/>
      <c r="Z229" s="984"/>
    </row>
    <row r="230">
      <c r="A230" s="984"/>
      <c r="B230" s="984"/>
      <c r="C230" s="984"/>
      <c r="D230" s="984"/>
      <c r="E230" s="984"/>
      <c r="F230" s="984"/>
      <c r="G230" s="984"/>
      <c r="H230" s="984"/>
      <c r="I230" s="984"/>
      <c r="J230" s="984"/>
      <c r="K230" s="984"/>
      <c r="L230" s="984"/>
      <c r="M230" s="984"/>
      <c r="N230" s="984"/>
      <c r="O230" s="984"/>
      <c r="P230" s="984"/>
      <c r="Q230" s="984"/>
      <c r="R230" s="984"/>
      <c r="S230" s="984"/>
      <c r="T230" s="984"/>
      <c r="U230" s="984"/>
      <c r="V230" s="984"/>
      <c r="W230" s="984"/>
      <c r="X230" s="984"/>
      <c r="Y230" s="984"/>
      <c r="Z230" s="984"/>
    </row>
    <row r="231">
      <c r="A231" s="984"/>
      <c r="B231" s="984"/>
      <c r="C231" s="984"/>
      <c r="D231" s="984"/>
      <c r="E231" s="984"/>
      <c r="F231" s="984"/>
      <c r="G231" s="984"/>
      <c r="H231" s="984"/>
      <c r="I231" s="984"/>
      <c r="J231" s="984"/>
      <c r="K231" s="984"/>
      <c r="L231" s="984"/>
      <c r="M231" s="984"/>
      <c r="N231" s="984"/>
      <c r="O231" s="984"/>
      <c r="P231" s="984"/>
      <c r="Q231" s="984"/>
      <c r="R231" s="984"/>
      <c r="S231" s="984"/>
      <c r="T231" s="984"/>
      <c r="U231" s="984"/>
      <c r="V231" s="984"/>
      <c r="W231" s="984"/>
      <c r="X231" s="984"/>
      <c r="Y231" s="984"/>
      <c r="Z231" s="984"/>
    </row>
    <row r="232">
      <c r="A232" s="984"/>
      <c r="B232" s="984"/>
      <c r="C232" s="984"/>
      <c r="D232" s="984"/>
      <c r="E232" s="984"/>
      <c r="F232" s="984"/>
      <c r="G232" s="984"/>
      <c r="H232" s="984"/>
      <c r="I232" s="984"/>
      <c r="J232" s="984"/>
      <c r="K232" s="984"/>
      <c r="L232" s="984"/>
      <c r="M232" s="984"/>
      <c r="N232" s="984"/>
      <c r="O232" s="984"/>
      <c r="P232" s="984"/>
      <c r="Q232" s="984"/>
      <c r="R232" s="984"/>
      <c r="S232" s="984"/>
      <c r="T232" s="984"/>
      <c r="U232" s="984"/>
      <c r="V232" s="984"/>
      <c r="W232" s="984"/>
      <c r="X232" s="984"/>
      <c r="Y232" s="984"/>
      <c r="Z232" s="984"/>
    </row>
    <row r="233">
      <c r="A233" s="984"/>
      <c r="B233" s="984"/>
      <c r="C233" s="984"/>
      <c r="D233" s="984"/>
      <c r="E233" s="984"/>
      <c r="F233" s="984"/>
      <c r="G233" s="984"/>
      <c r="H233" s="984"/>
      <c r="I233" s="984"/>
      <c r="J233" s="984"/>
      <c r="K233" s="984"/>
      <c r="L233" s="984"/>
      <c r="M233" s="984"/>
      <c r="N233" s="984"/>
      <c r="O233" s="984"/>
      <c r="P233" s="984"/>
      <c r="Q233" s="984"/>
      <c r="R233" s="984"/>
      <c r="S233" s="984"/>
      <c r="T233" s="984"/>
      <c r="U233" s="984"/>
      <c r="V233" s="984"/>
      <c r="W233" s="984"/>
      <c r="X233" s="984"/>
      <c r="Y233" s="984"/>
      <c r="Z233" s="984"/>
    </row>
    <row r="234">
      <c r="A234" s="984"/>
      <c r="B234" s="984"/>
      <c r="C234" s="984"/>
      <c r="D234" s="984"/>
      <c r="E234" s="984"/>
      <c r="F234" s="984"/>
      <c r="G234" s="984"/>
      <c r="H234" s="984"/>
      <c r="I234" s="984"/>
      <c r="J234" s="984"/>
      <c r="K234" s="984"/>
      <c r="L234" s="984"/>
      <c r="M234" s="984"/>
      <c r="N234" s="984"/>
      <c r="O234" s="984"/>
      <c r="P234" s="984"/>
      <c r="Q234" s="984"/>
      <c r="R234" s="984"/>
      <c r="S234" s="984"/>
      <c r="T234" s="984"/>
      <c r="U234" s="984"/>
      <c r="V234" s="984"/>
      <c r="W234" s="984"/>
      <c r="X234" s="984"/>
      <c r="Y234" s="984"/>
      <c r="Z234" s="984"/>
    </row>
    <row r="235">
      <c r="A235" s="984"/>
      <c r="B235" s="984"/>
      <c r="C235" s="984"/>
      <c r="D235" s="984"/>
      <c r="E235" s="984"/>
      <c r="F235" s="984"/>
      <c r="G235" s="984"/>
      <c r="H235" s="984"/>
      <c r="I235" s="984"/>
      <c r="J235" s="984"/>
      <c r="K235" s="984"/>
      <c r="L235" s="984"/>
      <c r="M235" s="984"/>
      <c r="N235" s="984"/>
      <c r="O235" s="984"/>
      <c r="P235" s="984"/>
      <c r="Q235" s="984"/>
      <c r="R235" s="984"/>
      <c r="S235" s="984"/>
      <c r="T235" s="984"/>
      <c r="U235" s="984"/>
      <c r="V235" s="984"/>
      <c r="W235" s="984"/>
      <c r="X235" s="984"/>
      <c r="Y235" s="984"/>
      <c r="Z235" s="984"/>
    </row>
    <row r="236">
      <c r="A236" s="984"/>
      <c r="B236" s="984"/>
      <c r="C236" s="984"/>
      <c r="D236" s="984"/>
      <c r="E236" s="984"/>
      <c r="F236" s="984"/>
      <c r="G236" s="984"/>
      <c r="H236" s="984"/>
      <c r="I236" s="984"/>
      <c r="J236" s="984"/>
      <c r="K236" s="984"/>
      <c r="L236" s="984"/>
      <c r="M236" s="984"/>
      <c r="N236" s="984"/>
      <c r="O236" s="984"/>
      <c r="P236" s="984"/>
      <c r="Q236" s="984"/>
      <c r="R236" s="984"/>
      <c r="S236" s="984"/>
      <c r="T236" s="984"/>
      <c r="U236" s="984"/>
      <c r="V236" s="984"/>
      <c r="W236" s="984"/>
      <c r="X236" s="984"/>
      <c r="Y236" s="984"/>
      <c r="Z236" s="984"/>
    </row>
    <row r="237">
      <c r="A237" s="984"/>
      <c r="B237" s="984"/>
      <c r="C237" s="984"/>
      <c r="D237" s="984"/>
      <c r="E237" s="984"/>
      <c r="F237" s="984"/>
      <c r="G237" s="984"/>
      <c r="H237" s="984"/>
      <c r="I237" s="984"/>
      <c r="J237" s="984"/>
      <c r="K237" s="984"/>
      <c r="L237" s="984"/>
      <c r="M237" s="984"/>
      <c r="N237" s="984"/>
      <c r="O237" s="984"/>
      <c r="P237" s="984"/>
      <c r="Q237" s="984"/>
      <c r="R237" s="984"/>
      <c r="S237" s="984"/>
      <c r="T237" s="984"/>
      <c r="U237" s="984"/>
      <c r="V237" s="984"/>
      <c r="W237" s="984"/>
      <c r="X237" s="984"/>
      <c r="Y237" s="984"/>
      <c r="Z237" s="984"/>
    </row>
    <row r="238">
      <c r="A238" s="984"/>
      <c r="B238" s="984"/>
      <c r="C238" s="984"/>
      <c r="D238" s="984"/>
      <c r="E238" s="984"/>
      <c r="F238" s="984"/>
      <c r="G238" s="984"/>
      <c r="H238" s="984"/>
      <c r="I238" s="984"/>
      <c r="J238" s="984"/>
      <c r="K238" s="984"/>
      <c r="L238" s="984"/>
      <c r="M238" s="984"/>
      <c r="N238" s="984"/>
      <c r="O238" s="984"/>
      <c r="P238" s="984"/>
      <c r="Q238" s="984"/>
      <c r="R238" s="984"/>
      <c r="S238" s="984"/>
      <c r="T238" s="984"/>
      <c r="U238" s="984"/>
      <c r="V238" s="984"/>
      <c r="W238" s="984"/>
      <c r="X238" s="984"/>
      <c r="Y238" s="984"/>
      <c r="Z238" s="984"/>
    </row>
    <row r="239">
      <c r="A239" s="984"/>
      <c r="B239" s="984"/>
      <c r="C239" s="984"/>
      <c r="D239" s="984"/>
      <c r="E239" s="984"/>
      <c r="F239" s="984"/>
      <c r="G239" s="984"/>
      <c r="H239" s="984"/>
      <c r="I239" s="984"/>
      <c r="J239" s="984"/>
      <c r="K239" s="984"/>
      <c r="L239" s="984"/>
      <c r="M239" s="984"/>
      <c r="N239" s="984"/>
      <c r="O239" s="984"/>
      <c r="P239" s="984"/>
      <c r="Q239" s="984"/>
      <c r="R239" s="984"/>
      <c r="S239" s="984"/>
      <c r="T239" s="984"/>
      <c r="U239" s="984"/>
      <c r="V239" s="984"/>
      <c r="W239" s="984"/>
      <c r="X239" s="984"/>
      <c r="Y239" s="984"/>
      <c r="Z239" s="984"/>
    </row>
    <row r="240">
      <c r="A240" s="984"/>
      <c r="B240" s="984"/>
      <c r="C240" s="984"/>
      <c r="D240" s="984"/>
      <c r="E240" s="984"/>
      <c r="F240" s="984"/>
      <c r="G240" s="984"/>
      <c r="H240" s="984"/>
      <c r="I240" s="984"/>
      <c r="J240" s="984"/>
      <c r="K240" s="984"/>
      <c r="L240" s="984"/>
      <c r="M240" s="984"/>
      <c r="N240" s="984"/>
      <c r="O240" s="984"/>
      <c r="P240" s="984"/>
      <c r="Q240" s="984"/>
      <c r="R240" s="984"/>
      <c r="S240" s="984"/>
      <c r="T240" s="984"/>
      <c r="U240" s="984"/>
      <c r="V240" s="984"/>
      <c r="W240" s="984"/>
      <c r="X240" s="984"/>
      <c r="Y240" s="984"/>
      <c r="Z240" s="984"/>
    </row>
    <row r="241">
      <c r="A241" s="984"/>
      <c r="B241" s="984"/>
      <c r="C241" s="984"/>
      <c r="D241" s="984"/>
      <c r="E241" s="984"/>
      <c r="F241" s="984"/>
      <c r="G241" s="984"/>
      <c r="H241" s="984"/>
      <c r="I241" s="984"/>
      <c r="J241" s="984"/>
      <c r="K241" s="984"/>
      <c r="L241" s="984"/>
      <c r="M241" s="984"/>
      <c r="N241" s="984"/>
      <c r="O241" s="984"/>
      <c r="P241" s="984"/>
      <c r="Q241" s="984"/>
      <c r="R241" s="984"/>
      <c r="S241" s="984"/>
      <c r="T241" s="984"/>
      <c r="U241" s="984"/>
      <c r="V241" s="984"/>
      <c r="W241" s="984"/>
      <c r="X241" s="984"/>
      <c r="Y241" s="984"/>
      <c r="Z241" s="984"/>
    </row>
    <row r="242">
      <c r="A242" s="984"/>
      <c r="B242" s="984"/>
      <c r="C242" s="984"/>
      <c r="D242" s="984"/>
      <c r="E242" s="984"/>
      <c r="F242" s="984"/>
      <c r="G242" s="984"/>
      <c r="H242" s="984"/>
      <c r="I242" s="984"/>
      <c r="J242" s="984"/>
      <c r="K242" s="984"/>
      <c r="L242" s="984"/>
      <c r="M242" s="984"/>
      <c r="N242" s="984"/>
      <c r="O242" s="984"/>
      <c r="P242" s="984"/>
      <c r="Q242" s="984"/>
      <c r="R242" s="984"/>
      <c r="S242" s="984"/>
      <c r="T242" s="984"/>
      <c r="U242" s="984"/>
      <c r="V242" s="984"/>
      <c r="W242" s="984"/>
      <c r="X242" s="984"/>
      <c r="Y242" s="984"/>
      <c r="Z242" s="984"/>
    </row>
    <row r="243">
      <c r="A243" s="984"/>
      <c r="B243" s="984"/>
      <c r="C243" s="984"/>
      <c r="D243" s="984"/>
      <c r="E243" s="984"/>
      <c r="F243" s="984"/>
      <c r="G243" s="984"/>
      <c r="H243" s="984"/>
      <c r="I243" s="984"/>
      <c r="J243" s="984"/>
      <c r="K243" s="984"/>
      <c r="L243" s="984"/>
      <c r="M243" s="984"/>
      <c r="N243" s="984"/>
      <c r="O243" s="984"/>
      <c r="P243" s="984"/>
      <c r="Q243" s="984"/>
      <c r="R243" s="984"/>
      <c r="S243" s="984"/>
      <c r="T243" s="984"/>
      <c r="U243" s="984"/>
      <c r="V243" s="984"/>
      <c r="W243" s="984"/>
      <c r="X243" s="984"/>
      <c r="Y243" s="984"/>
      <c r="Z243" s="984"/>
    </row>
    <row r="244">
      <c r="A244" s="984"/>
      <c r="B244" s="984"/>
      <c r="C244" s="984"/>
      <c r="D244" s="984"/>
      <c r="E244" s="984"/>
      <c r="F244" s="984"/>
      <c r="G244" s="984"/>
      <c r="H244" s="984"/>
      <c r="I244" s="984"/>
      <c r="J244" s="984"/>
      <c r="K244" s="984"/>
      <c r="L244" s="984"/>
      <c r="M244" s="984"/>
      <c r="N244" s="984"/>
      <c r="O244" s="984"/>
      <c r="P244" s="984"/>
      <c r="Q244" s="984"/>
      <c r="R244" s="984"/>
      <c r="S244" s="984"/>
      <c r="T244" s="984"/>
      <c r="U244" s="984"/>
      <c r="V244" s="984"/>
      <c r="W244" s="984"/>
      <c r="X244" s="984"/>
      <c r="Y244" s="984"/>
      <c r="Z244" s="984"/>
    </row>
    <row r="245">
      <c r="A245" s="984"/>
      <c r="B245" s="984"/>
      <c r="C245" s="984"/>
      <c r="D245" s="984"/>
      <c r="E245" s="984"/>
      <c r="F245" s="984"/>
      <c r="G245" s="984"/>
      <c r="H245" s="984"/>
      <c r="I245" s="984"/>
      <c r="J245" s="984"/>
      <c r="K245" s="984"/>
      <c r="L245" s="984"/>
      <c r="M245" s="984"/>
      <c r="N245" s="984"/>
      <c r="O245" s="984"/>
      <c r="P245" s="984"/>
      <c r="Q245" s="984"/>
      <c r="R245" s="984"/>
      <c r="S245" s="984"/>
      <c r="T245" s="984"/>
      <c r="U245" s="984"/>
      <c r="V245" s="984"/>
      <c r="W245" s="984"/>
      <c r="X245" s="984"/>
      <c r="Y245" s="984"/>
      <c r="Z245" s="984"/>
    </row>
    <row r="246">
      <c r="A246" s="984"/>
      <c r="B246" s="984"/>
      <c r="C246" s="984"/>
      <c r="D246" s="984"/>
      <c r="E246" s="984"/>
      <c r="F246" s="984"/>
      <c r="G246" s="984"/>
      <c r="H246" s="984"/>
      <c r="I246" s="984"/>
      <c r="J246" s="984"/>
      <c r="K246" s="984"/>
      <c r="L246" s="984"/>
      <c r="M246" s="984"/>
      <c r="N246" s="984"/>
      <c r="O246" s="984"/>
      <c r="P246" s="984"/>
      <c r="Q246" s="984"/>
      <c r="R246" s="984"/>
      <c r="S246" s="984"/>
      <c r="T246" s="984"/>
      <c r="U246" s="984"/>
      <c r="V246" s="984"/>
      <c r="W246" s="984"/>
      <c r="X246" s="984"/>
      <c r="Y246" s="984"/>
      <c r="Z246" s="984"/>
    </row>
    <row r="247">
      <c r="A247" s="984"/>
      <c r="B247" s="984"/>
      <c r="C247" s="984"/>
      <c r="D247" s="984"/>
      <c r="E247" s="984"/>
      <c r="F247" s="984"/>
      <c r="G247" s="984"/>
      <c r="H247" s="984"/>
      <c r="I247" s="984"/>
      <c r="J247" s="984"/>
      <c r="K247" s="984"/>
      <c r="L247" s="984"/>
      <c r="M247" s="984"/>
      <c r="N247" s="984"/>
      <c r="O247" s="984"/>
      <c r="P247" s="984"/>
      <c r="Q247" s="984"/>
      <c r="R247" s="984"/>
      <c r="S247" s="984"/>
      <c r="T247" s="984"/>
      <c r="U247" s="984"/>
      <c r="V247" s="984"/>
      <c r="W247" s="984"/>
      <c r="X247" s="984"/>
      <c r="Y247" s="984"/>
      <c r="Z247" s="984"/>
    </row>
    <row r="248">
      <c r="A248" s="984"/>
      <c r="B248" s="984"/>
      <c r="C248" s="984"/>
      <c r="D248" s="984"/>
      <c r="E248" s="984"/>
      <c r="F248" s="984"/>
      <c r="G248" s="984"/>
      <c r="H248" s="984"/>
      <c r="I248" s="984"/>
      <c r="J248" s="984"/>
      <c r="K248" s="984"/>
      <c r="L248" s="984"/>
      <c r="M248" s="984"/>
      <c r="N248" s="984"/>
      <c r="O248" s="984"/>
      <c r="P248" s="984"/>
      <c r="Q248" s="984"/>
      <c r="R248" s="984"/>
      <c r="S248" s="984"/>
      <c r="T248" s="984"/>
      <c r="U248" s="984"/>
      <c r="V248" s="984"/>
      <c r="W248" s="984"/>
      <c r="X248" s="984"/>
      <c r="Y248" s="984"/>
      <c r="Z248" s="984"/>
    </row>
    <row r="249">
      <c r="A249" s="984"/>
      <c r="B249" s="984"/>
      <c r="C249" s="984"/>
      <c r="D249" s="984"/>
      <c r="E249" s="984"/>
      <c r="F249" s="984"/>
      <c r="G249" s="984"/>
      <c r="H249" s="984"/>
      <c r="I249" s="984"/>
      <c r="J249" s="984"/>
      <c r="K249" s="984"/>
      <c r="L249" s="984"/>
      <c r="M249" s="984"/>
      <c r="N249" s="984"/>
      <c r="O249" s="984"/>
      <c r="P249" s="984"/>
      <c r="Q249" s="984"/>
      <c r="R249" s="984"/>
      <c r="S249" s="984"/>
      <c r="T249" s="984"/>
      <c r="U249" s="984"/>
      <c r="V249" s="984"/>
      <c r="W249" s="984"/>
      <c r="X249" s="984"/>
      <c r="Y249" s="984"/>
      <c r="Z249" s="984"/>
    </row>
    <row r="250">
      <c r="A250" s="984"/>
      <c r="B250" s="984"/>
      <c r="C250" s="984"/>
      <c r="D250" s="984"/>
      <c r="E250" s="984"/>
      <c r="F250" s="984"/>
      <c r="G250" s="984"/>
      <c r="H250" s="984"/>
      <c r="I250" s="984"/>
      <c r="J250" s="984"/>
      <c r="K250" s="984"/>
      <c r="L250" s="984"/>
      <c r="M250" s="984"/>
      <c r="N250" s="984"/>
      <c r="O250" s="984"/>
      <c r="P250" s="984"/>
      <c r="Q250" s="984"/>
      <c r="R250" s="984"/>
      <c r="S250" s="984"/>
      <c r="T250" s="984"/>
      <c r="U250" s="984"/>
      <c r="V250" s="984"/>
      <c r="W250" s="984"/>
      <c r="X250" s="984"/>
      <c r="Y250" s="984"/>
      <c r="Z250" s="984"/>
    </row>
    <row r="251">
      <c r="A251" s="984"/>
      <c r="B251" s="984"/>
      <c r="C251" s="984"/>
      <c r="D251" s="984"/>
      <c r="E251" s="984"/>
      <c r="F251" s="984"/>
      <c r="G251" s="984"/>
      <c r="H251" s="984"/>
      <c r="I251" s="984"/>
      <c r="J251" s="984"/>
      <c r="K251" s="984"/>
      <c r="L251" s="984"/>
      <c r="M251" s="984"/>
      <c r="N251" s="984"/>
      <c r="O251" s="984"/>
      <c r="P251" s="984"/>
      <c r="Q251" s="984"/>
      <c r="R251" s="984"/>
      <c r="S251" s="984"/>
      <c r="T251" s="984"/>
      <c r="U251" s="984"/>
      <c r="V251" s="984"/>
      <c r="W251" s="984"/>
      <c r="X251" s="984"/>
      <c r="Y251" s="984"/>
      <c r="Z251" s="984"/>
    </row>
    <row r="252">
      <c r="A252" s="984"/>
      <c r="B252" s="984"/>
      <c r="C252" s="984"/>
      <c r="D252" s="984"/>
      <c r="E252" s="984"/>
      <c r="F252" s="984"/>
      <c r="G252" s="984"/>
      <c r="H252" s="984"/>
      <c r="I252" s="984"/>
      <c r="J252" s="984"/>
      <c r="K252" s="984"/>
      <c r="L252" s="984"/>
      <c r="M252" s="984"/>
      <c r="N252" s="984"/>
      <c r="O252" s="984"/>
      <c r="P252" s="984"/>
      <c r="Q252" s="984"/>
      <c r="R252" s="984"/>
      <c r="S252" s="984"/>
      <c r="T252" s="984"/>
      <c r="U252" s="984"/>
      <c r="V252" s="984"/>
      <c r="W252" s="984"/>
      <c r="X252" s="984"/>
      <c r="Y252" s="984"/>
      <c r="Z252" s="984"/>
    </row>
    <row r="253">
      <c r="A253" s="984"/>
      <c r="B253" s="984"/>
      <c r="C253" s="984"/>
      <c r="D253" s="984"/>
      <c r="E253" s="984"/>
      <c r="F253" s="984"/>
      <c r="G253" s="984"/>
      <c r="H253" s="984"/>
      <c r="I253" s="984"/>
      <c r="J253" s="984"/>
      <c r="K253" s="984"/>
      <c r="L253" s="984"/>
      <c r="M253" s="984"/>
      <c r="N253" s="984"/>
      <c r="O253" s="984"/>
      <c r="P253" s="984"/>
      <c r="Q253" s="984"/>
      <c r="R253" s="984"/>
      <c r="S253" s="984"/>
      <c r="T253" s="984"/>
      <c r="U253" s="984"/>
      <c r="V253" s="984"/>
      <c r="W253" s="984"/>
      <c r="X253" s="984"/>
      <c r="Y253" s="984"/>
      <c r="Z253" s="984"/>
    </row>
    <row r="254">
      <c r="A254" s="984"/>
      <c r="B254" s="984"/>
      <c r="C254" s="984"/>
      <c r="D254" s="984"/>
      <c r="E254" s="984"/>
      <c r="F254" s="984"/>
      <c r="G254" s="984"/>
      <c r="H254" s="984"/>
      <c r="I254" s="984"/>
      <c r="J254" s="984"/>
      <c r="K254" s="984"/>
      <c r="L254" s="984"/>
      <c r="M254" s="984"/>
      <c r="N254" s="984"/>
      <c r="O254" s="984"/>
      <c r="P254" s="984"/>
      <c r="Q254" s="984"/>
      <c r="R254" s="984"/>
      <c r="S254" s="984"/>
      <c r="T254" s="984"/>
      <c r="U254" s="984"/>
      <c r="V254" s="984"/>
      <c r="W254" s="984"/>
      <c r="X254" s="984"/>
      <c r="Y254" s="984"/>
      <c r="Z254" s="984"/>
    </row>
    <row r="255">
      <c r="A255" s="984"/>
      <c r="B255" s="984"/>
      <c r="C255" s="984"/>
      <c r="D255" s="984"/>
      <c r="E255" s="984"/>
      <c r="F255" s="984"/>
      <c r="G255" s="984"/>
      <c r="H255" s="984"/>
      <c r="I255" s="984"/>
      <c r="J255" s="984"/>
      <c r="K255" s="984"/>
      <c r="L255" s="984"/>
      <c r="M255" s="984"/>
      <c r="N255" s="984"/>
      <c r="O255" s="984"/>
      <c r="P255" s="984"/>
      <c r="Q255" s="984"/>
      <c r="R255" s="984"/>
      <c r="S255" s="984"/>
      <c r="T255" s="984"/>
      <c r="U255" s="984"/>
      <c r="V255" s="984"/>
      <c r="W255" s="984"/>
      <c r="X255" s="984"/>
      <c r="Y255" s="984"/>
      <c r="Z255" s="984"/>
    </row>
    <row r="256">
      <c r="A256" s="984"/>
      <c r="B256" s="984"/>
      <c r="C256" s="984"/>
      <c r="D256" s="984"/>
      <c r="E256" s="984"/>
      <c r="F256" s="984"/>
      <c r="G256" s="984"/>
      <c r="H256" s="984"/>
      <c r="I256" s="984"/>
      <c r="J256" s="984"/>
      <c r="K256" s="984"/>
      <c r="L256" s="984"/>
      <c r="M256" s="984"/>
      <c r="N256" s="984"/>
      <c r="O256" s="984"/>
      <c r="P256" s="984"/>
      <c r="Q256" s="984"/>
      <c r="R256" s="984"/>
      <c r="S256" s="984"/>
      <c r="T256" s="984"/>
      <c r="U256" s="984"/>
      <c r="V256" s="984"/>
      <c r="W256" s="984"/>
      <c r="X256" s="984"/>
      <c r="Y256" s="984"/>
      <c r="Z256" s="984"/>
    </row>
    <row r="257">
      <c r="A257" s="984"/>
      <c r="B257" s="984"/>
      <c r="C257" s="984"/>
      <c r="D257" s="984"/>
      <c r="E257" s="984"/>
      <c r="F257" s="984"/>
      <c r="G257" s="984"/>
      <c r="H257" s="984"/>
      <c r="I257" s="984"/>
      <c r="J257" s="984"/>
      <c r="K257" s="984"/>
      <c r="L257" s="984"/>
      <c r="M257" s="984"/>
      <c r="N257" s="984"/>
      <c r="O257" s="984"/>
      <c r="P257" s="984"/>
      <c r="Q257" s="984"/>
      <c r="R257" s="984"/>
      <c r="S257" s="984"/>
      <c r="T257" s="984"/>
      <c r="U257" s="984"/>
      <c r="V257" s="984"/>
      <c r="W257" s="984"/>
      <c r="X257" s="984"/>
      <c r="Y257" s="984"/>
      <c r="Z257" s="984"/>
    </row>
    <row r="258">
      <c r="A258" s="984"/>
      <c r="B258" s="984"/>
      <c r="C258" s="984"/>
      <c r="D258" s="984"/>
      <c r="E258" s="984"/>
      <c r="F258" s="984"/>
      <c r="G258" s="984"/>
      <c r="H258" s="984"/>
      <c r="I258" s="984"/>
      <c r="J258" s="984"/>
      <c r="K258" s="984"/>
      <c r="L258" s="984"/>
      <c r="M258" s="984"/>
      <c r="N258" s="984"/>
      <c r="O258" s="984"/>
      <c r="P258" s="984"/>
      <c r="Q258" s="984"/>
      <c r="R258" s="984"/>
      <c r="S258" s="984"/>
      <c r="T258" s="984"/>
      <c r="U258" s="984"/>
      <c r="V258" s="984"/>
      <c r="W258" s="984"/>
      <c r="X258" s="984"/>
      <c r="Y258" s="984"/>
      <c r="Z258" s="984"/>
    </row>
    <row r="259">
      <c r="A259" s="984"/>
      <c r="B259" s="984"/>
      <c r="C259" s="984"/>
      <c r="D259" s="984"/>
      <c r="E259" s="984"/>
      <c r="F259" s="984"/>
      <c r="G259" s="984"/>
      <c r="H259" s="984"/>
      <c r="I259" s="984"/>
      <c r="J259" s="984"/>
      <c r="K259" s="984"/>
      <c r="L259" s="984"/>
      <c r="M259" s="984"/>
      <c r="N259" s="984"/>
      <c r="O259" s="984"/>
      <c r="P259" s="984"/>
      <c r="Q259" s="984"/>
      <c r="R259" s="984"/>
      <c r="S259" s="984"/>
      <c r="T259" s="984"/>
      <c r="U259" s="984"/>
      <c r="V259" s="984"/>
      <c r="W259" s="984"/>
      <c r="X259" s="984"/>
      <c r="Y259" s="984"/>
      <c r="Z259" s="984"/>
    </row>
    <row r="260">
      <c r="A260" s="984"/>
      <c r="B260" s="984"/>
      <c r="C260" s="984"/>
      <c r="D260" s="984"/>
      <c r="E260" s="984"/>
      <c r="F260" s="984"/>
      <c r="G260" s="984"/>
      <c r="H260" s="984"/>
      <c r="I260" s="984"/>
      <c r="J260" s="984"/>
      <c r="K260" s="984"/>
      <c r="L260" s="984"/>
      <c r="M260" s="984"/>
      <c r="N260" s="984"/>
      <c r="O260" s="984"/>
      <c r="P260" s="984"/>
      <c r="Q260" s="984"/>
      <c r="R260" s="984"/>
      <c r="S260" s="984"/>
      <c r="T260" s="984"/>
      <c r="U260" s="984"/>
      <c r="V260" s="984"/>
      <c r="W260" s="984"/>
      <c r="X260" s="984"/>
      <c r="Y260" s="984"/>
      <c r="Z260" s="984"/>
    </row>
    <row r="261">
      <c r="A261" s="984"/>
      <c r="B261" s="984"/>
      <c r="C261" s="984"/>
      <c r="D261" s="984"/>
      <c r="E261" s="984"/>
      <c r="F261" s="984"/>
      <c r="G261" s="984"/>
      <c r="H261" s="984"/>
      <c r="I261" s="984"/>
      <c r="J261" s="984"/>
      <c r="K261" s="984"/>
      <c r="L261" s="984"/>
      <c r="M261" s="984"/>
      <c r="N261" s="984"/>
      <c r="O261" s="984"/>
      <c r="P261" s="984"/>
      <c r="Q261" s="984"/>
      <c r="R261" s="984"/>
      <c r="S261" s="984"/>
      <c r="T261" s="984"/>
      <c r="U261" s="984"/>
      <c r="V261" s="984"/>
      <c r="W261" s="984"/>
      <c r="X261" s="984"/>
      <c r="Y261" s="984"/>
      <c r="Z261" s="984"/>
    </row>
    <row r="262">
      <c r="A262" s="984"/>
      <c r="B262" s="984"/>
      <c r="C262" s="984"/>
      <c r="D262" s="984"/>
      <c r="E262" s="984"/>
      <c r="F262" s="984"/>
      <c r="G262" s="984"/>
      <c r="H262" s="984"/>
      <c r="I262" s="984"/>
      <c r="J262" s="984"/>
      <c r="K262" s="984"/>
      <c r="L262" s="984"/>
      <c r="M262" s="984"/>
      <c r="N262" s="984"/>
      <c r="O262" s="984"/>
      <c r="P262" s="984"/>
      <c r="Q262" s="984"/>
      <c r="R262" s="984"/>
      <c r="S262" s="984"/>
      <c r="T262" s="984"/>
      <c r="U262" s="984"/>
      <c r="V262" s="984"/>
      <c r="W262" s="984"/>
      <c r="X262" s="984"/>
      <c r="Y262" s="984"/>
      <c r="Z262" s="984"/>
    </row>
    <row r="263">
      <c r="A263" s="984"/>
      <c r="B263" s="984"/>
      <c r="C263" s="984"/>
      <c r="D263" s="984"/>
      <c r="E263" s="984"/>
      <c r="F263" s="984"/>
      <c r="G263" s="984"/>
      <c r="H263" s="984"/>
      <c r="I263" s="984"/>
      <c r="J263" s="984"/>
      <c r="K263" s="984"/>
      <c r="L263" s="984"/>
      <c r="M263" s="984"/>
      <c r="N263" s="984"/>
      <c r="O263" s="984"/>
      <c r="P263" s="984"/>
      <c r="Q263" s="984"/>
      <c r="R263" s="984"/>
      <c r="S263" s="984"/>
      <c r="T263" s="984"/>
      <c r="U263" s="984"/>
      <c r="V263" s="984"/>
      <c r="W263" s="984"/>
      <c r="X263" s="984"/>
      <c r="Y263" s="984"/>
      <c r="Z263" s="984"/>
    </row>
    <row r="264">
      <c r="A264" s="984"/>
      <c r="B264" s="984"/>
      <c r="C264" s="984"/>
      <c r="D264" s="984"/>
      <c r="E264" s="984"/>
      <c r="F264" s="984"/>
      <c r="G264" s="984"/>
      <c r="H264" s="984"/>
      <c r="I264" s="984"/>
      <c r="J264" s="984"/>
      <c r="K264" s="984"/>
      <c r="L264" s="984"/>
      <c r="M264" s="984"/>
      <c r="N264" s="984"/>
      <c r="O264" s="984"/>
      <c r="P264" s="984"/>
      <c r="Q264" s="984"/>
      <c r="R264" s="984"/>
      <c r="S264" s="984"/>
      <c r="T264" s="984"/>
      <c r="U264" s="984"/>
      <c r="V264" s="984"/>
      <c r="W264" s="984"/>
      <c r="X264" s="984"/>
      <c r="Y264" s="984"/>
      <c r="Z264" s="984"/>
    </row>
    <row r="265">
      <c r="A265" s="984"/>
      <c r="B265" s="984"/>
      <c r="C265" s="984"/>
      <c r="D265" s="984"/>
      <c r="E265" s="984"/>
      <c r="F265" s="984"/>
      <c r="G265" s="984"/>
      <c r="H265" s="984"/>
      <c r="I265" s="984"/>
      <c r="J265" s="984"/>
      <c r="K265" s="984"/>
      <c r="L265" s="984"/>
      <c r="M265" s="984"/>
      <c r="N265" s="984"/>
      <c r="O265" s="984"/>
      <c r="P265" s="984"/>
      <c r="Q265" s="984"/>
      <c r="R265" s="984"/>
      <c r="S265" s="984"/>
      <c r="T265" s="984"/>
      <c r="U265" s="984"/>
      <c r="V265" s="984"/>
      <c r="W265" s="984"/>
      <c r="X265" s="984"/>
      <c r="Y265" s="984"/>
      <c r="Z265" s="984"/>
    </row>
    <row r="266">
      <c r="A266" s="984"/>
      <c r="B266" s="984"/>
      <c r="C266" s="984"/>
      <c r="D266" s="984"/>
      <c r="E266" s="984"/>
      <c r="F266" s="984"/>
      <c r="G266" s="984"/>
      <c r="H266" s="984"/>
      <c r="I266" s="984"/>
      <c r="J266" s="984"/>
      <c r="K266" s="984"/>
      <c r="L266" s="984"/>
      <c r="M266" s="984"/>
      <c r="N266" s="984"/>
      <c r="O266" s="984"/>
      <c r="P266" s="984"/>
      <c r="Q266" s="984"/>
      <c r="R266" s="984"/>
      <c r="S266" s="984"/>
      <c r="T266" s="984"/>
      <c r="U266" s="984"/>
      <c r="V266" s="984"/>
      <c r="W266" s="984"/>
      <c r="X266" s="984"/>
      <c r="Y266" s="984"/>
      <c r="Z266" s="984"/>
    </row>
    <row r="267">
      <c r="A267" s="984"/>
      <c r="B267" s="984"/>
      <c r="C267" s="984"/>
      <c r="D267" s="984"/>
      <c r="E267" s="984"/>
      <c r="F267" s="984"/>
      <c r="G267" s="984"/>
      <c r="H267" s="984"/>
      <c r="I267" s="984"/>
      <c r="J267" s="984"/>
      <c r="K267" s="984"/>
      <c r="L267" s="984"/>
      <c r="M267" s="984"/>
      <c r="N267" s="984"/>
      <c r="O267" s="984"/>
      <c r="P267" s="984"/>
      <c r="Q267" s="984"/>
      <c r="R267" s="984"/>
      <c r="S267" s="984"/>
      <c r="T267" s="984"/>
      <c r="U267" s="984"/>
      <c r="V267" s="984"/>
      <c r="W267" s="984"/>
      <c r="X267" s="984"/>
      <c r="Y267" s="984"/>
      <c r="Z267" s="984"/>
    </row>
    <row r="268">
      <c r="A268" s="984"/>
      <c r="B268" s="984"/>
      <c r="C268" s="984"/>
      <c r="D268" s="984"/>
      <c r="E268" s="984"/>
      <c r="F268" s="984"/>
      <c r="G268" s="984"/>
      <c r="H268" s="984"/>
      <c r="I268" s="984"/>
      <c r="J268" s="984"/>
      <c r="K268" s="984"/>
      <c r="L268" s="984"/>
      <c r="M268" s="984"/>
      <c r="N268" s="984"/>
      <c r="O268" s="984"/>
      <c r="P268" s="984"/>
      <c r="Q268" s="984"/>
      <c r="R268" s="984"/>
      <c r="S268" s="984"/>
      <c r="T268" s="984"/>
      <c r="U268" s="984"/>
      <c r="V268" s="984"/>
      <c r="W268" s="984"/>
      <c r="X268" s="984"/>
      <c r="Y268" s="984"/>
      <c r="Z268" s="984"/>
    </row>
    <row r="269">
      <c r="A269" s="984"/>
      <c r="B269" s="984"/>
      <c r="C269" s="984"/>
      <c r="D269" s="984"/>
      <c r="E269" s="984"/>
      <c r="F269" s="984"/>
      <c r="G269" s="984"/>
      <c r="H269" s="984"/>
      <c r="I269" s="984"/>
      <c r="J269" s="984"/>
      <c r="K269" s="984"/>
      <c r="L269" s="984"/>
      <c r="M269" s="984"/>
      <c r="N269" s="984"/>
      <c r="O269" s="984"/>
      <c r="P269" s="984"/>
      <c r="Q269" s="984"/>
      <c r="R269" s="984"/>
      <c r="S269" s="984"/>
      <c r="T269" s="984"/>
      <c r="U269" s="984"/>
      <c r="V269" s="984"/>
      <c r="W269" s="984"/>
      <c r="X269" s="984"/>
      <c r="Y269" s="984"/>
      <c r="Z269" s="984"/>
    </row>
    <row r="270">
      <c r="A270" s="984"/>
      <c r="B270" s="984"/>
      <c r="C270" s="984"/>
      <c r="D270" s="984"/>
      <c r="E270" s="984"/>
      <c r="F270" s="984"/>
      <c r="G270" s="984"/>
      <c r="H270" s="984"/>
      <c r="I270" s="984"/>
      <c r="J270" s="984"/>
      <c r="K270" s="984"/>
      <c r="L270" s="984"/>
      <c r="M270" s="984"/>
      <c r="N270" s="984"/>
      <c r="O270" s="984"/>
      <c r="P270" s="984"/>
      <c r="Q270" s="984"/>
      <c r="R270" s="984"/>
      <c r="S270" s="984"/>
      <c r="T270" s="984"/>
      <c r="U270" s="984"/>
      <c r="V270" s="984"/>
      <c r="W270" s="984"/>
      <c r="X270" s="984"/>
      <c r="Y270" s="984"/>
      <c r="Z270" s="984"/>
    </row>
    <row r="271">
      <c r="A271" s="984"/>
      <c r="B271" s="984"/>
      <c r="C271" s="984"/>
      <c r="D271" s="984"/>
      <c r="E271" s="984"/>
      <c r="F271" s="984"/>
      <c r="G271" s="984"/>
      <c r="H271" s="984"/>
      <c r="I271" s="984"/>
      <c r="J271" s="984"/>
      <c r="K271" s="984"/>
      <c r="L271" s="984"/>
      <c r="M271" s="984"/>
      <c r="N271" s="984"/>
      <c r="O271" s="984"/>
      <c r="P271" s="984"/>
      <c r="Q271" s="984"/>
      <c r="R271" s="984"/>
      <c r="S271" s="984"/>
      <c r="T271" s="984"/>
      <c r="U271" s="984"/>
      <c r="V271" s="984"/>
      <c r="W271" s="984"/>
      <c r="X271" s="984"/>
      <c r="Y271" s="984"/>
      <c r="Z271" s="984"/>
    </row>
    <row r="272">
      <c r="A272" s="984"/>
      <c r="B272" s="984"/>
      <c r="C272" s="984"/>
      <c r="D272" s="984"/>
      <c r="E272" s="984"/>
      <c r="F272" s="984"/>
      <c r="G272" s="984"/>
      <c r="H272" s="984"/>
      <c r="I272" s="984"/>
      <c r="J272" s="984"/>
      <c r="K272" s="984"/>
      <c r="L272" s="984"/>
      <c r="M272" s="984"/>
      <c r="N272" s="984"/>
      <c r="O272" s="984"/>
      <c r="P272" s="984"/>
      <c r="Q272" s="984"/>
      <c r="R272" s="984"/>
      <c r="S272" s="984"/>
      <c r="T272" s="984"/>
      <c r="U272" s="984"/>
      <c r="V272" s="984"/>
      <c r="W272" s="984"/>
      <c r="X272" s="984"/>
      <c r="Y272" s="984"/>
      <c r="Z272" s="984"/>
    </row>
    <row r="273">
      <c r="A273" s="984"/>
      <c r="B273" s="984"/>
      <c r="C273" s="984"/>
      <c r="D273" s="984"/>
      <c r="E273" s="984"/>
      <c r="F273" s="984"/>
      <c r="G273" s="984"/>
      <c r="H273" s="984"/>
      <c r="I273" s="984"/>
      <c r="J273" s="984"/>
      <c r="K273" s="984"/>
      <c r="L273" s="984"/>
      <c r="M273" s="984"/>
      <c r="N273" s="984"/>
      <c r="O273" s="984"/>
      <c r="P273" s="984"/>
      <c r="Q273" s="984"/>
      <c r="R273" s="984"/>
      <c r="S273" s="984"/>
      <c r="T273" s="984"/>
      <c r="U273" s="984"/>
      <c r="V273" s="984"/>
      <c r="W273" s="984"/>
      <c r="X273" s="984"/>
      <c r="Y273" s="984"/>
      <c r="Z273" s="984"/>
    </row>
    <row r="274">
      <c r="A274" s="984"/>
      <c r="B274" s="984"/>
      <c r="C274" s="984"/>
      <c r="D274" s="984"/>
      <c r="E274" s="984"/>
      <c r="F274" s="984"/>
      <c r="G274" s="984"/>
      <c r="H274" s="984"/>
      <c r="I274" s="984"/>
      <c r="J274" s="984"/>
      <c r="K274" s="984"/>
      <c r="L274" s="984"/>
      <c r="M274" s="984"/>
      <c r="N274" s="984"/>
      <c r="O274" s="984"/>
      <c r="P274" s="984"/>
      <c r="Q274" s="984"/>
      <c r="R274" s="984"/>
      <c r="S274" s="984"/>
      <c r="T274" s="984"/>
      <c r="U274" s="984"/>
      <c r="V274" s="984"/>
      <c r="W274" s="984"/>
      <c r="X274" s="984"/>
      <c r="Y274" s="984"/>
      <c r="Z274" s="984"/>
    </row>
    <row r="275">
      <c r="A275" s="984"/>
      <c r="B275" s="984"/>
      <c r="C275" s="984"/>
      <c r="D275" s="984"/>
      <c r="E275" s="984"/>
      <c r="F275" s="984"/>
      <c r="G275" s="984"/>
      <c r="H275" s="984"/>
      <c r="I275" s="984"/>
      <c r="J275" s="984"/>
      <c r="K275" s="984"/>
      <c r="L275" s="984"/>
      <c r="M275" s="984"/>
      <c r="N275" s="984"/>
      <c r="O275" s="984"/>
      <c r="P275" s="984"/>
      <c r="Q275" s="984"/>
      <c r="R275" s="984"/>
      <c r="S275" s="984"/>
      <c r="T275" s="984"/>
      <c r="U275" s="984"/>
      <c r="V275" s="984"/>
      <c r="W275" s="984"/>
      <c r="X275" s="984"/>
      <c r="Y275" s="984"/>
      <c r="Z275" s="984"/>
    </row>
    <row r="276">
      <c r="A276" s="984"/>
      <c r="B276" s="984"/>
      <c r="C276" s="984"/>
      <c r="D276" s="984"/>
      <c r="E276" s="984"/>
      <c r="F276" s="984"/>
      <c r="G276" s="984"/>
      <c r="H276" s="984"/>
      <c r="I276" s="984"/>
      <c r="J276" s="984"/>
      <c r="K276" s="984"/>
      <c r="L276" s="984"/>
      <c r="M276" s="984"/>
      <c r="N276" s="984"/>
      <c r="O276" s="984"/>
      <c r="P276" s="984"/>
      <c r="Q276" s="984"/>
      <c r="R276" s="984"/>
      <c r="S276" s="984"/>
      <c r="T276" s="984"/>
      <c r="U276" s="984"/>
      <c r="V276" s="984"/>
      <c r="W276" s="984"/>
      <c r="X276" s="984"/>
      <c r="Y276" s="984"/>
      <c r="Z276" s="984"/>
    </row>
    <row r="277">
      <c r="A277" s="984"/>
      <c r="B277" s="984"/>
      <c r="C277" s="984"/>
      <c r="D277" s="984"/>
      <c r="E277" s="984"/>
      <c r="F277" s="984"/>
      <c r="G277" s="984"/>
      <c r="H277" s="984"/>
      <c r="I277" s="984"/>
      <c r="J277" s="984"/>
      <c r="K277" s="984"/>
      <c r="L277" s="984"/>
      <c r="M277" s="984"/>
      <c r="N277" s="984"/>
      <c r="O277" s="984"/>
      <c r="P277" s="984"/>
      <c r="Q277" s="984"/>
      <c r="R277" s="984"/>
      <c r="S277" s="984"/>
      <c r="T277" s="984"/>
      <c r="U277" s="984"/>
      <c r="V277" s="984"/>
      <c r="W277" s="984"/>
      <c r="X277" s="984"/>
      <c r="Y277" s="984"/>
      <c r="Z277" s="984"/>
    </row>
    <row r="278">
      <c r="A278" s="984"/>
      <c r="B278" s="984"/>
      <c r="C278" s="984"/>
      <c r="D278" s="984"/>
      <c r="E278" s="984"/>
      <c r="F278" s="984"/>
      <c r="G278" s="984"/>
      <c r="H278" s="984"/>
      <c r="I278" s="984"/>
      <c r="J278" s="984"/>
      <c r="K278" s="984"/>
      <c r="L278" s="984"/>
      <c r="M278" s="984"/>
      <c r="N278" s="984"/>
      <c r="O278" s="984"/>
      <c r="P278" s="984"/>
      <c r="Q278" s="984"/>
      <c r="R278" s="984"/>
      <c r="S278" s="984"/>
      <c r="T278" s="984"/>
      <c r="U278" s="984"/>
      <c r="V278" s="984"/>
      <c r="W278" s="984"/>
      <c r="X278" s="984"/>
      <c r="Y278" s="984"/>
      <c r="Z278" s="984"/>
    </row>
    <row r="279">
      <c r="A279" s="984"/>
      <c r="B279" s="984"/>
      <c r="C279" s="984"/>
      <c r="D279" s="984"/>
      <c r="E279" s="984"/>
      <c r="F279" s="984"/>
      <c r="G279" s="984"/>
      <c r="H279" s="984"/>
      <c r="I279" s="984"/>
      <c r="J279" s="984"/>
      <c r="K279" s="984"/>
      <c r="L279" s="984"/>
      <c r="M279" s="984"/>
      <c r="N279" s="984"/>
      <c r="O279" s="984"/>
      <c r="P279" s="984"/>
      <c r="Q279" s="984"/>
      <c r="R279" s="984"/>
      <c r="S279" s="984"/>
      <c r="T279" s="984"/>
      <c r="U279" s="984"/>
      <c r="V279" s="984"/>
      <c r="W279" s="984"/>
      <c r="X279" s="984"/>
      <c r="Y279" s="984"/>
      <c r="Z279" s="984"/>
    </row>
    <row r="280">
      <c r="A280" s="984"/>
      <c r="B280" s="984"/>
      <c r="C280" s="984"/>
      <c r="D280" s="984"/>
      <c r="E280" s="984"/>
      <c r="F280" s="984"/>
      <c r="G280" s="984"/>
      <c r="H280" s="984"/>
      <c r="I280" s="984"/>
      <c r="J280" s="984"/>
      <c r="K280" s="984"/>
      <c r="L280" s="984"/>
      <c r="M280" s="984"/>
      <c r="N280" s="984"/>
      <c r="O280" s="984"/>
      <c r="P280" s="984"/>
      <c r="Q280" s="984"/>
      <c r="R280" s="984"/>
      <c r="S280" s="984"/>
      <c r="T280" s="984"/>
      <c r="U280" s="984"/>
      <c r="V280" s="984"/>
      <c r="W280" s="984"/>
      <c r="X280" s="984"/>
      <c r="Y280" s="984"/>
      <c r="Z280" s="984"/>
    </row>
    <row r="281">
      <c r="A281" s="984"/>
      <c r="B281" s="984"/>
      <c r="C281" s="984"/>
      <c r="D281" s="984"/>
      <c r="E281" s="984"/>
      <c r="F281" s="984"/>
      <c r="G281" s="984"/>
      <c r="H281" s="984"/>
      <c r="I281" s="984"/>
      <c r="J281" s="984"/>
      <c r="K281" s="984"/>
      <c r="L281" s="984"/>
      <c r="M281" s="984"/>
      <c r="N281" s="984"/>
      <c r="O281" s="984"/>
      <c r="P281" s="984"/>
      <c r="Q281" s="984"/>
      <c r="R281" s="984"/>
      <c r="S281" s="984"/>
      <c r="T281" s="984"/>
      <c r="U281" s="984"/>
      <c r="V281" s="984"/>
      <c r="W281" s="984"/>
      <c r="X281" s="984"/>
      <c r="Y281" s="984"/>
      <c r="Z281" s="984"/>
    </row>
    <row r="282">
      <c r="A282" s="984"/>
      <c r="B282" s="984"/>
      <c r="C282" s="984"/>
      <c r="D282" s="984"/>
      <c r="E282" s="984"/>
      <c r="F282" s="984"/>
      <c r="G282" s="984"/>
      <c r="H282" s="984"/>
      <c r="I282" s="984"/>
      <c r="J282" s="984"/>
      <c r="K282" s="984"/>
      <c r="L282" s="984"/>
      <c r="M282" s="984"/>
      <c r="N282" s="984"/>
      <c r="O282" s="984"/>
      <c r="P282" s="984"/>
      <c r="Q282" s="984"/>
      <c r="R282" s="984"/>
      <c r="S282" s="984"/>
      <c r="T282" s="984"/>
      <c r="U282" s="984"/>
      <c r="V282" s="984"/>
      <c r="W282" s="984"/>
      <c r="X282" s="984"/>
      <c r="Y282" s="984"/>
      <c r="Z282" s="984"/>
    </row>
    <row r="283">
      <c r="A283" s="984"/>
      <c r="B283" s="984"/>
      <c r="C283" s="984"/>
      <c r="D283" s="984"/>
      <c r="E283" s="984"/>
      <c r="F283" s="984"/>
      <c r="G283" s="984"/>
      <c r="H283" s="984"/>
      <c r="I283" s="984"/>
      <c r="J283" s="984"/>
      <c r="K283" s="984"/>
      <c r="L283" s="984"/>
      <c r="M283" s="984"/>
      <c r="N283" s="984"/>
      <c r="O283" s="984"/>
      <c r="P283" s="984"/>
      <c r="Q283" s="984"/>
      <c r="R283" s="984"/>
      <c r="S283" s="984"/>
      <c r="T283" s="984"/>
      <c r="U283" s="984"/>
      <c r="V283" s="984"/>
      <c r="W283" s="984"/>
      <c r="X283" s="984"/>
      <c r="Y283" s="984"/>
      <c r="Z283" s="984"/>
    </row>
    <row r="284">
      <c r="A284" s="984"/>
      <c r="B284" s="984"/>
      <c r="C284" s="984"/>
      <c r="D284" s="984"/>
      <c r="E284" s="984"/>
      <c r="F284" s="984"/>
      <c r="G284" s="984"/>
      <c r="H284" s="984"/>
      <c r="I284" s="984"/>
      <c r="J284" s="984"/>
      <c r="K284" s="984"/>
      <c r="L284" s="984"/>
      <c r="M284" s="984"/>
      <c r="N284" s="984"/>
      <c r="O284" s="984"/>
      <c r="P284" s="984"/>
      <c r="Q284" s="984"/>
      <c r="R284" s="984"/>
      <c r="S284" s="984"/>
      <c r="T284" s="984"/>
      <c r="U284" s="984"/>
      <c r="V284" s="984"/>
      <c r="W284" s="984"/>
      <c r="X284" s="984"/>
      <c r="Y284" s="984"/>
      <c r="Z284" s="984"/>
    </row>
    <row r="285">
      <c r="A285" s="984"/>
      <c r="B285" s="984"/>
      <c r="C285" s="984"/>
      <c r="D285" s="984"/>
      <c r="E285" s="984"/>
      <c r="F285" s="984"/>
      <c r="G285" s="984"/>
      <c r="H285" s="984"/>
      <c r="I285" s="984"/>
      <c r="J285" s="984"/>
      <c r="K285" s="984"/>
      <c r="L285" s="984"/>
      <c r="M285" s="984"/>
      <c r="N285" s="984"/>
      <c r="O285" s="984"/>
      <c r="P285" s="984"/>
      <c r="Q285" s="984"/>
      <c r="R285" s="984"/>
      <c r="S285" s="984"/>
      <c r="T285" s="984"/>
      <c r="U285" s="984"/>
      <c r="V285" s="984"/>
      <c r="W285" s="984"/>
      <c r="X285" s="984"/>
      <c r="Y285" s="984"/>
      <c r="Z285" s="984"/>
    </row>
    <row r="286">
      <c r="A286" s="984"/>
      <c r="B286" s="984"/>
      <c r="C286" s="984"/>
      <c r="D286" s="984"/>
      <c r="E286" s="984"/>
      <c r="F286" s="984"/>
      <c r="G286" s="984"/>
      <c r="H286" s="984"/>
      <c r="I286" s="984"/>
      <c r="J286" s="984"/>
      <c r="K286" s="984"/>
      <c r="L286" s="984"/>
      <c r="M286" s="984"/>
      <c r="N286" s="984"/>
      <c r="O286" s="984"/>
      <c r="P286" s="984"/>
      <c r="Q286" s="984"/>
      <c r="R286" s="984"/>
      <c r="S286" s="984"/>
      <c r="T286" s="984"/>
      <c r="U286" s="984"/>
      <c r="V286" s="984"/>
      <c r="W286" s="984"/>
      <c r="X286" s="984"/>
      <c r="Y286" s="984"/>
      <c r="Z286" s="984"/>
    </row>
    <row r="287">
      <c r="A287" s="984"/>
      <c r="B287" s="984"/>
      <c r="C287" s="984"/>
      <c r="D287" s="984"/>
      <c r="E287" s="984"/>
      <c r="F287" s="984"/>
      <c r="G287" s="984"/>
      <c r="H287" s="984"/>
      <c r="I287" s="984"/>
      <c r="J287" s="984"/>
      <c r="K287" s="984"/>
      <c r="L287" s="984"/>
      <c r="M287" s="984"/>
      <c r="N287" s="984"/>
      <c r="O287" s="984"/>
      <c r="P287" s="984"/>
      <c r="Q287" s="984"/>
      <c r="R287" s="984"/>
      <c r="S287" s="984"/>
      <c r="T287" s="984"/>
      <c r="U287" s="984"/>
      <c r="V287" s="984"/>
      <c r="W287" s="984"/>
      <c r="X287" s="984"/>
      <c r="Y287" s="984"/>
      <c r="Z287" s="984"/>
    </row>
    <row r="288">
      <c r="A288" s="984"/>
      <c r="B288" s="984"/>
      <c r="C288" s="984"/>
      <c r="D288" s="984"/>
      <c r="E288" s="984"/>
      <c r="F288" s="984"/>
      <c r="G288" s="984"/>
      <c r="H288" s="984"/>
      <c r="I288" s="984"/>
      <c r="J288" s="984"/>
      <c r="K288" s="984"/>
      <c r="L288" s="984"/>
      <c r="M288" s="984"/>
      <c r="N288" s="984"/>
      <c r="O288" s="984"/>
      <c r="P288" s="984"/>
      <c r="Q288" s="984"/>
      <c r="R288" s="984"/>
      <c r="S288" s="984"/>
      <c r="T288" s="984"/>
      <c r="U288" s="984"/>
      <c r="V288" s="984"/>
      <c r="W288" s="984"/>
      <c r="X288" s="984"/>
      <c r="Y288" s="984"/>
      <c r="Z288" s="984"/>
    </row>
    <row r="289">
      <c r="A289" s="984"/>
      <c r="B289" s="984"/>
      <c r="C289" s="984"/>
      <c r="D289" s="984"/>
      <c r="E289" s="984"/>
      <c r="F289" s="984"/>
      <c r="G289" s="984"/>
      <c r="H289" s="984"/>
      <c r="I289" s="984"/>
      <c r="J289" s="984"/>
      <c r="K289" s="984"/>
      <c r="L289" s="984"/>
      <c r="M289" s="984"/>
      <c r="N289" s="984"/>
      <c r="O289" s="984"/>
      <c r="P289" s="984"/>
      <c r="Q289" s="984"/>
      <c r="R289" s="984"/>
      <c r="S289" s="984"/>
      <c r="T289" s="984"/>
      <c r="U289" s="984"/>
      <c r="V289" s="984"/>
      <c r="W289" s="984"/>
      <c r="X289" s="984"/>
      <c r="Y289" s="984"/>
      <c r="Z289" s="984"/>
    </row>
    <row r="290">
      <c r="A290" s="984"/>
      <c r="B290" s="984"/>
      <c r="C290" s="984"/>
      <c r="D290" s="984"/>
      <c r="E290" s="984"/>
      <c r="F290" s="984"/>
      <c r="G290" s="984"/>
      <c r="H290" s="984"/>
      <c r="I290" s="984"/>
      <c r="J290" s="984"/>
      <c r="K290" s="984"/>
      <c r="L290" s="984"/>
      <c r="M290" s="984"/>
      <c r="N290" s="984"/>
      <c r="O290" s="984"/>
      <c r="P290" s="984"/>
      <c r="Q290" s="984"/>
      <c r="R290" s="984"/>
      <c r="S290" s="984"/>
      <c r="T290" s="984"/>
      <c r="U290" s="984"/>
      <c r="V290" s="984"/>
      <c r="W290" s="984"/>
      <c r="X290" s="984"/>
      <c r="Y290" s="984"/>
      <c r="Z290" s="984"/>
    </row>
    <row r="291">
      <c r="A291" s="984"/>
      <c r="B291" s="984"/>
      <c r="C291" s="984"/>
      <c r="D291" s="984"/>
      <c r="E291" s="984"/>
      <c r="F291" s="984"/>
      <c r="G291" s="984"/>
      <c r="H291" s="984"/>
      <c r="I291" s="984"/>
      <c r="J291" s="984"/>
      <c r="K291" s="984"/>
      <c r="L291" s="984"/>
      <c r="M291" s="984"/>
      <c r="N291" s="984"/>
      <c r="O291" s="984"/>
      <c r="P291" s="984"/>
      <c r="Q291" s="984"/>
      <c r="R291" s="984"/>
      <c r="S291" s="984"/>
      <c r="T291" s="984"/>
      <c r="U291" s="984"/>
      <c r="V291" s="984"/>
      <c r="W291" s="984"/>
      <c r="X291" s="984"/>
      <c r="Y291" s="984"/>
      <c r="Z291" s="984"/>
    </row>
    <row r="292">
      <c r="A292" s="984"/>
      <c r="B292" s="984"/>
      <c r="C292" s="984"/>
      <c r="D292" s="984"/>
      <c r="E292" s="984"/>
      <c r="F292" s="984"/>
      <c r="G292" s="984"/>
      <c r="H292" s="984"/>
      <c r="I292" s="984"/>
      <c r="J292" s="984"/>
      <c r="K292" s="984"/>
      <c r="L292" s="984"/>
      <c r="M292" s="984"/>
      <c r="N292" s="984"/>
      <c r="O292" s="984"/>
      <c r="P292" s="984"/>
      <c r="Q292" s="984"/>
      <c r="R292" s="984"/>
      <c r="S292" s="984"/>
      <c r="T292" s="984"/>
      <c r="U292" s="984"/>
      <c r="V292" s="984"/>
      <c r="W292" s="984"/>
      <c r="X292" s="984"/>
      <c r="Y292" s="984"/>
      <c r="Z292" s="984"/>
    </row>
    <row r="293">
      <c r="A293" s="984"/>
      <c r="B293" s="984"/>
      <c r="C293" s="984"/>
      <c r="D293" s="984"/>
      <c r="E293" s="984"/>
      <c r="F293" s="984"/>
      <c r="G293" s="984"/>
      <c r="H293" s="984"/>
      <c r="I293" s="984"/>
      <c r="J293" s="984"/>
      <c r="K293" s="984"/>
      <c r="L293" s="984"/>
      <c r="M293" s="984"/>
      <c r="N293" s="984"/>
      <c r="O293" s="984"/>
      <c r="P293" s="984"/>
      <c r="Q293" s="984"/>
      <c r="R293" s="984"/>
      <c r="S293" s="984"/>
      <c r="T293" s="984"/>
      <c r="U293" s="984"/>
      <c r="V293" s="984"/>
      <c r="W293" s="984"/>
      <c r="X293" s="984"/>
      <c r="Y293" s="984"/>
      <c r="Z293" s="984"/>
    </row>
    <row r="294">
      <c r="A294" s="984"/>
      <c r="B294" s="984"/>
      <c r="C294" s="984"/>
      <c r="D294" s="984"/>
      <c r="E294" s="984"/>
      <c r="F294" s="984"/>
      <c r="G294" s="984"/>
      <c r="H294" s="984"/>
      <c r="I294" s="984"/>
      <c r="J294" s="984"/>
      <c r="K294" s="984"/>
      <c r="L294" s="984"/>
      <c r="M294" s="984"/>
      <c r="N294" s="984"/>
      <c r="O294" s="984"/>
      <c r="P294" s="984"/>
      <c r="Q294" s="984"/>
      <c r="R294" s="984"/>
      <c r="S294" s="984"/>
      <c r="T294" s="984"/>
      <c r="U294" s="984"/>
      <c r="V294" s="984"/>
      <c r="W294" s="984"/>
      <c r="X294" s="984"/>
      <c r="Y294" s="984"/>
      <c r="Z294" s="984"/>
    </row>
    <row r="295">
      <c r="A295" s="984"/>
      <c r="B295" s="984"/>
      <c r="C295" s="984"/>
      <c r="D295" s="984"/>
      <c r="E295" s="984"/>
      <c r="F295" s="984"/>
      <c r="G295" s="984"/>
      <c r="H295" s="984"/>
      <c r="I295" s="984"/>
      <c r="J295" s="984"/>
      <c r="K295" s="984"/>
      <c r="L295" s="984"/>
      <c r="M295" s="984"/>
      <c r="N295" s="984"/>
      <c r="O295" s="984"/>
      <c r="P295" s="984"/>
      <c r="Q295" s="984"/>
      <c r="R295" s="984"/>
      <c r="S295" s="984"/>
      <c r="T295" s="984"/>
      <c r="U295" s="984"/>
      <c r="V295" s="984"/>
      <c r="W295" s="984"/>
      <c r="X295" s="984"/>
      <c r="Y295" s="984"/>
      <c r="Z295" s="984"/>
    </row>
    <row r="296">
      <c r="A296" s="984"/>
      <c r="B296" s="984"/>
      <c r="C296" s="984"/>
      <c r="D296" s="984"/>
      <c r="E296" s="984"/>
      <c r="F296" s="984"/>
      <c r="G296" s="984"/>
      <c r="H296" s="984"/>
      <c r="I296" s="984"/>
      <c r="J296" s="984"/>
      <c r="K296" s="984"/>
      <c r="L296" s="984"/>
      <c r="M296" s="984"/>
      <c r="N296" s="984"/>
      <c r="O296" s="984"/>
      <c r="P296" s="984"/>
      <c r="Q296" s="984"/>
      <c r="R296" s="984"/>
      <c r="S296" s="984"/>
      <c r="T296" s="984"/>
      <c r="U296" s="984"/>
      <c r="V296" s="984"/>
      <c r="W296" s="984"/>
      <c r="X296" s="984"/>
      <c r="Y296" s="984"/>
      <c r="Z296" s="984"/>
    </row>
    <row r="297">
      <c r="A297" s="984"/>
      <c r="B297" s="984"/>
      <c r="C297" s="984"/>
      <c r="D297" s="984"/>
      <c r="E297" s="984"/>
      <c r="F297" s="984"/>
      <c r="G297" s="984"/>
      <c r="H297" s="984"/>
      <c r="I297" s="984"/>
      <c r="J297" s="984"/>
      <c r="K297" s="984"/>
      <c r="L297" s="984"/>
      <c r="M297" s="984"/>
      <c r="N297" s="984"/>
      <c r="O297" s="984"/>
      <c r="P297" s="984"/>
      <c r="Q297" s="984"/>
      <c r="R297" s="984"/>
      <c r="S297" s="984"/>
      <c r="T297" s="984"/>
      <c r="U297" s="984"/>
      <c r="V297" s="984"/>
      <c r="W297" s="984"/>
      <c r="X297" s="984"/>
      <c r="Y297" s="984"/>
      <c r="Z297" s="984"/>
    </row>
    <row r="298">
      <c r="A298" s="984"/>
      <c r="B298" s="984"/>
      <c r="C298" s="984"/>
      <c r="D298" s="984"/>
      <c r="E298" s="984"/>
      <c r="F298" s="984"/>
      <c r="G298" s="984"/>
      <c r="H298" s="984"/>
      <c r="I298" s="984"/>
      <c r="J298" s="984"/>
      <c r="K298" s="984"/>
      <c r="L298" s="984"/>
      <c r="M298" s="984"/>
      <c r="N298" s="984"/>
      <c r="O298" s="984"/>
      <c r="P298" s="984"/>
      <c r="Q298" s="984"/>
      <c r="R298" s="984"/>
      <c r="S298" s="984"/>
      <c r="T298" s="984"/>
      <c r="U298" s="984"/>
      <c r="V298" s="984"/>
      <c r="W298" s="984"/>
      <c r="X298" s="984"/>
      <c r="Y298" s="984"/>
      <c r="Z298" s="984"/>
    </row>
    <row r="299">
      <c r="A299" s="984"/>
      <c r="B299" s="984"/>
      <c r="C299" s="984"/>
      <c r="D299" s="984"/>
      <c r="E299" s="984"/>
      <c r="F299" s="984"/>
      <c r="G299" s="984"/>
      <c r="H299" s="984"/>
      <c r="I299" s="984"/>
      <c r="J299" s="984"/>
      <c r="K299" s="984"/>
      <c r="L299" s="984"/>
      <c r="M299" s="984"/>
      <c r="N299" s="984"/>
      <c r="O299" s="984"/>
      <c r="P299" s="984"/>
      <c r="Q299" s="984"/>
      <c r="R299" s="984"/>
      <c r="S299" s="984"/>
      <c r="T299" s="984"/>
      <c r="U299" s="984"/>
      <c r="V299" s="984"/>
      <c r="W299" s="984"/>
      <c r="X299" s="984"/>
      <c r="Y299" s="984"/>
      <c r="Z299" s="984"/>
    </row>
    <row r="300">
      <c r="A300" s="984"/>
      <c r="B300" s="984"/>
      <c r="C300" s="984"/>
      <c r="D300" s="984"/>
      <c r="E300" s="984"/>
      <c r="F300" s="984"/>
      <c r="G300" s="984"/>
      <c r="H300" s="984"/>
      <c r="I300" s="984"/>
      <c r="J300" s="984"/>
      <c r="K300" s="984"/>
      <c r="L300" s="984"/>
      <c r="M300" s="984"/>
      <c r="N300" s="984"/>
      <c r="O300" s="984"/>
      <c r="P300" s="984"/>
      <c r="Q300" s="984"/>
      <c r="R300" s="984"/>
      <c r="S300" s="984"/>
      <c r="T300" s="984"/>
      <c r="U300" s="984"/>
      <c r="V300" s="984"/>
      <c r="W300" s="984"/>
      <c r="X300" s="984"/>
      <c r="Y300" s="984"/>
      <c r="Z300" s="984"/>
    </row>
    <row r="301">
      <c r="A301" s="984"/>
      <c r="B301" s="984"/>
      <c r="C301" s="984"/>
      <c r="D301" s="984"/>
      <c r="E301" s="984"/>
      <c r="F301" s="984"/>
      <c r="G301" s="984"/>
      <c r="H301" s="984"/>
      <c r="I301" s="984"/>
      <c r="J301" s="984"/>
      <c r="K301" s="984"/>
      <c r="L301" s="984"/>
      <c r="M301" s="984"/>
      <c r="N301" s="984"/>
      <c r="O301" s="984"/>
      <c r="P301" s="984"/>
      <c r="Q301" s="984"/>
      <c r="R301" s="984"/>
      <c r="S301" s="984"/>
      <c r="T301" s="984"/>
      <c r="U301" s="984"/>
      <c r="V301" s="984"/>
      <c r="W301" s="984"/>
      <c r="X301" s="984"/>
      <c r="Y301" s="984"/>
      <c r="Z301" s="984"/>
    </row>
    <row r="302">
      <c r="A302" s="984"/>
      <c r="B302" s="984"/>
      <c r="C302" s="984"/>
      <c r="D302" s="984"/>
      <c r="E302" s="984"/>
      <c r="F302" s="984"/>
      <c r="G302" s="984"/>
      <c r="H302" s="984"/>
      <c r="I302" s="984"/>
      <c r="J302" s="984"/>
      <c r="K302" s="984"/>
      <c r="L302" s="984"/>
      <c r="M302" s="984"/>
      <c r="N302" s="984"/>
      <c r="O302" s="984"/>
      <c r="P302" s="984"/>
      <c r="Q302" s="984"/>
      <c r="R302" s="984"/>
      <c r="S302" s="984"/>
      <c r="T302" s="984"/>
      <c r="U302" s="984"/>
      <c r="V302" s="984"/>
      <c r="W302" s="984"/>
      <c r="X302" s="984"/>
      <c r="Y302" s="984"/>
      <c r="Z302" s="984"/>
    </row>
    <row r="303">
      <c r="A303" s="984"/>
      <c r="B303" s="984"/>
      <c r="C303" s="984"/>
      <c r="D303" s="984"/>
      <c r="E303" s="984"/>
      <c r="F303" s="984"/>
      <c r="G303" s="984"/>
      <c r="H303" s="984"/>
      <c r="I303" s="984"/>
      <c r="J303" s="984"/>
      <c r="K303" s="984"/>
      <c r="L303" s="984"/>
      <c r="M303" s="984"/>
      <c r="N303" s="984"/>
      <c r="O303" s="984"/>
      <c r="P303" s="984"/>
      <c r="Q303" s="984"/>
      <c r="R303" s="984"/>
      <c r="S303" s="984"/>
      <c r="T303" s="984"/>
      <c r="U303" s="984"/>
      <c r="V303" s="984"/>
      <c r="W303" s="984"/>
      <c r="X303" s="984"/>
      <c r="Y303" s="984"/>
      <c r="Z303" s="984"/>
    </row>
    <row r="304">
      <c r="A304" s="984"/>
      <c r="B304" s="984"/>
      <c r="C304" s="984"/>
      <c r="D304" s="984"/>
      <c r="E304" s="984"/>
      <c r="F304" s="984"/>
      <c r="G304" s="984"/>
      <c r="H304" s="984"/>
      <c r="I304" s="984"/>
      <c r="J304" s="984"/>
      <c r="K304" s="984"/>
      <c r="L304" s="984"/>
      <c r="M304" s="984"/>
      <c r="N304" s="984"/>
      <c r="O304" s="984"/>
      <c r="P304" s="984"/>
      <c r="Q304" s="984"/>
      <c r="R304" s="984"/>
      <c r="S304" s="984"/>
      <c r="T304" s="984"/>
      <c r="U304" s="984"/>
      <c r="V304" s="984"/>
      <c r="W304" s="984"/>
      <c r="X304" s="984"/>
      <c r="Y304" s="984"/>
      <c r="Z304" s="984"/>
    </row>
    <row r="305">
      <c r="A305" s="984"/>
      <c r="B305" s="984"/>
      <c r="C305" s="984"/>
      <c r="D305" s="984"/>
      <c r="E305" s="984"/>
      <c r="F305" s="984"/>
      <c r="G305" s="984"/>
      <c r="H305" s="984"/>
      <c r="I305" s="984"/>
      <c r="J305" s="984"/>
      <c r="K305" s="984"/>
      <c r="L305" s="984"/>
      <c r="M305" s="984"/>
      <c r="N305" s="984"/>
      <c r="O305" s="984"/>
      <c r="P305" s="984"/>
      <c r="Q305" s="984"/>
      <c r="R305" s="984"/>
      <c r="S305" s="984"/>
      <c r="T305" s="984"/>
      <c r="U305" s="984"/>
      <c r="V305" s="984"/>
      <c r="W305" s="984"/>
      <c r="X305" s="984"/>
      <c r="Y305" s="984"/>
      <c r="Z305" s="984"/>
    </row>
    <row r="306">
      <c r="A306" s="984"/>
      <c r="B306" s="984"/>
      <c r="C306" s="984"/>
      <c r="D306" s="984"/>
      <c r="E306" s="984"/>
      <c r="F306" s="984"/>
      <c r="G306" s="984"/>
      <c r="H306" s="984"/>
      <c r="I306" s="984"/>
      <c r="J306" s="984"/>
      <c r="K306" s="984"/>
      <c r="L306" s="984"/>
      <c r="M306" s="984"/>
      <c r="N306" s="984"/>
      <c r="O306" s="984"/>
      <c r="P306" s="984"/>
      <c r="Q306" s="984"/>
      <c r="R306" s="984"/>
      <c r="S306" s="984"/>
      <c r="T306" s="984"/>
      <c r="U306" s="984"/>
      <c r="V306" s="984"/>
      <c r="W306" s="984"/>
      <c r="X306" s="984"/>
      <c r="Y306" s="984"/>
      <c r="Z306" s="984"/>
    </row>
    <row r="307">
      <c r="A307" s="984"/>
      <c r="B307" s="984"/>
      <c r="C307" s="984"/>
      <c r="D307" s="984"/>
      <c r="E307" s="984"/>
      <c r="F307" s="984"/>
      <c r="G307" s="984"/>
      <c r="H307" s="984"/>
      <c r="I307" s="984"/>
      <c r="J307" s="984"/>
      <c r="K307" s="984"/>
      <c r="L307" s="984"/>
      <c r="M307" s="984"/>
      <c r="N307" s="984"/>
      <c r="O307" s="984"/>
      <c r="P307" s="984"/>
      <c r="Q307" s="984"/>
      <c r="R307" s="984"/>
      <c r="S307" s="984"/>
      <c r="T307" s="984"/>
      <c r="U307" s="984"/>
      <c r="V307" s="984"/>
      <c r="W307" s="984"/>
      <c r="X307" s="984"/>
      <c r="Y307" s="984"/>
      <c r="Z307" s="984"/>
    </row>
    <row r="308">
      <c r="A308" s="984"/>
      <c r="B308" s="984"/>
      <c r="C308" s="984"/>
      <c r="D308" s="984"/>
      <c r="E308" s="984"/>
      <c r="F308" s="984"/>
      <c r="G308" s="984"/>
      <c r="H308" s="984"/>
      <c r="I308" s="984"/>
      <c r="J308" s="984"/>
      <c r="K308" s="984"/>
      <c r="L308" s="984"/>
      <c r="M308" s="984"/>
      <c r="N308" s="984"/>
      <c r="O308" s="984"/>
      <c r="P308" s="984"/>
      <c r="Q308" s="984"/>
      <c r="R308" s="984"/>
      <c r="S308" s="984"/>
      <c r="T308" s="984"/>
      <c r="U308" s="984"/>
      <c r="V308" s="984"/>
      <c r="W308" s="984"/>
      <c r="X308" s="984"/>
      <c r="Y308" s="984"/>
      <c r="Z308" s="984"/>
    </row>
    <row r="309">
      <c r="A309" s="984"/>
      <c r="B309" s="984"/>
      <c r="C309" s="984"/>
      <c r="D309" s="984"/>
      <c r="E309" s="984"/>
      <c r="F309" s="984"/>
      <c r="G309" s="984"/>
      <c r="H309" s="984"/>
      <c r="I309" s="984"/>
      <c r="J309" s="984"/>
      <c r="K309" s="984"/>
      <c r="L309" s="984"/>
      <c r="M309" s="984"/>
      <c r="N309" s="984"/>
      <c r="O309" s="984"/>
      <c r="P309" s="984"/>
      <c r="Q309" s="984"/>
      <c r="R309" s="984"/>
      <c r="S309" s="984"/>
      <c r="T309" s="984"/>
      <c r="U309" s="984"/>
      <c r="V309" s="984"/>
      <c r="W309" s="984"/>
      <c r="X309" s="984"/>
      <c r="Y309" s="984"/>
      <c r="Z309" s="984"/>
    </row>
    <row r="310">
      <c r="A310" s="984"/>
      <c r="B310" s="984"/>
      <c r="C310" s="984"/>
      <c r="D310" s="984"/>
      <c r="E310" s="984"/>
      <c r="F310" s="984"/>
      <c r="G310" s="984"/>
      <c r="H310" s="984"/>
      <c r="I310" s="984"/>
      <c r="J310" s="984"/>
      <c r="K310" s="984"/>
      <c r="L310" s="984"/>
      <c r="M310" s="984"/>
      <c r="N310" s="984"/>
      <c r="O310" s="984"/>
      <c r="P310" s="984"/>
      <c r="Q310" s="984"/>
      <c r="R310" s="984"/>
      <c r="S310" s="984"/>
      <c r="T310" s="984"/>
      <c r="U310" s="984"/>
      <c r="V310" s="984"/>
      <c r="W310" s="984"/>
      <c r="X310" s="984"/>
      <c r="Y310" s="984"/>
      <c r="Z310" s="984"/>
    </row>
    <row r="311">
      <c r="A311" s="984"/>
      <c r="B311" s="984"/>
      <c r="C311" s="984"/>
      <c r="D311" s="984"/>
      <c r="E311" s="984"/>
      <c r="F311" s="984"/>
      <c r="G311" s="984"/>
      <c r="H311" s="984"/>
      <c r="I311" s="984"/>
      <c r="J311" s="984"/>
      <c r="K311" s="984"/>
      <c r="L311" s="984"/>
      <c r="M311" s="984"/>
      <c r="N311" s="984"/>
      <c r="O311" s="984"/>
      <c r="P311" s="984"/>
      <c r="Q311" s="984"/>
      <c r="R311" s="984"/>
      <c r="S311" s="984"/>
      <c r="T311" s="984"/>
      <c r="U311" s="984"/>
      <c r="V311" s="984"/>
      <c r="W311" s="984"/>
      <c r="X311" s="984"/>
      <c r="Y311" s="984"/>
      <c r="Z311" s="984"/>
    </row>
    <row r="312">
      <c r="A312" s="984"/>
      <c r="B312" s="984"/>
      <c r="C312" s="984"/>
      <c r="D312" s="984"/>
      <c r="E312" s="984"/>
      <c r="F312" s="984"/>
      <c r="G312" s="984"/>
      <c r="H312" s="984"/>
      <c r="I312" s="984"/>
      <c r="J312" s="984"/>
      <c r="K312" s="984"/>
      <c r="L312" s="984"/>
      <c r="M312" s="984"/>
      <c r="N312" s="984"/>
      <c r="O312" s="984"/>
      <c r="P312" s="984"/>
      <c r="Q312" s="984"/>
      <c r="R312" s="984"/>
      <c r="S312" s="984"/>
      <c r="T312" s="984"/>
      <c r="U312" s="984"/>
      <c r="V312" s="984"/>
      <c r="W312" s="984"/>
      <c r="X312" s="984"/>
      <c r="Y312" s="984"/>
      <c r="Z312" s="984"/>
    </row>
    <row r="313">
      <c r="A313" s="984"/>
      <c r="B313" s="984"/>
      <c r="C313" s="984"/>
      <c r="D313" s="984"/>
      <c r="E313" s="984"/>
      <c r="F313" s="984"/>
      <c r="G313" s="984"/>
      <c r="H313" s="984"/>
      <c r="I313" s="984"/>
      <c r="J313" s="984"/>
      <c r="K313" s="984"/>
      <c r="L313" s="984"/>
      <c r="M313" s="984"/>
      <c r="N313" s="984"/>
      <c r="O313" s="984"/>
      <c r="P313" s="984"/>
      <c r="Q313" s="984"/>
      <c r="R313" s="984"/>
      <c r="S313" s="984"/>
      <c r="T313" s="984"/>
      <c r="U313" s="984"/>
      <c r="V313" s="984"/>
      <c r="W313" s="984"/>
      <c r="X313" s="984"/>
      <c r="Y313" s="984"/>
      <c r="Z313" s="984"/>
    </row>
    <row r="314">
      <c r="A314" s="984"/>
      <c r="B314" s="984"/>
      <c r="C314" s="984"/>
      <c r="D314" s="984"/>
      <c r="E314" s="984"/>
      <c r="F314" s="984"/>
      <c r="G314" s="984"/>
      <c r="H314" s="984"/>
      <c r="I314" s="984"/>
      <c r="J314" s="984"/>
      <c r="K314" s="984"/>
      <c r="L314" s="984"/>
      <c r="M314" s="984"/>
      <c r="N314" s="984"/>
      <c r="O314" s="984"/>
      <c r="P314" s="984"/>
      <c r="Q314" s="984"/>
      <c r="R314" s="984"/>
      <c r="S314" s="984"/>
      <c r="T314" s="984"/>
      <c r="U314" s="984"/>
      <c r="V314" s="984"/>
      <c r="W314" s="984"/>
      <c r="X314" s="984"/>
      <c r="Y314" s="984"/>
      <c r="Z314" s="984"/>
    </row>
    <row r="315">
      <c r="A315" s="984"/>
      <c r="B315" s="984"/>
      <c r="C315" s="984"/>
      <c r="D315" s="984"/>
      <c r="E315" s="984"/>
      <c r="F315" s="984"/>
      <c r="G315" s="984"/>
      <c r="H315" s="984"/>
      <c r="I315" s="984"/>
      <c r="J315" s="984"/>
      <c r="K315" s="984"/>
      <c r="L315" s="984"/>
      <c r="M315" s="984"/>
      <c r="N315" s="984"/>
      <c r="O315" s="984"/>
      <c r="P315" s="984"/>
      <c r="Q315" s="984"/>
      <c r="R315" s="984"/>
      <c r="S315" s="984"/>
      <c r="T315" s="984"/>
      <c r="U315" s="984"/>
      <c r="V315" s="984"/>
      <c r="W315" s="984"/>
      <c r="X315" s="984"/>
      <c r="Y315" s="984"/>
      <c r="Z315" s="984"/>
    </row>
    <row r="316">
      <c r="A316" s="984"/>
      <c r="B316" s="984"/>
      <c r="C316" s="984"/>
      <c r="D316" s="984"/>
      <c r="E316" s="984"/>
      <c r="F316" s="984"/>
      <c r="G316" s="984"/>
      <c r="H316" s="984"/>
      <c r="I316" s="984"/>
      <c r="J316" s="984"/>
      <c r="K316" s="984"/>
      <c r="L316" s="984"/>
      <c r="M316" s="984"/>
      <c r="N316" s="984"/>
      <c r="O316" s="984"/>
      <c r="P316" s="984"/>
      <c r="Q316" s="984"/>
      <c r="R316" s="984"/>
      <c r="S316" s="984"/>
      <c r="T316" s="984"/>
      <c r="U316" s="984"/>
      <c r="V316" s="984"/>
      <c r="W316" s="984"/>
      <c r="X316" s="984"/>
      <c r="Y316" s="984"/>
      <c r="Z316" s="984"/>
    </row>
    <row r="317">
      <c r="A317" s="984"/>
      <c r="B317" s="984"/>
      <c r="C317" s="984"/>
      <c r="D317" s="984"/>
      <c r="E317" s="984"/>
      <c r="F317" s="984"/>
      <c r="G317" s="984"/>
      <c r="H317" s="984"/>
      <c r="I317" s="984"/>
      <c r="J317" s="984"/>
      <c r="K317" s="984"/>
      <c r="L317" s="984"/>
      <c r="M317" s="984"/>
      <c r="N317" s="984"/>
      <c r="O317" s="984"/>
      <c r="P317" s="984"/>
      <c r="Q317" s="984"/>
      <c r="R317" s="984"/>
      <c r="S317" s="984"/>
      <c r="T317" s="984"/>
      <c r="U317" s="984"/>
      <c r="V317" s="984"/>
      <c r="W317" s="984"/>
      <c r="X317" s="984"/>
      <c r="Y317" s="984"/>
      <c r="Z317" s="984"/>
    </row>
    <row r="318">
      <c r="A318" s="984"/>
      <c r="B318" s="984"/>
      <c r="C318" s="984"/>
      <c r="D318" s="984"/>
      <c r="E318" s="984"/>
      <c r="F318" s="984"/>
      <c r="G318" s="984"/>
      <c r="H318" s="984"/>
      <c r="I318" s="984"/>
      <c r="J318" s="984"/>
      <c r="K318" s="984"/>
      <c r="L318" s="984"/>
      <c r="M318" s="984"/>
      <c r="N318" s="984"/>
      <c r="O318" s="984"/>
      <c r="P318" s="984"/>
      <c r="Q318" s="984"/>
      <c r="R318" s="984"/>
      <c r="S318" s="984"/>
      <c r="T318" s="984"/>
      <c r="U318" s="984"/>
      <c r="V318" s="984"/>
      <c r="W318" s="984"/>
      <c r="X318" s="984"/>
      <c r="Y318" s="984"/>
      <c r="Z318" s="984"/>
    </row>
    <row r="319">
      <c r="A319" s="984"/>
      <c r="B319" s="984"/>
      <c r="C319" s="984"/>
      <c r="D319" s="984"/>
      <c r="E319" s="984"/>
      <c r="F319" s="984"/>
      <c r="G319" s="984"/>
      <c r="H319" s="984"/>
      <c r="I319" s="984"/>
      <c r="J319" s="984"/>
      <c r="K319" s="984"/>
      <c r="L319" s="984"/>
      <c r="M319" s="984"/>
      <c r="N319" s="984"/>
      <c r="O319" s="984"/>
      <c r="P319" s="984"/>
      <c r="Q319" s="984"/>
      <c r="R319" s="984"/>
      <c r="S319" s="984"/>
      <c r="T319" s="984"/>
      <c r="U319" s="984"/>
      <c r="V319" s="984"/>
      <c r="W319" s="984"/>
      <c r="X319" s="984"/>
      <c r="Y319" s="984"/>
      <c r="Z319" s="984"/>
    </row>
    <row r="320">
      <c r="A320" s="984"/>
      <c r="B320" s="984"/>
      <c r="C320" s="984"/>
      <c r="D320" s="984"/>
      <c r="E320" s="984"/>
      <c r="F320" s="984"/>
      <c r="G320" s="984"/>
      <c r="H320" s="984"/>
      <c r="I320" s="984"/>
      <c r="J320" s="984"/>
      <c r="K320" s="984"/>
      <c r="L320" s="984"/>
      <c r="M320" s="984"/>
      <c r="N320" s="984"/>
      <c r="O320" s="984"/>
      <c r="P320" s="984"/>
      <c r="Q320" s="984"/>
      <c r="R320" s="984"/>
      <c r="S320" s="984"/>
      <c r="T320" s="984"/>
      <c r="U320" s="984"/>
      <c r="V320" s="984"/>
      <c r="W320" s="984"/>
      <c r="X320" s="984"/>
      <c r="Y320" s="984"/>
      <c r="Z320" s="984"/>
    </row>
    <row r="321">
      <c r="A321" s="984"/>
      <c r="B321" s="984"/>
      <c r="C321" s="984"/>
      <c r="D321" s="984"/>
      <c r="E321" s="984"/>
      <c r="F321" s="984"/>
      <c r="G321" s="984"/>
      <c r="H321" s="984"/>
      <c r="I321" s="984"/>
      <c r="J321" s="984"/>
      <c r="K321" s="984"/>
      <c r="L321" s="984"/>
      <c r="M321" s="984"/>
      <c r="N321" s="984"/>
      <c r="O321" s="984"/>
      <c r="P321" s="984"/>
      <c r="Q321" s="984"/>
      <c r="R321" s="984"/>
      <c r="S321" s="984"/>
      <c r="T321" s="984"/>
      <c r="U321" s="984"/>
      <c r="V321" s="984"/>
      <c r="W321" s="984"/>
      <c r="X321" s="984"/>
      <c r="Y321" s="984"/>
      <c r="Z321" s="984"/>
    </row>
    <row r="322">
      <c r="A322" s="984"/>
      <c r="B322" s="984"/>
      <c r="C322" s="984"/>
      <c r="D322" s="984"/>
      <c r="E322" s="984"/>
      <c r="F322" s="984"/>
      <c r="G322" s="984"/>
      <c r="H322" s="984"/>
      <c r="I322" s="984"/>
      <c r="J322" s="984"/>
      <c r="K322" s="984"/>
      <c r="L322" s="984"/>
      <c r="M322" s="984"/>
      <c r="N322" s="984"/>
      <c r="O322" s="984"/>
      <c r="P322" s="984"/>
      <c r="Q322" s="984"/>
      <c r="R322" s="984"/>
      <c r="S322" s="984"/>
      <c r="T322" s="984"/>
      <c r="U322" s="984"/>
      <c r="V322" s="984"/>
      <c r="W322" s="984"/>
      <c r="X322" s="984"/>
      <c r="Y322" s="984"/>
      <c r="Z322" s="984"/>
    </row>
    <row r="323">
      <c r="A323" s="984"/>
      <c r="B323" s="984"/>
      <c r="C323" s="984"/>
      <c r="D323" s="984"/>
      <c r="E323" s="984"/>
      <c r="F323" s="984"/>
      <c r="G323" s="984"/>
      <c r="H323" s="984"/>
      <c r="I323" s="984"/>
      <c r="J323" s="984"/>
      <c r="K323" s="984"/>
      <c r="L323" s="984"/>
      <c r="M323" s="984"/>
      <c r="N323" s="984"/>
      <c r="O323" s="984"/>
      <c r="P323" s="984"/>
      <c r="Q323" s="984"/>
      <c r="R323" s="984"/>
      <c r="S323" s="984"/>
      <c r="T323" s="984"/>
      <c r="U323" s="984"/>
      <c r="V323" s="984"/>
      <c r="W323" s="984"/>
      <c r="X323" s="984"/>
      <c r="Y323" s="984"/>
      <c r="Z323" s="984"/>
    </row>
    <row r="324">
      <c r="A324" s="984"/>
      <c r="B324" s="984"/>
      <c r="C324" s="984"/>
      <c r="D324" s="984"/>
      <c r="E324" s="984"/>
      <c r="F324" s="984"/>
      <c r="G324" s="984"/>
      <c r="H324" s="984"/>
      <c r="I324" s="984"/>
      <c r="J324" s="984"/>
      <c r="K324" s="984"/>
      <c r="L324" s="984"/>
      <c r="M324" s="984"/>
      <c r="N324" s="984"/>
      <c r="O324" s="984"/>
      <c r="P324" s="984"/>
      <c r="Q324" s="984"/>
      <c r="R324" s="984"/>
      <c r="S324" s="984"/>
      <c r="T324" s="984"/>
      <c r="U324" s="984"/>
      <c r="V324" s="984"/>
      <c r="W324" s="984"/>
      <c r="X324" s="984"/>
      <c r="Y324" s="984"/>
      <c r="Z324" s="984"/>
    </row>
    <row r="325">
      <c r="A325" s="984"/>
      <c r="B325" s="984"/>
      <c r="C325" s="984"/>
      <c r="D325" s="984"/>
      <c r="E325" s="984"/>
      <c r="F325" s="984"/>
      <c r="G325" s="984"/>
      <c r="H325" s="984"/>
      <c r="I325" s="984"/>
      <c r="J325" s="984"/>
      <c r="K325" s="984"/>
      <c r="L325" s="984"/>
      <c r="M325" s="984"/>
      <c r="N325" s="984"/>
      <c r="O325" s="984"/>
      <c r="P325" s="984"/>
      <c r="Q325" s="984"/>
      <c r="R325" s="984"/>
      <c r="S325" s="984"/>
      <c r="T325" s="984"/>
      <c r="U325" s="984"/>
      <c r="V325" s="984"/>
      <c r="W325" s="984"/>
      <c r="X325" s="984"/>
      <c r="Y325" s="984"/>
      <c r="Z325" s="984"/>
    </row>
    <row r="326">
      <c r="A326" s="984"/>
      <c r="B326" s="984"/>
      <c r="C326" s="984"/>
      <c r="D326" s="984"/>
      <c r="E326" s="984"/>
      <c r="F326" s="984"/>
      <c r="G326" s="984"/>
      <c r="H326" s="984"/>
      <c r="I326" s="984"/>
      <c r="J326" s="984"/>
      <c r="K326" s="984"/>
      <c r="L326" s="984"/>
      <c r="M326" s="984"/>
      <c r="N326" s="984"/>
      <c r="O326" s="984"/>
      <c r="P326" s="984"/>
      <c r="Q326" s="984"/>
      <c r="R326" s="984"/>
      <c r="S326" s="984"/>
      <c r="T326" s="984"/>
      <c r="U326" s="984"/>
      <c r="V326" s="984"/>
      <c r="W326" s="984"/>
      <c r="X326" s="984"/>
      <c r="Y326" s="984"/>
      <c r="Z326" s="984"/>
    </row>
    <row r="327">
      <c r="A327" s="984"/>
      <c r="B327" s="984"/>
      <c r="C327" s="984"/>
      <c r="D327" s="984"/>
      <c r="E327" s="984"/>
      <c r="F327" s="984"/>
      <c r="G327" s="984"/>
      <c r="H327" s="984"/>
      <c r="I327" s="984"/>
      <c r="J327" s="984"/>
      <c r="K327" s="984"/>
      <c r="L327" s="984"/>
      <c r="M327" s="984"/>
      <c r="N327" s="984"/>
      <c r="O327" s="984"/>
      <c r="P327" s="984"/>
      <c r="Q327" s="984"/>
      <c r="R327" s="984"/>
      <c r="S327" s="984"/>
      <c r="T327" s="984"/>
      <c r="U327" s="984"/>
      <c r="V327" s="984"/>
      <c r="W327" s="984"/>
      <c r="X327" s="984"/>
      <c r="Y327" s="984"/>
      <c r="Z327" s="984"/>
    </row>
    <row r="328">
      <c r="A328" s="984"/>
      <c r="B328" s="984"/>
      <c r="C328" s="984"/>
      <c r="D328" s="984"/>
      <c r="E328" s="984"/>
      <c r="F328" s="984"/>
      <c r="G328" s="984"/>
      <c r="H328" s="984"/>
      <c r="I328" s="984"/>
      <c r="J328" s="984"/>
      <c r="K328" s="984"/>
      <c r="L328" s="984"/>
      <c r="M328" s="984"/>
      <c r="N328" s="984"/>
      <c r="O328" s="984"/>
      <c r="P328" s="984"/>
      <c r="Q328" s="984"/>
      <c r="R328" s="984"/>
      <c r="S328" s="984"/>
      <c r="T328" s="984"/>
      <c r="U328" s="984"/>
      <c r="V328" s="984"/>
      <c r="W328" s="984"/>
      <c r="X328" s="984"/>
      <c r="Y328" s="984"/>
      <c r="Z328" s="984"/>
    </row>
    <row r="329">
      <c r="A329" s="984"/>
      <c r="B329" s="984"/>
      <c r="C329" s="984"/>
      <c r="D329" s="984"/>
      <c r="E329" s="984"/>
      <c r="F329" s="984"/>
      <c r="G329" s="984"/>
      <c r="H329" s="984"/>
      <c r="I329" s="984"/>
      <c r="J329" s="984"/>
      <c r="K329" s="984"/>
      <c r="L329" s="984"/>
      <c r="M329" s="984"/>
      <c r="N329" s="984"/>
      <c r="O329" s="984"/>
      <c r="P329" s="984"/>
      <c r="Q329" s="984"/>
      <c r="R329" s="984"/>
      <c r="S329" s="984"/>
      <c r="T329" s="984"/>
      <c r="U329" s="984"/>
      <c r="V329" s="984"/>
      <c r="W329" s="984"/>
      <c r="X329" s="984"/>
      <c r="Y329" s="984"/>
      <c r="Z329" s="984"/>
    </row>
    <row r="330">
      <c r="A330" s="984"/>
      <c r="B330" s="984"/>
      <c r="C330" s="984"/>
      <c r="D330" s="984"/>
      <c r="E330" s="984"/>
      <c r="F330" s="984"/>
      <c r="G330" s="984"/>
      <c r="H330" s="984"/>
      <c r="I330" s="984"/>
      <c r="J330" s="984"/>
      <c r="K330" s="984"/>
      <c r="L330" s="984"/>
      <c r="M330" s="984"/>
      <c r="N330" s="984"/>
      <c r="O330" s="984"/>
      <c r="P330" s="984"/>
      <c r="Q330" s="984"/>
      <c r="R330" s="984"/>
      <c r="S330" s="984"/>
      <c r="T330" s="984"/>
      <c r="U330" s="984"/>
      <c r="V330" s="984"/>
      <c r="W330" s="984"/>
      <c r="X330" s="984"/>
      <c r="Y330" s="984"/>
      <c r="Z330" s="984"/>
    </row>
    <row r="331">
      <c r="A331" s="984"/>
      <c r="B331" s="984"/>
      <c r="C331" s="984"/>
      <c r="D331" s="984"/>
      <c r="E331" s="984"/>
      <c r="F331" s="984"/>
      <c r="G331" s="984"/>
      <c r="H331" s="984"/>
      <c r="I331" s="984"/>
      <c r="J331" s="984"/>
      <c r="K331" s="984"/>
      <c r="L331" s="984"/>
      <c r="M331" s="984"/>
      <c r="N331" s="984"/>
      <c r="O331" s="984"/>
      <c r="P331" s="984"/>
      <c r="Q331" s="984"/>
      <c r="R331" s="984"/>
      <c r="S331" s="984"/>
      <c r="T331" s="984"/>
      <c r="U331" s="984"/>
      <c r="V331" s="984"/>
      <c r="W331" s="984"/>
      <c r="X331" s="984"/>
      <c r="Y331" s="984"/>
      <c r="Z331" s="984"/>
    </row>
    <row r="332">
      <c r="A332" s="984"/>
      <c r="B332" s="984"/>
      <c r="C332" s="984"/>
      <c r="D332" s="984"/>
      <c r="E332" s="984"/>
      <c r="F332" s="984"/>
      <c r="G332" s="984"/>
      <c r="H332" s="984"/>
      <c r="I332" s="984"/>
      <c r="J332" s="984"/>
      <c r="K332" s="984"/>
      <c r="L332" s="984"/>
      <c r="M332" s="984"/>
      <c r="N332" s="984"/>
      <c r="O332" s="984"/>
      <c r="P332" s="984"/>
      <c r="Q332" s="984"/>
      <c r="R332" s="984"/>
      <c r="S332" s="984"/>
      <c r="T332" s="984"/>
      <c r="U332" s="984"/>
      <c r="V332" s="984"/>
      <c r="W332" s="984"/>
      <c r="X332" s="984"/>
      <c r="Y332" s="984"/>
      <c r="Z332" s="984"/>
    </row>
    <row r="333">
      <c r="A333" s="984"/>
      <c r="B333" s="984"/>
      <c r="C333" s="984"/>
      <c r="D333" s="984"/>
      <c r="E333" s="984"/>
      <c r="F333" s="984"/>
      <c r="G333" s="984"/>
      <c r="H333" s="984"/>
      <c r="I333" s="984"/>
      <c r="J333" s="984"/>
      <c r="K333" s="984"/>
      <c r="L333" s="984"/>
      <c r="M333" s="984"/>
      <c r="N333" s="984"/>
      <c r="O333" s="984"/>
      <c r="P333" s="984"/>
      <c r="Q333" s="984"/>
      <c r="R333" s="984"/>
      <c r="S333" s="984"/>
      <c r="T333" s="984"/>
      <c r="U333" s="984"/>
      <c r="V333" s="984"/>
      <c r="W333" s="984"/>
      <c r="X333" s="984"/>
      <c r="Y333" s="984"/>
      <c r="Z333" s="984"/>
    </row>
    <row r="334">
      <c r="A334" s="984"/>
      <c r="B334" s="984"/>
      <c r="C334" s="984"/>
      <c r="D334" s="984"/>
      <c r="E334" s="984"/>
      <c r="F334" s="984"/>
      <c r="G334" s="984"/>
      <c r="H334" s="984"/>
      <c r="I334" s="984"/>
      <c r="J334" s="984"/>
      <c r="K334" s="984"/>
      <c r="L334" s="984"/>
      <c r="M334" s="984"/>
      <c r="N334" s="984"/>
      <c r="O334" s="984"/>
      <c r="P334" s="984"/>
      <c r="Q334" s="984"/>
      <c r="R334" s="984"/>
      <c r="S334" s="984"/>
      <c r="T334" s="984"/>
      <c r="U334" s="984"/>
      <c r="V334" s="984"/>
      <c r="W334" s="984"/>
      <c r="X334" s="984"/>
      <c r="Y334" s="984"/>
      <c r="Z334" s="984"/>
    </row>
    <row r="335">
      <c r="A335" s="984"/>
      <c r="B335" s="984"/>
      <c r="C335" s="984"/>
      <c r="D335" s="984"/>
      <c r="E335" s="984"/>
      <c r="F335" s="984"/>
      <c r="G335" s="984"/>
      <c r="H335" s="984"/>
      <c r="I335" s="984"/>
      <c r="J335" s="984"/>
      <c r="K335" s="984"/>
      <c r="L335" s="984"/>
      <c r="M335" s="984"/>
      <c r="N335" s="984"/>
      <c r="O335" s="984"/>
      <c r="P335" s="984"/>
      <c r="Q335" s="984"/>
      <c r="R335" s="984"/>
      <c r="S335" s="984"/>
      <c r="T335" s="984"/>
      <c r="U335" s="984"/>
      <c r="V335" s="984"/>
      <c r="W335" s="984"/>
      <c r="X335" s="984"/>
      <c r="Y335" s="984"/>
      <c r="Z335" s="984"/>
    </row>
    <row r="336">
      <c r="A336" s="984"/>
      <c r="B336" s="984"/>
      <c r="C336" s="984"/>
      <c r="D336" s="984"/>
      <c r="E336" s="984"/>
      <c r="F336" s="984"/>
      <c r="G336" s="984"/>
      <c r="H336" s="984"/>
      <c r="I336" s="984"/>
      <c r="J336" s="984"/>
      <c r="K336" s="984"/>
      <c r="L336" s="984"/>
      <c r="M336" s="984"/>
      <c r="N336" s="984"/>
      <c r="O336" s="984"/>
      <c r="P336" s="984"/>
      <c r="Q336" s="984"/>
      <c r="R336" s="984"/>
      <c r="S336" s="984"/>
      <c r="T336" s="984"/>
      <c r="U336" s="984"/>
      <c r="V336" s="984"/>
      <c r="W336" s="984"/>
      <c r="X336" s="984"/>
      <c r="Y336" s="984"/>
      <c r="Z336" s="984"/>
    </row>
    <row r="337">
      <c r="A337" s="984"/>
      <c r="B337" s="984"/>
      <c r="C337" s="984"/>
      <c r="D337" s="984"/>
      <c r="E337" s="984"/>
      <c r="F337" s="984"/>
      <c r="G337" s="984"/>
      <c r="H337" s="984"/>
      <c r="I337" s="984"/>
      <c r="J337" s="984"/>
      <c r="K337" s="984"/>
      <c r="L337" s="984"/>
      <c r="M337" s="984"/>
      <c r="N337" s="984"/>
      <c r="O337" s="984"/>
      <c r="P337" s="984"/>
      <c r="Q337" s="984"/>
      <c r="R337" s="984"/>
      <c r="S337" s="984"/>
      <c r="T337" s="984"/>
      <c r="U337" s="984"/>
      <c r="V337" s="984"/>
      <c r="W337" s="984"/>
      <c r="X337" s="984"/>
      <c r="Y337" s="984"/>
      <c r="Z337" s="984"/>
    </row>
    <row r="338">
      <c r="A338" s="984"/>
      <c r="B338" s="984"/>
      <c r="C338" s="984"/>
      <c r="D338" s="984"/>
      <c r="E338" s="984"/>
      <c r="F338" s="984"/>
      <c r="G338" s="984"/>
      <c r="H338" s="984"/>
      <c r="I338" s="984"/>
      <c r="J338" s="984"/>
      <c r="K338" s="984"/>
      <c r="L338" s="984"/>
      <c r="M338" s="984"/>
      <c r="N338" s="984"/>
      <c r="O338" s="984"/>
      <c r="P338" s="984"/>
      <c r="Q338" s="984"/>
      <c r="R338" s="984"/>
      <c r="S338" s="984"/>
      <c r="T338" s="984"/>
      <c r="U338" s="984"/>
      <c r="V338" s="984"/>
      <c r="W338" s="984"/>
      <c r="X338" s="984"/>
      <c r="Y338" s="984"/>
      <c r="Z338" s="984"/>
    </row>
    <row r="339">
      <c r="A339" s="984"/>
      <c r="B339" s="984"/>
      <c r="C339" s="984"/>
      <c r="D339" s="984"/>
      <c r="E339" s="984"/>
      <c r="F339" s="984"/>
      <c r="G339" s="984"/>
      <c r="H339" s="984"/>
      <c r="I339" s="984"/>
      <c r="J339" s="984"/>
      <c r="K339" s="984"/>
      <c r="L339" s="984"/>
      <c r="M339" s="984"/>
      <c r="N339" s="984"/>
      <c r="O339" s="984"/>
      <c r="P339" s="984"/>
      <c r="Q339" s="984"/>
      <c r="R339" s="984"/>
      <c r="S339" s="984"/>
      <c r="T339" s="984"/>
      <c r="U339" s="984"/>
      <c r="V339" s="984"/>
      <c r="W339" s="984"/>
      <c r="X339" s="984"/>
      <c r="Y339" s="984"/>
      <c r="Z339" s="984"/>
    </row>
    <row r="340">
      <c r="A340" s="984"/>
      <c r="B340" s="984"/>
      <c r="C340" s="984"/>
      <c r="D340" s="984"/>
      <c r="E340" s="984"/>
      <c r="F340" s="984"/>
      <c r="G340" s="984"/>
      <c r="H340" s="984"/>
      <c r="I340" s="984"/>
      <c r="J340" s="984"/>
      <c r="K340" s="984"/>
      <c r="L340" s="984"/>
      <c r="M340" s="984"/>
      <c r="N340" s="984"/>
      <c r="O340" s="984"/>
      <c r="P340" s="984"/>
      <c r="Q340" s="984"/>
      <c r="R340" s="984"/>
      <c r="S340" s="984"/>
      <c r="T340" s="984"/>
      <c r="U340" s="984"/>
      <c r="V340" s="984"/>
      <c r="W340" s="984"/>
      <c r="X340" s="984"/>
      <c r="Y340" s="984"/>
      <c r="Z340" s="984"/>
    </row>
    <row r="341">
      <c r="A341" s="984"/>
      <c r="B341" s="984"/>
      <c r="C341" s="984"/>
      <c r="D341" s="984"/>
      <c r="E341" s="984"/>
      <c r="F341" s="984"/>
      <c r="G341" s="984"/>
      <c r="H341" s="984"/>
      <c r="I341" s="984"/>
      <c r="J341" s="984"/>
      <c r="K341" s="984"/>
      <c r="L341" s="984"/>
      <c r="M341" s="984"/>
      <c r="N341" s="984"/>
      <c r="O341" s="984"/>
      <c r="P341" s="984"/>
      <c r="Q341" s="984"/>
      <c r="R341" s="984"/>
      <c r="S341" s="984"/>
      <c r="T341" s="984"/>
      <c r="U341" s="984"/>
      <c r="V341" s="984"/>
      <c r="W341" s="984"/>
      <c r="X341" s="984"/>
      <c r="Y341" s="984"/>
      <c r="Z341" s="984"/>
    </row>
    <row r="342">
      <c r="A342" s="984"/>
      <c r="B342" s="984"/>
      <c r="C342" s="984"/>
      <c r="D342" s="984"/>
      <c r="E342" s="984"/>
      <c r="F342" s="984"/>
      <c r="G342" s="984"/>
      <c r="H342" s="984"/>
      <c r="I342" s="984"/>
      <c r="J342" s="984"/>
      <c r="K342" s="984"/>
      <c r="L342" s="984"/>
      <c r="M342" s="984"/>
      <c r="N342" s="984"/>
      <c r="O342" s="984"/>
      <c r="P342" s="984"/>
      <c r="Q342" s="984"/>
      <c r="R342" s="984"/>
      <c r="S342" s="984"/>
      <c r="T342" s="984"/>
      <c r="U342" s="984"/>
      <c r="V342" s="984"/>
      <c r="W342" s="984"/>
      <c r="X342" s="984"/>
      <c r="Y342" s="984"/>
      <c r="Z342" s="984"/>
    </row>
    <row r="343">
      <c r="A343" s="984"/>
      <c r="B343" s="984"/>
      <c r="C343" s="984"/>
      <c r="D343" s="984"/>
      <c r="E343" s="984"/>
      <c r="F343" s="984"/>
      <c r="G343" s="984"/>
      <c r="H343" s="984"/>
      <c r="I343" s="984"/>
      <c r="J343" s="984"/>
      <c r="K343" s="984"/>
      <c r="L343" s="984"/>
      <c r="M343" s="984"/>
      <c r="N343" s="984"/>
      <c r="O343" s="984"/>
      <c r="P343" s="984"/>
      <c r="Q343" s="984"/>
      <c r="R343" s="984"/>
      <c r="S343" s="984"/>
      <c r="T343" s="984"/>
      <c r="U343" s="984"/>
      <c r="V343" s="984"/>
      <c r="W343" s="984"/>
      <c r="X343" s="984"/>
      <c r="Y343" s="984"/>
      <c r="Z343" s="984"/>
    </row>
    <row r="344">
      <c r="A344" s="984"/>
      <c r="B344" s="984"/>
      <c r="C344" s="984"/>
      <c r="D344" s="984"/>
      <c r="E344" s="984"/>
      <c r="F344" s="984"/>
      <c r="G344" s="984"/>
      <c r="H344" s="984"/>
      <c r="I344" s="984"/>
      <c r="J344" s="984"/>
      <c r="K344" s="984"/>
      <c r="L344" s="984"/>
      <c r="M344" s="984"/>
      <c r="N344" s="984"/>
      <c r="O344" s="984"/>
      <c r="P344" s="984"/>
      <c r="Q344" s="984"/>
      <c r="R344" s="984"/>
      <c r="S344" s="984"/>
      <c r="T344" s="984"/>
      <c r="U344" s="984"/>
      <c r="V344" s="984"/>
      <c r="W344" s="984"/>
      <c r="X344" s="984"/>
      <c r="Y344" s="984"/>
      <c r="Z344" s="984"/>
    </row>
    <row r="345">
      <c r="A345" s="984"/>
      <c r="B345" s="984"/>
      <c r="C345" s="984"/>
      <c r="D345" s="984"/>
      <c r="E345" s="984"/>
      <c r="F345" s="984"/>
      <c r="G345" s="984"/>
      <c r="H345" s="984"/>
      <c r="I345" s="984"/>
      <c r="J345" s="984"/>
      <c r="K345" s="984"/>
      <c r="L345" s="984"/>
      <c r="M345" s="984"/>
      <c r="N345" s="984"/>
      <c r="O345" s="984"/>
      <c r="P345" s="984"/>
      <c r="Q345" s="984"/>
      <c r="R345" s="984"/>
      <c r="S345" s="984"/>
      <c r="T345" s="984"/>
      <c r="U345" s="984"/>
      <c r="V345" s="984"/>
      <c r="W345" s="984"/>
      <c r="X345" s="984"/>
      <c r="Y345" s="984"/>
      <c r="Z345" s="984"/>
    </row>
    <row r="346">
      <c r="A346" s="984"/>
      <c r="B346" s="984"/>
      <c r="C346" s="984"/>
      <c r="D346" s="984"/>
      <c r="E346" s="984"/>
      <c r="F346" s="984"/>
      <c r="G346" s="984"/>
      <c r="H346" s="984"/>
      <c r="I346" s="984"/>
      <c r="J346" s="984"/>
      <c r="K346" s="984"/>
      <c r="L346" s="984"/>
      <c r="M346" s="984"/>
      <c r="N346" s="984"/>
      <c r="O346" s="984"/>
      <c r="P346" s="984"/>
      <c r="Q346" s="984"/>
      <c r="R346" s="984"/>
      <c r="S346" s="984"/>
      <c r="T346" s="984"/>
      <c r="U346" s="984"/>
      <c r="V346" s="984"/>
      <c r="W346" s="984"/>
      <c r="X346" s="984"/>
      <c r="Y346" s="984"/>
      <c r="Z346" s="984"/>
    </row>
    <row r="347">
      <c r="A347" s="984"/>
      <c r="B347" s="984"/>
      <c r="C347" s="984"/>
      <c r="D347" s="984"/>
      <c r="E347" s="984"/>
      <c r="F347" s="984"/>
      <c r="G347" s="984"/>
      <c r="H347" s="984"/>
      <c r="I347" s="984"/>
      <c r="J347" s="984"/>
      <c r="K347" s="984"/>
      <c r="L347" s="984"/>
      <c r="M347" s="984"/>
      <c r="N347" s="984"/>
      <c r="O347" s="984"/>
      <c r="P347" s="984"/>
      <c r="Q347" s="984"/>
      <c r="R347" s="984"/>
      <c r="S347" s="984"/>
      <c r="T347" s="984"/>
      <c r="U347" s="984"/>
      <c r="V347" s="984"/>
      <c r="W347" s="984"/>
      <c r="X347" s="984"/>
      <c r="Y347" s="984"/>
      <c r="Z347" s="984"/>
    </row>
    <row r="348">
      <c r="A348" s="984"/>
      <c r="B348" s="984"/>
      <c r="C348" s="984"/>
      <c r="D348" s="984"/>
      <c r="E348" s="984"/>
      <c r="F348" s="984"/>
      <c r="G348" s="984"/>
      <c r="H348" s="984"/>
      <c r="I348" s="984"/>
      <c r="J348" s="984"/>
      <c r="K348" s="984"/>
      <c r="L348" s="984"/>
      <c r="M348" s="984"/>
      <c r="N348" s="984"/>
      <c r="O348" s="984"/>
      <c r="P348" s="984"/>
      <c r="Q348" s="984"/>
      <c r="R348" s="984"/>
      <c r="S348" s="984"/>
      <c r="T348" s="984"/>
      <c r="U348" s="984"/>
      <c r="V348" s="984"/>
      <c r="W348" s="984"/>
      <c r="X348" s="984"/>
      <c r="Y348" s="984"/>
      <c r="Z348" s="984"/>
    </row>
    <row r="349">
      <c r="A349" s="984"/>
      <c r="B349" s="984"/>
      <c r="C349" s="984"/>
      <c r="D349" s="984"/>
      <c r="E349" s="984"/>
      <c r="F349" s="984"/>
      <c r="G349" s="984"/>
      <c r="H349" s="984"/>
      <c r="I349" s="984"/>
      <c r="J349" s="984"/>
      <c r="K349" s="984"/>
      <c r="L349" s="984"/>
      <c r="M349" s="984"/>
      <c r="N349" s="984"/>
      <c r="O349" s="984"/>
      <c r="P349" s="984"/>
      <c r="Q349" s="984"/>
      <c r="R349" s="984"/>
      <c r="S349" s="984"/>
      <c r="T349" s="984"/>
      <c r="U349" s="984"/>
      <c r="V349" s="984"/>
      <c r="W349" s="984"/>
      <c r="X349" s="984"/>
      <c r="Y349" s="984"/>
      <c r="Z349" s="984"/>
    </row>
    <row r="350">
      <c r="A350" s="984"/>
      <c r="B350" s="984"/>
      <c r="C350" s="984"/>
      <c r="D350" s="984"/>
      <c r="E350" s="984"/>
      <c r="F350" s="984"/>
      <c r="G350" s="984"/>
      <c r="H350" s="984"/>
      <c r="I350" s="984"/>
      <c r="J350" s="984"/>
      <c r="K350" s="984"/>
      <c r="L350" s="984"/>
      <c r="M350" s="984"/>
      <c r="N350" s="984"/>
      <c r="O350" s="984"/>
      <c r="P350" s="984"/>
      <c r="Q350" s="984"/>
      <c r="R350" s="984"/>
      <c r="S350" s="984"/>
      <c r="T350" s="984"/>
      <c r="U350" s="984"/>
      <c r="V350" s="984"/>
      <c r="W350" s="984"/>
      <c r="X350" s="984"/>
      <c r="Y350" s="984"/>
      <c r="Z350" s="984"/>
    </row>
    <row r="351">
      <c r="A351" s="984"/>
      <c r="B351" s="984"/>
      <c r="C351" s="984"/>
      <c r="D351" s="984"/>
      <c r="E351" s="984"/>
      <c r="F351" s="984"/>
      <c r="G351" s="984"/>
      <c r="H351" s="984"/>
      <c r="I351" s="984"/>
      <c r="J351" s="984"/>
      <c r="K351" s="984"/>
      <c r="L351" s="984"/>
      <c r="M351" s="984"/>
      <c r="N351" s="984"/>
      <c r="O351" s="984"/>
      <c r="P351" s="984"/>
      <c r="Q351" s="984"/>
      <c r="R351" s="984"/>
      <c r="S351" s="984"/>
      <c r="T351" s="984"/>
      <c r="U351" s="984"/>
      <c r="V351" s="984"/>
      <c r="W351" s="984"/>
      <c r="X351" s="984"/>
      <c r="Y351" s="984"/>
      <c r="Z351" s="984"/>
    </row>
    <row r="352">
      <c r="A352" s="984"/>
      <c r="B352" s="984"/>
      <c r="C352" s="984"/>
      <c r="D352" s="984"/>
      <c r="E352" s="984"/>
      <c r="F352" s="984"/>
      <c r="G352" s="984"/>
      <c r="H352" s="984"/>
      <c r="I352" s="984"/>
      <c r="J352" s="984"/>
      <c r="K352" s="984"/>
      <c r="L352" s="984"/>
      <c r="M352" s="984"/>
      <c r="N352" s="984"/>
      <c r="O352" s="984"/>
      <c r="P352" s="984"/>
      <c r="Q352" s="984"/>
      <c r="R352" s="984"/>
      <c r="S352" s="984"/>
      <c r="T352" s="984"/>
      <c r="U352" s="984"/>
      <c r="V352" s="984"/>
      <c r="W352" s="984"/>
      <c r="X352" s="984"/>
      <c r="Y352" s="984"/>
      <c r="Z352" s="984"/>
    </row>
    <row r="353">
      <c r="A353" s="984"/>
      <c r="B353" s="984"/>
      <c r="C353" s="984"/>
      <c r="D353" s="984"/>
      <c r="E353" s="984"/>
      <c r="F353" s="984"/>
      <c r="G353" s="984"/>
      <c r="H353" s="984"/>
      <c r="I353" s="984"/>
      <c r="J353" s="984"/>
      <c r="K353" s="984"/>
      <c r="L353" s="984"/>
      <c r="M353" s="984"/>
      <c r="N353" s="984"/>
      <c r="O353" s="984"/>
      <c r="P353" s="984"/>
      <c r="Q353" s="984"/>
      <c r="R353" s="984"/>
      <c r="S353" s="984"/>
      <c r="T353" s="984"/>
      <c r="U353" s="984"/>
      <c r="V353" s="984"/>
      <c r="W353" s="984"/>
      <c r="X353" s="984"/>
      <c r="Y353" s="984"/>
      <c r="Z353" s="984"/>
    </row>
    <row r="354">
      <c r="A354" s="984"/>
      <c r="B354" s="984"/>
      <c r="C354" s="984"/>
      <c r="D354" s="984"/>
      <c r="E354" s="984"/>
      <c r="F354" s="984"/>
      <c r="G354" s="984"/>
      <c r="H354" s="984"/>
      <c r="I354" s="984"/>
      <c r="J354" s="984"/>
      <c r="K354" s="984"/>
      <c r="L354" s="984"/>
      <c r="M354" s="984"/>
      <c r="N354" s="984"/>
      <c r="O354" s="984"/>
      <c r="P354" s="984"/>
      <c r="Q354" s="984"/>
      <c r="R354" s="984"/>
      <c r="S354" s="984"/>
      <c r="T354" s="984"/>
      <c r="U354" s="984"/>
      <c r="V354" s="984"/>
      <c r="W354" s="984"/>
      <c r="X354" s="984"/>
      <c r="Y354" s="984"/>
      <c r="Z354" s="984"/>
    </row>
    <row r="355">
      <c r="A355" s="984"/>
      <c r="B355" s="984"/>
      <c r="C355" s="984"/>
      <c r="D355" s="984"/>
      <c r="E355" s="984"/>
      <c r="F355" s="984"/>
      <c r="G355" s="984"/>
      <c r="H355" s="984"/>
      <c r="I355" s="984"/>
      <c r="J355" s="984"/>
      <c r="K355" s="984"/>
      <c r="L355" s="984"/>
      <c r="M355" s="984"/>
      <c r="N355" s="984"/>
      <c r="O355" s="984"/>
      <c r="P355" s="984"/>
      <c r="Q355" s="984"/>
      <c r="R355" s="984"/>
      <c r="S355" s="984"/>
      <c r="T355" s="984"/>
      <c r="U355" s="984"/>
      <c r="V355" s="984"/>
      <c r="W355" s="984"/>
      <c r="X355" s="984"/>
      <c r="Y355" s="984"/>
      <c r="Z355" s="984"/>
    </row>
    <row r="356">
      <c r="A356" s="984"/>
      <c r="B356" s="984"/>
      <c r="C356" s="984"/>
      <c r="D356" s="984"/>
      <c r="E356" s="984"/>
      <c r="F356" s="984"/>
      <c r="G356" s="984"/>
      <c r="H356" s="984"/>
      <c r="I356" s="984"/>
      <c r="J356" s="984"/>
      <c r="K356" s="984"/>
      <c r="L356" s="984"/>
      <c r="M356" s="984"/>
      <c r="N356" s="984"/>
      <c r="O356" s="984"/>
      <c r="P356" s="984"/>
      <c r="Q356" s="984"/>
      <c r="R356" s="984"/>
      <c r="S356" s="984"/>
      <c r="T356" s="984"/>
      <c r="U356" s="984"/>
      <c r="V356" s="984"/>
      <c r="W356" s="984"/>
      <c r="X356" s="984"/>
      <c r="Y356" s="984"/>
      <c r="Z356" s="984"/>
    </row>
    <row r="357">
      <c r="A357" s="984"/>
      <c r="B357" s="984"/>
      <c r="C357" s="984"/>
      <c r="D357" s="984"/>
      <c r="E357" s="984"/>
      <c r="F357" s="984"/>
      <c r="G357" s="984"/>
      <c r="H357" s="984"/>
      <c r="I357" s="984"/>
      <c r="J357" s="984"/>
      <c r="K357" s="984"/>
      <c r="L357" s="984"/>
      <c r="M357" s="984"/>
      <c r="N357" s="984"/>
      <c r="O357" s="984"/>
      <c r="P357" s="984"/>
      <c r="Q357" s="984"/>
      <c r="R357" s="984"/>
      <c r="S357" s="984"/>
      <c r="T357" s="984"/>
      <c r="U357" s="984"/>
      <c r="V357" s="984"/>
      <c r="W357" s="984"/>
      <c r="X357" s="984"/>
      <c r="Y357" s="984"/>
      <c r="Z357" s="984"/>
    </row>
    <row r="358">
      <c r="A358" s="984"/>
      <c r="B358" s="984"/>
      <c r="C358" s="984"/>
      <c r="D358" s="984"/>
      <c r="E358" s="984"/>
      <c r="F358" s="984"/>
      <c r="G358" s="984"/>
      <c r="H358" s="984"/>
      <c r="I358" s="984"/>
      <c r="J358" s="984"/>
      <c r="K358" s="984"/>
      <c r="L358" s="984"/>
      <c r="M358" s="984"/>
      <c r="N358" s="984"/>
      <c r="O358" s="984"/>
      <c r="P358" s="984"/>
      <c r="Q358" s="984"/>
      <c r="R358" s="984"/>
      <c r="S358" s="984"/>
      <c r="T358" s="984"/>
      <c r="U358" s="984"/>
      <c r="V358" s="984"/>
      <c r="W358" s="984"/>
      <c r="X358" s="984"/>
      <c r="Y358" s="984"/>
      <c r="Z358" s="984"/>
    </row>
    <row r="359">
      <c r="A359" s="984"/>
      <c r="B359" s="984"/>
      <c r="C359" s="984"/>
      <c r="D359" s="984"/>
      <c r="E359" s="984"/>
      <c r="F359" s="984"/>
      <c r="G359" s="984"/>
      <c r="H359" s="984"/>
      <c r="I359" s="984"/>
      <c r="J359" s="984"/>
      <c r="K359" s="984"/>
      <c r="L359" s="984"/>
      <c r="M359" s="984"/>
      <c r="N359" s="984"/>
      <c r="O359" s="984"/>
      <c r="P359" s="984"/>
      <c r="Q359" s="984"/>
      <c r="R359" s="984"/>
      <c r="S359" s="984"/>
      <c r="T359" s="984"/>
      <c r="U359" s="984"/>
      <c r="V359" s="984"/>
      <c r="W359" s="984"/>
      <c r="X359" s="984"/>
      <c r="Y359" s="984"/>
      <c r="Z359" s="984"/>
    </row>
    <row r="360">
      <c r="A360" s="984"/>
      <c r="B360" s="984"/>
      <c r="C360" s="984"/>
      <c r="D360" s="984"/>
      <c r="E360" s="984"/>
      <c r="F360" s="984"/>
      <c r="G360" s="984"/>
      <c r="H360" s="984"/>
      <c r="I360" s="984"/>
      <c r="J360" s="984"/>
      <c r="K360" s="984"/>
      <c r="L360" s="984"/>
      <c r="M360" s="984"/>
      <c r="N360" s="984"/>
      <c r="O360" s="984"/>
      <c r="P360" s="984"/>
      <c r="Q360" s="984"/>
      <c r="R360" s="984"/>
      <c r="S360" s="984"/>
      <c r="T360" s="984"/>
      <c r="U360" s="984"/>
      <c r="V360" s="984"/>
      <c r="W360" s="984"/>
      <c r="X360" s="984"/>
      <c r="Y360" s="984"/>
      <c r="Z360" s="984"/>
    </row>
    <row r="361">
      <c r="A361" s="984"/>
      <c r="B361" s="984"/>
      <c r="C361" s="984"/>
      <c r="D361" s="984"/>
      <c r="E361" s="984"/>
      <c r="F361" s="984"/>
      <c r="G361" s="984"/>
      <c r="H361" s="984"/>
      <c r="I361" s="984"/>
      <c r="J361" s="984"/>
      <c r="K361" s="984"/>
      <c r="L361" s="984"/>
      <c r="M361" s="984"/>
      <c r="N361" s="984"/>
      <c r="O361" s="984"/>
      <c r="P361" s="984"/>
      <c r="Q361" s="984"/>
      <c r="R361" s="984"/>
      <c r="S361" s="984"/>
      <c r="T361" s="984"/>
      <c r="U361" s="984"/>
      <c r="V361" s="984"/>
      <c r="W361" s="984"/>
      <c r="X361" s="984"/>
      <c r="Y361" s="984"/>
      <c r="Z361" s="984"/>
    </row>
    <row r="362">
      <c r="A362" s="984"/>
      <c r="B362" s="984"/>
      <c r="C362" s="984"/>
      <c r="D362" s="984"/>
      <c r="E362" s="984"/>
      <c r="F362" s="984"/>
      <c r="G362" s="984"/>
      <c r="H362" s="984"/>
      <c r="I362" s="984"/>
      <c r="J362" s="984"/>
      <c r="K362" s="984"/>
      <c r="L362" s="984"/>
      <c r="M362" s="984"/>
      <c r="N362" s="984"/>
      <c r="O362" s="984"/>
      <c r="P362" s="984"/>
      <c r="Q362" s="984"/>
      <c r="R362" s="984"/>
      <c r="S362" s="984"/>
      <c r="T362" s="984"/>
      <c r="U362" s="984"/>
      <c r="V362" s="984"/>
      <c r="W362" s="984"/>
      <c r="X362" s="984"/>
      <c r="Y362" s="984"/>
      <c r="Z362" s="984"/>
    </row>
    <row r="363">
      <c r="A363" s="984"/>
      <c r="B363" s="984"/>
      <c r="C363" s="984"/>
      <c r="D363" s="984"/>
      <c r="E363" s="984"/>
      <c r="F363" s="984"/>
      <c r="G363" s="984"/>
      <c r="H363" s="984"/>
      <c r="I363" s="984"/>
      <c r="J363" s="984"/>
      <c r="K363" s="984"/>
      <c r="L363" s="984"/>
      <c r="M363" s="984"/>
      <c r="N363" s="984"/>
      <c r="O363" s="984"/>
      <c r="P363" s="984"/>
      <c r="Q363" s="984"/>
      <c r="R363" s="984"/>
      <c r="S363" s="984"/>
      <c r="T363" s="984"/>
      <c r="U363" s="984"/>
      <c r="V363" s="984"/>
      <c r="W363" s="984"/>
      <c r="X363" s="984"/>
      <c r="Y363" s="984"/>
      <c r="Z363" s="984"/>
    </row>
    <row r="364">
      <c r="A364" s="984"/>
      <c r="B364" s="984"/>
      <c r="C364" s="984"/>
      <c r="D364" s="984"/>
      <c r="E364" s="984"/>
      <c r="F364" s="984"/>
      <c r="G364" s="984"/>
      <c r="H364" s="984"/>
      <c r="I364" s="984"/>
      <c r="J364" s="984"/>
      <c r="K364" s="984"/>
      <c r="L364" s="984"/>
      <c r="M364" s="984"/>
      <c r="N364" s="984"/>
      <c r="O364" s="984"/>
      <c r="P364" s="984"/>
      <c r="Q364" s="984"/>
      <c r="R364" s="984"/>
      <c r="S364" s="984"/>
      <c r="T364" s="984"/>
      <c r="U364" s="984"/>
      <c r="V364" s="984"/>
      <c r="W364" s="984"/>
      <c r="X364" s="984"/>
      <c r="Y364" s="984"/>
      <c r="Z364" s="984"/>
    </row>
    <row r="365">
      <c r="A365" s="984"/>
      <c r="B365" s="984"/>
      <c r="C365" s="984"/>
      <c r="D365" s="984"/>
      <c r="E365" s="984"/>
      <c r="F365" s="984"/>
      <c r="G365" s="984"/>
      <c r="H365" s="984"/>
      <c r="I365" s="984"/>
      <c r="J365" s="984"/>
      <c r="K365" s="984"/>
      <c r="L365" s="984"/>
      <c r="M365" s="984"/>
      <c r="N365" s="984"/>
      <c r="O365" s="984"/>
      <c r="P365" s="984"/>
      <c r="Q365" s="984"/>
      <c r="R365" s="984"/>
      <c r="S365" s="984"/>
      <c r="T365" s="984"/>
      <c r="U365" s="984"/>
      <c r="V365" s="984"/>
      <c r="W365" s="984"/>
      <c r="X365" s="984"/>
      <c r="Y365" s="984"/>
      <c r="Z365" s="984"/>
    </row>
    <row r="366">
      <c r="A366" s="984"/>
      <c r="B366" s="984"/>
      <c r="C366" s="984"/>
      <c r="D366" s="984"/>
      <c r="E366" s="984"/>
      <c r="F366" s="984"/>
      <c r="G366" s="984"/>
      <c r="H366" s="984"/>
      <c r="I366" s="984"/>
      <c r="J366" s="984"/>
      <c r="K366" s="984"/>
      <c r="L366" s="984"/>
      <c r="M366" s="984"/>
      <c r="N366" s="984"/>
      <c r="O366" s="984"/>
      <c r="P366" s="984"/>
      <c r="Q366" s="984"/>
      <c r="R366" s="984"/>
      <c r="S366" s="984"/>
      <c r="T366" s="984"/>
      <c r="U366" s="984"/>
      <c r="V366" s="984"/>
      <c r="W366" s="984"/>
      <c r="X366" s="984"/>
      <c r="Y366" s="984"/>
      <c r="Z366" s="984"/>
    </row>
    <row r="367">
      <c r="A367" s="984"/>
      <c r="B367" s="984"/>
      <c r="C367" s="984"/>
      <c r="D367" s="984"/>
      <c r="E367" s="984"/>
      <c r="F367" s="984"/>
      <c r="G367" s="984"/>
      <c r="H367" s="984"/>
      <c r="I367" s="984"/>
      <c r="J367" s="984"/>
      <c r="K367" s="984"/>
      <c r="L367" s="984"/>
      <c r="M367" s="984"/>
      <c r="N367" s="984"/>
      <c r="O367" s="984"/>
      <c r="P367" s="984"/>
      <c r="Q367" s="984"/>
      <c r="R367" s="984"/>
      <c r="S367" s="984"/>
      <c r="T367" s="984"/>
      <c r="U367" s="984"/>
      <c r="V367" s="984"/>
      <c r="W367" s="984"/>
      <c r="X367" s="984"/>
      <c r="Y367" s="984"/>
      <c r="Z367" s="984"/>
    </row>
    <row r="368">
      <c r="A368" s="984"/>
      <c r="B368" s="984"/>
      <c r="C368" s="984"/>
      <c r="D368" s="984"/>
      <c r="E368" s="984"/>
      <c r="F368" s="984"/>
      <c r="G368" s="984"/>
      <c r="H368" s="984"/>
      <c r="I368" s="984"/>
      <c r="J368" s="984"/>
      <c r="K368" s="984"/>
      <c r="L368" s="984"/>
      <c r="M368" s="984"/>
      <c r="N368" s="984"/>
      <c r="O368" s="984"/>
      <c r="P368" s="984"/>
      <c r="Q368" s="984"/>
      <c r="R368" s="984"/>
      <c r="S368" s="984"/>
      <c r="T368" s="984"/>
      <c r="U368" s="984"/>
      <c r="V368" s="984"/>
      <c r="W368" s="984"/>
      <c r="X368" s="984"/>
      <c r="Y368" s="984"/>
      <c r="Z368" s="984"/>
    </row>
    <row r="369">
      <c r="A369" s="984"/>
      <c r="B369" s="984"/>
      <c r="C369" s="984"/>
      <c r="D369" s="984"/>
      <c r="E369" s="984"/>
      <c r="F369" s="984"/>
      <c r="G369" s="984"/>
      <c r="H369" s="984"/>
      <c r="I369" s="984"/>
      <c r="J369" s="984"/>
      <c r="K369" s="984"/>
      <c r="L369" s="984"/>
      <c r="M369" s="984"/>
      <c r="N369" s="984"/>
      <c r="O369" s="984"/>
      <c r="P369" s="984"/>
      <c r="Q369" s="984"/>
      <c r="R369" s="984"/>
      <c r="S369" s="984"/>
      <c r="T369" s="984"/>
      <c r="U369" s="984"/>
      <c r="V369" s="984"/>
      <c r="W369" s="984"/>
      <c r="X369" s="984"/>
      <c r="Y369" s="984"/>
      <c r="Z369" s="984"/>
    </row>
    <row r="370">
      <c r="A370" s="984"/>
      <c r="B370" s="984"/>
      <c r="C370" s="984"/>
      <c r="D370" s="984"/>
      <c r="E370" s="984"/>
      <c r="F370" s="984"/>
      <c r="G370" s="984"/>
      <c r="H370" s="984"/>
      <c r="I370" s="984"/>
      <c r="J370" s="984"/>
      <c r="K370" s="984"/>
      <c r="L370" s="984"/>
      <c r="M370" s="984"/>
      <c r="N370" s="984"/>
      <c r="O370" s="984"/>
      <c r="P370" s="984"/>
      <c r="Q370" s="984"/>
      <c r="R370" s="984"/>
      <c r="S370" s="984"/>
      <c r="T370" s="984"/>
      <c r="U370" s="984"/>
      <c r="V370" s="984"/>
      <c r="W370" s="984"/>
      <c r="X370" s="984"/>
      <c r="Y370" s="984"/>
      <c r="Z370" s="984"/>
    </row>
    <row r="371">
      <c r="A371" s="984"/>
      <c r="B371" s="984"/>
      <c r="C371" s="984"/>
      <c r="D371" s="984"/>
      <c r="E371" s="984"/>
      <c r="F371" s="984"/>
      <c r="G371" s="984"/>
      <c r="H371" s="984"/>
      <c r="I371" s="984"/>
      <c r="J371" s="984"/>
      <c r="K371" s="984"/>
      <c r="L371" s="984"/>
      <c r="M371" s="984"/>
      <c r="N371" s="984"/>
      <c r="O371" s="984"/>
      <c r="P371" s="984"/>
      <c r="Q371" s="984"/>
      <c r="R371" s="984"/>
      <c r="S371" s="984"/>
      <c r="T371" s="984"/>
      <c r="U371" s="984"/>
      <c r="V371" s="984"/>
      <c r="W371" s="984"/>
      <c r="X371" s="984"/>
      <c r="Y371" s="984"/>
      <c r="Z371" s="984"/>
    </row>
    <row r="372">
      <c r="A372" s="984"/>
      <c r="B372" s="984"/>
      <c r="C372" s="984"/>
      <c r="D372" s="984"/>
      <c r="E372" s="984"/>
      <c r="F372" s="984"/>
      <c r="G372" s="984"/>
      <c r="H372" s="984"/>
      <c r="I372" s="984"/>
      <c r="J372" s="984"/>
      <c r="K372" s="984"/>
      <c r="L372" s="984"/>
      <c r="M372" s="984"/>
      <c r="N372" s="984"/>
      <c r="O372" s="984"/>
      <c r="P372" s="984"/>
      <c r="Q372" s="984"/>
      <c r="R372" s="984"/>
      <c r="S372" s="984"/>
      <c r="T372" s="984"/>
      <c r="U372" s="984"/>
      <c r="V372" s="984"/>
      <c r="W372" s="984"/>
      <c r="X372" s="984"/>
      <c r="Y372" s="984"/>
      <c r="Z372" s="984"/>
    </row>
    <row r="373">
      <c r="A373" s="984"/>
      <c r="B373" s="984"/>
      <c r="C373" s="984"/>
      <c r="D373" s="984"/>
      <c r="E373" s="984"/>
      <c r="F373" s="984"/>
      <c r="G373" s="984"/>
      <c r="H373" s="984"/>
      <c r="I373" s="984"/>
      <c r="J373" s="984"/>
      <c r="K373" s="984"/>
      <c r="L373" s="984"/>
      <c r="M373" s="984"/>
      <c r="N373" s="984"/>
      <c r="O373" s="984"/>
      <c r="P373" s="984"/>
      <c r="Q373" s="984"/>
      <c r="R373" s="984"/>
      <c r="S373" s="984"/>
      <c r="T373" s="984"/>
      <c r="U373" s="984"/>
      <c r="V373" s="984"/>
      <c r="W373" s="984"/>
      <c r="X373" s="984"/>
      <c r="Y373" s="984"/>
      <c r="Z373" s="984"/>
    </row>
    <row r="374">
      <c r="A374" s="984"/>
      <c r="B374" s="984"/>
      <c r="C374" s="984"/>
      <c r="D374" s="984"/>
      <c r="E374" s="984"/>
      <c r="F374" s="984"/>
      <c r="G374" s="984"/>
      <c r="H374" s="984"/>
      <c r="I374" s="984"/>
      <c r="J374" s="984"/>
      <c r="K374" s="984"/>
      <c r="L374" s="984"/>
      <c r="M374" s="984"/>
      <c r="N374" s="984"/>
      <c r="O374" s="984"/>
      <c r="P374" s="984"/>
      <c r="Q374" s="984"/>
      <c r="R374" s="984"/>
      <c r="S374" s="984"/>
      <c r="T374" s="984"/>
      <c r="U374" s="984"/>
      <c r="V374" s="984"/>
      <c r="W374" s="984"/>
      <c r="X374" s="984"/>
      <c r="Y374" s="984"/>
      <c r="Z374" s="984"/>
    </row>
    <row r="375">
      <c r="A375" s="984"/>
      <c r="B375" s="984"/>
      <c r="C375" s="984"/>
      <c r="D375" s="984"/>
      <c r="E375" s="984"/>
      <c r="F375" s="984"/>
      <c r="G375" s="984"/>
      <c r="H375" s="984"/>
      <c r="I375" s="984"/>
      <c r="J375" s="984"/>
      <c r="K375" s="984"/>
      <c r="L375" s="984"/>
      <c r="M375" s="984"/>
      <c r="N375" s="984"/>
      <c r="O375" s="984"/>
      <c r="P375" s="984"/>
      <c r="Q375" s="984"/>
      <c r="R375" s="984"/>
      <c r="S375" s="984"/>
      <c r="T375" s="984"/>
      <c r="U375" s="984"/>
      <c r="V375" s="984"/>
      <c r="W375" s="984"/>
      <c r="X375" s="984"/>
      <c r="Y375" s="984"/>
      <c r="Z375" s="984"/>
    </row>
    <row r="376">
      <c r="A376" s="984"/>
      <c r="B376" s="984"/>
      <c r="C376" s="984"/>
      <c r="D376" s="984"/>
      <c r="E376" s="984"/>
      <c r="F376" s="984"/>
      <c r="G376" s="984"/>
      <c r="H376" s="984"/>
      <c r="I376" s="984"/>
      <c r="J376" s="984"/>
      <c r="K376" s="984"/>
      <c r="L376" s="984"/>
      <c r="M376" s="984"/>
      <c r="N376" s="984"/>
      <c r="O376" s="984"/>
      <c r="P376" s="984"/>
      <c r="Q376" s="984"/>
      <c r="R376" s="984"/>
      <c r="S376" s="984"/>
      <c r="T376" s="984"/>
      <c r="U376" s="984"/>
      <c r="V376" s="984"/>
      <c r="W376" s="984"/>
      <c r="X376" s="984"/>
      <c r="Y376" s="984"/>
      <c r="Z376" s="984"/>
    </row>
    <row r="377">
      <c r="A377" s="984"/>
      <c r="B377" s="984"/>
      <c r="C377" s="984"/>
      <c r="D377" s="984"/>
      <c r="E377" s="984"/>
      <c r="F377" s="984"/>
      <c r="G377" s="984"/>
      <c r="H377" s="984"/>
      <c r="I377" s="984"/>
      <c r="J377" s="984"/>
      <c r="K377" s="984"/>
      <c r="L377" s="984"/>
      <c r="M377" s="984"/>
      <c r="N377" s="984"/>
      <c r="O377" s="984"/>
      <c r="P377" s="984"/>
      <c r="Q377" s="984"/>
      <c r="R377" s="984"/>
      <c r="S377" s="984"/>
      <c r="T377" s="984"/>
      <c r="U377" s="984"/>
      <c r="V377" s="984"/>
      <c r="W377" s="984"/>
      <c r="X377" s="984"/>
      <c r="Y377" s="984"/>
      <c r="Z377" s="984"/>
    </row>
    <row r="378">
      <c r="A378" s="984"/>
      <c r="B378" s="984"/>
      <c r="C378" s="984"/>
      <c r="D378" s="984"/>
      <c r="E378" s="984"/>
      <c r="F378" s="984"/>
      <c r="G378" s="984"/>
      <c r="H378" s="984"/>
      <c r="I378" s="984"/>
      <c r="J378" s="984"/>
      <c r="K378" s="984"/>
      <c r="L378" s="984"/>
      <c r="M378" s="984"/>
      <c r="N378" s="984"/>
      <c r="O378" s="984"/>
      <c r="P378" s="984"/>
      <c r="Q378" s="984"/>
      <c r="R378" s="984"/>
      <c r="S378" s="984"/>
      <c r="T378" s="984"/>
      <c r="U378" s="984"/>
      <c r="V378" s="984"/>
      <c r="W378" s="984"/>
      <c r="X378" s="984"/>
      <c r="Y378" s="984"/>
      <c r="Z378" s="984"/>
    </row>
    <row r="379">
      <c r="A379" s="984"/>
      <c r="B379" s="984"/>
      <c r="C379" s="984"/>
      <c r="D379" s="984"/>
      <c r="E379" s="984"/>
      <c r="F379" s="984"/>
      <c r="G379" s="984"/>
      <c r="H379" s="984"/>
      <c r="I379" s="984"/>
      <c r="J379" s="984"/>
      <c r="K379" s="984"/>
      <c r="L379" s="984"/>
      <c r="M379" s="984"/>
      <c r="N379" s="984"/>
      <c r="O379" s="984"/>
      <c r="P379" s="984"/>
      <c r="Q379" s="984"/>
      <c r="R379" s="984"/>
      <c r="S379" s="984"/>
      <c r="T379" s="984"/>
      <c r="U379" s="984"/>
      <c r="V379" s="984"/>
      <c r="W379" s="984"/>
      <c r="X379" s="984"/>
      <c r="Y379" s="984"/>
      <c r="Z379" s="984"/>
    </row>
    <row r="380">
      <c r="A380" s="984"/>
      <c r="B380" s="984"/>
      <c r="C380" s="984"/>
      <c r="D380" s="984"/>
      <c r="E380" s="984"/>
      <c r="F380" s="984"/>
      <c r="G380" s="984"/>
      <c r="H380" s="984"/>
      <c r="I380" s="984"/>
      <c r="J380" s="984"/>
      <c r="K380" s="984"/>
      <c r="L380" s="984"/>
      <c r="M380" s="984"/>
      <c r="N380" s="984"/>
      <c r="O380" s="984"/>
      <c r="P380" s="984"/>
      <c r="Q380" s="984"/>
      <c r="R380" s="984"/>
      <c r="S380" s="984"/>
      <c r="T380" s="984"/>
      <c r="U380" s="984"/>
      <c r="V380" s="984"/>
      <c r="W380" s="984"/>
      <c r="X380" s="984"/>
      <c r="Y380" s="984"/>
      <c r="Z380" s="984"/>
    </row>
    <row r="381">
      <c r="A381" s="984"/>
      <c r="B381" s="984"/>
      <c r="C381" s="984"/>
      <c r="D381" s="984"/>
      <c r="E381" s="984"/>
      <c r="F381" s="984"/>
      <c r="G381" s="984"/>
      <c r="H381" s="984"/>
      <c r="I381" s="984"/>
      <c r="J381" s="984"/>
      <c r="K381" s="984"/>
      <c r="L381" s="984"/>
      <c r="M381" s="984"/>
      <c r="N381" s="984"/>
      <c r="O381" s="984"/>
      <c r="P381" s="984"/>
      <c r="Q381" s="984"/>
      <c r="R381" s="984"/>
      <c r="S381" s="984"/>
      <c r="T381" s="984"/>
      <c r="U381" s="984"/>
      <c r="V381" s="984"/>
      <c r="W381" s="984"/>
      <c r="X381" s="984"/>
      <c r="Y381" s="984"/>
      <c r="Z381" s="984"/>
    </row>
    <row r="382">
      <c r="A382" s="984"/>
      <c r="B382" s="984"/>
      <c r="C382" s="984"/>
      <c r="D382" s="984"/>
      <c r="E382" s="984"/>
      <c r="F382" s="984"/>
      <c r="G382" s="984"/>
      <c r="H382" s="984"/>
      <c r="I382" s="984"/>
      <c r="J382" s="984"/>
      <c r="K382" s="984"/>
      <c r="L382" s="984"/>
      <c r="M382" s="984"/>
      <c r="N382" s="984"/>
      <c r="O382" s="984"/>
      <c r="P382" s="984"/>
      <c r="Q382" s="984"/>
      <c r="R382" s="984"/>
      <c r="S382" s="984"/>
      <c r="T382" s="984"/>
      <c r="U382" s="984"/>
      <c r="V382" s="984"/>
      <c r="W382" s="984"/>
      <c r="X382" s="984"/>
      <c r="Y382" s="984"/>
      <c r="Z382" s="984"/>
    </row>
    <row r="383">
      <c r="A383" s="984"/>
      <c r="B383" s="984"/>
      <c r="C383" s="984"/>
      <c r="D383" s="984"/>
      <c r="E383" s="984"/>
      <c r="F383" s="984"/>
      <c r="G383" s="984"/>
      <c r="H383" s="984"/>
      <c r="I383" s="984"/>
      <c r="J383" s="984"/>
      <c r="K383" s="984"/>
      <c r="L383" s="984"/>
      <c r="M383" s="984"/>
      <c r="N383" s="984"/>
      <c r="O383" s="984"/>
      <c r="P383" s="984"/>
      <c r="Q383" s="984"/>
      <c r="R383" s="984"/>
      <c r="S383" s="984"/>
      <c r="T383" s="984"/>
      <c r="U383" s="984"/>
      <c r="V383" s="984"/>
      <c r="W383" s="984"/>
      <c r="X383" s="984"/>
      <c r="Y383" s="984"/>
      <c r="Z383" s="984"/>
    </row>
    <row r="384">
      <c r="A384" s="984"/>
      <c r="B384" s="984"/>
      <c r="C384" s="984"/>
      <c r="D384" s="984"/>
      <c r="E384" s="984"/>
      <c r="F384" s="984"/>
      <c r="G384" s="984"/>
      <c r="H384" s="984"/>
      <c r="I384" s="984"/>
      <c r="J384" s="984"/>
      <c r="K384" s="984"/>
      <c r="L384" s="984"/>
      <c r="M384" s="984"/>
      <c r="N384" s="984"/>
      <c r="O384" s="984"/>
      <c r="P384" s="984"/>
      <c r="Q384" s="984"/>
      <c r="R384" s="984"/>
      <c r="S384" s="984"/>
      <c r="T384" s="984"/>
      <c r="U384" s="984"/>
      <c r="V384" s="984"/>
      <c r="W384" s="984"/>
      <c r="X384" s="984"/>
      <c r="Y384" s="984"/>
      <c r="Z384" s="984"/>
    </row>
    <row r="385">
      <c r="A385" s="984"/>
      <c r="B385" s="984"/>
      <c r="C385" s="984"/>
      <c r="D385" s="984"/>
      <c r="E385" s="984"/>
      <c r="F385" s="984"/>
      <c r="G385" s="984"/>
      <c r="H385" s="984"/>
      <c r="I385" s="984"/>
      <c r="J385" s="984"/>
      <c r="K385" s="984"/>
      <c r="L385" s="984"/>
      <c r="M385" s="984"/>
      <c r="N385" s="984"/>
      <c r="O385" s="984"/>
      <c r="P385" s="984"/>
      <c r="Q385" s="984"/>
      <c r="R385" s="984"/>
      <c r="S385" s="984"/>
      <c r="T385" s="984"/>
      <c r="U385" s="984"/>
      <c r="V385" s="984"/>
      <c r="W385" s="984"/>
      <c r="X385" s="984"/>
      <c r="Y385" s="984"/>
      <c r="Z385" s="984"/>
    </row>
    <row r="386">
      <c r="A386" s="984"/>
      <c r="B386" s="984"/>
      <c r="C386" s="984"/>
      <c r="D386" s="984"/>
      <c r="E386" s="984"/>
      <c r="F386" s="984"/>
      <c r="G386" s="984"/>
      <c r="H386" s="984"/>
      <c r="I386" s="984"/>
      <c r="J386" s="984"/>
      <c r="K386" s="984"/>
      <c r="L386" s="984"/>
      <c r="M386" s="984"/>
      <c r="N386" s="984"/>
      <c r="O386" s="984"/>
      <c r="P386" s="984"/>
      <c r="Q386" s="984"/>
      <c r="R386" s="984"/>
      <c r="S386" s="984"/>
      <c r="T386" s="984"/>
      <c r="U386" s="984"/>
      <c r="V386" s="984"/>
      <c r="W386" s="984"/>
      <c r="X386" s="984"/>
      <c r="Y386" s="984"/>
      <c r="Z386" s="984"/>
    </row>
    <row r="387">
      <c r="A387" s="984"/>
      <c r="B387" s="984"/>
      <c r="C387" s="984"/>
      <c r="D387" s="984"/>
      <c r="E387" s="984"/>
      <c r="F387" s="984"/>
      <c r="G387" s="984"/>
      <c r="H387" s="984"/>
      <c r="I387" s="984"/>
      <c r="J387" s="984"/>
      <c r="K387" s="984"/>
      <c r="L387" s="984"/>
      <c r="M387" s="984"/>
      <c r="N387" s="984"/>
      <c r="O387" s="984"/>
      <c r="P387" s="984"/>
      <c r="Q387" s="984"/>
      <c r="R387" s="984"/>
      <c r="S387" s="984"/>
      <c r="T387" s="984"/>
      <c r="U387" s="984"/>
      <c r="V387" s="984"/>
      <c r="W387" s="984"/>
      <c r="X387" s="984"/>
      <c r="Y387" s="984"/>
      <c r="Z387" s="984"/>
    </row>
    <row r="388">
      <c r="A388" s="984"/>
      <c r="B388" s="984"/>
      <c r="C388" s="984"/>
      <c r="D388" s="984"/>
      <c r="E388" s="984"/>
      <c r="F388" s="984"/>
      <c r="G388" s="984"/>
      <c r="H388" s="984"/>
      <c r="I388" s="984"/>
      <c r="J388" s="984"/>
      <c r="K388" s="984"/>
      <c r="L388" s="984"/>
      <c r="M388" s="984"/>
      <c r="N388" s="984"/>
      <c r="O388" s="984"/>
      <c r="P388" s="984"/>
      <c r="Q388" s="984"/>
      <c r="R388" s="984"/>
      <c r="S388" s="984"/>
      <c r="T388" s="984"/>
      <c r="U388" s="984"/>
      <c r="V388" s="984"/>
      <c r="W388" s="984"/>
      <c r="X388" s="984"/>
      <c r="Y388" s="984"/>
      <c r="Z388" s="984"/>
    </row>
    <row r="389">
      <c r="A389" s="984"/>
      <c r="B389" s="984"/>
      <c r="C389" s="984"/>
      <c r="D389" s="984"/>
      <c r="E389" s="984"/>
      <c r="F389" s="984"/>
      <c r="G389" s="984"/>
      <c r="H389" s="984"/>
      <c r="I389" s="984"/>
      <c r="J389" s="984"/>
      <c r="K389" s="984"/>
      <c r="L389" s="984"/>
      <c r="M389" s="984"/>
      <c r="N389" s="984"/>
      <c r="O389" s="984"/>
      <c r="P389" s="984"/>
      <c r="Q389" s="984"/>
      <c r="R389" s="984"/>
      <c r="S389" s="984"/>
      <c r="T389" s="984"/>
      <c r="U389" s="984"/>
      <c r="V389" s="984"/>
      <c r="W389" s="984"/>
      <c r="X389" s="984"/>
      <c r="Y389" s="984"/>
      <c r="Z389" s="984"/>
    </row>
    <row r="390">
      <c r="A390" s="984"/>
      <c r="B390" s="984"/>
      <c r="C390" s="984"/>
      <c r="D390" s="984"/>
      <c r="E390" s="984"/>
      <c r="F390" s="984"/>
      <c r="G390" s="984"/>
      <c r="H390" s="984"/>
      <c r="I390" s="984"/>
      <c r="J390" s="984"/>
      <c r="K390" s="984"/>
      <c r="L390" s="984"/>
      <c r="M390" s="984"/>
      <c r="N390" s="984"/>
      <c r="O390" s="984"/>
      <c r="P390" s="984"/>
      <c r="Q390" s="984"/>
      <c r="R390" s="984"/>
      <c r="S390" s="984"/>
      <c r="T390" s="984"/>
      <c r="U390" s="984"/>
      <c r="V390" s="984"/>
      <c r="W390" s="984"/>
      <c r="X390" s="984"/>
      <c r="Y390" s="984"/>
      <c r="Z390" s="984"/>
    </row>
    <row r="391">
      <c r="A391" s="984"/>
      <c r="B391" s="984"/>
      <c r="C391" s="984"/>
      <c r="D391" s="984"/>
      <c r="E391" s="984"/>
      <c r="F391" s="984"/>
      <c r="G391" s="984"/>
      <c r="H391" s="984"/>
      <c r="I391" s="984"/>
      <c r="J391" s="984"/>
      <c r="K391" s="984"/>
      <c r="L391" s="984"/>
      <c r="M391" s="984"/>
      <c r="N391" s="984"/>
      <c r="O391" s="984"/>
      <c r="P391" s="984"/>
      <c r="Q391" s="984"/>
      <c r="R391" s="984"/>
      <c r="S391" s="984"/>
      <c r="T391" s="984"/>
      <c r="U391" s="984"/>
      <c r="V391" s="984"/>
      <c r="W391" s="984"/>
      <c r="X391" s="984"/>
      <c r="Y391" s="984"/>
      <c r="Z391" s="984"/>
    </row>
    <row r="392">
      <c r="A392" s="984"/>
      <c r="B392" s="984"/>
      <c r="C392" s="984"/>
      <c r="D392" s="984"/>
      <c r="E392" s="984"/>
      <c r="F392" s="984"/>
      <c r="G392" s="984"/>
      <c r="H392" s="984"/>
      <c r="I392" s="984"/>
      <c r="J392" s="984"/>
      <c r="K392" s="984"/>
      <c r="L392" s="984"/>
      <c r="M392" s="984"/>
      <c r="N392" s="984"/>
      <c r="O392" s="984"/>
      <c r="P392" s="984"/>
      <c r="Q392" s="984"/>
      <c r="R392" s="984"/>
      <c r="S392" s="984"/>
      <c r="T392" s="984"/>
      <c r="U392" s="984"/>
      <c r="V392" s="984"/>
      <c r="W392" s="984"/>
      <c r="X392" s="984"/>
      <c r="Y392" s="984"/>
      <c r="Z392" s="984"/>
    </row>
    <row r="393">
      <c r="A393" s="984"/>
      <c r="B393" s="984"/>
      <c r="C393" s="984"/>
      <c r="D393" s="984"/>
      <c r="E393" s="984"/>
      <c r="F393" s="984"/>
      <c r="G393" s="984"/>
      <c r="H393" s="984"/>
      <c r="I393" s="984"/>
      <c r="J393" s="984"/>
      <c r="K393" s="984"/>
      <c r="L393" s="984"/>
      <c r="M393" s="984"/>
      <c r="N393" s="984"/>
      <c r="O393" s="984"/>
      <c r="P393" s="984"/>
      <c r="Q393" s="984"/>
      <c r="R393" s="984"/>
      <c r="S393" s="984"/>
      <c r="T393" s="984"/>
      <c r="U393" s="984"/>
      <c r="V393" s="984"/>
      <c r="W393" s="984"/>
      <c r="X393" s="984"/>
      <c r="Y393" s="984"/>
      <c r="Z393" s="984"/>
    </row>
    <row r="394">
      <c r="A394" s="984"/>
      <c r="B394" s="984"/>
      <c r="C394" s="984"/>
      <c r="D394" s="984"/>
      <c r="E394" s="984"/>
      <c r="F394" s="984"/>
      <c r="G394" s="984"/>
      <c r="H394" s="984"/>
      <c r="I394" s="984"/>
      <c r="J394" s="984"/>
      <c r="K394" s="984"/>
      <c r="L394" s="984"/>
      <c r="M394" s="984"/>
      <c r="N394" s="984"/>
      <c r="O394" s="984"/>
      <c r="P394" s="984"/>
      <c r="Q394" s="984"/>
      <c r="R394" s="984"/>
      <c r="S394" s="984"/>
      <c r="T394" s="984"/>
      <c r="U394" s="984"/>
      <c r="V394" s="984"/>
      <c r="W394" s="984"/>
      <c r="X394" s="984"/>
      <c r="Y394" s="984"/>
      <c r="Z394" s="984"/>
    </row>
    <row r="395">
      <c r="A395" s="984"/>
      <c r="B395" s="984"/>
      <c r="C395" s="984"/>
      <c r="D395" s="984"/>
      <c r="E395" s="984"/>
      <c r="F395" s="984"/>
      <c r="G395" s="984"/>
      <c r="H395" s="984"/>
      <c r="I395" s="984"/>
      <c r="J395" s="984"/>
      <c r="K395" s="984"/>
      <c r="L395" s="984"/>
      <c r="M395" s="984"/>
      <c r="N395" s="984"/>
      <c r="O395" s="984"/>
      <c r="P395" s="984"/>
      <c r="Q395" s="984"/>
      <c r="R395" s="984"/>
      <c r="S395" s="984"/>
      <c r="T395" s="984"/>
      <c r="U395" s="984"/>
      <c r="V395" s="984"/>
      <c r="W395" s="984"/>
      <c r="X395" s="984"/>
      <c r="Y395" s="984"/>
      <c r="Z395" s="984"/>
    </row>
    <row r="396">
      <c r="A396" s="984"/>
      <c r="B396" s="984"/>
      <c r="C396" s="984"/>
      <c r="D396" s="984"/>
      <c r="E396" s="984"/>
      <c r="F396" s="984"/>
      <c r="G396" s="984"/>
      <c r="H396" s="984"/>
      <c r="I396" s="984"/>
      <c r="J396" s="984"/>
      <c r="K396" s="984"/>
      <c r="L396" s="984"/>
      <c r="M396" s="984"/>
      <c r="N396" s="984"/>
      <c r="O396" s="984"/>
      <c r="P396" s="984"/>
      <c r="Q396" s="984"/>
      <c r="R396" s="984"/>
      <c r="S396" s="984"/>
      <c r="T396" s="984"/>
      <c r="U396" s="984"/>
      <c r="V396" s="984"/>
      <c r="W396" s="984"/>
      <c r="X396" s="984"/>
      <c r="Y396" s="984"/>
      <c r="Z396" s="984"/>
    </row>
    <row r="397">
      <c r="A397" s="984"/>
      <c r="B397" s="984"/>
      <c r="C397" s="984"/>
      <c r="D397" s="984"/>
      <c r="E397" s="984"/>
      <c r="F397" s="984"/>
      <c r="G397" s="984"/>
      <c r="H397" s="984"/>
      <c r="I397" s="984"/>
      <c r="J397" s="984"/>
      <c r="K397" s="984"/>
      <c r="L397" s="984"/>
      <c r="M397" s="984"/>
      <c r="N397" s="984"/>
      <c r="O397" s="984"/>
      <c r="P397" s="984"/>
      <c r="Q397" s="984"/>
      <c r="R397" s="984"/>
      <c r="S397" s="984"/>
      <c r="T397" s="984"/>
      <c r="U397" s="984"/>
      <c r="V397" s="984"/>
      <c r="W397" s="984"/>
      <c r="X397" s="984"/>
      <c r="Y397" s="984"/>
      <c r="Z397" s="984"/>
    </row>
    <row r="398">
      <c r="A398" s="984"/>
      <c r="B398" s="984"/>
      <c r="C398" s="984"/>
      <c r="D398" s="984"/>
      <c r="E398" s="984"/>
      <c r="F398" s="984"/>
      <c r="G398" s="984"/>
      <c r="H398" s="984"/>
      <c r="I398" s="984"/>
      <c r="J398" s="984"/>
      <c r="K398" s="984"/>
      <c r="L398" s="984"/>
      <c r="M398" s="984"/>
      <c r="N398" s="984"/>
      <c r="O398" s="984"/>
      <c r="P398" s="984"/>
      <c r="Q398" s="984"/>
      <c r="R398" s="984"/>
      <c r="S398" s="984"/>
      <c r="T398" s="984"/>
      <c r="U398" s="984"/>
      <c r="V398" s="984"/>
      <c r="W398" s="984"/>
      <c r="X398" s="984"/>
      <c r="Y398" s="984"/>
      <c r="Z398" s="984"/>
    </row>
    <row r="399">
      <c r="A399" s="984"/>
      <c r="B399" s="984"/>
      <c r="C399" s="984"/>
      <c r="D399" s="984"/>
      <c r="E399" s="984"/>
      <c r="F399" s="984"/>
      <c r="G399" s="984"/>
      <c r="H399" s="984"/>
      <c r="I399" s="984"/>
      <c r="J399" s="984"/>
      <c r="K399" s="984"/>
      <c r="L399" s="984"/>
      <c r="M399" s="984"/>
      <c r="N399" s="984"/>
      <c r="O399" s="984"/>
      <c r="P399" s="984"/>
      <c r="Q399" s="984"/>
      <c r="R399" s="984"/>
      <c r="S399" s="984"/>
      <c r="T399" s="984"/>
      <c r="U399" s="984"/>
      <c r="V399" s="984"/>
      <c r="W399" s="984"/>
      <c r="X399" s="984"/>
      <c r="Y399" s="984"/>
      <c r="Z399" s="984"/>
    </row>
    <row r="400">
      <c r="A400" s="984"/>
      <c r="B400" s="984"/>
      <c r="C400" s="984"/>
      <c r="D400" s="984"/>
      <c r="E400" s="984"/>
      <c r="F400" s="984"/>
      <c r="G400" s="984"/>
      <c r="H400" s="984"/>
      <c r="I400" s="984"/>
      <c r="J400" s="984"/>
      <c r="K400" s="984"/>
      <c r="L400" s="984"/>
      <c r="M400" s="984"/>
      <c r="N400" s="984"/>
      <c r="O400" s="984"/>
      <c r="P400" s="984"/>
      <c r="Q400" s="984"/>
      <c r="R400" s="984"/>
      <c r="S400" s="984"/>
      <c r="T400" s="984"/>
      <c r="U400" s="984"/>
      <c r="V400" s="984"/>
      <c r="W400" s="984"/>
      <c r="X400" s="984"/>
      <c r="Y400" s="984"/>
      <c r="Z400" s="984"/>
    </row>
    <row r="401">
      <c r="A401" s="984"/>
      <c r="B401" s="984"/>
      <c r="C401" s="984"/>
      <c r="D401" s="984"/>
      <c r="E401" s="984"/>
      <c r="F401" s="984"/>
      <c r="G401" s="984"/>
      <c r="H401" s="984"/>
      <c r="I401" s="984"/>
      <c r="J401" s="984"/>
      <c r="K401" s="984"/>
      <c r="L401" s="984"/>
      <c r="M401" s="984"/>
      <c r="N401" s="984"/>
      <c r="O401" s="984"/>
      <c r="P401" s="984"/>
      <c r="Q401" s="984"/>
      <c r="R401" s="984"/>
      <c r="S401" s="984"/>
      <c r="T401" s="984"/>
      <c r="U401" s="984"/>
      <c r="V401" s="984"/>
      <c r="W401" s="984"/>
      <c r="X401" s="984"/>
      <c r="Y401" s="984"/>
      <c r="Z401" s="984"/>
    </row>
    <row r="402">
      <c r="A402" s="984"/>
      <c r="B402" s="984"/>
      <c r="C402" s="984"/>
      <c r="D402" s="984"/>
      <c r="E402" s="984"/>
      <c r="F402" s="984"/>
      <c r="G402" s="984"/>
      <c r="H402" s="984"/>
      <c r="I402" s="984"/>
      <c r="J402" s="984"/>
      <c r="K402" s="984"/>
      <c r="L402" s="984"/>
      <c r="M402" s="984"/>
      <c r="N402" s="984"/>
      <c r="O402" s="984"/>
      <c r="P402" s="984"/>
      <c r="Q402" s="984"/>
      <c r="R402" s="984"/>
      <c r="S402" s="984"/>
      <c r="T402" s="984"/>
      <c r="U402" s="984"/>
      <c r="V402" s="984"/>
      <c r="W402" s="984"/>
      <c r="X402" s="984"/>
      <c r="Y402" s="984"/>
      <c r="Z402" s="984"/>
    </row>
    <row r="403">
      <c r="A403" s="984"/>
      <c r="B403" s="984"/>
      <c r="C403" s="984"/>
      <c r="D403" s="984"/>
      <c r="E403" s="984"/>
      <c r="F403" s="984"/>
      <c r="G403" s="984"/>
      <c r="H403" s="984"/>
      <c r="I403" s="984"/>
      <c r="J403" s="984"/>
      <c r="K403" s="984"/>
      <c r="L403" s="984"/>
      <c r="M403" s="984"/>
      <c r="N403" s="984"/>
      <c r="O403" s="984"/>
      <c r="P403" s="984"/>
      <c r="Q403" s="984"/>
      <c r="R403" s="984"/>
      <c r="S403" s="984"/>
      <c r="T403" s="984"/>
      <c r="U403" s="984"/>
      <c r="V403" s="984"/>
      <c r="W403" s="984"/>
      <c r="X403" s="984"/>
      <c r="Y403" s="984"/>
      <c r="Z403" s="984"/>
    </row>
    <row r="404">
      <c r="A404" s="984"/>
      <c r="B404" s="984"/>
      <c r="C404" s="984"/>
      <c r="D404" s="984"/>
      <c r="E404" s="984"/>
      <c r="F404" s="984"/>
      <c r="G404" s="984"/>
      <c r="H404" s="984"/>
      <c r="I404" s="984"/>
      <c r="J404" s="984"/>
      <c r="K404" s="984"/>
      <c r="L404" s="984"/>
      <c r="M404" s="984"/>
      <c r="N404" s="984"/>
      <c r="O404" s="984"/>
      <c r="P404" s="984"/>
      <c r="Q404" s="984"/>
      <c r="R404" s="984"/>
      <c r="S404" s="984"/>
      <c r="T404" s="984"/>
      <c r="U404" s="984"/>
      <c r="V404" s="984"/>
      <c r="W404" s="984"/>
      <c r="X404" s="984"/>
      <c r="Y404" s="984"/>
      <c r="Z404" s="984"/>
    </row>
    <row r="405">
      <c r="A405" s="984"/>
      <c r="B405" s="984"/>
      <c r="C405" s="984"/>
      <c r="D405" s="984"/>
      <c r="E405" s="984"/>
      <c r="F405" s="984"/>
      <c r="G405" s="984"/>
      <c r="H405" s="984"/>
      <c r="I405" s="984"/>
      <c r="J405" s="984"/>
      <c r="K405" s="984"/>
      <c r="L405" s="984"/>
      <c r="M405" s="984"/>
      <c r="N405" s="984"/>
      <c r="O405" s="984"/>
      <c r="P405" s="984"/>
      <c r="Q405" s="984"/>
      <c r="R405" s="984"/>
      <c r="S405" s="984"/>
      <c r="T405" s="984"/>
      <c r="U405" s="984"/>
      <c r="V405" s="984"/>
      <c r="W405" s="984"/>
      <c r="X405" s="984"/>
      <c r="Y405" s="984"/>
      <c r="Z405" s="984"/>
    </row>
    <row r="406">
      <c r="A406" s="984"/>
      <c r="B406" s="984"/>
      <c r="C406" s="984"/>
      <c r="D406" s="984"/>
      <c r="E406" s="984"/>
      <c r="F406" s="984"/>
      <c r="G406" s="984"/>
      <c r="H406" s="984"/>
      <c r="I406" s="984"/>
      <c r="J406" s="984"/>
      <c r="K406" s="984"/>
      <c r="L406" s="984"/>
      <c r="M406" s="984"/>
      <c r="N406" s="984"/>
      <c r="O406" s="984"/>
      <c r="P406" s="984"/>
      <c r="Q406" s="984"/>
      <c r="R406" s="984"/>
      <c r="S406" s="984"/>
      <c r="T406" s="984"/>
      <c r="U406" s="984"/>
      <c r="V406" s="984"/>
      <c r="W406" s="984"/>
      <c r="X406" s="984"/>
      <c r="Y406" s="984"/>
      <c r="Z406" s="984"/>
    </row>
    <row r="407">
      <c r="A407" s="984"/>
      <c r="B407" s="984"/>
      <c r="C407" s="984"/>
      <c r="D407" s="984"/>
      <c r="E407" s="984"/>
      <c r="F407" s="984"/>
      <c r="G407" s="984"/>
      <c r="H407" s="984"/>
      <c r="I407" s="984"/>
      <c r="J407" s="984"/>
      <c r="K407" s="984"/>
      <c r="L407" s="984"/>
      <c r="M407" s="984"/>
      <c r="N407" s="984"/>
      <c r="O407" s="984"/>
      <c r="P407" s="984"/>
      <c r="Q407" s="984"/>
      <c r="R407" s="984"/>
      <c r="S407" s="984"/>
      <c r="T407" s="984"/>
      <c r="U407" s="984"/>
      <c r="V407" s="984"/>
      <c r="W407" s="984"/>
      <c r="X407" s="984"/>
      <c r="Y407" s="984"/>
      <c r="Z407" s="984"/>
    </row>
    <row r="408">
      <c r="A408" s="984"/>
      <c r="B408" s="984"/>
      <c r="C408" s="984"/>
      <c r="D408" s="984"/>
      <c r="E408" s="984"/>
      <c r="F408" s="984"/>
      <c r="G408" s="984"/>
      <c r="H408" s="984"/>
      <c r="I408" s="984"/>
      <c r="J408" s="984"/>
      <c r="K408" s="984"/>
      <c r="L408" s="984"/>
      <c r="M408" s="984"/>
      <c r="N408" s="984"/>
      <c r="O408" s="984"/>
      <c r="P408" s="984"/>
      <c r="Q408" s="984"/>
      <c r="R408" s="984"/>
      <c r="S408" s="984"/>
      <c r="T408" s="984"/>
      <c r="U408" s="984"/>
      <c r="V408" s="984"/>
      <c r="W408" s="984"/>
      <c r="X408" s="984"/>
      <c r="Y408" s="984"/>
      <c r="Z408" s="984"/>
    </row>
    <row r="409">
      <c r="A409" s="984"/>
      <c r="B409" s="984"/>
      <c r="C409" s="984"/>
      <c r="D409" s="984"/>
      <c r="E409" s="984"/>
      <c r="F409" s="984"/>
      <c r="G409" s="984"/>
      <c r="H409" s="984"/>
      <c r="I409" s="984"/>
      <c r="J409" s="984"/>
      <c r="K409" s="984"/>
      <c r="L409" s="984"/>
      <c r="M409" s="984"/>
      <c r="N409" s="984"/>
      <c r="O409" s="984"/>
      <c r="P409" s="984"/>
      <c r="Q409" s="984"/>
      <c r="R409" s="984"/>
      <c r="S409" s="984"/>
      <c r="T409" s="984"/>
      <c r="U409" s="984"/>
      <c r="V409" s="984"/>
      <c r="W409" s="984"/>
      <c r="X409" s="984"/>
      <c r="Y409" s="984"/>
      <c r="Z409" s="984"/>
    </row>
    <row r="410">
      <c r="A410" s="984"/>
      <c r="B410" s="984"/>
      <c r="C410" s="984"/>
      <c r="D410" s="984"/>
      <c r="E410" s="984"/>
      <c r="F410" s="984"/>
      <c r="G410" s="984"/>
      <c r="H410" s="984"/>
      <c r="I410" s="984"/>
      <c r="J410" s="984"/>
      <c r="K410" s="984"/>
      <c r="L410" s="984"/>
      <c r="M410" s="984"/>
      <c r="N410" s="984"/>
      <c r="O410" s="984"/>
      <c r="P410" s="984"/>
      <c r="Q410" s="984"/>
      <c r="R410" s="984"/>
      <c r="S410" s="984"/>
      <c r="T410" s="984"/>
      <c r="U410" s="984"/>
      <c r="V410" s="984"/>
      <c r="W410" s="984"/>
      <c r="X410" s="984"/>
      <c r="Y410" s="984"/>
      <c r="Z410" s="984"/>
    </row>
    <row r="411">
      <c r="A411" s="984"/>
      <c r="B411" s="984"/>
      <c r="C411" s="984"/>
      <c r="D411" s="984"/>
      <c r="E411" s="984"/>
      <c r="F411" s="984"/>
      <c r="G411" s="984"/>
      <c r="H411" s="984"/>
      <c r="I411" s="984"/>
      <c r="J411" s="984"/>
      <c r="K411" s="984"/>
      <c r="L411" s="984"/>
      <c r="M411" s="984"/>
      <c r="N411" s="984"/>
      <c r="O411" s="984"/>
      <c r="P411" s="984"/>
      <c r="Q411" s="984"/>
      <c r="R411" s="984"/>
      <c r="S411" s="984"/>
      <c r="T411" s="984"/>
      <c r="U411" s="984"/>
      <c r="V411" s="984"/>
      <c r="W411" s="984"/>
      <c r="X411" s="984"/>
      <c r="Y411" s="984"/>
      <c r="Z411" s="984"/>
    </row>
    <row r="412">
      <c r="A412" s="984"/>
      <c r="B412" s="984"/>
      <c r="C412" s="984"/>
      <c r="D412" s="984"/>
      <c r="E412" s="984"/>
      <c r="F412" s="984"/>
      <c r="G412" s="984"/>
      <c r="H412" s="984"/>
      <c r="I412" s="984"/>
      <c r="J412" s="984"/>
      <c r="K412" s="984"/>
      <c r="L412" s="984"/>
      <c r="M412" s="984"/>
      <c r="N412" s="984"/>
      <c r="O412" s="984"/>
      <c r="P412" s="984"/>
      <c r="Q412" s="984"/>
      <c r="R412" s="984"/>
      <c r="S412" s="984"/>
      <c r="T412" s="984"/>
      <c r="U412" s="984"/>
      <c r="V412" s="984"/>
      <c r="W412" s="984"/>
      <c r="X412" s="984"/>
      <c r="Y412" s="984"/>
      <c r="Z412" s="984"/>
    </row>
    <row r="413">
      <c r="A413" s="984"/>
      <c r="B413" s="984"/>
      <c r="C413" s="984"/>
      <c r="D413" s="984"/>
      <c r="E413" s="984"/>
      <c r="F413" s="984"/>
      <c r="G413" s="984"/>
      <c r="H413" s="984"/>
      <c r="I413" s="984"/>
      <c r="J413" s="984"/>
      <c r="K413" s="984"/>
      <c r="L413" s="984"/>
      <c r="M413" s="984"/>
      <c r="N413" s="984"/>
      <c r="O413" s="984"/>
      <c r="P413" s="984"/>
      <c r="Q413" s="984"/>
      <c r="R413" s="984"/>
      <c r="S413" s="984"/>
      <c r="T413" s="984"/>
      <c r="U413" s="984"/>
      <c r="V413" s="984"/>
      <c r="W413" s="984"/>
      <c r="X413" s="984"/>
      <c r="Y413" s="984"/>
      <c r="Z413" s="984"/>
    </row>
    <row r="414">
      <c r="A414" s="984"/>
      <c r="B414" s="984"/>
      <c r="C414" s="984"/>
      <c r="D414" s="984"/>
      <c r="E414" s="984"/>
      <c r="F414" s="984"/>
      <c r="G414" s="984"/>
      <c r="H414" s="984"/>
      <c r="I414" s="984"/>
      <c r="J414" s="984"/>
      <c r="K414" s="984"/>
      <c r="L414" s="984"/>
      <c r="M414" s="984"/>
      <c r="N414" s="984"/>
      <c r="O414" s="984"/>
      <c r="P414" s="984"/>
      <c r="Q414" s="984"/>
      <c r="R414" s="984"/>
      <c r="S414" s="984"/>
      <c r="T414" s="984"/>
      <c r="U414" s="984"/>
      <c r="V414" s="984"/>
      <c r="W414" s="984"/>
      <c r="X414" s="984"/>
      <c r="Y414" s="984"/>
      <c r="Z414" s="984"/>
    </row>
    <row r="415">
      <c r="A415" s="984"/>
      <c r="B415" s="984"/>
      <c r="C415" s="984"/>
      <c r="D415" s="984"/>
      <c r="E415" s="984"/>
      <c r="F415" s="984"/>
      <c r="G415" s="984"/>
      <c r="H415" s="984"/>
      <c r="I415" s="984"/>
      <c r="J415" s="984"/>
      <c r="K415" s="984"/>
      <c r="L415" s="984"/>
      <c r="M415" s="984"/>
      <c r="N415" s="984"/>
      <c r="O415" s="984"/>
      <c r="P415" s="984"/>
      <c r="Q415" s="984"/>
      <c r="R415" s="984"/>
      <c r="S415" s="984"/>
      <c r="T415" s="984"/>
      <c r="U415" s="984"/>
      <c r="V415" s="984"/>
      <c r="W415" s="984"/>
      <c r="X415" s="984"/>
      <c r="Y415" s="984"/>
      <c r="Z415" s="984"/>
    </row>
    <row r="416">
      <c r="A416" s="984"/>
      <c r="B416" s="984"/>
      <c r="C416" s="984"/>
      <c r="D416" s="984"/>
      <c r="E416" s="984"/>
      <c r="F416" s="984"/>
      <c r="G416" s="984"/>
      <c r="H416" s="984"/>
      <c r="I416" s="984"/>
      <c r="J416" s="984"/>
      <c r="K416" s="984"/>
      <c r="L416" s="984"/>
      <c r="M416" s="984"/>
      <c r="N416" s="984"/>
      <c r="O416" s="984"/>
      <c r="P416" s="984"/>
      <c r="Q416" s="984"/>
      <c r="R416" s="984"/>
      <c r="S416" s="984"/>
      <c r="T416" s="984"/>
      <c r="U416" s="984"/>
      <c r="V416" s="984"/>
      <c r="W416" s="984"/>
      <c r="X416" s="984"/>
      <c r="Y416" s="984"/>
      <c r="Z416" s="984"/>
    </row>
    <row r="417">
      <c r="A417" s="984"/>
      <c r="B417" s="984"/>
      <c r="C417" s="984"/>
      <c r="D417" s="984"/>
      <c r="E417" s="984"/>
      <c r="F417" s="984"/>
      <c r="G417" s="984"/>
      <c r="H417" s="984"/>
      <c r="I417" s="984"/>
      <c r="J417" s="984"/>
      <c r="K417" s="984"/>
      <c r="L417" s="984"/>
      <c r="M417" s="984"/>
      <c r="N417" s="984"/>
      <c r="O417" s="984"/>
      <c r="P417" s="984"/>
      <c r="Q417" s="984"/>
      <c r="R417" s="984"/>
      <c r="S417" s="984"/>
      <c r="T417" s="984"/>
      <c r="U417" s="984"/>
      <c r="V417" s="984"/>
      <c r="W417" s="984"/>
      <c r="X417" s="984"/>
      <c r="Y417" s="984"/>
      <c r="Z417" s="984"/>
    </row>
    <row r="418">
      <c r="A418" s="984"/>
      <c r="B418" s="984"/>
      <c r="C418" s="984"/>
      <c r="D418" s="984"/>
      <c r="E418" s="984"/>
      <c r="F418" s="984"/>
      <c r="G418" s="984"/>
      <c r="H418" s="984"/>
      <c r="I418" s="984"/>
      <c r="J418" s="984"/>
      <c r="K418" s="984"/>
      <c r="L418" s="984"/>
      <c r="M418" s="984"/>
      <c r="N418" s="984"/>
      <c r="O418" s="984"/>
      <c r="P418" s="984"/>
      <c r="Q418" s="984"/>
      <c r="R418" s="984"/>
      <c r="S418" s="984"/>
      <c r="T418" s="984"/>
      <c r="U418" s="984"/>
      <c r="V418" s="984"/>
      <c r="W418" s="984"/>
      <c r="X418" s="984"/>
      <c r="Y418" s="984"/>
      <c r="Z418" s="984"/>
    </row>
    <row r="419">
      <c r="A419" s="984"/>
      <c r="B419" s="984"/>
      <c r="C419" s="984"/>
      <c r="D419" s="984"/>
      <c r="E419" s="984"/>
      <c r="F419" s="984"/>
      <c r="G419" s="984"/>
      <c r="H419" s="984"/>
      <c r="I419" s="984"/>
      <c r="J419" s="984"/>
      <c r="K419" s="984"/>
      <c r="L419" s="984"/>
      <c r="M419" s="984"/>
      <c r="N419" s="984"/>
      <c r="O419" s="984"/>
      <c r="P419" s="984"/>
      <c r="Q419" s="984"/>
      <c r="R419" s="984"/>
      <c r="S419" s="984"/>
      <c r="T419" s="984"/>
      <c r="U419" s="984"/>
      <c r="V419" s="984"/>
      <c r="W419" s="984"/>
      <c r="X419" s="984"/>
      <c r="Y419" s="984"/>
      <c r="Z419" s="984"/>
    </row>
    <row r="420">
      <c r="A420" s="984"/>
      <c r="B420" s="984"/>
      <c r="C420" s="984"/>
      <c r="D420" s="984"/>
      <c r="E420" s="984"/>
      <c r="F420" s="984"/>
      <c r="G420" s="984"/>
      <c r="H420" s="984"/>
      <c r="I420" s="984"/>
      <c r="J420" s="984"/>
      <c r="K420" s="984"/>
      <c r="L420" s="984"/>
      <c r="M420" s="984"/>
      <c r="N420" s="984"/>
      <c r="O420" s="984"/>
      <c r="P420" s="984"/>
      <c r="Q420" s="984"/>
      <c r="R420" s="984"/>
      <c r="S420" s="984"/>
      <c r="T420" s="984"/>
      <c r="U420" s="984"/>
      <c r="V420" s="984"/>
      <c r="W420" s="984"/>
      <c r="X420" s="984"/>
      <c r="Y420" s="984"/>
      <c r="Z420" s="984"/>
    </row>
    <row r="421">
      <c r="A421" s="984"/>
      <c r="B421" s="984"/>
      <c r="C421" s="984"/>
      <c r="D421" s="984"/>
      <c r="E421" s="984"/>
      <c r="F421" s="984"/>
      <c r="G421" s="984"/>
      <c r="H421" s="984"/>
      <c r="I421" s="984"/>
      <c r="J421" s="984"/>
      <c r="K421" s="984"/>
      <c r="L421" s="984"/>
      <c r="M421" s="984"/>
      <c r="N421" s="984"/>
      <c r="O421" s="984"/>
      <c r="P421" s="984"/>
      <c r="Q421" s="984"/>
      <c r="R421" s="984"/>
      <c r="S421" s="984"/>
      <c r="T421" s="984"/>
      <c r="U421" s="984"/>
      <c r="V421" s="984"/>
      <c r="W421" s="984"/>
      <c r="X421" s="984"/>
      <c r="Y421" s="984"/>
      <c r="Z421" s="984"/>
    </row>
    <row r="422">
      <c r="A422" s="984"/>
      <c r="B422" s="984"/>
      <c r="C422" s="984"/>
      <c r="D422" s="984"/>
      <c r="E422" s="984"/>
      <c r="F422" s="984"/>
      <c r="G422" s="984"/>
      <c r="H422" s="984"/>
      <c r="I422" s="984"/>
      <c r="J422" s="984"/>
      <c r="K422" s="984"/>
      <c r="L422" s="984"/>
      <c r="M422" s="984"/>
      <c r="N422" s="984"/>
      <c r="O422" s="984"/>
      <c r="P422" s="984"/>
      <c r="Q422" s="984"/>
      <c r="R422" s="984"/>
      <c r="S422" s="984"/>
      <c r="T422" s="984"/>
      <c r="U422" s="984"/>
      <c r="V422" s="984"/>
      <c r="W422" s="984"/>
      <c r="X422" s="984"/>
      <c r="Y422" s="984"/>
      <c r="Z422" s="984"/>
    </row>
    <row r="423">
      <c r="A423" s="984"/>
      <c r="B423" s="984"/>
      <c r="C423" s="984"/>
      <c r="D423" s="984"/>
      <c r="E423" s="984"/>
      <c r="F423" s="984"/>
      <c r="G423" s="984"/>
      <c r="H423" s="984"/>
      <c r="I423" s="984"/>
      <c r="J423" s="984"/>
      <c r="K423" s="984"/>
      <c r="L423" s="984"/>
      <c r="M423" s="984"/>
      <c r="N423" s="984"/>
      <c r="O423" s="984"/>
      <c r="P423" s="984"/>
      <c r="Q423" s="984"/>
      <c r="R423" s="984"/>
      <c r="S423" s="984"/>
      <c r="T423" s="984"/>
      <c r="U423" s="984"/>
      <c r="V423" s="984"/>
      <c r="W423" s="984"/>
      <c r="X423" s="984"/>
      <c r="Y423" s="984"/>
      <c r="Z423" s="984"/>
    </row>
    <row r="424">
      <c r="A424" s="984"/>
      <c r="B424" s="984"/>
      <c r="C424" s="984"/>
      <c r="D424" s="984"/>
      <c r="E424" s="984"/>
      <c r="F424" s="984"/>
      <c r="G424" s="984"/>
      <c r="H424" s="984"/>
      <c r="I424" s="984"/>
      <c r="J424" s="984"/>
      <c r="K424" s="984"/>
      <c r="L424" s="984"/>
      <c r="M424" s="984"/>
      <c r="N424" s="984"/>
      <c r="O424" s="984"/>
      <c r="P424" s="984"/>
      <c r="Q424" s="984"/>
      <c r="R424" s="984"/>
      <c r="S424" s="984"/>
      <c r="T424" s="984"/>
      <c r="U424" s="984"/>
      <c r="V424" s="984"/>
      <c r="W424" s="984"/>
      <c r="X424" s="984"/>
      <c r="Y424" s="984"/>
      <c r="Z424" s="984"/>
    </row>
    <row r="425">
      <c r="A425" s="984"/>
      <c r="B425" s="984"/>
      <c r="C425" s="984"/>
      <c r="D425" s="984"/>
      <c r="E425" s="984"/>
      <c r="F425" s="984"/>
      <c r="G425" s="984"/>
      <c r="H425" s="984"/>
      <c r="I425" s="984"/>
      <c r="J425" s="984"/>
      <c r="K425" s="984"/>
      <c r="L425" s="984"/>
      <c r="M425" s="984"/>
      <c r="N425" s="984"/>
      <c r="O425" s="984"/>
      <c r="P425" s="984"/>
      <c r="Q425" s="984"/>
      <c r="R425" s="984"/>
      <c r="S425" s="984"/>
      <c r="T425" s="984"/>
      <c r="U425" s="984"/>
      <c r="V425" s="984"/>
      <c r="W425" s="984"/>
      <c r="X425" s="984"/>
      <c r="Y425" s="984"/>
      <c r="Z425" s="984"/>
    </row>
    <row r="426">
      <c r="A426" s="984"/>
      <c r="B426" s="984"/>
      <c r="C426" s="984"/>
      <c r="D426" s="984"/>
      <c r="E426" s="984"/>
      <c r="F426" s="984"/>
      <c r="G426" s="984"/>
      <c r="H426" s="984"/>
      <c r="I426" s="984"/>
      <c r="J426" s="984"/>
      <c r="K426" s="984"/>
      <c r="L426" s="984"/>
      <c r="M426" s="984"/>
      <c r="N426" s="984"/>
      <c r="O426" s="984"/>
      <c r="P426" s="984"/>
      <c r="Q426" s="984"/>
      <c r="R426" s="984"/>
      <c r="S426" s="984"/>
      <c r="T426" s="984"/>
      <c r="U426" s="984"/>
      <c r="V426" s="984"/>
      <c r="W426" s="984"/>
      <c r="X426" s="984"/>
      <c r="Y426" s="984"/>
      <c r="Z426" s="984"/>
    </row>
    <row r="427">
      <c r="A427" s="984"/>
      <c r="B427" s="984"/>
      <c r="C427" s="984"/>
      <c r="D427" s="984"/>
      <c r="E427" s="984"/>
      <c r="F427" s="984"/>
      <c r="G427" s="984"/>
      <c r="H427" s="984"/>
      <c r="I427" s="984"/>
      <c r="J427" s="984"/>
      <c r="K427" s="984"/>
      <c r="L427" s="984"/>
      <c r="M427" s="984"/>
      <c r="N427" s="984"/>
      <c r="O427" s="984"/>
      <c r="P427" s="984"/>
      <c r="Q427" s="984"/>
      <c r="R427" s="984"/>
      <c r="S427" s="984"/>
      <c r="T427" s="984"/>
      <c r="U427" s="984"/>
      <c r="V427" s="984"/>
      <c r="W427" s="984"/>
      <c r="X427" s="984"/>
      <c r="Y427" s="984"/>
      <c r="Z427" s="984"/>
    </row>
    <row r="428">
      <c r="A428" s="984"/>
      <c r="B428" s="984"/>
      <c r="C428" s="984"/>
      <c r="D428" s="984"/>
      <c r="E428" s="984"/>
      <c r="F428" s="984"/>
      <c r="G428" s="984"/>
      <c r="H428" s="984"/>
      <c r="I428" s="984"/>
      <c r="J428" s="984"/>
      <c r="K428" s="984"/>
      <c r="L428" s="984"/>
      <c r="M428" s="984"/>
      <c r="N428" s="984"/>
      <c r="O428" s="984"/>
      <c r="P428" s="984"/>
      <c r="Q428" s="984"/>
      <c r="R428" s="984"/>
      <c r="S428" s="984"/>
      <c r="T428" s="984"/>
      <c r="U428" s="984"/>
      <c r="V428" s="984"/>
      <c r="W428" s="984"/>
      <c r="X428" s="984"/>
      <c r="Y428" s="984"/>
      <c r="Z428" s="984"/>
    </row>
    <row r="429">
      <c r="A429" s="984"/>
      <c r="B429" s="984"/>
      <c r="C429" s="984"/>
      <c r="D429" s="984"/>
      <c r="E429" s="984"/>
      <c r="F429" s="984"/>
      <c r="G429" s="984"/>
      <c r="H429" s="984"/>
      <c r="I429" s="984"/>
      <c r="J429" s="984"/>
      <c r="K429" s="984"/>
      <c r="L429" s="984"/>
      <c r="M429" s="984"/>
      <c r="N429" s="984"/>
      <c r="O429" s="984"/>
      <c r="P429" s="984"/>
      <c r="Q429" s="984"/>
      <c r="R429" s="984"/>
      <c r="S429" s="984"/>
      <c r="T429" s="984"/>
      <c r="U429" s="984"/>
      <c r="V429" s="984"/>
      <c r="W429" s="984"/>
      <c r="X429" s="984"/>
      <c r="Y429" s="984"/>
      <c r="Z429" s="984"/>
    </row>
    <row r="430">
      <c r="A430" s="984"/>
      <c r="B430" s="984"/>
      <c r="C430" s="984"/>
      <c r="D430" s="984"/>
      <c r="E430" s="984"/>
      <c r="F430" s="984"/>
      <c r="G430" s="984"/>
      <c r="H430" s="984"/>
      <c r="I430" s="984"/>
      <c r="J430" s="984"/>
      <c r="K430" s="984"/>
      <c r="L430" s="984"/>
      <c r="M430" s="984"/>
      <c r="N430" s="984"/>
      <c r="O430" s="984"/>
      <c r="P430" s="984"/>
      <c r="Q430" s="984"/>
      <c r="R430" s="984"/>
      <c r="S430" s="984"/>
      <c r="T430" s="984"/>
      <c r="U430" s="984"/>
      <c r="V430" s="984"/>
      <c r="W430" s="984"/>
      <c r="X430" s="984"/>
      <c r="Y430" s="984"/>
      <c r="Z430" s="984"/>
    </row>
    <row r="431">
      <c r="A431" s="984"/>
      <c r="B431" s="984"/>
      <c r="C431" s="984"/>
      <c r="D431" s="984"/>
      <c r="E431" s="984"/>
      <c r="F431" s="984"/>
      <c r="G431" s="984"/>
      <c r="H431" s="984"/>
      <c r="I431" s="984"/>
      <c r="J431" s="984"/>
      <c r="K431" s="984"/>
      <c r="L431" s="984"/>
      <c r="M431" s="984"/>
      <c r="N431" s="984"/>
      <c r="O431" s="984"/>
      <c r="P431" s="984"/>
      <c r="Q431" s="984"/>
      <c r="R431" s="984"/>
      <c r="S431" s="984"/>
      <c r="T431" s="984"/>
      <c r="U431" s="984"/>
      <c r="V431" s="984"/>
      <c r="W431" s="984"/>
      <c r="X431" s="984"/>
      <c r="Y431" s="984"/>
      <c r="Z431" s="984"/>
    </row>
    <row r="432">
      <c r="A432" s="984"/>
      <c r="B432" s="984"/>
      <c r="C432" s="984"/>
      <c r="D432" s="984"/>
      <c r="E432" s="984"/>
      <c r="F432" s="984"/>
      <c r="G432" s="984"/>
      <c r="H432" s="984"/>
      <c r="I432" s="984"/>
      <c r="J432" s="984"/>
      <c r="K432" s="984"/>
      <c r="L432" s="984"/>
      <c r="M432" s="984"/>
      <c r="N432" s="984"/>
      <c r="O432" s="984"/>
      <c r="P432" s="984"/>
      <c r="Q432" s="984"/>
      <c r="R432" s="984"/>
      <c r="S432" s="984"/>
      <c r="T432" s="984"/>
      <c r="U432" s="984"/>
      <c r="V432" s="984"/>
      <c r="W432" s="984"/>
      <c r="X432" s="984"/>
      <c r="Y432" s="984"/>
      <c r="Z432" s="984"/>
    </row>
    <row r="433">
      <c r="A433" s="984"/>
      <c r="B433" s="984"/>
      <c r="C433" s="984"/>
      <c r="D433" s="984"/>
      <c r="E433" s="984"/>
      <c r="F433" s="984"/>
      <c r="G433" s="984"/>
      <c r="H433" s="984"/>
      <c r="I433" s="984"/>
      <c r="J433" s="984"/>
      <c r="K433" s="984"/>
      <c r="L433" s="984"/>
      <c r="M433" s="984"/>
      <c r="N433" s="984"/>
      <c r="O433" s="984"/>
      <c r="P433" s="984"/>
      <c r="Q433" s="984"/>
      <c r="R433" s="984"/>
      <c r="S433" s="984"/>
      <c r="T433" s="984"/>
      <c r="U433" s="984"/>
      <c r="V433" s="984"/>
      <c r="W433" s="984"/>
      <c r="X433" s="984"/>
      <c r="Y433" s="984"/>
      <c r="Z433" s="984"/>
    </row>
    <row r="434">
      <c r="A434" s="984"/>
      <c r="B434" s="984"/>
      <c r="C434" s="984"/>
      <c r="D434" s="984"/>
      <c r="E434" s="984"/>
      <c r="F434" s="984"/>
      <c r="G434" s="984"/>
      <c r="H434" s="984"/>
      <c r="I434" s="984"/>
      <c r="J434" s="984"/>
      <c r="K434" s="984"/>
      <c r="L434" s="984"/>
      <c r="M434" s="984"/>
      <c r="N434" s="984"/>
      <c r="O434" s="984"/>
      <c r="P434" s="984"/>
      <c r="Q434" s="984"/>
      <c r="R434" s="984"/>
      <c r="S434" s="984"/>
      <c r="T434" s="984"/>
      <c r="U434" s="984"/>
      <c r="V434" s="984"/>
      <c r="W434" s="984"/>
      <c r="X434" s="984"/>
      <c r="Y434" s="984"/>
      <c r="Z434" s="984"/>
    </row>
    <row r="435">
      <c r="A435" s="984"/>
      <c r="B435" s="984"/>
      <c r="C435" s="984"/>
      <c r="D435" s="984"/>
      <c r="E435" s="984"/>
      <c r="F435" s="984"/>
      <c r="G435" s="984"/>
      <c r="H435" s="984"/>
      <c r="I435" s="984"/>
      <c r="J435" s="984"/>
      <c r="K435" s="984"/>
      <c r="L435" s="984"/>
      <c r="M435" s="984"/>
      <c r="N435" s="984"/>
      <c r="O435" s="984"/>
      <c r="P435" s="984"/>
      <c r="Q435" s="984"/>
      <c r="R435" s="984"/>
      <c r="S435" s="984"/>
      <c r="T435" s="984"/>
      <c r="U435" s="984"/>
      <c r="V435" s="984"/>
      <c r="W435" s="984"/>
      <c r="X435" s="984"/>
      <c r="Y435" s="984"/>
      <c r="Z435" s="984"/>
    </row>
    <row r="436">
      <c r="A436" s="984"/>
      <c r="B436" s="984"/>
      <c r="C436" s="984"/>
      <c r="D436" s="984"/>
      <c r="E436" s="984"/>
      <c r="F436" s="984"/>
      <c r="G436" s="984"/>
      <c r="H436" s="984"/>
      <c r="I436" s="984"/>
      <c r="J436" s="984"/>
      <c r="K436" s="984"/>
      <c r="L436" s="984"/>
      <c r="M436" s="984"/>
      <c r="N436" s="984"/>
      <c r="O436" s="984"/>
      <c r="P436" s="984"/>
      <c r="Q436" s="984"/>
      <c r="R436" s="984"/>
      <c r="S436" s="984"/>
      <c r="T436" s="984"/>
      <c r="U436" s="984"/>
      <c r="V436" s="984"/>
      <c r="W436" s="984"/>
      <c r="X436" s="984"/>
      <c r="Y436" s="984"/>
      <c r="Z436" s="984"/>
    </row>
    <row r="437">
      <c r="A437" s="984"/>
      <c r="B437" s="984"/>
      <c r="C437" s="984"/>
      <c r="D437" s="984"/>
      <c r="E437" s="984"/>
      <c r="F437" s="984"/>
      <c r="G437" s="984"/>
      <c r="H437" s="984"/>
      <c r="I437" s="984"/>
      <c r="J437" s="984"/>
      <c r="K437" s="984"/>
      <c r="L437" s="984"/>
      <c r="M437" s="984"/>
      <c r="N437" s="984"/>
      <c r="O437" s="984"/>
      <c r="P437" s="984"/>
      <c r="Q437" s="984"/>
      <c r="R437" s="984"/>
      <c r="S437" s="984"/>
      <c r="T437" s="984"/>
      <c r="U437" s="984"/>
      <c r="V437" s="984"/>
      <c r="W437" s="984"/>
      <c r="X437" s="984"/>
      <c r="Y437" s="984"/>
      <c r="Z437" s="984"/>
    </row>
    <row r="438">
      <c r="A438" s="984"/>
      <c r="B438" s="984"/>
      <c r="C438" s="984"/>
      <c r="D438" s="984"/>
      <c r="E438" s="984"/>
      <c r="F438" s="984"/>
      <c r="G438" s="984"/>
      <c r="H438" s="984"/>
      <c r="I438" s="984"/>
      <c r="J438" s="984"/>
      <c r="K438" s="984"/>
      <c r="L438" s="984"/>
      <c r="M438" s="984"/>
      <c r="N438" s="984"/>
      <c r="O438" s="984"/>
      <c r="P438" s="984"/>
      <c r="Q438" s="984"/>
      <c r="R438" s="984"/>
      <c r="S438" s="984"/>
      <c r="T438" s="984"/>
      <c r="U438" s="984"/>
      <c r="V438" s="984"/>
      <c r="W438" s="984"/>
      <c r="X438" s="984"/>
      <c r="Y438" s="984"/>
      <c r="Z438" s="984"/>
    </row>
    <row r="439">
      <c r="A439" s="984"/>
      <c r="B439" s="984"/>
      <c r="C439" s="984"/>
      <c r="D439" s="984"/>
      <c r="E439" s="984"/>
      <c r="F439" s="984"/>
      <c r="G439" s="984"/>
      <c r="H439" s="984"/>
      <c r="I439" s="984"/>
      <c r="J439" s="984"/>
      <c r="K439" s="984"/>
      <c r="L439" s="984"/>
      <c r="M439" s="984"/>
      <c r="N439" s="984"/>
      <c r="O439" s="984"/>
      <c r="P439" s="984"/>
      <c r="Q439" s="984"/>
      <c r="R439" s="984"/>
      <c r="S439" s="984"/>
      <c r="T439" s="984"/>
      <c r="U439" s="984"/>
      <c r="V439" s="984"/>
      <c r="W439" s="984"/>
      <c r="X439" s="984"/>
      <c r="Y439" s="984"/>
      <c r="Z439" s="984"/>
    </row>
    <row r="440">
      <c r="A440" s="984"/>
      <c r="B440" s="984"/>
      <c r="C440" s="984"/>
      <c r="D440" s="984"/>
      <c r="E440" s="984"/>
      <c r="F440" s="984"/>
      <c r="G440" s="984"/>
      <c r="H440" s="984"/>
      <c r="I440" s="984"/>
      <c r="J440" s="984"/>
      <c r="K440" s="984"/>
      <c r="L440" s="984"/>
      <c r="M440" s="984"/>
      <c r="N440" s="984"/>
      <c r="O440" s="984"/>
      <c r="P440" s="984"/>
      <c r="Q440" s="984"/>
      <c r="R440" s="984"/>
      <c r="S440" s="984"/>
      <c r="T440" s="984"/>
      <c r="U440" s="984"/>
      <c r="V440" s="984"/>
      <c r="W440" s="984"/>
      <c r="X440" s="984"/>
      <c r="Y440" s="984"/>
      <c r="Z440" s="984"/>
    </row>
    <row r="441">
      <c r="A441" s="984"/>
      <c r="B441" s="984"/>
      <c r="C441" s="984"/>
      <c r="D441" s="984"/>
      <c r="E441" s="984"/>
      <c r="F441" s="984"/>
      <c r="G441" s="984"/>
      <c r="H441" s="984"/>
      <c r="I441" s="984"/>
      <c r="J441" s="984"/>
      <c r="K441" s="984"/>
      <c r="L441" s="984"/>
      <c r="M441" s="984"/>
      <c r="N441" s="984"/>
      <c r="O441" s="984"/>
      <c r="P441" s="984"/>
      <c r="Q441" s="984"/>
      <c r="R441" s="984"/>
      <c r="S441" s="984"/>
      <c r="T441" s="984"/>
      <c r="U441" s="984"/>
      <c r="V441" s="984"/>
      <c r="W441" s="984"/>
      <c r="X441" s="984"/>
      <c r="Y441" s="984"/>
      <c r="Z441" s="984"/>
    </row>
    <row r="442">
      <c r="A442" s="984"/>
      <c r="B442" s="984"/>
      <c r="C442" s="984"/>
      <c r="D442" s="984"/>
      <c r="E442" s="984"/>
      <c r="F442" s="984"/>
      <c r="G442" s="984"/>
      <c r="H442" s="984"/>
      <c r="I442" s="984"/>
      <c r="J442" s="984"/>
      <c r="K442" s="984"/>
      <c r="L442" s="984"/>
      <c r="M442" s="984"/>
      <c r="N442" s="984"/>
      <c r="O442" s="984"/>
      <c r="P442" s="984"/>
      <c r="Q442" s="984"/>
      <c r="R442" s="984"/>
      <c r="S442" s="984"/>
      <c r="T442" s="984"/>
      <c r="U442" s="984"/>
      <c r="V442" s="984"/>
      <c r="W442" s="984"/>
      <c r="X442" s="984"/>
      <c r="Y442" s="984"/>
      <c r="Z442" s="984"/>
    </row>
    <row r="443">
      <c r="A443" s="984"/>
      <c r="B443" s="984"/>
      <c r="C443" s="984"/>
      <c r="D443" s="984"/>
      <c r="E443" s="984"/>
      <c r="F443" s="984"/>
      <c r="G443" s="984"/>
      <c r="H443" s="984"/>
      <c r="I443" s="984"/>
      <c r="J443" s="984"/>
      <c r="K443" s="984"/>
      <c r="L443" s="984"/>
      <c r="M443" s="984"/>
      <c r="N443" s="984"/>
      <c r="O443" s="984"/>
      <c r="P443" s="984"/>
      <c r="Q443" s="984"/>
      <c r="R443" s="984"/>
      <c r="S443" s="984"/>
      <c r="T443" s="984"/>
      <c r="U443" s="984"/>
      <c r="V443" s="984"/>
      <c r="W443" s="984"/>
      <c r="X443" s="984"/>
      <c r="Y443" s="984"/>
      <c r="Z443" s="984"/>
    </row>
    <row r="444">
      <c r="A444" s="984"/>
      <c r="B444" s="984"/>
      <c r="C444" s="984"/>
      <c r="D444" s="984"/>
      <c r="E444" s="984"/>
      <c r="F444" s="984"/>
      <c r="G444" s="984"/>
      <c r="H444" s="984"/>
      <c r="I444" s="984"/>
      <c r="J444" s="984"/>
      <c r="K444" s="984"/>
      <c r="L444" s="984"/>
      <c r="M444" s="984"/>
      <c r="N444" s="984"/>
      <c r="O444" s="984"/>
      <c r="P444" s="984"/>
      <c r="Q444" s="984"/>
      <c r="R444" s="984"/>
      <c r="S444" s="984"/>
      <c r="T444" s="984"/>
      <c r="U444" s="984"/>
      <c r="V444" s="984"/>
      <c r="W444" s="984"/>
      <c r="X444" s="984"/>
      <c r="Y444" s="984"/>
      <c r="Z444" s="984"/>
    </row>
    <row r="445">
      <c r="A445" s="984"/>
      <c r="B445" s="984"/>
      <c r="C445" s="984"/>
      <c r="D445" s="984"/>
      <c r="E445" s="984"/>
      <c r="F445" s="984"/>
      <c r="G445" s="984"/>
      <c r="H445" s="984"/>
      <c r="I445" s="984"/>
      <c r="J445" s="984"/>
      <c r="K445" s="984"/>
      <c r="L445" s="984"/>
      <c r="M445" s="984"/>
      <c r="N445" s="984"/>
      <c r="O445" s="984"/>
      <c r="P445" s="984"/>
      <c r="Q445" s="984"/>
      <c r="R445" s="984"/>
      <c r="S445" s="984"/>
      <c r="T445" s="984"/>
      <c r="U445" s="984"/>
      <c r="V445" s="984"/>
      <c r="W445" s="984"/>
      <c r="X445" s="984"/>
      <c r="Y445" s="984"/>
      <c r="Z445" s="984"/>
    </row>
    <row r="446">
      <c r="A446" s="984"/>
      <c r="B446" s="984"/>
      <c r="C446" s="984"/>
      <c r="D446" s="984"/>
      <c r="E446" s="984"/>
      <c r="F446" s="984"/>
      <c r="G446" s="984"/>
      <c r="H446" s="984"/>
      <c r="I446" s="984"/>
      <c r="J446" s="984"/>
      <c r="K446" s="984"/>
      <c r="L446" s="984"/>
      <c r="M446" s="984"/>
      <c r="N446" s="984"/>
      <c r="O446" s="984"/>
      <c r="P446" s="984"/>
      <c r="Q446" s="984"/>
      <c r="R446" s="984"/>
      <c r="S446" s="984"/>
      <c r="T446" s="984"/>
      <c r="U446" s="984"/>
      <c r="V446" s="984"/>
      <c r="W446" s="984"/>
      <c r="X446" s="984"/>
      <c r="Y446" s="984"/>
      <c r="Z446" s="984"/>
    </row>
    <row r="447">
      <c r="A447" s="984"/>
      <c r="B447" s="984"/>
      <c r="C447" s="984"/>
      <c r="D447" s="984"/>
      <c r="E447" s="984"/>
      <c r="F447" s="984"/>
      <c r="G447" s="984"/>
      <c r="H447" s="984"/>
      <c r="I447" s="984"/>
      <c r="J447" s="984"/>
      <c r="K447" s="984"/>
      <c r="L447" s="984"/>
      <c r="M447" s="984"/>
      <c r="N447" s="984"/>
      <c r="O447" s="984"/>
      <c r="P447" s="984"/>
      <c r="Q447" s="984"/>
      <c r="R447" s="984"/>
      <c r="S447" s="984"/>
      <c r="T447" s="984"/>
      <c r="U447" s="984"/>
      <c r="V447" s="984"/>
      <c r="W447" s="984"/>
      <c r="X447" s="984"/>
      <c r="Y447" s="984"/>
      <c r="Z447" s="984"/>
    </row>
    <row r="448">
      <c r="A448" s="984"/>
      <c r="B448" s="984"/>
      <c r="C448" s="984"/>
      <c r="D448" s="984"/>
      <c r="E448" s="984"/>
      <c r="F448" s="984"/>
      <c r="G448" s="984"/>
      <c r="H448" s="984"/>
      <c r="I448" s="984"/>
      <c r="J448" s="984"/>
      <c r="K448" s="984"/>
      <c r="L448" s="984"/>
      <c r="M448" s="984"/>
      <c r="N448" s="984"/>
      <c r="O448" s="984"/>
      <c r="P448" s="984"/>
      <c r="Q448" s="984"/>
      <c r="R448" s="984"/>
      <c r="S448" s="984"/>
      <c r="T448" s="984"/>
      <c r="U448" s="984"/>
      <c r="V448" s="984"/>
      <c r="W448" s="984"/>
      <c r="X448" s="984"/>
      <c r="Y448" s="984"/>
      <c r="Z448" s="984"/>
    </row>
    <row r="449">
      <c r="A449" s="984"/>
      <c r="B449" s="984"/>
      <c r="C449" s="984"/>
      <c r="D449" s="984"/>
      <c r="E449" s="984"/>
      <c r="F449" s="984"/>
      <c r="G449" s="984"/>
      <c r="H449" s="984"/>
      <c r="I449" s="984"/>
      <c r="J449" s="984"/>
      <c r="K449" s="984"/>
      <c r="L449" s="984"/>
      <c r="M449" s="984"/>
      <c r="N449" s="984"/>
      <c r="O449" s="984"/>
      <c r="P449" s="984"/>
      <c r="Q449" s="984"/>
      <c r="R449" s="984"/>
      <c r="S449" s="984"/>
      <c r="T449" s="984"/>
      <c r="U449" s="984"/>
      <c r="V449" s="984"/>
      <c r="W449" s="984"/>
      <c r="X449" s="984"/>
      <c r="Y449" s="984"/>
      <c r="Z449" s="984"/>
    </row>
    <row r="450">
      <c r="A450" s="984"/>
      <c r="B450" s="984"/>
      <c r="C450" s="984"/>
      <c r="D450" s="984"/>
      <c r="E450" s="984"/>
      <c r="F450" s="984"/>
      <c r="G450" s="984"/>
      <c r="H450" s="984"/>
      <c r="I450" s="984"/>
      <c r="J450" s="984"/>
      <c r="K450" s="984"/>
      <c r="L450" s="984"/>
      <c r="M450" s="984"/>
      <c r="N450" s="984"/>
      <c r="O450" s="984"/>
      <c r="P450" s="984"/>
      <c r="Q450" s="984"/>
      <c r="R450" s="984"/>
      <c r="S450" s="984"/>
      <c r="T450" s="984"/>
      <c r="U450" s="984"/>
      <c r="V450" s="984"/>
      <c r="W450" s="984"/>
      <c r="X450" s="984"/>
      <c r="Y450" s="984"/>
      <c r="Z450" s="984"/>
    </row>
    <row r="451">
      <c r="A451" s="984"/>
      <c r="B451" s="984"/>
      <c r="C451" s="984"/>
      <c r="D451" s="984"/>
      <c r="E451" s="984"/>
      <c r="F451" s="984"/>
      <c r="G451" s="984"/>
      <c r="H451" s="984"/>
      <c r="I451" s="984"/>
      <c r="J451" s="984"/>
      <c r="K451" s="984"/>
      <c r="L451" s="984"/>
      <c r="M451" s="984"/>
      <c r="N451" s="984"/>
      <c r="O451" s="984"/>
      <c r="P451" s="984"/>
      <c r="Q451" s="984"/>
      <c r="R451" s="984"/>
      <c r="S451" s="984"/>
      <c r="T451" s="984"/>
      <c r="U451" s="984"/>
      <c r="V451" s="984"/>
      <c r="W451" s="984"/>
      <c r="X451" s="984"/>
      <c r="Y451" s="984"/>
      <c r="Z451" s="984"/>
    </row>
    <row r="452">
      <c r="A452" s="984"/>
      <c r="B452" s="984"/>
      <c r="C452" s="984"/>
      <c r="D452" s="984"/>
      <c r="E452" s="984"/>
      <c r="F452" s="984"/>
      <c r="G452" s="984"/>
      <c r="H452" s="984"/>
      <c r="I452" s="984"/>
      <c r="J452" s="984"/>
      <c r="K452" s="984"/>
      <c r="L452" s="984"/>
      <c r="M452" s="984"/>
      <c r="N452" s="984"/>
      <c r="O452" s="984"/>
      <c r="P452" s="984"/>
      <c r="Q452" s="984"/>
      <c r="R452" s="984"/>
      <c r="S452" s="984"/>
      <c r="T452" s="984"/>
      <c r="U452" s="984"/>
      <c r="V452" s="984"/>
      <c r="W452" s="984"/>
      <c r="X452" s="984"/>
      <c r="Y452" s="984"/>
      <c r="Z452" s="984"/>
    </row>
    <row r="453">
      <c r="A453" s="984"/>
      <c r="B453" s="984"/>
      <c r="C453" s="984"/>
      <c r="D453" s="984"/>
      <c r="E453" s="984"/>
      <c r="F453" s="984"/>
      <c r="G453" s="984"/>
      <c r="H453" s="984"/>
      <c r="I453" s="984"/>
      <c r="J453" s="984"/>
      <c r="K453" s="984"/>
      <c r="L453" s="984"/>
      <c r="M453" s="984"/>
      <c r="N453" s="984"/>
      <c r="O453" s="984"/>
      <c r="P453" s="984"/>
      <c r="Q453" s="984"/>
      <c r="R453" s="984"/>
      <c r="S453" s="984"/>
      <c r="T453" s="984"/>
      <c r="U453" s="984"/>
      <c r="V453" s="984"/>
      <c r="W453" s="984"/>
      <c r="X453" s="984"/>
      <c r="Y453" s="984"/>
      <c r="Z453" s="984"/>
    </row>
    <row r="454">
      <c r="A454" s="984"/>
      <c r="B454" s="984"/>
      <c r="C454" s="984"/>
      <c r="D454" s="984"/>
      <c r="E454" s="984"/>
      <c r="F454" s="984"/>
      <c r="G454" s="984"/>
      <c r="H454" s="984"/>
      <c r="I454" s="984"/>
      <c r="J454" s="984"/>
      <c r="K454" s="984"/>
      <c r="L454" s="984"/>
      <c r="M454" s="984"/>
      <c r="N454" s="984"/>
      <c r="O454" s="984"/>
      <c r="P454" s="984"/>
      <c r="Q454" s="984"/>
      <c r="R454" s="984"/>
      <c r="S454" s="984"/>
      <c r="T454" s="984"/>
      <c r="U454" s="984"/>
      <c r="V454" s="984"/>
      <c r="W454" s="984"/>
      <c r="X454" s="984"/>
      <c r="Y454" s="984"/>
      <c r="Z454" s="984"/>
    </row>
    <row r="455">
      <c r="A455" s="984"/>
      <c r="B455" s="984"/>
      <c r="C455" s="984"/>
      <c r="D455" s="984"/>
      <c r="E455" s="984"/>
      <c r="F455" s="984"/>
      <c r="G455" s="984"/>
      <c r="H455" s="984"/>
      <c r="I455" s="984"/>
      <c r="J455" s="984"/>
      <c r="K455" s="984"/>
      <c r="L455" s="984"/>
      <c r="M455" s="984"/>
      <c r="N455" s="984"/>
      <c r="O455" s="984"/>
      <c r="P455" s="984"/>
      <c r="Q455" s="984"/>
      <c r="R455" s="984"/>
      <c r="S455" s="984"/>
      <c r="T455" s="984"/>
      <c r="U455" s="984"/>
      <c r="V455" s="984"/>
      <c r="W455" s="984"/>
      <c r="X455" s="984"/>
      <c r="Y455" s="984"/>
      <c r="Z455" s="984"/>
    </row>
    <row r="456">
      <c r="A456" s="984"/>
      <c r="B456" s="984"/>
      <c r="C456" s="984"/>
      <c r="D456" s="984"/>
      <c r="E456" s="984"/>
      <c r="F456" s="984"/>
      <c r="G456" s="984"/>
      <c r="H456" s="984"/>
      <c r="I456" s="984"/>
      <c r="J456" s="984"/>
      <c r="K456" s="984"/>
      <c r="L456" s="984"/>
      <c r="M456" s="984"/>
      <c r="N456" s="984"/>
      <c r="O456" s="984"/>
      <c r="P456" s="984"/>
      <c r="Q456" s="984"/>
      <c r="R456" s="984"/>
      <c r="S456" s="984"/>
      <c r="T456" s="984"/>
      <c r="U456" s="984"/>
      <c r="V456" s="984"/>
      <c r="W456" s="984"/>
      <c r="X456" s="984"/>
      <c r="Y456" s="984"/>
      <c r="Z456" s="984"/>
    </row>
    <row r="457">
      <c r="A457" s="984"/>
      <c r="B457" s="984"/>
      <c r="C457" s="984"/>
      <c r="D457" s="984"/>
      <c r="E457" s="984"/>
      <c r="F457" s="984"/>
      <c r="G457" s="984"/>
      <c r="H457" s="984"/>
      <c r="I457" s="984"/>
      <c r="J457" s="984"/>
      <c r="K457" s="984"/>
      <c r="L457" s="984"/>
      <c r="M457" s="984"/>
      <c r="N457" s="984"/>
      <c r="O457" s="984"/>
      <c r="P457" s="984"/>
      <c r="Q457" s="984"/>
      <c r="R457" s="984"/>
      <c r="S457" s="984"/>
      <c r="T457" s="984"/>
      <c r="U457" s="984"/>
      <c r="V457" s="984"/>
      <c r="W457" s="984"/>
      <c r="X457" s="984"/>
      <c r="Y457" s="984"/>
      <c r="Z457" s="984"/>
    </row>
    <row r="458">
      <c r="A458" s="984"/>
      <c r="B458" s="984"/>
      <c r="C458" s="984"/>
      <c r="D458" s="984"/>
      <c r="E458" s="984"/>
      <c r="F458" s="984"/>
      <c r="G458" s="984"/>
      <c r="H458" s="984"/>
      <c r="I458" s="984"/>
      <c r="J458" s="984"/>
      <c r="K458" s="984"/>
      <c r="L458" s="984"/>
      <c r="M458" s="984"/>
      <c r="N458" s="984"/>
      <c r="O458" s="984"/>
      <c r="P458" s="984"/>
      <c r="Q458" s="984"/>
      <c r="R458" s="984"/>
      <c r="S458" s="984"/>
      <c r="T458" s="984"/>
      <c r="U458" s="984"/>
      <c r="V458" s="984"/>
      <c r="W458" s="984"/>
      <c r="X458" s="984"/>
      <c r="Y458" s="984"/>
      <c r="Z458" s="984"/>
    </row>
    <row r="459">
      <c r="A459" s="984"/>
      <c r="B459" s="984"/>
      <c r="C459" s="984"/>
      <c r="D459" s="984"/>
      <c r="E459" s="984"/>
      <c r="F459" s="984"/>
      <c r="G459" s="984"/>
      <c r="H459" s="984"/>
      <c r="I459" s="984"/>
      <c r="J459" s="984"/>
      <c r="K459" s="984"/>
      <c r="L459" s="984"/>
      <c r="M459" s="984"/>
      <c r="N459" s="984"/>
      <c r="O459" s="984"/>
      <c r="P459" s="984"/>
      <c r="Q459" s="984"/>
      <c r="R459" s="984"/>
      <c r="S459" s="984"/>
      <c r="T459" s="984"/>
      <c r="U459" s="984"/>
      <c r="V459" s="984"/>
      <c r="W459" s="984"/>
      <c r="X459" s="984"/>
      <c r="Y459" s="984"/>
      <c r="Z459" s="984"/>
    </row>
    <row r="460">
      <c r="A460" s="984"/>
      <c r="B460" s="984"/>
      <c r="C460" s="984"/>
      <c r="D460" s="984"/>
      <c r="E460" s="984"/>
      <c r="F460" s="984"/>
      <c r="G460" s="984"/>
      <c r="H460" s="984"/>
      <c r="I460" s="984"/>
      <c r="J460" s="984"/>
      <c r="K460" s="984"/>
      <c r="L460" s="984"/>
      <c r="M460" s="984"/>
      <c r="N460" s="984"/>
      <c r="O460" s="984"/>
      <c r="P460" s="984"/>
      <c r="Q460" s="984"/>
      <c r="R460" s="984"/>
      <c r="S460" s="984"/>
      <c r="T460" s="984"/>
      <c r="U460" s="984"/>
      <c r="V460" s="984"/>
      <c r="W460" s="984"/>
      <c r="X460" s="984"/>
      <c r="Y460" s="984"/>
      <c r="Z460" s="984"/>
    </row>
    <row r="461">
      <c r="A461" s="984"/>
      <c r="B461" s="984"/>
      <c r="C461" s="984"/>
      <c r="D461" s="984"/>
      <c r="E461" s="984"/>
      <c r="F461" s="984"/>
      <c r="G461" s="984"/>
      <c r="H461" s="984"/>
      <c r="I461" s="984"/>
      <c r="J461" s="984"/>
      <c r="K461" s="984"/>
      <c r="L461" s="984"/>
      <c r="M461" s="984"/>
      <c r="N461" s="984"/>
      <c r="O461" s="984"/>
      <c r="P461" s="984"/>
      <c r="Q461" s="984"/>
      <c r="R461" s="984"/>
      <c r="S461" s="984"/>
      <c r="T461" s="984"/>
      <c r="U461" s="984"/>
      <c r="V461" s="984"/>
      <c r="W461" s="984"/>
      <c r="X461" s="984"/>
      <c r="Y461" s="984"/>
      <c r="Z461" s="984"/>
    </row>
    <row r="462">
      <c r="A462" s="984"/>
      <c r="B462" s="984"/>
      <c r="C462" s="984"/>
      <c r="D462" s="984"/>
      <c r="E462" s="984"/>
      <c r="F462" s="984"/>
      <c r="G462" s="984"/>
      <c r="H462" s="984"/>
      <c r="I462" s="984"/>
      <c r="J462" s="984"/>
      <c r="K462" s="984"/>
      <c r="L462" s="984"/>
      <c r="M462" s="984"/>
      <c r="N462" s="984"/>
      <c r="O462" s="984"/>
      <c r="P462" s="984"/>
      <c r="Q462" s="984"/>
      <c r="R462" s="984"/>
      <c r="S462" s="984"/>
      <c r="T462" s="984"/>
      <c r="U462" s="984"/>
      <c r="V462" s="984"/>
      <c r="W462" s="984"/>
      <c r="X462" s="984"/>
      <c r="Y462" s="984"/>
      <c r="Z462" s="984"/>
    </row>
    <row r="463">
      <c r="A463" s="984"/>
      <c r="B463" s="984"/>
      <c r="C463" s="984"/>
      <c r="D463" s="984"/>
      <c r="E463" s="984"/>
      <c r="F463" s="984"/>
      <c r="G463" s="984"/>
      <c r="H463" s="984"/>
      <c r="I463" s="984"/>
      <c r="J463" s="984"/>
      <c r="K463" s="984"/>
      <c r="L463" s="984"/>
      <c r="M463" s="984"/>
      <c r="N463" s="984"/>
      <c r="O463" s="984"/>
      <c r="P463" s="984"/>
      <c r="Q463" s="984"/>
      <c r="R463" s="984"/>
      <c r="S463" s="984"/>
      <c r="T463" s="984"/>
      <c r="U463" s="984"/>
      <c r="V463" s="984"/>
      <c r="W463" s="984"/>
      <c r="X463" s="984"/>
      <c r="Y463" s="984"/>
      <c r="Z463" s="984"/>
    </row>
    <row r="464">
      <c r="A464" s="984"/>
      <c r="B464" s="984"/>
      <c r="C464" s="984"/>
      <c r="D464" s="984"/>
      <c r="E464" s="984"/>
      <c r="F464" s="984"/>
      <c r="G464" s="984"/>
      <c r="H464" s="984"/>
      <c r="I464" s="984"/>
      <c r="J464" s="984"/>
      <c r="K464" s="984"/>
      <c r="L464" s="984"/>
      <c r="M464" s="984"/>
      <c r="N464" s="984"/>
      <c r="O464" s="984"/>
      <c r="P464" s="984"/>
      <c r="Q464" s="984"/>
      <c r="R464" s="984"/>
      <c r="S464" s="984"/>
      <c r="T464" s="984"/>
      <c r="U464" s="984"/>
      <c r="V464" s="984"/>
      <c r="W464" s="984"/>
      <c r="X464" s="984"/>
      <c r="Y464" s="984"/>
      <c r="Z464" s="984"/>
    </row>
    <row r="465">
      <c r="A465" s="984"/>
      <c r="B465" s="984"/>
      <c r="C465" s="984"/>
      <c r="D465" s="984"/>
      <c r="E465" s="984"/>
      <c r="F465" s="984"/>
      <c r="G465" s="984"/>
      <c r="H465" s="984"/>
      <c r="I465" s="984"/>
      <c r="J465" s="984"/>
      <c r="K465" s="984"/>
      <c r="L465" s="984"/>
      <c r="M465" s="984"/>
      <c r="N465" s="984"/>
      <c r="O465" s="984"/>
      <c r="P465" s="984"/>
      <c r="Q465" s="984"/>
      <c r="R465" s="984"/>
      <c r="S465" s="984"/>
      <c r="T465" s="984"/>
      <c r="U465" s="984"/>
      <c r="V465" s="984"/>
      <c r="W465" s="984"/>
      <c r="X465" s="984"/>
      <c r="Y465" s="984"/>
      <c r="Z465" s="984"/>
    </row>
    <row r="466">
      <c r="A466" s="984"/>
      <c r="B466" s="984"/>
      <c r="C466" s="984"/>
      <c r="D466" s="984"/>
      <c r="E466" s="984"/>
      <c r="F466" s="984"/>
      <c r="G466" s="984"/>
      <c r="H466" s="984"/>
      <c r="I466" s="984"/>
      <c r="J466" s="984"/>
      <c r="K466" s="984"/>
      <c r="L466" s="984"/>
      <c r="M466" s="984"/>
      <c r="N466" s="984"/>
      <c r="O466" s="984"/>
      <c r="P466" s="984"/>
      <c r="Q466" s="984"/>
      <c r="R466" s="984"/>
      <c r="S466" s="984"/>
      <c r="T466" s="984"/>
      <c r="U466" s="984"/>
      <c r="V466" s="984"/>
      <c r="W466" s="984"/>
      <c r="X466" s="984"/>
      <c r="Y466" s="984"/>
      <c r="Z466" s="984"/>
    </row>
    <row r="467">
      <c r="A467" s="984"/>
      <c r="B467" s="984"/>
      <c r="C467" s="984"/>
      <c r="D467" s="984"/>
      <c r="E467" s="984"/>
      <c r="F467" s="984"/>
      <c r="G467" s="984"/>
      <c r="H467" s="984"/>
      <c r="I467" s="984"/>
      <c r="J467" s="984"/>
      <c r="K467" s="984"/>
      <c r="L467" s="984"/>
      <c r="M467" s="984"/>
      <c r="N467" s="984"/>
      <c r="O467" s="984"/>
      <c r="P467" s="984"/>
      <c r="Q467" s="984"/>
      <c r="R467" s="984"/>
      <c r="S467" s="984"/>
      <c r="T467" s="984"/>
      <c r="U467" s="984"/>
      <c r="V467" s="984"/>
      <c r="W467" s="984"/>
      <c r="X467" s="984"/>
      <c r="Y467" s="984"/>
      <c r="Z467" s="984"/>
    </row>
    <row r="468">
      <c r="A468" s="984"/>
      <c r="B468" s="984"/>
      <c r="C468" s="984"/>
      <c r="D468" s="984"/>
      <c r="E468" s="984"/>
      <c r="F468" s="984"/>
      <c r="G468" s="984"/>
      <c r="H468" s="984"/>
      <c r="I468" s="984"/>
      <c r="J468" s="984"/>
      <c r="K468" s="984"/>
      <c r="L468" s="984"/>
      <c r="M468" s="984"/>
      <c r="N468" s="984"/>
      <c r="O468" s="984"/>
      <c r="P468" s="984"/>
      <c r="Q468" s="984"/>
      <c r="R468" s="984"/>
      <c r="S468" s="984"/>
      <c r="T468" s="984"/>
      <c r="U468" s="984"/>
      <c r="V468" s="984"/>
      <c r="W468" s="984"/>
      <c r="X468" s="984"/>
      <c r="Y468" s="984"/>
      <c r="Z468" s="984"/>
    </row>
    <row r="469">
      <c r="A469" s="984"/>
      <c r="B469" s="984"/>
      <c r="C469" s="984"/>
      <c r="D469" s="984"/>
      <c r="E469" s="984"/>
      <c r="F469" s="984"/>
      <c r="G469" s="984"/>
      <c r="H469" s="984"/>
      <c r="I469" s="984"/>
      <c r="J469" s="984"/>
      <c r="K469" s="984"/>
      <c r="L469" s="984"/>
      <c r="M469" s="984"/>
      <c r="N469" s="984"/>
      <c r="O469" s="984"/>
      <c r="P469" s="984"/>
      <c r="Q469" s="984"/>
      <c r="R469" s="984"/>
      <c r="S469" s="984"/>
      <c r="T469" s="984"/>
      <c r="U469" s="984"/>
      <c r="V469" s="984"/>
      <c r="W469" s="984"/>
      <c r="X469" s="984"/>
      <c r="Y469" s="984"/>
      <c r="Z469" s="984"/>
    </row>
    <row r="470">
      <c r="A470" s="984"/>
      <c r="B470" s="984"/>
      <c r="C470" s="984"/>
      <c r="D470" s="984"/>
      <c r="E470" s="984"/>
      <c r="F470" s="984"/>
      <c r="G470" s="984"/>
      <c r="H470" s="984"/>
      <c r="I470" s="984"/>
      <c r="J470" s="984"/>
      <c r="K470" s="984"/>
      <c r="L470" s="984"/>
      <c r="M470" s="984"/>
      <c r="N470" s="984"/>
      <c r="O470" s="984"/>
      <c r="P470" s="984"/>
      <c r="Q470" s="984"/>
      <c r="R470" s="984"/>
      <c r="S470" s="984"/>
      <c r="T470" s="984"/>
      <c r="U470" s="984"/>
      <c r="V470" s="984"/>
      <c r="W470" s="984"/>
      <c r="X470" s="984"/>
      <c r="Y470" s="984"/>
      <c r="Z470" s="984"/>
    </row>
    <row r="471">
      <c r="A471" s="984"/>
      <c r="B471" s="984"/>
      <c r="C471" s="984"/>
      <c r="D471" s="984"/>
      <c r="E471" s="984"/>
      <c r="F471" s="984"/>
      <c r="G471" s="984"/>
      <c r="H471" s="984"/>
      <c r="I471" s="984"/>
      <c r="J471" s="984"/>
      <c r="K471" s="984"/>
      <c r="L471" s="984"/>
      <c r="M471" s="984"/>
      <c r="N471" s="984"/>
      <c r="O471" s="984"/>
      <c r="P471" s="984"/>
      <c r="Q471" s="984"/>
      <c r="R471" s="984"/>
      <c r="S471" s="984"/>
      <c r="T471" s="984"/>
      <c r="U471" s="984"/>
      <c r="V471" s="984"/>
      <c r="W471" s="984"/>
      <c r="X471" s="984"/>
      <c r="Y471" s="984"/>
      <c r="Z471" s="984"/>
    </row>
    <row r="472">
      <c r="A472" s="984"/>
      <c r="B472" s="984"/>
      <c r="C472" s="984"/>
      <c r="D472" s="984"/>
      <c r="E472" s="984"/>
      <c r="F472" s="984"/>
      <c r="G472" s="984"/>
      <c r="H472" s="984"/>
      <c r="I472" s="984"/>
      <c r="J472" s="984"/>
      <c r="K472" s="984"/>
      <c r="L472" s="984"/>
      <c r="M472" s="984"/>
      <c r="N472" s="984"/>
      <c r="O472" s="984"/>
      <c r="P472" s="984"/>
      <c r="Q472" s="984"/>
      <c r="R472" s="984"/>
      <c r="S472" s="984"/>
      <c r="T472" s="984"/>
      <c r="U472" s="984"/>
      <c r="V472" s="984"/>
      <c r="W472" s="984"/>
      <c r="X472" s="984"/>
      <c r="Y472" s="984"/>
      <c r="Z472" s="984"/>
    </row>
    <row r="473">
      <c r="A473" s="984"/>
      <c r="B473" s="984"/>
      <c r="C473" s="984"/>
      <c r="D473" s="984"/>
      <c r="E473" s="984"/>
      <c r="F473" s="984"/>
      <c r="G473" s="984"/>
      <c r="H473" s="984"/>
      <c r="I473" s="984"/>
      <c r="J473" s="984"/>
      <c r="K473" s="984"/>
      <c r="L473" s="984"/>
      <c r="M473" s="984"/>
      <c r="N473" s="984"/>
      <c r="O473" s="984"/>
      <c r="P473" s="984"/>
      <c r="Q473" s="984"/>
      <c r="R473" s="984"/>
      <c r="S473" s="984"/>
      <c r="T473" s="984"/>
      <c r="U473" s="984"/>
      <c r="V473" s="984"/>
      <c r="W473" s="984"/>
      <c r="X473" s="984"/>
      <c r="Y473" s="984"/>
      <c r="Z473" s="984"/>
    </row>
    <row r="474">
      <c r="A474" s="984"/>
      <c r="B474" s="984"/>
      <c r="C474" s="984"/>
      <c r="D474" s="984"/>
      <c r="E474" s="984"/>
      <c r="F474" s="984"/>
      <c r="G474" s="984"/>
      <c r="H474" s="984"/>
      <c r="I474" s="984"/>
      <c r="J474" s="984"/>
      <c r="K474" s="984"/>
      <c r="L474" s="984"/>
      <c r="M474" s="984"/>
      <c r="N474" s="984"/>
      <c r="O474" s="984"/>
      <c r="P474" s="984"/>
      <c r="Q474" s="984"/>
      <c r="R474" s="984"/>
      <c r="S474" s="984"/>
      <c r="T474" s="984"/>
      <c r="U474" s="984"/>
      <c r="V474" s="984"/>
      <c r="W474" s="984"/>
      <c r="X474" s="984"/>
      <c r="Y474" s="984"/>
      <c r="Z474" s="984"/>
    </row>
    <row r="475">
      <c r="A475" s="984"/>
      <c r="B475" s="984"/>
      <c r="C475" s="984"/>
      <c r="D475" s="984"/>
      <c r="E475" s="984"/>
      <c r="F475" s="984"/>
      <c r="G475" s="984"/>
      <c r="H475" s="984"/>
      <c r="I475" s="984"/>
      <c r="J475" s="984"/>
      <c r="K475" s="984"/>
      <c r="L475" s="984"/>
      <c r="M475" s="984"/>
      <c r="N475" s="984"/>
      <c r="O475" s="984"/>
      <c r="P475" s="984"/>
      <c r="Q475" s="984"/>
      <c r="R475" s="984"/>
      <c r="S475" s="984"/>
      <c r="T475" s="984"/>
      <c r="U475" s="984"/>
      <c r="V475" s="984"/>
      <c r="W475" s="984"/>
      <c r="X475" s="984"/>
      <c r="Y475" s="984"/>
      <c r="Z475" s="984"/>
    </row>
    <row r="476">
      <c r="A476" s="984"/>
      <c r="B476" s="984"/>
      <c r="C476" s="984"/>
      <c r="D476" s="984"/>
      <c r="E476" s="984"/>
      <c r="F476" s="984"/>
      <c r="G476" s="984"/>
      <c r="H476" s="984"/>
      <c r="I476" s="984"/>
      <c r="J476" s="984"/>
      <c r="K476" s="984"/>
      <c r="L476" s="984"/>
      <c r="M476" s="984"/>
      <c r="N476" s="984"/>
      <c r="O476" s="984"/>
      <c r="P476" s="984"/>
      <c r="Q476" s="984"/>
      <c r="R476" s="984"/>
      <c r="S476" s="984"/>
      <c r="T476" s="984"/>
      <c r="U476" s="984"/>
      <c r="V476" s="984"/>
      <c r="W476" s="984"/>
      <c r="X476" s="984"/>
      <c r="Y476" s="984"/>
      <c r="Z476" s="984"/>
    </row>
    <row r="477">
      <c r="A477" s="984"/>
      <c r="B477" s="984"/>
      <c r="C477" s="984"/>
      <c r="D477" s="984"/>
      <c r="E477" s="984"/>
      <c r="F477" s="984"/>
      <c r="G477" s="984"/>
      <c r="H477" s="984"/>
      <c r="I477" s="984"/>
      <c r="J477" s="984"/>
      <c r="K477" s="984"/>
      <c r="L477" s="984"/>
      <c r="M477" s="984"/>
      <c r="N477" s="984"/>
      <c r="O477" s="984"/>
      <c r="P477" s="984"/>
      <c r="Q477" s="984"/>
      <c r="R477" s="984"/>
      <c r="S477" s="984"/>
      <c r="T477" s="984"/>
      <c r="U477" s="984"/>
      <c r="V477" s="984"/>
      <c r="W477" s="984"/>
      <c r="X477" s="984"/>
      <c r="Y477" s="984"/>
      <c r="Z477" s="984"/>
    </row>
    <row r="478">
      <c r="A478" s="984"/>
      <c r="B478" s="984"/>
      <c r="C478" s="984"/>
      <c r="D478" s="984"/>
      <c r="E478" s="984"/>
      <c r="F478" s="984"/>
      <c r="G478" s="984"/>
      <c r="H478" s="984"/>
      <c r="I478" s="984"/>
      <c r="J478" s="984"/>
      <c r="K478" s="984"/>
      <c r="L478" s="984"/>
      <c r="M478" s="984"/>
      <c r="N478" s="984"/>
      <c r="O478" s="984"/>
      <c r="P478" s="984"/>
      <c r="Q478" s="984"/>
      <c r="R478" s="984"/>
      <c r="S478" s="984"/>
      <c r="T478" s="984"/>
      <c r="U478" s="984"/>
      <c r="V478" s="984"/>
      <c r="W478" s="984"/>
      <c r="X478" s="984"/>
      <c r="Y478" s="984"/>
      <c r="Z478" s="984"/>
    </row>
    <row r="479">
      <c r="A479" s="984"/>
      <c r="B479" s="984"/>
      <c r="C479" s="984"/>
      <c r="D479" s="984"/>
      <c r="E479" s="984"/>
      <c r="F479" s="984"/>
      <c r="G479" s="984"/>
      <c r="H479" s="984"/>
      <c r="I479" s="984"/>
      <c r="J479" s="984"/>
      <c r="K479" s="984"/>
      <c r="L479" s="984"/>
      <c r="M479" s="984"/>
      <c r="N479" s="984"/>
      <c r="O479" s="984"/>
      <c r="P479" s="984"/>
      <c r="Q479" s="984"/>
      <c r="R479" s="984"/>
      <c r="S479" s="984"/>
      <c r="T479" s="984"/>
      <c r="U479" s="984"/>
      <c r="V479" s="984"/>
      <c r="W479" s="984"/>
      <c r="X479" s="984"/>
      <c r="Y479" s="984"/>
      <c r="Z479" s="984"/>
    </row>
    <row r="480">
      <c r="A480" s="984"/>
      <c r="B480" s="984"/>
      <c r="C480" s="984"/>
      <c r="D480" s="984"/>
      <c r="E480" s="984"/>
      <c r="F480" s="984"/>
      <c r="G480" s="984"/>
      <c r="H480" s="984"/>
      <c r="I480" s="984"/>
      <c r="J480" s="984"/>
      <c r="K480" s="984"/>
      <c r="L480" s="984"/>
      <c r="M480" s="984"/>
      <c r="N480" s="984"/>
      <c r="O480" s="984"/>
      <c r="P480" s="984"/>
      <c r="Q480" s="984"/>
      <c r="R480" s="984"/>
      <c r="S480" s="984"/>
      <c r="T480" s="984"/>
      <c r="U480" s="984"/>
      <c r="V480" s="984"/>
      <c r="W480" s="984"/>
      <c r="X480" s="984"/>
      <c r="Y480" s="984"/>
      <c r="Z480" s="984"/>
    </row>
    <row r="481">
      <c r="A481" s="984"/>
      <c r="B481" s="984"/>
      <c r="C481" s="984"/>
      <c r="D481" s="984"/>
      <c r="E481" s="984"/>
      <c r="F481" s="984"/>
      <c r="G481" s="984"/>
      <c r="H481" s="984"/>
      <c r="I481" s="984"/>
      <c r="J481" s="984"/>
      <c r="K481" s="984"/>
      <c r="L481" s="984"/>
      <c r="M481" s="984"/>
      <c r="N481" s="984"/>
      <c r="O481" s="984"/>
      <c r="P481" s="984"/>
      <c r="Q481" s="984"/>
      <c r="R481" s="984"/>
      <c r="S481" s="984"/>
      <c r="T481" s="984"/>
      <c r="U481" s="984"/>
      <c r="V481" s="984"/>
      <c r="W481" s="984"/>
      <c r="X481" s="984"/>
      <c r="Y481" s="984"/>
      <c r="Z481" s="984"/>
    </row>
    <row r="482">
      <c r="A482" s="984"/>
      <c r="B482" s="984"/>
      <c r="C482" s="984"/>
      <c r="D482" s="984"/>
      <c r="E482" s="984"/>
      <c r="F482" s="984"/>
      <c r="G482" s="984"/>
      <c r="H482" s="984"/>
      <c r="I482" s="984"/>
      <c r="J482" s="984"/>
      <c r="K482" s="984"/>
      <c r="L482" s="984"/>
      <c r="M482" s="984"/>
      <c r="N482" s="984"/>
      <c r="O482" s="984"/>
      <c r="P482" s="984"/>
      <c r="Q482" s="984"/>
      <c r="R482" s="984"/>
      <c r="S482" s="984"/>
      <c r="T482" s="984"/>
      <c r="U482" s="984"/>
      <c r="V482" s="984"/>
      <c r="W482" s="984"/>
      <c r="X482" s="984"/>
      <c r="Y482" s="984"/>
      <c r="Z482" s="984"/>
    </row>
    <row r="483">
      <c r="A483" s="984"/>
      <c r="B483" s="984"/>
      <c r="C483" s="984"/>
      <c r="D483" s="984"/>
      <c r="E483" s="984"/>
      <c r="F483" s="984"/>
      <c r="G483" s="984"/>
      <c r="H483" s="984"/>
      <c r="I483" s="984"/>
      <c r="J483" s="984"/>
      <c r="K483" s="984"/>
      <c r="L483" s="984"/>
      <c r="M483" s="984"/>
      <c r="N483" s="984"/>
      <c r="O483" s="984"/>
      <c r="P483" s="984"/>
      <c r="Q483" s="984"/>
      <c r="R483" s="984"/>
      <c r="S483" s="984"/>
      <c r="T483" s="984"/>
      <c r="U483" s="984"/>
      <c r="V483" s="984"/>
      <c r="W483" s="984"/>
      <c r="X483" s="984"/>
      <c r="Y483" s="984"/>
      <c r="Z483" s="984"/>
    </row>
    <row r="484">
      <c r="A484" s="984"/>
      <c r="B484" s="984"/>
      <c r="C484" s="984"/>
      <c r="D484" s="984"/>
      <c r="E484" s="984"/>
      <c r="F484" s="984"/>
      <c r="G484" s="984"/>
      <c r="H484" s="984"/>
      <c r="I484" s="984"/>
      <c r="J484" s="984"/>
      <c r="K484" s="984"/>
      <c r="L484" s="984"/>
      <c r="M484" s="984"/>
      <c r="N484" s="984"/>
      <c r="O484" s="984"/>
      <c r="P484" s="984"/>
      <c r="Q484" s="984"/>
      <c r="R484" s="984"/>
      <c r="S484" s="984"/>
      <c r="T484" s="984"/>
      <c r="U484" s="984"/>
      <c r="V484" s="984"/>
      <c r="W484" s="984"/>
      <c r="X484" s="984"/>
      <c r="Y484" s="984"/>
      <c r="Z484" s="984"/>
    </row>
    <row r="485">
      <c r="A485" s="984"/>
      <c r="B485" s="984"/>
      <c r="C485" s="984"/>
      <c r="D485" s="984"/>
      <c r="E485" s="984"/>
      <c r="F485" s="984"/>
      <c r="G485" s="984"/>
      <c r="H485" s="984"/>
      <c r="I485" s="984"/>
      <c r="J485" s="984"/>
      <c r="K485" s="984"/>
      <c r="L485" s="984"/>
      <c r="M485" s="984"/>
      <c r="N485" s="984"/>
      <c r="O485" s="984"/>
      <c r="P485" s="984"/>
      <c r="Q485" s="984"/>
      <c r="R485" s="984"/>
      <c r="S485" s="984"/>
      <c r="T485" s="984"/>
      <c r="U485" s="984"/>
      <c r="V485" s="984"/>
      <c r="W485" s="984"/>
      <c r="X485" s="984"/>
      <c r="Y485" s="984"/>
      <c r="Z485" s="984"/>
    </row>
    <row r="486">
      <c r="A486" s="984"/>
      <c r="B486" s="984"/>
      <c r="C486" s="984"/>
      <c r="D486" s="984"/>
      <c r="E486" s="984"/>
      <c r="F486" s="984"/>
      <c r="G486" s="984"/>
      <c r="H486" s="984"/>
      <c r="I486" s="984"/>
      <c r="J486" s="984"/>
      <c r="K486" s="984"/>
      <c r="L486" s="984"/>
      <c r="M486" s="984"/>
      <c r="N486" s="984"/>
      <c r="O486" s="984"/>
      <c r="P486" s="984"/>
      <c r="Q486" s="984"/>
      <c r="R486" s="984"/>
      <c r="S486" s="984"/>
      <c r="T486" s="984"/>
      <c r="U486" s="984"/>
      <c r="V486" s="984"/>
      <c r="W486" s="984"/>
      <c r="X486" s="984"/>
      <c r="Y486" s="984"/>
      <c r="Z486" s="984"/>
    </row>
    <row r="487">
      <c r="A487" s="984"/>
      <c r="B487" s="984"/>
      <c r="C487" s="984"/>
      <c r="D487" s="984"/>
      <c r="E487" s="984"/>
      <c r="F487" s="984"/>
      <c r="G487" s="984"/>
      <c r="H487" s="984"/>
      <c r="I487" s="984"/>
      <c r="J487" s="984"/>
      <c r="K487" s="984"/>
      <c r="L487" s="984"/>
      <c r="M487" s="984"/>
      <c r="N487" s="984"/>
      <c r="O487" s="984"/>
      <c r="P487" s="984"/>
      <c r="Q487" s="984"/>
      <c r="R487" s="984"/>
      <c r="S487" s="984"/>
      <c r="T487" s="984"/>
      <c r="U487" s="984"/>
      <c r="V487" s="984"/>
      <c r="W487" s="984"/>
      <c r="X487" s="984"/>
      <c r="Y487" s="984"/>
      <c r="Z487" s="984"/>
    </row>
    <row r="488">
      <c r="A488" s="984"/>
      <c r="B488" s="984"/>
      <c r="C488" s="984"/>
      <c r="D488" s="984"/>
      <c r="E488" s="984"/>
      <c r="F488" s="984"/>
      <c r="G488" s="984"/>
      <c r="H488" s="984"/>
      <c r="I488" s="984"/>
      <c r="J488" s="984"/>
      <c r="K488" s="984"/>
      <c r="L488" s="984"/>
      <c r="M488" s="984"/>
      <c r="N488" s="984"/>
      <c r="O488" s="984"/>
      <c r="P488" s="984"/>
      <c r="Q488" s="984"/>
      <c r="R488" s="984"/>
      <c r="S488" s="984"/>
      <c r="T488" s="984"/>
      <c r="U488" s="984"/>
      <c r="V488" s="984"/>
      <c r="W488" s="984"/>
      <c r="X488" s="984"/>
      <c r="Y488" s="984"/>
      <c r="Z488" s="984"/>
    </row>
    <row r="489">
      <c r="A489" s="984"/>
      <c r="B489" s="984"/>
      <c r="C489" s="984"/>
      <c r="D489" s="984"/>
      <c r="E489" s="984"/>
      <c r="F489" s="984"/>
      <c r="G489" s="984"/>
      <c r="H489" s="984"/>
      <c r="I489" s="984"/>
      <c r="J489" s="984"/>
      <c r="K489" s="984"/>
      <c r="L489" s="984"/>
      <c r="M489" s="984"/>
      <c r="N489" s="984"/>
      <c r="O489" s="984"/>
      <c r="P489" s="984"/>
      <c r="Q489" s="984"/>
      <c r="R489" s="984"/>
      <c r="S489" s="984"/>
      <c r="T489" s="984"/>
      <c r="U489" s="984"/>
      <c r="V489" s="984"/>
      <c r="W489" s="984"/>
      <c r="X489" s="984"/>
      <c r="Y489" s="984"/>
      <c r="Z489" s="984"/>
    </row>
    <row r="490">
      <c r="A490" s="984"/>
      <c r="B490" s="984"/>
      <c r="C490" s="984"/>
      <c r="D490" s="984"/>
      <c r="E490" s="984"/>
      <c r="F490" s="984"/>
      <c r="G490" s="984"/>
      <c r="H490" s="984"/>
      <c r="I490" s="984"/>
      <c r="J490" s="984"/>
      <c r="K490" s="984"/>
      <c r="L490" s="984"/>
      <c r="M490" s="984"/>
      <c r="N490" s="984"/>
      <c r="O490" s="984"/>
      <c r="P490" s="984"/>
      <c r="Q490" s="984"/>
      <c r="R490" s="984"/>
      <c r="S490" s="984"/>
      <c r="T490" s="984"/>
      <c r="U490" s="984"/>
      <c r="V490" s="984"/>
      <c r="W490" s="984"/>
      <c r="X490" s="984"/>
      <c r="Y490" s="984"/>
      <c r="Z490" s="984"/>
    </row>
    <row r="491">
      <c r="A491" s="984"/>
      <c r="B491" s="984"/>
      <c r="C491" s="984"/>
      <c r="D491" s="984"/>
      <c r="E491" s="984"/>
      <c r="F491" s="984"/>
      <c r="G491" s="984"/>
      <c r="H491" s="984"/>
      <c r="I491" s="984"/>
      <c r="J491" s="984"/>
      <c r="K491" s="984"/>
      <c r="L491" s="984"/>
      <c r="M491" s="984"/>
      <c r="N491" s="984"/>
      <c r="O491" s="984"/>
      <c r="P491" s="984"/>
      <c r="Q491" s="984"/>
      <c r="R491" s="984"/>
      <c r="S491" s="984"/>
      <c r="T491" s="984"/>
      <c r="U491" s="984"/>
      <c r="V491" s="984"/>
      <c r="W491" s="984"/>
      <c r="X491" s="984"/>
      <c r="Y491" s="984"/>
      <c r="Z491" s="984"/>
    </row>
    <row r="492">
      <c r="A492" s="984"/>
      <c r="B492" s="984"/>
      <c r="C492" s="984"/>
      <c r="D492" s="984"/>
      <c r="E492" s="984"/>
      <c r="F492" s="984"/>
      <c r="G492" s="984"/>
      <c r="H492" s="984"/>
      <c r="I492" s="984"/>
      <c r="J492" s="984"/>
      <c r="K492" s="984"/>
      <c r="L492" s="984"/>
      <c r="M492" s="984"/>
      <c r="N492" s="984"/>
      <c r="O492" s="984"/>
      <c r="P492" s="984"/>
      <c r="Q492" s="984"/>
      <c r="R492" s="984"/>
      <c r="S492" s="984"/>
      <c r="T492" s="984"/>
      <c r="U492" s="984"/>
      <c r="V492" s="984"/>
      <c r="W492" s="984"/>
      <c r="X492" s="984"/>
      <c r="Y492" s="984"/>
      <c r="Z492" s="984"/>
    </row>
    <row r="493">
      <c r="A493" s="984"/>
      <c r="B493" s="984"/>
      <c r="C493" s="984"/>
      <c r="D493" s="984"/>
      <c r="E493" s="984"/>
      <c r="F493" s="984"/>
      <c r="G493" s="984"/>
      <c r="H493" s="984"/>
      <c r="I493" s="984"/>
      <c r="J493" s="984"/>
      <c r="K493" s="984"/>
      <c r="L493" s="984"/>
      <c r="M493" s="984"/>
      <c r="N493" s="984"/>
      <c r="O493" s="984"/>
      <c r="P493" s="984"/>
      <c r="Q493" s="984"/>
      <c r="R493" s="984"/>
      <c r="S493" s="984"/>
      <c r="T493" s="984"/>
      <c r="U493" s="984"/>
      <c r="V493" s="984"/>
      <c r="W493" s="984"/>
      <c r="X493" s="984"/>
      <c r="Y493" s="984"/>
      <c r="Z493" s="984"/>
    </row>
    <row r="494">
      <c r="A494" s="984"/>
      <c r="B494" s="984"/>
      <c r="C494" s="984"/>
      <c r="D494" s="984"/>
      <c r="E494" s="984"/>
      <c r="F494" s="984"/>
      <c r="G494" s="984"/>
      <c r="H494" s="984"/>
      <c r="I494" s="984"/>
      <c r="J494" s="984"/>
      <c r="K494" s="984"/>
      <c r="L494" s="984"/>
      <c r="M494" s="984"/>
      <c r="N494" s="984"/>
      <c r="O494" s="984"/>
      <c r="P494" s="984"/>
      <c r="Q494" s="984"/>
      <c r="R494" s="984"/>
      <c r="S494" s="984"/>
      <c r="T494" s="984"/>
      <c r="U494" s="984"/>
      <c r="V494" s="984"/>
      <c r="W494" s="984"/>
      <c r="X494" s="984"/>
      <c r="Y494" s="984"/>
      <c r="Z494" s="984"/>
    </row>
    <row r="495">
      <c r="A495" s="984"/>
      <c r="B495" s="984"/>
      <c r="C495" s="984"/>
      <c r="D495" s="984"/>
      <c r="E495" s="984"/>
      <c r="F495" s="984"/>
      <c r="G495" s="984"/>
      <c r="H495" s="984"/>
      <c r="I495" s="984"/>
      <c r="J495" s="984"/>
      <c r="K495" s="984"/>
      <c r="L495" s="984"/>
      <c r="M495" s="984"/>
      <c r="N495" s="984"/>
      <c r="O495" s="984"/>
      <c r="P495" s="984"/>
      <c r="Q495" s="984"/>
      <c r="R495" s="984"/>
      <c r="S495" s="984"/>
      <c r="T495" s="984"/>
      <c r="U495" s="984"/>
      <c r="V495" s="984"/>
      <c r="W495" s="984"/>
      <c r="X495" s="984"/>
      <c r="Y495" s="984"/>
      <c r="Z495" s="984"/>
    </row>
    <row r="496">
      <c r="A496" s="984"/>
      <c r="B496" s="984"/>
      <c r="C496" s="984"/>
      <c r="D496" s="984"/>
      <c r="E496" s="984"/>
      <c r="F496" s="984"/>
      <c r="G496" s="984"/>
      <c r="H496" s="984"/>
      <c r="I496" s="984"/>
      <c r="J496" s="984"/>
      <c r="K496" s="984"/>
      <c r="L496" s="984"/>
      <c r="M496" s="984"/>
      <c r="N496" s="984"/>
      <c r="O496" s="984"/>
      <c r="P496" s="984"/>
      <c r="Q496" s="984"/>
      <c r="R496" s="984"/>
      <c r="S496" s="984"/>
      <c r="T496" s="984"/>
      <c r="U496" s="984"/>
      <c r="V496" s="984"/>
      <c r="W496" s="984"/>
      <c r="X496" s="984"/>
      <c r="Y496" s="984"/>
      <c r="Z496" s="984"/>
    </row>
    <row r="497">
      <c r="A497" s="984"/>
      <c r="B497" s="984"/>
      <c r="C497" s="984"/>
      <c r="D497" s="984"/>
      <c r="E497" s="984"/>
      <c r="F497" s="984"/>
      <c r="G497" s="984"/>
      <c r="H497" s="984"/>
      <c r="I497" s="984"/>
      <c r="J497" s="984"/>
      <c r="K497" s="984"/>
      <c r="L497" s="984"/>
      <c r="M497" s="984"/>
      <c r="N497" s="984"/>
      <c r="O497" s="984"/>
      <c r="P497" s="984"/>
      <c r="Q497" s="984"/>
      <c r="R497" s="984"/>
      <c r="S497" s="984"/>
      <c r="T497" s="984"/>
      <c r="U497" s="984"/>
      <c r="V497" s="984"/>
      <c r="W497" s="984"/>
      <c r="X497" s="984"/>
      <c r="Y497" s="984"/>
      <c r="Z497" s="984"/>
    </row>
    <row r="498">
      <c r="A498" s="984"/>
      <c r="B498" s="984"/>
      <c r="C498" s="984"/>
      <c r="D498" s="984"/>
      <c r="E498" s="984"/>
      <c r="F498" s="984"/>
      <c r="G498" s="984"/>
      <c r="H498" s="984"/>
      <c r="I498" s="984"/>
      <c r="J498" s="984"/>
      <c r="K498" s="984"/>
      <c r="L498" s="984"/>
      <c r="M498" s="984"/>
      <c r="N498" s="984"/>
      <c r="O498" s="984"/>
      <c r="P498" s="984"/>
      <c r="Q498" s="984"/>
      <c r="R498" s="984"/>
      <c r="S498" s="984"/>
      <c r="T498" s="984"/>
      <c r="U498" s="984"/>
      <c r="V498" s="984"/>
      <c r="W498" s="984"/>
      <c r="X498" s="984"/>
      <c r="Y498" s="984"/>
      <c r="Z498" s="984"/>
    </row>
    <row r="499">
      <c r="A499" s="984"/>
      <c r="B499" s="984"/>
      <c r="C499" s="984"/>
      <c r="D499" s="984"/>
      <c r="E499" s="984"/>
      <c r="F499" s="984"/>
      <c r="G499" s="984"/>
      <c r="H499" s="984"/>
      <c r="I499" s="984"/>
      <c r="J499" s="984"/>
      <c r="K499" s="984"/>
      <c r="L499" s="984"/>
      <c r="M499" s="984"/>
      <c r="N499" s="984"/>
      <c r="O499" s="984"/>
      <c r="P499" s="984"/>
      <c r="Q499" s="984"/>
      <c r="R499" s="984"/>
      <c r="S499" s="984"/>
      <c r="T499" s="984"/>
      <c r="U499" s="984"/>
      <c r="V499" s="984"/>
      <c r="W499" s="984"/>
      <c r="X499" s="984"/>
      <c r="Y499" s="984"/>
      <c r="Z499" s="984"/>
    </row>
    <row r="500">
      <c r="A500" s="984"/>
      <c r="B500" s="984"/>
      <c r="C500" s="984"/>
      <c r="D500" s="984"/>
      <c r="E500" s="984"/>
      <c r="F500" s="984"/>
      <c r="G500" s="984"/>
      <c r="H500" s="984"/>
      <c r="I500" s="984"/>
      <c r="J500" s="984"/>
      <c r="K500" s="984"/>
      <c r="L500" s="984"/>
      <c r="M500" s="984"/>
      <c r="N500" s="984"/>
      <c r="O500" s="984"/>
      <c r="P500" s="984"/>
      <c r="Q500" s="984"/>
      <c r="R500" s="984"/>
      <c r="S500" s="984"/>
      <c r="T500" s="984"/>
      <c r="U500" s="984"/>
      <c r="V500" s="984"/>
      <c r="W500" s="984"/>
      <c r="X500" s="984"/>
      <c r="Y500" s="984"/>
      <c r="Z500" s="984"/>
    </row>
    <row r="501">
      <c r="A501" s="984"/>
      <c r="B501" s="984"/>
      <c r="C501" s="984"/>
      <c r="D501" s="984"/>
      <c r="E501" s="984"/>
      <c r="F501" s="984"/>
      <c r="G501" s="984"/>
      <c r="H501" s="984"/>
      <c r="I501" s="984"/>
      <c r="J501" s="984"/>
      <c r="K501" s="984"/>
      <c r="L501" s="984"/>
      <c r="M501" s="984"/>
      <c r="N501" s="984"/>
      <c r="O501" s="984"/>
      <c r="P501" s="984"/>
      <c r="Q501" s="984"/>
      <c r="R501" s="984"/>
      <c r="S501" s="984"/>
      <c r="T501" s="984"/>
      <c r="U501" s="984"/>
      <c r="V501" s="984"/>
      <c r="W501" s="984"/>
      <c r="X501" s="984"/>
      <c r="Y501" s="984"/>
      <c r="Z501" s="984"/>
    </row>
    <row r="502">
      <c r="A502" s="984"/>
      <c r="B502" s="984"/>
      <c r="C502" s="984"/>
      <c r="D502" s="984"/>
      <c r="E502" s="984"/>
      <c r="F502" s="984"/>
      <c r="G502" s="984"/>
      <c r="H502" s="984"/>
      <c r="I502" s="984"/>
      <c r="J502" s="984"/>
      <c r="K502" s="984"/>
      <c r="L502" s="984"/>
      <c r="M502" s="984"/>
      <c r="N502" s="984"/>
      <c r="O502" s="984"/>
      <c r="P502" s="984"/>
      <c r="Q502" s="984"/>
      <c r="R502" s="984"/>
      <c r="S502" s="984"/>
      <c r="T502" s="984"/>
      <c r="U502" s="984"/>
      <c r="V502" s="984"/>
      <c r="W502" s="984"/>
      <c r="X502" s="984"/>
      <c r="Y502" s="984"/>
      <c r="Z502" s="984"/>
    </row>
    <row r="503">
      <c r="A503" s="984"/>
      <c r="B503" s="984"/>
      <c r="C503" s="984"/>
      <c r="D503" s="984"/>
      <c r="E503" s="984"/>
      <c r="F503" s="984"/>
      <c r="G503" s="984"/>
      <c r="H503" s="984"/>
      <c r="I503" s="984"/>
      <c r="J503" s="984"/>
      <c r="K503" s="984"/>
      <c r="L503" s="984"/>
      <c r="M503" s="984"/>
      <c r="N503" s="984"/>
      <c r="O503" s="984"/>
      <c r="P503" s="984"/>
      <c r="Q503" s="984"/>
      <c r="R503" s="984"/>
      <c r="S503" s="984"/>
      <c r="T503" s="984"/>
      <c r="U503" s="984"/>
      <c r="V503" s="984"/>
      <c r="W503" s="984"/>
      <c r="X503" s="984"/>
      <c r="Y503" s="984"/>
      <c r="Z503" s="984"/>
    </row>
    <row r="504">
      <c r="A504" s="984"/>
      <c r="B504" s="984"/>
      <c r="C504" s="984"/>
      <c r="D504" s="984"/>
      <c r="E504" s="984"/>
      <c r="F504" s="984"/>
      <c r="G504" s="984"/>
      <c r="H504" s="984"/>
      <c r="I504" s="984"/>
      <c r="J504" s="984"/>
      <c r="K504" s="984"/>
      <c r="L504" s="984"/>
      <c r="M504" s="984"/>
      <c r="N504" s="984"/>
      <c r="O504" s="984"/>
      <c r="P504" s="984"/>
      <c r="Q504" s="984"/>
      <c r="R504" s="984"/>
      <c r="S504" s="984"/>
      <c r="T504" s="984"/>
      <c r="U504" s="984"/>
      <c r="V504" s="984"/>
      <c r="W504" s="984"/>
      <c r="X504" s="984"/>
      <c r="Y504" s="984"/>
      <c r="Z504" s="984"/>
    </row>
    <row r="505">
      <c r="A505" s="984"/>
      <c r="B505" s="984"/>
      <c r="C505" s="984"/>
      <c r="D505" s="984"/>
      <c r="E505" s="984"/>
      <c r="F505" s="984"/>
      <c r="G505" s="984"/>
      <c r="H505" s="984"/>
      <c r="I505" s="984"/>
      <c r="J505" s="984"/>
      <c r="K505" s="984"/>
      <c r="L505" s="984"/>
      <c r="M505" s="984"/>
      <c r="N505" s="984"/>
      <c r="O505" s="984"/>
      <c r="P505" s="984"/>
      <c r="Q505" s="984"/>
      <c r="R505" s="984"/>
      <c r="S505" s="984"/>
      <c r="T505" s="984"/>
      <c r="U505" s="984"/>
      <c r="V505" s="984"/>
      <c r="W505" s="984"/>
      <c r="X505" s="984"/>
      <c r="Y505" s="984"/>
      <c r="Z505" s="984"/>
    </row>
    <row r="506">
      <c r="A506" s="984"/>
      <c r="B506" s="984"/>
      <c r="C506" s="984"/>
      <c r="D506" s="984"/>
      <c r="E506" s="984"/>
      <c r="F506" s="984"/>
      <c r="G506" s="984"/>
      <c r="H506" s="984"/>
      <c r="I506" s="984"/>
      <c r="J506" s="984"/>
      <c r="K506" s="984"/>
      <c r="L506" s="984"/>
      <c r="M506" s="984"/>
      <c r="N506" s="984"/>
      <c r="O506" s="984"/>
      <c r="P506" s="984"/>
      <c r="Q506" s="984"/>
      <c r="R506" s="984"/>
      <c r="S506" s="984"/>
      <c r="T506" s="984"/>
      <c r="U506" s="984"/>
      <c r="V506" s="984"/>
      <c r="W506" s="984"/>
      <c r="X506" s="984"/>
      <c r="Y506" s="984"/>
      <c r="Z506" s="984"/>
    </row>
    <row r="507">
      <c r="A507" s="984"/>
      <c r="B507" s="984"/>
      <c r="C507" s="984"/>
      <c r="D507" s="984"/>
      <c r="E507" s="984"/>
      <c r="F507" s="984"/>
      <c r="G507" s="984"/>
      <c r="H507" s="984"/>
      <c r="I507" s="984"/>
      <c r="J507" s="984"/>
      <c r="K507" s="984"/>
      <c r="L507" s="984"/>
      <c r="M507" s="984"/>
      <c r="N507" s="984"/>
      <c r="O507" s="984"/>
      <c r="P507" s="984"/>
      <c r="Q507" s="984"/>
      <c r="R507" s="984"/>
      <c r="S507" s="984"/>
      <c r="T507" s="984"/>
      <c r="U507" s="984"/>
      <c r="V507" s="984"/>
      <c r="W507" s="984"/>
      <c r="X507" s="984"/>
      <c r="Y507" s="984"/>
      <c r="Z507" s="984"/>
    </row>
    <row r="508">
      <c r="A508" s="984"/>
      <c r="B508" s="984"/>
      <c r="C508" s="984"/>
      <c r="D508" s="984"/>
      <c r="E508" s="984"/>
      <c r="F508" s="984"/>
      <c r="G508" s="984"/>
      <c r="H508" s="984"/>
      <c r="I508" s="984"/>
      <c r="J508" s="984"/>
      <c r="K508" s="984"/>
      <c r="L508" s="984"/>
      <c r="M508" s="984"/>
      <c r="N508" s="984"/>
      <c r="O508" s="984"/>
      <c r="P508" s="984"/>
      <c r="Q508" s="984"/>
      <c r="R508" s="984"/>
      <c r="S508" s="984"/>
      <c r="T508" s="984"/>
      <c r="U508" s="984"/>
      <c r="V508" s="984"/>
      <c r="W508" s="984"/>
      <c r="X508" s="984"/>
      <c r="Y508" s="984"/>
      <c r="Z508" s="984"/>
    </row>
    <row r="509">
      <c r="A509" s="984"/>
      <c r="B509" s="984"/>
      <c r="C509" s="984"/>
      <c r="D509" s="984"/>
      <c r="E509" s="984"/>
      <c r="F509" s="984"/>
      <c r="G509" s="984"/>
      <c r="H509" s="984"/>
      <c r="I509" s="984"/>
      <c r="J509" s="984"/>
      <c r="K509" s="984"/>
      <c r="L509" s="984"/>
      <c r="M509" s="984"/>
      <c r="N509" s="984"/>
      <c r="O509" s="984"/>
      <c r="P509" s="984"/>
      <c r="Q509" s="984"/>
      <c r="R509" s="984"/>
      <c r="S509" s="984"/>
      <c r="T509" s="984"/>
      <c r="U509" s="984"/>
      <c r="V509" s="984"/>
      <c r="W509" s="984"/>
      <c r="X509" s="984"/>
      <c r="Y509" s="984"/>
      <c r="Z509" s="984"/>
    </row>
    <row r="510">
      <c r="A510" s="984"/>
      <c r="B510" s="984"/>
      <c r="C510" s="984"/>
      <c r="D510" s="984"/>
      <c r="E510" s="984"/>
      <c r="F510" s="984"/>
      <c r="G510" s="984"/>
      <c r="H510" s="984"/>
      <c r="I510" s="984"/>
      <c r="J510" s="984"/>
      <c r="K510" s="984"/>
      <c r="L510" s="984"/>
      <c r="M510" s="984"/>
      <c r="N510" s="984"/>
      <c r="O510" s="984"/>
      <c r="P510" s="984"/>
      <c r="Q510" s="984"/>
      <c r="R510" s="984"/>
      <c r="S510" s="984"/>
      <c r="T510" s="984"/>
      <c r="U510" s="984"/>
      <c r="V510" s="984"/>
      <c r="W510" s="984"/>
      <c r="X510" s="984"/>
      <c r="Y510" s="984"/>
      <c r="Z510" s="984"/>
    </row>
    <row r="511">
      <c r="A511" s="984"/>
      <c r="B511" s="984"/>
      <c r="C511" s="984"/>
      <c r="D511" s="984"/>
      <c r="E511" s="984"/>
      <c r="F511" s="984"/>
      <c r="G511" s="984"/>
      <c r="H511" s="984"/>
      <c r="I511" s="984"/>
      <c r="J511" s="984"/>
      <c r="K511" s="984"/>
      <c r="L511" s="984"/>
      <c r="M511" s="984"/>
      <c r="N511" s="984"/>
      <c r="O511" s="984"/>
      <c r="P511" s="984"/>
      <c r="Q511" s="984"/>
      <c r="R511" s="984"/>
      <c r="S511" s="984"/>
      <c r="T511" s="984"/>
      <c r="U511" s="984"/>
      <c r="V511" s="984"/>
      <c r="W511" s="984"/>
      <c r="X511" s="984"/>
      <c r="Y511" s="984"/>
      <c r="Z511" s="984"/>
    </row>
    <row r="512">
      <c r="A512" s="984"/>
      <c r="B512" s="984"/>
      <c r="C512" s="984"/>
      <c r="D512" s="984"/>
      <c r="E512" s="984"/>
      <c r="F512" s="984"/>
      <c r="G512" s="984"/>
      <c r="H512" s="984"/>
      <c r="I512" s="984"/>
      <c r="J512" s="984"/>
      <c r="K512" s="984"/>
      <c r="L512" s="984"/>
      <c r="M512" s="984"/>
      <c r="N512" s="984"/>
      <c r="O512" s="984"/>
      <c r="P512" s="984"/>
      <c r="Q512" s="984"/>
      <c r="R512" s="984"/>
      <c r="S512" s="984"/>
      <c r="T512" s="984"/>
      <c r="U512" s="984"/>
      <c r="V512" s="984"/>
      <c r="W512" s="984"/>
      <c r="X512" s="984"/>
      <c r="Y512" s="984"/>
      <c r="Z512" s="984"/>
    </row>
    <row r="513">
      <c r="A513" s="984"/>
      <c r="B513" s="984"/>
      <c r="C513" s="984"/>
      <c r="D513" s="984"/>
      <c r="E513" s="984"/>
      <c r="F513" s="984"/>
      <c r="G513" s="984"/>
      <c r="H513" s="984"/>
      <c r="I513" s="984"/>
      <c r="J513" s="984"/>
      <c r="K513" s="984"/>
      <c r="L513" s="984"/>
      <c r="M513" s="984"/>
      <c r="N513" s="984"/>
      <c r="O513" s="984"/>
      <c r="P513" s="984"/>
      <c r="Q513" s="984"/>
      <c r="R513" s="984"/>
      <c r="S513" s="984"/>
      <c r="T513" s="984"/>
      <c r="U513" s="984"/>
      <c r="V513" s="984"/>
      <c r="W513" s="984"/>
      <c r="X513" s="984"/>
      <c r="Y513" s="984"/>
      <c r="Z513" s="984"/>
    </row>
    <row r="514">
      <c r="A514" s="984"/>
      <c r="B514" s="984"/>
      <c r="C514" s="984"/>
      <c r="D514" s="984"/>
      <c r="E514" s="984"/>
      <c r="F514" s="984"/>
      <c r="G514" s="984"/>
      <c r="H514" s="984"/>
      <c r="I514" s="984"/>
      <c r="J514" s="984"/>
      <c r="K514" s="984"/>
      <c r="L514" s="984"/>
      <c r="M514" s="984"/>
      <c r="N514" s="984"/>
      <c r="O514" s="984"/>
      <c r="P514" s="984"/>
      <c r="Q514" s="984"/>
      <c r="R514" s="984"/>
      <c r="S514" s="984"/>
      <c r="T514" s="984"/>
      <c r="U514" s="984"/>
      <c r="V514" s="984"/>
      <c r="W514" s="984"/>
      <c r="X514" s="984"/>
      <c r="Y514" s="984"/>
      <c r="Z514" s="984"/>
    </row>
    <row r="515">
      <c r="A515" s="984"/>
      <c r="B515" s="984"/>
      <c r="C515" s="984"/>
      <c r="D515" s="984"/>
      <c r="E515" s="984"/>
      <c r="F515" s="984"/>
      <c r="G515" s="984"/>
      <c r="H515" s="984"/>
      <c r="I515" s="984"/>
      <c r="J515" s="984"/>
      <c r="K515" s="984"/>
      <c r="L515" s="984"/>
      <c r="M515" s="984"/>
      <c r="N515" s="984"/>
      <c r="O515" s="984"/>
      <c r="P515" s="984"/>
      <c r="Q515" s="984"/>
      <c r="R515" s="984"/>
      <c r="S515" s="984"/>
      <c r="T515" s="984"/>
      <c r="U515" s="984"/>
      <c r="V515" s="984"/>
      <c r="W515" s="984"/>
      <c r="X515" s="984"/>
      <c r="Y515" s="984"/>
      <c r="Z515" s="984"/>
    </row>
    <row r="516">
      <c r="A516" s="984"/>
      <c r="B516" s="984"/>
      <c r="C516" s="984"/>
      <c r="D516" s="984"/>
      <c r="E516" s="984"/>
      <c r="F516" s="984"/>
      <c r="G516" s="984"/>
      <c r="H516" s="984"/>
      <c r="I516" s="984"/>
      <c r="J516" s="984"/>
      <c r="K516" s="984"/>
      <c r="L516" s="984"/>
      <c r="M516" s="984"/>
      <c r="N516" s="984"/>
      <c r="O516" s="984"/>
      <c r="P516" s="984"/>
      <c r="Q516" s="984"/>
      <c r="R516" s="984"/>
      <c r="S516" s="984"/>
      <c r="T516" s="984"/>
      <c r="U516" s="984"/>
      <c r="V516" s="984"/>
      <c r="W516" s="984"/>
      <c r="X516" s="984"/>
      <c r="Y516" s="984"/>
      <c r="Z516" s="984"/>
    </row>
    <row r="517">
      <c r="A517" s="984"/>
      <c r="B517" s="984"/>
      <c r="C517" s="984"/>
      <c r="D517" s="984"/>
      <c r="E517" s="984"/>
      <c r="F517" s="984"/>
      <c r="G517" s="984"/>
      <c r="H517" s="984"/>
      <c r="I517" s="984"/>
      <c r="J517" s="984"/>
      <c r="K517" s="984"/>
      <c r="L517" s="984"/>
      <c r="M517" s="984"/>
      <c r="N517" s="984"/>
      <c r="O517" s="984"/>
      <c r="P517" s="984"/>
      <c r="Q517" s="984"/>
      <c r="R517" s="984"/>
      <c r="S517" s="984"/>
      <c r="T517" s="984"/>
      <c r="U517" s="984"/>
      <c r="V517" s="984"/>
      <c r="W517" s="984"/>
      <c r="X517" s="984"/>
      <c r="Y517" s="984"/>
      <c r="Z517" s="984"/>
    </row>
    <row r="518">
      <c r="A518" s="984"/>
      <c r="B518" s="984"/>
      <c r="C518" s="984"/>
      <c r="D518" s="984"/>
      <c r="E518" s="984"/>
      <c r="F518" s="984"/>
      <c r="G518" s="984"/>
      <c r="H518" s="984"/>
      <c r="I518" s="984"/>
      <c r="J518" s="984"/>
      <c r="K518" s="984"/>
      <c r="L518" s="984"/>
      <c r="M518" s="984"/>
      <c r="N518" s="984"/>
      <c r="O518" s="984"/>
      <c r="P518" s="984"/>
      <c r="Q518" s="984"/>
      <c r="R518" s="984"/>
      <c r="S518" s="984"/>
      <c r="T518" s="984"/>
      <c r="U518" s="984"/>
      <c r="V518" s="984"/>
      <c r="W518" s="984"/>
      <c r="X518" s="984"/>
      <c r="Y518" s="984"/>
      <c r="Z518" s="984"/>
    </row>
    <row r="519">
      <c r="A519" s="984"/>
      <c r="B519" s="984"/>
      <c r="C519" s="984"/>
      <c r="D519" s="984"/>
      <c r="E519" s="984"/>
      <c r="F519" s="984"/>
      <c r="G519" s="984"/>
      <c r="H519" s="984"/>
      <c r="I519" s="984"/>
      <c r="J519" s="984"/>
      <c r="K519" s="984"/>
      <c r="L519" s="984"/>
      <c r="M519" s="984"/>
      <c r="N519" s="984"/>
      <c r="O519" s="984"/>
      <c r="P519" s="984"/>
      <c r="Q519" s="984"/>
      <c r="R519" s="984"/>
      <c r="S519" s="984"/>
      <c r="T519" s="984"/>
      <c r="U519" s="984"/>
      <c r="V519" s="984"/>
      <c r="W519" s="984"/>
      <c r="X519" s="984"/>
      <c r="Y519" s="984"/>
      <c r="Z519" s="984"/>
    </row>
    <row r="520">
      <c r="A520" s="984"/>
      <c r="B520" s="984"/>
      <c r="C520" s="984"/>
      <c r="D520" s="984"/>
      <c r="E520" s="984"/>
      <c r="F520" s="984"/>
      <c r="G520" s="984"/>
      <c r="H520" s="984"/>
      <c r="I520" s="984"/>
      <c r="J520" s="984"/>
      <c r="K520" s="984"/>
      <c r="L520" s="984"/>
      <c r="M520" s="984"/>
      <c r="N520" s="984"/>
      <c r="O520" s="984"/>
      <c r="P520" s="984"/>
      <c r="Q520" s="984"/>
      <c r="R520" s="984"/>
      <c r="S520" s="984"/>
      <c r="T520" s="984"/>
      <c r="U520" s="984"/>
      <c r="V520" s="984"/>
      <c r="W520" s="984"/>
      <c r="X520" s="984"/>
      <c r="Y520" s="984"/>
      <c r="Z520" s="984"/>
    </row>
    <row r="521">
      <c r="A521" s="984"/>
      <c r="B521" s="984"/>
      <c r="C521" s="984"/>
      <c r="D521" s="984"/>
      <c r="E521" s="984"/>
      <c r="F521" s="984"/>
      <c r="G521" s="984"/>
      <c r="H521" s="984"/>
      <c r="I521" s="984"/>
      <c r="J521" s="984"/>
      <c r="K521" s="984"/>
      <c r="L521" s="984"/>
      <c r="M521" s="984"/>
      <c r="N521" s="984"/>
      <c r="O521" s="984"/>
      <c r="P521" s="984"/>
      <c r="Q521" s="984"/>
      <c r="R521" s="984"/>
      <c r="S521" s="984"/>
      <c r="T521" s="984"/>
      <c r="U521" s="984"/>
      <c r="V521" s="984"/>
      <c r="W521" s="984"/>
      <c r="X521" s="984"/>
      <c r="Y521" s="984"/>
      <c r="Z521" s="984"/>
    </row>
    <row r="522">
      <c r="A522" s="984"/>
      <c r="B522" s="984"/>
      <c r="C522" s="984"/>
      <c r="D522" s="984"/>
      <c r="E522" s="984"/>
      <c r="F522" s="984"/>
      <c r="G522" s="984"/>
      <c r="H522" s="984"/>
      <c r="I522" s="984"/>
      <c r="J522" s="984"/>
      <c r="K522" s="984"/>
      <c r="L522" s="984"/>
      <c r="M522" s="984"/>
      <c r="N522" s="984"/>
      <c r="O522" s="984"/>
      <c r="P522" s="984"/>
      <c r="Q522" s="984"/>
      <c r="R522" s="984"/>
      <c r="S522" s="984"/>
      <c r="T522" s="984"/>
      <c r="U522" s="984"/>
      <c r="V522" s="984"/>
      <c r="W522" s="984"/>
      <c r="X522" s="984"/>
      <c r="Y522" s="984"/>
      <c r="Z522" s="984"/>
    </row>
    <row r="523">
      <c r="A523" s="984"/>
      <c r="B523" s="984"/>
      <c r="C523" s="984"/>
      <c r="D523" s="984"/>
      <c r="E523" s="984"/>
      <c r="F523" s="984"/>
      <c r="G523" s="984"/>
      <c r="H523" s="984"/>
      <c r="I523" s="984"/>
      <c r="J523" s="984"/>
      <c r="K523" s="984"/>
      <c r="L523" s="984"/>
      <c r="M523" s="984"/>
      <c r="N523" s="984"/>
      <c r="O523" s="984"/>
      <c r="P523" s="984"/>
      <c r="Q523" s="984"/>
      <c r="R523" s="984"/>
      <c r="S523" s="984"/>
      <c r="T523" s="984"/>
      <c r="U523" s="984"/>
      <c r="V523" s="984"/>
      <c r="W523" s="984"/>
      <c r="X523" s="984"/>
      <c r="Y523" s="984"/>
      <c r="Z523" s="984"/>
    </row>
    <row r="524">
      <c r="A524" s="984"/>
      <c r="B524" s="984"/>
      <c r="C524" s="984"/>
      <c r="D524" s="984"/>
      <c r="E524" s="984"/>
      <c r="F524" s="984"/>
      <c r="G524" s="984"/>
      <c r="H524" s="984"/>
      <c r="I524" s="984"/>
      <c r="J524" s="984"/>
      <c r="K524" s="984"/>
      <c r="L524" s="984"/>
      <c r="M524" s="984"/>
      <c r="N524" s="984"/>
      <c r="O524" s="984"/>
      <c r="P524" s="984"/>
      <c r="Q524" s="984"/>
      <c r="R524" s="984"/>
      <c r="S524" s="984"/>
      <c r="T524" s="984"/>
      <c r="U524" s="984"/>
      <c r="V524" s="984"/>
      <c r="W524" s="984"/>
      <c r="X524" s="984"/>
      <c r="Y524" s="984"/>
      <c r="Z524" s="984"/>
    </row>
    <row r="525">
      <c r="A525" s="984"/>
      <c r="B525" s="984"/>
      <c r="C525" s="984"/>
      <c r="D525" s="984"/>
      <c r="E525" s="984"/>
      <c r="F525" s="984"/>
      <c r="G525" s="984"/>
      <c r="H525" s="984"/>
      <c r="I525" s="984"/>
      <c r="J525" s="984"/>
      <c r="K525" s="984"/>
      <c r="L525" s="984"/>
      <c r="M525" s="984"/>
      <c r="N525" s="984"/>
      <c r="O525" s="984"/>
      <c r="P525" s="984"/>
      <c r="Q525" s="984"/>
      <c r="R525" s="984"/>
      <c r="S525" s="984"/>
      <c r="T525" s="984"/>
      <c r="U525" s="984"/>
      <c r="V525" s="984"/>
      <c r="W525" s="984"/>
      <c r="X525" s="984"/>
      <c r="Y525" s="984"/>
      <c r="Z525" s="984"/>
    </row>
    <row r="526">
      <c r="A526" s="984"/>
      <c r="B526" s="984"/>
      <c r="C526" s="984"/>
      <c r="D526" s="984"/>
      <c r="E526" s="984"/>
      <c r="F526" s="984"/>
      <c r="G526" s="984"/>
      <c r="H526" s="984"/>
      <c r="I526" s="984"/>
      <c r="J526" s="984"/>
      <c r="K526" s="984"/>
      <c r="L526" s="984"/>
      <c r="M526" s="984"/>
      <c r="N526" s="984"/>
      <c r="O526" s="984"/>
      <c r="P526" s="984"/>
      <c r="Q526" s="984"/>
      <c r="R526" s="984"/>
      <c r="S526" s="984"/>
      <c r="T526" s="984"/>
      <c r="U526" s="984"/>
      <c r="V526" s="984"/>
      <c r="W526" s="984"/>
      <c r="X526" s="984"/>
      <c r="Y526" s="984"/>
      <c r="Z526" s="984"/>
    </row>
    <row r="527">
      <c r="A527" s="984"/>
      <c r="B527" s="984"/>
      <c r="C527" s="984"/>
      <c r="D527" s="984"/>
      <c r="E527" s="984"/>
      <c r="F527" s="984"/>
      <c r="G527" s="984"/>
      <c r="H527" s="984"/>
      <c r="I527" s="984"/>
      <c r="J527" s="984"/>
      <c r="K527" s="984"/>
      <c r="L527" s="984"/>
      <c r="M527" s="984"/>
      <c r="N527" s="984"/>
      <c r="O527" s="984"/>
      <c r="P527" s="984"/>
      <c r="Q527" s="984"/>
      <c r="R527" s="984"/>
      <c r="S527" s="984"/>
      <c r="T527" s="984"/>
      <c r="U527" s="984"/>
      <c r="V527" s="984"/>
      <c r="W527" s="984"/>
      <c r="X527" s="984"/>
      <c r="Y527" s="984"/>
      <c r="Z527" s="984"/>
    </row>
    <row r="528">
      <c r="A528" s="984"/>
      <c r="B528" s="984"/>
      <c r="C528" s="984"/>
      <c r="D528" s="984"/>
      <c r="E528" s="984"/>
      <c r="F528" s="984"/>
      <c r="G528" s="984"/>
      <c r="H528" s="984"/>
      <c r="I528" s="984"/>
      <c r="J528" s="984"/>
      <c r="K528" s="984"/>
      <c r="L528" s="984"/>
      <c r="M528" s="984"/>
      <c r="N528" s="984"/>
      <c r="O528" s="984"/>
      <c r="P528" s="984"/>
      <c r="Q528" s="984"/>
      <c r="R528" s="984"/>
      <c r="S528" s="984"/>
      <c r="T528" s="984"/>
      <c r="U528" s="984"/>
      <c r="V528" s="984"/>
      <c r="W528" s="984"/>
      <c r="X528" s="984"/>
      <c r="Y528" s="984"/>
      <c r="Z528" s="984"/>
    </row>
    <row r="529">
      <c r="A529" s="984"/>
      <c r="B529" s="984"/>
      <c r="C529" s="984"/>
      <c r="D529" s="984"/>
      <c r="E529" s="984"/>
      <c r="F529" s="984"/>
      <c r="G529" s="984"/>
      <c r="H529" s="984"/>
      <c r="I529" s="984"/>
      <c r="J529" s="984"/>
      <c r="K529" s="984"/>
      <c r="L529" s="984"/>
      <c r="M529" s="984"/>
      <c r="N529" s="984"/>
      <c r="O529" s="984"/>
      <c r="P529" s="984"/>
      <c r="Q529" s="984"/>
      <c r="R529" s="984"/>
      <c r="S529" s="984"/>
      <c r="T529" s="984"/>
      <c r="U529" s="984"/>
      <c r="V529" s="984"/>
      <c r="W529" s="984"/>
      <c r="X529" s="984"/>
      <c r="Y529" s="984"/>
      <c r="Z529" s="984"/>
    </row>
    <row r="530">
      <c r="A530" s="984"/>
      <c r="B530" s="984"/>
      <c r="C530" s="984"/>
      <c r="D530" s="984"/>
      <c r="E530" s="984"/>
      <c r="F530" s="984"/>
      <c r="G530" s="984"/>
      <c r="H530" s="984"/>
      <c r="I530" s="984"/>
      <c r="J530" s="984"/>
      <c r="K530" s="984"/>
      <c r="L530" s="984"/>
      <c r="M530" s="984"/>
      <c r="N530" s="984"/>
      <c r="O530" s="984"/>
      <c r="P530" s="984"/>
      <c r="Q530" s="984"/>
      <c r="R530" s="984"/>
      <c r="S530" s="984"/>
      <c r="T530" s="984"/>
      <c r="U530" s="984"/>
      <c r="V530" s="984"/>
      <c r="W530" s="984"/>
      <c r="X530" s="984"/>
      <c r="Y530" s="984"/>
      <c r="Z530" s="984"/>
    </row>
    <row r="531">
      <c r="A531" s="984"/>
      <c r="B531" s="984"/>
      <c r="C531" s="984"/>
      <c r="D531" s="984"/>
      <c r="E531" s="984"/>
      <c r="F531" s="984"/>
      <c r="G531" s="984"/>
      <c r="H531" s="984"/>
      <c r="I531" s="984"/>
      <c r="J531" s="984"/>
      <c r="K531" s="984"/>
      <c r="L531" s="984"/>
      <c r="M531" s="984"/>
      <c r="N531" s="984"/>
      <c r="O531" s="984"/>
      <c r="P531" s="984"/>
      <c r="Q531" s="984"/>
      <c r="R531" s="984"/>
      <c r="S531" s="984"/>
      <c r="T531" s="984"/>
      <c r="U531" s="984"/>
      <c r="V531" s="984"/>
      <c r="W531" s="984"/>
      <c r="X531" s="984"/>
      <c r="Y531" s="984"/>
      <c r="Z531" s="984"/>
    </row>
    <row r="532">
      <c r="A532" s="984"/>
      <c r="B532" s="984"/>
      <c r="C532" s="984"/>
      <c r="D532" s="984"/>
      <c r="E532" s="984"/>
      <c r="F532" s="984"/>
      <c r="G532" s="984"/>
      <c r="H532" s="984"/>
      <c r="I532" s="984"/>
      <c r="J532" s="984"/>
      <c r="K532" s="984"/>
      <c r="L532" s="984"/>
      <c r="M532" s="984"/>
      <c r="N532" s="984"/>
      <c r="O532" s="984"/>
      <c r="P532" s="984"/>
      <c r="Q532" s="984"/>
      <c r="R532" s="984"/>
      <c r="S532" s="984"/>
      <c r="T532" s="984"/>
      <c r="U532" s="984"/>
      <c r="V532" s="984"/>
      <c r="W532" s="984"/>
      <c r="X532" s="984"/>
      <c r="Y532" s="984"/>
      <c r="Z532" s="984"/>
    </row>
    <row r="533">
      <c r="A533" s="984"/>
      <c r="B533" s="984"/>
      <c r="C533" s="984"/>
      <c r="D533" s="984"/>
      <c r="E533" s="984"/>
      <c r="F533" s="984"/>
      <c r="G533" s="984"/>
      <c r="H533" s="984"/>
      <c r="I533" s="984"/>
      <c r="J533" s="984"/>
      <c r="K533" s="984"/>
      <c r="L533" s="984"/>
      <c r="M533" s="984"/>
      <c r="N533" s="984"/>
      <c r="O533" s="984"/>
      <c r="P533" s="984"/>
      <c r="Q533" s="984"/>
      <c r="R533" s="984"/>
      <c r="S533" s="984"/>
      <c r="T533" s="984"/>
      <c r="U533" s="984"/>
      <c r="V533" s="984"/>
      <c r="W533" s="984"/>
      <c r="X533" s="984"/>
      <c r="Y533" s="984"/>
      <c r="Z533" s="984"/>
    </row>
    <row r="534">
      <c r="A534" s="984"/>
      <c r="B534" s="984"/>
      <c r="C534" s="984"/>
      <c r="D534" s="984"/>
      <c r="E534" s="984"/>
      <c r="F534" s="984"/>
      <c r="G534" s="984"/>
      <c r="H534" s="984"/>
      <c r="I534" s="984"/>
      <c r="J534" s="984"/>
      <c r="K534" s="984"/>
      <c r="L534" s="984"/>
      <c r="M534" s="984"/>
      <c r="N534" s="984"/>
      <c r="O534" s="984"/>
      <c r="P534" s="984"/>
      <c r="Q534" s="984"/>
      <c r="R534" s="984"/>
      <c r="S534" s="984"/>
      <c r="T534" s="984"/>
      <c r="U534" s="984"/>
      <c r="V534" s="984"/>
      <c r="W534" s="984"/>
      <c r="X534" s="984"/>
      <c r="Y534" s="984"/>
      <c r="Z534" s="984"/>
    </row>
    <row r="535">
      <c r="A535" s="984"/>
      <c r="B535" s="984"/>
      <c r="C535" s="984"/>
      <c r="D535" s="984"/>
      <c r="E535" s="984"/>
      <c r="F535" s="984"/>
      <c r="G535" s="984"/>
      <c r="H535" s="984"/>
      <c r="I535" s="984"/>
      <c r="J535" s="984"/>
      <c r="K535" s="984"/>
      <c r="L535" s="984"/>
      <c r="M535" s="984"/>
      <c r="N535" s="984"/>
      <c r="O535" s="984"/>
      <c r="P535" s="984"/>
      <c r="Q535" s="984"/>
      <c r="R535" s="984"/>
      <c r="S535" s="984"/>
      <c r="T535" s="984"/>
      <c r="U535" s="984"/>
      <c r="V535" s="984"/>
      <c r="W535" s="984"/>
      <c r="X535" s="984"/>
      <c r="Y535" s="984"/>
      <c r="Z535" s="984"/>
    </row>
    <row r="536">
      <c r="A536" s="984"/>
      <c r="B536" s="984"/>
      <c r="C536" s="984"/>
      <c r="D536" s="984"/>
      <c r="E536" s="984"/>
      <c r="F536" s="984"/>
      <c r="G536" s="984"/>
      <c r="H536" s="984"/>
      <c r="I536" s="984"/>
      <c r="J536" s="984"/>
      <c r="K536" s="984"/>
      <c r="L536" s="984"/>
      <c r="M536" s="984"/>
      <c r="N536" s="984"/>
      <c r="O536" s="984"/>
      <c r="P536" s="984"/>
      <c r="Q536" s="984"/>
      <c r="R536" s="984"/>
      <c r="S536" s="984"/>
      <c r="T536" s="984"/>
      <c r="U536" s="984"/>
      <c r="V536" s="984"/>
      <c r="W536" s="984"/>
      <c r="X536" s="984"/>
      <c r="Y536" s="984"/>
      <c r="Z536" s="984"/>
    </row>
    <row r="537">
      <c r="A537" s="984"/>
      <c r="B537" s="984"/>
      <c r="C537" s="984"/>
      <c r="D537" s="984"/>
      <c r="E537" s="984"/>
      <c r="F537" s="984"/>
      <c r="G537" s="984"/>
      <c r="H537" s="984"/>
      <c r="I537" s="984"/>
      <c r="J537" s="984"/>
      <c r="K537" s="984"/>
      <c r="L537" s="984"/>
      <c r="M537" s="984"/>
      <c r="N537" s="984"/>
      <c r="O537" s="984"/>
      <c r="P537" s="984"/>
      <c r="Q537" s="984"/>
      <c r="R537" s="984"/>
      <c r="S537" s="984"/>
      <c r="T537" s="984"/>
      <c r="U537" s="984"/>
      <c r="V537" s="984"/>
      <c r="W537" s="984"/>
      <c r="X537" s="984"/>
      <c r="Y537" s="984"/>
      <c r="Z537" s="984"/>
    </row>
    <row r="538">
      <c r="A538" s="984"/>
      <c r="B538" s="984"/>
      <c r="C538" s="984"/>
      <c r="D538" s="984"/>
      <c r="E538" s="984"/>
      <c r="F538" s="984"/>
      <c r="G538" s="984"/>
      <c r="H538" s="984"/>
      <c r="I538" s="984"/>
      <c r="J538" s="984"/>
      <c r="K538" s="984"/>
      <c r="L538" s="984"/>
      <c r="M538" s="984"/>
      <c r="N538" s="984"/>
      <c r="O538" s="984"/>
      <c r="P538" s="984"/>
      <c r="Q538" s="984"/>
      <c r="R538" s="984"/>
      <c r="S538" s="984"/>
      <c r="T538" s="984"/>
      <c r="U538" s="984"/>
      <c r="V538" s="984"/>
      <c r="W538" s="984"/>
      <c r="X538" s="984"/>
      <c r="Y538" s="984"/>
      <c r="Z538" s="984"/>
    </row>
    <row r="539">
      <c r="A539" s="984"/>
      <c r="B539" s="984"/>
      <c r="C539" s="984"/>
      <c r="D539" s="984"/>
      <c r="E539" s="984"/>
      <c r="F539" s="984"/>
      <c r="G539" s="984"/>
      <c r="H539" s="984"/>
      <c r="I539" s="984"/>
      <c r="J539" s="984"/>
      <c r="K539" s="984"/>
      <c r="L539" s="984"/>
      <c r="M539" s="984"/>
      <c r="N539" s="984"/>
      <c r="O539" s="984"/>
      <c r="P539" s="984"/>
      <c r="Q539" s="984"/>
      <c r="R539" s="984"/>
      <c r="S539" s="984"/>
      <c r="T539" s="984"/>
      <c r="U539" s="984"/>
      <c r="V539" s="984"/>
      <c r="W539" s="984"/>
      <c r="X539" s="984"/>
      <c r="Y539" s="984"/>
      <c r="Z539" s="984"/>
    </row>
    <row r="540">
      <c r="A540" s="984"/>
      <c r="B540" s="984"/>
      <c r="C540" s="984"/>
      <c r="D540" s="984"/>
      <c r="E540" s="984"/>
      <c r="F540" s="984"/>
      <c r="G540" s="984"/>
      <c r="H540" s="984"/>
      <c r="I540" s="984"/>
      <c r="J540" s="984"/>
      <c r="K540" s="984"/>
      <c r="L540" s="984"/>
      <c r="M540" s="984"/>
      <c r="N540" s="984"/>
      <c r="O540" s="984"/>
      <c r="P540" s="984"/>
      <c r="Q540" s="984"/>
      <c r="R540" s="984"/>
      <c r="S540" s="984"/>
      <c r="T540" s="984"/>
      <c r="U540" s="984"/>
      <c r="V540" s="984"/>
      <c r="W540" s="984"/>
      <c r="X540" s="984"/>
      <c r="Y540" s="984"/>
      <c r="Z540" s="984"/>
    </row>
    <row r="541">
      <c r="A541" s="984"/>
      <c r="B541" s="984"/>
      <c r="C541" s="984"/>
      <c r="D541" s="984"/>
      <c r="E541" s="984"/>
      <c r="F541" s="984"/>
      <c r="G541" s="984"/>
      <c r="H541" s="984"/>
      <c r="I541" s="984"/>
      <c r="J541" s="984"/>
      <c r="K541" s="984"/>
      <c r="L541" s="984"/>
      <c r="M541" s="984"/>
      <c r="N541" s="984"/>
      <c r="O541" s="984"/>
      <c r="P541" s="984"/>
      <c r="Q541" s="984"/>
      <c r="R541" s="984"/>
      <c r="S541" s="984"/>
      <c r="T541" s="984"/>
      <c r="U541" s="984"/>
      <c r="V541" s="984"/>
      <c r="W541" s="984"/>
      <c r="X541" s="984"/>
      <c r="Y541" s="984"/>
      <c r="Z541" s="984"/>
    </row>
    <row r="542">
      <c r="A542" s="984"/>
      <c r="B542" s="984"/>
      <c r="C542" s="984"/>
      <c r="D542" s="984"/>
      <c r="E542" s="984"/>
      <c r="F542" s="984"/>
      <c r="G542" s="984"/>
      <c r="H542" s="984"/>
      <c r="I542" s="984"/>
      <c r="J542" s="984"/>
      <c r="K542" s="984"/>
      <c r="L542" s="984"/>
      <c r="M542" s="984"/>
      <c r="N542" s="984"/>
      <c r="O542" s="984"/>
      <c r="P542" s="984"/>
      <c r="Q542" s="984"/>
      <c r="R542" s="984"/>
      <c r="S542" s="984"/>
      <c r="T542" s="984"/>
      <c r="U542" s="984"/>
      <c r="V542" s="984"/>
      <c r="W542" s="984"/>
      <c r="X542" s="984"/>
      <c r="Y542" s="984"/>
      <c r="Z542" s="984"/>
    </row>
    <row r="543">
      <c r="A543" s="984"/>
      <c r="B543" s="984"/>
      <c r="C543" s="984"/>
      <c r="D543" s="984"/>
      <c r="E543" s="984"/>
      <c r="F543" s="984"/>
      <c r="G543" s="984"/>
      <c r="H543" s="984"/>
      <c r="I543" s="984"/>
      <c r="J543" s="984"/>
      <c r="K543" s="984"/>
      <c r="L543" s="984"/>
      <c r="M543" s="984"/>
      <c r="N543" s="984"/>
      <c r="O543" s="984"/>
      <c r="P543" s="984"/>
      <c r="Q543" s="984"/>
      <c r="R543" s="984"/>
      <c r="S543" s="984"/>
      <c r="T543" s="984"/>
      <c r="U543" s="984"/>
      <c r="V543" s="984"/>
      <c r="W543" s="984"/>
      <c r="X543" s="984"/>
      <c r="Y543" s="984"/>
      <c r="Z543" s="984"/>
    </row>
    <row r="544">
      <c r="A544" s="984"/>
      <c r="B544" s="984"/>
      <c r="C544" s="984"/>
      <c r="D544" s="984"/>
      <c r="E544" s="984"/>
      <c r="F544" s="984"/>
      <c r="G544" s="984"/>
      <c r="H544" s="984"/>
      <c r="I544" s="984"/>
      <c r="J544" s="984"/>
      <c r="K544" s="984"/>
      <c r="L544" s="984"/>
      <c r="M544" s="984"/>
      <c r="N544" s="984"/>
      <c r="O544" s="984"/>
      <c r="P544" s="984"/>
      <c r="Q544" s="984"/>
      <c r="R544" s="984"/>
      <c r="S544" s="984"/>
      <c r="T544" s="984"/>
      <c r="U544" s="984"/>
      <c r="V544" s="984"/>
      <c r="W544" s="984"/>
      <c r="X544" s="984"/>
      <c r="Y544" s="984"/>
      <c r="Z544" s="984"/>
    </row>
    <row r="545">
      <c r="A545" s="984"/>
      <c r="B545" s="984"/>
      <c r="C545" s="984"/>
      <c r="D545" s="984"/>
      <c r="E545" s="984"/>
      <c r="F545" s="984"/>
      <c r="G545" s="984"/>
      <c r="H545" s="984"/>
      <c r="I545" s="984"/>
      <c r="J545" s="984"/>
      <c r="K545" s="984"/>
      <c r="L545" s="984"/>
      <c r="M545" s="984"/>
      <c r="N545" s="984"/>
      <c r="O545" s="984"/>
      <c r="P545" s="984"/>
      <c r="Q545" s="984"/>
      <c r="R545" s="984"/>
      <c r="S545" s="984"/>
      <c r="T545" s="984"/>
      <c r="U545" s="984"/>
      <c r="V545" s="984"/>
      <c r="W545" s="984"/>
      <c r="X545" s="984"/>
      <c r="Y545" s="984"/>
      <c r="Z545" s="984"/>
    </row>
    <row r="546">
      <c r="A546" s="984"/>
      <c r="B546" s="984"/>
      <c r="C546" s="984"/>
      <c r="D546" s="984"/>
      <c r="E546" s="984"/>
      <c r="F546" s="984"/>
      <c r="G546" s="984"/>
      <c r="H546" s="984"/>
      <c r="I546" s="984"/>
      <c r="J546" s="984"/>
      <c r="K546" s="984"/>
      <c r="L546" s="984"/>
      <c r="M546" s="984"/>
      <c r="N546" s="984"/>
      <c r="O546" s="984"/>
      <c r="P546" s="984"/>
      <c r="Q546" s="984"/>
      <c r="R546" s="984"/>
      <c r="S546" s="984"/>
      <c r="T546" s="984"/>
      <c r="U546" s="984"/>
      <c r="V546" s="984"/>
      <c r="W546" s="984"/>
      <c r="X546" s="984"/>
      <c r="Y546" s="984"/>
      <c r="Z546" s="984"/>
    </row>
    <row r="547">
      <c r="A547" s="984"/>
      <c r="B547" s="984"/>
      <c r="C547" s="984"/>
      <c r="D547" s="984"/>
      <c r="E547" s="984"/>
      <c r="F547" s="984"/>
      <c r="G547" s="984"/>
      <c r="H547" s="984"/>
      <c r="I547" s="984"/>
      <c r="J547" s="984"/>
      <c r="K547" s="984"/>
      <c r="L547" s="984"/>
      <c r="M547" s="984"/>
      <c r="N547" s="984"/>
      <c r="O547" s="984"/>
      <c r="P547" s="984"/>
      <c r="Q547" s="984"/>
      <c r="R547" s="984"/>
      <c r="S547" s="984"/>
      <c r="T547" s="984"/>
      <c r="U547" s="984"/>
      <c r="V547" s="984"/>
      <c r="W547" s="984"/>
      <c r="X547" s="984"/>
      <c r="Y547" s="984"/>
      <c r="Z547" s="984"/>
    </row>
    <row r="548">
      <c r="A548" s="984"/>
      <c r="B548" s="984"/>
      <c r="C548" s="984"/>
      <c r="D548" s="984"/>
      <c r="E548" s="984"/>
      <c r="F548" s="984"/>
      <c r="G548" s="984"/>
      <c r="H548" s="984"/>
      <c r="I548" s="984"/>
      <c r="J548" s="984"/>
      <c r="K548" s="984"/>
      <c r="L548" s="984"/>
      <c r="M548" s="984"/>
      <c r="N548" s="984"/>
      <c r="O548" s="984"/>
      <c r="P548" s="984"/>
      <c r="Q548" s="984"/>
      <c r="R548" s="984"/>
      <c r="S548" s="984"/>
      <c r="T548" s="984"/>
      <c r="U548" s="984"/>
      <c r="V548" s="984"/>
      <c r="W548" s="984"/>
      <c r="X548" s="984"/>
      <c r="Y548" s="984"/>
      <c r="Z548" s="984"/>
    </row>
    <row r="549">
      <c r="A549" s="984"/>
      <c r="B549" s="984"/>
      <c r="C549" s="984"/>
      <c r="D549" s="984"/>
      <c r="E549" s="984"/>
      <c r="F549" s="984"/>
      <c r="G549" s="984"/>
      <c r="H549" s="984"/>
      <c r="I549" s="984"/>
      <c r="J549" s="984"/>
      <c r="K549" s="984"/>
      <c r="L549" s="984"/>
      <c r="M549" s="984"/>
      <c r="N549" s="984"/>
      <c r="O549" s="984"/>
      <c r="P549" s="984"/>
      <c r="Q549" s="984"/>
      <c r="R549" s="984"/>
      <c r="S549" s="984"/>
      <c r="T549" s="984"/>
      <c r="U549" s="984"/>
      <c r="V549" s="984"/>
      <c r="W549" s="984"/>
      <c r="X549" s="984"/>
      <c r="Y549" s="984"/>
      <c r="Z549" s="984"/>
    </row>
    <row r="550">
      <c r="A550" s="984"/>
      <c r="B550" s="984"/>
      <c r="C550" s="984"/>
      <c r="D550" s="984"/>
      <c r="E550" s="984"/>
      <c r="F550" s="984"/>
      <c r="G550" s="984"/>
      <c r="H550" s="984"/>
      <c r="I550" s="984"/>
      <c r="J550" s="984"/>
      <c r="K550" s="984"/>
      <c r="L550" s="984"/>
      <c r="M550" s="984"/>
      <c r="N550" s="984"/>
      <c r="O550" s="984"/>
      <c r="P550" s="984"/>
      <c r="Q550" s="984"/>
      <c r="R550" s="984"/>
      <c r="S550" s="984"/>
      <c r="T550" s="984"/>
      <c r="U550" s="984"/>
      <c r="V550" s="984"/>
      <c r="W550" s="984"/>
      <c r="X550" s="984"/>
      <c r="Y550" s="984"/>
      <c r="Z550" s="984"/>
    </row>
    <row r="551">
      <c r="A551" s="984"/>
      <c r="B551" s="984"/>
      <c r="C551" s="984"/>
      <c r="D551" s="984"/>
      <c r="E551" s="984"/>
      <c r="F551" s="984"/>
      <c r="G551" s="984"/>
      <c r="H551" s="984"/>
      <c r="I551" s="984"/>
      <c r="J551" s="984"/>
      <c r="K551" s="984"/>
      <c r="L551" s="984"/>
      <c r="M551" s="984"/>
      <c r="N551" s="984"/>
      <c r="O551" s="984"/>
      <c r="P551" s="984"/>
      <c r="Q551" s="984"/>
      <c r="R551" s="984"/>
      <c r="S551" s="984"/>
      <c r="T551" s="984"/>
      <c r="U551" s="984"/>
      <c r="V551" s="984"/>
      <c r="W551" s="984"/>
      <c r="X551" s="984"/>
      <c r="Y551" s="984"/>
      <c r="Z551" s="984"/>
    </row>
    <row r="552">
      <c r="A552" s="984"/>
      <c r="B552" s="984"/>
      <c r="C552" s="984"/>
      <c r="D552" s="984"/>
      <c r="E552" s="984"/>
      <c r="F552" s="984"/>
      <c r="G552" s="984"/>
      <c r="H552" s="984"/>
      <c r="I552" s="984"/>
      <c r="J552" s="984"/>
      <c r="K552" s="984"/>
      <c r="L552" s="984"/>
      <c r="M552" s="984"/>
      <c r="N552" s="984"/>
      <c r="O552" s="984"/>
      <c r="P552" s="984"/>
      <c r="Q552" s="984"/>
      <c r="R552" s="984"/>
      <c r="S552" s="984"/>
      <c r="T552" s="984"/>
      <c r="U552" s="984"/>
      <c r="V552" s="984"/>
      <c r="W552" s="984"/>
      <c r="X552" s="984"/>
      <c r="Y552" s="984"/>
      <c r="Z552" s="984"/>
    </row>
    <row r="553">
      <c r="A553" s="984"/>
      <c r="B553" s="984"/>
      <c r="C553" s="984"/>
      <c r="D553" s="984"/>
      <c r="E553" s="984"/>
      <c r="F553" s="984"/>
      <c r="G553" s="984"/>
      <c r="H553" s="984"/>
      <c r="I553" s="984"/>
      <c r="J553" s="984"/>
      <c r="K553" s="984"/>
      <c r="L553" s="984"/>
      <c r="M553" s="984"/>
      <c r="N553" s="984"/>
      <c r="O553" s="984"/>
      <c r="P553" s="984"/>
      <c r="Q553" s="984"/>
      <c r="R553" s="984"/>
      <c r="S553" s="984"/>
      <c r="T553" s="984"/>
      <c r="U553" s="984"/>
      <c r="V553" s="984"/>
      <c r="W553" s="984"/>
      <c r="X553" s="984"/>
      <c r="Y553" s="984"/>
      <c r="Z553" s="984"/>
    </row>
    <row r="554">
      <c r="A554" s="984"/>
      <c r="B554" s="984"/>
      <c r="C554" s="984"/>
      <c r="D554" s="984"/>
      <c r="E554" s="984"/>
      <c r="F554" s="984"/>
      <c r="G554" s="984"/>
      <c r="H554" s="984"/>
      <c r="I554" s="984"/>
      <c r="J554" s="984"/>
      <c r="K554" s="984"/>
      <c r="L554" s="984"/>
      <c r="M554" s="984"/>
      <c r="N554" s="984"/>
      <c r="O554" s="984"/>
      <c r="P554" s="984"/>
      <c r="Q554" s="984"/>
      <c r="R554" s="984"/>
      <c r="S554" s="984"/>
      <c r="T554" s="984"/>
      <c r="U554" s="984"/>
      <c r="V554" s="984"/>
      <c r="W554" s="984"/>
      <c r="X554" s="984"/>
      <c r="Y554" s="984"/>
      <c r="Z554" s="984"/>
    </row>
    <row r="555">
      <c r="A555" s="984"/>
      <c r="B555" s="984"/>
      <c r="C555" s="984"/>
      <c r="D555" s="984"/>
      <c r="E555" s="984"/>
      <c r="F555" s="984"/>
      <c r="G555" s="984"/>
      <c r="H555" s="984"/>
      <c r="I555" s="984"/>
      <c r="J555" s="984"/>
      <c r="K555" s="984"/>
      <c r="L555" s="984"/>
      <c r="M555" s="984"/>
      <c r="N555" s="984"/>
      <c r="O555" s="984"/>
      <c r="P555" s="984"/>
      <c r="Q555" s="984"/>
      <c r="R555" s="984"/>
      <c r="S555" s="984"/>
      <c r="T555" s="984"/>
      <c r="U555" s="984"/>
      <c r="V555" s="984"/>
      <c r="W555" s="984"/>
      <c r="X555" s="984"/>
      <c r="Y555" s="984"/>
      <c r="Z555" s="984"/>
    </row>
    <row r="556">
      <c r="A556" s="984"/>
      <c r="B556" s="984"/>
      <c r="C556" s="984"/>
      <c r="D556" s="984"/>
      <c r="E556" s="984"/>
      <c r="F556" s="984"/>
      <c r="G556" s="984"/>
      <c r="H556" s="984"/>
      <c r="I556" s="984"/>
      <c r="J556" s="984"/>
      <c r="K556" s="984"/>
      <c r="L556" s="984"/>
      <c r="M556" s="984"/>
      <c r="N556" s="984"/>
      <c r="O556" s="984"/>
      <c r="P556" s="984"/>
      <c r="Q556" s="984"/>
      <c r="R556" s="984"/>
      <c r="S556" s="984"/>
      <c r="T556" s="984"/>
      <c r="U556" s="984"/>
      <c r="V556" s="984"/>
      <c r="W556" s="984"/>
      <c r="X556" s="984"/>
      <c r="Y556" s="984"/>
      <c r="Z556" s="984"/>
    </row>
    <row r="557">
      <c r="A557" s="984"/>
      <c r="B557" s="984"/>
      <c r="C557" s="984"/>
      <c r="D557" s="984"/>
      <c r="E557" s="984"/>
      <c r="F557" s="984"/>
      <c r="G557" s="984"/>
      <c r="H557" s="984"/>
      <c r="I557" s="984"/>
      <c r="J557" s="984"/>
      <c r="K557" s="984"/>
      <c r="L557" s="984"/>
      <c r="M557" s="984"/>
      <c r="N557" s="984"/>
      <c r="O557" s="984"/>
      <c r="P557" s="984"/>
      <c r="Q557" s="984"/>
      <c r="R557" s="984"/>
      <c r="S557" s="984"/>
      <c r="T557" s="984"/>
      <c r="U557" s="984"/>
      <c r="V557" s="984"/>
      <c r="W557" s="984"/>
      <c r="X557" s="984"/>
      <c r="Y557" s="984"/>
      <c r="Z557" s="984"/>
    </row>
    <row r="558">
      <c r="A558" s="984"/>
      <c r="B558" s="984"/>
      <c r="C558" s="984"/>
      <c r="D558" s="984"/>
      <c r="E558" s="984"/>
      <c r="F558" s="984"/>
      <c r="G558" s="984"/>
      <c r="H558" s="984"/>
      <c r="I558" s="984"/>
      <c r="J558" s="984"/>
      <c r="K558" s="984"/>
      <c r="L558" s="984"/>
      <c r="M558" s="984"/>
      <c r="N558" s="984"/>
      <c r="O558" s="984"/>
      <c r="P558" s="984"/>
      <c r="Q558" s="984"/>
      <c r="R558" s="984"/>
      <c r="S558" s="984"/>
      <c r="T558" s="984"/>
      <c r="U558" s="984"/>
      <c r="V558" s="984"/>
      <c r="W558" s="984"/>
      <c r="X558" s="984"/>
      <c r="Y558" s="984"/>
      <c r="Z558" s="984"/>
    </row>
    <row r="559">
      <c r="A559" s="984"/>
      <c r="B559" s="984"/>
      <c r="C559" s="984"/>
      <c r="D559" s="984"/>
      <c r="E559" s="984"/>
      <c r="F559" s="984"/>
      <c r="G559" s="984"/>
      <c r="H559" s="984"/>
      <c r="I559" s="984"/>
      <c r="J559" s="984"/>
      <c r="K559" s="984"/>
      <c r="L559" s="984"/>
      <c r="M559" s="984"/>
      <c r="N559" s="984"/>
      <c r="O559" s="984"/>
      <c r="P559" s="984"/>
      <c r="Q559" s="984"/>
      <c r="R559" s="984"/>
      <c r="S559" s="984"/>
      <c r="T559" s="984"/>
      <c r="U559" s="984"/>
      <c r="V559" s="984"/>
      <c r="W559" s="984"/>
      <c r="X559" s="984"/>
      <c r="Y559" s="984"/>
      <c r="Z559" s="984"/>
    </row>
    <row r="560">
      <c r="A560" s="984"/>
      <c r="B560" s="984"/>
      <c r="C560" s="984"/>
      <c r="D560" s="984"/>
      <c r="E560" s="984"/>
      <c r="F560" s="984"/>
      <c r="G560" s="984"/>
      <c r="H560" s="984"/>
      <c r="I560" s="984"/>
      <c r="J560" s="984"/>
      <c r="K560" s="984"/>
      <c r="L560" s="984"/>
      <c r="M560" s="984"/>
      <c r="N560" s="984"/>
      <c r="O560" s="984"/>
      <c r="P560" s="984"/>
      <c r="Q560" s="984"/>
      <c r="R560" s="984"/>
      <c r="S560" s="984"/>
      <c r="T560" s="984"/>
      <c r="U560" s="984"/>
      <c r="V560" s="984"/>
      <c r="W560" s="984"/>
      <c r="X560" s="984"/>
      <c r="Y560" s="984"/>
      <c r="Z560" s="984"/>
    </row>
    <row r="561">
      <c r="A561" s="984"/>
      <c r="B561" s="984"/>
      <c r="C561" s="984"/>
      <c r="D561" s="984"/>
      <c r="E561" s="984"/>
      <c r="F561" s="984"/>
      <c r="G561" s="984"/>
      <c r="H561" s="984"/>
      <c r="I561" s="984"/>
      <c r="J561" s="984"/>
      <c r="K561" s="984"/>
      <c r="L561" s="984"/>
      <c r="M561" s="984"/>
      <c r="N561" s="984"/>
      <c r="O561" s="984"/>
      <c r="P561" s="984"/>
      <c r="Q561" s="984"/>
      <c r="R561" s="984"/>
      <c r="S561" s="984"/>
      <c r="T561" s="984"/>
      <c r="U561" s="984"/>
      <c r="V561" s="984"/>
      <c r="W561" s="984"/>
      <c r="X561" s="984"/>
      <c r="Y561" s="984"/>
      <c r="Z561" s="984"/>
    </row>
    <row r="562">
      <c r="A562" s="984"/>
      <c r="B562" s="984"/>
      <c r="C562" s="984"/>
      <c r="D562" s="984"/>
      <c r="E562" s="984"/>
      <c r="F562" s="984"/>
      <c r="G562" s="984"/>
      <c r="H562" s="984"/>
      <c r="I562" s="984"/>
      <c r="J562" s="984"/>
      <c r="K562" s="984"/>
      <c r="L562" s="984"/>
      <c r="M562" s="984"/>
      <c r="N562" s="984"/>
      <c r="O562" s="984"/>
      <c r="P562" s="984"/>
      <c r="Q562" s="984"/>
      <c r="R562" s="984"/>
      <c r="S562" s="984"/>
      <c r="T562" s="984"/>
      <c r="U562" s="984"/>
      <c r="V562" s="984"/>
      <c r="W562" s="984"/>
      <c r="X562" s="984"/>
      <c r="Y562" s="984"/>
      <c r="Z562" s="984"/>
    </row>
    <row r="563">
      <c r="A563" s="984"/>
      <c r="B563" s="984"/>
      <c r="C563" s="984"/>
      <c r="D563" s="984"/>
      <c r="E563" s="984"/>
      <c r="F563" s="984"/>
      <c r="G563" s="984"/>
      <c r="H563" s="984"/>
      <c r="I563" s="984"/>
      <c r="J563" s="984"/>
      <c r="K563" s="984"/>
      <c r="L563" s="984"/>
      <c r="M563" s="984"/>
      <c r="N563" s="984"/>
      <c r="O563" s="984"/>
      <c r="P563" s="984"/>
      <c r="Q563" s="984"/>
      <c r="R563" s="984"/>
      <c r="S563" s="984"/>
      <c r="T563" s="984"/>
      <c r="U563" s="984"/>
      <c r="V563" s="984"/>
      <c r="W563" s="984"/>
      <c r="X563" s="984"/>
      <c r="Y563" s="984"/>
      <c r="Z563" s="984"/>
    </row>
    <row r="564">
      <c r="A564" s="984"/>
      <c r="B564" s="984"/>
      <c r="C564" s="984"/>
      <c r="D564" s="984"/>
      <c r="E564" s="984"/>
      <c r="F564" s="984"/>
      <c r="G564" s="984"/>
      <c r="H564" s="984"/>
      <c r="I564" s="984"/>
      <c r="J564" s="984"/>
      <c r="K564" s="984"/>
      <c r="L564" s="984"/>
      <c r="M564" s="984"/>
      <c r="N564" s="984"/>
      <c r="O564" s="984"/>
      <c r="P564" s="984"/>
      <c r="Q564" s="984"/>
      <c r="R564" s="984"/>
      <c r="S564" s="984"/>
      <c r="T564" s="984"/>
      <c r="U564" s="984"/>
      <c r="V564" s="984"/>
      <c r="W564" s="984"/>
      <c r="X564" s="984"/>
      <c r="Y564" s="984"/>
      <c r="Z564" s="984"/>
    </row>
    <row r="565">
      <c r="A565" s="984"/>
      <c r="B565" s="984"/>
      <c r="C565" s="984"/>
      <c r="D565" s="984"/>
      <c r="E565" s="984"/>
      <c r="F565" s="984"/>
      <c r="G565" s="984"/>
      <c r="H565" s="984"/>
      <c r="I565" s="984"/>
      <c r="J565" s="984"/>
      <c r="K565" s="984"/>
      <c r="L565" s="984"/>
      <c r="M565" s="984"/>
      <c r="N565" s="984"/>
      <c r="O565" s="984"/>
      <c r="P565" s="984"/>
      <c r="Q565" s="984"/>
      <c r="R565" s="984"/>
      <c r="S565" s="984"/>
      <c r="T565" s="984"/>
      <c r="U565" s="984"/>
      <c r="V565" s="984"/>
      <c r="W565" s="984"/>
      <c r="X565" s="984"/>
      <c r="Y565" s="984"/>
      <c r="Z565" s="984"/>
    </row>
    <row r="566">
      <c r="A566" s="984"/>
      <c r="B566" s="984"/>
      <c r="C566" s="984"/>
      <c r="D566" s="984"/>
      <c r="E566" s="984"/>
      <c r="F566" s="984"/>
      <c r="G566" s="984"/>
      <c r="H566" s="984"/>
      <c r="I566" s="984"/>
      <c r="J566" s="984"/>
      <c r="K566" s="984"/>
      <c r="L566" s="984"/>
      <c r="M566" s="984"/>
      <c r="N566" s="984"/>
      <c r="O566" s="984"/>
      <c r="P566" s="984"/>
      <c r="Q566" s="984"/>
      <c r="R566" s="984"/>
      <c r="S566" s="984"/>
      <c r="T566" s="984"/>
      <c r="U566" s="984"/>
      <c r="V566" s="984"/>
      <c r="W566" s="984"/>
      <c r="X566" s="984"/>
      <c r="Y566" s="984"/>
      <c r="Z566" s="984"/>
    </row>
    <row r="567">
      <c r="A567" s="984"/>
      <c r="B567" s="984"/>
      <c r="C567" s="984"/>
      <c r="D567" s="984"/>
      <c r="E567" s="984"/>
      <c r="F567" s="984"/>
      <c r="G567" s="984"/>
      <c r="H567" s="984"/>
      <c r="I567" s="984"/>
      <c r="J567" s="984"/>
      <c r="K567" s="984"/>
      <c r="L567" s="984"/>
      <c r="M567" s="984"/>
      <c r="N567" s="984"/>
      <c r="O567" s="984"/>
      <c r="P567" s="984"/>
      <c r="Q567" s="984"/>
      <c r="R567" s="984"/>
      <c r="S567" s="984"/>
      <c r="T567" s="984"/>
      <c r="U567" s="984"/>
      <c r="V567" s="984"/>
      <c r="W567" s="984"/>
      <c r="X567" s="984"/>
      <c r="Y567" s="984"/>
      <c r="Z567" s="984"/>
    </row>
    <row r="568">
      <c r="A568" s="984"/>
      <c r="B568" s="984"/>
      <c r="C568" s="984"/>
      <c r="D568" s="984"/>
      <c r="E568" s="984"/>
      <c r="F568" s="984"/>
      <c r="G568" s="984"/>
      <c r="H568" s="984"/>
      <c r="I568" s="984"/>
      <c r="J568" s="984"/>
      <c r="K568" s="984"/>
      <c r="L568" s="984"/>
      <c r="M568" s="984"/>
      <c r="N568" s="984"/>
      <c r="O568" s="984"/>
      <c r="P568" s="984"/>
      <c r="Q568" s="984"/>
      <c r="R568" s="984"/>
      <c r="S568" s="984"/>
      <c r="T568" s="984"/>
      <c r="U568" s="984"/>
      <c r="V568" s="984"/>
      <c r="W568" s="984"/>
      <c r="X568" s="984"/>
      <c r="Y568" s="984"/>
      <c r="Z568" s="984"/>
    </row>
    <row r="569">
      <c r="A569" s="984"/>
      <c r="B569" s="984"/>
      <c r="C569" s="984"/>
      <c r="D569" s="984"/>
      <c r="E569" s="984"/>
      <c r="F569" s="984"/>
      <c r="G569" s="984"/>
      <c r="H569" s="984"/>
      <c r="I569" s="984"/>
      <c r="J569" s="984"/>
      <c r="K569" s="984"/>
      <c r="L569" s="984"/>
      <c r="M569" s="984"/>
      <c r="N569" s="984"/>
      <c r="O569" s="984"/>
      <c r="P569" s="984"/>
      <c r="Q569" s="984"/>
      <c r="R569" s="984"/>
      <c r="S569" s="984"/>
      <c r="T569" s="984"/>
      <c r="U569" s="984"/>
      <c r="V569" s="984"/>
      <c r="W569" s="984"/>
      <c r="X569" s="984"/>
      <c r="Y569" s="984"/>
      <c r="Z569" s="984"/>
    </row>
    <row r="570">
      <c r="A570" s="984"/>
      <c r="B570" s="984"/>
      <c r="C570" s="984"/>
      <c r="D570" s="984"/>
      <c r="E570" s="984"/>
      <c r="F570" s="984"/>
      <c r="G570" s="984"/>
      <c r="H570" s="984"/>
      <c r="I570" s="984"/>
      <c r="J570" s="984"/>
      <c r="K570" s="984"/>
      <c r="L570" s="984"/>
      <c r="M570" s="984"/>
      <c r="N570" s="984"/>
      <c r="O570" s="984"/>
      <c r="P570" s="984"/>
      <c r="Q570" s="984"/>
      <c r="R570" s="984"/>
      <c r="S570" s="984"/>
      <c r="T570" s="984"/>
      <c r="U570" s="984"/>
      <c r="V570" s="984"/>
      <c r="W570" s="984"/>
      <c r="X570" s="984"/>
      <c r="Y570" s="984"/>
      <c r="Z570" s="984"/>
    </row>
    <row r="571">
      <c r="A571" s="984"/>
      <c r="B571" s="984"/>
      <c r="C571" s="984"/>
      <c r="D571" s="984"/>
      <c r="E571" s="984"/>
      <c r="F571" s="984"/>
      <c r="G571" s="984"/>
      <c r="H571" s="984"/>
      <c r="I571" s="984"/>
      <c r="J571" s="984"/>
      <c r="K571" s="984"/>
      <c r="L571" s="984"/>
      <c r="M571" s="984"/>
      <c r="N571" s="984"/>
      <c r="O571" s="984"/>
      <c r="P571" s="984"/>
      <c r="Q571" s="984"/>
      <c r="R571" s="984"/>
      <c r="S571" s="984"/>
      <c r="T571" s="984"/>
      <c r="U571" s="984"/>
      <c r="V571" s="984"/>
      <c r="W571" s="984"/>
      <c r="X571" s="984"/>
      <c r="Y571" s="984"/>
      <c r="Z571" s="984"/>
    </row>
    <row r="572">
      <c r="A572" s="984"/>
      <c r="B572" s="984"/>
      <c r="C572" s="984"/>
      <c r="D572" s="984"/>
      <c r="E572" s="984"/>
      <c r="F572" s="984"/>
      <c r="G572" s="984"/>
      <c r="H572" s="984"/>
      <c r="I572" s="984"/>
      <c r="J572" s="984"/>
      <c r="K572" s="984"/>
      <c r="L572" s="984"/>
      <c r="M572" s="984"/>
      <c r="N572" s="984"/>
      <c r="O572" s="984"/>
      <c r="P572" s="984"/>
      <c r="Q572" s="984"/>
      <c r="R572" s="984"/>
      <c r="S572" s="984"/>
      <c r="T572" s="984"/>
      <c r="U572" s="984"/>
      <c r="V572" s="984"/>
      <c r="W572" s="984"/>
      <c r="X572" s="984"/>
      <c r="Y572" s="984"/>
      <c r="Z572" s="984"/>
    </row>
    <row r="573">
      <c r="A573" s="984"/>
      <c r="B573" s="984"/>
      <c r="C573" s="984"/>
      <c r="D573" s="984"/>
      <c r="E573" s="984"/>
      <c r="F573" s="984"/>
      <c r="G573" s="984"/>
      <c r="H573" s="984"/>
      <c r="I573" s="984"/>
      <c r="J573" s="984"/>
      <c r="K573" s="984"/>
      <c r="L573" s="984"/>
      <c r="M573" s="984"/>
      <c r="N573" s="984"/>
      <c r="O573" s="984"/>
      <c r="P573" s="984"/>
      <c r="Q573" s="984"/>
      <c r="R573" s="984"/>
      <c r="S573" s="984"/>
      <c r="T573" s="984"/>
      <c r="U573" s="984"/>
      <c r="V573" s="984"/>
      <c r="W573" s="984"/>
      <c r="X573" s="984"/>
      <c r="Y573" s="984"/>
      <c r="Z573" s="984"/>
    </row>
    <row r="574">
      <c r="A574" s="984"/>
      <c r="B574" s="984"/>
      <c r="C574" s="984"/>
      <c r="D574" s="984"/>
      <c r="E574" s="984"/>
      <c r="F574" s="984"/>
      <c r="G574" s="984"/>
      <c r="H574" s="984"/>
      <c r="I574" s="984"/>
      <c r="J574" s="984"/>
      <c r="K574" s="984"/>
      <c r="L574" s="984"/>
      <c r="M574" s="984"/>
      <c r="N574" s="984"/>
      <c r="O574" s="984"/>
      <c r="P574" s="984"/>
      <c r="Q574" s="984"/>
      <c r="R574" s="984"/>
      <c r="S574" s="984"/>
      <c r="T574" s="984"/>
      <c r="U574" s="984"/>
      <c r="V574" s="984"/>
      <c r="W574" s="984"/>
      <c r="X574" s="984"/>
      <c r="Y574" s="984"/>
      <c r="Z574" s="984"/>
    </row>
    <row r="575">
      <c r="A575" s="984"/>
      <c r="B575" s="984"/>
      <c r="C575" s="984"/>
      <c r="D575" s="984"/>
      <c r="E575" s="984"/>
      <c r="F575" s="984"/>
      <c r="G575" s="984"/>
      <c r="H575" s="984"/>
      <c r="I575" s="984"/>
      <c r="J575" s="984"/>
      <c r="K575" s="984"/>
      <c r="L575" s="984"/>
      <c r="M575" s="984"/>
      <c r="N575" s="984"/>
      <c r="O575" s="984"/>
      <c r="P575" s="984"/>
      <c r="Q575" s="984"/>
      <c r="R575" s="984"/>
      <c r="S575" s="984"/>
      <c r="T575" s="984"/>
      <c r="U575" s="984"/>
      <c r="V575" s="984"/>
      <c r="W575" s="984"/>
      <c r="X575" s="984"/>
      <c r="Y575" s="984"/>
      <c r="Z575" s="984"/>
    </row>
    <row r="576">
      <c r="A576" s="984"/>
      <c r="B576" s="984"/>
      <c r="C576" s="984"/>
      <c r="D576" s="984"/>
      <c r="E576" s="984"/>
      <c r="F576" s="984"/>
      <c r="G576" s="984"/>
      <c r="H576" s="984"/>
      <c r="I576" s="984"/>
      <c r="J576" s="984"/>
      <c r="K576" s="984"/>
      <c r="L576" s="984"/>
      <c r="M576" s="984"/>
      <c r="N576" s="984"/>
      <c r="O576" s="984"/>
      <c r="P576" s="984"/>
      <c r="Q576" s="984"/>
      <c r="R576" s="984"/>
      <c r="S576" s="984"/>
      <c r="T576" s="984"/>
      <c r="U576" s="984"/>
      <c r="V576" s="984"/>
      <c r="W576" s="984"/>
      <c r="X576" s="984"/>
      <c r="Y576" s="984"/>
      <c r="Z576" s="984"/>
    </row>
    <row r="577">
      <c r="A577" s="984"/>
      <c r="B577" s="984"/>
      <c r="C577" s="984"/>
      <c r="D577" s="984"/>
      <c r="E577" s="984"/>
      <c r="F577" s="984"/>
      <c r="G577" s="984"/>
      <c r="H577" s="984"/>
      <c r="I577" s="984"/>
      <c r="J577" s="984"/>
      <c r="K577" s="984"/>
      <c r="L577" s="984"/>
      <c r="M577" s="984"/>
      <c r="N577" s="984"/>
      <c r="O577" s="984"/>
      <c r="P577" s="984"/>
      <c r="Q577" s="984"/>
      <c r="R577" s="984"/>
      <c r="S577" s="984"/>
      <c r="T577" s="984"/>
      <c r="U577" s="984"/>
      <c r="V577" s="984"/>
      <c r="W577" s="984"/>
      <c r="X577" s="984"/>
      <c r="Y577" s="984"/>
      <c r="Z577" s="984"/>
    </row>
    <row r="578">
      <c r="A578" s="984"/>
      <c r="B578" s="984"/>
      <c r="C578" s="984"/>
      <c r="D578" s="984"/>
      <c r="E578" s="984"/>
      <c r="F578" s="984"/>
      <c r="G578" s="984"/>
      <c r="H578" s="984"/>
      <c r="I578" s="984"/>
      <c r="J578" s="984"/>
      <c r="K578" s="984"/>
      <c r="L578" s="984"/>
      <c r="M578" s="984"/>
      <c r="N578" s="984"/>
      <c r="O578" s="984"/>
      <c r="P578" s="984"/>
      <c r="Q578" s="984"/>
      <c r="R578" s="984"/>
      <c r="S578" s="984"/>
      <c r="T578" s="984"/>
      <c r="U578" s="984"/>
      <c r="V578" s="984"/>
      <c r="W578" s="984"/>
      <c r="X578" s="984"/>
      <c r="Y578" s="984"/>
      <c r="Z578" s="984"/>
    </row>
    <row r="579">
      <c r="A579" s="984"/>
      <c r="B579" s="984"/>
      <c r="C579" s="984"/>
      <c r="D579" s="984"/>
      <c r="E579" s="984"/>
      <c r="F579" s="984"/>
      <c r="G579" s="984"/>
      <c r="H579" s="984"/>
      <c r="I579" s="984"/>
      <c r="J579" s="984"/>
      <c r="K579" s="984"/>
      <c r="L579" s="984"/>
      <c r="M579" s="984"/>
      <c r="N579" s="984"/>
      <c r="O579" s="984"/>
      <c r="P579" s="984"/>
      <c r="Q579" s="984"/>
      <c r="R579" s="984"/>
      <c r="S579" s="984"/>
      <c r="T579" s="984"/>
      <c r="U579" s="984"/>
      <c r="V579" s="984"/>
      <c r="W579" s="984"/>
      <c r="X579" s="984"/>
      <c r="Y579" s="984"/>
      <c r="Z579" s="984"/>
    </row>
    <row r="580">
      <c r="A580" s="984"/>
      <c r="B580" s="984"/>
      <c r="C580" s="984"/>
      <c r="D580" s="984"/>
      <c r="E580" s="984"/>
      <c r="F580" s="984"/>
      <c r="G580" s="984"/>
      <c r="H580" s="984"/>
      <c r="I580" s="984"/>
      <c r="J580" s="984"/>
      <c r="K580" s="984"/>
      <c r="L580" s="984"/>
      <c r="M580" s="984"/>
      <c r="N580" s="984"/>
      <c r="O580" s="984"/>
      <c r="P580" s="984"/>
      <c r="Q580" s="984"/>
      <c r="R580" s="984"/>
      <c r="S580" s="984"/>
      <c r="T580" s="984"/>
      <c r="U580" s="984"/>
      <c r="V580" s="984"/>
      <c r="W580" s="984"/>
      <c r="X580" s="984"/>
      <c r="Y580" s="984"/>
      <c r="Z580" s="984"/>
    </row>
    <row r="581">
      <c r="A581" s="984"/>
      <c r="B581" s="984"/>
      <c r="C581" s="984"/>
      <c r="D581" s="984"/>
      <c r="E581" s="984"/>
      <c r="F581" s="984"/>
      <c r="G581" s="984"/>
      <c r="H581" s="984"/>
      <c r="I581" s="984"/>
      <c r="J581" s="984"/>
      <c r="K581" s="984"/>
      <c r="L581" s="984"/>
      <c r="M581" s="984"/>
      <c r="N581" s="984"/>
      <c r="O581" s="984"/>
      <c r="P581" s="984"/>
      <c r="Q581" s="984"/>
      <c r="R581" s="984"/>
      <c r="S581" s="984"/>
      <c r="T581" s="984"/>
      <c r="U581" s="984"/>
      <c r="V581" s="984"/>
      <c r="W581" s="984"/>
      <c r="X581" s="984"/>
      <c r="Y581" s="984"/>
      <c r="Z581" s="984"/>
    </row>
    <row r="582">
      <c r="A582" s="984"/>
      <c r="B582" s="984"/>
      <c r="C582" s="984"/>
      <c r="D582" s="984"/>
      <c r="E582" s="984"/>
      <c r="F582" s="984"/>
      <c r="G582" s="984"/>
      <c r="H582" s="984"/>
      <c r="I582" s="984"/>
      <c r="J582" s="984"/>
      <c r="K582" s="984"/>
      <c r="L582" s="984"/>
      <c r="M582" s="984"/>
      <c r="N582" s="984"/>
      <c r="O582" s="984"/>
      <c r="P582" s="984"/>
      <c r="Q582" s="984"/>
      <c r="R582" s="984"/>
      <c r="S582" s="984"/>
      <c r="T582" s="984"/>
      <c r="U582" s="984"/>
      <c r="V582" s="984"/>
      <c r="W582" s="984"/>
      <c r="X582" s="984"/>
      <c r="Y582" s="984"/>
      <c r="Z582" s="984"/>
    </row>
    <row r="583">
      <c r="A583" s="984"/>
      <c r="B583" s="984"/>
      <c r="C583" s="984"/>
      <c r="D583" s="984"/>
      <c r="E583" s="984"/>
      <c r="F583" s="984"/>
      <c r="G583" s="984"/>
      <c r="H583" s="984"/>
      <c r="I583" s="984"/>
      <c r="J583" s="984"/>
      <c r="K583" s="984"/>
      <c r="L583" s="984"/>
      <c r="M583" s="984"/>
      <c r="N583" s="984"/>
      <c r="O583" s="984"/>
      <c r="P583" s="984"/>
      <c r="Q583" s="984"/>
      <c r="R583" s="984"/>
      <c r="S583" s="984"/>
      <c r="T583" s="984"/>
      <c r="U583" s="984"/>
      <c r="V583" s="984"/>
      <c r="W583" s="984"/>
      <c r="X583" s="984"/>
      <c r="Y583" s="984"/>
      <c r="Z583" s="984"/>
    </row>
    <row r="584">
      <c r="A584" s="984"/>
      <c r="B584" s="984"/>
      <c r="C584" s="984"/>
      <c r="D584" s="984"/>
      <c r="E584" s="984"/>
      <c r="F584" s="984"/>
      <c r="G584" s="984"/>
      <c r="H584" s="984"/>
      <c r="I584" s="984"/>
      <c r="J584" s="984"/>
      <c r="K584" s="984"/>
      <c r="L584" s="984"/>
      <c r="M584" s="984"/>
      <c r="N584" s="984"/>
      <c r="O584" s="984"/>
      <c r="P584" s="984"/>
      <c r="Q584" s="984"/>
      <c r="R584" s="984"/>
      <c r="S584" s="984"/>
      <c r="T584" s="984"/>
      <c r="U584" s="984"/>
      <c r="V584" s="984"/>
      <c r="W584" s="984"/>
      <c r="X584" s="984"/>
      <c r="Y584" s="984"/>
      <c r="Z584" s="984"/>
    </row>
    <row r="585">
      <c r="A585" s="984"/>
      <c r="B585" s="984"/>
      <c r="C585" s="984"/>
      <c r="D585" s="984"/>
      <c r="E585" s="984"/>
      <c r="F585" s="984"/>
      <c r="G585" s="984"/>
      <c r="H585" s="984"/>
      <c r="I585" s="984"/>
      <c r="J585" s="984"/>
      <c r="K585" s="984"/>
      <c r="L585" s="984"/>
      <c r="M585" s="984"/>
      <c r="N585" s="984"/>
      <c r="O585" s="984"/>
      <c r="P585" s="984"/>
      <c r="Q585" s="984"/>
      <c r="R585" s="984"/>
      <c r="S585" s="984"/>
      <c r="T585" s="984"/>
      <c r="U585" s="984"/>
      <c r="V585" s="984"/>
      <c r="W585" s="984"/>
      <c r="X585" s="984"/>
      <c r="Y585" s="984"/>
      <c r="Z585" s="984"/>
    </row>
    <row r="586">
      <c r="A586" s="984"/>
      <c r="B586" s="984"/>
      <c r="C586" s="984"/>
      <c r="D586" s="984"/>
      <c r="E586" s="984"/>
      <c r="F586" s="984"/>
      <c r="G586" s="984"/>
      <c r="H586" s="984"/>
      <c r="I586" s="984"/>
      <c r="J586" s="984"/>
      <c r="K586" s="984"/>
      <c r="L586" s="984"/>
      <c r="M586" s="984"/>
      <c r="N586" s="984"/>
      <c r="O586" s="984"/>
      <c r="P586" s="984"/>
      <c r="Q586" s="984"/>
      <c r="R586" s="984"/>
      <c r="S586" s="984"/>
      <c r="T586" s="984"/>
      <c r="U586" s="984"/>
      <c r="V586" s="984"/>
      <c r="W586" s="984"/>
      <c r="X586" s="984"/>
      <c r="Y586" s="984"/>
      <c r="Z586" s="984"/>
    </row>
    <row r="587">
      <c r="A587" s="984"/>
      <c r="B587" s="984"/>
      <c r="C587" s="984"/>
      <c r="D587" s="984"/>
      <c r="E587" s="984"/>
      <c r="F587" s="984"/>
      <c r="G587" s="984"/>
      <c r="H587" s="984"/>
      <c r="I587" s="984"/>
      <c r="J587" s="984"/>
      <c r="K587" s="984"/>
      <c r="L587" s="984"/>
      <c r="M587" s="984"/>
      <c r="N587" s="984"/>
      <c r="O587" s="984"/>
      <c r="P587" s="984"/>
      <c r="Q587" s="984"/>
      <c r="R587" s="984"/>
      <c r="S587" s="984"/>
      <c r="T587" s="984"/>
      <c r="U587" s="984"/>
      <c r="V587" s="984"/>
      <c r="W587" s="984"/>
      <c r="X587" s="984"/>
      <c r="Y587" s="984"/>
      <c r="Z587" s="984"/>
    </row>
    <row r="588">
      <c r="A588" s="984"/>
      <c r="B588" s="984"/>
      <c r="C588" s="984"/>
      <c r="D588" s="984"/>
      <c r="E588" s="984"/>
      <c r="F588" s="984"/>
      <c r="G588" s="984"/>
      <c r="H588" s="984"/>
      <c r="I588" s="984"/>
      <c r="J588" s="984"/>
      <c r="K588" s="984"/>
      <c r="L588" s="984"/>
      <c r="M588" s="984"/>
      <c r="N588" s="984"/>
      <c r="O588" s="984"/>
      <c r="P588" s="984"/>
      <c r="Q588" s="984"/>
      <c r="R588" s="984"/>
      <c r="S588" s="984"/>
      <c r="T588" s="984"/>
      <c r="U588" s="984"/>
      <c r="V588" s="984"/>
      <c r="W588" s="984"/>
      <c r="X588" s="984"/>
      <c r="Y588" s="984"/>
      <c r="Z588" s="984"/>
    </row>
    <row r="589">
      <c r="A589" s="984"/>
      <c r="B589" s="984"/>
      <c r="C589" s="984"/>
      <c r="D589" s="984"/>
      <c r="E589" s="984"/>
      <c r="F589" s="984"/>
      <c r="G589" s="984"/>
      <c r="H589" s="984"/>
      <c r="I589" s="984"/>
      <c r="J589" s="984"/>
      <c r="K589" s="984"/>
      <c r="L589" s="984"/>
      <c r="M589" s="984"/>
      <c r="N589" s="984"/>
      <c r="O589" s="984"/>
      <c r="P589" s="984"/>
      <c r="Q589" s="984"/>
      <c r="R589" s="984"/>
      <c r="S589" s="984"/>
      <c r="T589" s="984"/>
      <c r="U589" s="984"/>
      <c r="V589" s="984"/>
      <c r="W589" s="984"/>
      <c r="X589" s="984"/>
      <c r="Y589" s="984"/>
      <c r="Z589" s="984"/>
    </row>
    <row r="590">
      <c r="A590" s="984"/>
      <c r="B590" s="984"/>
      <c r="C590" s="984"/>
      <c r="D590" s="984"/>
      <c r="E590" s="984"/>
      <c r="F590" s="984"/>
      <c r="G590" s="984"/>
      <c r="H590" s="984"/>
      <c r="I590" s="984"/>
      <c r="J590" s="984"/>
      <c r="K590" s="984"/>
      <c r="L590" s="984"/>
      <c r="M590" s="984"/>
      <c r="N590" s="984"/>
      <c r="O590" s="984"/>
      <c r="P590" s="984"/>
      <c r="Q590" s="984"/>
      <c r="R590" s="984"/>
      <c r="S590" s="984"/>
      <c r="T590" s="984"/>
      <c r="U590" s="984"/>
      <c r="V590" s="984"/>
      <c r="W590" s="984"/>
      <c r="X590" s="984"/>
      <c r="Y590" s="984"/>
      <c r="Z590" s="984"/>
    </row>
    <row r="591">
      <c r="A591" s="984"/>
      <c r="B591" s="984"/>
      <c r="C591" s="984"/>
      <c r="D591" s="984"/>
      <c r="E591" s="984"/>
      <c r="F591" s="984"/>
      <c r="G591" s="984"/>
      <c r="H591" s="984"/>
      <c r="I591" s="984"/>
      <c r="J591" s="984"/>
      <c r="K591" s="984"/>
      <c r="L591" s="984"/>
      <c r="M591" s="984"/>
      <c r="N591" s="984"/>
      <c r="O591" s="984"/>
      <c r="P591" s="984"/>
      <c r="Q591" s="984"/>
      <c r="R591" s="984"/>
      <c r="S591" s="984"/>
      <c r="T591" s="984"/>
      <c r="U591" s="984"/>
      <c r="V591" s="984"/>
      <c r="W591" s="984"/>
      <c r="X591" s="984"/>
      <c r="Y591" s="984"/>
      <c r="Z591" s="984"/>
    </row>
    <row r="592">
      <c r="A592" s="984"/>
      <c r="B592" s="984"/>
      <c r="C592" s="984"/>
      <c r="D592" s="984"/>
      <c r="E592" s="984"/>
      <c r="F592" s="984"/>
      <c r="G592" s="984"/>
      <c r="H592" s="984"/>
      <c r="I592" s="984"/>
      <c r="J592" s="984"/>
      <c r="K592" s="984"/>
      <c r="L592" s="984"/>
      <c r="M592" s="984"/>
      <c r="N592" s="984"/>
      <c r="O592" s="984"/>
      <c r="P592" s="984"/>
      <c r="Q592" s="984"/>
      <c r="R592" s="984"/>
      <c r="S592" s="984"/>
      <c r="T592" s="984"/>
      <c r="U592" s="984"/>
      <c r="V592" s="984"/>
      <c r="W592" s="984"/>
      <c r="X592" s="984"/>
      <c r="Y592" s="984"/>
      <c r="Z592" s="984"/>
    </row>
    <row r="593">
      <c r="A593" s="984"/>
      <c r="B593" s="984"/>
      <c r="C593" s="984"/>
      <c r="D593" s="984"/>
      <c r="E593" s="984"/>
      <c r="F593" s="984"/>
      <c r="G593" s="984"/>
      <c r="H593" s="984"/>
      <c r="I593" s="984"/>
      <c r="J593" s="984"/>
      <c r="K593" s="984"/>
      <c r="L593" s="984"/>
      <c r="M593" s="984"/>
      <c r="N593" s="984"/>
      <c r="O593" s="984"/>
      <c r="P593" s="984"/>
      <c r="Q593" s="984"/>
      <c r="R593" s="984"/>
      <c r="S593" s="984"/>
      <c r="T593" s="984"/>
      <c r="U593" s="984"/>
      <c r="V593" s="984"/>
      <c r="W593" s="984"/>
      <c r="X593" s="984"/>
      <c r="Y593" s="984"/>
      <c r="Z593" s="984"/>
    </row>
    <row r="594">
      <c r="A594" s="984"/>
      <c r="B594" s="984"/>
      <c r="C594" s="984"/>
      <c r="D594" s="984"/>
      <c r="E594" s="984"/>
      <c r="F594" s="984"/>
      <c r="G594" s="984"/>
      <c r="H594" s="984"/>
      <c r="I594" s="984"/>
      <c r="J594" s="984"/>
      <c r="K594" s="984"/>
      <c r="L594" s="984"/>
      <c r="M594" s="984"/>
      <c r="N594" s="984"/>
      <c r="O594" s="984"/>
      <c r="P594" s="984"/>
      <c r="Q594" s="984"/>
      <c r="R594" s="984"/>
      <c r="S594" s="984"/>
      <c r="T594" s="984"/>
      <c r="U594" s="984"/>
      <c r="V594" s="984"/>
      <c r="W594" s="984"/>
      <c r="X594" s="984"/>
      <c r="Y594" s="984"/>
      <c r="Z594" s="984"/>
    </row>
    <row r="595">
      <c r="A595" s="984"/>
      <c r="B595" s="984"/>
      <c r="C595" s="984"/>
      <c r="D595" s="984"/>
      <c r="E595" s="984"/>
      <c r="F595" s="984"/>
      <c r="G595" s="984"/>
      <c r="H595" s="984"/>
      <c r="I595" s="984"/>
      <c r="J595" s="984"/>
      <c r="K595" s="984"/>
      <c r="L595" s="984"/>
      <c r="M595" s="984"/>
      <c r="N595" s="984"/>
      <c r="O595" s="984"/>
      <c r="P595" s="984"/>
      <c r="Q595" s="984"/>
      <c r="R595" s="984"/>
      <c r="S595" s="984"/>
      <c r="T595" s="984"/>
      <c r="U595" s="984"/>
      <c r="V595" s="984"/>
      <c r="W595" s="984"/>
      <c r="X595" s="984"/>
      <c r="Y595" s="984"/>
      <c r="Z595" s="984"/>
    </row>
    <row r="596">
      <c r="A596" s="984"/>
      <c r="B596" s="984"/>
      <c r="C596" s="984"/>
      <c r="D596" s="984"/>
      <c r="E596" s="984"/>
      <c r="F596" s="984"/>
      <c r="G596" s="984"/>
      <c r="H596" s="984"/>
      <c r="I596" s="984"/>
      <c r="J596" s="984"/>
      <c r="K596" s="984"/>
      <c r="L596" s="984"/>
      <c r="M596" s="984"/>
      <c r="N596" s="984"/>
      <c r="O596" s="984"/>
      <c r="P596" s="984"/>
      <c r="Q596" s="984"/>
      <c r="R596" s="984"/>
      <c r="S596" s="984"/>
      <c r="T596" s="984"/>
      <c r="U596" s="984"/>
      <c r="V596" s="984"/>
      <c r="W596" s="984"/>
      <c r="X596" s="984"/>
      <c r="Y596" s="984"/>
      <c r="Z596" s="984"/>
    </row>
    <row r="597">
      <c r="A597" s="984"/>
      <c r="B597" s="984"/>
      <c r="C597" s="984"/>
      <c r="D597" s="984"/>
      <c r="E597" s="984"/>
      <c r="F597" s="984"/>
      <c r="G597" s="984"/>
      <c r="H597" s="984"/>
      <c r="I597" s="984"/>
      <c r="J597" s="984"/>
      <c r="K597" s="984"/>
      <c r="L597" s="984"/>
      <c r="M597" s="984"/>
      <c r="N597" s="984"/>
      <c r="O597" s="984"/>
      <c r="P597" s="984"/>
      <c r="Q597" s="984"/>
      <c r="R597" s="984"/>
      <c r="S597" s="984"/>
      <c r="T597" s="984"/>
      <c r="U597" s="984"/>
      <c r="V597" s="984"/>
      <c r="W597" s="984"/>
      <c r="X597" s="984"/>
      <c r="Y597" s="984"/>
      <c r="Z597" s="984"/>
    </row>
    <row r="598">
      <c r="A598" s="984"/>
      <c r="B598" s="984"/>
      <c r="C598" s="984"/>
      <c r="D598" s="984"/>
      <c r="E598" s="984"/>
      <c r="F598" s="984"/>
      <c r="G598" s="984"/>
      <c r="H598" s="984"/>
      <c r="I598" s="984"/>
      <c r="J598" s="984"/>
      <c r="K598" s="984"/>
      <c r="L598" s="984"/>
      <c r="M598" s="984"/>
      <c r="N598" s="984"/>
      <c r="O598" s="984"/>
      <c r="P598" s="984"/>
      <c r="Q598" s="984"/>
      <c r="R598" s="984"/>
      <c r="S598" s="984"/>
      <c r="T598" s="984"/>
      <c r="U598" s="984"/>
      <c r="V598" s="984"/>
      <c r="W598" s="984"/>
      <c r="X598" s="984"/>
      <c r="Y598" s="984"/>
      <c r="Z598" s="984"/>
    </row>
    <row r="599">
      <c r="A599" s="984"/>
      <c r="B599" s="984"/>
      <c r="C599" s="984"/>
      <c r="D599" s="984"/>
      <c r="E599" s="984"/>
      <c r="F599" s="984"/>
      <c r="G599" s="984"/>
      <c r="H599" s="984"/>
      <c r="I599" s="984"/>
      <c r="J599" s="984"/>
      <c r="K599" s="984"/>
      <c r="L599" s="984"/>
      <c r="M599" s="984"/>
      <c r="N599" s="984"/>
      <c r="O599" s="984"/>
      <c r="P599" s="984"/>
      <c r="Q599" s="984"/>
      <c r="R599" s="984"/>
      <c r="S599" s="984"/>
      <c r="T599" s="984"/>
      <c r="U599" s="984"/>
      <c r="V599" s="984"/>
      <c r="W599" s="984"/>
      <c r="X599" s="984"/>
      <c r="Y599" s="984"/>
      <c r="Z599" s="984"/>
    </row>
    <row r="600">
      <c r="A600" s="984"/>
      <c r="B600" s="984"/>
      <c r="C600" s="984"/>
      <c r="D600" s="984"/>
      <c r="E600" s="984"/>
      <c r="F600" s="984"/>
      <c r="G600" s="984"/>
      <c r="H600" s="984"/>
      <c r="I600" s="984"/>
      <c r="J600" s="984"/>
      <c r="K600" s="984"/>
      <c r="L600" s="984"/>
      <c r="M600" s="984"/>
      <c r="N600" s="984"/>
      <c r="O600" s="984"/>
      <c r="P600" s="984"/>
      <c r="Q600" s="984"/>
      <c r="R600" s="984"/>
      <c r="S600" s="984"/>
      <c r="T600" s="984"/>
      <c r="U600" s="984"/>
      <c r="V600" s="984"/>
      <c r="W600" s="984"/>
      <c r="X600" s="984"/>
      <c r="Y600" s="984"/>
      <c r="Z600" s="984"/>
    </row>
    <row r="601">
      <c r="A601" s="984"/>
      <c r="B601" s="984"/>
      <c r="C601" s="984"/>
      <c r="D601" s="984"/>
      <c r="E601" s="984"/>
      <c r="F601" s="984"/>
      <c r="G601" s="984"/>
      <c r="H601" s="984"/>
      <c r="I601" s="984"/>
      <c r="J601" s="984"/>
      <c r="K601" s="984"/>
      <c r="L601" s="984"/>
      <c r="M601" s="984"/>
      <c r="N601" s="984"/>
      <c r="O601" s="984"/>
      <c r="P601" s="984"/>
      <c r="Q601" s="984"/>
      <c r="R601" s="984"/>
      <c r="S601" s="984"/>
      <c r="T601" s="984"/>
      <c r="U601" s="984"/>
      <c r="V601" s="984"/>
      <c r="W601" s="984"/>
      <c r="X601" s="984"/>
      <c r="Y601" s="984"/>
      <c r="Z601" s="984"/>
    </row>
    <row r="602">
      <c r="A602" s="984"/>
      <c r="B602" s="984"/>
      <c r="C602" s="984"/>
      <c r="D602" s="984"/>
      <c r="E602" s="984"/>
      <c r="F602" s="984"/>
      <c r="G602" s="984"/>
      <c r="H602" s="984"/>
      <c r="I602" s="984"/>
      <c r="J602" s="984"/>
      <c r="K602" s="984"/>
      <c r="L602" s="984"/>
      <c r="M602" s="984"/>
      <c r="N602" s="984"/>
      <c r="O602" s="984"/>
      <c r="P602" s="984"/>
      <c r="Q602" s="984"/>
      <c r="R602" s="984"/>
      <c r="S602" s="984"/>
      <c r="T602" s="984"/>
      <c r="U602" s="984"/>
      <c r="V602" s="984"/>
      <c r="W602" s="984"/>
      <c r="X602" s="984"/>
      <c r="Y602" s="984"/>
      <c r="Z602" s="984"/>
    </row>
    <row r="603">
      <c r="A603" s="984"/>
      <c r="B603" s="984"/>
      <c r="C603" s="984"/>
      <c r="D603" s="984"/>
      <c r="E603" s="984"/>
      <c r="F603" s="984"/>
      <c r="G603" s="984"/>
      <c r="H603" s="984"/>
      <c r="I603" s="984"/>
      <c r="J603" s="984"/>
      <c r="K603" s="984"/>
      <c r="L603" s="984"/>
      <c r="M603" s="984"/>
      <c r="N603" s="984"/>
      <c r="O603" s="984"/>
      <c r="P603" s="984"/>
      <c r="Q603" s="984"/>
      <c r="R603" s="984"/>
      <c r="S603" s="984"/>
      <c r="T603" s="984"/>
      <c r="U603" s="984"/>
      <c r="V603" s="984"/>
      <c r="W603" s="984"/>
      <c r="X603" s="984"/>
      <c r="Y603" s="984"/>
      <c r="Z603" s="984"/>
    </row>
    <row r="604">
      <c r="A604" s="984"/>
      <c r="B604" s="984"/>
      <c r="C604" s="984"/>
      <c r="D604" s="984"/>
      <c r="E604" s="984"/>
      <c r="F604" s="984"/>
      <c r="G604" s="984"/>
      <c r="H604" s="984"/>
      <c r="I604" s="984"/>
      <c r="J604" s="984"/>
      <c r="K604" s="984"/>
      <c r="L604" s="984"/>
      <c r="M604" s="984"/>
      <c r="N604" s="984"/>
      <c r="O604" s="984"/>
      <c r="P604" s="984"/>
      <c r="Q604" s="984"/>
      <c r="R604" s="984"/>
      <c r="S604" s="984"/>
      <c r="T604" s="984"/>
      <c r="U604" s="984"/>
      <c r="V604" s="984"/>
      <c r="W604" s="984"/>
      <c r="X604" s="984"/>
      <c r="Y604" s="984"/>
      <c r="Z604" s="984"/>
    </row>
    <row r="605">
      <c r="A605" s="984"/>
      <c r="B605" s="984"/>
      <c r="C605" s="984"/>
      <c r="D605" s="984"/>
      <c r="E605" s="984"/>
      <c r="F605" s="984"/>
      <c r="G605" s="984"/>
      <c r="H605" s="984"/>
      <c r="I605" s="984"/>
      <c r="J605" s="984"/>
      <c r="K605" s="984"/>
      <c r="L605" s="984"/>
      <c r="M605" s="984"/>
      <c r="N605" s="984"/>
      <c r="O605" s="984"/>
      <c r="P605" s="984"/>
      <c r="Q605" s="984"/>
      <c r="R605" s="984"/>
      <c r="S605" s="984"/>
      <c r="T605" s="984"/>
      <c r="U605" s="984"/>
      <c r="V605" s="984"/>
      <c r="W605" s="984"/>
      <c r="X605" s="984"/>
      <c r="Y605" s="984"/>
      <c r="Z605" s="984"/>
    </row>
    <row r="606">
      <c r="A606" s="984"/>
      <c r="B606" s="984"/>
      <c r="C606" s="984"/>
      <c r="D606" s="984"/>
      <c r="E606" s="984"/>
      <c r="F606" s="984"/>
      <c r="G606" s="984"/>
      <c r="H606" s="984"/>
      <c r="I606" s="984"/>
      <c r="J606" s="984"/>
      <c r="K606" s="984"/>
      <c r="L606" s="984"/>
      <c r="M606" s="984"/>
      <c r="N606" s="984"/>
      <c r="O606" s="984"/>
      <c r="P606" s="984"/>
      <c r="Q606" s="984"/>
      <c r="R606" s="984"/>
      <c r="S606" s="984"/>
      <c r="T606" s="984"/>
      <c r="U606" s="984"/>
      <c r="V606" s="984"/>
      <c r="W606" s="984"/>
      <c r="X606" s="984"/>
      <c r="Y606" s="984"/>
      <c r="Z606" s="984"/>
    </row>
    <row r="607">
      <c r="A607" s="984"/>
      <c r="B607" s="984"/>
      <c r="C607" s="984"/>
      <c r="D607" s="984"/>
      <c r="E607" s="984"/>
      <c r="F607" s="984"/>
      <c r="G607" s="984"/>
      <c r="H607" s="984"/>
      <c r="I607" s="984"/>
      <c r="J607" s="984"/>
      <c r="K607" s="984"/>
      <c r="L607" s="984"/>
      <c r="M607" s="984"/>
      <c r="N607" s="984"/>
      <c r="O607" s="984"/>
      <c r="P607" s="984"/>
      <c r="Q607" s="984"/>
      <c r="R607" s="984"/>
      <c r="S607" s="984"/>
      <c r="T607" s="984"/>
      <c r="U607" s="984"/>
      <c r="V607" s="984"/>
      <c r="W607" s="984"/>
      <c r="X607" s="984"/>
      <c r="Y607" s="984"/>
      <c r="Z607" s="984"/>
    </row>
    <row r="608">
      <c r="A608" s="984"/>
      <c r="B608" s="984"/>
      <c r="C608" s="984"/>
      <c r="D608" s="984"/>
      <c r="E608" s="984"/>
      <c r="F608" s="984"/>
      <c r="G608" s="984"/>
      <c r="H608" s="984"/>
      <c r="I608" s="984"/>
      <c r="J608" s="984"/>
      <c r="K608" s="984"/>
      <c r="L608" s="984"/>
      <c r="M608" s="984"/>
      <c r="N608" s="984"/>
      <c r="O608" s="984"/>
      <c r="P608" s="984"/>
      <c r="Q608" s="984"/>
      <c r="R608" s="984"/>
      <c r="S608" s="984"/>
      <c r="T608" s="984"/>
      <c r="U608" s="984"/>
      <c r="V608" s="984"/>
      <c r="W608" s="984"/>
      <c r="X608" s="984"/>
      <c r="Y608" s="984"/>
      <c r="Z608" s="984"/>
    </row>
    <row r="609">
      <c r="A609" s="984"/>
      <c r="B609" s="984"/>
      <c r="C609" s="984"/>
      <c r="D609" s="984"/>
      <c r="E609" s="984"/>
      <c r="F609" s="984"/>
      <c r="G609" s="984"/>
      <c r="H609" s="984"/>
      <c r="I609" s="984"/>
      <c r="J609" s="984"/>
      <c r="K609" s="984"/>
      <c r="L609" s="984"/>
      <c r="M609" s="984"/>
      <c r="N609" s="984"/>
      <c r="O609" s="984"/>
      <c r="P609" s="984"/>
      <c r="Q609" s="984"/>
      <c r="R609" s="984"/>
      <c r="S609" s="984"/>
      <c r="T609" s="984"/>
      <c r="U609" s="984"/>
      <c r="V609" s="984"/>
      <c r="W609" s="984"/>
      <c r="X609" s="984"/>
      <c r="Y609" s="984"/>
      <c r="Z609" s="984"/>
    </row>
    <row r="610">
      <c r="A610" s="984"/>
      <c r="B610" s="984"/>
      <c r="C610" s="984"/>
      <c r="D610" s="984"/>
      <c r="E610" s="984"/>
      <c r="F610" s="984"/>
      <c r="G610" s="984"/>
      <c r="H610" s="984"/>
      <c r="I610" s="984"/>
      <c r="J610" s="984"/>
      <c r="K610" s="984"/>
      <c r="L610" s="984"/>
      <c r="M610" s="984"/>
      <c r="N610" s="984"/>
      <c r="O610" s="984"/>
      <c r="P610" s="984"/>
      <c r="Q610" s="984"/>
      <c r="R610" s="984"/>
      <c r="S610" s="984"/>
      <c r="T610" s="984"/>
      <c r="U610" s="984"/>
      <c r="V610" s="984"/>
      <c r="W610" s="984"/>
      <c r="X610" s="984"/>
      <c r="Y610" s="984"/>
      <c r="Z610" s="984"/>
    </row>
    <row r="611">
      <c r="A611" s="984"/>
      <c r="B611" s="984"/>
      <c r="C611" s="984"/>
      <c r="D611" s="984"/>
      <c r="E611" s="984"/>
      <c r="F611" s="984"/>
      <c r="G611" s="984"/>
      <c r="H611" s="984"/>
      <c r="I611" s="984"/>
      <c r="J611" s="984"/>
      <c r="K611" s="984"/>
      <c r="L611" s="984"/>
      <c r="M611" s="984"/>
      <c r="N611" s="984"/>
      <c r="O611" s="984"/>
      <c r="P611" s="984"/>
      <c r="Q611" s="984"/>
      <c r="R611" s="984"/>
      <c r="S611" s="984"/>
      <c r="T611" s="984"/>
      <c r="U611" s="984"/>
      <c r="V611" s="984"/>
      <c r="W611" s="984"/>
      <c r="X611" s="984"/>
      <c r="Y611" s="984"/>
      <c r="Z611" s="984"/>
    </row>
    <row r="612">
      <c r="A612" s="984"/>
      <c r="B612" s="984"/>
      <c r="C612" s="984"/>
      <c r="D612" s="984"/>
      <c r="E612" s="984"/>
      <c r="F612" s="984"/>
      <c r="G612" s="984"/>
      <c r="H612" s="984"/>
      <c r="I612" s="984"/>
      <c r="J612" s="984"/>
      <c r="K612" s="984"/>
      <c r="L612" s="984"/>
      <c r="M612" s="984"/>
      <c r="N612" s="984"/>
      <c r="O612" s="984"/>
      <c r="P612" s="984"/>
      <c r="Q612" s="984"/>
      <c r="R612" s="984"/>
      <c r="S612" s="984"/>
      <c r="T612" s="984"/>
      <c r="U612" s="984"/>
      <c r="V612" s="984"/>
      <c r="W612" s="984"/>
      <c r="X612" s="984"/>
      <c r="Y612" s="984"/>
      <c r="Z612" s="984"/>
    </row>
    <row r="613">
      <c r="A613" s="984"/>
      <c r="B613" s="984"/>
      <c r="C613" s="984"/>
      <c r="D613" s="984"/>
      <c r="E613" s="984"/>
      <c r="F613" s="984"/>
      <c r="G613" s="984"/>
      <c r="H613" s="984"/>
      <c r="I613" s="984"/>
      <c r="J613" s="984"/>
      <c r="K613" s="984"/>
      <c r="L613" s="984"/>
      <c r="M613" s="984"/>
      <c r="N613" s="984"/>
      <c r="O613" s="984"/>
      <c r="P613" s="984"/>
      <c r="Q613" s="984"/>
      <c r="R613" s="984"/>
      <c r="S613" s="984"/>
      <c r="T613" s="984"/>
      <c r="U613" s="984"/>
      <c r="V613" s="984"/>
      <c r="W613" s="984"/>
      <c r="X613" s="984"/>
      <c r="Y613" s="984"/>
      <c r="Z613" s="984"/>
    </row>
    <row r="614">
      <c r="A614" s="984"/>
      <c r="B614" s="984"/>
      <c r="C614" s="984"/>
      <c r="D614" s="984"/>
      <c r="E614" s="984"/>
      <c r="F614" s="984"/>
      <c r="G614" s="984"/>
      <c r="H614" s="984"/>
      <c r="I614" s="984"/>
      <c r="J614" s="984"/>
      <c r="K614" s="984"/>
      <c r="L614" s="984"/>
      <c r="M614" s="984"/>
      <c r="N614" s="984"/>
      <c r="O614" s="984"/>
      <c r="P614" s="984"/>
      <c r="Q614" s="984"/>
      <c r="R614" s="984"/>
      <c r="S614" s="984"/>
      <c r="T614" s="984"/>
      <c r="U614" s="984"/>
      <c r="V614" s="984"/>
      <c r="W614" s="984"/>
      <c r="X614" s="984"/>
      <c r="Y614" s="984"/>
      <c r="Z614" s="984"/>
    </row>
    <row r="615">
      <c r="A615" s="984"/>
      <c r="B615" s="984"/>
      <c r="C615" s="984"/>
      <c r="D615" s="984"/>
      <c r="E615" s="984"/>
      <c r="F615" s="984"/>
      <c r="G615" s="984"/>
      <c r="H615" s="984"/>
      <c r="I615" s="984"/>
      <c r="J615" s="984"/>
      <c r="K615" s="984"/>
      <c r="L615" s="984"/>
      <c r="M615" s="984"/>
      <c r="N615" s="984"/>
      <c r="O615" s="984"/>
      <c r="P615" s="984"/>
      <c r="Q615" s="984"/>
      <c r="R615" s="984"/>
      <c r="S615" s="984"/>
      <c r="T615" s="984"/>
      <c r="U615" s="984"/>
      <c r="V615" s="984"/>
      <c r="W615" s="984"/>
      <c r="X615" s="984"/>
      <c r="Y615" s="984"/>
      <c r="Z615" s="984"/>
    </row>
    <row r="616">
      <c r="A616" s="984"/>
      <c r="B616" s="984"/>
      <c r="C616" s="984"/>
      <c r="D616" s="984"/>
      <c r="E616" s="984"/>
      <c r="F616" s="984"/>
      <c r="G616" s="984"/>
      <c r="H616" s="984"/>
      <c r="I616" s="984"/>
      <c r="J616" s="984"/>
      <c r="K616" s="984"/>
      <c r="L616" s="984"/>
      <c r="M616" s="984"/>
      <c r="N616" s="984"/>
      <c r="O616" s="984"/>
      <c r="P616" s="984"/>
      <c r="Q616" s="984"/>
      <c r="R616" s="984"/>
      <c r="S616" s="984"/>
      <c r="T616" s="984"/>
      <c r="U616" s="984"/>
      <c r="V616" s="984"/>
      <c r="W616" s="984"/>
      <c r="X616" s="984"/>
      <c r="Y616" s="984"/>
      <c r="Z616" s="984"/>
    </row>
    <row r="617">
      <c r="A617" s="984"/>
      <c r="B617" s="984"/>
      <c r="C617" s="984"/>
      <c r="D617" s="984"/>
      <c r="E617" s="984"/>
      <c r="F617" s="984"/>
      <c r="G617" s="984"/>
      <c r="H617" s="984"/>
      <c r="I617" s="984"/>
      <c r="J617" s="984"/>
      <c r="K617" s="984"/>
      <c r="L617" s="984"/>
      <c r="M617" s="984"/>
      <c r="N617" s="984"/>
      <c r="O617" s="984"/>
      <c r="P617" s="984"/>
      <c r="Q617" s="984"/>
      <c r="R617" s="984"/>
      <c r="S617" s="984"/>
      <c r="T617" s="984"/>
      <c r="U617" s="984"/>
      <c r="V617" s="984"/>
      <c r="W617" s="984"/>
      <c r="X617" s="984"/>
      <c r="Y617" s="984"/>
      <c r="Z617" s="984"/>
    </row>
    <row r="618">
      <c r="A618" s="984"/>
      <c r="B618" s="984"/>
      <c r="C618" s="984"/>
      <c r="D618" s="984"/>
      <c r="E618" s="984"/>
      <c r="F618" s="984"/>
      <c r="G618" s="984"/>
      <c r="H618" s="984"/>
      <c r="I618" s="984"/>
      <c r="J618" s="984"/>
      <c r="K618" s="984"/>
      <c r="L618" s="984"/>
      <c r="M618" s="984"/>
      <c r="N618" s="984"/>
      <c r="O618" s="984"/>
      <c r="P618" s="984"/>
      <c r="Q618" s="984"/>
      <c r="R618" s="984"/>
      <c r="S618" s="984"/>
      <c r="T618" s="984"/>
      <c r="U618" s="984"/>
      <c r="V618" s="984"/>
      <c r="W618" s="984"/>
      <c r="X618" s="984"/>
      <c r="Y618" s="984"/>
      <c r="Z618" s="984"/>
    </row>
    <row r="619">
      <c r="A619" s="984"/>
      <c r="B619" s="984"/>
      <c r="C619" s="984"/>
      <c r="D619" s="984"/>
      <c r="E619" s="984"/>
      <c r="F619" s="984"/>
      <c r="G619" s="984"/>
      <c r="H619" s="984"/>
      <c r="I619" s="984"/>
      <c r="J619" s="984"/>
      <c r="K619" s="984"/>
      <c r="L619" s="984"/>
      <c r="M619" s="984"/>
      <c r="N619" s="984"/>
      <c r="O619" s="984"/>
      <c r="P619" s="984"/>
      <c r="Q619" s="984"/>
      <c r="R619" s="984"/>
      <c r="S619" s="984"/>
      <c r="T619" s="984"/>
      <c r="U619" s="984"/>
      <c r="V619" s="984"/>
      <c r="W619" s="984"/>
      <c r="X619" s="984"/>
      <c r="Y619" s="984"/>
      <c r="Z619" s="984"/>
    </row>
    <row r="620">
      <c r="A620" s="984"/>
      <c r="B620" s="984"/>
      <c r="C620" s="984"/>
      <c r="D620" s="984"/>
      <c r="E620" s="984"/>
      <c r="F620" s="984"/>
      <c r="G620" s="984"/>
      <c r="H620" s="984"/>
      <c r="I620" s="984"/>
      <c r="J620" s="984"/>
      <c r="K620" s="984"/>
      <c r="L620" s="984"/>
      <c r="M620" s="984"/>
      <c r="N620" s="984"/>
      <c r="O620" s="984"/>
      <c r="P620" s="984"/>
      <c r="Q620" s="984"/>
      <c r="R620" s="984"/>
      <c r="S620" s="984"/>
      <c r="T620" s="984"/>
      <c r="U620" s="984"/>
      <c r="V620" s="984"/>
      <c r="W620" s="984"/>
      <c r="X620" s="984"/>
      <c r="Y620" s="984"/>
      <c r="Z620" s="984"/>
    </row>
    <row r="621">
      <c r="A621" s="984"/>
      <c r="B621" s="984"/>
      <c r="C621" s="984"/>
      <c r="D621" s="984"/>
      <c r="E621" s="984"/>
      <c r="F621" s="984"/>
      <c r="G621" s="984"/>
      <c r="H621" s="984"/>
      <c r="I621" s="984"/>
      <c r="J621" s="984"/>
      <c r="K621" s="984"/>
      <c r="L621" s="984"/>
      <c r="M621" s="984"/>
      <c r="N621" s="984"/>
      <c r="O621" s="984"/>
      <c r="P621" s="984"/>
      <c r="Q621" s="984"/>
      <c r="R621" s="984"/>
      <c r="S621" s="984"/>
      <c r="T621" s="984"/>
      <c r="U621" s="984"/>
      <c r="V621" s="984"/>
      <c r="W621" s="984"/>
      <c r="X621" s="984"/>
      <c r="Y621" s="984"/>
      <c r="Z621" s="984"/>
    </row>
    <row r="622">
      <c r="A622" s="984"/>
      <c r="B622" s="984"/>
      <c r="C622" s="984"/>
      <c r="D622" s="984"/>
      <c r="E622" s="984"/>
      <c r="F622" s="984"/>
      <c r="G622" s="984"/>
      <c r="H622" s="984"/>
      <c r="I622" s="984"/>
      <c r="J622" s="984"/>
      <c r="K622" s="984"/>
      <c r="L622" s="984"/>
      <c r="M622" s="984"/>
      <c r="N622" s="984"/>
      <c r="O622" s="984"/>
      <c r="P622" s="984"/>
      <c r="Q622" s="984"/>
      <c r="R622" s="984"/>
      <c r="S622" s="984"/>
      <c r="T622" s="984"/>
      <c r="U622" s="984"/>
      <c r="V622" s="984"/>
      <c r="W622" s="984"/>
      <c r="X622" s="984"/>
      <c r="Y622" s="984"/>
      <c r="Z622" s="984"/>
    </row>
    <row r="623">
      <c r="A623" s="984"/>
      <c r="B623" s="984"/>
      <c r="C623" s="984"/>
      <c r="D623" s="984"/>
      <c r="E623" s="984"/>
      <c r="F623" s="984"/>
      <c r="G623" s="984"/>
      <c r="H623" s="984"/>
      <c r="I623" s="984"/>
      <c r="J623" s="984"/>
      <c r="K623" s="984"/>
      <c r="L623" s="984"/>
      <c r="M623" s="984"/>
      <c r="N623" s="984"/>
      <c r="O623" s="984"/>
      <c r="P623" s="984"/>
      <c r="Q623" s="984"/>
      <c r="R623" s="984"/>
      <c r="S623" s="984"/>
      <c r="T623" s="984"/>
      <c r="U623" s="984"/>
      <c r="V623" s="984"/>
      <c r="W623" s="984"/>
      <c r="X623" s="984"/>
      <c r="Y623" s="984"/>
      <c r="Z623" s="984"/>
    </row>
    <row r="624">
      <c r="A624" s="984"/>
      <c r="B624" s="984"/>
      <c r="C624" s="984"/>
      <c r="D624" s="984"/>
      <c r="E624" s="984"/>
      <c r="F624" s="984"/>
      <c r="G624" s="984"/>
      <c r="H624" s="984"/>
      <c r="I624" s="984"/>
      <c r="J624" s="984"/>
      <c r="K624" s="984"/>
      <c r="L624" s="984"/>
      <c r="M624" s="984"/>
      <c r="N624" s="984"/>
      <c r="O624" s="984"/>
      <c r="P624" s="984"/>
      <c r="Q624" s="984"/>
      <c r="R624" s="984"/>
      <c r="S624" s="984"/>
      <c r="T624" s="984"/>
      <c r="U624" s="984"/>
      <c r="V624" s="984"/>
      <c r="W624" s="984"/>
      <c r="X624" s="984"/>
      <c r="Y624" s="984"/>
      <c r="Z624" s="984"/>
    </row>
    <row r="625">
      <c r="A625" s="984"/>
      <c r="B625" s="984"/>
      <c r="C625" s="984"/>
      <c r="D625" s="984"/>
      <c r="E625" s="984"/>
      <c r="F625" s="984"/>
      <c r="G625" s="984"/>
      <c r="H625" s="984"/>
      <c r="I625" s="984"/>
      <c r="J625" s="984"/>
      <c r="K625" s="984"/>
      <c r="L625" s="984"/>
      <c r="M625" s="984"/>
      <c r="N625" s="984"/>
      <c r="O625" s="984"/>
      <c r="P625" s="984"/>
      <c r="Q625" s="984"/>
      <c r="R625" s="984"/>
      <c r="S625" s="984"/>
      <c r="T625" s="984"/>
      <c r="U625" s="984"/>
      <c r="V625" s="984"/>
      <c r="W625" s="984"/>
      <c r="X625" s="984"/>
      <c r="Y625" s="984"/>
      <c r="Z625" s="984"/>
    </row>
    <row r="626">
      <c r="A626" s="984"/>
      <c r="B626" s="984"/>
      <c r="C626" s="984"/>
      <c r="D626" s="984"/>
      <c r="E626" s="984"/>
      <c r="F626" s="984"/>
      <c r="G626" s="984"/>
      <c r="H626" s="984"/>
      <c r="I626" s="984"/>
      <c r="J626" s="984"/>
      <c r="K626" s="984"/>
      <c r="L626" s="984"/>
      <c r="M626" s="984"/>
      <c r="N626" s="984"/>
      <c r="O626" s="984"/>
      <c r="P626" s="984"/>
      <c r="Q626" s="984"/>
      <c r="R626" s="984"/>
      <c r="S626" s="984"/>
      <c r="T626" s="984"/>
      <c r="U626" s="984"/>
      <c r="V626" s="984"/>
      <c r="W626" s="984"/>
      <c r="X626" s="984"/>
      <c r="Y626" s="984"/>
      <c r="Z626" s="984"/>
    </row>
    <row r="627">
      <c r="A627" s="984"/>
      <c r="B627" s="984"/>
      <c r="C627" s="984"/>
      <c r="D627" s="984"/>
      <c r="E627" s="984"/>
      <c r="F627" s="984"/>
      <c r="G627" s="984"/>
      <c r="H627" s="984"/>
      <c r="I627" s="984"/>
      <c r="J627" s="984"/>
      <c r="K627" s="984"/>
      <c r="L627" s="984"/>
      <c r="M627" s="984"/>
      <c r="N627" s="984"/>
      <c r="O627" s="984"/>
      <c r="P627" s="984"/>
      <c r="Q627" s="984"/>
      <c r="R627" s="984"/>
      <c r="S627" s="984"/>
      <c r="T627" s="984"/>
      <c r="U627" s="984"/>
      <c r="V627" s="984"/>
      <c r="W627" s="984"/>
      <c r="X627" s="984"/>
      <c r="Y627" s="984"/>
      <c r="Z627" s="984"/>
    </row>
    <row r="628">
      <c r="A628" s="984"/>
      <c r="B628" s="984"/>
      <c r="C628" s="984"/>
      <c r="D628" s="984"/>
      <c r="E628" s="984"/>
      <c r="F628" s="984"/>
      <c r="G628" s="984"/>
      <c r="H628" s="984"/>
      <c r="I628" s="984"/>
      <c r="J628" s="984"/>
      <c r="K628" s="984"/>
      <c r="L628" s="984"/>
      <c r="M628" s="984"/>
      <c r="N628" s="984"/>
      <c r="O628" s="984"/>
      <c r="P628" s="984"/>
      <c r="Q628" s="984"/>
      <c r="R628" s="984"/>
      <c r="S628" s="984"/>
      <c r="T628" s="984"/>
      <c r="U628" s="984"/>
      <c r="V628" s="984"/>
      <c r="W628" s="984"/>
      <c r="X628" s="984"/>
      <c r="Y628" s="984"/>
      <c r="Z628" s="984"/>
    </row>
    <row r="629">
      <c r="A629" s="984"/>
      <c r="B629" s="984"/>
      <c r="C629" s="984"/>
      <c r="D629" s="984"/>
      <c r="E629" s="984"/>
      <c r="F629" s="984"/>
      <c r="G629" s="984"/>
      <c r="H629" s="984"/>
      <c r="I629" s="984"/>
      <c r="J629" s="984"/>
      <c r="K629" s="984"/>
      <c r="L629" s="984"/>
      <c r="M629" s="984"/>
      <c r="N629" s="984"/>
      <c r="O629" s="984"/>
      <c r="P629" s="984"/>
      <c r="Q629" s="984"/>
      <c r="R629" s="984"/>
      <c r="S629" s="984"/>
      <c r="T629" s="984"/>
      <c r="U629" s="984"/>
      <c r="V629" s="984"/>
      <c r="W629" s="984"/>
      <c r="X629" s="984"/>
      <c r="Y629" s="984"/>
      <c r="Z629" s="984"/>
    </row>
    <row r="630">
      <c r="A630" s="984"/>
      <c r="B630" s="984"/>
      <c r="C630" s="984"/>
      <c r="D630" s="984"/>
      <c r="E630" s="984"/>
      <c r="F630" s="984"/>
      <c r="G630" s="984"/>
      <c r="H630" s="984"/>
      <c r="I630" s="984"/>
      <c r="J630" s="984"/>
      <c r="K630" s="984"/>
      <c r="L630" s="984"/>
      <c r="M630" s="984"/>
      <c r="N630" s="984"/>
      <c r="O630" s="984"/>
      <c r="P630" s="984"/>
      <c r="Q630" s="984"/>
      <c r="R630" s="984"/>
      <c r="S630" s="984"/>
      <c r="T630" s="984"/>
      <c r="U630" s="984"/>
      <c r="V630" s="984"/>
      <c r="W630" s="984"/>
      <c r="X630" s="984"/>
      <c r="Y630" s="984"/>
      <c r="Z630" s="984"/>
    </row>
    <row r="631">
      <c r="A631" s="984"/>
      <c r="B631" s="984"/>
      <c r="C631" s="984"/>
      <c r="D631" s="984"/>
      <c r="E631" s="984"/>
      <c r="F631" s="984"/>
      <c r="G631" s="984"/>
      <c r="H631" s="984"/>
      <c r="I631" s="984"/>
      <c r="J631" s="984"/>
      <c r="K631" s="984"/>
      <c r="L631" s="984"/>
      <c r="M631" s="984"/>
      <c r="N631" s="984"/>
      <c r="O631" s="984"/>
      <c r="P631" s="984"/>
      <c r="Q631" s="984"/>
      <c r="R631" s="984"/>
      <c r="S631" s="984"/>
      <c r="T631" s="984"/>
      <c r="U631" s="984"/>
      <c r="V631" s="984"/>
      <c r="W631" s="984"/>
      <c r="X631" s="984"/>
      <c r="Y631" s="984"/>
      <c r="Z631" s="984"/>
    </row>
    <row r="632">
      <c r="A632" s="984"/>
      <c r="B632" s="984"/>
      <c r="C632" s="984"/>
      <c r="D632" s="984"/>
      <c r="E632" s="984"/>
      <c r="F632" s="984"/>
      <c r="G632" s="984"/>
      <c r="H632" s="984"/>
      <c r="I632" s="984"/>
      <c r="J632" s="984"/>
      <c r="K632" s="984"/>
      <c r="L632" s="984"/>
      <c r="M632" s="984"/>
      <c r="N632" s="984"/>
      <c r="O632" s="984"/>
      <c r="P632" s="984"/>
      <c r="Q632" s="984"/>
      <c r="R632" s="984"/>
      <c r="S632" s="984"/>
      <c r="T632" s="984"/>
      <c r="U632" s="984"/>
      <c r="V632" s="984"/>
      <c r="W632" s="984"/>
      <c r="X632" s="984"/>
      <c r="Y632" s="984"/>
      <c r="Z632" s="984"/>
    </row>
    <row r="633">
      <c r="A633" s="984"/>
      <c r="B633" s="984"/>
      <c r="C633" s="984"/>
      <c r="D633" s="984"/>
      <c r="E633" s="984"/>
      <c r="F633" s="984"/>
      <c r="G633" s="984"/>
      <c r="H633" s="984"/>
      <c r="I633" s="984"/>
      <c r="J633" s="984"/>
      <c r="K633" s="984"/>
      <c r="L633" s="984"/>
      <c r="M633" s="984"/>
      <c r="N633" s="984"/>
      <c r="O633" s="984"/>
      <c r="P633" s="984"/>
      <c r="Q633" s="984"/>
      <c r="R633" s="984"/>
      <c r="S633" s="984"/>
      <c r="T633" s="984"/>
      <c r="U633" s="984"/>
      <c r="V633" s="984"/>
      <c r="W633" s="984"/>
      <c r="X633" s="984"/>
      <c r="Y633" s="984"/>
      <c r="Z633" s="984"/>
    </row>
    <row r="634">
      <c r="A634" s="984"/>
      <c r="B634" s="984"/>
      <c r="C634" s="984"/>
      <c r="D634" s="984"/>
      <c r="E634" s="984"/>
      <c r="F634" s="984"/>
      <c r="G634" s="984"/>
      <c r="H634" s="984"/>
      <c r="I634" s="984"/>
      <c r="J634" s="984"/>
      <c r="K634" s="984"/>
      <c r="L634" s="984"/>
      <c r="M634" s="984"/>
      <c r="N634" s="984"/>
      <c r="O634" s="984"/>
      <c r="P634" s="984"/>
      <c r="Q634" s="984"/>
      <c r="R634" s="984"/>
      <c r="S634" s="984"/>
      <c r="T634" s="984"/>
      <c r="U634" s="984"/>
      <c r="V634" s="984"/>
      <c r="W634" s="984"/>
      <c r="X634" s="984"/>
      <c r="Y634" s="984"/>
      <c r="Z634" s="984"/>
    </row>
    <row r="635">
      <c r="A635" s="984"/>
      <c r="B635" s="984"/>
      <c r="C635" s="984"/>
      <c r="D635" s="984"/>
      <c r="E635" s="984"/>
      <c r="F635" s="984"/>
      <c r="G635" s="984"/>
      <c r="H635" s="984"/>
      <c r="I635" s="984"/>
      <c r="J635" s="984"/>
      <c r="K635" s="984"/>
      <c r="L635" s="984"/>
      <c r="M635" s="984"/>
      <c r="N635" s="984"/>
      <c r="O635" s="984"/>
      <c r="P635" s="984"/>
      <c r="Q635" s="984"/>
      <c r="R635" s="984"/>
      <c r="S635" s="984"/>
      <c r="T635" s="984"/>
      <c r="U635" s="984"/>
      <c r="V635" s="984"/>
      <c r="W635" s="984"/>
      <c r="X635" s="984"/>
      <c r="Y635" s="984"/>
      <c r="Z635" s="984"/>
    </row>
    <row r="636">
      <c r="A636" s="984"/>
      <c r="B636" s="984"/>
      <c r="C636" s="984"/>
      <c r="D636" s="984"/>
      <c r="E636" s="984"/>
      <c r="F636" s="984"/>
      <c r="G636" s="984"/>
      <c r="H636" s="984"/>
      <c r="I636" s="984"/>
      <c r="J636" s="984"/>
      <c r="K636" s="984"/>
      <c r="L636" s="984"/>
      <c r="M636" s="984"/>
      <c r="N636" s="984"/>
      <c r="O636" s="984"/>
      <c r="P636" s="984"/>
      <c r="Q636" s="984"/>
      <c r="R636" s="984"/>
      <c r="S636" s="984"/>
      <c r="T636" s="984"/>
      <c r="U636" s="984"/>
      <c r="V636" s="984"/>
      <c r="W636" s="984"/>
      <c r="X636" s="984"/>
      <c r="Y636" s="984"/>
      <c r="Z636" s="984"/>
    </row>
    <row r="637">
      <c r="A637" s="984"/>
      <c r="B637" s="984"/>
      <c r="C637" s="984"/>
      <c r="D637" s="984"/>
      <c r="E637" s="984"/>
      <c r="F637" s="984"/>
      <c r="G637" s="984"/>
      <c r="H637" s="984"/>
      <c r="I637" s="984"/>
      <c r="J637" s="984"/>
      <c r="K637" s="984"/>
      <c r="L637" s="984"/>
      <c r="M637" s="984"/>
      <c r="N637" s="984"/>
      <c r="O637" s="984"/>
      <c r="P637" s="984"/>
      <c r="Q637" s="984"/>
      <c r="R637" s="984"/>
      <c r="S637" s="984"/>
      <c r="T637" s="984"/>
      <c r="U637" s="984"/>
      <c r="V637" s="984"/>
      <c r="W637" s="984"/>
      <c r="X637" s="984"/>
      <c r="Y637" s="984"/>
      <c r="Z637" s="984"/>
    </row>
    <row r="638">
      <c r="A638" s="984"/>
      <c r="B638" s="984"/>
      <c r="C638" s="984"/>
      <c r="D638" s="984"/>
      <c r="E638" s="984"/>
      <c r="F638" s="984"/>
      <c r="G638" s="984"/>
      <c r="H638" s="984"/>
      <c r="I638" s="984"/>
      <c r="J638" s="984"/>
      <c r="K638" s="984"/>
      <c r="L638" s="984"/>
      <c r="M638" s="984"/>
      <c r="N638" s="984"/>
      <c r="O638" s="984"/>
      <c r="P638" s="984"/>
      <c r="Q638" s="984"/>
      <c r="R638" s="984"/>
      <c r="S638" s="984"/>
      <c r="T638" s="984"/>
      <c r="U638" s="984"/>
      <c r="V638" s="984"/>
      <c r="W638" s="984"/>
      <c r="X638" s="984"/>
      <c r="Y638" s="984"/>
      <c r="Z638" s="984"/>
    </row>
    <row r="639">
      <c r="A639" s="984"/>
      <c r="B639" s="984"/>
      <c r="C639" s="984"/>
      <c r="D639" s="984"/>
      <c r="E639" s="984"/>
      <c r="F639" s="984"/>
      <c r="G639" s="984"/>
      <c r="H639" s="984"/>
      <c r="I639" s="984"/>
      <c r="J639" s="984"/>
      <c r="K639" s="984"/>
      <c r="L639" s="984"/>
      <c r="M639" s="984"/>
      <c r="N639" s="984"/>
      <c r="O639" s="984"/>
      <c r="P639" s="984"/>
      <c r="Q639" s="984"/>
      <c r="R639" s="984"/>
      <c r="S639" s="984"/>
      <c r="T639" s="984"/>
      <c r="U639" s="984"/>
      <c r="V639" s="984"/>
      <c r="W639" s="984"/>
      <c r="X639" s="984"/>
      <c r="Y639" s="984"/>
      <c r="Z639" s="984"/>
    </row>
    <row r="640">
      <c r="A640" s="984"/>
      <c r="B640" s="984"/>
      <c r="C640" s="984"/>
      <c r="D640" s="984"/>
      <c r="E640" s="984"/>
      <c r="F640" s="984"/>
      <c r="G640" s="984"/>
      <c r="H640" s="984"/>
      <c r="I640" s="984"/>
      <c r="J640" s="984"/>
      <c r="K640" s="984"/>
      <c r="L640" s="984"/>
      <c r="M640" s="984"/>
      <c r="N640" s="984"/>
      <c r="O640" s="984"/>
      <c r="P640" s="984"/>
      <c r="Q640" s="984"/>
      <c r="R640" s="984"/>
      <c r="S640" s="984"/>
      <c r="T640" s="984"/>
      <c r="U640" s="984"/>
      <c r="V640" s="984"/>
      <c r="W640" s="984"/>
      <c r="X640" s="984"/>
      <c r="Y640" s="984"/>
      <c r="Z640" s="984"/>
    </row>
    <row r="641">
      <c r="A641" s="984"/>
      <c r="B641" s="984"/>
      <c r="C641" s="984"/>
      <c r="D641" s="984"/>
      <c r="E641" s="984"/>
      <c r="F641" s="984"/>
      <c r="G641" s="984"/>
      <c r="H641" s="984"/>
      <c r="I641" s="984"/>
      <c r="J641" s="984"/>
      <c r="K641" s="984"/>
      <c r="L641" s="984"/>
      <c r="M641" s="984"/>
      <c r="N641" s="984"/>
      <c r="O641" s="984"/>
      <c r="P641" s="984"/>
      <c r="Q641" s="984"/>
      <c r="R641" s="984"/>
      <c r="S641" s="984"/>
      <c r="T641" s="984"/>
      <c r="U641" s="984"/>
      <c r="V641" s="984"/>
      <c r="W641" s="984"/>
      <c r="X641" s="984"/>
      <c r="Y641" s="984"/>
      <c r="Z641" s="984"/>
    </row>
    <row r="642">
      <c r="A642" s="984"/>
      <c r="B642" s="984"/>
      <c r="C642" s="984"/>
      <c r="D642" s="984"/>
      <c r="E642" s="984"/>
      <c r="F642" s="984"/>
      <c r="G642" s="984"/>
      <c r="H642" s="984"/>
      <c r="I642" s="984"/>
      <c r="J642" s="984"/>
      <c r="K642" s="984"/>
      <c r="L642" s="984"/>
      <c r="M642" s="984"/>
      <c r="N642" s="984"/>
      <c r="O642" s="984"/>
      <c r="P642" s="984"/>
      <c r="Q642" s="984"/>
      <c r="R642" s="984"/>
      <c r="S642" s="984"/>
      <c r="T642" s="984"/>
      <c r="U642" s="984"/>
      <c r="V642" s="984"/>
      <c r="W642" s="984"/>
      <c r="X642" s="984"/>
      <c r="Y642" s="984"/>
      <c r="Z642" s="984"/>
    </row>
    <row r="643">
      <c r="A643" s="984"/>
      <c r="B643" s="984"/>
      <c r="C643" s="984"/>
      <c r="D643" s="984"/>
      <c r="E643" s="984"/>
      <c r="F643" s="984"/>
      <c r="G643" s="984"/>
      <c r="H643" s="984"/>
      <c r="I643" s="984"/>
      <c r="J643" s="984"/>
      <c r="K643" s="984"/>
      <c r="L643" s="984"/>
      <c r="M643" s="984"/>
      <c r="N643" s="984"/>
      <c r="O643" s="984"/>
      <c r="P643" s="984"/>
      <c r="Q643" s="984"/>
      <c r="R643" s="984"/>
      <c r="S643" s="984"/>
      <c r="T643" s="984"/>
      <c r="U643" s="984"/>
      <c r="V643" s="984"/>
      <c r="W643" s="984"/>
      <c r="X643" s="984"/>
      <c r="Y643" s="984"/>
      <c r="Z643" s="984"/>
    </row>
    <row r="644">
      <c r="A644" s="984"/>
      <c r="B644" s="984"/>
      <c r="C644" s="984"/>
      <c r="D644" s="984"/>
      <c r="E644" s="984"/>
      <c r="F644" s="984"/>
      <c r="G644" s="984"/>
      <c r="H644" s="984"/>
      <c r="I644" s="984"/>
      <c r="J644" s="984"/>
      <c r="K644" s="984"/>
      <c r="L644" s="984"/>
      <c r="M644" s="984"/>
      <c r="N644" s="984"/>
      <c r="O644" s="984"/>
      <c r="P644" s="984"/>
      <c r="Q644" s="984"/>
      <c r="R644" s="984"/>
      <c r="S644" s="984"/>
      <c r="T644" s="984"/>
      <c r="U644" s="984"/>
      <c r="V644" s="984"/>
      <c r="W644" s="984"/>
      <c r="X644" s="984"/>
      <c r="Y644" s="984"/>
      <c r="Z644" s="984"/>
    </row>
    <row r="645">
      <c r="A645" s="984"/>
      <c r="B645" s="984"/>
      <c r="C645" s="984"/>
      <c r="D645" s="984"/>
      <c r="E645" s="984"/>
      <c r="F645" s="984"/>
      <c r="G645" s="984"/>
      <c r="H645" s="984"/>
      <c r="I645" s="984"/>
      <c r="J645" s="984"/>
      <c r="K645" s="984"/>
      <c r="L645" s="984"/>
      <c r="M645" s="984"/>
      <c r="N645" s="984"/>
      <c r="O645" s="984"/>
      <c r="P645" s="984"/>
      <c r="Q645" s="984"/>
      <c r="R645" s="984"/>
      <c r="S645" s="984"/>
      <c r="T645" s="984"/>
      <c r="U645" s="984"/>
      <c r="V645" s="984"/>
      <c r="W645" s="984"/>
      <c r="X645" s="984"/>
      <c r="Y645" s="984"/>
      <c r="Z645" s="984"/>
    </row>
    <row r="646">
      <c r="A646" s="984"/>
      <c r="B646" s="984"/>
      <c r="C646" s="984"/>
      <c r="D646" s="984"/>
      <c r="E646" s="984"/>
      <c r="F646" s="984"/>
      <c r="G646" s="984"/>
      <c r="H646" s="984"/>
      <c r="I646" s="984"/>
      <c r="J646" s="984"/>
      <c r="K646" s="984"/>
      <c r="L646" s="984"/>
      <c r="M646" s="984"/>
      <c r="N646" s="984"/>
      <c r="O646" s="984"/>
      <c r="P646" s="984"/>
      <c r="Q646" s="984"/>
      <c r="R646" s="984"/>
      <c r="S646" s="984"/>
      <c r="T646" s="984"/>
      <c r="U646" s="984"/>
      <c r="V646" s="984"/>
      <c r="W646" s="984"/>
      <c r="X646" s="984"/>
      <c r="Y646" s="984"/>
      <c r="Z646" s="984"/>
    </row>
    <row r="647">
      <c r="A647" s="984"/>
      <c r="B647" s="984"/>
      <c r="C647" s="984"/>
      <c r="D647" s="984"/>
      <c r="E647" s="984"/>
      <c r="F647" s="984"/>
      <c r="G647" s="984"/>
      <c r="H647" s="984"/>
      <c r="I647" s="984"/>
      <c r="J647" s="984"/>
      <c r="K647" s="984"/>
      <c r="L647" s="984"/>
      <c r="M647" s="984"/>
      <c r="N647" s="984"/>
      <c r="O647" s="984"/>
      <c r="P647" s="984"/>
      <c r="Q647" s="984"/>
      <c r="R647" s="984"/>
      <c r="S647" s="984"/>
      <c r="T647" s="984"/>
      <c r="U647" s="984"/>
      <c r="V647" s="984"/>
      <c r="W647" s="984"/>
      <c r="X647" s="984"/>
      <c r="Y647" s="984"/>
      <c r="Z647" s="984"/>
    </row>
    <row r="648">
      <c r="A648" s="984"/>
      <c r="B648" s="984"/>
      <c r="C648" s="984"/>
      <c r="D648" s="984"/>
      <c r="E648" s="984"/>
      <c r="F648" s="984"/>
      <c r="G648" s="984"/>
      <c r="H648" s="984"/>
      <c r="I648" s="984"/>
      <c r="J648" s="984"/>
      <c r="K648" s="984"/>
      <c r="L648" s="984"/>
      <c r="M648" s="984"/>
      <c r="N648" s="984"/>
      <c r="O648" s="984"/>
      <c r="P648" s="984"/>
      <c r="Q648" s="984"/>
      <c r="R648" s="984"/>
      <c r="S648" s="984"/>
      <c r="T648" s="984"/>
      <c r="U648" s="984"/>
      <c r="V648" s="984"/>
      <c r="W648" s="984"/>
      <c r="X648" s="984"/>
      <c r="Y648" s="984"/>
      <c r="Z648" s="984"/>
    </row>
    <row r="649">
      <c r="A649" s="984"/>
      <c r="B649" s="984"/>
      <c r="C649" s="984"/>
      <c r="D649" s="984"/>
      <c r="E649" s="984"/>
      <c r="F649" s="984"/>
      <c r="G649" s="984"/>
      <c r="H649" s="984"/>
      <c r="I649" s="984"/>
      <c r="J649" s="984"/>
      <c r="K649" s="984"/>
      <c r="L649" s="984"/>
      <c r="M649" s="984"/>
      <c r="N649" s="984"/>
      <c r="O649" s="984"/>
      <c r="P649" s="984"/>
      <c r="Q649" s="984"/>
      <c r="R649" s="984"/>
      <c r="S649" s="984"/>
      <c r="T649" s="984"/>
      <c r="U649" s="984"/>
      <c r="V649" s="984"/>
      <c r="W649" s="984"/>
      <c r="X649" s="984"/>
      <c r="Y649" s="984"/>
      <c r="Z649" s="984"/>
    </row>
    <row r="650">
      <c r="A650" s="984"/>
      <c r="B650" s="984"/>
      <c r="C650" s="984"/>
      <c r="D650" s="984"/>
      <c r="E650" s="984"/>
      <c r="F650" s="984"/>
      <c r="G650" s="984"/>
      <c r="H650" s="984"/>
      <c r="I650" s="984"/>
      <c r="J650" s="984"/>
      <c r="K650" s="984"/>
      <c r="L650" s="984"/>
      <c r="M650" s="984"/>
      <c r="N650" s="984"/>
      <c r="O650" s="984"/>
      <c r="P650" s="984"/>
      <c r="Q650" s="984"/>
      <c r="R650" s="984"/>
      <c r="S650" s="984"/>
      <c r="T650" s="984"/>
      <c r="U650" s="984"/>
      <c r="V650" s="984"/>
      <c r="W650" s="984"/>
      <c r="X650" s="984"/>
      <c r="Y650" s="984"/>
      <c r="Z650" s="984"/>
    </row>
    <row r="651">
      <c r="A651" s="984"/>
      <c r="B651" s="984"/>
      <c r="C651" s="984"/>
      <c r="D651" s="984"/>
      <c r="E651" s="984"/>
      <c r="F651" s="984"/>
      <c r="G651" s="984"/>
      <c r="H651" s="984"/>
      <c r="I651" s="984"/>
      <c r="J651" s="984"/>
      <c r="K651" s="984"/>
      <c r="L651" s="984"/>
      <c r="M651" s="984"/>
      <c r="N651" s="984"/>
      <c r="O651" s="984"/>
      <c r="P651" s="984"/>
      <c r="Q651" s="984"/>
      <c r="R651" s="984"/>
      <c r="S651" s="984"/>
      <c r="T651" s="984"/>
      <c r="U651" s="984"/>
      <c r="V651" s="984"/>
      <c r="W651" s="984"/>
      <c r="X651" s="984"/>
      <c r="Y651" s="984"/>
      <c r="Z651" s="984"/>
    </row>
    <row r="652">
      <c r="A652" s="984"/>
      <c r="B652" s="984"/>
      <c r="C652" s="984"/>
      <c r="D652" s="984"/>
      <c r="E652" s="984"/>
      <c r="F652" s="984"/>
      <c r="G652" s="984"/>
      <c r="H652" s="984"/>
      <c r="I652" s="984"/>
      <c r="J652" s="984"/>
      <c r="K652" s="984"/>
      <c r="L652" s="984"/>
      <c r="M652" s="984"/>
      <c r="N652" s="984"/>
      <c r="O652" s="984"/>
      <c r="P652" s="984"/>
      <c r="Q652" s="984"/>
      <c r="R652" s="984"/>
      <c r="S652" s="984"/>
      <c r="T652" s="984"/>
      <c r="U652" s="984"/>
      <c r="V652" s="984"/>
      <c r="W652" s="984"/>
      <c r="X652" s="984"/>
      <c r="Y652" s="984"/>
      <c r="Z652" s="984"/>
    </row>
    <row r="653">
      <c r="A653" s="984"/>
      <c r="B653" s="984"/>
      <c r="C653" s="984"/>
      <c r="D653" s="984"/>
      <c r="E653" s="984"/>
      <c r="F653" s="984"/>
      <c r="G653" s="984"/>
      <c r="H653" s="984"/>
      <c r="I653" s="984"/>
      <c r="J653" s="984"/>
      <c r="K653" s="984"/>
      <c r="L653" s="984"/>
      <c r="M653" s="984"/>
      <c r="N653" s="984"/>
      <c r="O653" s="984"/>
      <c r="P653" s="984"/>
      <c r="Q653" s="984"/>
      <c r="R653" s="984"/>
      <c r="S653" s="984"/>
      <c r="T653" s="984"/>
      <c r="U653" s="984"/>
      <c r="V653" s="984"/>
      <c r="W653" s="984"/>
      <c r="X653" s="984"/>
      <c r="Y653" s="984"/>
      <c r="Z653" s="984"/>
    </row>
    <row r="654">
      <c r="A654" s="984"/>
      <c r="B654" s="984"/>
      <c r="C654" s="984"/>
      <c r="D654" s="984"/>
      <c r="E654" s="984"/>
      <c r="F654" s="984"/>
      <c r="G654" s="984"/>
      <c r="H654" s="984"/>
      <c r="I654" s="984"/>
      <c r="J654" s="984"/>
      <c r="K654" s="984"/>
      <c r="L654" s="984"/>
      <c r="M654" s="984"/>
      <c r="N654" s="984"/>
      <c r="O654" s="984"/>
      <c r="P654" s="984"/>
      <c r="Q654" s="984"/>
      <c r="R654" s="984"/>
      <c r="S654" s="984"/>
      <c r="T654" s="984"/>
      <c r="U654" s="984"/>
      <c r="V654" s="984"/>
      <c r="W654" s="984"/>
      <c r="X654" s="984"/>
      <c r="Y654" s="984"/>
      <c r="Z654" s="984"/>
    </row>
    <row r="655">
      <c r="A655" s="984"/>
      <c r="B655" s="984"/>
      <c r="C655" s="984"/>
      <c r="D655" s="984"/>
      <c r="E655" s="984"/>
      <c r="F655" s="984"/>
      <c r="G655" s="984"/>
      <c r="H655" s="984"/>
      <c r="I655" s="984"/>
      <c r="J655" s="984"/>
      <c r="K655" s="984"/>
      <c r="L655" s="984"/>
      <c r="M655" s="984"/>
      <c r="N655" s="984"/>
      <c r="O655" s="984"/>
      <c r="P655" s="984"/>
      <c r="Q655" s="984"/>
      <c r="R655" s="984"/>
      <c r="S655" s="984"/>
      <c r="T655" s="984"/>
      <c r="U655" s="984"/>
      <c r="V655" s="984"/>
      <c r="W655" s="984"/>
      <c r="X655" s="984"/>
      <c r="Y655" s="984"/>
      <c r="Z655" s="984"/>
    </row>
    <row r="656">
      <c r="A656" s="984"/>
      <c r="B656" s="984"/>
      <c r="C656" s="984"/>
      <c r="D656" s="984"/>
      <c r="E656" s="984"/>
      <c r="F656" s="984"/>
      <c r="G656" s="984"/>
      <c r="H656" s="984"/>
      <c r="I656" s="984"/>
      <c r="J656" s="984"/>
      <c r="K656" s="984"/>
      <c r="L656" s="984"/>
      <c r="M656" s="984"/>
      <c r="N656" s="984"/>
      <c r="O656" s="984"/>
      <c r="P656" s="984"/>
      <c r="Q656" s="984"/>
      <c r="R656" s="984"/>
      <c r="S656" s="984"/>
      <c r="T656" s="984"/>
      <c r="U656" s="984"/>
      <c r="V656" s="984"/>
      <c r="W656" s="984"/>
      <c r="X656" s="984"/>
      <c r="Y656" s="984"/>
      <c r="Z656" s="984"/>
    </row>
    <row r="657">
      <c r="A657" s="984"/>
      <c r="B657" s="984"/>
      <c r="C657" s="984"/>
      <c r="D657" s="984"/>
      <c r="E657" s="984"/>
      <c r="F657" s="984"/>
      <c r="G657" s="984"/>
      <c r="H657" s="984"/>
      <c r="I657" s="984"/>
      <c r="J657" s="984"/>
      <c r="K657" s="984"/>
      <c r="L657" s="984"/>
      <c r="M657" s="984"/>
      <c r="N657" s="984"/>
      <c r="O657" s="984"/>
      <c r="P657" s="984"/>
      <c r="Q657" s="984"/>
      <c r="R657" s="984"/>
      <c r="S657" s="984"/>
      <c r="T657" s="984"/>
      <c r="U657" s="984"/>
      <c r="V657" s="984"/>
      <c r="W657" s="984"/>
      <c r="X657" s="984"/>
      <c r="Y657" s="984"/>
      <c r="Z657" s="984"/>
    </row>
    <row r="658">
      <c r="A658" s="984"/>
      <c r="B658" s="984"/>
      <c r="C658" s="984"/>
      <c r="D658" s="984"/>
      <c r="E658" s="984"/>
      <c r="F658" s="984"/>
      <c r="G658" s="984"/>
      <c r="H658" s="984"/>
      <c r="I658" s="984"/>
      <c r="J658" s="984"/>
      <c r="K658" s="984"/>
      <c r="L658" s="984"/>
      <c r="M658" s="984"/>
      <c r="N658" s="984"/>
      <c r="O658" s="984"/>
      <c r="P658" s="984"/>
      <c r="Q658" s="984"/>
      <c r="R658" s="984"/>
      <c r="S658" s="984"/>
      <c r="T658" s="984"/>
      <c r="U658" s="984"/>
      <c r="V658" s="984"/>
      <c r="W658" s="984"/>
      <c r="X658" s="984"/>
      <c r="Y658" s="984"/>
      <c r="Z658" s="984"/>
    </row>
    <row r="659">
      <c r="A659" s="984"/>
      <c r="B659" s="984"/>
      <c r="C659" s="984"/>
      <c r="D659" s="984"/>
      <c r="E659" s="984"/>
      <c r="F659" s="984"/>
      <c r="G659" s="984"/>
      <c r="H659" s="984"/>
      <c r="I659" s="984"/>
      <c r="J659" s="984"/>
      <c r="K659" s="984"/>
      <c r="L659" s="984"/>
      <c r="M659" s="984"/>
      <c r="N659" s="984"/>
      <c r="O659" s="984"/>
      <c r="P659" s="984"/>
      <c r="Q659" s="984"/>
      <c r="R659" s="984"/>
      <c r="S659" s="984"/>
      <c r="T659" s="984"/>
      <c r="U659" s="984"/>
      <c r="V659" s="984"/>
      <c r="W659" s="984"/>
      <c r="X659" s="984"/>
      <c r="Y659" s="984"/>
      <c r="Z659" s="984"/>
    </row>
    <row r="660">
      <c r="A660" s="984"/>
      <c r="B660" s="984"/>
      <c r="C660" s="984"/>
      <c r="D660" s="984"/>
      <c r="E660" s="984"/>
      <c r="F660" s="984"/>
      <c r="G660" s="984"/>
      <c r="H660" s="984"/>
      <c r="I660" s="984"/>
      <c r="J660" s="984"/>
      <c r="K660" s="984"/>
      <c r="L660" s="984"/>
      <c r="M660" s="984"/>
      <c r="N660" s="984"/>
      <c r="O660" s="984"/>
      <c r="P660" s="984"/>
      <c r="Q660" s="984"/>
      <c r="R660" s="984"/>
      <c r="S660" s="984"/>
      <c r="T660" s="984"/>
      <c r="U660" s="984"/>
      <c r="V660" s="984"/>
      <c r="W660" s="984"/>
      <c r="X660" s="984"/>
      <c r="Y660" s="984"/>
      <c r="Z660" s="984"/>
    </row>
    <row r="661">
      <c r="A661" s="984"/>
      <c r="B661" s="984"/>
      <c r="C661" s="984"/>
      <c r="D661" s="984"/>
      <c r="E661" s="984"/>
      <c r="F661" s="984"/>
      <c r="G661" s="984"/>
      <c r="H661" s="984"/>
      <c r="I661" s="984"/>
      <c r="J661" s="984"/>
      <c r="K661" s="984"/>
      <c r="L661" s="984"/>
      <c r="M661" s="984"/>
      <c r="N661" s="984"/>
      <c r="O661" s="984"/>
      <c r="P661" s="984"/>
      <c r="Q661" s="984"/>
      <c r="R661" s="984"/>
      <c r="S661" s="984"/>
      <c r="T661" s="984"/>
      <c r="U661" s="984"/>
      <c r="V661" s="984"/>
      <c r="W661" s="984"/>
      <c r="X661" s="984"/>
      <c r="Y661" s="984"/>
      <c r="Z661" s="984"/>
    </row>
    <row r="662">
      <c r="A662" s="984"/>
      <c r="B662" s="984"/>
      <c r="C662" s="984"/>
      <c r="D662" s="984"/>
      <c r="E662" s="984"/>
      <c r="F662" s="984"/>
      <c r="G662" s="984"/>
      <c r="H662" s="984"/>
      <c r="I662" s="984"/>
      <c r="J662" s="984"/>
      <c r="K662" s="984"/>
      <c r="L662" s="984"/>
      <c r="M662" s="984"/>
      <c r="N662" s="984"/>
      <c r="O662" s="984"/>
      <c r="P662" s="984"/>
      <c r="Q662" s="984"/>
      <c r="R662" s="984"/>
      <c r="S662" s="984"/>
      <c r="T662" s="984"/>
      <c r="U662" s="984"/>
      <c r="V662" s="984"/>
      <c r="W662" s="984"/>
      <c r="X662" s="984"/>
      <c r="Y662" s="984"/>
      <c r="Z662" s="984"/>
    </row>
    <row r="663">
      <c r="A663" s="984"/>
      <c r="B663" s="984"/>
      <c r="C663" s="984"/>
      <c r="D663" s="984"/>
      <c r="E663" s="984"/>
      <c r="F663" s="984"/>
      <c r="G663" s="984"/>
      <c r="H663" s="984"/>
      <c r="I663" s="984"/>
      <c r="J663" s="984"/>
      <c r="K663" s="984"/>
      <c r="L663" s="984"/>
      <c r="M663" s="984"/>
      <c r="N663" s="984"/>
      <c r="O663" s="984"/>
      <c r="P663" s="984"/>
      <c r="Q663" s="984"/>
      <c r="R663" s="984"/>
      <c r="S663" s="984"/>
      <c r="T663" s="984"/>
      <c r="U663" s="984"/>
      <c r="V663" s="984"/>
      <c r="W663" s="984"/>
      <c r="X663" s="984"/>
      <c r="Y663" s="984"/>
      <c r="Z663" s="984"/>
    </row>
    <row r="664">
      <c r="A664" s="984"/>
      <c r="B664" s="984"/>
      <c r="C664" s="984"/>
      <c r="D664" s="984"/>
      <c r="E664" s="984"/>
      <c r="F664" s="984"/>
      <c r="G664" s="984"/>
      <c r="H664" s="984"/>
      <c r="I664" s="984"/>
      <c r="J664" s="984"/>
      <c r="K664" s="984"/>
      <c r="L664" s="984"/>
      <c r="M664" s="984"/>
      <c r="N664" s="984"/>
      <c r="O664" s="984"/>
      <c r="P664" s="984"/>
      <c r="Q664" s="984"/>
      <c r="R664" s="984"/>
      <c r="S664" s="984"/>
      <c r="T664" s="984"/>
      <c r="U664" s="984"/>
      <c r="V664" s="984"/>
      <c r="W664" s="984"/>
      <c r="X664" s="984"/>
      <c r="Y664" s="984"/>
      <c r="Z664" s="984"/>
    </row>
    <row r="665">
      <c r="A665" s="984"/>
      <c r="B665" s="984"/>
      <c r="C665" s="984"/>
      <c r="D665" s="984"/>
      <c r="E665" s="984"/>
      <c r="F665" s="984"/>
      <c r="G665" s="984"/>
      <c r="H665" s="984"/>
      <c r="I665" s="984"/>
      <c r="J665" s="984"/>
      <c r="K665" s="984"/>
      <c r="L665" s="984"/>
      <c r="M665" s="984"/>
      <c r="N665" s="984"/>
      <c r="O665" s="984"/>
      <c r="P665" s="984"/>
      <c r="Q665" s="984"/>
      <c r="R665" s="984"/>
      <c r="S665" s="984"/>
      <c r="T665" s="984"/>
      <c r="U665" s="984"/>
      <c r="V665" s="984"/>
      <c r="W665" s="984"/>
      <c r="X665" s="984"/>
      <c r="Y665" s="984"/>
      <c r="Z665" s="984"/>
    </row>
    <row r="666">
      <c r="A666" s="984"/>
      <c r="B666" s="984"/>
      <c r="C666" s="984"/>
      <c r="D666" s="984"/>
      <c r="E666" s="984"/>
      <c r="F666" s="984"/>
      <c r="G666" s="984"/>
      <c r="H666" s="984"/>
      <c r="I666" s="984"/>
      <c r="J666" s="984"/>
      <c r="K666" s="984"/>
      <c r="L666" s="984"/>
      <c r="M666" s="984"/>
      <c r="N666" s="984"/>
      <c r="O666" s="984"/>
      <c r="P666" s="984"/>
      <c r="Q666" s="984"/>
      <c r="R666" s="984"/>
      <c r="S666" s="984"/>
      <c r="T666" s="984"/>
      <c r="U666" s="984"/>
      <c r="V666" s="984"/>
      <c r="W666" s="984"/>
      <c r="X666" s="984"/>
      <c r="Y666" s="984"/>
      <c r="Z666" s="984"/>
    </row>
    <row r="667">
      <c r="A667" s="984"/>
      <c r="B667" s="984"/>
      <c r="C667" s="984"/>
      <c r="D667" s="984"/>
      <c r="E667" s="984"/>
      <c r="F667" s="984"/>
      <c r="G667" s="984"/>
      <c r="H667" s="984"/>
      <c r="I667" s="984"/>
      <c r="J667" s="984"/>
      <c r="K667" s="984"/>
      <c r="L667" s="984"/>
      <c r="M667" s="984"/>
      <c r="N667" s="984"/>
      <c r="O667" s="984"/>
      <c r="P667" s="984"/>
      <c r="Q667" s="984"/>
      <c r="R667" s="984"/>
      <c r="S667" s="984"/>
      <c r="T667" s="984"/>
      <c r="U667" s="984"/>
      <c r="V667" s="984"/>
      <c r="W667" s="984"/>
      <c r="X667" s="984"/>
      <c r="Y667" s="984"/>
      <c r="Z667" s="984"/>
    </row>
    <row r="668">
      <c r="A668" s="984"/>
      <c r="B668" s="984"/>
      <c r="C668" s="984"/>
      <c r="D668" s="984"/>
      <c r="E668" s="984"/>
      <c r="F668" s="984"/>
      <c r="G668" s="984"/>
      <c r="H668" s="984"/>
      <c r="I668" s="984"/>
      <c r="J668" s="984"/>
      <c r="K668" s="984"/>
      <c r="L668" s="984"/>
      <c r="M668" s="984"/>
      <c r="N668" s="984"/>
      <c r="O668" s="984"/>
      <c r="P668" s="984"/>
      <c r="Q668" s="984"/>
      <c r="R668" s="984"/>
      <c r="S668" s="984"/>
      <c r="T668" s="984"/>
      <c r="U668" s="984"/>
      <c r="V668" s="984"/>
      <c r="W668" s="984"/>
      <c r="X668" s="984"/>
      <c r="Y668" s="984"/>
      <c r="Z668" s="984"/>
    </row>
    <row r="669">
      <c r="A669" s="984"/>
      <c r="B669" s="984"/>
      <c r="C669" s="984"/>
      <c r="D669" s="984"/>
      <c r="E669" s="984"/>
      <c r="F669" s="984"/>
      <c r="G669" s="984"/>
      <c r="H669" s="984"/>
      <c r="I669" s="984"/>
      <c r="J669" s="984"/>
      <c r="K669" s="984"/>
      <c r="L669" s="984"/>
      <c r="M669" s="984"/>
      <c r="N669" s="984"/>
      <c r="O669" s="984"/>
      <c r="P669" s="984"/>
      <c r="Q669" s="984"/>
      <c r="R669" s="984"/>
      <c r="S669" s="984"/>
      <c r="T669" s="984"/>
      <c r="U669" s="984"/>
      <c r="V669" s="984"/>
      <c r="W669" s="984"/>
      <c r="X669" s="984"/>
      <c r="Y669" s="984"/>
      <c r="Z669" s="984"/>
    </row>
    <row r="670">
      <c r="A670" s="984"/>
      <c r="B670" s="984"/>
      <c r="C670" s="984"/>
      <c r="D670" s="984"/>
      <c r="E670" s="984"/>
      <c r="F670" s="984"/>
      <c r="G670" s="984"/>
      <c r="H670" s="984"/>
      <c r="I670" s="984"/>
      <c r="J670" s="984"/>
      <c r="K670" s="984"/>
      <c r="L670" s="984"/>
      <c r="M670" s="984"/>
      <c r="N670" s="984"/>
      <c r="O670" s="984"/>
      <c r="P670" s="984"/>
      <c r="Q670" s="984"/>
      <c r="R670" s="984"/>
      <c r="S670" s="984"/>
      <c r="T670" s="984"/>
      <c r="U670" s="984"/>
      <c r="V670" s="984"/>
      <c r="W670" s="984"/>
      <c r="X670" s="984"/>
      <c r="Y670" s="984"/>
      <c r="Z670" s="984"/>
    </row>
    <row r="671">
      <c r="A671" s="984"/>
      <c r="B671" s="984"/>
      <c r="C671" s="984"/>
      <c r="D671" s="984"/>
      <c r="E671" s="984"/>
      <c r="F671" s="984"/>
      <c r="G671" s="984"/>
      <c r="H671" s="984"/>
      <c r="I671" s="984"/>
      <c r="J671" s="984"/>
      <c r="K671" s="984"/>
      <c r="L671" s="984"/>
      <c r="M671" s="984"/>
      <c r="N671" s="984"/>
      <c r="O671" s="984"/>
      <c r="P671" s="984"/>
      <c r="Q671" s="984"/>
      <c r="R671" s="984"/>
      <c r="S671" s="984"/>
      <c r="T671" s="984"/>
      <c r="U671" s="984"/>
      <c r="V671" s="984"/>
      <c r="W671" s="984"/>
      <c r="X671" s="984"/>
      <c r="Y671" s="984"/>
      <c r="Z671" s="984"/>
    </row>
    <row r="672">
      <c r="A672" s="984"/>
      <c r="B672" s="984"/>
      <c r="C672" s="984"/>
      <c r="D672" s="984"/>
      <c r="E672" s="984"/>
      <c r="F672" s="984"/>
      <c r="G672" s="984"/>
      <c r="H672" s="984"/>
      <c r="I672" s="984"/>
      <c r="J672" s="984"/>
      <c r="K672" s="984"/>
      <c r="L672" s="984"/>
      <c r="M672" s="984"/>
      <c r="N672" s="984"/>
      <c r="O672" s="984"/>
      <c r="P672" s="984"/>
      <c r="Q672" s="984"/>
      <c r="R672" s="984"/>
      <c r="S672" s="984"/>
      <c r="T672" s="984"/>
      <c r="U672" s="984"/>
      <c r="V672" s="984"/>
      <c r="W672" s="984"/>
      <c r="X672" s="984"/>
      <c r="Y672" s="984"/>
      <c r="Z672" s="984"/>
    </row>
    <row r="673">
      <c r="A673" s="984"/>
      <c r="B673" s="984"/>
      <c r="C673" s="984"/>
      <c r="D673" s="984"/>
      <c r="E673" s="984"/>
      <c r="F673" s="984"/>
      <c r="G673" s="984"/>
      <c r="H673" s="984"/>
      <c r="I673" s="984"/>
      <c r="J673" s="984"/>
      <c r="K673" s="984"/>
      <c r="L673" s="984"/>
      <c r="M673" s="984"/>
      <c r="N673" s="984"/>
      <c r="O673" s="984"/>
      <c r="P673" s="984"/>
      <c r="Q673" s="984"/>
      <c r="R673" s="984"/>
      <c r="S673" s="984"/>
      <c r="T673" s="984"/>
      <c r="U673" s="984"/>
      <c r="V673" s="984"/>
      <c r="W673" s="984"/>
      <c r="X673" s="984"/>
      <c r="Y673" s="984"/>
      <c r="Z673" s="984"/>
    </row>
    <row r="674">
      <c r="A674" s="984"/>
      <c r="B674" s="984"/>
      <c r="C674" s="984"/>
      <c r="D674" s="984"/>
      <c r="E674" s="984"/>
      <c r="F674" s="984"/>
      <c r="G674" s="984"/>
      <c r="H674" s="984"/>
      <c r="I674" s="984"/>
      <c r="J674" s="984"/>
      <c r="K674" s="984"/>
      <c r="L674" s="984"/>
      <c r="M674" s="984"/>
      <c r="N674" s="984"/>
      <c r="O674" s="984"/>
      <c r="P674" s="984"/>
      <c r="Q674" s="984"/>
      <c r="R674" s="984"/>
      <c r="S674" s="984"/>
      <c r="T674" s="984"/>
      <c r="U674" s="984"/>
      <c r="V674" s="984"/>
      <c r="W674" s="984"/>
      <c r="X674" s="984"/>
      <c r="Y674" s="984"/>
      <c r="Z674" s="984"/>
    </row>
    <row r="675">
      <c r="A675" s="984"/>
      <c r="B675" s="984"/>
      <c r="C675" s="984"/>
      <c r="D675" s="984"/>
      <c r="E675" s="984"/>
      <c r="F675" s="984"/>
      <c r="G675" s="984"/>
      <c r="H675" s="984"/>
      <c r="I675" s="984"/>
      <c r="J675" s="984"/>
      <c r="K675" s="984"/>
      <c r="L675" s="984"/>
      <c r="M675" s="984"/>
      <c r="N675" s="984"/>
      <c r="O675" s="984"/>
      <c r="P675" s="984"/>
      <c r="Q675" s="984"/>
      <c r="R675" s="984"/>
      <c r="S675" s="984"/>
      <c r="T675" s="984"/>
      <c r="U675" s="984"/>
      <c r="V675" s="984"/>
      <c r="W675" s="984"/>
      <c r="X675" s="984"/>
      <c r="Y675" s="984"/>
      <c r="Z675" s="984"/>
    </row>
    <row r="676">
      <c r="A676" s="984"/>
      <c r="B676" s="984"/>
      <c r="C676" s="984"/>
      <c r="D676" s="984"/>
      <c r="E676" s="984"/>
      <c r="F676" s="984"/>
      <c r="G676" s="984"/>
      <c r="H676" s="984"/>
      <c r="I676" s="984"/>
      <c r="J676" s="984"/>
      <c r="K676" s="984"/>
      <c r="L676" s="984"/>
      <c r="M676" s="984"/>
      <c r="N676" s="984"/>
      <c r="O676" s="984"/>
      <c r="P676" s="984"/>
      <c r="Q676" s="984"/>
      <c r="R676" s="984"/>
      <c r="S676" s="984"/>
      <c r="T676" s="984"/>
      <c r="U676" s="984"/>
      <c r="V676" s="984"/>
      <c r="W676" s="984"/>
      <c r="X676" s="984"/>
      <c r="Y676" s="984"/>
      <c r="Z676" s="984"/>
    </row>
    <row r="677">
      <c r="A677" s="984"/>
      <c r="B677" s="984"/>
      <c r="C677" s="984"/>
      <c r="D677" s="984"/>
      <c r="E677" s="984"/>
      <c r="F677" s="984"/>
      <c r="G677" s="984"/>
      <c r="H677" s="984"/>
      <c r="I677" s="984"/>
      <c r="J677" s="984"/>
      <c r="K677" s="984"/>
      <c r="L677" s="984"/>
      <c r="M677" s="984"/>
      <c r="N677" s="984"/>
      <c r="O677" s="984"/>
      <c r="P677" s="984"/>
      <c r="Q677" s="984"/>
      <c r="R677" s="984"/>
      <c r="S677" s="984"/>
      <c r="T677" s="984"/>
      <c r="U677" s="984"/>
      <c r="V677" s="984"/>
      <c r="W677" s="984"/>
      <c r="X677" s="984"/>
      <c r="Y677" s="984"/>
      <c r="Z677" s="984"/>
    </row>
    <row r="678">
      <c r="A678" s="984"/>
      <c r="B678" s="984"/>
      <c r="C678" s="984"/>
      <c r="D678" s="984"/>
      <c r="E678" s="984"/>
      <c r="F678" s="984"/>
      <c r="G678" s="984"/>
      <c r="H678" s="984"/>
      <c r="I678" s="984"/>
      <c r="J678" s="984"/>
      <c r="K678" s="984"/>
      <c r="L678" s="984"/>
      <c r="M678" s="984"/>
      <c r="N678" s="984"/>
      <c r="O678" s="984"/>
      <c r="P678" s="984"/>
      <c r="Q678" s="984"/>
      <c r="R678" s="984"/>
      <c r="S678" s="984"/>
      <c r="T678" s="984"/>
      <c r="U678" s="984"/>
      <c r="V678" s="984"/>
      <c r="W678" s="984"/>
      <c r="X678" s="984"/>
      <c r="Y678" s="984"/>
      <c r="Z678" s="984"/>
    </row>
    <row r="679">
      <c r="A679" s="984"/>
      <c r="B679" s="984"/>
      <c r="C679" s="984"/>
      <c r="D679" s="984"/>
      <c r="E679" s="984"/>
      <c r="F679" s="984"/>
      <c r="G679" s="984"/>
      <c r="H679" s="984"/>
      <c r="I679" s="984"/>
      <c r="J679" s="984"/>
      <c r="K679" s="984"/>
      <c r="L679" s="984"/>
      <c r="M679" s="984"/>
      <c r="N679" s="984"/>
      <c r="O679" s="984"/>
      <c r="P679" s="984"/>
      <c r="Q679" s="984"/>
      <c r="R679" s="984"/>
      <c r="S679" s="984"/>
      <c r="T679" s="984"/>
      <c r="U679" s="984"/>
      <c r="V679" s="984"/>
      <c r="W679" s="984"/>
      <c r="X679" s="984"/>
      <c r="Y679" s="984"/>
      <c r="Z679" s="984"/>
    </row>
    <row r="680">
      <c r="A680" s="984"/>
      <c r="B680" s="984"/>
      <c r="C680" s="984"/>
      <c r="D680" s="984"/>
      <c r="E680" s="984"/>
      <c r="F680" s="984"/>
      <c r="G680" s="984"/>
      <c r="H680" s="984"/>
      <c r="I680" s="984"/>
      <c r="J680" s="984"/>
      <c r="K680" s="984"/>
      <c r="L680" s="984"/>
      <c r="M680" s="984"/>
      <c r="N680" s="984"/>
      <c r="O680" s="984"/>
      <c r="P680" s="984"/>
      <c r="Q680" s="984"/>
      <c r="R680" s="984"/>
      <c r="S680" s="984"/>
      <c r="T680" s="984"/>
      <c r="U680" s="984"/>
      <c r="V680" s="984"/>
      <c r="W680" s="984"/>
      <c r="X680" s="984"/>
      <c r="Y680" s="984"/>
      <c r="Z680" s="984"/>
    </row>
    <row r="681">
      <c r="A681" s="984"/>
      <c r="B681" s="984"/>
      <c r="C681" s="984"/>
      <c r="D681" s="984"/>
      <c r="E681" s="984"/>
      <c r="F681" s="984"/>
      <c r="G681" s="984"/>
      <c r="H681" s="984"/>
      <c r="I681" s="984"/>
      <c r="J681" s="984"/>
      <c r="K681" s="984"/>
      <c r="L681" s="984"/>
      <c r="M681" s="984"/>
      <c r="N681" s="984"/>
      <c r="O681" s="984"/>
      <c r="P681" s="984"/>
      <c r="Q681" s="984"/>
      <c r="R681" s="984"/>
      <c r="S681" s="984"/>
      <c r="T681" s="984"/>
      <c r="U681" s="984"/>
      <c r="V681" s="984"/>
      <c r="W681" s="984"/>
      <c r="X681" s="984"/>
      <c r="Y681" s="984"/>
      <c r="Z681" s="984"/>
    </row>
    <row r="682">
      <c r="A682" s="984"/>
      <c r="B682" s="984"/>
      <c r="C682" s="984"/>
      <c r="D682" s="984"/>
      <c r="E682" s="984"/>
      <c r="F682" s="984"/>
      <c r="G682" s="984"/>
      <c r="H682" s="984"/>
      <c r="I682" s="984"/>
      <c r="J682" s="984"/>
      <c r="K682" s="984"/>
      <c r="L682" s="984"/>
      <c r="M682" s="984"/>
      <c r="N682" s="984"/>
      <c r="O682" s="984"/>
      <c r="P682" s="984"/>
      <c r="Q682" s="984"/>
      <c r="R682" s="984"/>
      <c r="S682" s="984"/>
      <c r="T682" s="984"/>
      <c r="U682" s="984"/>
      <c r="V682" s="984"/>
      <c r="W682" s="984"/>
      <c r="X682" s="984"/>
      <c r="Y682" s="984"/>
      <c r="Z682" s="984"/>
    </row>
    <row r="683">
      <c r="A683" s="984"/>
      <c r="B683" s="984"/>
      <c r="C683" s="984"/>
      <c r="D683" s="984"/>
      <c r="E683" s="984"/>
      <c r="F683" s="984"/>
      <c r="G683" s="984"/>
      <c r="H683" s="984"/>
      <c r="I683" s="984"/>
      <c r="J683" s="984"/>
      <c r="K683" s="984"/>
      <c r="L683" s="984"/>
      <c r="M683" s="984"/>
      <c r="N683" s="984"/>
      <c r="O683" s="984"/>
      <c r="P683" s="984"/>
      <c r="Q683" s="984"/>
      <c r="R683" s="984"/>
      <c r="S683" s="984"/>
      <c r="T683" s="984"/>
      <c r="U683" s="984"/>
      <c r="V683" s="984"/>
      <c r="W683" s="984"/>
      <c r="X683" s="984"/>
      <c r="Y683" s="984"/>
      <c r="Z683" s="984"/>
    </row>
    <row r="684">
      <c r="A684" s="984"/>
      <c r="B684" s="984"/>
      <c r="C684" s="984"/>
      <c r="D684" s="984"/>
      <c r="E684" s="984"/>
      <c r="F684" s="984"/>
      <c r="G684" s="984"/>
      <c r="H684" s="984"/>
      <c r="I684" s="984"/>
      <c r="J684" s="984"/>
      <c r="K684" s="984"/>
      <c r="L684" s="984"/>
      <c r="M684" s="984"/>
      <c r="N684" s="984"/>
      <c r="O684" s="984"/>
      <c r="P684" s="984"/>
      <c r="Q684" s="984"/>
      <c r="R684" s="984"/>
      <c r="S684" s="984"/>
      <c r="T684" s="984"/>
      <c r="U684" s="984"/>
      <c r="V684" s="984"/>
      <c r="W684" s="984"/>
      <c r="X684" s="984"/>
      <c r="Y684" s="984"/>
      <c r="Z684" s="984"/>
    </row>
    <row r="685">
      <c r="A685" s="984"/>
      <c r="B685" s="984"/>
      <c r="C685" s="984"/>
      <c r="D685" s="984"/>
      <c r="E685" s="984"/>
      <c r="F685" s="984"/>
      <c r="G685" s="984"/>
      <c r="H685" s="984"/>
      <c r="I685" s="984"/>
      <c r="J685" s="984"/>
      <c r="K685" s="984"/>
      <c r="L685" s="984"/>
      <c r="M685" s="984"/>
      <c r="N685" s="984"/>
      <c r="O685" s="984"/>
      <c r="P685" s="984"/>
      <c r="Q685" s="984"/>
      <c r="R685" s="984"/>
      <c r="S685" s="984"/>
      <c r="T685" s="984"/>
      <c r="U685" s="984"/>
      <c r="V685" s="984"/>
      <c r="W685" s="984"/>
      <c r="X685" s="984"/>
      <c r="Y685" s="984"/>
      <c r="Z685" s="984"/>
    </row>
    <row r="686">
      <c r="A686" s="984"/>
      <c r="B686" s="984"/>
      <c r="C686" s="984"/>
      <c r="D686" s="984"/>
      <c r="E686" s="984"/>
      <c r="F686" s="984"/>
      <c r="G686" s="984"/>
      <c r="H686" s="984"/>
      <c r="I686" s="984"/>
      <c r="J686" s="984"/>
      <c r="K686" s="984"/>
      <c r="L686" s="984"/>
      <c r="M686" s="984"/>
      <c r="N686" s="984"/>
      <c r="O686" s="984"/>
      <c r="P686" s="984"/>
      <c r="Q686" s="984"/>
      <c r="R686" s="984"/>
      <c r="S686" s="984"/>
      <c r="T686" s="984"/>
      <c r="U686" s="984"/>
      <c r="V686" s="984"/>
      <c r="W686" s="984"/>
      <c r="X686" s="984"/>
      <c r="Y686" s="984"/>
      <c r="Z686" s="984"/>
    </row>
    <row r="687">
      <c r="A687" s="984"/>
      <c r="B687" s="984"/>
      <c r="C687" s="984"/>
      <c r="D687" s="984"/>
      <c r="E687" s="984"/>
      <c r="F687" s="984"/>
      <c r="G687" s="984"/>
      <c r="H687" s="984"/>
      <c r="I687" s="984"/>
      <c r="J687" s="984"/>
      <c r="K687" s="984"/>
      <c r="L687" s="984"/>
      <c r="M687" s="984"/>
      <c r="N687" s="984"/>
      <c r="O687" s="984"/>
      <c r="P687" s="984"/>
      <c r="Q687" s="984"/>
      <c r="R687" s="984"/>
      <c r="S687" s="984"/>
      <c r="T687" s="984"/>
      <c r="U687" s="984"/>
      <c r="V687" s="984"/>
      <c r="W687" s="984"/>
      <c r="X687" s="984"/>
      <c r="Y687" s="984"/>
      <c r="Z687" s="984"/>
    </row>
    <row r="688">
      <c r="A688" s="984"/>
      <c r="B688" s="984"/>
      <c r="C688" s="984"/>
      <c r="D688" s="984"/>
      <c r="E688" s="984"/>
      <c r="F688" s="984"/>
      <c r="G688" s="984"/>
      <c r="H688" s="984"/>
      <c r="I688" s="984"/>
      <c r="J688" s="984"/>
      <c r="K688" s="984"/>
      <c r="L688" s="984"/>
      <c r="M688" s="984"/>
      <c r="N688" s="984"/>
      <c r="O688" s="984"/>
      <c r="P688" s="984"/>
      <c r="Q688" s="984"/>
      <c r="R688" s="984"/>
      <c r="S688" s="984"/>
      <c r="T688" s="984"/>
      <c r="U688" s="984"/>
      <c r="V688" s="984"/>
      <c r="W688" s="984"/>
      <c r="X688" s="984"/>
      <c r="Y688" s="984"/>
      <c r="Z688" s="984"/>
    </row>
    <row r="689">
      <c r="A689" s="984"/>
      <c r="B689" s="984"/>
      <c r="C689" s="984"/>
      <c r="D689" s="984"/>
      <c r="E689" s="984"/>
      <c r="F689" s="984"/>
      <c r="G689" s="984"/>
      <c r="H689" s="984"/>
      <c r="I689" s="984"/>
      <c r="J689" s="984"/>
      <c r="K689" s="984"/>
      <c r="L689" s="984"/>
      <c r="M689" s="984"/>
      <c r="N689" s="984"/>
      <c r="O689" s="984"/>
      <c r="P689" s="984"/>
      <c r="Q689" s="984"/>
      <c r="R689" s="984"/>
      <c r="S689" s="984"/>
      <c r="T689" s="984"/>
      <c r="U689" s="984"/>
      <c r="V689" s="984"/>
      <c r="W689" s="984"/>
      <c r="X689" s="984"/>
      <c r="Y689" s="984"/>
      <c r="Z689" s="984"/>
    </row>
    <row r="690">
      <c r="A690" s="984"/>
      <c r="B690" s="984"/>
      <c r="C690" s="984"/>
      <c r="D690" s="984"/>
      <c r="E690" s="984"/>
      <c r="F690" s="984"/>
      <c r="G690" s="984"/>
      <c r="H690" s="984"/>
      <c r="I690" s="984"/>
      <c r="J690" s="984"/>
      <c r="K690" s="984"/>
      <c r="L690" s="984"/>
      <c r="M690" s="984"/>
      <c r="N690" s="984"/>
      <c r="O690" s="984"/>
      <c r="P690" s="984"/>
      <c r="Q690" s="984"/>
      <c r="R690" s="984"/>
      <c r="S690" s="984"/>
      <c r="T690" s="984"/>
      <c r="U690" s="984"/>
      <c r="V690" s="984"/>
      <c r="W690" s="984"/>
      <c r="X690" s="984"/>
      <c r="Y690" s="984"/>
      <c r="Z690" s="984"/>
    </row>
    <row r="691">
      <c r="A691" s="984"/>
      <c r="B691" s="984"/>
      <c r="C691" s="984"/>
      <c r="D691" s="984"/>
      <c r="E691" s="984"/>
      <c r="F691" s="984"/>
      <c r="G691" s="984"/>
      <c r="H691" s="984"/>
      <c r="I691" s="984"/>
      <c r="J691" s="984"/>
      <c r="K691" s="984"/>
      <c r="L691" s="984"/>
      <c r="M691" s="984"/>
      <c r="N691" s="984"/>
      <c r="O691" s="984"/>
      <c r="P691" s="984"/>
      <c r="Q691" s="984"/>
      <c r="R691" s="984"/>
      <c r="S691" s="984"/>
      <c r="T691" s="984"/>
      <c r="U691" s="984"/>
      <c r="V691" s="984"/>
      <c r="W691" s="984"/>
      <c r="X691" s="984"/>
      <c r="Y691" s="984"/>
      <c r="Z691" s="984"/>
    </row>
    <row r="692">
      <c r="A692" s="984"/>
      <c r="B692" s="984"/>
      <c r="C692" s="984"/>
      <c r="D692" s="984"/>
      <c r="E692" s="984"/>
      <c r="F692" s="984"/>
      <c r="G692" s="984"/>
      <c r="H692" s="984"/>
      <c r="I692" s="984"/>
      <c r="J692" s="984"/>
      <c r="K692" s="984"/>
      <c r="L692" s="984"/>
      <c r="M692" s="984"/>
      <c r="N692" s="984"/>
      <c r="O692" s="984"/>
      <c r="P692" s="984"/>
      <c r="Q692" s="984"/>
      <c r="R692" s="984"/>
      <c r="S692" s="984"/>
      <c r="T692" s="984"/>
      <c r="U692" s="984"/>
      <c r="V692" s="984"/>
      <c r="W692" s="984"/>
      <c r="X692" s="984"/>
      <c r="Y692" s="984"/>
      <c r="Z692" s="984"/>
    </row>
    <row r="693">
      <c r="A693" s="984"/>
      <c r="B693" s="984"/>
      <c r="C693" s="984"/>
      <c r="D693" s="984"/>
      <c r="E693" s="984"/>
      <c r="F693" s="984"/>
      <c r="G693" s="984"/>
      <c r="H693" s="984"/>
      <c r="I693" s="984"/>
      <c r="J693" s="984"/>
      <c r="K693" s="984"/>
      <c r="L693" s="984"/>
      <c r="M693" s="984"/>
      <c r="N693" s="984"/>
      <c r="O693" s="984"/>
      <c r="P693" s="984"/>
      <c r="Q693" s="984"/>
      <c r="R693" s="984"/>
      <c r="S693" s="984"/>
      <c r="T693" s="984"/>
      <c r="U693" s="984"/>
      <c r="V693" s="984"/>
      <c r="W693" s="984"/>
      <c r="X693" s="984"/>
      <c r="Y693" s="984"/>
      <c r="Z693" s="984"/>
    </row>
    <row r="694">
      <c r="A694" s="984"/>
      <c r="B694" s="984"/>
      <c r="C694" s="984"/>
      <c r="D694" s="984"/>
      <c r="E694" s="984"/>
      <c r="F694" s="984"/>
      <c r="G694" s="984"/>
      <c r="H694" s="984"/>
      <c r="I694" s="984"/>
      <c r="J694" s="984"/>
      <c r="K694" s="984"/>
      <c r="L694" s="984"/>
      <c r="M694" s="984"/>
      <c r="N694" s="984"/>
      <c r="O694" s="984"/>
      <c r="P694" s="984"/>
      <c r="Q694" s="984"/>
      <c r="R694" s="984"/>
      <c r="S694" s="984"/>
      <c r="T694" s="984"/>
      <c r="U694" s="984"/>
      <c r="V694" s="984"/>
      <c r="W694" s="984"/>
      <c r="X694" s="984"/>
      <c r="Y694" s="984"/>
      <c r="Z694" s="984"/>
    </row>
    <row r="695">
      <c r="A695" s="984"/>
      <c r="B695" s="984"/>
      <c r="C695" s="984"/>
      <c r="D695" s="984"/>
      <c r="E695" s="984"/>
      <c r="F695" s="984"/>
      <c r="G695" s="984"/>
      <c r="H695" s="984"/>
      <c r="I695" s="984"/>
      <c r="J695" s="984"/>
      <c r="K695" s="984"/>
      <c r="L695" s="984"/>
      <c r="M695" s="984"/>
      <c r="N695" s="984"/>
      <c r="O695" s="984"/>
      <c r="P695" s="984"/>
      <c r="Q695" s="984"/>
      <c r="R695" s="984"/>
      <c r="S695" s="984"/>
      <c r="T695" s="984"/>
      <c r="U695" s="984"/>
      <c r="V695" s="984"/>
      <c r="W695" s="984"/>
      <c r="X695" s="984"/>
      <c r="Y695" s="984"/>
      <c r="Z695" s="984"/>
    </row>
    <row r="696">
      <c r="A696" s="984"/>
      <c r="B696" s="984"/>
      <c r="C696" s="984"/>
      <c r="D696" s="984"/>
      <c r="E696" s="984"/>
      <c r="F696" s="984"/>
      <c r="G696" s="984"/>
      <c r="H696" s="984"/>
      <c r="I696" s="984"/>
      <c r="J696" s="984"/>
      <c r="K696" s="984"/>
      <c r="L696" s="984"/>
      <c r="M696" s="984"/>
      <c r="N696" s="984"/>
      <c r="O696" s="984"/>
      <c r="P696" s="984"/>
      <c r="Q696" s="984"/>
      <c r="R696" s="984"/>
      <c r="S696" s="984"/>
      <c r="T696" s="984"/>
      <c r="U696" s="984"/>
      <c r="V696" s="984"/>
      <c r="W696" s="984"/>
      <c r="X696" s="984"/>
      <c r="Y696" s="984"/>
      <c r="Z696" s="984"/>
    </row>
    <row r="697">
      <c r="A697" s="984"/>
      <c r="B697" s="984"/>
      <c r="C697" s="984"/>
      <c r="D697" s="984"/>
      <c r="E697" s="984"/>
      <c r="F697" s="984"/>
      <c r="G697" s="984"/>
      <c r="H697" s="984"/>
      <c r="I697" s="984"/>
      <c r="J697" s="984"/>
      <c r="K697" s="984"/>
      <c r="L697" s="984"/>
      <c r="M697" s="984"/>
      <c r="N697" s="984"/>
      <c r="O697" s="984"/>
      <c r="P697" s="984"/>
      <c r="Q697" s="984"/>
      <c r="R697" s="984"/>
      <c r="S697" s="984"/>
      <c r="T697" s="984"/>
      <c r="U697" s="984"/>
      <c r="V697" s="984"/>
      <c r="W697" s="984"/>
      <c r="X697" s="984"/>
      <c r="Y697" s="984"/>
      <c r="Z697" s="984"/>
    </row>
    <row r="698">
      <c r="A698" s="984"/>
      <c r="B698" s="984"/>
      <c r="C698" s="984"/>
      <c r="D698" s="984"/>
      <c r="E698" s="984"/>
      <c r="F698" s="984"/>
      <c r="G698" s="984"/>
      <c r="H698" s="984"/>
      <c r="I698" s="984"/>
      <c r="J698" s="984"/>
      <c r="K698" s="984"/>
      <c r="L698" s="984"/>
      <c r="M698" s="984"/>
      <c r="N698" s="984"/>
      <c r="O698" s="984"/>
      <c r="P698" s="984"/>
      <c r="Q698" s="984"/>
      <c r="R698" s="984"/>
      <c r="S698" s="984"/>
      <c r="T698" s="984"/>
      <c r="U698" s="984"/>
      <c r="V698" s="984"/>
      <c r="W698" s="984"/>
      <c r="X698" s="984"/>
      <c r="Y698" s="984"/>
      <c r="Z698" s="984"/>
    </row>
    <row r="699">
      <c r="A699" s="984"/>
      <c r="B699" s="984"/>
      <c r="C699" s="984"/>
      <c r="D699" s="984"/>
      <c r="E699" s="984"/>
      <c r="F699" s="984"/>
      <c r="G699" s="984"/>
      <c r="H699" s="984"/>
      <c r="I699" s="984"/>
      <c r="J699" s="984"/>
      <c r="K699" s="984"/>
      <c r="L699" s="984"/>
      <c r="M699" s="984"/>
      <c r="N699" s="984"/>
      <c r="O699" s="984"/>
      <c r="P699" s="984"/>
      <c r="Q699" s="984"/>
      <c r="R699" s="984"/>
      <c r="S699" s="984"/>
      <c r="T699" s="984"/>
      <c r="U699" s="984"/>
      <c r="V699" s="984"/>
      <c r="W699" s="984"/>
      <c r="X699" s="984"/>
      <c r="Y699" s="984"/>
      <c r="Z699" s="984"/>
    </row>
    <row r="700">
      <c r="A700" s="984"/>
      <c r="B700" s="984"/>
      <c r="C700" s="984"/>
      <c r="D700" s="984"/>
      <c r="E700" s="984"/>
      <c r="F700" s="984"/>
      <c r="G700" s="984"/>
      <c r="H700" s="984"/>
      <c r="I700" s="984"/>
      <c r="J700" s="984"/>
      <c r="K700" s="984"/>
      <c r="L700" s="984"/>
      <c r="M700" s="984"/>
      <c r="N700" s="984"/>
      <c r="O700" s="984"/>
      <c r="P700" s="984"/>
      <c r="Q700" s="984"/>
      <c r="R700" s="984"/>
      <c r="S700" s="984"/>
      <c r="T700" s="984"/>
      <c r="U700" s="984"/>
      <c r="V700" s="984"/>
      <c r="W700" s="984"/>
      <c r="X700" s="984"/>
      <c r="Y700" s="984"/>
      <c r="Z700" s="984"/>
    </row>
    <row r="701">
      <c r="A701" s="984"/>
      <c r="B701" s="984"/>
      <c r="C701" s="984"/>
      <c r="D701" s="984"/>
      <c r="E701" s="984"/>
      <c r="F701" s="984"/>
      <c r="G701" s="984"/>
      <c r="H701" s="984"/>
      <c r="I701" s="984"/>
      <c r="J701" s="984"/>
      <c r="K701" s="984"/>
      <c r="L701" s="984"/>
      <c r="M701" s="984"/>
      <c r="N701" s="984"/>
      <c r="O701" s="984"/>
      <c r="P701" s="984"/>
      <c r="Q701" s="984"/>
      <c r="R701" s="984"/>
      <c r="S701" s="984"/>
      <c r="T701" s="984"/>
      <c r="U701" s="984"/>
      <c r="V701" s="984"/>
      <c r="W701" s="984"/>
      <c r="X701" s="984"/>
      <c r="Y701" s="984"/>
      <c r="Z701" s="984"/>
    </row>
    <row r="702">
      <c r="A702" s="984"/>
      <c r="B702" s="984"/>
      <c r="C702" s="984"/>
      <c r="D702" s="984"/>
      <c r="E702" s="984"/>
      <c r="F702" s="984"/>
      <c r="G702" s="984"/>
      <c r="H702" s="984"/>
      <c r="I702" s="984"/>
      <c r="J702" s="984"/>
      <c r="K702" s="984"/>
      <c r="L702" s="984"/>
      <c r="M702" s="984"/>
      <c r="N702" s="984"/>
      <c r="O702" s="984"/>
      <c r="P702" s="984"/>
      <c r="Q702" s="984"/>
      <c r="R702" s="984"/>
      <c r="S702" s="984"/>
      <c r="T702" s="984"/>
      <c r="U702" s="984"/>
      <c r="V702" s="984"/>
      <c r="W702" s="984"/>
      <c r="X702" s="984"/>
      <c r="Y702" s="984"/>
      <c r="Z702" s="984"/>
    </row>
    <row r="703">
      <c r="A703" s="984"/>
      <c r="B703" s="984"/>
      <c r="C703" s="984"/>
      <c r="D703" s="984"/>
      <c r="E703" s="984"/>
      <c r="F703" s="984"/>
      <c r="G703" s="984"/>
      <c r="H703" s="984"/>
      <c r="I703" s="984"/>
      <c r="J703" s="984"/>
      <c r="K703" s="984"/>
      <c r="L703" s="984"/>
      <c r="M703" s="984"/>
      <c r="N703" s="984"/>
      <c r="O703" s="984"/>
      <c r="P703" s="984"/>
      <c r="Q703" s="984"/>
      <c r="R703" s="984"/>
      <c r="S703" s="984"/>
      <c r="T703" s="984"/>
      <c r="U703" s="984"/>
      <c r="V703" s="984"/>
      <c r="W703" s="984"/>
      <c r="X703" s="984"/>
      <c r="Y703" s="984"/>
      <c r="Z703" s="984"/>
    </row>
    <row r="704">
      <c r="A704" s="984"/>
      <c r="B704" s="984"/>
      <c r="C704" s="984"/>
      <c r="D704" s="984"/>
      <c r="E704" s="984"/>
      <c r="F704" s="984"/>
      <c r="G704" s="984"/>
      <c r="H704" s="984"/>
      <c r="I704" s="984"/>
      <c r="J704" s="984"/>
      <c r="K704" s="984"/>
      <c r="L704" s="984"/>
      <c r="M704" s="984"/>
      <c r="N704" s="984"/>
      <c r="O704" s="984"/>
      <c r="P704" s="984"/>
      <c r="Q704" s="984"/>
      <c r="R704" s="984"/>
      <c r="S704" s="984"/>
      <c r="T704" s="984"/>
      <c r="U704" s="984"/>
      <c r="V704" s="984"/>
      <c r="W704" s="984"/>
      <c r="X704" s="984"/>
      <c r="Y704" s="984"/>
      <c r="Z704" s="984"/>
    </row>
    <row r="705">
      <c r="A705" s="984"/>
      <c r="B705" s="984"/>
      <c r="C705" s="984"/>
      <c r="D705" s="984"/>
      <c r="E705" s="984"/>
      <c r="F705" s="984"/>
      <c r="G705" s="984"/>
      <c r="H705" s="984"/>
      <c r="I705" s="984"/>
      <c r="J705" s="984"/>
      <c r="K705" s="984"/>
      <c r="L705" s="984"/>
      <c r="M705" s="984"/>
      <c r="N705" s="984"/>
      <c r="O705" s="984"/>
      <c r="P705" s="984"/>
      <c r="Q705" s="984"/>
      <c r="R705" s="984"/>
      <c r="S705" s="984"/>
      <c r="T705" s="984"/>
      <c r="U705" s="984"/>
      <c r="V705" s="984"/>
      <c r="W705" s="984"/>
      <c r="X705" s="984"/>
      <c r="Y705" s="984"/>
      <c r="Z705" s="984"/>
    </row>
    <row r="706">
      <c r="A706" s="984"/>
      <c r="B706" s="984"/>
      <c r="C706" s="984"/>
      <c r="D706" s="984"/>
      <c r="E706" s="984"/>
      <c r="F706" s="984"/>
      <c r="G706" s="984"/>
      <c r="H706" s="984"/>
      <c r="I706" s="984"/>
      <c r="J706" s="984"/>
      <c r="K706" s="984"/>
      <c r="L706" s="984"/>
      <c r="M706" s="984"/>
      <c r="N706" s="984"/>
      <c r="O706" s="984"/>
      <c r="P706" s="984"/>
      <c r="Q706" s="984"/>
      <c r="R706" s="984"/>
      <c r="S706" s="984"/>
      <c r="T706" s="984"/>
      <c r="U706" s="984"/>
      <c r="V706" s="984"/>
      <c r="W706" s="984"/>
      <c r="X706" s="984"/>
      <c r="Y706" s="984"/>
      <c r="Z706" s="984"/>
    </row>
    <row r="707">
      <c r="A707" s="984"/>
      <c r="B707" s="984"/>
      <c r="C707" s="984"/>
      <c r="D707" s="984"/>
      <c r="E707" s="984"/>
      <c r="F707" s="984"/>
      <c r="G707" s="984"/>
      <c r="H707" s="984"/>
      <c r="I707" s="984"/>
      <c r="J707" s="984"/>
      <c r="K707" s="984"/>
      <c r="L707" s="984"/>
      <c r="M707" s="984"/>
      <c r="N707" s="984"/>
      <c r="O707" s="984"/>
      <c r="P707" s="984"/>
      <c r="Q707" s="984"/>
      <c r="R707" s="984"/>
      <c r="S707" s="984"/>
      <c r="T707" s="984"/>
      <c r="U707" s="984"/>
      <c r="V707" s="984"/>
      <c r="W707" s="984"/>
      <c r="X707" s="984"/>
      <c r="Y707" s="984"/>
      <c r="Z707" s="984"/>
    </row>
    <row r="708">
      <c r="A708" s="984"/>
      <c r="B708" s="984"/>
      <c r="C708" s="984"/>
      <c r="D708" s="984"/>
      <c r="E708" s="984"/>
      <c r="F708" s="984"/>
      <c r="G708" s="984"/>
      <c r="H708" s="984"/>
      <c r="I708" s="984"/>
      <c r="J708" s="984"/>
      <c r="K708" s="984"/>
      <c r="L708" s="984"/>
      <c r="M708" s="984"/>
      <c r="N708" s="984"/>
      <c r="O708" s="984"/>
      <c r="P708" s="984"/>
      <c r="Q708" s="984"/>
      <c r="R708" s="984"/>
      <c r="S708" s="984"/>
      <c r="T708" s="984"/>
      <c r="U708" s="984"/>
      <c r="V708" s="984"/>
      <c r="W708" s="984"/>
      <c r="X708" s="984"/>
      <c r="Y708" s="984"/>
      <c r="Z708" s="984"/>
    </row>
    <row r="709">
      <c r="A709" s="984"/>
      <c r="B709" s="984"/>
      <c r="C709" s="984"/>
      <c r="D709" s="984"/>
      <c r="E709" s="984"/>
      <c r="F709" s="984"/>
      <c r="G709" s="984"/>
      <c r="H709" s="984"/>
      <c r="I709" s="984"/>
      <c r="J709" s="984"/>
      <c r="K709" s="984"/>
      <c r="L709" s="984"/>
      <c r="M709" s="984"/>
      <c r="N709" s="984"/>
      <c r="O709" s="984"/>
      <c r="P709" s="984"/>
      <c r="Q709" s="984"/>
      <c r="R709" s="984"/>
      <c r="S709" s="984"/>
      <c r="T709" s="984"/>
      <c r="U709" s="984"/>
      <c r="V709" s="984"/>
      <c r="W709" s="984"/>
      <c r="X709" s="984"/>
      <c r="Y709" s="984"/>
      <c r="Z709" s="984"/>
    </row>
    <row r="710">
      <c r="A710" s="984"/>
      <c r="B710" s="984"/>
      <c r="C710" s="984"/>
      <c r="D710" s="984"/>
      <c r="E710" s="984"/>
      <c r="F710" s="984"/>
      <c r="G710" s="984"/>
      <c r="H710" s="984"/>
      <c r="I710" s="984"/>
      <c r="J710" s="984"/>
      <c r="K710" s="984"/>
      <c r="L710" s="984"/>
      <c r="M710" s="984"/>
      <c r="N710" s="984"/>
      <c r="O710" s="984"/>
      <c r="P710" s="984"/>
      <c r="Q710" s="984"/>
      <c r="R710" s="984"/>
      <c r="S710" s="984"/>
      <c r="T710" s="984"/>
      <c r="U710" s="984"/>
      <c r="V710" s="984"/>
      <c r="W710" s="984"/>
      <c r="X710" s="984"/>
      <c r="Y710" s="984"/>
      <c r="Z710" s="984"/>
    </row>
    <row r="711">
      <c r="A711" s="984"/>
      <c r="B711" s="984"/>
      <c r="C711" s="984"/>
      <c r="D711" s="984"/>
      <c r="E711" s="984"/>
      <c r="F711" s="984"/>
      <c r="G711" s="984"/>
      <c r="H711" s="984"/>
      <c r="I711" s="984"/>
      <c r="J711" s="984"/>
      <c r="K711" s="984"/>
      <c r="L711" s="984"/>
      <c r="M711" s="984"/>
      <c r="N711" s="984"/>
      <c r="O711" s="984"/>
      <c r="P711" s="984"/>
      <c r="Q711" s="984"/>
      <c r="R711" s="984"/>
      <c r="S711" s="984"/>
      <c r="T711" s="984"/>
      <c r="U711" s="984"/>
      <c r="V711" s="984"/>
      <c r="W711" s="984"/>
      <c r="X711" s="984"/>
      <c r="Y711" s="984"/>
      <c r="Z711" s="984"/>
    </row>
    <row r="712">
      <c r="A712" s="984"/>
      <c r="B712" s="984"/>
      <c r="C712" s="984"/>
      <c r="D712" s="984"/>
      <c r="E712" s="984"/>
      <c r="F712" s="984"/>
      <c r="G712" s="984"/>
      <c r="H712" s="984"/>
      <c r="I712" s="984"/>
      <c r="J712" s="984"/>
      <c r="K712" s="984"/>
      <c r="L712" s="984"/>
      <c r="M712" s="984"/>
      <c r="N712" s="984"/>
      <c r="O712" s="984"/>
      <c r="P712" s="984"/>
      <c r="Q712" s="984"/>
      <c r="R712" s="984"/>
      <c r="S712" s="984"/>
      <c r="T712" s="984"/>
      <c r="U712" s="984"/>
      <c r="V712" s="984"/>
      <c r="W712" s="984"/>
      <c r="X712" s="984"/>
      <c r="Y712" s="984"/>
      <c r="Z712" s="984"/>
    </row>
    <row r="713">
      <c r="A713" s="984"/>
      <c r="B713" s="984"/>
      <c r="C713" s="984"/>
      <c r="D713" s="984"/>
      <c r="E713" s="984"/>
      <c r="F713" s="984"/>
      <c r="G713" s="984"/>
      <c r="H713" s="984"/>
      <c r="I713" s="984"/>
      <c r="J713" s="984"/>
      <c r="K713" s="984"/>
      <c r="L713" s="984"/>
      <c r="M713" s="984"/>
      <c r="N713" s="984"/>
      <c r="O713" s="984"/>
      <c r="P713" s="984"/>
      <c r="Q713" s="984"/>
      <c r="R713" s="984"/>
      <c r="S713" s="984"/>
      <c r="T713" s="984"/>
      <c r="U713" s="984"/>
      <c r="V713" s="984"/>
      <c r="W713" s="984"/>
      <c r="X713" s="984"/>
      <c r="Y713" s="984"/>
      <c r="Z713" s="984"/>
    </row>
    <row r="714">
      <c r="A714" s="984"/>
      <c r="B714" s="984"/>
      <c r="C714" s="984"/>
      <c r="D714" s="984"/>
      <c r="E714" s="984"/>
      <c r="F714" s="984"/>
      <c r="G714" s="984"/>
      <c r="H714" s="984"/>
      <c r="I714" s="984"/>
      <c r="J714" s="984"/>
      <c r="K714" s="984"/>
      <c r="L714" s="984"/>
      <c r="M714" s="984"/>
      <c r="N714" s="984"/>
      <c r="O714" s="984"/>
      <c r="P714" s="984"/>
      <c r="Q714" s="984"/>
      <c r="R714" s="984"/>
      <c r="S714" s="984"/>
      <c r="T714" s="984"/>
      <c r="U714" s="984"/>
      <c r="V714" s="984"/>
      <c r="W714" s="984"/>
      <c r="X714" s="984"/>
      <c r="Y714" s="984"/>
      <c r="Z714" s="984"/>
    </row>
    <row r="715">
      <c r="A715" s="984"/>
      <c r="B715" s="984"/>
      <c r="C715" s="984"/>
      <c r="D715" s="984"/>
      <c r="E715" s="984"/>
      <c r="F715" s="984"/>
      <c r="G715" s="984"/>
      <c r="H715" s="984"/>
      <c r="I715" s="984"/>
      <c r="J715" s="984"/>
      <c r="K715" s="984"/>
      <c r="L715" s="984"/>
      <c r="M715" s="984"/>
      <c r="N715" s="984"/>
      <c r="O715" s="984"/>
      <c r="P715" s="984"/>
      <c r="Q715" s="984"/>
      <c r="R715" s="984"/>
      <c r="S715" s="984"/>
      <c r="T715" s="984"/>
      <c r="U715" s="984"/>
      <c r="V715" s="984"/>
      <c r="W715" s="984"/>
      <c r="X715" s="984"/>
      <c r="Y715" s="984"/>
      <c r="Z715" s="984"/>
    </row>
    <row r="716">
      <c r="A716" s="984"/>
      <c r="B716" s="984"/>
      <c r="C716" s="984"/>
      <c r="D716" s="984"/>
      <c r="E716" s="984"/>
      <c r="F716" s="984"/>
      <c r="G716" s="984"/>
      <c r="H716" s="984"/>
      <c r="I716" s="984"/>
      <c r="J716" s="984"/>
      <c r="K716" s="984"/>
      <c r="L716" s="984"/>
      <c r="M716" s="984"/>
      <c r="N716" s="984"/>
      <c r="O716" s="984"/>
      <c r="P716" s="984"/>
      <c r="Q716" s="984"/>
      <c r="R716" s="984"/>
      <c r="S716" s="984"/>
      <c r="T716" s="984"/>
      <c r="U716" s="984"/>
      <c r="V716" s="984"/>
      <c r="W716" s="984"/>
      <c r="X716" s="984"/>
      <c r="Y716" s="984"/>
      <c r="Z716" s="984"/>
    </row>
    <row r="717">
      <c r="A717" s="984"/>
      <c r="B717" s="984"/>
      <c r="C717" s="984"/>
      <c r="D717" s="984"/>
      <c r="E717" s="984"/>
      <c r="F717" s="984"/>
      <c r="G717" s="984"/>
      <c r="H717" s="984"/>
      <c r="I717" s="984"/>
      <c r="J717" s="984"/>
      <c r="K717" s="984"/>
      <c r="L717" s="984"/>
      <c r="M717" s="984"/>
      <c r="N717" s="984"/>
      <c r="O717" s="984"/>
      <c r="P717" s="984"/>
      <c r="Q717" s="984"/>
      <c r="R717" s="984"/>
      <c r="S717" s="984"/>
      <c r="T717" s="984"/>
      <c r="U717" s="984"/>
      <c r="V717" s="984"/>
      <c r="W717" s="984"/>
      <c r="X717" s="984"/>
      <c r="Y717" s="984"/>
      <c r="Z717" s="984"/>
    </row>
    <row r="718">
      <c r="A718" s="984"/>
      <c r="B718" s="984"/>
      <c r="C718" s="984"/>
      <c r="D718" s="984"/>
      <c r="E718" s="984"/>
      <c r="F718" s="984"/>
      <c r="G718" s="984"/>
      <c r="H718" s="984"/>
      <c r="I718" s="984"/>
      <c r="J718" s="984"/>
      <c r="K718" s="984"/>
      <c r="L718" s="984"/>
      <c r="M718" s="984"/>
      <c r="N718" s="984"/>
      <c r="O718" s="984"/>
      <c r="P718" s="984"/>
      <c r="Q718" s="984"/>
      <c r="R718" s="984"/>
      <c r="S718" s="984"/>
      <c r="T718" s="984"/>
      <c r="U718" s="984"/>
      <c r="V718" s="984"/>
      <c r="W718" s="984"/>
      <c r="X718" s="984"/>
      <c r="Y718" s="984"/>
      <c r="Z718" s="984"/>
    </row>
    <row r="719">
      <c r="A719" s="984"/>
      <c r="B719" s="984"/>
      <c r="C719" s="984"/>
      <c r="D719" s="984"/>
      <c r="E719" s="984"/>
      <c r="F719" s="984"/>
      <c r="G719" s="984"/>
      <c r="H719" s="984"/>
      <c r="I719" s="984"/>
      <c r="J719" s="984"/>
      <c r="K719" s="984"/>
      <c r="L719" s="984"/>
      <c r="M719" s="984"/>
      <c r="N719" s="984"/>
      <c r="O719" s="984"/>
      <c r="P719" s="984"/>
      <c r="Q719" s="984"/>
      <c r="R719" s="984"/>
      <c r="S719" s="984"/>
      <c r="T719" s="984"/>
      <c r="U719" s="984"/>
      <c r="V719" s="984"/>
      <c r="W719" s="984"/>
      <c r="X719" s="984"/>
      <c r="Y719" s="984"/>
      <c r="Z719" s="984"/>
    </row>
    <row r="720">
      <c r="A720" s="984"/>
      <c r="B720" s="984"/>
      <c r="C720" s="984"/>
      <c r="D720" s="984"/>
      <c r="E720" s="984"/>
      <c r="F720" s="984"/>
      <c r="G720" s="984"/>
      <c r="H720" s="984"/>
      <c r="I720" s="984"/>
      <c r="J720" s="984"/>
      <c r="K720" s="984"/>
      <c r="L720" s="984"/>
      <c r="M720" s="984"/>
      <c r="N720" s="984"/>
      <c r="O720" s="984"/>
      <c r="P720" s="984"/>
      <c r="Q720" s="984"/>
      <c r="R720" s="984"/>
      <c r="S720" s="984"/>
      <c r="T720" s="984"/>
      <c r="U720" s="984"/>
      <c r="V720" s="984"/>
      <c r="W720" s="984"/>
      <c r="X720" s="984"/>
      <c r="Y720" s="984"/>
      <c r="Z720" s="984"/>
    </row>
    <row r="721">
      <c r="A721" s="984"/>
      <c r="B721" s="984"/>
      <c r="C721" s="984"/>
      <c r="D721" s="984"/>
      <c r="E721" s="984"/>
      <c r="F721" s="984"/>
      <c r="G721" s="984"/>
      <c r="H721" s="984"/>
      <c r="I721" s="984"/>
      <c r="J721" s="984"/>
      <c r="K721" s="984"/>
      <c r="L721" s="984"/>
      <c r="M721" s="984"/>
      <c r="N721" s="984"/>
      <c r="O721" s="984"/>
      <c r="P721" s="984"/>
      <c r="Q721" s="984"/>
      <c r="R721" s="984"/>
      <c r="S721" s="984"/>
      <c r="T721" s="984"/>
      <c r="U721" s="984"/>
      <c r="V721" s="984"/>
      <c r="W721" s="984"/>
      <c r="X721" s="984"/>
      <c r="Y721" s="984"/>
      <c r="Z721" s="984"/>
    </row>
    <row r="722">
      <c r="A722" s="984"/>
      <c r="B722" s="984"/>
      <c r="C722" s="984"/>
      <c r="D722" s="984"/>
      <c r="E722" s="984"/>
      <c r="F722" s="984"/>
      <c r="G722" s="984"/>
      <c r="H722" s="984"/>
      <c r="I722" s="984"/>
      <c r="J722" s="984"/>
      <c r="K722" s="984"/>
      <c r="L722" s="984"/>
      <c r="M722" s="984"/>
      <c r="N722" s="984"/>
      <c r="O722" s="984"/>
      <c r="P722" s="984"/>
      <c r="Q722" s="984"/>
      <c r="R722" s="984"/>
      <c r="S722" s="984"/>
      <c r="T722" s="984"/>
      <c r="U722" s="984"/>
      <c r="V722" s="984"/>
      <c r="W722" s="984"/>
      <c r="X722" s="984"/>
      <c r="Y722" s="984"/>
      <c r="Z722" s="984"/>
    </row>
    <row r="723">
      <c r="A723" s="984"/>
      <c r="B723" s="984"/>
      <c r="C723" s="984"/>
      <c r="D723" s="984"/>
      <c r="E723" s="984"/>
      <c r="F723" s="984"/>
      <c r="G723" s="984"/>
      <c r="H723" s="984"/>
      <c r="I723" s="984"/>
      <c r="J723" s="984"/>
      <c r="K723" s="984"/>
      <c r="L723" s="984"/>
      <c r="M723" s="984"/>
      <c r="N723" s="984"/>
      <c r="O723" s="984"/>
      <c r="P723" s="984"/>
      <c r="Q723" s="984"/>
      <c r="R723" s="984"/>
      <c r="S723" s="984"/>
      <c r="T723" s="984"/>
      <c r="U723" s="984"/>
      <c r="V723" s="984"/>
      <c r="W723" s="984"/>
      <c r="X723" s="984"/>
      <c r="Y723" s="984"/>
      <c r="Z723" s="984"/>
    </row>
    <row r="724">
      <c r="A724" s="984"/>
      <c r="B724" s="984"/>
      <c r="C724" s="984"/>
      <c r="D724" s="984"/>
      <c r="E724" s="984"/>
      <c r="F724" s="984"/>
      <c r="G724" s="984"/>
      <c r="H724" s="984"/>
      <c r="I724" s="984"/>
      <c r="J724" s="984"/>
      <c r="K724" s="984"/>
      <c r="L724" s="984"/>
      <c r="M724" s="984"/>
      <c r="N724" s="984"/>
      <c r="O724" s="984"/>
      <c r="P724" s="984"/>
      <c r="Q724" s="984"/>
      <c r="R724" s="984"/>
      <c r="S724" s="984"/>
      <c r="T724" s="984"/>
      <c r="U724" s="984"/>
      <c r="V724" s="984"/>
      <c r="W724" s="984"/>
      <c r="X724" s="984"/>
      <c r="Y724" s="984"/>
      <c r="Z724" s="984"/>
    </row>
    <row r="725">
      <c r="A725" s="984"/>
      <c r="B725" s="984"/>
      <c r="C725" s="984"/>
      <c r="D725" s="984"/>
      <c r="E725" s="984"/>
      <c r="F725" s="984"/>
      <c r="G725" s="984"/>
      <c r="H725" s="984"/>
      <c r="I725" s="984"/>
      <c r="J725" s="984"/>
      <c r="K725" s="984"/>
      <c r="L725" s="984"/>
      <c r="M725" s="984"/>
      <c r="N725" s="984"/>
      <c r="O725" s="984"/>
      <c r="P725" s="984"/>
      <c r="Q725" s="984"/>
      <c r="R725" s="984"/>
      <c r="S725" s="984"/>
      <c r="T725" s="984"/>
      <c r="U725" s="984"/>
      <c r="V725" s="984"/>
      <c r="W725" s="984"/>
      <c r="X725" s="984"/>
      <c r="Y725" s="984"/>
      <c r="Z725" s="984"/>
    </row>
    <row r="726">
      <c r="A726" s="984"/>
      <c r="B726" s="984"/>
      <c r="C726" s="984"/>
      <c r="D726" s="984"/>
      <c r="E726" s="984"/>
      <c r="F726" s="984"/>
      <c r="G726" s="984"/>
      <c r="H726" s="984"/>
      <c r="I726" s="984"/>
      <c r="J726" s="984"/>
      <c r="K726" s="984"/>
      <c r="L726" s="984"/>
      <c r="M726" s="984"/>
      <c r="N726" s="984"/>
      <c r="O726" s="984"/>
      <c r="P726" s="984"/>
      <c r="Q726" s="984"/>
      <c r="R726" s="984"/>
      <c r="S726" s="984"/>
      <c r="T726" s="984"/>
      <c r="U726" s="984"/>
      <c r="V726" s="984"/>
      <c r="W726" s="984"/>
      <c r="X726" s="984"/>
      <c r="Y726" s="984"/>
      <c r="Z726" s="984"/>
    </row>
    <row r="727">
      <c r="A727" s="984"/>
      <c r="B727" s="984"/>
      <c r="C727" s="984"/>
      <c r="D727" s="984"/>
      <c r="E727" s="984"/>
      <c r="F727" s="984"/>
      <c r="G727" s="984"/>
      <c r="H727" s="984"/>
      <c r="I727" s="984"/>
      <c r="J727" s="984"/>
      <c r="K727" s="984"/>
      <c r="L727" s="984"/>
      <c r="M727" s="984"/>
      <c r="N727" s="984"/>
      <c r="O727" s="984"/>
      <c r="P727" s="984"/>
      <c r="Q727" s="984"/>
      <c r="R727" s="984"/>
      <c r="S727" s="984"/>
      <c r="T727" s="984"/>
      <c r="U727" s="984"/>
      <c r="V727" s="984"/>
      <c r="W727" s="984"/>
      <c r="X727" s="984"/>
      <c r="Y727" s="984"/>
      <c r="Z727" s="984"/>
    </row>
    <row r="728">
      <c r="A728" s="984"/>
      <c r="B728" s="984"/>
      <c r="C728" s="984"/>
      <c r="D728" s="984"/>
      <c r="E728" s="984"/>
      <c r="F728" s="984"/>
      <c r="G728" s="984"/>
      <c r="H728" s="984"/>
      <c r="I728" s="984"/>
      <c r="J728" s="984"/>
      <c r="K728" s="984"/>
      <c r="L728" s="984"/>
      <c r="M728" s="984"/>
      <c r="N728" s="984"/>
      <c r="O728" s="984"/>
      <c r="P728" s="984"/>
      <c r="Q728" s="984"/>
      <c r="R728" s="984"/>
      <c r="S728" s="984"/>
      <c r="T728" s="984"/>
      <c r="U728" s="984"/>
      <c r="V728" s="984"/>
      <c r="W728" s="984"/>
      <c r="X728" s="984"/>
      <c r="Y728" s="984"/>
      <c r="Z728" s="984"/>
    </row>
    <row r="729">
      <c r="A729" s="984"/>
      <c r="B729" s="984"/>
      <c r="C729" s="984"/>
      <c r="D729" s="984"/>
      <c r="E729" s="984"/>
      <c r="F729" s="984"/>
      <c r="G729" s="984"/>
      <c r="H729" s="984"/>
      <c r="I729" s="984"/>
      <c r="J729" s="984"/>
      <c r="K729" s="984"/>
      <c r="L729" s="984"/>
      <c r="M729" s="984"/>
      <c r="N729" s="984"/>
      <c r="O729" s="984"/>
      <c r="P729" s="984"/>
      <c r="Q729" s="984"/>
      <c r="R729" s="984"/>
      <c r="S729" s="984"/>
      <c r="T729" s="984"/>
      <c r="U729" s="984"/>
      <c r="V729" s="984"/>
      <c r="W729" s="984"/>
      <c r="X729" s="984"/>
      <c r="Y729" s="984"/>
      <c r="Z729" s="984"/>
    </row>
    <row r="730">
      <c r="A730" s="984"/>
      <c r="B730" s="984"/>
      <c r="C730" s="984"/>
      <c r="D730" s="984"/>
      <c r="E730" s="984"/>
      <c r="F730" s="984"/>
      <c r="G730" s="984"/>
      <c r="H730" s="984"/>
      <c r="I730" s="984"/>
      <c r="J730" s="984"/>
      <c r="K730" s="984"/>
      <c r="L730" s="984"/>
      <c r="M730" s="984"/>
      <c r="N730" s="984"/>
      <c r="O730" s="984"/>
      <c r="P730" s="984"/>
      <c r="Q730" s="984"/>
      <c r="R730" s="984"/>
      <c r="S730" s="984"/>
      <c r="T730" s="984"/>
      <c r="U730" s="984"/>
      <c r="V730" s="984"/>
      <c r="W730" s="984"/>
      <c r="X730" s="984"/>
      <c r="Y730" s="984"/>
      <c r="Z730" s="984"/>
    </row>
    <row r="731">
      <c r="A731" s="984"/>
      <c r="B731" s="984"/>
      <c r="C731" s="984"/>
      <c r="D731" s="984"/>
      <c r="E731" s="984"/>
      <c r="F731" s="984"/>
      <c r="G731" s="984"/>
      <c r="H731" s="984"/>
      <c r="I731" s="984"/>
      <c r="J731" s="984"/>
      <c r="K731" s="984"/>
      <c r="L731" s="984"/>
      <c r="M731" s="984"/>
      <c r="N731" s="984"/>
      <c r="O731" s="984"/>
      <c r="P731" s="984"/>
      <c r="Q731" s="984"/>
      <c r="R731" s="984"/>
      <c r="S731" s="984"/>
      <c r="T731" s="984"/>
      <c r="U731" s="984"/>
      <c r="V731" s="984"/>
      <c r="W731" s="984"/>
      <c r="X731" s="984"/>
      <c r="Y731" s="984"/>
      <c r="Z731" s="984"/>
    </row>
    <row r="732">
      <c r="A732" s="984"/>
      <c r="B732" s="984"/>
      <c r="C732" s="984"/>
      <c r="D732" s="984"/>
      <c r="E732" s="984"/>
      <c r="F732" s="984"/>
      <c r="G732" s="984"/>
      <c r="H732" s="984"/>
      <c r="I732" s="984"/>
      <c r="J732" s="984"/>
      <c r="K732" s="984"/>
      <c r="L732" s="984"/>
      <c r="M732" s="984"/>
      <c r="N732" s="984"/>
      <c r="O732" s="984"/>
      <c r="P732" s="984"/>
      <c r="Q732" s="984"/>
      <c r="R732" s="984"/>
      <c r="S732" s="984"/>
      <c r="T732" s="984"/>
      <c r="U732" s="984"/>
      <c r="V732" s="984"/>
      <c r="W732" s="984"/>
      <c r="X732" s="984"/>
      <c r="Y732" s="984"/>
      <c r="Z732" s="984"/>
    </row>
    <row r="733">
      <c r="A733" s="984"/>
      <c r="B733" s="984"/>
      <c r="C733" s="984"/>
      <c r="D733" s="984"/>
      <c r="E733" s="984"/>
      <c r="F733" s="984"/>
      <c r="G733" s="984"/>
      <c r="H733" s="984"/>
      <c r="I733" s="984"/>
      <c r="J733" s="984"/>
      <c r="K733" s="984"/>
      <c r="L733" s="984"/>
      <c r="M733" s="984"/>
      <c r="N733" s="984"/>
      <c r="O733" s="984"/>
      <c r="P733" s="984"/>
      <c r="Q733" s="984"/>
      <c r="R733" s="984"/>
      <c r="S733" s="984"/>
      <c r="T733" s="984"/>
      <c r="U733" s="984"/>
      <c r="V733" s="984"/>
      <c r="W733" s="984"/>
      <c r="X733" s="984"/>
      <c r="Y733" s="984"/>
      <c r="Z733" s="984"/>
    </row>
    <row r="734">
      <c r="A734" s="984"/>
      <c r="B734" s="984"/>
      <c r="C734" s="984"/>
      <c r="D734" s="984"/>
      <c r="E734" s="984"/>
      <c r="F734" s="984"/>
      <c r="G734" s="984"/>
      <c r="H734" s="984"/>
      <c r="I734" s="984"/>
      <c r="J734" s="984"/>
      <c r="K734" s="984"/>
      <c r="L734" s="984"/>
      <c r="M734" s="984"/>
      <c r="N734" s="984"/>
      <c r="O734" s="984"/>
      <c r="P734" s="984"/>
      <c r="Q734" s="984"/>
      <c r="R734" s="984"/>
      <c r="S734" s="984"/>
      <c r="T734" s="984"/>
      <c r="U734" s="984"/>
      <c r="V734" s="984"/>
      <c r="W734" s="984"/>
      <c r="X734" s="984"/>
      <c r="Y734" s="984"/>
      <c r="Z734" s="984"/>
    </row>
    <row r="735">
      <c r="A735" s="984"/>
      <c r="B735" s="984"/>
      <c r="C735" s="984"/>
      <c r="D735" s="984"/>
      <c r="E735" s="984"/>
      <c r="F735" s="984"/>
      <c r="G735" s="984"/>
      <c r="H735" s="984"/>
      <c r="I735" s="984"/>
      <c r="J735" s="984"/>
      <c r="K735" s="984"/>
      <c r="L735" s="984"/>
      <c r="M735" s="984"/>
      <c r="N735" s="984"/>
      <c r="O735" s="984"/>
      <c r="P735" s="984"/>
      <c r="Q735" s="984"/>
      <c r="R735" s="984"/>
      <c r="S735" s="984"/>
      <c r="T735" s="984"/>
      <c r="U735" s="984"/>
      <c r="V735" s="984"/>
      <c r="W735" s="984"/>
      <c r="X735" s="984"/>
      <c r="Y735" s="984"/>
      <c r="Z735" s="984"/>
    </row>
    <row r="736">
      <c r="A736" s="984"/>
      <c r="B736" s="984"/>
      <c r="C736" s="984"/>
      <c r="D736" s="984"/>
      <c r="E736" s="984"/>
      <c r="F736" s="984"/>
      <c r="G736" s="984"/>
      <c r="H736" s="984"/>
      <c r="I736" s="984"/>
      <c r="J736" s="984"/>
      <c r="K736" s="984"/>
      <c r="L736" s="984"/>
      <c r="M736" s="984"/>
      <c r="N736" s="984"/>
      <c r="O736" s="984"/>
      <c r="P736" s="984"/>
      <c r="Q736" s="984"/>
      <c r="R736" s="984"/>
      <c r="S736" s="984"/>
      <c r="T736" s="984"/>
      <c r="U736" s="984"/>
      <c r="V736" s="984"/>
      <c r="W736" s="984"/>
      <c r="X736" s="984"/>
      <c r="Y736" s="984"/>
      <c r="Z736" s="984"/>
    </row>
    <row r="737">
      <c r="A737" s="984"/>
      <c r="B737" s="984"/>
      <c r="C737" s="984"/>
      <c r="D737" s="984"/>
      <c r="E737" s="984"/>
      <c r="F737" s="984"/>
      <c r="G737" s="984"/>
      <c r="H737" s="984"/>
      <c r="I737" s="984"/>
      <c r="J737" s="984"/>
      <c r="K737" s="984"/>
      <c r="L737" s="984"/>
      <c r="M737" s="984"/>
      <c r="N737" s="984"/>
      <c r="O737" s="984"/>
      <c r="P737" s="984"/>
      <c r="Q737" s="984"/>
      <c r="R737" s="984"/>
      <c r="S737" s="984"/>
      <c r="T737" s="984"/>
      <c r="U737" s="984"/>
      <c r="V737" s="984"/>
      <c r="W737" s="984"/>
      <c r="X737" s="984"/>
      <c r="Y737" s="984"/>
      <c r="Z737" s="984"/>
    </row>
    <row r="738">
      <c r="A738" s="984"/>
      <c r="B738" s="984"/>
      <c r="C738" s="984"/>
      <c r="D738" s="984"/>
      <c r="E738" s="984"/>
      <c r="F738" s="984"/>
      <c r="G738" s="984"/>
      <c r="H738" s="984"/>
      <c r="I738" s="984"/>
      <c r="J738" s="984"/>
      <c r="K738" s="984"/>
      <c r="L738" s="984"/>
      <c r="M738" s="984"/>
      <c r="N738" s="984"/>
      <c r="O738" s="984"/>
      <c r="P738" s="984"/>
      <c r="Q738" s="984"/>
      <c r="R738" s="984"/>
      <c r="S738" s="984"/>
      <c r="T738" s="984"/>
      <c r="U738" s="984"/>
      <c r="V738" s="984"/>
      <c r="W738" s="984"/>
      <c r="X738" s="984"/>
      <c r="Y738" s="984"/>
      <c r="Z738" s="984"/>
    </row>
    <row r="739">
      <c r="A739" s="984"/>
      <c r="B739" s="984"/>
      <c r="C739" s="984"/>
      <c r="D739" s="984"/>
      <c r="E739" s="984"/>
      <c r="F739" s="984"/>
      <c r="G739" s="984"/>
      <c r="H739" s="984"/>
      <c r="I739" s="984"/>
      <c r="J739" s="984"/>
      <c r="K739" s="984"/>
      <c r="L739" s="984"/>
      <c r="M739" s="984"/>
      <c r="N739" s="984"/>
      <c r="O739" s="984"/>
      <c r="P739" s="984"/>
      <c r="Q739" s="984"/>
      <c r="R739" s="984"/>
      <c r="S739" s="984"/>
      <c r="T739" s="984"/>
      <c r="U739" s="984"/>
      <c r="V739" s="984"/>
      <c r="W739" s="984"/>
      <c r="X739" s="984"/>
      <c r="Y739" s="984"/>
      <c r="Z739" s="984"/>
    </row>
    <row r="740">
      <c r="A740" s="984"/>
      <c r="B740" s="984"/>
      <c r="C740" s="984"/>
      <c r="D740" s="984"/>
      <c r="E740" s="984"/>
      <c r="F740" s="984"/>
      <c r="G740" s="984"/>
      <c r="H740" s="984"/>
      <c r="I740" s="984"/>
      <c r="J740" s="984"/>
      <c r="K740" s="984"/>
      <c r="L740" s="984"/>
      <c r="M740" s="984"/>
      <c r="N740" s="984"/>
      <c r="O740" s="984"/>
      <c r="P740" s="984"/>
      <c r="Q740" s="984"/>
      <c r="R740" s="984"/>
      <c r="S740" s="984"/>
      <c r="T740" s="984"/>
      <c r="U740" s="984"/>
      <c r="V740" s="984"/>
      <c r="W740" s="984"/>
      <c r="X740" s="984"/>
      <c r="Y740" s="984"/>
      <c r="Z740" s="984"/>
    </row>
    <row r="741">
      <c r="A741" s="984"/>
      <c r="B741" s="984"/>
      <c r="C741" s="984"/>
      <c r="D741" s="984"/>
      <c r="E741" s="984"/>
      <c r="F741" s="984"/>
      <c r="G741" s="984"/>
      <c r="H741" s="984"/>
      <c r="I741" s="984"/>
      <c r="J741" s="984"/>
      <c r="K741" s="984"/>
      <c r="L741" s="984"/>
      <c r="M741" s="984"/>
      <c r="N741" s="984"/>
      <c r="O741" s="984"/>
      <c r="P741" s="984"/>
      <c r="Q741" s="984"/>
      <c r="R741" s="984"/>
      <c r="S741" s="984"/>
      <c r="T741" s="984"/>
      <c r="U741" s="984"/>
      <c r="V741" s="984"/>
      <c r="W741" s="984"/>
      <c r="X741" s="984"/>
      <c r="Y741" s="984"/>
      <c r="Z741" s="984"/>
    </row>
    <row r="742">
      <c r="A742" s="984"/>
      <c r="B742" s="984"/>
      <c r="C742" s="984"/>
      <c r="D742" s="984"/>
      <c r="E742" s="984"/>
      <c r="F742" s="984"/>
      <c r="G742" s="984"/>
      <c r="H742" s="984"/>
      <c r="I742" s="984"/>
      <c r="J742" s="984"/>
      <c r="K742" s="984"/>
      <c r="L742" s="984"/>
      <c r="M742" s="984"/>
      <c r="N742" s="984"/>
      <c r="O742" s="984"/>
      <c r="P742" s="984"/>
      <c r="Q742" s="984"/>
      <c r="R742" s="984"/>
      <c r="S742" s="984"/>
      <c r="T742" s="984"/>
      <c r="U742" s="984"/>
      <c r="V742" s="984"/>
      <c r="W742" s="984"/>
      <c r="X742" s="984"/>
      <c r="Y742" s="984"/>
      <c r="Z742" s="984"/>
    </row>
    <row r="743">
      <c r="A743" s="984"/>
      <c r="B743" s="984"/>
      <c r="C743" s="984"/>
      <c r="D743" s="984"/>
      <c r="E743" s="984"/>
      <c r="F743" s="984"/>
      <c r="G743" s="984"/>
      <c r="H743" s="984"/>
      <c r="I743" s="984"/>
      <c r="J743" s="984"/>
      <c r="K743" s="984"/>
      <c r="L743" s="984"/>
      <c r="M743" s="984"/>
      <c r="N743" s="984"/>
      <c r="O743" s="984"/>
      <c r="P743" s="984"/>
      <c r="Q743" s="984"/>
      <c r="R743" s="984"/>
      <c r="S743" s="984"/>
      <c r="T743" s="984"/>
      <c r="U743" s="984"/>
      <c r="V743" s="984"/>
      <c r="W743" s="984"/>
      <c r="X743" s="984"/>
      <c r="Y743" s="984"/>
      <c r="Z743" s="984"/>
    </row>
    <row r="744">
      <c r="A744" s="984"/>
      <c r="B744" s="984"/>
      <c r="C744" s="984"/>
      <c r="D744" s="984"/>
      <c r="E744" s="984"/>
      <c r="F744" s="984"/>
      <c r="G744" s="984"/>
      <c r="H744" s="984"/>
      <c r="I744" s="984"/>
      <c r="J744" s="984"/>
      <c r="K744" s="984"/>
      <c r="L744" s="984"/>
      <c r="M744" s="984"/>
      <c r="N744" s="984"/>
      <c r="O744" s="984"/>
      <c r="P744" s="984"/>
      <c r="Q744" s="984"/>
      <c r="R744" s="984"/>
      <c r="S744" s="984"/>
      <c r="T744" s="984"/>
      <c r="U744" s="984"/>
      <c r="V744" s="984"/>
      <c r="W744" s="984"/>
      <c r="X744" s="984"/>
      <c r="Y744" s="984"/>
      <c r="Z744" s="984"/>
    </row>
    <row r="745">
      <c r="A745" s="984"/>
      <c r="B745" s="984"/>
      <c r="C745" s="984"/>
      <c r="D745" s="984"/>
      <c r="E745" s="984"/>
      <c r="F745" s="984"/>
      <c r="G745" s="984"/>
      <c r="H745" s="984"/>
      <c r="I745" s="984"/>
      <c r="J745" s="984"/>
      <c r="K745" s="984"/>
      <c r="L745" s="984"/>
      <c r="M745" s="984"/>
      <c r="N745" s="984"/>
      <c r="O745" s="984"/>
      <c r="P745" s="984"/>
      <c r="Q745" s="984"/>
      <c r="R745" s="984"/>
      <c r="S745" s="984"/>
      <c r="T745" s="984"/>
      <c r="U745" s="984"/>
      <c r="V745" s="984"/>
      <c r="W745" s="984"/>
      <c r="X745" s="984"/>
      <c r="Y745" s="984"/>
      <c r="Z745" s="984"/>
    </row>
    <row r="746">
      <c r="A746" s="984"/>
      <c r="B746" s="984"/>
      <c r="C746" s="984"/>
      <c r="D746" s="984"/>
      <c r="E746" s="984"/>
      <c r="F746" s="984"/>
      <c r="G746" s="984"/>
      <c r="H746" s="984"/>
      <c r="I746" s="984"/>
      <c r="J746" s="984"/>
      <c r="K746" s="984"/>
      <c r="L746" s="984"/>
      <c r="M746" s="984"/>
      <c r="N746" s="984"/>
      <c r="O746" s="984"/>
      <c r="P746" s="984"/>
      <c r="Q746" s="984"/>
      <c r="R746" s="984"/>
      <c r="S746" s="984"/>
      <c r="T746" s="984"/>
      <c r="U746" s="984"/>
      <c r="V746" s="984"/>
      <c r="W746" s="984"/>
      <c r="X746" s="984"/>
      <c r="Y746" s="984"/>
      <c r="Z746" s="984"/>
    </row>
    <row r="747">
      <c r="A747" s="984"/>
      <c r="B747" s="984"/>
      <c r="C747" s="984"/>
      <c r="D747" s="984"/>
      <c r="E747" s="984"/>
      <c r="F747" s="984"/>
      <c r="G747" s="984"/>
      <c r="H747" s="984"/>
      <c r="I747" s="984"/>
      <c r="J747" s="984"/>
      <c r="K747" s="984"/>
      <c r="L747" s="984"/>
      <c r="M747" s="984"/>
      <c r="N747" s="984"/>
      <c r="O747" s="984"/>
      <c r="P747" s="984"/>
      <c r="Q747" s="984"/>
      <c r="R747" s="984"/>
      <c r="S747" s="984"/>
      <c r="T747" s="984"/>
      <c r="U747" s="984"/>
      <c r="V747" s="984"/>
      <c r="W747" s="984"/>
      <c r="X747" s="984"/>
      <c r="Y747" s="984"/>
      <c r="Z747" s="984"/>
    </row>
    <row r="748">
      <c r="A748" s="984"/>
      <c r="B748" s="984"/>
      <c r="C748" s="984"/>
      <c r="D748" s="984"/>
      <c r="E748" s="984"/>
      <c r="F748" s="984"/>
      <c r="G748" s="984"/>
      <c r="H748" s="984"/>
      <c r="I748" s="984"/>
      <c r="J748" s="984"/>
      <c r="K748" s="984"/>
      <c r="L748" s="984"/>
      <c r="M748" s="984"/>
      <c r="N748" s="984"/>
      <c r="O748" s="984"/>
      <c r="P748" s="984"/>
      <c r="Q748" s="984"/>
      <c r="R748" s="984"/>
      <c r="S748" s="984"/>
      <c r="T748" s="984"/>
      <c r="U748" s="984"/>
      <c r="V748" s="984"/>
      <c r="W748" s="984"/>
      <c r="X748" s="984"/>
      <c r="Y748" s="984"/>
      <c r="Z748" s="984"/>
    </row>
    <row r="749">
      <c r="A749" s="984"/>
      <c r="B749" s="984"/>
      <c r="C749" s="984"/>
      <c r="D749" s="984"/>
      <c r="E749" s="984"/>
      <c r="F749" s="984"/>
      <c r="G749" s="984"/>
      <c r="H749" s="984"/>
      <c r="I749" s="984"/>
      <c r="J749" s="984"/>
      <c r="K749" s="984"/>
      <c r="L749" s="984"/>
      <c r="M749" s="984"/>
      <c r="N749" s="984"/>
      <c r="O749" s="984"/>
      <c r="P749" s="984"/>
      <c r="Q749" s="984"/>
      <c r="R749" s="984"/>
      <c r="S749" s="984"/>
      <c r="T749" s="984"/>
      <c r="U749" s="984"/>
      <c r="V749" s="984"/>
      <c r="W749" s="984"/>
      <c r="X749" s="984"/>
      <c r="Y749" s="984"/>
      <c r="Z749" s="984"/>
    </row>
    <row r="750">
      <c r="A750" s="984"/>
      <c r="B750" s="984"/>
      <c r="C750" s="984"/>
      <c r="D750" s="984"/>
      <c r="E750" s="984"/>
      <c r="F750" s="984"/>
      <c r="G750" s="984"/>
      <c r="H750" s="984"/>
      <c r="I750" s="984"/>
      <c r="J750" s="984"/>
      <c r="K750" s="984"/>
      <c r="L750" s="984"/>
      <c r="M750" s="984"/>
      <c r="N750" s="984"/>
      <c r="O750" s="984"/>
      <c r="P750" s="984"/>
      <c r="Q750" s="984"/>
      <c r="R750" s="984"/>
      <c r="S750" s="984"/>
      <c r="T750" s="984"/>
      <c r="U750" s="984"/>
      <c r="V750" s="984"/>
      <c r="W750" s="984"/>
      <c r="X750" s="984"/>
      <c r="Y750" s="984"/>
      <c r="Z750" s="984"/>
    </row>
    <row r="751">
      <c r="A751" s="984"/>
      <c r="B751" s="984"/>
      <c r="C751" s="984"/>
      <c r="D751" s="984"/>
      <c r="E751" s="984"/>
      <c r="F751" s="984"/>
      <c r="G751" s="984"/>
      <c r="H751" s="984"/>
      <c r="I751" s="984"/>
      <c r="J751" s="984"/>
      <c r="K751" s="984"/>
      <c r="L751" s="984"/>
      <c r="M751" s="984"/>
      <c r="N751" s="984"/>
      <c r="O751" s="984"/>
      <c r="P751" s="984"/>
      <c r="Q751" s="984"/>
      <c r="R751" s="984"/>
      <c r="S751" s="984"/>
      <c r="T751" s="984"/>
      <c r="U751" s="984"/>
      <c r="V751" s="984"/>
      <c r="W751" s="984"/>
      <c r="X751" s="984"/>
      <c r="Y751" s="984"/>
      <c r="Z751" s="984"/>
    </row>
    <row r="752">
      <c r="A752" s="984"/>
      <c r="B752" s="984"/>
      <c r="C752" s="984"/>
      <c r="D752" s="984"/>
      <c r="E752" s="984"/>
      <c r="F752" s="984"/>
      <c r="G752" s="984"/>
      <c r="H752" s="984"/>
      <c r="I752" s="984"/>
      <c r="J752" s="984"/>
      <c r="K752" s="984"/>
      <c r="L752" s="984"/>
      <c r="M752" s="984"/>
      <c r="N752" s="984"/>
      <c r="O752" s="984"/>
      <c r="P752" s="984"/>
      <c r="Q752" s="984"/>
      <c r="R752" s="984"/>
      <c r="S752" s="984"/>
      <c r="T752" s="984"/>
      <c r="U752" s="984"/>
      <c r="V752" s="984"/>
      <c r="W752" s="984"/>
      <c r="X752" s="984"/>
      <c r="Y752" s="984"/>
      <c r="Z752" s="984"/>
    </row>
    <row r="753">
      <c r="A753" s="984"/>
      <c r="B753" s="984"/>
      <c r="C753" s="984"/>
      <c r="D753" s="984"/>
      <c r="E753" s="984"/>
      <c r="F753" s="984"/>
      <c r="G753" s="984"/>
      <c r="H753" s="984"/>
      <c r="I753" s="984"/>
      <c r="J753" s="984"/>
      <c r="K753" s="984"/>
      <c r="L753" s="984"/>
      <c r="M753" s="984"/>
      <c r="N753" s="984"/>
      <c r="O753" s="984"/>
      <c r="P753" s="984"/>
      <c r="Q753" s="984"/>
      <c r="R753" s="984"/>
      <c r="S753" s="984"/>
      <c r="T753" s="984"/>
      <c r="U753" s="984"/>
      <c r="V753" s="984"/>
      <c r="W753" s="984"/>
      <c r="X753" s="984"/>
      <c r="Y753" s="984"/>
      <c r="Z753" s="984"/>
    </row>
    <row r="754">
      <c r="A754" s="984"/>
      <c r="B754" s="984"/>
      <c r="C754" s="984"/>
      <c r="D754" s="984"/>
      <c r="E754" s="984"/>
      <c r="F754" s="984"/>
      <c r="G754" s="984"/>
      <c r="H754" s="984"/>
      <c r="I754" s="984"/>
      <c r="J754" s="984"/>
      <c r="K754" s="984"/>
      <c r="L754" s="984"/>
      <c r="M754" s="984"/>
      <c r="N754" s="984"/>
      <c r="O754" s="984"/>
      <c r="P754" s="984"/>
      <c r="Q754" s="984"/>
      <c r="R754" s="984"/>
      <c r="S754" s="984"/>
      <c r="T754" s="984"/>
      <c r="U754" s="984"/>
      <c r="V754" s="984"/>
      <c r="W754" s="984"/>
      <c r="X754" s="984"/>
      <c r="Y754" s="984"/>
      <c r="Z754" s="984"/>
    </row>
    <row r="755">
      <c r="A755" s="984"/>
      <c r="B755" s="984"/>
      <c r="C755" s="984"/>
      <c r="D755" s="984"/>
      <c r="E755" s="984"/>
      <c r="F755" s="984"/>
      <c r="G755" s="984"/>
      <c r="H755" s="984"/>
      <c r="I755" s="984"/>
      <c r="J755" s="984"/>
      <c r="K755" s="984"/>
      <c r="L755" s="984"/>
      <c r="M755" s="984"/>
      <c r="N755" s="984"/>
      <c r="O755" s="984"/>
      <c r="P755" s="984"/>
      <c r="Q755" s="984"/>
      <c r="R755" s="984"/>
      <c r="S755" s="984"/>
      <c r="T755" s="984"/>
      <c r="U755" s="984"/>
      <c r="V755" s="984"/>
      <c r="W755" s="984"/>
      <c r="X755" s="984"/>
      <c r="Y755" s="984"/>
      <c r="Z755" s="984"/>
    </row>
    <row r="756">
      <c r="A756" s="984"/>
      <c r="B756" s="984"/>
      <c r="C756" s="984"/>
      <c r="D756" s="984"/>
      <c r="E756" s="984"/>
      <c r="F756" s="984"/>
      <c r="G756" s="984"/>
      <c r="H756" s="984"/>
      <c r="I756" s="984"/>
      <c r="J756" s="984"/>
      <c r="K756" s="984"/>
      <c r="L756" s="984"/>
      <c r="M756" s="984"/>
      <c r="N756" s="984"/>
      <c r="O756" s="984"/>
      <c r="P756" s="984"/>
      <c r="Q756" s="984"/>
      <c r="R756" s="984"/>
      <c r="S756" s="984"/>
      <c r="T756" s="984"/>
      <c r="U756" s="984"/>
      <c r="V756" s="984"/>
      <c r="W756" s="984"/>
      <c r="X756" s="984"/>
      <c r="Y756" s="984"/>
      <c r="Z756" s="984"/>
    </row>
    <row r="757">
      <c r="A757" s="984"/>
      <c r="B757" s="984"/>
      <c r="C757" s="984"/>
      <c r="D757" s="984"/>
      <c r="E757" s="984"/>
      <c r="F757" s="984"/>
      <c r="G757" s="984"/>
      <c r="H757" s="984"/>
      <c r="I757" s="984"/>
      <c r="J757" s="984"/>
      <c r="K757" s="984"/>
      <c r="L757" s="984"/>
      <c r="M757" s="984"/>
      <c r="N757" s="984"/>
      <c r="O757" s="984"/>
      <c r="P757" s="984"/>
      <c r="Q757" s="984"/>
      <c r="R757" s="984"/>
      <c r="S757" s="984"/>
      <c r="T757" s="984"/>
      <c r="U757" s="984"/>
      <c r="V757" s="984"/>
      <c r="W757" s="984"/>
      <c r="X757" s="984"/>
      <c r="Y757" s="984"/>
      <c r="Z757" s="984"/>
    </row>
    <row r="758">
      <c r="A758" s="984"/>
      <c r="B758" s="984"/>
      <c r="C758" s="984"/>
      <c r="D758" s="984"/>
      <c r="E758" s="984"/>
      <c r="F758" s="984"/>
      <c r="G758" s="984"/>
      <c r="H758" s="984"/>
      <c r="I758" s="984"/>
      <c r="J758" s="984"/>
      <c r="K758" s="984"/>
      <c r="L758" s="984"/>
      <c r="M758" s="984"/>
      <c r="N758" s="984"/>
      <c r="O758" s="984"/>
      <c r="P758" s="984"/>
      <c r="Q758" s="984"/>
      <c r="R758" s="984"/>
      <c r="S758" s="984"/>
      <c r="T758" s="984"/>
      <c r="U758" s="984"/>
      <c r="V758" s="984"/>
      <c r="W758" s="984"/>
      <c r="X758" s="984"/>
      <c r="Y758" s="984"/>
      <c r="Z758" s="984"/>
    </row>
    <row r="759">
      <c r="A759" s="984"/>
      <c r="B759" s="984"/>
      <c r="C759" s="984"/>
      <c r="D759" s="984"/>
      <c r="E759" s="984"/>
      <c r="F759" s="984"/>
      <c r="G759" s="984"/>
      <c r="H759" s="984"/>
      <c r="I759" s="984"/>
      <c r="J759" s="984"/>
      <c r="K759" s="984"/>
      <c r="L759" s="984"/>
      <c r="M759" s="984"/>
      <c r="N759" s="984"/>
      <c r="O759" s="984"/>
      <c r="P759" s="984"/>
      <c r="Q759" s="984"/>
      <c r="R759" s="984"/>
      <c r="S759" s="984"/>
      <c r="T759" s="984"/>
      <c r="U759" s="984"/>
      <c r="V759" s="984"/>
      <c r="W759" s="984"/>
      <c r="X759" s="984"/>
      <c r="Y759" s="984"/>
      <c r="Z759" s="984"/>
    </row>
    <row r="760">
      <c r="A760" s="984"/>
      <c r="B760" s="984"/>
      <c r="C760" s="984"/>
      <c r="D760" s="984"/>
      <c r="E760" s="984"/>
      <c r="F760" s="984"/>
      <c r="G760" s="984"/>
      <c r="H760" s="984"/>
      <c r="I760" s="984"/>
      <c r="J760" s="984"/>
      <c r="K760" s="984"/>
      <c r="L760" s="984"/>
      <c r="M760" s="984"/>
      <c r="N760" s="984"/>
      <c r="O760" s="984"/>
      <c r="P760" s="984"/>
      <c r="Q760" s="984"/>
      <c r="R760" s="984"/>
      <c r="S760" s="984"/>
      <c r="T760" s="984"/>
      <c r="U760" s="984"/>
      <c r="V760" s="984"/>
      <c r="W760" s="984"/>
      <c r="X760" s="984"/>
      <c r="Y760" s="984"/>
      <c r="Z760" s="984"/>
    </row>
    <row r="761">
      <c r="A761" s="984"/>
      <c r="B761" s="984"/>
      <c r="C761" s="984"/>
      <c r="D761" s="984"/>
      <c r="E761" s="984"/>
      <c r="F761" s="984"/>
      <c r="G761" s="984"/>
      <c r="H761" s="984"/>
      <c r="I761" s="984"/>
      <c r="J761" s="984"/>
      <c r="K761" s="984"/>
      <c r="L761" s="984"/>
      <c r="M761" s="984"/>
      <c r="N761" s="984"/>
      <c r="O761" s="984"/>
      <c r="P761" s="984"/>
      <c r="Q761" s="984"/>
      <c r="R761" s="984"/>
      <c r="S761" s="984"/>
      <c r="T761" s="984"/>
      <c r="U761" s="984"/>
      <c r="V761" s="984"/>
      <c r="W761" s="984"/>
      <c r="X761" s="984"/>
      <c r="Y761" s="984"/>
      <c r="Z761" s="984"/>
    </row>
    <row r="762">
      <c r="A762" s="984"/>
      <c r="B762" s="984"/>
      <c r="C762" s="984"/>
      <c r="D762" s="984"/>
      <c r="E762" s="984"/>
      <c r="F762" s="984"/>
      <c r="G762" s="984"/>
      <c r="H762" s="984"/>
      <c r="I762" s="984"/>
      <c r="J762" s="984"/>
      <c r="K762" s="984"/>
      <c r="L762" s="984"/>
      <c r="M762" s="984"/>
      <c r="N762" s="984"/>
      <c r="O762" s="984"/>
      <c r="P762" s="984"/>
      <c r="Q762" s="984"/>
      <c r="R762" s="984"/>
      <c r="S762" s="984"/>
      <c r="T762" s="984"/>
      <c r="U762" s="984"/>
      <c r="V762" s="984"/>
      <c r="W762" s="984"/>
      <c r="X762" s="984"/>
      <c r="Y762" s="984"/>
      <c r="Z762" s="984"/>
    </row>
    <row r="763">
      <c r="A763" s="984"/>
      <c r="B763" s="984"/>
      <c r="C763" s="984"/>
      <c r="D763" s="984"/>
      <c r="E763" s="984"/>
      <c r="F763" s="984"/>
      <c r="G763" s="984"/>
      <c r="H763" s="984"/>
      <c r="I763" s="984"/>
      <c r="J763" s="984"/>
      <c r="K763" s="984"/>
      <c r="L763" s="984"/>
      <c r="M763" s="984"/>
      <c r="N763" s="984"/>
      <c r="O763" s="984"/>
      <c r="P763" s="984"/>
      <c r="Q763" s="984"/>
      <c r="R763" s="984"/>
      <c r="S763" s="984"/>
      <c r="T763" s="984"/>
      <c r="U763" s="984"/>
      <c r="V763" s="984"/>
      <c r="W763" s="984"/>
      <c r="X763" s="984"/>
      <c r="Y763" s="984"/>
      <c r="Z763" s="984"/>
    </row>
    <row r="764">
      <c r="A764" s="984"/>
      <c r="B764" s="984"/>
      <c r="C764" s="984"/>
      <c r="D764" s="984"/>
      <c r="E764" s="984"/>
      <c r="F764" s="984"/>
      <c r="G764" s="984"/>
      <c r="H764" s="984"/>
      <c r="I764" s="984"/>
      <c r="J764" s="984"/>
      <c r="K764" s="984"/>
      <c r="L764" s="984"/>
      <c r="M764" s="984"/>
      <c r="N764" s="984"/>
      <c r="O764" s="984"/>
      <c r="P764" s="984"/>
      <c r="Q764" s="984"/>
      <c r="R764" s="984"/>
      <c r="S764" s="984"/>
      <c r="T764" s="984"/>
      <c r="U764" s="984"/>
      <c r="V764" s="984"/>
      <c r="W764" s="984"/>
      <c r="X764" s="984"/>
      <c r="Y764" s="984"/>
      <c r="Z764" s="984"/>
    </row>
    <row r="765">
      <c r="A765" s="984"/>
      <c r="B765" s="984"/>
      <c r="C765" s="984"/>
      <c r="D765" s="984"/>
      <c r="E765" s="984"/>
      <c r="F765" s="984"/>
      <c r="G765" s="984"/>
      <c r="H765" s="984"/>
      <c r="I765" s="984"/>
      <c r="J765" s="984"/>
      <c r="K765" s="984"/>
      <c r="L765" s="984"/>
      <c r="M765" s="984"/>
      <c r="N765" s="984"/>
      <c r="O765" s="984"/>
      <c r="P765" s="984"/>
      <c r="Q765" s="984"/>
      <c r="R765" s="984"/>
      <c r="S765" s="984"/>
      <c r="T765" s="984"/>
      <c r="U765" s="984"/>
      <c r="V765" s="984"/>
      <c r="W765" s="984"/>
      <c r="X765" s="984"/>
      <c r="Y765" s="984"/>
      <c r="Z765" s="984"/>
    </row>
    <row r="766">
      <c r="A766" s="984"/>
      <c r="B766" s="984"/>
      <c r="C766" s="984"/>
      <c r="D766" s="984"/>
      <c r="E766" s="984"/>
      <c r="F766" s="984"/>
      <c r="G766" s="984"/>
      <c r="H766" s="984"/>
      <c r="I766" s="984"/>
      <c r="J766" s="984"/>
      <c r="K766" s="984"/>
      <c r="L766" s="984"/>
      <c r="M766" s="984"/>
      <c r="N766" s="984"/>
      <c r="O766" s="984"/>
      <c r="P766" s="984"/>
      <c r="Q766" s="984"/>
      <c r="R766" s="984"/>
      <c r="S766" s="984"/>
      <c r="T766" s="984"/>
      <c r="U766" s="984"/>
      <c r="V766" s="984"/>
      <c r="W766" s="984"/>
      <c r="X766" s="984"/>
      <c r="Y766" s="984"/>
      <c r="Z766" s="984"/>
    </row>
    <row r="767">
      <c r="A767" s="984"/>
      <c r="B767" s="984"/>
      <c r="C767" s="984"/>
      <c r="D767" s="984"/>
      <c r="E767" s="984"/>
      <c r="F767" s="984"/>
      <c r="G767" s="984"/>
      <c r="H767" s="984"/>
      <c r="I767" s="984"/>
      <c r="J767" s="984"/>
      <c r="K767" s="984"/>
      <c r="L767" s="984"/>
      <c r="M767" s="984"/>
      <c r="N767" s="984"/>
      <c r="O767" s="984"/>
      <c r="P767" s="984"/>
      <c r="Q767" s="984"/>
      <c r="R767" s="984"/>
      <c r="S767" s="984"/>
      <c r="T767" s="984"/>
      <c r="U767" s="984"/>
      <c r="V767" s="984"/>
      <c r="W767" s="984"/>
      <c r="X767" s="984"/>
      <c r="Y767" s="984"/>
      <c r="Z767" s="984"/>
    </row>
    <row r="768">
      <c r="A768" s="984"/>
      <c r="B768" s="984"/>
      <c r="C768" s="984"/>
      <c r="D768" s="984"/>
      <c r="E768" s="984"/>
      <c r="F768" s="984"/>
      <c r="G768" s="984"/>
      <c r="H768" s="984"/>
      <c r="I768" s="984"/>
      <c r="J768" s="984"/>
      <c r="K768" s="984"/>
      <c r="L768" s="984"/>
      <c r="M768" s="984"/>
      <c r="N768" s="984"/>
      <c r="O768" s="984"/>
      <c r="P768" s="984"/>
      <c r="Q768" s="984"/>
      <c r="R768" s="984"/>
      <c r="S768" s="984"/>
      <c r="T768" s="984"/>
      <c r="U768" s="984"/>
      <c r="V768" s="984"/>
      <c r="W768" s="984"/>
      <c r="X768" s="984"/>
      <c r="Y768" s="984"/>
      <c r="Z768" s="984"/>
    </row>
    <row r="769">
      <c r="A769" s="984"/>
      <c r="B769" s="984"/>
      <c r="C769" s="984"/>
      <c r="D769" s="984"/>
      <c r="E769" s="984"/>
      <c r="F769" s="984"/>
      <c r="G769" s="984"/>
      <c r="H769" s="984"/>
      <c r="I769" s="984"/>
      <c r="J769" s="984"/>
      <c r="K769" s="984"/>
      <c r="L769" s="984"/>
      <c r="M769" s="984"/>
      <c r="N769" s="984"/>
      <c r="O769" s="984"/>
      <c r="P769" s="984"/>
      <c r="Q769" s="984"/>
      <c r="R769" s="984"/>
      <c r="S769" s="984"/>
      <c r="T769" s="984"/>
      <c r="U769" s="984"/>
      <c r="V769" s="984"/>
      <c r="W769" s="984"/>
      <c r="X769" s="984"/>
      <c r="Y769" s="984"/>
      <c r="Z769" s="984"/>
    </row>
    <row r="770">
      <c r="A770" s="984"/>
      <c r="B770" s="984"/>
      <c r="C770" s="984"/>
      <c r="D770" s="984"/>
      <c r="E770" s="984"/>
      <c r="F770" s="984"/>
      <c r="G770" s="984"/>
      <c r="H770" s="984"/>
      <c r="I770" s="984"/>
      <c r="J770" s="984"/>
      <c r="K770" s="984"/>
      <c r="L770" s="984"/>
      <c r="M770" s="984"/>
      <c r="N770" s="984"/>
      <c r="O770" s="984"/>
      <c r="P770" s="984"/>
      <c r="Q770" s="984"/>
      <c r="R770" s="984"/>
      <c r="S770" s="984"/>
      <c r="T770" s="984"/>
      <c r="U770" s="984"/>
      <c r="V770" s="984"/>
      <c r="W770" s="984"/>
      <c r="X770" s="984"/>
      <c r="Y770" s="984"/>
      <c r="Z770" s="984"/>
    </row>
    <row r="771">
      <c r="A771" s="984"/>
      <c r="B771" s="984"/>
      <c r="C771" s="984"/>
      <c r="D771" s="984"/>
      <c r="E771" s="984"/>
      <c r="F771" s="984"/>
      <c r="G771" s="984"/>
      <c r="H771" s="984"/>
      <c r="I771" s="984"/>
      <c r="J771" s="984"/>
      <c r="K771" s="984"/>
      <c r="L771" s="984"/>
      <c r="M771" s="984"/>
      <c r="N771" s="984"/>
      <c r="O771" s="984"/>
      <c r="P771" s="984"/>
      <c r="Q771" s="984"/>
      <c r="R771" s="984"/>
      <c r="S771" s="984"/>
      <c r="T771" s="984"/>
      <c r="U771" s="984"/>
      <c r="V771" s="984"/>
      <c r="W771" s="984"/>
      <c r="X771" s="984"/>
      <c r="Y771" s="984"/>
      <c r="Z771" s="984"/>
    </row>
    <row r="772">
      <c r="A772" s="984"/>
      <c r="B772" s="984"/>
      <c r="C772" s="984"/>
      <c r="D772" s="984"/>
      <c r="E772" s="984"/>
      <c r="F772" s="984"/>
      <c r="G772" s="984"/>
      <c r="H772" s="984"/>
      <c r="I772" s="984"/>
      <c r="J772" s="984"/>
      <c r="K772" s="984"/>
      <c r="L772" s="984"/>
      <c r="M772" s="984"/>
      <c r="N772" s="984"/>
      <c r="O772" s="984"/>
      <c r="P772" s="984"/>
      <c r="Q772" s="984"/>
      <c r="R772" s="984"/>
      <c r="S772" s="984"/>
      <c r="T772" s="984"/>
      <c r="U772" s="984"/>
      <c r="V772" s="984"/>
      <c r="W772" s="984"/>
      <c r="X772" s="984"/>
      <c r="Y772" s="984"/>
      <c r="Z772" s="984"/>
    </row>
    <row r="773">
      <c r="A773" s="984"/>
      <c r="B773" s="984"/>
      <c r="C773" s="984"/>
      <c r="D773" s="984"/>
      <c r="E773" s="984"/>
      <c r="F773" s="984"/>
      <c r="G773" s="984"/>
      <c r="H773" s="984"/>
      <c r="I773" s="984"/>
      <c r="J773" s="984"/>
      <c r="K773" s="984"/>
      <c r="L773" s="984"/>
      <c r="M773" s="984"/>
      <c r="N773" s="984"/>
      <c r="O773" s="984"/>
      <c r="P773" s="984"/>
      <c r="Q773" s="984"/>
      <c r="R773" s="984"/>
      <c r="S773" s="984"/>
      <c r="T773" s="984"/>
      <c r="U773" s="984"/>
      <c r="V773" s="984"/>
      <c r="W773" s="984"/>
      <c r="X773" s="984"/>
      <c r="Y773" s="984"/>
      <c r="Z773" s="984"/>
    </row>
    <row r="774">
      <c r="A774" s="984"/>
      <c r="B774" s="984"/>
      <c r="C774" s="984"/>
      <c r="D774" s="984"/>
      <c r="E774" s="984"/>
      <c r="F774" s="984"/>
      <c r="G774" s="984"/>
      <c r="H774" s="984"/>
      <c r="I774" s="984"/>
      <c r="J774" s="984"/>
      <c r="K774" s="984"/>
      <c r="L774" s="984"/>
      <c r="M774" s="984"/>
      <c r="N774" s="984"/>
      <c r="O774" s="984"/>
      <c r="P774" s="984"/>
      <c r="Q774" s="984"/>
      <c r="R774" s="984"/>
      <c r="S774" s="984"/>
      <c r="T774" s="984"/>
      <c r="U774" s="984"/>
      <c r="V774" s="984"/>
      <c r="W774" s="984"/>
      <c r="X774" s="984"/>
      <c r="Y774" s="984"/>
      <c r="Z774" s="984"/>
    </row>
    <row r="775">
      <c r="A775" s="984"/>
      <c r="B775" s="984"/>
      <c r="C775" s="984"/>
      <c r="D775" s="984"/>
      <c r="E775" s="984"/>
      <c r="F775" s="984"/>
      <c r="G775" s="984"/>
      <c r="H775" s="984"/>
      <c r="I775" s="984"/>
      <c r="J775" s="984"/>
      <c r="K775" s="984"/>
      <c r="L775" s="984"/>
      <c r="M775" s="984"/>
      <c r="N775" s="984"/>
      <c r="O775" s="984"/>
      <c r="P775" s="984"/>
      <c r="Q775" s="984"/>
      <c r="R775" s="984"/>
      <c r="S775" s="984"/>
      <c r="T775" s="984"/>
      <c r="U775" s="984"/>
      <c r="V775" s="984"/>
      <c r="W775" s="984"/>
      <c r="X775" s="984"/>
      <c r="Y775" s="984"/>
      <c r="Z775" s="984"/>
    </row>
    <row r="776">
      <c r="A776" s="984"/>
      <c r="B776" s="984"/>
      <c r="C776" s="984"/>
      <c r="D776" s="984"/>
      <c r="E776" s="984"/>
      <c r="F776" s="984"/>
      <c r="G776" s="984"/>
      <c r="H776" s="984"/>
      <c r="I776" s="984"/>
      <c r="J776" s="984"/>
      <c r="K776" s="984"/>
      <c r="L776" s="984"/>
      <c r="M776" s="984"/>
      <c r="N776" s="984"/>
      <c r="O776" s="984"/>
      <c r="P776" s="984"/>
      <c r="Q776" s="984"/>
      <c r="R776" s="984"/>
      <c r="S776" s="984"/>
      <c r="T776" s="984"/>
      <c r="U776" s="984"/>
      <c r="V776" s="984"/>
      <c r="W776" s="984"/>
      <c r="X776" s="984"/>
      <c r="Y776" s="984"/>
      <c r="Z776" s="984"/>
    </row>
    <row r="777">
      <c r="A777" s="984"/>
      <c r="B777" s="984"/>
      <c r="C777" s="984"/>
      <c r="D777" s="984"/>
      <c r="E777" s="984"/>
      <c r="F777" s="984"/>
      <c r="G777" s="984"/>
      <c r="H777" s="984"/>
      <c r="I777" s="984"/>
      <c r="J777" s="984"/>
      <c r="K777" s="984"/>
      <c r="L777" s="984"/>
      <c r="M777" s="984"/>
      <c r="N777" s="984"/>
      <c r="O777" s="984"/>
      <c r="P777" s="984"/>
      <c r="Q777" s="984"/>
      <c r="R777" s="984"/>
      <c r="S777" s="984"/>
      <c r="T777" s="984"/>
      <c r="U777" s="984"/>
      <c r="V777" s="984"/>
      <c r="W777" s="984"/>
      <c r="X777" s="984"/>
      <c r="Y777" s="984"/>
      <c r="Z777" s="984"/>
    </row>
    <row r="778">
      <c r="A778" s="984"/>
      <c r="B778" s="984"/>
      <c r="C778" s="984"/>
      <c r="D778" s="984"/>
      <c r="E778" s="984"/>
      <c r="F778" s="984"/>
      <c r="G778" s="984"/>
      <c r="H778" s="984"/>
      <c r="I778" s="984"/>
      <c r="J778" s="984"/>
      <c r="K778" s="984"/>
      <c r="L778" s="984"/>
      <c r="M778" s="984"/>
      <c r="N778" s="984"/>
      <c r="O778" s="984"/>
      <c r="P778" s="984"/>
      <c r="Q778" s="984"/>
      <c r="R778" s="984"/>
      <c r="S778" s="984"/>
      <c r="T778" s="984"/>
      <c r="U778" s="984"/>
      <c r="V778" s="984"/>
      <c r="W778" s="984"/>
      <c r="X778" s="984"/>
      <c r="Y778" s="984"/>
      <c r="Z778" s="984"/>
    </row>
    <row r="779">
      <c r="A779" s="984"/>
      <c r="B779" s="984"/>
      <c r="C779" s="984"/>
      <c r="D779" s="984"/>
      <c r="E779" s="984"/>
      <c r="F779" s="984"/>
      <c r="G779" s="984"/>
      <c r="H779" s="984"/>
      <c r="I779" s="984"/>
      <c r="J779" s="984"/>
      <c r="K779" s="984"/>
      <c r="L779" s="984"/>
      <c r="M779" s="984"/>
      <c r="N779" s="984"/>
      <c r="O779" s="984"/>
      <c r="P779" s="984"/>
      <c r="Q779" s="984"/>
      <c r="R779" s="984"/>
      <c r="S779" s="984"/>
      <c r="T779" s="984"/>
      <c r="U779" s="984"/>
      <c r="V779" s="984"/>
      <c r="W779" s="984"/>
      <c r="X779" s="984"/>
      <c r="Y779" s="984"/>
      <c r="Z779" s="984"/>
    </row>
    <row r="780">
      <c r="A780" s="984"/>
      <c r="B780" s="984"/>
      <c r="C780" s="984"/>
      <c r="D780" s="984"/>
      <c r="E780" s="984"/>
      <c r="F780" s="984"/>
      <c r="G780" s="984"/>
      <c r="H780" s="984"/>
      <c r="I780" s="984"/>
      <c r="J780" s="984"/>
      <c r="K780" s="984"/>
      <c r="L780" s="984"/>
      <c r="M780" s="984"/>
      <c r="N780" s="984"/>
      <c r="O780" s="984"/>
      <c r="P780" s="984"/>
      <c r="Q780" s="984"/>
      <c r="R780" s="984"/>
      <c r="S780" s="984"/>
      <c r="T780" s="984"/>
      <c r="U780" s="984"/>
      <c r="V780" s="984"/>
      <c r="W780" s="984"/>
      <c r="X780" s="984"/>
      <c r="Y780" s="984"/>
      <c r="Z780" s="984"/>
    </row>
    <row r="781">
      <c r="A781" s="984"/>
      <c r="B781" s="984"/>
      <c r="C781" s="984"/>
      <c r="D781" s="984"/>
      <c r="E781" s="984"/>
      <c r="F781" s="984"/>
      <c r="G781" s="984"/>
      <c r="H781" s="984"/>
      <c r="I781" s="984"/>
      <c r="J781" s="984"/>
      <c r="K781" s="984"/>
      <c r="L781" s="984"/>
      <c r="M781" s="984"/>
      <c r="N781" s="984"/>
      <c r="O781" s="984"/>
      <c r="P781" s="984"/>
      <c r="Q781" s="984"/>
      <c r="R781" s="984"/>
      <c r="S781" s="984"/>
      <c r="T781" s="984"/>
      <c r="U781" s="984"/>
      <c r="V781" s="984"/>
      <c r="W781" s="984"/>
      <c r="X781" s="984"/>
      <c r="Y781" s="984"/>
      <c r="Z781" s="984"/>
    </row>
    <row r="782">
      <c r="A782" s="984"/>
      <c r="B782" s="984"/>
      <c r="C782" s="984"/>
      <c r="D782" s="984"/>
      <c r="E782" s="984"/>
      <c r="F782" s="984"/>
      <c r="G782" s="984"/>
      <c r="H782" s="984"/>
      <c r="I782" s="984"/>
      <c r="J782" s="984"/>
      <c r="K782" s="984"/>
      <c r="L782" s="984"/>
      <c r="M782" s="984"/>
      <c r="N782" s="984"/>
      <c r="O782" s="984"/>
      <c r="P782" s="984"/>
      <c r="Q782" s="984"/>
      <c r="R782" s="984"/>
      <c r="S782" s="984"/>
      <c r="T782" s="984"/>
      <c r="U782" s="984"/>
      <c r="V782" s="984"/>
      <c r="W782" s="984"/>
      <c r="X782" s="984"/>
      <c r="Y782" s="984"/>
      <c r="Z782" s="984"/>
    </row>
    <row r="783">
      <c r="A783" s="984"/>
      <c r="B783" s="984"/>
      <c r="C783" s="984"/>
      <c r="D783" s="984"/>
      <c r="E783" s="984"/>
      <c r="F783" s="984"/>
      <c r="G783" s="984"/>
      <c r="H783" s="984"/>
      <c r="I783" s="984"/>
      <c r="J783" s="984"/>
      <c r="K783" s="984"/>
      <c r="L783" s="984"/>
      <c r="M783" s="984"/>
      <c r="N783" s="984"/>
      <c r="O783" s="984"/>
      <c r="P783" s="984"/>
      <c r="Q783" s="984"/>
      <c r="R783" s="984"/>
      <c r="S783" s="984"/>
      <c r="T783" s="984"/>
      <c r="U783" s="984"/>
      <c r="V783" s="984"/>
      <c r="W783" s="984"/>
      <c r="X783" s="984"/>
      <c r="Y783" s="984"/>
      <c r="Z783" s="984"/>
    </row>
    <row r="784">
      <c r="A784" s="984"/>
      <c r="B784" s="984"/>
      <c r="C784" s="984"/>
      <c r="D784" s="984"/>
      <c r="E784" s="984"/>
      <c r="F784" s="984"/>
      <c r="G784" s="984"/>
      <c r="H784" s="984"/>
      <c r="I784" s="984"/>
      <c r="J784" s="984"/>
      <c r="K784" s="984"/>
      <c r="L784" s="984"/>
      <c r="M784" s="984"/>
      <c r="N784" s="984"/>
      <c r="O784" s="984"/>
      <c r="P784" s="984"/>
      <c r="Q784" s="984"/>
      <c r="R784" s="984"/>
      <c r="S784" s="984"/>
      <c r="T784" s="984"/>
      <c r="U784" s="984"/>
      <c r="V784" s="984"/>
      <c r="W784" s="984"/>
      <c r="X784" s="984"/>
      <c r="Y784" s="984"/>
      <c r="Z784" s="984"/>
    </row>
    <row r="785">
      <c r="A785" s="984"/>
      <c r="B785" s="984"/>
      <c r="C785" s="984"/>
      <c r="D785" s="984"/>
      <c r="E785" s="984"/>
      <c r="F785" s="984"/>
      <c r="G785" s="984"/>
      <c r="H785" s="984"/>
      <c r="I785" s="984"/>
      <c r="J785" s="984"/>
      <c r="K785" s="984"/>
      <c r="L785" s="984"/>
      <c r="M785" s="984"/>
      <c r="N785" s="984"/>
      <c r="O785" s="984"/>
      <c r="P785" s="984"/>
      <c r="Q785" s="984"/>
      <c r="R785" s="984"/>
      <c r="S785" s="984"/>
      <c r="T785" s="984"/>
      <c r="U785" s="984"/>
      <c r="V785" s="984"/>
      <c r="W785" s="984"/>
      <c r="X785" s="984"/>
      <c r="Y785" s="984"/>
      <c r="Z785" s="984"/>
    </row>
    <row r="786">
      <c r="A786" s="984"/>
      <c r="B786" s="984"/>
      <c r="C786" s="984"/>
      <c r="D786" s="984"/>
      <c r="E786" s="984"/>
      <c r="F786" s="984"/>
      <c r="G786" s="984"/>
      <c r="H786" s="984"/>
      <c r="I786" s="984"/>
      <c r="J786" s="984"/>
      <c r="K786" s="984"/>
      <c r="L786" s="984"/>
      <c r="M786" s="984"/>
      <c r="N786" s="984"/>
      <c r="O786" s="984"/>
      <c r="P786" s="984"/>
      <c r="Q786" s="984"/>
      <c r="R786" s="984"/>
      <c r="S786" s="984"/>
      <c r="T786" s="984"/>
      <c r="U786" s="984"/>
      <c r="V786" s="984"/>
      <c r="W786" s="984"/>
      <c r="X786" s="984"/>
      <c r="Y786" s="984"/>
      <c r="Z786" s="984"/>
    </row>
    <row r="787">
      <c r="A787" s="984"/>
      <c r="B787" s="984"/>
      <c r="C787" s="984"/>
      <c r="D787" s="984"/>
      <c r="E787" s="984"/>
      <c r="F787" s="984"/>
      <c r="G787" s="984"/>
      <c r="H787" s="984"/>
      <c r="I787" s="984"/>
      <c r="J787" s="984"/>
      <c r="K787" s="984"/>
      <c r="L787" s="984"/>
      <c r="M787" s="984"/>
      <c r="N787" s="984"/>
      <c r="O787" s="984"/>
      <c r="P787" s="984"/>
      <c r="Q787" s="984"/>
      <c r="R787" s="984"/>
      <c r="S787" s="984"/>
      <c r="T787" s="984"/>
      <c r="U787" s="984"/>
      <c r="V787" s="984"/>
      <c r="W787" s="984"/>
      <c r="X787" s="984"/>
      <c r="Y787" s="984"/>
      <c r="Z787" s="984"/>
    </row>
    <row r="788">
      <c r="A788" s="984"/>
      <c r="B788" s="984"/>
      <c r="C788" s="984"/>
      <c r="D788" s="984"/>
      <c r="E788" s="984"/>
      <c r="F788" s="984"/>
      <c r="G788" s="984"/>
      <c r="H788" s="984"/>
      <c r="I788" s="984"/>
      <c r="J788" s="984"/>
      <c r="K788" s="984"/>
      <c r="L788" s="984"/>
      <c r="M788" s="984"/>
      <c r="N788" s="984"/>
      <c r="O788" s="984"/>
      <c r="P788" s="984"/>
      <c r="Q788" s="984"/>
      <c r="R788" s="984"/>
      <c r="S788" s="984"/>
      <c r="T788" s="984"/>
      <c r="U788" s="984"/>
      <c r="V788" s="984"/>
      <c r="W788" s="984"/>
      <c r="X788" s="984"/>
      <c r="Y788" s="984"/>
      <c r="Z788" s="984"/>
    </row>
    <row r="789">
      <c r="A789" s="984"/>
      <c r="B789" s="984"/>
      <c r="C789" s="984"/>
      <c r="D789" s="984"/>
      <c r="E789" s="984"/>
      <c r="F789" s="984"/>
      <c r="G789" s="984"/>
      <c r="H789" s="984"/>
      <c r="I789" s="984"/>
      <c r="J789" s="984"/>
      <c r="K789" s="984"/>
      <c r="L789" s="984"/>
      <c r="M789" s="984"/>
      <c r="N789" s="984"/>
      <c r="O789" s="984"/>
      <c r="P789" s="984"/>
      <c r="Q789" s="984"/>
      <c r="R789" s="984"/>
      <c r="S789" s="984"/>
      <c r="T789" s="984"/>
      <c r="U789" s="984"/>
      <c r="V789" s="984"/>
      <c r="W789" s="984"/>
      <c r="X789" s="984"/>
      <c r="Y789" s="984"/>
      <c r="Z789" s="984"/>
    </row>
    <row r="790">
      <c r="A790" s="984"/>
      <c r="B790" s="984"/>
      <c r="C790" s="984"/>
      <c r="D790" s="984"/>
      <c r="E790" s="984"/>
      <c r="F790" s="984"/>
      <c r="G790" s="984"/>
      <c r="H790" s="984"/>
      <c r="I790" s="984"/>
      <c r="J790" s="984"/>
      <c r="K790" s="984"/>
      <c r="L790" s="984"/>
      <c r="M790" s="984"/>
      <c r="N790" s="984"/>
      <c r="O790" s="984"/>
      <c r="P790" s="984"/>
      <c r="Q790" s="984"/>
      <c r="R790" s="984"/>
      <c r="S790" s="984"/>
      <c r="T790" s="984"/>
      <c r="U790" s="984"/>
      <c r="V790" s="984"/>
      <c r="W790" s="984"/>
      <c r="X790" s="984"/>
      <c r="Y790" s="984"/>
      <c r="Z790" s="984"/>
    </row>
    <row r="791">
      <c r="A791" s="984"/>
      <c r="B791" s="984"/>
      <c r="C791" s="984"/>
      <c r="D791" s="984"/>
      <c r="E791" s="984"/>
      <c r="F791" s="984"/>
      <c r="G791" s="984"/>
      <c r="H791" s="984"/>
      <c r="I791" s="984"/>
      <c r="J791" s="984"/>
      <c r="K791" s="984"/>
      <c r="L791" s="984"/>
      <c r="M791" s="984"/>
      <c r="N791" s="984"/>
      <c r="O791" s="984"/>
      <c r="P791" s="984"/>
      <c r="Q791" s="984"/>
      <c r="R791" s="984"/>
      <c r="S791" s="984"/>
      <c r="T791" s="984"/>
      <c r="U791" s="984"/>
      <c r="V791" s="984"/>
      <c r="W791" s="984"/>
      <c r="X791" s="984"/>
      <c r="Y791" s="984"/>
      <c r="Z791" s="984"/>
    </row>
    <row r="792">
      <c r="A792" s="984"/>
      <c r="B792" s="984"/>
      <c r="C792" s="984"/>
      <c r="D792" s="984"/>
      <c r="E792" s="984"/>
      <c r="F792" s="984"/>
      <c r="G792" s="984"/>
      <c r="H792" s="984"/>
      <c r="I792" s="984"/>
      <c r="J792" s="984"/>
      <c r="K792" s="984"/>
      <c r="L792" s="984"/>
      <c r="M792" s="984"/>
      <c r="N792" s="984"/>
      <c r="O792" s="984"/>
      <c r="P792" s="984"/>
      <c r="Q792" s="984"/>
      <c r="R792" s="984"/>
      <c r="S792" s="984"/>
      <c r="T792" s="984"/>
      <c r="U792" s="984"/>
      <c r="V792" s="984"/>
      <c r="W792" s="984"/>
      <c r="X792" s="984"/>
      <c r="Y792" s="984"/>
      <c r="Z792" s="984"/>
    </row>
    <row r="793">
      <c r="A793" s="984"/>
      <c r="B793" s="984"/>
      <c r="C793" s="984"/>
      <c r="D793" s="984"/>
      <c r="E793" s="984"/>
      <c r="F793" s="984"/>
      <c r="G793" s="984"/>
      <c r="H793" s="984"/>
      <c r="I793" s="984"/>
      <c r="J793" s="984"/>
      <c r="K793" s="984"/>
      <c r="L793" s="984"/>
      <c r="M793" s="984"/>
      <c r="N793" s="984"/>
      <c r="O793" s="984"/>
      <c r="P793" s="984"/>
      <c r="Q793" s="984"/>
      <c r="R793" s="984"/>
      <c r="S793" s="984"/>
      <c r="T793" s="984"/>
      <c r="U793" s="984"/>
      <c r="V793" s="984"/>
      <c r="W793" s="984"/>
      <c r="X793" s="984"/>
      <c r="Y793" s="984"/>
      <c r="Z793" s="984"/>
    </row>
    <row r="794">
      <c r="A794" s="984"/>
      <c r="B794" s="984"/>
      <c r="C794" s="984"/>
      <c r="D794" s="984"/>
      <c r="E794" s="984"/>
      <c r="F794" s="984"/>
      <c r="G794" s="984"/>
      <c r="H794" s="984"/>
      <c r="I794" s="984"/>
      <c r="J794" s="984"/>
      <c r="K794" s="984"/>
      <c r="L794" s="984"/>
      <c r="M794" s="984"/>
      <c r="N794" s="984"/>
      <c r="O794" s="984"/>
      <c r="P794" s="984"/>
      <c r="Q794" s="984"/>
      <c r="R794" s="984"/>
      <c r="S794" s="984"/>
      <c r="T794" s="984"/>
      <c r="U794" s="984"/>
      <c r="V794" s="984"/>
      <c r="W794" s="984"/>
      <c r="X794" s="984"/>
      <c r="Y794" s="984"/>
      <c r="Z794" s="984"/>
    </row>
    <row r="795">
      <c r="A795" s="984"/>
      <c r="B795" s="984"/>
      <c r="C795" s="984"/>
      <c r="D795" s="984"/>
      <c r="E795" s="984"/>
      <c r="F795" s="984"/>
      <c r="G795" s="984"/>
      <c r="H795" s="984"/>
      <c r="I795" s="984"/>
      <c r="J795" s="984"/>
      <c r="K795" s="984"/>
      <c r="L795" s="984"/>
      <c r="M795" s="984"/>
      <c r="N795" s="984"/>
      <c r="O795" s="984"/>
      <c r="P795" s="984"/>
      <c r="Q795" s="984"/>
      <c r="R795" s="984"/>
      <c r="S795" s="984"/>
      <c r="T795" s="984"/>
      <c r="U795" s="984"/>
      <c r="V795" s="984"/>
      <c r="W795" s="984"/>
      <c r="X795" s="984"/>
      <c r="Y795" s="984"/>
      <c r="Z795" s="984"/>
    </row>
    <row r="796">
      <c r="A796" s="984"/>
      <c r="B796" s="984"/>
      <c r="C796" s="984"/>
      <c r="D796" s="984"/>
      <c r="E796" s="984"/>
      <c r="F796" s="984"/>
      <c r="G796" s="984"/>
      <c r="H796" s="984"/>
      <c r="I796" s="984"/>
      <c r="J796" s="984"/>
      <c r="K796" s="984"/>
      <c r="L796" s="984"/>
      <c r="M796" s="984"/>
      <c r="N796" s="984"/>
      <c r="O796" s="984"/>
      <c r="P796" s="984"/>
      <c r="Q796" s="984"/>
      <c r="R796" s="984"/>
      <c r="S796" s="984"/>
      <c r="T796" s="984"/>
      <c r="U796" s="984"/>
      <c r="V796" s="984"/>
      <c r="W796" s="984"/>
      <c r="X796" s="984"/>
      <c r="Y796" s="984"/>
      <c r="Z796" s="984"/>
    </row>
    <row r="797">
      <c r="A797" s="984"/>
      <c r="B797" s="984"/>
      <c r="C797" s="984"/>
      <c r="D797" s="984"/>
      <c r="E797" s="984"/>
      <c r="F797" s="984"/>
      <c r="G797" s="984"/>
      <c r="H797" s="984"/>
      <c r="I797" s="984"/>
      <c r="J797" s="984"/>
      <c r="K797" s="984"/>
      <c r="L797" s="984"/>
      <c r="M797" s="984"/>
      <c r="N797" s="984"/>
      <c r="O797" s="984"/>
      <c r="P797" s="984"/>
      <c r="Q797" s="984"/>
      <c r="R797" s="984"/>
      <c r="S797" s="984"/>
      <c r="T797" s="984"/>
      <c r="U797" s="984"/>
      <c r="V797" s="984"/>
      <c r="W797" s="984"/>
      <c r="X797" s="984"/>
      <c r="Y797" s="984"/>
      <c r="Z797" s="984"/>
    </row>
    <row r="798">
      <c r="A798" s="984"/>
      <c r="B798" s="984"/>
      <c r="C798" s="984"/>
      <c r="D798" s="984"/>
      <c r="E798" s="984"/>
      <c r="F798" s="984"/>
      <c r="G798" s="984"/>
      <c r="H798" s="984"/>
      <c r="I798" s="984"/>
      <c r="J798" s="984"/>
      <c r="K798" s="984"/>
      <c r="L798" s="984"/>
      <c r="M798" s="984"/>
      <c r="N798" s="984"/>
      <c r="O798" s="984"/>
      <c r="P798" s="984"/>
      <c r="Q798" s="984"/>
      <c r="R798" s="984"/>
      <c r="S798" s="984"/>
      <c r="T798" s="984"/>
      <c r="U798" s="984"/>
      <c r="V798" s="984"/>
      <c r="W798" s="984"/>
      <c r="X798" s="984"/>
      <c r="Y798" s="984"/>
      <c r="Z798" s="984"/>
    </row>
    <row r="799">
      <c r="A799" s="984"/>
      <c r="B799" s="984"/>
      <c r="C799" s="984"/>
      <c r="D799" s="984"/>
      <c r="E799" s="984"/>
      <c r="F799" s="984"/>
      <c r="G799" s="984"/>
      <c r="H799" s="984"/>
      <c r="I799" s="984"/>
      <c r="J799" s="984"/>
      <c r="K799" s="984"/>
      <c r="L799" s="984"/>
      <c r="M799" s="984"/>
      <c r="N799" s="984"/>
      <c r="O799" s="984"/>
      <c r="P799" s="984"/>
      <c r="Q799" s="984"/>
      <c r="R799" s="984"/>
      <c r="S799" s="984"/>
      <c r="T799" s="984"/>
      <c r="U799" s="984"/>
      <c r="V799" s="984"/>
      <c r="W799" s="984"/>
      <c r="X799" s="984"/>
      <c r="Y799" s="984"/>
      <c r="Z799" s="984"/>
    </row>
    <row r="800">
      <c r="A800" s="984"/>
      <c r="B800" s="984"/>
      <c r="C800" s="984"/>
      <c r="D800" s="984"/>
      <c r="E800" s="984"/>
      <c r="F800" s="984"/>
      <c r="G800" s="984"/>
      <c r="H800" s="984"/>
      <c r="I800" s="984"/>
      <c r="J800" s="984"/>
      <c r="K800" s="984"/>
      <c r="L800" s="984"/>
      <c r="M800" s="984"/>
      <c r="N800" s="984"/>
      <c r="O800" s="984"/>
      <c r="P800" s="984"/>
      <c r="Q800" s="984"/>
      <c r="R800" s="984"/>
      <c r="S800" s="984"/>
      <c r="T800" s="984"/>
      <c r="U800" s="984"/>
      <c r="V800" s="984"/>
      <c r="W800" s="984"/>
      <c r="X800" s="984"/>
      <c r="Y800" s="984"/>
      <c r="Z800" s="984"/>
    </row>
    <row r="801">
      <c r="A801" s="984"/>
      <c r="B801" s="984"/>
      <c r="C801" s="984"/>
      <c r="D801" s="984"/>
      <c r="E801" s="984"/>
      <c r="F801" s="984"/>
      <c r="G801" s="984"/>
      <c r="H801" s="984"/>
      <c r="I801" s="984"/>
      <c r="J801" s="984"/>
      <c r="K801" s="984"/>
      <c r="L801" s="984"/>
      <c r="M801" s="984"/>
      <c r="N801" s="984"/>
      <c r="O801" s="984"/>
      <c r="P801" s="984"/>
      <c r="Q801" s="984"/>
      <c r="R801" s="984"/>
      <c r="S801" s="984"/>
      <c r="T801" s="984"/>
      <c r="U801" s="984"/>
      <c r="V801" s="984"/>
      <c r="W801" s="984"/>
      <c r="X801" s="984"/>
      <c r="Y801" s="984"/>
      <c r="Z801" s="984"/>
    </row>
    <row r="802">
      <c r="A802" s="984"/>
      <c r="B802" s="984"/>
      <c r="C802" s="984"/>
      <c r="D802" s="984"/>
      <c r="E802" s="984"/>
      <c r="F802" s="984"/>
      <c r="G802" s="984"/>
      <c r="H802" s="984"/>
      <c r="I802" s="984"/>
      <c r="J802" s="984"/>
      <c r="K802" s="984"/>
      <c r="L802" s="984"/>
      <c r="M802" s="984"/>
      <c r="N802" s="984"/>
      <c r="O802" s="984"/>
      <c r="P802" s="984"/>
      <c r="Q802" s="984"/>
      <c r="R802" s="984"/>
      <c r="S802" s="984"/>
      <c r="T802" s="984"/>
      <c r="U802" s="984"/>
      <c r="V802" s="984"/>
      <c r="W802" s="984"/>
      <c r="X802" s="984"/>
      <c r="Y802" s="984"/>
      <c r="Z802" s="984"/>
    </row>
    <row r="803">
      <c r="A803" s="984"/>
      <c r="B803" s="984"/>
      <c r="C803" s="984"/>
      <c r="D803" s="984"/>
      <c r="E803" s="984"/>
      <c r="F803" s="984"/>
      <c r="G803" s="984"/>
      <c r="H803" s="984"/>
      <c r="I803" s="984"/>
      <c r="J803" s="984"/>
      <c r="K803" s="984"/>
      <c r="L803" s="984"/>
      <c r="M803" s="984"/>
      <c r="N803" s="984"/>
      <c r="O803" s="984"/>
      <c r="P803" s="984"/>
      <c r="Q803" s="984"/>
      <c r="R803" s="984"/>
      <c r="S803" s="984"/>
      <c r="T803" s="984"/>
      <c r="U803" s="984"/>
      <c r="V803" s="984"/>
      <c r="W803" s="984"/>
      <c r="X803" s="984"/>
      <c r="Y803" s="984"/>
      <c r="Z803" s="984"/>
    </row>
    <row r="804">
      <c r="A804" s="984"/>
      <c r="B804" s="984"/>
      <c r="C804" s="984"/>
      <c r="D804" s="984"/>
      <c r="E804" s="984"/>
      <c r="F804" s="984"/>
      <c r="G804" s="984"/>
      <c r="H804" s="984"/>
      <c r="I804" s="984"/>
      <c r="J804" s="984"/>
      <c r="K804" s="984"/>
      <c r="L804" s="984"/>
      <c r="M804" s="984"/>
      <c r="N804" s="984"/>
      <c r="O804" s="984"/>
      <c r="P804" s="984"/>
      <c r="Q804" s="984"/>
      <c r="R804" s="984"/>
      <c r="S804" s="984"/>
      <c r="T804" s="984"/>
      <c r="U804" s="984"/>
      <c r="V804" s="984"/>
      <c r="W804" s="984"/>
      <c r="X804" s="984"/>
      <c r="Y804" s="984"/>
      <c r="Z804" s="984"/>
    </row>
    <row r="805">
      <c r="A805" s="984"/>
      <c r="B805" s="984"/>
      <c r="C805" s="984"/>
      <c r="D805" s="984"/>
      <c r="E805" s="984"/>
      <c r="F805" s="984"/>
      <c r="G805" s="984"/>
      <c r="H805" s="984"/>
      <c r="I805" s="984"/>
      <c r="J805" s="984"/>
      <c r="K805" s="984"/>
      <c r="L805" s="984"/>
      <c r="M805" s="984"/>
      <c r="N805" s="984"/>
      <c r="O805" s="984"/>
      <c r="P805" s="984"/>
      <c r="Q805" s="984"/>
      <c r="R805" s="984"/>
      <c r="S805" s="984"/>
      <c r="T805" s="984"/>
      <c r="U805" s="984"/>
      <c r="V805" s="984"/>
      <c r="W805" s="984"/>
      <c r="X805" s="984"/>
      <c r="Y805" s="984"/>
      <c r="Z805" s="984"/>
    </row>
    <row r="806">
      <c r="A806" s="984"/>
      <c r="B806" s="984"/>
      <c r="C806" s="984"/>
      <c r="D806" s="984"/>
      <c r="E806" s="984"/>
      <c r="F806" s="984"/>
      <c r="G806" s="984"/>
      <c r="H806" s="984"/>
      <c r="I806" s="984"/>
      <c r="J806" s="984"/>
      <c r="K806" s="984"/>
      <c r="L806" s="984"/>
      <c r="M806" s="984"/>
      <c r="N806" s="984"/>
      <c r="O806" s="984"/>
      <c r="P806" s="984"/>
      <c r="Q806" s="984"/>
      <c r="R806" s="984"/>
      <c r="S806" s="984"/>
      <c r="T806" s="984"/>
      <c r="U806" s="984"/>
      <c r="V806" s="984"/>
      <c r="W806" s="984"/>
      <c r="X806" s="984"/>
      <c r="Y806" s="984"/>
      <c r="Z806" s="984"/>
    </row>
    <row r="807">
      <c r="A807" s="984"/>
      <c r="B807" s="984"/>
      <c r="C807" s="984"/>
      <c r="D807" s="984"/>
      <c r="E807" s="984"/>
      <c r="F807" s="984"/>
      <c r="G807" s="984"/>
      <c r="H807" s="984"/>
      <c r="I807" s="984"/>
      <c r="J807" s="984"/>
      <c r="K807" s="984"/>
      <c r="L807" s="984"/>
      <c r="M807" s="984"/>
      <c r="N807" s="984"/>
      <c r="O807" s="984"/>
      <c r="P807" s="984"/>
      <c r="Q807" s="984"/>
      <c r="R807" s="984"/>
      <c r="S807" s="984"/>
      <c r="T807" s="984"/>
      <c r="U807" s="984"/>
      <c r="V807" s="984"/>
      <c r="W807" s="984"/>
      <c r="X807" s="984"/>
      <c r="Y807" s="984"/>
      <c r="Z807" s="984"/>
    </row>
    <row r="808">
      <c r="A808" s="984"/>
      <c r="B808" s="984"/>
      <c r="C808" s="984"/>
      <c r="D808" s="984"/>
      <c r="E808" s="984"/>
      <c r="F808" s="984"/>
      <c r="G808" s="984"/>
      <c r="H808" s="984"/>
      <c r="I808" s="984"/>
      <c r="J808" s="984"/>
      <c r="K808" s="984"/>
      <c r="L808" s="984"/>
      <c r="M808" s="984"/>
      <c r="N808" s="984"/>
      <c r="O808" s="984"/>
      <c r="P808" s="984"/>
      <c r="Q808" s="984"/>
      <c r="R808" s="984"/>
      <c r="S808" s="984"/>
      <c r="T808" s="984"/>
      <c r="U808" s="984"/>
      <c r="V808" s="984"/>
      <c r="W808" s="984"/>
      <c r="X808" s="984"/>
      <c r="Y808" s="984"/>
      <c r="Z808" s="984"/>
    </row>
    <row r="809">
      <c r="A809" s="984"/>
      <c r="B809" s="984"/>
      <c r="C809" s="984"/>
      <c r="D809" s="984"/>
      <c r="E809" s="984"/>
      <c r="F809" s="984"/>
      <c r="G809" s="984"/>
      <c r="H809" s="984"/>
      <c r="I809" s="984"/>
      <c r="J809" s="984"/>
      <c r="K809" s="984"/>
      <c r="L809" s="984"/>
      <c r="M809" s="984"/>
      <c r="N809" s="984"/>
      <c r="O809" s="984"/>
      <c r="P809" s="984"/>
      <c r="Q809" s="984"/>
      <c r="R809" s="984"/>
      <c r="S809" s="984"/>
      <c r="T809" s="984"/>
      <c r="U809" s="984"/>
      <c r="V809" s="984"/>
      <c r="W809" s="984"/>
      <c r="X809" s="984"/>
      <c r="Y809" s="984"/>
      <c r="Z809" s="984"/>
    </row>
    <row r="810">
      <c r="A810" s="984"/>
      <c r="B810" s="984"/>
      <c r="C810" s="984"/>
      <c r="D810" s="984"/>
      <c r="E810" s="984"/>
      <c r="F810" s="984"/>
      <c r="G810" s="984"/>
      <c r="H810" s="984"/>
      <c r="I810" s="984"/>
      <c r="J810" s="984"/>
      <c r="K810" s="984"/>
      <c r="L810" s="984"/>
      <c r="M810" s="984"/>
      <c r="N810" s="984"/>
      <c r="O810" s="984"/>
      <c r="P810" s="984"/>
      <c r="Q810" s="984"/>
      <c r="R810" s="984"/>
      <c r="S810" s="984"/>
      <c r="T810" s="984"/>
      <c r="U810" s="984"/>
      <c r="V810" s="984"/>
      <c r="W810" s="984"/>
      <c r="X810" s="984"/>
      <c r="Y810" s="984"/>
      <c r="Z810" s="984"/>
    </row>
    <row r="811">
      <c r="A811" s="984"/>
      <c r="B811" s="984"/>
      <c r="C811" s="984"/>
      <c r="D811" s="984"/>
      <c r="E811" s="984"/>
      <c r="F811" s="984"/>
      <c r="G811" s="984"/>
      <c r="H811" s="984"/>
      <c r="I811" s="984"/>
      <c r="J811" s="984"/>
      <c r="K811" s="984"/>
      <c r="L811" s="984"/>
      <c r="M811" s="984"/>
      <c r="N811" s="984"/>
      <c r="O811" s="984"/>
      <c r="P811" s="984"/>
      <c r="Q811" s="984"/>
      <c r="R811" s="984"/>
      <c r="S811" s="984"/>
      <c r="T811" s="984"/>
      <c r="U811" s="984"/>
      <c r="V811" s="984"/>
      <c r="W811" s="984"/>
      <c r="X811" s="984"/>
      <c r="Y811" s="984"/>
      <c r="Z811" s="984"/>
    </row>
    <row r="812">
      <c r="A812" s="984"/>
      <c r="B812" s="984"/>
      <c r="C812" s="984"/>
      <c r="D812" s="984"/>
      <c r="E812" s="984"/>
      <c r="F812" s="984"/>
      <c r="G812" s="984"/>
      <c r="H812" s="984"/>
      <c r="I812" s="984"/>
      <c r="J812" s="984"/>
      <c r="K812" s="984"/>
      <c r="L812" s="984"/>
      <c r="M812" s="984"/>
      <c r="N812" s="984"/>
      <c r="O812" s="984"/>
      <c r="P812" s="984"/>
      <c r="Q812" s="984"/>
      <c r="R812" s="984"/>
      <c r="S812" s="984"/>
      <c r="T812" s="984"/>
      <c r="U812" s="984"/>
      <c r="V812" s="984"/>
      <c r="W812" s="984"/>
      <c r="X812" s="984"/>
      <c r="Y812" s="984"/>
      <c r="Z812" s="984"/>
    </row>
    <row r="813">
      <c r="A813" s="984"/>
      <c r="B813" s="984"/>
      <c r="C813" s="984"/>
      <c r="D813" s="984"/>
      <c r="E813" s="984"/>
      <c r="F813" s="984"/>
      <c r="G813" s="984"/>
      <c r="H813" s="984"/>
      <c r="I813" s="984"/>
      <c r="J813" s="984"/>
      <c r="K813" s="984"/>
      <c r="L813" s="984"/>
      <c r="M813" s="984"/>
      <c r="N813" s="984"/>
      <c r="O813" s="984"/>
      <c r="P813" s="984"/>
      <c r="Q813" s="984"/>
      <c r="R813" s="984"/>
      <c r="S813" s="984"/>
      <c r="T813" s="984"/>
      <c r="U813" s="984"/>
      <c r="V813" s="984"/>
      <c r="W813" s="984"/>
      <c r="X813" s="984"/>
      <c r="Y813" s="984"/>
      <c r="Z813" s="984"/>
    </row>
    <row r="814">
      <c r="A814" s="984"/>
      <c r="B814" s="984"/>
      <c r="C814" s="984"/>
      <c r="D814" s="984"/>
      <c r="E814" s="984"/>
      <c r="F814" s="984"/>
      <c r="G814" s="984"/>
      <c r="H814" s="984"/>
      <c r="I814" s="984"/>
      <c r="J814" s="984"/>
      <c r="K814" s="984"/>
      <c r="L814" s="984"/>
      <c r="M814" s="984"/>
      <c r="N814" s="984"/>
      <c r="O814" s="984"/>
      <c r="P814" s="984"/>
      <c r="Q814" s="984"/>
      <c r="R814" s="984"/>
      <c r="S814" s="984"/>
      <c r="T814" s="984"/>
      <c r="U814" s="984"/>
      <c r="V814" s="984"/>
      <c r="W814" s="984"/>
      <c r="X814" s="984"/>
      <c r="Y814" s="984"/>
      <c r="Z814" s="984"/>
    </row>
    <row r="815">
      <c r="A815" s="984"/>
      <c r="B815" s="984"/>
      <c r="C815" s="984"/>
      <c r="D815" s="984"/>
      <c r="E815" s="984"/>
      <c r="F815" s="984"/>
      <c r="G815" s="984"/>
      <c r="H815" s="984"/>
      <c r="I815" s="984"/>
      <c r="J815" s="984"/>
      <c r="K815" s="984"/>
      <c r="L815" s="984"/>
      <c r="M815" s="984"/>
      <c r="N815" s="984"/>
      <c r="O815" s="984"/>
      <c r="P815" s="984"/>
      <c r="Q815" s="984"/>
      <c r="R815" s="984"/>
      <c r="S815" s="984"/>
      <c r="T815" s="984"/>
      <c r="U815" s="984"/>
      <c r="V815" s="984"/>
      <c r="W815" s="984"/>
      <c r="X815" s="984"/>
      <c r="Y815" s="984"/>
      <c r="Z815" s="984"/>
    </row>
    <row r="816">
      <c r="A816" s="984"/>
      <c r="B816" s="984"/>
      <c r="C816" s="984"/>
      <c r="D816" s="984"/>
      <c r="E816" s="984"/>
      <c r="F816" s="984"/>
      <c r="G816" s="984"/>
      <c r="H816" s="984"/>
      <c r="I816" s="984"/>
      <c r="J816" s="984"/>
      <c r="K816" s="984"/>
      <c r="L816" s="984"/>
      <c r="M816" s="984"/>
      <c r="N816" s="984"/>
      <c r="O816" s="984"/>
      <c r="P816" s="984"/>
      <c r="Q816" s="984"/>
      <c r="R816" s="984"/>
      <c r="S816" s="984"/>
      <c r="T816" s="984"/>
      <c r="U816" s="984"/>
      <c r="V816" s="984"/>
      <c r="W816" s="984"/>
      <c r="X816" s="984"/>
      <c r="Y816" s="984"/>
      <c r="Z816" s="984"/>
    </row>
    <row r="817">
      <c r="A817" s="984"/>
      <c r="B817" s="984"/>
      <c r="C817" s="984"/>
      <c r="D817" s="984"/>
      <c r="E817" s="984"/>
      <c r="F817" s="984"/>
      <c r="G817" s="984"/>
      <c r="H817" s="984"/>
      <c r="I817" s="984"/>
      <c r="J817" s="984"/>
      <c r="K817" s="984"/>
      <c r="L817" s="984"/>
      <c r="M817" s="984"/>
      <c r="N817" s="984"/>
      <c r="O817" s="984"/>
      <c r="P817" s="984"/>
      <c r="Q817" s="984"/>
      <c r="R817" s="984"/>
      <c r="S817" s="984"/>
      <c r="T817" s="984"/>
      <c r="U817" s="984"/>
      <c r="V817" s="984"/>
      <c r="W817" s="984"/>
      <c r="X817" s="984"/>
      <c r="Y817" s="984"/>
      <c r="Z817" s="984"/>
    </row>
    <row r="818">
      <c r="A818" s="984"/>
      <c r="B818" s="984"/>
      <c r="C818" s="984"/>
      <c r="D818" s="984"/>
      <c r="E818" s="984"/>
      <c r="F818" s="984"/>
      <c r="G818" s="984"/>
      <c r="H818" s="984"/>
      <c r="I818" s="984"/>
      <c r="J818" s="984"/>
      <c r="K818" s="984"/>
      <c r="L818" s="984"/>
      <c r="M818" s="984"/>
      <c r="N818" s="984"/>
      <c r="O818" s="984"/>
      <c r="P818" s="984"/>
      <c r="Q818" s="984"/>
      <c r="R818" s="984"/>
      <c r="S818" s="984"/>
      <c r="T818" s="984"/>
      <c r="U818" s="984"/>
      <c r="V818" s="984"/>
      <c r="W818" s="984"/>
      <c r="X818" s="984"/>
      <c r="Y818" s="984"/>
      <c r="Z818" s="984"/>
    </row>
    <row r="819">
      <c r="A819" s="984"/>
      <c r="B819" s="984"/>
      <c r="C819" s="984"/>
      <c r="D819" s="984"/>
      <c r="E819" s="984"/>
      <c r="F819" s="984"/>
      <c r="G819" s="984"/>
      <c r="H819" s="984"/>
      <c r="I819" s="984"/>
      <c r="J819" s="984"/>
      <c r="K819" s="984"/>
      <c r="L819" s="984"/>
      <c r="M819" s="984"/>
      <c r="N819" s="984"/>
      <c r="O819" s="984"/>
      <c r="P819" s="984"/>
      <c r="Q819" s="984"/>
      <c r="R819" s="984"/>
      <c r="S819" s="984"/>
      <c r="T819" s="984"/>
      <c r="U819" s="984"/>
      <c r="V819" s="984"/>
      <c r="W819" s="984"/>
      <c r="X819" s="984"/>
      <c r="Y819" s="984"/>
      <c r="Z819" s="984"/>
    </row>
    <row r="820">
      <c r="A820" s="984"/>
      <c r="B820" s="984"/>
      <c r="C820" s="984"/>
      <c r="D820" s="984"/>
      <c r="E820" s="984"/>
      <c r="F820" s="984"/>
      <c r="G820" s="984"/>
      <c r="H820" s="984"/>
      <c r="I820" s="984"/>
      <c r="J820" s="984"/>
      <c r="K820" s="984"/>
      <c r="L820" s="984"/>
      <c r="M820" s="984"/>
      <c r="N820" s="984"/>
      <c r="O820" s="984"/>
      <c r="P820" s="984"/>
      <c r="Q820" s="984"/>
      <c r="R820" s="984"/>
      <c r="S820" s="984"/>
      <c r="T820" s="984"/>
      <c r="U820" s="984"/>
      <c r="V820" s="984"/>
      <c r="W820" s="984"/>
      <c r="X820" s="984"/>
      <c r="Y820" s="984"/>
      <c r="Z820" s="984"/>
    </row>
    <row r="821">
      <c r="A821" s="984"/>
      <c r="B821" s="984"/>
      <c r="C821" s="984"/>
      <c r="D821" s="984"/>
      <c r="E821" s="984"/>
      <c r="F821" s="984"/>
      <c r="G821" s="984"/>
      <c r="H821" s="984"/>
      <c r="I821" s="984"/>
      <c r="J821" s="984"/>
      <c r="K821" s="984"/>
      <c r="L821" s="984"/>
      <c r="M821" s="984"/>
      <c r="N821" s="984"/>
      <c r="O821" s="984"/>
      <c r="P821" s="984"/>
      <c r="Q821" s="984"/>
      <c r="R821" s="984"/>
      <c r="S821" s="984"/>
      <c r="T821" s="984"/>
      <c r="U821" s="984"/>
      <c r="V821" s="984"/>
      <c r="W821" s="984"/>
      <c r="X821" s="984"/>
      <c r="Y821" s="984"/>
      <c r="Z821" s="984"/>
    </row>
    <row r="822">
      <c r="A822" s="984"/>
      <c r="B822" s="984"/>
      <c r="C822" s="984"/>
      <c r="D822" s="984"/>
      <c r="E822" s="984"/>
      <c r="F822" s="984"/>
      <c r="G822" s="984"/>
      <c r="H822" s="984"/>
      <c r="I822" s="984"/>
      <c r="J822" s="984"/>
      <c r="K822" s="984"/>
      <c r="L822" s="984"/>
      <c r="M822" s="984"/>
      <c r="N822" s="984"/>
      <c r="O822" s="984"/>
      <c r="P822" s="984"/>
      <c r="Q822" s="984"/>
      <c r="R822" s="984"/>
      <c r="S822" s="984"/>
      <c r="T822" s="984"/>
      <c r="U822" s="984"/>
      <c r="V822" s="984"/>
      <c r="W822" s="984"/>
      <c r="X822" s="984"/>
      <c r="Y822" s="984"/>
      <c r="Z822" s="984"/>
    </row>
    <row r="823">
      <c r="A823" s="984"/>
      <c r="B823" s="984"/>
      <c r="C823" s="984"/>
      <c r="D823" s="984"/>
      <c r="E823" s="984"/>
      <c r="F823" s="984"/>
      <c r="G823" s="984"/>
      <c r="H823" s="984"/>
      <c r="I823" s="984"/>
      <c r="J823" s="984"/>
      <c r="K823" s="984"/>
      <c r="L823" s="984"/>
      <c r="M823" s="984"/>
      <c r="N823" s="984"/>
      <c r="O823" s="984"/>
      <c r="P823" s="984"/>
      <c r="Q823" s="984"/>
      <c r="R823" s="984"/>
      <c r="S823" s="984"/>
      <c r="T823" s="984"/>
      <c r="U823" s="984"/>
      <c r="V823" s="984"/>
      <c r="W823" s="984"/>
      <c r="X823" s="984"/>
      <c r="Y823" s="984"/>
      <c r="Z823" s="984"/>
    </row>
    <row r="824">
      <c r="A824" s="984"/>
      <c r="B824" s="984"/>
      <c r="C824" s="984"/>
      <c r="D824" s="984"/>
      <c r="E824" s="984"/>
      <c r="F824" s="984"/>
      <c r="G824" s="984"/>
      <c r="H824" s="984"/>
      <c r="I824" s="984"/>
      <c r="J824" s="984"/>
      <c r="K824" s="984"/>
      <c r="L824" s="984"/>
      <c r="M824" s="984"/>
      <c r="N824" s="984"/>
      <c r="O824" s="984"/>
      <c r="P824" s="984"/>
      <c r="Q824" s="984"/>
      <c r="R824" s="984"/>
      <c r="S824" s="984"/>
      <c r="T824" s="984"/>
      <c r="U824" s="984"/>
      <c r="V824" s="984"/>
      <c r="W824" s="984"/>
      <c r="X824" s="984"/>
      <c r="Y824" s="984"/>
      <c r="Z824" s="984"/>
    </row>
    <row r="825">
      <c r="A825" s="984"/>
      <c r="B825" s="984"/>
      <c r="C825" s="984"/>
      <c r="D825" s="984"/>
      <c r="E825" s="984"/>
      <c r="F825" s="984"/>
      <c r="G825" s="984"/>
      <c r="H825" s="984"/>
      <c r="I825" s="984"/>
      <c r="J825" s="984"/>
      <c r="K825" s="984"/>
      <c r="L825" s="984"/>
      <c r="M825" s="984"/>
      <c r="N825" s="984"/>
      <c r="O825" s="984"/>
      <c r="P825" s="984"/>
      <c r="Q825" s="984"/>
      <c r="R825" s="984"/>
      <c r="S825" s="984"/>
      <c r="T825" s="984"/>
      <c r="U825" s="984"/>
      <c r="V825" s="984"/>
      <c r="W825" s="984"/>
      <c r="X825" s="984"/>
      <c r="Y825" s="984"/>
      <c r="Z825" s="984"/>
    </row>
    <row r="826">
      <c r="A826" s="984"/>
      <c r="B826" s="984"/>
      <c r="C826" s="984"/>
      <c r="D826" s="984"/>
      <c r="E826" s="984"/>
      <c r="F826" s="984"/>
      <c r="G826" s="984"/>
      <c r="H826" s="984"/>
      <c r="I826" s="984"/>
      <c r="J826" s="984"/>
      <c r="K826" s="984"/>
      <c r="L826" s="984"/>
      <c r="M826" s="984"/>
      <c r="N826" s="984"/>
      <c r="O826" s="984"/>
      <c r="P826" s="984"/>
      <c r="Q826" s="984"/>
      <c r="R826" s="984"/>
      <c r="S826" s="984"/>
      <c r="T826" s="984"/>
      <c r="U826" s="984"/>
      <c r="V826" s="984"/>
      <c r="W826" s="984"/>
      <c r="X826" s="984"/>
      <c r="Y826" s="984"/>
      <c r="Z826" s="984"/>
    </row>
    <row r="827">
      <c r="A827" s="984"/>
      <c r="B827" s="984"/>
      <c r="C827" s="984"/>
      <c r="D827" s="984"/>
      <c r="E827" s="984"/>
      <c r="F827" s="984"/>
      <c r="G827" s="984"/>
      <c r="H827" s="984"/>
      <c r="I827" s="984"/>
      <c r="J827" s="984"/>
      <c r="K827" s="984"/>
      <c r="L827" s="984"/>
      <c r="M827" s="984"/>
      <c r="N827" s="984"/>
      <c r="O827" s="984"/>
      <c r="P827" s="984"/>
      <c r="Q827" s="984"/>
      <c r="R827" s="984"/>
      <c r="S827" s="984"/>
      <c r="T827" s="984"/>
      <c r="U827" s="984"/>
      <c r="V827" s="984"/>
      <c r="W827" s="984"/>
      <c r="X827" s="984"/>
      <c r="Y827" s="984"/>
      <c r="Z827" s="984"/>
    </row>
    <row r="828">
      <c r="A828" s="984"/>
      <c r="B828" s="984"/>
      <c r="C828" s="984"/>
      <c r="D828" s="984"/>
      <c r="E828" s="984"/>
      <c r="F828" s="984"/>
      <c r="G828" s="984"/>
      <c r="H828" s="984"/>
      <c r="I828" s="984"/>
      <c r="J828" s="984"/>
      <c r="K828" s="984"/>
      <c r="L828" s="984"/>
      <c r="M828" s="984"/>
      <c r="N828" s="984"/>
      <c r="O828" s="984"/>
      <c r="P828" s="984"/>
      <c r="Q828" s="984"/>
      <c r="R828" s="984"/>
      <c r="S828" s="984"/>
      <c r="T828" s="984"/>
      <c r="U828" s="984"/>
      <c r="V828" s="984"/>
      <c r="W828" s="984"/>
      <c r="X828" s="984"/>
      <c r="Y828" s="984"/>
      <c r="Z828" s="984"/>
    </row>
    <row r="829">
      <c r="A829" s="984"/>
      <c r="B829" s="984"/>
      <c r="C829" s="984"/>
      <c r="D829" s="984"/>
      <c r="E829" s="984"/>
      <c r="F829" s="984"/>
      <c r="G829" s="984"/>
      <c r="H829" s="984"/>
      <c r="I829" s="984"/>
      <c r="J829" s="984"/>
      <c r="K829" s="984"/>
      <c r="L829" s="984"/>
      <c r="M829" s="984"/>
      <c r="N829" s="984"/>
      <c r="O829" s="984"/>
      <c r="P829" s="984"/>
      <c r="Q829" s="984"/>
      <c r="R829" s="984"/>
      <c r="S829" s="984"/>
      <c r="T829" s="984"/>
      <c r="U829" s="984"/>
      <c r="V829" s="984"/>
      <c r="W829" s="984"/>
      <c r="X829" s="984"/>
      <c r="Y829" s="984"/>
      <c r="Z829" s="984"/>
    </row>
    <row r="830">
      <c r="A830" s="984"/>
      <c r="B830" s="984"/>
      <c r="C830" s="984"/>
      <c r="D830" s="984"/>
      <c r="E830" s="984"/>
      <c r="F830" s="984"/>
      <c r="G830" s="984"/>
      <c r="H830" s="984"/>
      <c r="I830" s="984"/>
      <c r="J830" s="984"/>
      <c r="K830" s="984"/>
      <c r="L830" s="984"/>
      <c r="M830" s="984"/>
      <c r="N830" s="984"/>
      <c r="O830" s="984"/>
      <c r="P830" s="984"/>
      <c r="Q830" s="984"/>
      <c r="R830" s="984"/>
      <c r="S830" s="984"/>
      <c r="T830" s="984"/>
      <c r="U830" s="984"/>
      <c r="V830" s="984"/>
      <c r="W830" s="984"/>
      <c r="X830" s="984"/>
      <c r="Y830" s="984"/>
      <c r="Z830" s="984"/>
    </row>
    <row r="831">
      <c r="A831" s="984"/>
      <c r="B831" s="984"/>
      <c r="C831" s="984"/>
      <c r="D831" s="984"/>
      <c r="E831" s="984"/>
      <c r="F831" s="984"/>
      <c r="G831" s="984"/>
      <c r="H831" s="984"/>
      <c r="I831" s="984"/>
      <c r="J831" s="984"/>
      <c r="K831" s="984"/>
      <c r="L831" s="984"/>
      <c r="M831" s="984"/>
      <c r="N831" s="984"/>
      <c r="O831" s="984"/>
      <c r="P831" s="984"/>
      <c r="Q831" s="984"/>
      <c r="R831" s="984"/>
      <c r="S831" s="984"/>
      <c r="T831" s="984"/>
      <c r="U831" s="984"/>
      <c r="V831" s="984"/>
      <c r="W831" s="984"/>
      <c r="X831" s="984"/>
      <c r="Y831" s="984"/>
      <c r="Z831" s="984"/>
    </row>
    <row r="832">
      <c r="A832" s="984"/>
      <c r="B832" s="984"/>
      <c r="C832" s="984"/>
      <c r="D832" s="984"/>
      <c r="E832" s="984"/>
      <c r="F832" s="984"/>
      <c r="G832" s="984"/>
      <c r="H832" s="984"/>
      <c r="I832" s="984"/>
      <c r="J832" s="984"/>
      <c r="K832" s="984"/>
      <c r="L832" s="984"/>
      <c r="M832" s="984"/>
      <c r="N832" s="984"/>
      <c r="O832" s="984"/>
      <c r="P832" s="984"/>
      <c r="Q832" s="984"/>
      <c r="R832" s="984"/>
      <c r="S832" s="984"/>
      <c r="T832" s="984"/>
      <c r="U832" s="984"/>
      <c r="V832" s="984"/>
      <c r="W832" s="984"/>
      <c r="X832" s="984"/>
      <c r="Y832" s="984"/>
      <c r="Z832" s="984"/>
    </row>
    <row r="833">
      <c r="A833" s="984"/>
      <c r="B833" s="984"/>
      <c r="C833" s="984"/>
      <c r="D833" s="984"/>
      <c r="E833" s="984"/>
      <c r="F833" s="984"/>
      <c r="G833" s="984"/>
      <c r="H833" s="984"/>
      <c r="I833" s="984"/>
      <c r="J833" s="984"/>
      <c r="K833" s="984"/>
      <c r="L833" s="984"/>
      <c r="M833" s="984"/>
      <c r="N833" s="984"/>
      <c r="O833" s="984"/>
      <c r="P833" s="984"/>
      <c r="Q833" s="984"/>
      <c r="R833" s="984"/>
      <c r="S833" s="984"/>
      <c r="T833" s="984"/>
      <c r="U833" s="984"/>
      <c r="V833" s="984"/>
      <c r="W833" s="984"/>
      <c r="X833" s="984"/>
      <c r="Y833" s="984"/>
      <c r="Z833" s="984"/>
    </row>
    <row r="834">
      <c r="A834" s="984"/>
      <c r="B834" s="984"/>
      <c r="C834" s="984"/>
      <c r="D834" s="984"/>
      <c r="E834" s="984"/>
      <c r="F834" s="984"/>
      <c r="G834" s="984"/>
      <c r="H834" s="984"/>
      <c r="I834" s="984"/>
      <c r="J834" s="984"/>
      <c r="K834" s="984"/>
      <c r="L834" s="984"/>
      <c r="M834" s="984"/>
      <c r="N834" s="984"/>
      <c r="O834" s="984"/>
      <c r="P834" s="984"/>
      <c r="Q834" s="984"/>
      <c r="R834" s="984"/>
      <c r="S834" s="984"/>
      <c r="T834" s="984"/>
      <c r="U834" s="984"/>
      <c r="V834" s="984"/>
      <c r="W834" s="984"/>
      <c r="X834" s="984"/>
      <c r="Y834" s="984"/>
      <c r="Z834" s="984"/>
    </row>
    <row r="835">
      <c r="A835" s="984"/>
      <c r="B835" s="984"/>
      <c r="C835" s="984"/>
      <c r="D835" s="984"/>
      <c r="E835" s="984"/>
      <c r="F835" s="984"/>
      <c r="G835" s="984"/>
      <c r="H835" s="984"/>
      <c r="I835" s="984"/>
      <c r="J835" s="984"/>
      <c r="K835" s="984"/>
      <c r="L835" s="984"/>
      <c r="M835" s="984"/>
      <c r="N835" s="984"/>
      <c r="O835" s="984"/>
      <c r="P835" s="984"/>
      <c r="Q835" s="984"/>
      <c r="R835" s="984"/>
      <c r="S835" s="984"/>
      <c r="T835" s="984"/>
      <c r="U835" s="984"/>
      <c r="V835" s="984"/>
      <c r="W835" s="984"/>
      <c r="X835" s="984"/>
      <c r="Y835" s="984"/>
      <c r="Z835" s="984"/>
    </row>
    <row r="836">
      <c r="A836" s="984"/>
      <c r="B836" s="984"/>
      <c r="C836" s="984"/>
      <c r="D836" s="984"/>
      <c r="E836" s="984"/>
      <c r="F836" s="984"/>
      <c r="G836" s="984"/>
      <c r="H836" s="984"/>
      <c r="I836" s="984"/>
      <c r="J836" s="984"/>
      <c r="K836" s="984"/>
      <c r="L836" s="984"/>
      <c r="M836" s="984"/>
      <c r="N836" s="984"/>
      <c r="O836" s="984"/>
      <c r="P836" s="984"/>
      <c r="Q836" s="984"/>
      <c r="R836" s="984"/>
      <c r="S836" s="984"/>
      <c r="T836" s="984"/>
      <c r="U836" s="984"/>
      <c r="V836" s="984"/>
      <c r="W836" s="984"/>
      <c r="X836" s="984"/>
      <c r="Y836" s="984"/>
      <c r="Z836" s="984"/>
    </row>
    <row r="837">
      <c r="A837" s="984"/>
      <c r="B837" s="984"/>
      <c r="C837" s="984"/>
      <c r="D837" s="984"/>
      <c r="E837" s="984"/>
      <c r="F837" s="984"/>
      <c r="G837" s="984"/>
      <c r="H837" s="984"/>
      <c r="I837" s="984"/>
      <c r="J837" s="984"/>
      <c r="K837" s="984"/>
      <c r="L837" s="984"/>
      <c r="M837" s="984"/>
      <c r="N837" s="984"/>
      <c r="O837" s="984"/>
      <c r="P837" s="984"/>
      <c r="Q837" s="984"/>
      <c r="R837" s="984"/>
      <c r="S837" s="984"/>
      <c r="T837" s="984"/>
      <c r="U837" s="984"/>
      <c r="V837" s="984"/>
      <c r="W837" s="984"/>
      <c r="X837" s="984"/>
      <c r="Y837" s="984"/>
      <c r="Z837" s="984"/>
    </row>
    <row r="838">
      <c r="A838" s="984"/>
      <c r="B838" s="984"/>
      <c r="C838" s="984"/>
      <c r="D838" s="984"/>
      <c r="E838" s="984"/>
      <c r="F838" s="984"/>
      <c r="G838" s="984"/>
      <c r="H838" s="984"/>
      <c r="I838" s="984"/>
      <c r="J838" s="984"/>
      <c r="K838" s="984"/>
      <c r="L838" s="984"/>
      <c r="M838" s="984"/>
      <c r="N838" s="984"/>
      <c r="O838" s="984"/>
      <c r="P838" s="984"/>
      <c r="Q838" s="984"/>
      <c r="R838" s="984"/>
      <c r="S838" s="984"/>
      <c r="T838" s="984"/>
      <c r="U838" s="984"/>
      <c r="V838" s="984"/>
      <c r="W838" s="984"/>
      <c r="X838" s="984"/>
      <c r="Y838" s="984"/>
      <c r="Z838" s="984"/>
    </row>
    <row r="839">
      <c r="A839" s="984"/>
      <c r="B839" s="984"/>
      <c r="C839" s="984"/>
      <c r="D839" s="984"/>
      <c r="E839" s="984"/>
      <c r="F839" s="984"/>
      <c r="G839" s="984"/>
      <c r="H839" s="984"/>
      <c r="I839" s="984"/>
      <c r="J839" s="984"/>
      <c r="K839" s="984"/>
      <c r="L839" s="984"/>
      <c r="M839" s="984"/>
      <c r="N839" s="984"/>
      <c r="O839" s="984"/>
      <c r="P839" s="984"/>
      <c r="Q839" s="984"/>
      <c r="R839" s="984"/>
      <c r="S839" s="984"/>
      <c r="T839" s="984"/>
      <c r="U839" s="984"/>
      <c r="V839" s="984"/>
      <c r="W839" s="984"/>
      <c r="X839" s="984"/>
      <c r="Y839" s="984"/>
      <c r="Z839" s="984"/>
    </row>
    <row r="840">
      <c r="A840" s="984"/>
      <c r="B840" s="984"/>
      <c r="C840" s="984"/>
      <c r="D840" s="984"/>
      <c r="E840" s="984"/>
      <c r="F840" s="984"/>
      <c r="G840" s="984"/>
      <c r="H840" s="984"/>
      <c r="I840" s="984"/>
      <c r="J840" s="984"/>
      <c r="K840" s="984"/>
      <c r="L840" s="984"/>
      <c r="M840" s="984"/>
      <c r="N840" s="984"/>
      <c r="O840" s="984"/>
      <c r="P840" s="984"/>
      <c r="Q840" s="984"/>
      <c r="R840" s="984"/>
      <c r="S840" s="984"/>
      <c r="T840" s="984"/>
      <c r="U840" s="984"/>
      <c r="V840" s="984"/>
      <c r="W840" s="984"/>
      <c r="X840" s="984"/>
      <c r="Y840" s="984"/>
      <c r="Z840" s="984"/>
    </row>
    <row r="841">
      <c r="A841" s="984"/>
      <c r="B841" s="984"/>
      <c r="C841" s="984"/>
      <c r="D841" s="984"/>
      <c r="E841" s="984"/>
      <c r="F841" s="984"/>
      <c r="G841" s="984"/>
      <c r="H841" s="984"/>
      <c r="I841" s="984"/>
      <c r="J841" s="984"/>
      <c r="K841" s="984"/>
      <c r="L841" s="984"/>
      <c r="M841" s="984"/>
      <c r="N841" s="984"/>
      <c r="O841" s="984"/>
      <c r="P841" s="984"/>
      <c r="Q841" s="984"/>
      <c r="R841" s="984"/>
      <c r="S841" s="984"/>
      <c r="T841" s="984"/>
      <c r="U841" s="984"/>
      <c r="V841" s="984"/>
      <c r="W841" s="984"/>
      <c r="X841" s="984"/>
      <c r="Y841" s="984"/>
      <c r="Z841" s="984"/>
    </row>
    <row r="842">
      <c r="A842" s="984"/>
      <c r="B842" s="984"/>
      <c r="C842" s="984"/>
      <c r="D842" s="984"/>
      <c r="E842" s="984"/>
      <c r="F842" s="984"/>
      <c r="G842" s="984"/>
      <c r="H842" s="984"/>
      <c r="I842" s="984"/>
      <c r="J842" s="984"/>
      <c r="K842" s="984"/>
      <c r="L842" s="984"/>
      <c r="M842" s="984"/>
      <c r="N842" s="984"/>
      <c r="O842" s="984"/>
      <c r="P842" s="984"/>
      <c r="Q842" s="984"/>
      <c r="R842" s="984"/>
      <c r="S842" s="984"/>
      <c r="T842" s="984"/>
      <c r="U842" s="984"/>
      <c r="V842" s="984"/>
      <c r="W842" s="984"/>
      <c r="X842" s="984"/>
      <c r="Y842" s="984"/>
      <c r="Z842" s="984"/>
    </row>
    <row r="843">
      <c r="A843" s="984"/>
      <c r="B843" s="984"/>
      <c r="C843" s="984"/>
      <c r="D843" s="984"/>
      <c r="E843" s="984"/>
      <c r="F843" s="984"/>
      <c r="G843" s="984"/>
      <c r="H843" s="984"/>
      <c r="I843" s="984"/>
      <c r="J843" s="984"/>
      <c r="K843" s="984"/>
      <c r="L843" s="984"/>
      <c r="M843" s="984"/>
      <c r="N843" s="984"/>
      <c r="O843" s="984"/>
      <c r="P843" s="984"/>
      <c r="Q843" s="984"/>
      <c r="R843" s="984"/>
      <c r="S843" s="984"/>
      <c r="T843" s="984"/>
      <c r="U843" s="984"/>
      <c r="V843" s="984"/>
      <c r="W843" s="984"/>
      <c r="X843" s="984"/>
      <c r="Y843" s="984"/>
      <c r="Z843" s="984"/>
    </row>
    <row r="844">
      <c r="A844" s="984"/>
      <c r="B844" s="984"/>
      <c r="C844" s="984"/>
      <c r="D844" s="984"/>
      <c r="E844" s="984"/>
      <c r="F844" s="984"/>
      <c r="G844" s="984"/>
      <c r="H844" s="984"/>
      <c r="I844" s="984"/>
      <c r="J844" s="984"/>
      <c r="K844" s="984"/>
      <c r="L844" s="984"/>
      <c r="M844" s="984"/>
      <c r="N844" s="984"/>
      <c r="O844" s="984"/>
      <c r="P844" s="984"/>
      <c r="Q844" s="984"/>
      <c r="R844" s="984"/>
      <c r="S844" s="984"/>
      <c r="T844" s="984"/>
      <c r="U844" s="984"/>
      <c r="V844" s="984"/>
      <c r="W844" s="984"/>
      <c r="X844" s="984"/>
      <c r="Y844" s="984"/>
      <c r="Z844" s="984"/>
    </row>
    <row r="845">
      <c r="A845" s="984"/>
      <c r="B845" s="984"/>
      <c r="C845" s="984"/>
      <c r="D845" s="984"/>
      <c r="E845" s="984"/>
      <c r="F845" s="984"/>
      <c r="G845" s="984"/>
      <c r="H845" s="984"/>
      <c r="I845" s="984"/>
      <c r="J845" s="984"/>
      <c r="K845" s="984"/>
      <c r="L845" s="984"/>
      <c r="M845" s="984"/>
      <c r="N845" s="984"/>
      <c r="O845" s="984"/>
      <c r="P845" s="984"/>
      <c r="Q845" s="984"/>
      <c r="R845" s="984"/>
      <c r="S845" s="984"/>
      <c r="T845" s="984"/>
      <c r="U845" s="984"/>
      <c r="V845" s="984"/>
      <c r="W845" s="984"/>
      <c r="X845" s="984"/>
      <c r="Y845" s="984"/>
      <c r="Z845" s="984"/>
    </row>
    <row r="846">
      <c r="A846" s="984"/>
      <c r="B846" s="984"/>
      <c r="C846" s="984"/>
      <c r="D846" s="984"/>
      <c r="E846" s="984"/>
      <c r="F846" s="984"/>
      <c r="G846" s="984"/>
      <c r="H846" s="984"/>
      <c r="I846" s="984"/>
      <c r="J846" s="984"/>
      <c r="K846" s="984"/>
      <c r="L846" s="984"/>
      <c r="M846" s="984"/>
      <c r="N846" s="984"/>
      <c r="O846" s="984"/>
      <c r="P846" s="984"/>
      <c r="Q846" s="984"/>
      <c r="R846" s="984"/>
      <c r="S846" s="984"/>
      <c r="T846" s="984"/>
      <c r="U846" s="984"/>
      <c r="V846" s="984"/>
      <c r="W846" s="984"/>
      <c r="X846" s="984"/>
      <c r="Y846" s="984"/>
      <c r="Z846" s="984"/>
    </row>
    <row r="847">
      <c r="A847" s="984"/>
      <c r="B847" s="984"/>
      <c r="C847" s="984"/>
      <c r="D847" s="984"/>
      <c r="E847" s="984"/>
      <c r="F847" s="984"/>
      <c r="G847" s="984"/>
      <c r="H847" s="984"/>
      <c r="I847" s="984"/>
      <c r="J847" s="984"/>
      <c r="K847" s="984"/>
      <c r="L847" s="984"/>
      <c r="M847" s="984"/>
      <c r="N847" s="984"/>
      <c r="O847" s="984"/>
      <c r="P847" s="984"/>
      <c r="Q847" s="984"/>
      <c r="R847" s="984"/>
      <c r="S847" s="984"/>
      <c r="T847" s="984"/>
      <c r="U847" s="984"/>
      <c r="V847" s="984"/>
      <c r="W847" s="984"/>
      <c r="X847" s="984"/>
      <c r="Y847" s="984"/>
      <c r="Z847" s="984"/>
    </row>
    <row r="848">
      <c r="A848" s="984"/>
      <c r="B848" s="984"/>
      <c r="C848" s="984"/>
      <c r="D848" s="984"/>
      <c r="E848" s="984"/>
      <c r="F848" s="984"/>
      <c r="G848" s="984"/>
      <c r="H848" s="984"/>
      <c r="I848" s="984"/>
      <c r="J848" s="984"/>
      <c r="K848" s="984"/>
      <c r="L848" s="984"/>
      <c r="M848" s="984"/>
      <c r="N848" s="984"/>
      <c r="O848" s="984"/>
      <c r="P848" s="984"/>
      <c r="Q848" s="984"/>
      <c r="R848" s="984"/>
      <c r="S848" s="984"/>
      <c r="T848" s="984"/>
      <c r="U848" s="984"/>
      <c r="V848" s="984"/>
      <c r="W848" s="984"/>
      <c r="X848" s="984"/>
      <c r="Y848" s="984"/>
      <c r="Z848" s="984"/>
    </row>
    <row r="849">
      <c r="A849" s="984"/>
      <c r="B849" s="984"/>
      <c r="C849" s="984"/>
      <c r="D849" s="984"/>
      <c r="E849" s="984"/>
      <c r="F849" s="984"/>
      <c r="G849" s="984"/>
      <c r="H849" s="984"/>
      <c r="I849" s="984"/>
      <c r="J849" s="984"/>
      <c r="K849" s="984"/>
      <c r="L849" s="984"/>
      <c r="M849" s="984"/>
      <c r="N849" s="984"/>
      <c r="O849" s="984"/>
      <c r="P849" s="984"/>
      <c r="Q849" s="984"/>
      <c r="R849" s="984"/>
      <c r="S849" s="984"/>
      <c r="T849" s="984"/>
      <c r="U849" s="984"/>
      <c r="V849" s="984"/>
      <c r="W849" s="984"/>
      <c r="X849" s="984"/>
      <c r="Y849" s="984"/>
      <c r="Z849" s="984"/>
    </row>
    <row r="850">
      <c r="A850" s="984"/>
      <c r="B850" s="984"/>
      <c r="C850" s="984"/>
      <c r="D850" s="984"/>
      <c r="E850" s="984"/>
      <c r="F850" s="984"/>
      <c r="G850" s="984"/>
      <c r="H850" s="984"/>
      <c r="I850" s="984"/>
      <c r="J850" s="984"/>
      <c r="K850" s="984"/>
      <c r="L850" s="984"/>
      <c r="M850" s="984"/>
      <c r="N850" s="984"/>
      <c r="O850" s="984"/>
      <c r="P850" s="984"/>
      <c r="Q850" s="984"/>
      <c r="R850" s="984"/>
      <c r="S850" s="984"/>
      <c r="T850" s="984"/>
      <c r="U850" s="984"/>
      <c r="V850" s="984"/>
      <c r="W850" s="984"/>
      <c r="X850" s="984"/>
      <c r="Y850" s="984"/>
      <c r="Z850" s="984"/>
    </row>
    <row r="851">
      <c r="A851" s="984"/>
      <c r="B851" s="984"/>
      <c r="C851" s="984"/>
      <c r="D851" s="984"/>
      <c r="E851" s="984"/>
      <c r="F851" s="984"/>
      <c r="G851" s="984"/>
      <c r="H851" s="984"/>
      <c r="I851" s="984"/>
      <c r="J851" s="984"/>
      <c r="K851" s="984"/>
      <c r="L851" s="984"/>
      <c r="M851" s="984"/>
      <c r="N851" s="984"/>
      <c r="O851" s="984"/>
      <c r="P851" s="984"/>
      <c r="Q851" s="984"/>
      <c r="R851" s="984"/>
      <c r="S851" s="984"/>
      <c r="T851" s="984"/>
      <c r="U851" s="984"/>
      <c r="V851" s="984"/>
      <c r="W851" s="984"/>
      <c r="X851" s="984"/>
      <c r="Y851" s="984"/>
      <c r="Z851" s="984"/>
    </row>
    <row r="852">
      <c r="A852" s="984"/>
      <c r="B852" s="984"/>
      <c r="C852" s="984"/>
      <c r="D852" s="984"/>
      <c r="E852" s="984"/>
      <c r="F852" s="984"/>
      <c r="G852" s="984"/>
      <c r="H852" s="984"/>
      <c r="I852" s="984"/>
      <c r="J852" s="984"/>
      <c r="K852" s="984"/>
      <c r="L852" s="984"/>
      <c r="M852" s="984"/>
      <c r="N852" s="984"/>
      <c r="O852" s="984"/>
      <c r="P852" s="984"/>
      <c r="Q852" s="984"/>
      <c r="R852" s="984"/>
      <c r="S852" s="984"/>
      <c r="T852" s="984"/>
      <c r="U852" s="984"/>
      <c r="V852" s="984"/>
      <c r="W852" s="984"/>
      <c r="X852" s="984"/>
      <c r="Y852" s="984"/>
      <c r="Z852" s="984"/>
    </row>
    <row r="853">
      <c r="A853" s="984"/>
      <c r="B853" s="984"/>
      <c r="C853" s="984"/>
      <c r="D853" s="984"/>
      <c r="E853" s="984"/>
      <c r="F853" s="984"/>
      <c r="G853" s="984"/>
      <c r="H853" s="984"/>
      <c r="I853" s="984"/>
      <c r="J853" s="984"/>
      <c r="K853" s="984"/>
      <c r="L853" s="984"/>
      <c r="M853" s="984"/>
      <c r="N853" s="984"/>
      <c r="O853" s="984"/>
      <c r="P853" s="984"/>
      <c r="Q853" s="984"/>
      <c r="R853" s="984"/>
      <c r="S853" s="984"/>
      <c r="T853" s="984"/>
      <c r="U853" s="984"/>
      <c r="V853" s="984"/>
      <c r="W853" s="984"/>
      <c r="X853" s="984"/>
      <c r="Y853" s="984"/>
      <c r="Z853" s="984"/>
    </row>
    <row r="854">
      <c r="A854" s="984"/>
      <c r="B854" s="984"/>
      <c r="C854" s="984"/>
      <c r="D854" s="984"/>
      <c r="E854" s="984"/>
      <c r="F854" s="984"/>
      <c r="G854" s="984"/>
      <c r="H854" s="984"/>
      <c r="I854" s="984"/>
      <c r="J854" s="984"/>
      <c r="K854" s="984"/>
      <c r="L854" s="984"/>
      <c r="M854" s="984"/>
      <c r="N854" s="984"/>
      <c r="O854" s="984"/>
      <c r="P854" s="984"/>
      <c r="Q854" s="984"/>
      <c r="R854" s="984"/>
      <c r="S854" s="984"/>
      <c r="T854" s="984"/>
      <c r="U854" s="984"/>
      <c r="V854" s="984"/>
      <c r="W854" s="984"/>
      <c r="X854" s="984"/>
      <c r="Y854" s="984"/>
      <c r="Z854" s="984"/>
    </row>
    <row r="855">
      <c r="A855" s="984"/>
      <c r="B855" s="984"/>
      <c r="C855" s="984"/>
      <c r="D855" s="984"/>
      <c r="E855" s="984"/>
      <c r="F855" s="984"/>
      <c r="G855" s="984"/>
      <c r="H855" s="984"/>
      <c r="I855" s="984"/>
      <c r="J855" s="984"/>
      <c r="K855" s="984"/>
      <c r="L855" s="984"/>
      <c r="M855" s="984"/>
      <c r="N855" s="984"/>
      <c r="O855" s="984"/>
      <c r="P855" s="984"/>
      <c r="Q855" s="984"/>
      <c r="R855" s="984"/>
      <c r="S855" s="984"/>
      <c r="T855" s="984"/>
      <c r="U855" s="984"/>
      <c r="V855" s="984"/>
      <c r="W855" s="984"/>
      <c r="X855" s="984"/>
      <c r="Y855" s="984"/>
      <c r="Z855" s="984"/>
    </row>
    <row r="856">
      <c r="A856" s="984"/>
      <c r="B856" s="984"/>
      <c r="C856" s="984"/>
      <c r="D856" s="984"/>
      <c r="E856" s="984"/>
      <c r="F856" s="984"/>
      <c r="G856" s="984"/>
      <c r="H856" s="984"/>
      <c r="I856" s="984"/>
      <c r="J856" s="984"/>
      <c r="K856" s="984"/>
      <c r="L856" s="984"/>
      <c r="M856" s="984"/>
      <c r="N856" s="984"/>
      <c r="O856" s="984"/>
      <c r="P856" s="984"/>
      <c r="Q856" s="984"/>
      <c r="R856" s="984"/>
      <c r="S856" s="984"/>
      <c r="T856" s="984"/>
      <c r="U856" s="984"/>
      <c r="V856" s="984"/>
      <c r="W856" s="984"/>
      <c r="X856" s="984"/>
      <c r="Y856" s="984"/>
      <c r="Z856" s="984"/>
    </row>
    <row r="857">
      <c r="A857" s="984"/>
      <c r="B857" s="984"/>
      <c r="C857" s="984"/>
      <c r="D857" s="984"/>
      <c r="E857" s="984"/>
      <c r="F857" s="984"/>
      <c r="G857" s="984"/>
      <c r="H857" s="984"/>
      <c r="I857" s="984"/>
      <c r="J857" s="984"/>
      <c r="K857" s="984"/>
      <c r="L857" s="984"/>
      <c r="M857" s="984"/>
      <c r="N857" s="984"/>
      <c r="O857" s="984"/>
      <c r="P857" s="984"/>
      <c r="Q857" s="984"/>
      <c r="R857" s="984"/>
      <c r="S857" s="984"/>
      <c r="T857" s="984"/>
      <c r="U857" s="984"/>
      <c r="V857" s="984"/>
      <c r="W857" s="984"/>
      <c r="X857" s="984"/>
      <c r="Y857" s="984"/>
      <c r="Z857" s="984"/>
    </row>
    <row r="858">
      <c r="A858" s="984"/>
      <c r="B858" s="984"/>
      <c r="C858" s="984"/>
      <c r="D858" s="984"/>
      <c r="E858" s="984"/>
      <c r="F858" s="984"/>
      <c r="G858" s="984"/>
      <c r="H858" s="984"/>
      <c r="I858" s="984"/>
      <c r="J858" s="984"/>
      <c r="K858" s="984"/>
      <c r="L858" s="984"/>
      <c r="M858" s="984"/>
      <c r="N858" s="984"/>
      <c r="O858" s="984"/>
      <c r="P858" s="984"/>
      <c r="Q858" s="984"/>
      <c r="R858" s="984"/>
      <c r="S858" s="984"/>
      <c r="T858" s="984"/>
      <c r="U858" s="984"/>
      <c r="V858" s="984"/>
      <c r="W858" s="984"/>
      <c r="X858" s="984"/>
      <c r="Y858" s="984"/>
      <c r="Z858" s="984"/>
    </row>
    <row r="859">
      <c r="A859" s="984"/>
      <c r="B859" s="984"/>
      <c r="C859" s="984"/>
      <c r="D859" s="984"/>
      <c r="E859" s="984"/>
      <c r="F859" s="984"/>
      <c r="G859" s="984"/>
      <c r="H859" s="984"/>
      <c r="I859" s="984"/>
      <c r="J859" s="984"/>
      <c r="K859" s="984"/>
      <c r="L859" s="984"/>
      <c r="M859" s="984"/>
      <c r="N859" s="984"/>
      <c r="O859" s="984"/>
      <c r="P859" s="984"/>
      <c r="Q859" s="984"/>
      <c r="R859" s="984"/>
      <c r="S859" s="984"/>
      <c r="T859" s="984"/>
      <c r="U859" s="984"/>
      <c r="V859" s="984"/>
      <c r="W859" s="984"/>
      <c r="X859" s="984"/>
      <c r="Y859" s="984"/>
      <c r="Z859" s="984"/>
    </row>
    <row r="860">
      <c r="A860" s="984"/>
      <c r="B860" s="984"/>
      <c r="C860" s="984"/>
      <c r="D860" s="984"/>
      <c r="E860" s="984"/>
      <c r="F860" s="984"/>
      <c r="G860" s="984"/>
      <c r="H860" s="984"/>
      <c r="I860" s="984"/>
      <c r="J860" s="984"/>
      <c r="K860" s="984"/>
      <c r="L860" s="984"/>
      <c r="M860" s="984"/>
      <c r="N860" s="984"/>
      <c r="O860" s="984"/>
      <c r="P860" s="984"/>
      <c r="Q860" s="984"/>
      <c r="R860" s="984"/>
      <c r="S860" s="984"/>
      <c r="T860" s="984"/>
      <c r="U860" s="984"/>
      <c r="V860" s="984"/>
      <c r="W860" s="984"/>
      <c r="X860" s="984"/>
      <c r="Y860" s="984"/>
      <c r="Z860" s="984"/>
    </row>
    <row r="861">
      <c r="A861" s="984"/>
      <c r="B861" s="984"/>
      <c r="C861" s="984"/>
      <c r="D861" s="984"/>
      <c r="E861" s="984"/>
      <c r="F861" s="984"/>
      <c r="G861" s="984"/>
      <c r="H861" s="984"/>
      <c r="I861" s="984"/>
      <c r="J861" s="984"/>
      <c r="K861" s="984"/>
      <c r="L861" s="984"/>
      <c r="M861" s="984"/>
      <c r="N861" s="984"/>
      <c r="O861" s="984"/>
      <c r="P861" s="984"/>
      <c r="Q861" s="984"/>
      <c r="R861" s="984"/>
      <c r="S861" s="984"/>
      <c r="T861" s="984"/>
      <c r="U861" s="984"/>
      <c r="V861" s="984"/>
      <c r="W861" s="984"/>
      <c r="X861" s="984"/>
      <c r="Y861" s="984"/>
      <c r="Z861" s="984"/>
    </row>
    <row r="862">
      <c r="A862" s="984"/>
      <c r="B862" s="984"/>
      <c r="C862" s="984"/>
      <c r="D862" s="984"/>
      <c r="E862" s="984"/>
      <c r="F862" s="984"/>
      <c r="G862" s="984"/>
      <c r="H862" s="984"/>
      <c r="I862" s="984"/>
      <c r="J862" s="984"/>
      <c r="K862" s="984"/>
      <c r="L862" s="984"/>
      <c r="M862" s="984"/>
      <c r="N862" s="984"/>
      <c r="O862" s="984"/>
      <c r="P862" s="984"/>
      <c r="Q862" s="984"/>
      <c r="R862" s="984"/>
      <c r="S862" s="984"/>
      <c r="T862" s="984"/>
      <c r="U862" s="984"/>
      <c r="V862" s="984"/>
      <c r="W862" s="984"/>
      <c r="X862" s="984"/>
      <c r="Y862" s="984"/>
      <c r="Z862" s="984"/>
    </row>
    <row r="863">
      <c r="A863" s="984"/>
      <c r="B863" s="984"/>
      <c r="C863" s="984"/>
      <c r="D863" s="984"/>
      <c r="E863" s="984"/>
      <c r="F863" s="984"/>
      <c r="G863" s="984"/>
      <c r="H863" s="984"/>
      <c r="I863" s="984"/>
      <c r="J863" s="984"/>
      <c r="K863" s="984"/>
      <c r="L863" s="984"/>
      <c r="M863" s="984"/>
      <c r="N863" s="984"/>
      <c r="O863" s="984"/>
      <c r="P863" s="984"/>
      <c r="Q863" s="984"/>
      <c r="R863" s="984"/>
      <c r="S863" s="984"/>
      <c r="T863" s="984"/>
      <c r="U863" s="984"/>
      <c r="V863" s="984"/>
      <c r="W863" s="984"/>
      <c r="X863" s="984"/>
      <c r="Y863" s="984"/>
      <c r="Z863" s="984"/>
    </row>
    <row r="864">
      <c r="A864" s="984"/>
      <c r="B864" s="984"/>
      <c r="C864" s="984"/>
      <c r="D864" s="984"/>
      <c r="E864" s="984"/>
      <c r="F864" s="984"/>
      <c r="G864" s="984"/>
      <c r="H864" s="984"/>
      <c r="I864" s="984"/>
      <c r="J864" s="984"/>
      <c r="K864" s="984"/>
      <c r="L864" s="984"/>
      <c r="M864" s="984"/>
      <c r="N864" s="984"/>
      <c r="O864" s="984"/>
      <c r="P864" s="984"/>
      <c r="Q864" s="984"/>
      <c r="R864" s="984"/>
      <c r="S864" s="984"/>
      <c r="T864" s="984"/>
      <c r="U864" s="984"/>
      <c r="V864" s="984"/>
      <c r="W864" s="984"/>
      <c r="X864" s="984"/>
      <c r="Y864" s="984"/>
      <c r="Z864" s="984"/>
    </row>
    <row r="865">
      <c r="A865" s="984"/>
      <c r="B865" s="984"/>
      <c r="C865" s="984"/>
      <c r="D865" s="984"/>
      <c r="E865" s="984"/>
      <c r="F865" s="984"/>
      <c r="G865" s="984"/>
      <c r="H865" s="984"/>
      <c r="I865" s="984"/>
      <c r="J865" s="984"/>
      <c r="K865" s="984"/>
      <c r="L865" s="984"/>
      <c r="M865" s="984"/>
      <c r="N865" s="984"/>
      <c r="O865" s="984"/>
      <c r="P865" s="984"/>
      <c r="Q865" s="984"/>
      <c r="R865" s="984"/>
      <c r="S865" s="984"/>
      <c r="T865" s="984"/>
      <c r="U865" s="984"/>
      <c r="V865" s="984"/>
      <c r="W865" s="984"/>
      <c r="X865" s="984"/>
      <c r="Y865" s="984"/>
      <c r="Z865" s="984"/>
    </row>
    <row r="866">
      <c r="A866" s="984"/>
      <c r="B866" s="984"/>
      <c r="C866" s="984"/>
      <c r="D866" s="984"/>
      <c r="E866" s="984"/>
      <c r="F866" s="984"/>
      <c r="G866" s="984"/>
      <c r="H866" s="984"/>
      <c r="I866" s="984"/>
      <c r="J866" s="984"/>
      <c r="K866" s="984"/>
      <c r="L866" s="984"/>
      <c r="M866" s="984"/>
      <c r="N866" s="984"/>
      <c r="O866" s="984"/>
      <c r="P866" s="984"/>
      <c r="Q866" s="984"/>
      <c r="R866" s="984"/>
      <c r="S866" s="984"/>
      <c r="T866" s="984"/>
      <c r="U866" s="984"/>
      <c r="V866" s="984"/>
      <c r="W866" s="984"/>
      <c r="X866" s="984"/>
      <c r="Y866" s="984"/>
      <c r="Z866" s="984"/>
    </row>
    <row r="867">
      <c r="A867" s="984"/>
      <c r="B867" s="984"/>
      <c r="C867" s="984"/>
      <c r="D867" s="984"/>
      <c r="E867" s="984"/>
      <c r="F867" s="984"/>
      <c r="G867" s="984"/>
      <c r="H867" s="984"/>
      <c r="I867" s="984"/>
      <c r="J867" s="984"/>
      <c r="K867" s="984"/>
      <c r="L867" s="984"/>
      <c r="M867" s="984"/>
      <c r="N867" s="984"/>
      <c r="O867" s="984"/>
      <c r="P867" s="984"/>
      <c r="Q867" s="984"/>
      <c r="R867" s="984"/>
      <c r="S867" s="984"/>
      <c r="T867" s="984"/>
      <c r="U867" s="984"/>
      <c r="V867" s="984"/>
      <c r="W867" s="984"/>
      <c r="X867" s="984"/>
      <c r="Y867" s="984"/>
      <c r="Z867" s="984"/>
    </row>
    <row r="868">
      <c r="A868" s="984"/>
      <c r="B868" s="984"/>
      <c r="C868" s="984"/>
      <c r="D868" s="984"/>
      <c r="E868" s="984"/>
      <c r="F868" s="984"/>
      <c r="G868" s="984"/>
      <c r="H868" s="984"/>
      <c r="I868" s="984"/>
      <c r="J868" s="984"/>
      <c r="K868" s="984"/>
      <c r="L868" s="984"/>
      <c r="M868" s="984"/>
      <c r="N868" s="984"/>
      <c r="O868" s="984"/>
      <c r="P868" s="984"/>
      <c r="Q868" s="984"/>
      <c r="R868" s="984"/>
      <c r="S868" s="984"/>
      <c r="T868" s="984"/>
      <c r="U868" s="984"/>
      <c r="V868" s="984"/>
      <c r="W868" s="984"/>
      <c r="X868" s="984"/>
      <c r="Y868" s="984"/>
      <c r="Z868" s="984"/>
    </row>
    <row r="869">
      <c r="A869" s="984"/>
      <c r="B869" s="984"/>
      <c r="C869" s="984"/>
      <c r="D869" s="984"/>
      <c r="E869" s="984"/>
      <c r="F869" s="984"/>
      <c r="G869" s="984"/>
      <c r="H869" s="984"/>
      <c r="I869" s="984"/>
      <c r="J869" s="984"/>
      <c r="K869" s="984"/>
      <c r="L869" s="984"/>
      <c r="M869" s="984"/>
      <c r="N869" s="984"/>
      <c r="O869" s="984"/>
      <c r="P869" s="984"/>
      <c r="Q869" s="984"/>
      <c r="R869" s="984"/>
      <c r="S869" s="984"/>
      <c r="T869" s="984"/>
      <c r="U869" s="984"/>
      <c r="V869" s="984"/>
      <c r="W869" s="984"/>
      <c r="X869" s="984"/>
      <c r="Y869" s="984"/>
      <c r="Z869" s="984"/>
    </row>
    <row r="870">
      <c r="A870" s="984"/>
      <c r="B870" s="984"/>
      <c r="C870" s="984"/>
      <c r="D870" s="984"/>
      <c r="E870" s="984"/>
      <c r="F870" s="984"/>
      <c r="G870" s="984"/>
      <c r="H870" s="984"/>
      <c r="I870" s="984"/>
      <c r="J870" s="984"/>
      <c r="K870" s="984"/>
      <c r="L870" s="984"/>
      <c r="M870" s="984"/>
      <c r="N870" s="984"/>
      <c r="O870" s="984"/>
      <c r="P870" s="984"/>
      <c r="Q870" s="984"/>
      <c r="R870" s="984"/>
      <c r="S870" s="984"/>
      <c r="T870" s="984"/>
      <c r="U870" s="984"/>
      <c r="V870" s="984"/>
      <c r="W870" s="984"/>
      <c r="X870" s="984"/>
      <c r="Y870" s="984"/>
      <c r="Z870" s="984"/>
    </row>
    <row r="871">
      <c r="A871" s="984"/>
      <c r="B871" s="984"/>
      <c r="C871" s="984"/>
      <c r="D871" s="984"/>
      <c r="E871" s="984"/>
      <c r="F871" s="984"/>
      <c r="G871" s="984"/>
      <c r="H871" s="984"/>
      <c r="I871" s="984"/>
      <c r="J871" s="984"/>
      <c r="K871" s="984"/>
      <c r="L871" s="984"/>
      <c r="M871" s="984"/>
      <c r="N871" s="984"/>
      <c r="O871" s="984"/>
      <c r="P871" s="984"/>
      <c r="Q871" s="984"/>
      <c r="R871" s="984"/>
      <c r="S871" s="984"/>
      <c r="T871" s="984"/>
      <c r="U871" s="984"/>
      <c r="V871" s="984"/>
      <c r="W871" s="984"/>
      <c r="X871" s="984"/>
      <c r="Y871" s="984"/>
      <c r="Z871" s="984"/>
    </row>
    <row r="872">
      <c r="A872" s="984"/>
      <c r="B872" s="984"/>
      <c r="C872" s="984"/>
      <c r="D872" s="984"/>
      <c r="E872" s="984"/>
      <c r="F872" s="984"/>
      <c r="G872" s="984"/>
      <c r="H872" s="984"/>
      <c r="I872" s="984"/>
      <c r="J872" s="984"/>
      <c r="K872" s="984"/>
      <c r="L872" s="984"/>
      <c r="M872" s="984"/>
      <c r="N872" s="984"/>
      <c r="O872" s="984"/>
      <c r="P872" s="984"/>
      <c r="Q872" s="984"/>
      <c r="R872" s="984"/>
      <c r="S872" s="984"/>
      <c r="T872" s="984"/>
      <c r="U872" s="984"/>
      <c r="V872" s="984"/>
      <c r="W872" s="984"/>
      <c r="X872" s="984"/>
      <c r="Y872" s="984"/>
      <c r="Z872" s="984"/>
    </row>
    <row r="873">
      <c r="A873" s="984"/>
      <c r="B873" s="984"/>
      <c r="C873" s="984"/>
      <c r="D873" s="984"/>
      <c r="E873" s="984"/>
      <c r="F873" s="984"/>
      <c r="G873" s="984"/>
      <c r="H873" s="984"/>
      <c r="I873" s="984"/>
      <c r="J873" s="984"/>
      <c r="K873" s="984"/>
      <c r="L873" s="984"/>
      <c r="M873" s="984"/>
      <c r="N873" s="984"/>
      <c r="O873" s="984"/>
      <c r="P873" s="984"/>
      <c r="Q873" s="984"/>
      <c r="R873" s="984"/>
      <c r="S873" s="984"/>
      <c r="T873" s="984"/>
      <c r="U873" s="984"/>
      <c r="V873" s="984"/>
      <c r="W873" s="984"/>
      <c r="X873" s="984"/>
      <c r="Y873" s="984"/>
      <c r="Z873" s="984"/>
    </row>
    <row r="874">
      <c r="A874" s="984"/>
      <c r="B874" s="984"/>
      <c r="C874" s="984"/>
      <c r="D874" s="984"/>
      <c r="E874" s="984"/>
      <c r="F874" s="984"/>
      <c r="G874" s="984"/>
      <c r="H874" s="984"/>
      <c r="I874" s="984"/>
      <c r="J874" s="984"/>
      <c r="K874" s="984"/>
      <c r="L874" s="984"/>
      <c r="M874" s="984"/>
      <c r="N874" s="984"/>
      <c r="O874" s="984"/>
      <c r="P874" s="984"/>
      <c r="Q874" s="984"/>
      <c r="R874" s="984"/>
      <c r="S874" s="984"/>
      <c r="T874" s="984"/>
      <c r="U874" s="984"/>
      <c r="V874" s="984"/>
      <c r="W874" s="984"/>
      <c r="X874" s="984"/>
      <c r="Y874" s="984"/>
      <c r="Z874" s="984"/>
    </row>
    <row r="875">
      <c r="A875" s="984"/>
      <c r="B875" s="984"/>
      <c r="C875" s="984"/>
      <c r="D875" s="984"/>
      <c r="E875" s="984"/>
      <c r="F875" s="984"/>
      <c r="G875" s="984"/>
      <c r="H875" s="984"/>
      <c r="I875" s="984"/>
      <c r="J875" s="984"/>
      <c r="K875" s="984"/>
      <c r="L875" s="984"/>
      <c r="M875" s="984"/>
      <c r="N875" s="984"/>
      <c r="O875" s="984"/>
      <c r="P875" s="984"/>
      <c r="Q875" s="984"/>
      <c r="R875" s="984"/>
      <c r="S875" s="984"/>
      <c r="T875" s="984"/>
      <c r="U875" s="984"/>
      <c r="V875" s="984"/>
      <c r="W875" s="984"/>
      <c r="X875" s="984"/>
      <c r="Y875" s="984"/>
      <c r="Z875" s="984"/>
    </row>
    <row r="876">
      <c r="A876" s="984"/>
      <c r="B876" s="984"/>
      <c r="C876" s="984"/>
      <c r="D876" s="984"/>
      <c r="E876" s="984"/>
      <c r="F876" s="984"/>
      <c r="G876" s="984"/>
      <c r="H876" s="984"/>
      <c r="I876" s="984"/>
      <c r="J876" s="984"/>
      <c r="K876" s="984"/>
      <c r="L876" s="984"/>
      <c r="M876" s="984"/>
      <c r="N876" s="984"/>
      <c r="O876" s="984"/>
      <c r="P876" s="984"/>
      <c r="Q876" s="984"/>
      <c r="R876" s="984"/>
      <c r="S876" s="984"/>
      <c r="T876" s="984"/>
      <c r="U876" s="984"/>
      <c r="V876" s="984"/>
      <c r="W876" s="984"/>
      <c r="X876" s="984"/>
      <c r="Y876" s="984"/>
      <c r="Z876" s="984"/>
    </row>
    <row r="877">
      <c r="A877" s="984"/>
      <c r="B877" s="984"/>
      <c r="C877" s="984"/>
      <c r="D877" s="984"/>
      <c r="E877" s="984"/>
      <c r="F877" s="984"/>
      <c r="G877" s="984"/>
      <c r="H877" s="984"/>
      <c r="I877" s="984"/>
      <c r="J877" s="984"/>
      <c r="K877" s="984"/>
      <c r="L877" s="984"/>
      <c r="M877" s="984"/>
      <c r="N877" s="984"/>
      <c r="O877" s="984"/>
      <c r="P877" s="984"/>
      <c r="Q877" s="984"/>
      <c r="R877" s="984"/>
      <c r="S877" s="984"/>
      <c r="T877" s="984"/>
      <c r="U877" s="984"/>
      <c r="V877" s="984"/>
      <c r="W877" s="984"/>
      <c r="X877" s="984"/>
      <c r="Y877" s="984"/>
      <c r="Z877" s="984"/>
    </row>
    <row r="878">
      <c r="A878" s="984"/>
      <c r="B878" s="984"/>
      <c r="C878" s="984"/>
      <c r="D878" s="984"/>
      <c r="E878" s="984"/>
      <c r="F878" s="984"/>
      <c r="G878" s="984"/>
      <c r="H878" s="984"/>
      <c r="I878" s="984"/>
      <c r="J878" s="984"/>
      <c r="K878" s="984"/>
      <c r="L878" s="984"/>
      <c r="M878" s="984"/>
      <c r="N878" s="984"/>
      <c r="O878" s="984"/>
      <c r="P878" s="984"/>
      <c r="Q878" s="984"/>
      <c r="R878" s="984"/>
      <c r="S878" s="984"/>
      <c r="T878" s="984"/>
      <c r="U878" s="984"/>
      <c r="V878" s="984"/>
      <c r="W878" s="984"/>
      <c r="X878" s="984"/>
      <c r="Y878" s="984"/>
      <c r="Z878" s="984"/>
    </row>
    <row r="879">
      <c r="A879" s="984"/>
      <c r="B879" s="984"/>
      <c r="C879" s="984"/>
      <c r="D879" s="984"/>
      <c r="E879" s="984"/>
      <c r="F879" s="984"/>
      <c r="G879" s="984"/>
      <c r="H879" s="984"/>
      <c r="I879" s="984"/>
      <c r="J879" s="984"/>
      <c r="K879" s="984"/>
      <c r="L879" s="984"/>
      <c r="M879" s="984"/>
      <c r="N879" s="984"/>
      <c r="O879" s="984"/>
      <c r="P879" s="984"/>
      <c r="Q879" s="984"/>
      <c r="R879" s="984"/>
      <c r="S879" s="984"/>
      <c r="T879" s="984"/>
      <c r="U879" s="984"/>
      <c r="V879" s="984"/>
      <c r="W879" s="984"/>
      <c r="X879" s="984"/>
      <c r="Y879" s="984"/>
      <c r="Z879" s="984"/>
    </row>
    <row r="880">
      <c r="A880" s="984"/>
      <c r="B880" s="984"/>
      <c r="C880" s="984"/>
      <c r="D880" s="984"/>
      <c r="E880" s="984"/>
      <c r="F880" s="984"/>
      <c r="G880" s="984"/>
      <c r="H880" s="984"/>
      <c r="I880" s="984"/>
      <c r="J880" s="984"/>
      <c r="K880" s="984"/>
      <c r="L880" s="984"/>
      <c r="M880" s="984"/>
      <c r="N880" s="984"/>
      <c r="O880" s="984"/>
      <c r="P880" s="984"/>
      <c r="Q880" s="984"/>
      <c r="R880" s="984"/>
      <c r="S880" s="984"/>
      <c r="T880" s="984"/>
      <c r="U880" s="984"/>
      <c r="V880" s="984"/>
      <c r="W880" s="984"/>
      <c r="X880" s="984"/>
      <c r="Y880" s="984"/>
      <c r="Z880" s="984"/>
    </row>
    <row r="881">
      <c r="A881" s="984"/>
      <c r="B881" s="984"/>
      <c r="C881" s="984"/>
      <c r="D881" s="984"/>
      <c r="E881" s="984"/>
      <c r="F881" s="984"/>
      <c r="G881" s="984"/>
      <c r="H881" s="984"/>
      <c r="I881" s="984"/>
      <c r="J881" s="984"/>
      <c r="K881" s="984"/>
      <c r="L881" s="984"/>
      <c r="M881" s="984"/>
      <c r="N881" s="984"/>
      <c r="O881" s="984"/>
      <c r="P881" s="984"/>
      <c r="Q881" s="984"/>
      <c r="R881" s="984"/>
      <c r="S881" s="984"/>
      <c r="T881" s="984"/>
      <c r="U881" s="984"/>
      <c r="V881" s="984"/>
      <c r="W881" s="984"/>
      <c r="X881" s="984"/>
      <c r="Y881" s="984"/>
      <c r="Z881" s="984"/>
    </row>
    <row r="882">
      <c r="A882" s="984"/>
      <c r="B882" s="984"/>
      <c r="C882" s="984"/>
      <c r="D882" s="984"/>
      <c r="E882" s="984"/>
      <c r="F882" s="984"/>
      <c r="G882" s="984"/>
      <c r="H882" s="984"/>
      <c r="I882" s="984"/>
      <c r="J882" s="984"/>
      <c r="K882" s="984"/>
      <c r="L882" s="984"/>
      <c r="M882" s="984"/>
      <c r="N882" s="984"/>
      <c r="O882" s="984"/>
      <c r="P882" s="984"/>
      <c r="Q882" s="984"/>
      <c r="R882" s="984"/>
      <c r="S882" s="984"/>
      <c r="T882" s="984"/>
      <c r="U882" s="984"/>
      <c r="V882" s="984"/>
      <c r="W882" s="984"/>
      <c r="X882" s="984"/>
      <c r="Y882" s="984"/>
      <c r="Z882" s="984"/>
    </row>
    <row r="883">
      <c r="A883" s="984"/>
      <c r="B883" s="984"/>
      <c r="C883" s="984"/>
      <c r="D883" s="984"/>
      <c r="E883" s="984"/>
      <c r="F883" s="984"/>
      <c r="G883" s="984"/>
      <c r="H883" s="984"/>
      <c r="I883" s="984"/>
      <c r="J883" s="984"/>
      <c r="K883" s="984"/>
      <c r="L883" s="984"/>
      <c r="M883" s="984"/>
      <c r="N883" s="984"/>
      <c r="O883" s="984"/>
      <c r="P883" s="984"/>
      <c r="Q883" s="984"/>
      <c r="R883" s="984"/>
      <c r="S883" s="984"/>
      <c r="T883" s="984"/>
      <c r="U883" s="984"/>
      <c r="V883" s="984"/>
      <c r="W883" s="984"/>
      <c r="X883" s="984"/>
      <c r="Y883" s="984"/>
      <c r="Z883" s="984"/>
    </row>
    <row r="884">
      <c r="A884" s="984"/>
      <c r="B884" s="984"/>
      <c r="C884" s="984"/>
      <c r="D884" s="984"/>
      <c r="E884" s="984"/>
      <c r="F884" s="984"/>
      <c r="G884" s="984"/>
      <c r="H884" s="984"/>
      <c r="I884" s="984"/>
      <c r="J884" s="984"/>
      <c r="K884" s="984"/>
      <c r="L884" s="984"/>
      <c r="M884" s="984"/>
      <c r="N884" s="984"/>
      <c r="O884" s="984"/>
      <c r="P884" s="984"/>
      <c r="Q884" s="984"/>
      <c r="R884" s="984"/>
      <c r="S884" s="984"/>
      <c r="T884" s="984"/>
      <c r="U884" s="984"/>
      <c r="V884" s="984"/>
      <c r="W884" s="984"/>
      <c r="X884" s="984"/>
      <c r="Y884" s="984"/>
      <c r="Z884" s="984"/>
    </row>
    <row r="885">
      <c r="A885" s="984"/>
      <c r="B885" s="984"/>
      <c r="C885" s="984"/>
      <c r="D885" s="984"/>
      <c r="E885" s="984"/>
      <c r="F885" s="984"/>
      <c r="G885" s="984"/>
      <c r="H885" s="984"/>
      <c r="I885" s="984"/>
      <c r="J885" s="984"/>
      <c r="K885" s="984"/>
      <c r="L885" s="984"/>
      <c r="M885" s="984"/>
      <c r="N885" s="984"/>
      <c r="O885" s="984"/>
      <c r="P885" s="984"/>
      <c r="Q885" s="984"/>
      <c r="R885" s="984"/>
      <c r="S885" s="984"/>
      <c r="T885" s="984"/>
      <c r="U885" s="984"/>
      <c r="V885" s="984"/>
      <c r="W885" s="984"/>
      <c r="X885" s="984"/>
      <c r="Y885" s="984"/>
      <c r="Z885" s="984"/>
    </row>
    <row r="886">
      <c r="A886" s="984"/>
      <c r="B886" s="984"/>
      <c r="C886" s="984"/>
      <c r="D886" s="984"/>
      <c r="E886" s="984"/>
      <c r="F886" s="984"/>
      <c r="G886" s="984"/>
      <c r="H886" s="984"/>
      <c r="I886" s="984"/>
      <c r="J886" s="984"/>
      <c r="K886" s="984"/>
      <c r="L886" s="984"/>
      <c r="M886" s="984"/>
      <c r="N886" s="984"/>
      <c r="O886" s="984"/>
      <c r="P886" s="984"/>
      <c r="Q886" s="984"/>
      <c r="R886" s="984"/>
      <c r="S886" s="984"/>
      <c r="T886" s="984"/>
      <c r="U886" s="984"/>
      <c r="V886" s="984"/>
      <c r="W886" s="984"/>
      <c r="X886" s="984"/>
      <c r="Y886" s="984"/>
      <c r="Z886" s="984"/>
    </row>
    <row r="887">
      <c r="A887" s="984"/>
      <c r="B887" s="984"/>
      <c r="C887" s="984"/>
      <c r="D887" s="984"/>
      <c r="E887" s="984"/>
      <c r="F887" s="984"/>
      <c r="G887" s="984"/>
      <c r="H887" s="984"/>
      <c r="I887" s="984"/>
      <c r="J887" s="984"/>
      <c r="K887" s="984"/>
      <c r="L887" s="984"/>
      <c r="M887" s="984"/>
      <c r="N887" s="984"/>
      <c r="O887" s="984"/>
      <c r="P887" s="984"/>
      <c r="Q887" s="984"/>
      <c r="R887" s="984"/>
      <c r="S887" s="984"/>
      <c r="T887" s="984"/>
      <c r="U887" s="984"/>
      <c r="V887" s="984"/>
      <c r="W887" s="984"/>
      <c r="X887" s="984"/>
      <c r="Y887" s="984"/>
      <c r="Z887" s="984"/>
    </row>
    <row r="888">
      <c r="A888" s="984"/>
      <c r="B888" s="984"/>
      <c r="C888" s="984"/>
      <c r="D888" s="984"/>
      <c r="E888" s="984"/>
      <c r="F888" s="984"/>
      <c r="G888" s="984"/>
      <c r="H888" s="984"/>
      <c r="I888" s="984"/>
      <c r="J888" s="984"/>
      <c r="K888" s="984"/>
      <c r="L888" s="984"/>
      <c r="M888" s="984"/>
      <c r="N888" s="984"/>
      <c r="O888" s="984"/>
      <c r="P888" s="984"/>
      <c r="Q888" s="984"/>
      <c r="R888" s="984"/>
      <c r="S888" s="984"/>
      <c r="T888" s="984"/>
      <c r="U888" s="984"/>
      <c r="V888" s="984"/>
      <c r="W888" s="984"/>
      <c r="X888" s="984"/>
      <c r="Y888" s="984"/>
      <c r="Z888" s="984"/>
    </row>
    <row r="889">
      <c r="A889" s="984"/>
      <c r="B889" s="984"/>
      <c r="C889" s="984"/>
      <c r="D889" s="984"/>
      <c r="E889" s="984"/>
      <c r="F889" s="984"/>
      <c r="G889" s="984"/>
      <c r="H889" s="984"/>
      <c r="I889" s="984"/>
      <c r="J889" s="984"/>
      <c r="K889" s="984"/>
      <c r="L889" s="984"/>
      <c r="M889" s="984"/>
      <c r="N889" s="984"/>
      <c r="O889" s="984"/>
      <c r="P889" s="984"/>
      <c r="Q889" s="984"/>
      <c r="R889" s="984"/>
      <c r="S889" s="984"/>
      <c r="T889" s="984"/>
      <c r="U889" s="984"/>
      <c r="V889" s="984"/>
      <c r="W889" s="984"/>
      <c r="X889" s="984"/>
      <c r="Y889" s="984"/>
      <c r="Z889" s="984"/>
    </row>
    <row r="890">
      <c r="A890" s="984"/>
      <c r="B890" s="984"/>
      <c r="C890" s="984"/>
      <c r="D890" s="984"/>
      <c r="E890" s="984"/>
      <c r="F890" s="984"/>
      <c r="G890" s="984"/>
      <c r="H890" s="984"/>
      <c r="I890" s="984"/>
      <c r="J890" s="984"/>
      <c r="K890" s="984"/>
      <c r="L890" s="984"/>
      <c r="M890" s="984"/>
      <c r="N890" s="984"/>
      <c r="O890" s="984"/>
      <c r="P890" s="984"/>
      <c r="Q890" s="984"/>
      <c r="R890" s="984"/>
      <c r="S890" s="984"/>
      <c r="T890" s="984"/>
      <c r="U890" s="984"/>
      <c r="V890" s="984"/>
      <c r="W890" s="984"/>
      <c r="X890" s="984"/>
      <c r="Y890" s="984"/>
      <c r="Z890" s="984"/>
    </row>
    <row r="891">
      <c r="A891" s="984"/>
      <c r="B891" s="984"/>
      <c r="C891" s="984"/>
      <c r="D891" s="984"/>
      <c r="E891" s="984"/>
      <c r="F891" s="984"/>
      <c r="G891" s="984"/>
      <c r="H891" s="984"/>
      <c r="I891" s="984"/>
      <c r="J891" s="984"/>
      <c r="K891" s="984"/>
      <c r="L891" s="984"/>
      <c r="M891" s="984"/>
      <c r="N891" s="984"/>
      <c r="O891" s="984"/>
      <c r="P891" s="984"/>
      <c r="Q891" s="984"/>
      <c r="R891" s="984"/>
      <c r="S891" s="984"/>
      <c r="T891" s="984"/>
      <c r="U891" s="984"/>
      <c r="V891" s="984"/>
      <c r="W891" s="984"/>
      <c r="X891" s="984"/>
      <c r="Y891" s="984"/>
      <c r="Z891" s="984"/>
    </row>
    <row r="892">
      <c r="A892" s="984"/>
      <c r="B892" s="984"/>
      <c r="C892" s="984"/>
      <c r="D892" s="984"/>
      <c r="E892" s="984"/>
      <c r="F892" s="984"/>
      <c r="G892" s="984"/>
      <c r="H892" s="984"/>
      <c r="I892" s="984"/>
      <c r="J892" s="984"/>
      <c r="K892" s="984"/>
      <c r="L892" s="984"/>
      <c r="M892" s="984"/>
      <c r="N892" s="984"/>
      <c r="O892" s="984"/>
      <c r="P892" s="984"/>
      <c r="Q892" s="984"/>
      <c r="R892" s="984"/>
      <c r="S892" s="984"/>
      <c r="T892" s="984"/>
      <c r="U892" s="984"/>
      <c r="V892" s="984"/>
      <c r="W892" s="984"/>
      <c r="X892" s="984"/>
      <c r="Y892" s="984"/>
      <c r="Z892" s="984"/>
    </row>
    <row r="893">
      <c r="A893" s="984"/>
      <c r="B893" s="984"/>
      <c r="C893" s="984"/>
      <c r="D893" s="984"/>
      <c r="E893" s="984"/>
      <c r="F893" s="984"/>
      <c r="G893" s="984"/>
      <c r="H893" s="984"/>
      <c r="I893" s="984"/>
      <c r="J893" s="984"/>
      <c r="K893" s="984"/>
      <c r="L893" s="984"/>
      <c r="M893" s="984"/>
      <c r="N893" s="984"/>
      <c r="O893" s="984"/>
      <c r="P893" s="984"/>
      <c r="Q893" s="984"/>
      <c r="R893" s="984"/>
      <c r="S893" s="984"/>
      <c r="T893" s="984"/>
      <c r="U893" s="984"/>
      <c r="V893" s="984"/>
      <c r="W893" s="984"/>
      <c r="X893" s="984"/>
      <c r="Y893" s="984"/>
      <c r="Z893" s="984"/>
    </row>
    <row r="894">
      <c r="A894" s="984"/>
      <c r="B894" s="984"/>
      <c r="C894" s="984"/>
      <c r="D894" s="984"/>
      <c r="E894" s="984"/>
      <c r="F894" s="984"/>
      <c r="G894" s="984"/>
      <c r="H894" s="984"/>
      <c r="I894" s="984"/>
      <c r="J894" s="984"/>
      <c r="K894" s="984"/>
      <c r="L894" s="984"/>
      <c r="M894" s="984"/>
      <c r="N894" s="984"/>
      <c r="O894" s="984"/>
      <c r="P894" s="984"/>
      <c r="Q894" s="984"/>
      <c r="R894" s="984"/>
      <c r="S894" s="984"/>
      <c r="T894" s="984"/>
      <c r="U894" s="984"/>
      <c r="V894" s="984"/>
      <c r="W894" s="984"/>
      <c r="X894" s="984"/>
      <c r="Y894" s="984"/>
      <c r="Z894" s="984"/>
    </row>
    <row r="895">
      <c r="A895" s="984"/>
      <c r="B895" s="984"/>
      <c r="C895" s="984"/>
      <c r="D895" s="984"/>
      <c r="E895" s="984"/>
      <c r="F895" s="984"/>
      <c r="G895" s="984"/>
      <c r="H895" s="984"/>
      <c r="I895" s="984"/>
      <c r="J895" s="984"/>
      <c r="K895" s="984"/>
      <c r="L895" s="984"/>
      <c r="M895" s="984"/>
      <c r="N895" s="984"/>
      <c r="O895" s="984"/>
      <c r="P895" s="984"/>
      <c r="Q895" s="984"/>
      <c r="R895" s="984"/>
      <c r="S895" s="984"/>
      <c r="T895" s="984"/>
      <c r="U895" s="984"/>
      <c r="V895" s="984"/>
      <c r="W895" s="984"/>
      <c r="X895" s="984"/>
      <c r="Y895" s="984"/>
      <c r="Z895" s="984"/>
    </row>
    <row r="896">
      <c r="A896" s="984"/>
      <c r="B896" s="984"/>
      <c r="C896" s="984"/>
      <c r="D896" s="984"/>
      <c r="E896" s="984"/>
      <c r="F896" s="984"/>
      <c r="G896" s="984"/>
      <c r="H896" s="984"/>
      <c r="I896" s="984"/>
      <c r="J896" s="984"/>
      <c r="K896" s="984"/>
      <c r="L896" s="984"/>
      <c r="M896" s="984"/>
      <c r="N896" s="984"/>
      <c r="O896" s="984"/>
      <c r="P896" s="984"/>
      <c r="Q896" s="984"/>
      <c r="R896" s="984"/>
      <c r="S896" s="984"/>
      <c r="T896" s="984"/>
      <c r="U896" s="984"/>
      <c r="V896" s="984"/>
      <c r="W896" s="984"/>
      <c r="X896" s="984"/>
      <c r="Y896" s="984"/>
      <c r="Z896" s="984"/>
    </row>
    <row r="897">
      <c r="A897" s="984"/>
      <c r="B897" s="984"/>
      <c r="C897" s="984"/>
      <c r="D897" s="984"/>
      <c r="E897" s="984"/>
      <c r="F897" s="984"/>
      <c r="G897" s="984"/>
      <c r="H897" s="984"/>
      <c r="I897" s="984"/>
      <c r="J897" s="984"/>
      <c r="K897" s="984"/>
      <c r="L897" s="984"/>
      <c r="M897" s="984"/>
      <c r="N897" s="984"/>
      <c r="O897" s="984"/>
      <c r="P897" s="984"/>
      <c r="Q897" s="984"/>
      <c r="R897" s="984"/>
      <c r="S897" s="984"/>
      <c r="T897" s="984"/>
      <c r="U897" s="984"/>
      <c r="V897" s="984"/>
      <c r="W897" s="984"/>
      <c r="X897" s="984"/>
      <c r="Y897" s="984"/>
      <c r="Z897" s="984"/>
    </row>
    <row r="898">
      <c r="A898" s="984"/>
      <c r="B898" s="984"/>
      <c r="C898" s="984"/>
      <c r="D898" s="984"/>
      <c r="E898" s="984"/>
      <c r="F898" s="984"/>
      <c r="G898" s="984"/>
      <c r="H898" s="984"/>
      <c r="I898" s="984"/>
      <c r="J898" s="984"/>
      <c r="K898" s="984"/>
      <c r="L898" s="984"/>
      <c r="M898" s="984"/>
      <c r="N898" s="984"/>
      <c r="O898" s="984"/>
      <c r="P898" s="984"/>
      <c r="Q898" s="984"/>
      <c r="R898" s="984"/>
      <c r="S898" s="984"/>
      <c r="T898" s="984"/>
      <c r="U898" s="984"/>
      <c r="V898" s="984"/>
      <c r="W898" s="984"/>
      <c r="X898" s="984"/>
      <c r="Y898" s="984"/>
      <c r="Z898" s="984"/>
    </row>
    <row r="899">
      <c r="A899" s="984"/>
      <c r="B899" s="984"/>
      <c r="C899" s="984"/>
      <c r="D899" s="984"/>
      <c r="E899" s="984"/>
      <c r="F899" s="984"/>
      <c r="G899" s="984"/>
      <c r="H899" s="984"/>
      <c r="I899" s="984"/>
      <c r="J899" s="984"/>
      <c r="K899" s="984"/>
      <c r="L899" s="984"/>
      <c r="M899" s="984"/>
      <c r="N899" s="984"/>
      <c r="O899" s="984"/>
      <c r="P899" s="984"/>
      <c r="Q899" s="984"/>
      <c r="R899" s="984"/>
      <c r="S899" s="984"/>
      <c r="T899" s="984"/>
      <c r="U899" s="984"/>
      <c r="V899" s="984"/>
      <c r="W899" s="984"/>
      <c r="X899" s="984"/>
      <c r="Y899" s="984"/>
      <c r="Z899" s="984"/>
    </row>
    <row r="900">
      <c r="A900" s="984"/>
      <c r="B900" s="984"/>
      <c r="C900" s="984"/>
      <c r="D900" s="984"/>
      <c r="E900" s="984"/>
      <c r="F900" s="984"/>
      <c r="G900" s="984"/>
      <c r="H900" s="984"/>
      <c r="I900" s="984"/>
      <c r="J900" s="984"/>
      <c r="K900" s="984"/>
      <c r="L900" s="984"/>
      <c r="M900" s="984"/>
      <c r="N900" s="984"/>
      <c r="O900" s="984"/>
      <c r="P900" s="984"/>
      <c r="Q900" s="984"/>
      <c r="R900" s="984"/>
      <c r="S900" s="984"/>
      <c r="T900" s="984"/>
      <c r="U900" s="984"/>
      <c r="V900" s="984"/>
      <c r="W900" s="984"/>
      <c r="X900" s="984"/>
      <c r="Y900" s="984"/>
      <c r="Z900" s="984"/>
    </row>
    <row r="901">
      <c r="A901" s="984"/>
      <c r="B901" s="984"/>
      <c r="C901" s="984"/>
      <c r="D901" s="984"/>
      <c r="E901" s="984"/>
      <c r="F901" s="984"/>
      <c r="G901" s="984"/>
      <c r="H901" s="984"/>
      <c r="I901" s="984"/>
      <c r="J901" s="984"/>
      <c r="K901" s="984"/>
      <c r="L901" s="984"/>
      <c r="M901" s="984"/>
      <c r="N901" s="984"/>
      <c r="O901" s="984"/>
      <c r="P901" s="984"/>
      <c r="Q901" s="984"/>
      <c r="R901" s="984"/>
      <c r="S901" s="984"/>
      <c r="T901" s="984"/>
      <c r="U901" s="984"/>
      <c r="V901" s="984"/>
      <c r="W901" s="984"/>
      <c r="X901" s="984"/>
      <c r="Y901" s="984"/>
      <c r="Z901" s="984"/>
    </row>
    <row r="902">
      <c r="A902" s="984"/>
      <c r="B902" s="984"/>
      <c r="C902" s="984"/>
      <c r="D902" s="984"/>
      <c r="E902" s="984"/>
      <c r="F902" s="984"/>
      <c r="G902" s="984"/>
      <c r="H902" s="984"/>
      <c r="I902" s="984"/>
      <c r="J902" s="984"/>
      <c r="K902" s="984"/>
      <c r="L902" s="984"/>
      <c r="M902" s="984"/>
      <c r="N902" s="984"/>
      <c r="O902" s="984"/>
      <c r="P902" s="984"/>
      <c r="Q902" s="984"/>
      <c r="R902" s="984"/>
      <c r="S902" s="984"/>
      <c r="T902" s="984"/>
      <c r="U902" s="984"/>
      <c r="V902" s="984"/>
      <c r="W902" s="984"/>
      <c r="X902" s="984"/>
      <c r="Y902" s="984"/>
      <c r="Z902" s="984"/>
    </row>
    <row r="903">
      <c r="A903" s="984"/>
      <c r="B903" s="984"/>
      <c r="C903" s="984"/>
      <c r="D903" s="984"/>
      <c r="E903" s="984"/>
      <c r="F903" s="984"/>
      <c r="G903" s="984"/>
      <c r="H903" s="984"/>
      <c r="I903" s="984"/>
      <c r="J903" s="984"/>
      <c r="K903" s="984"/>
      <c r="L903" s="984"/>
      <c r="M903" s="984"/>
      <c r="N903" s="984"/>
      <c r="O903" s="984"/>
      <c r="P903" s="984"/>
      <c r="Q903" s="984"/>
      <c r="R903" s="984"/>
      <c r="S903" s="984"/>
      <c r="T903" s="984"/>
      <c r="U903" s="984"/>
      <c r="V903" s="984"/>
      <c r="W903" s="984"/>
      <c r="X903" s="984"/>
      <c r="Y903" s="984"/>
      <c r="Z903" s="984"/>
    </row>
    <row r="904">
      <c r="A904" s="984"/>
      <c r="B904" s="984"/>
      <c r="C904" s="984"/>
      <c r="D904" s="984"/>
      <c r="E904" s="984"/>
      <c r="F904" s="984"/>
      <c r="G904" s="984"/>
      <c r="H904" s="984"/>
      <c r="I904" s="984"/>
      <c r="J904" s="984"/>
      <c r="K904" s="984"/>
      <c r="L904" s="984"/>
      <c r="M904" s="984"/>
      <c r="N904" s="984"/>
      <c r="O904" s="984"/>
      <c r="P904" s="984"/>
      <c r="Q904" s="984"/>
      <c r="R904" s="984"/>
      <c r="S904" s="984"/>
      <c r="T904" s="984"/>
      <c r="U904" s="984"/>
      <c r="V904" s="984"/>
      <c r="W904" s="984"/>
      <c r="X904" s="984"/>
      <c r="Y904" s="984"/>
      <c r="Z904" s="984"/>
    </row>
    <row r="905">
      <c r="A905" s="984"/>
      <c r="B905" s="984"/>
      <c r="C905" s="984"/>
      <c r="D905" s="984"/>
      <c r="E905" s="984"/>
      <c r="F905" s="984"/>
      <c r="G905" s="984"/>
      <c r="H905" s="984"/>
      <c r="I905" s="984"/>
      <c r="J905" s="984"/>
      <c r="K905" s="984"/>
      <c r="L905" s="984"/>
      <c r="M905" s="984"/>
      <c r="N905" s="984"/>
      <c r="O905" s="984"/>
      <c r="P905" s="984"/>
      <c r="Q905" s="984"/>
      <c r="R905" s="984"/>
      <c r="S905" s="984"/>
      <c r="T905" s="984"/>
      <c r="U905" s="984"/>
      <c r="V905" s="984"/>
      <c r="W905" s="984"/>
      <c r="X905" s="984"/>
      <c r="Y905" s="984"/>
      <c r="Z905" s="984"/>
    </row>
    <row r="906">
      <c r="A906" s="984"/>
      <c r="B906" s="984"/>
      <c r="C906" s="984"/>
      <c r="D906" s="984"/>
      <c r="E906" s="984"/>
      <c r="F906" s="984"/>
      <c r="G906" s="984"/>
      <c r="H906" s="984"/>
      <c r="I906" s="984"/>
      <c r="J906" s="984"/>
      <c r="K906" s="984"/>
      <c r="L906" s="984"/>
      <c r="M906" s="984"/>
      <c r="N906" s="984"/>
      <c r="O906" s="984"/>
      <c r="P906" s="984"/>
      <c r="Q906" s="984"/>
      <c r="R906" s="984"/>
      <c r="S906" s="984"/>
      <c r="T906" s="984"/>
      <c r="U906" s="984"/>
      <c r="V906" s="984"/>
      <c r="W906" s="984"/>
      <c r="X906" s="984"/>
      <c r="Y906" s="984"/>
      <c r="Z906" s="984"/>
    </row>
    <row r="907">
      <c r="A907" s="984"/>
      <c r="B907" s="984"/>
      <c r="C907" s="984"/>
      <c r="D907" s="984"/>
      <c r="E907" s="984"/>
      <c r="F907" s="984"/>
      <c r="G907" s="984"/>
      <c r="H907" s="984"/>
      <c r="I907" s="984"/>
      <c r="J907" s="984"/>
      <c r="K907" s="984"/>
      <c r="L907" s="984"/>
      <c r="M907" s="984"/>
      <c r="N907" s="984"/>
      <c r="O907" s="984"/>
      <c r="P907" s="984"/>
      <c r="Q907" s="984"/>
      <c r="R907" s="984"/>
      <c r="S907" s="984"/>
      <c r="T907" s="984"/>
      <c r="U907" s="984"/>
      <c r="V907" s="984"/>
      <c r="W907" s="984"/>
      <c r="X907" s="984"/>
      <c r="Y907" s="984"/>
      <c r="Z907" s="984"/>
    </row>
    <row r="908">
      <c r="A908" s="984"/>
      <c r="B908" s="984"/>
      <c r="C908" s="984"/>
      <c r="D908" s="984"/>
      <c r="E908" s="984"/>
      <c r="F908" s="984"/>
      <c r="G908" s="984"/>
      <c r="H908" s="984"/>
      <c r="I908" s="984"/>
      <c r="J908" s="984"/>
      <c r="K908" s="984"/>
      <c r="L908" s="984"/>
      <c r="M908" s="984"/>
      <c r="N908" s="984"/>
      <c r="O908" s="984"/>
      <c r="P908" s="984"/>
      <c r="Q908" s="984"/>
      <c r="R908" s="984"/>
      <c r="S908" s="984"/>
      <c r="T908" s="984"/>
      <c r="U908" s="984"/>
      <c r="V908" s="984"/>
      <c r="W908" s="984"/>
      <c r="X908" s="984"/>
      <c r="Y908" s="984"/>
      <c r="Z908" s="984"/>
    </row>
    <row r="909">
      <c r="A909" s="984"/>
      <c r="B909" s="984"/>
      <c r="C909" s="984"/>
      <c r="D909" s="984"/>
      <c r="E909" s="984"/>
      <c r="F909" s="984"/>
      <c r="G909" s="984"/>
      <c r="H909" s="984"/>
      <c r="I909" s="984"/>
      <c r="J909" s="984"/>
      <c r="K909" s="984"/>
      <c r="L909" s="984"/>
      <c r="M909" s="984"/>
      <c r="N909" s="984"/>
      <c r="O909" s="984"/>
      <c r="P909" s="984"/>
      <c r="Q909" s="984"/>
      <c r="R909" s="984"/>
      <c r="S909" s="984"/>
      <c r="T909" s="984"/>
      <c r="U909" s="984"/>
      <c r="V909" s="984"/>
      <c r="W909" s="984"/>
      <c r="X909" s="984"/>
      <c r="Y909" s="984"/>
      <c r="Z909" s="984"/>
    </row>
    <row r="910">
      <c r="A910" s="984"/>
      <c r="B910" s="984"/>
      <c r="C910" s="984"/>
      <c r="D910" s="984"/>
      <c r="E910" s="984"/>
      <c r="F910" s="984"/>
      <c r="G910" s="984"/>
      <c r="H910" s="984"/>
      <c r="I910" s="984"/>
      <c r="J910" s="984"/>
      <c r="K910" s="984"/>
      <c r="L910" s="984"/>
      <c r="M910" s="984"/>
      <c r="N910" s="984"/>
      <c r="O910" s="984"/>
      <c r="P910" s="984"/>
      <c r="Q910" s="984"/>
      <c r="R910" s="984"/>
      <c r="S910" s="984"/>
      <c r="T910" s="984"/>
      <c r="U910" s="984"/>
      <c r="V910" s="984"/>
      <c r="W910" s="984"/>
      <c r="X910" s="984"/>
      <c r="Y910" s="984"/>
      <c r="Z910" s="984"/>
    </row>
    <row r="911">
      <c r="A911" s="984"/>
      <c r="B911" s="984"/>
      <c r="C911" s="984"/>
      <c r="D911" s="984"/>
      <c r="E911" s="984"/>
      <c r="F911" s="984"/>
      <c r="G911" s="984"/>
      <c r="H911" s="984"/>
      <c r="I911" s="984"/>
      <c r="J911" s="984"/>
      <c r="K911" s="984"/>
      <c r="L911" s="984"/>
      <c r="M911" s="984"/>
      <c r="N911" s="984"/>
      <c r="O911" s="984"/>
      <c r="P911" s="984"/>
      <c r="Q911" s="984"/>
      <c r="R911" s="984"/>
      <c r="S911" s="984"/>
      <c r="T911" s="984"/>
      <c r="U911" s="984"/>
      <c r="V911" s="984"/>
      <c r="W911" s="984"/>
      <c r="X911" s="984"/>
      <c r="Y911" s="984"/>
      <c r="Z911" s="984"/>
    </row>
    <row r="912">
      <c r="A912" s="984"/>
      <c r="B912" s="984"/>
      <c r="C912" s="984"/>
      <c r="D912" s="984"/>
      <c r="E912" s="984"/>
      <c r="F912" s="984"/>
      <c r="G912" s="984"/>
      <c r="H912" s="984"/>
      <c r="I912" s="984"/>
      <c r="J912" s="984"/>
      <c r="K912" s="984"/>
      <c r="L912" s="984"/>
      <c r="M912" s="984"/>
      <c r="N912" s="984"/>
      <c r="O912" s="984"/>
      <c r="P912" s="984"/>
      <c r="Q912" s="984"/>
      <c r="R912" s="984"/>
      <c r="S912" s="984"/>
      <c r="T912" s="984"/>
      <c r="U912" s="984"/>
      <c r="V912" s="984"/>
      <c r="W912" s="984"/>
      <c r="X912" s="984"/>
      <c r="Y912" s="984"/>
      <c r="Z912" s="984"/>
    </row>
    <row r="913">
      <c r="A913" s="984"/>
      <c r="B913" s="984"/>
      <c r="C913" s="984"/>
      <c r="D913" s="984"/>
      <c r="E913" s="984"/>
      <c r="F913" s="984"/>
      <c r="G913" s="984"/>
      <c r="H913" s="984"/>
      <c r="I913" s="984"/>
      <c r="J913" s="984"/>
      <c r="K913" s="984"/>
      <c r="L913" s="984"/>
      <c r="M913" s="984"/>
      <c r="N913" s="984"/>
      <c r="O913" s="984"/>
      <c r="P913" s="984"/>
      <c r="Q913" s="984"/>
      <c r="R913" s="984"/>
      <c r="S913" s="984"/>
      <c r="T913" s="984"/>
      <c r="U913" s="984"/>
      <c r="V913" s="984"/>
      <c r="W913" s="984"/>
      <c r="X913" s="984"/>
      <c r="Y913" s="984"/>
      <c r="Z913" s="984"/>
    </row>
    <row r="914">
      <c r="A914" s="984"/>
      <c r="B914" s="984"/>
      <c r="C914" s="984"/>
      <c r="D914" s="984"/>
      <c r="E914" s="984"/>
      <c r="F914" s="984"/>
      <c r="G914" s="984"/>
      <c r="H914" s="984"/>
      <c r="I914" s="984"/>
      <c r="J914" s="984"/>
      <c r="K914" s="984"/>
      <c r="L914" s="984"/>
      <c r="M914" s="984"/>
      <c r="N914" s="984"/>
      <c r="O914" s="984"/>
      <c r="P914" s="984"/>
      <c r="Q914" s="984"/>
      <c r="R914" s="984"/>
      <c r="S914" s="984"/>
      <c r="T914" s="984"/>
      <c r="U914" s="984"/>
      <c r="V914" s="984"/>
      <c r="W914" s="984"/>
      <c r="X914" s="984"/>
      <c r="Y914" s="984"/>
      <c r="Z914" s="984"/>
    </row>
    <row r="915">
      <c r="A915" s="984"/>
      <c r="B915" s="984"/>
      <c r="C915" s="984"/>
      <c r="D915" s="984"/>
      <c r="E915" s="984"/>
      <c r="F915" s="984"/>
      <c r="G915" s="984"/>
      <c r="H915" s="984"/>
      <c r="I915" s="984"/>
      <c r="J915" s="984"/>
      <c r="K915" s="984"/>
      <c r="L915" s="984"/>
      <c r="M915" s="984"/>
      <c r="N915" s="984"/>
      <c r="O915" s="984"/>
      <c r="P915" s="984"/>
      <c r="Q915" s="984"/>
      <c r="R915" s="984"/>
      <c r="S915" s="984"/>
      <c r="T915" s="984"/>
      <c r="U915" s="984"/>
      <c r="V915" s="984"/>
      <c r="W915" s="984"/>
      <c r="X915" s="984"/>
      <c r="Y915" s="984"/>
      <c r="Z915" s="984"/>
    </row>
    <row r="916">
      <c r="A916" s="984"/>
      <c r="B916" s="984"/>
      <c r="C916" s="984"/>
      <c r="D916" s="984"/>
      <c r="E916" s="984"/>
      <c r="F916" s="984"/>
      <c r="G916" s="984"/>
      <c r="H916" s="984"/>
      <c r="I916" s="984"/>
      <c r="J916" s="984"/>
      <c r="K916" s="984"/>
      <c r="L916" s="984"/>
      <c r="M916" s="984"/>
      <c r="N916" s="984"/>
      <c r="O916" s="984"/>
      <c r="P916" s="984"/>
      <c r="Q916" s="984"/>
      <c r="R916" s="984"/>
      <c r="S916" s="984"/>
      <c r="T916" s="984"/>
      <c r="U916" s="984"/>
      <c r="V916" s="984"/>
      <c r="W916" s="984"/>
      <c r="X916" s="984"/>
      <c r="Y916" s="984"/>
      <c r="Z916" s="984"/>
    </row>
    <row r="917">
      <c r="A917" s="984"/>
      <c r="B917" s="984"/>
      <c r="C917" s="984"/>
      <c r="D917" s="984"/>
      <c r="E917" s="984"/>
      <c r="F917" s="984"/>
      <c r="G917" s="984"/>
      <c r="H917" s="984"/>
      <c r="I917" s="984"/>
      <c r="J917" s="984"/>
      <c r="K917" s="984"/>
      <c r="L917" s="984"/>
      <c r="M917" s="984"/>
      <c r="N917" s="984"/>
      <c r="O917" s="984"/>
      <c r="P917" s="984"/>
      <c r="Q917" s="984"/>
      <c r="R917" s="984"/>
      <c r="S917" s="984"/>
      <c r="T917" s="984"/>
      <c r="U917" s="984"/>
      <c r="V917" s="984"/>
      <c r="W917" s="984"/>
      <c r="X917" s="984"/>
      <c r="Y917" s="984"/>
      <c r="Z917" s="984"/>
    </row>
    <row r="918">
      <c r="A918" s="984"/>
      <c r="B918" s="984"/>
      <c r="C918" s="984"/>
      <c r="D918" s="984"/>
      <c r="E918" s="984"/>
      <c r="F918" s="984"/>
      <c r="G918" s="984"/>
      <c r="H918" s="984"/>
      <c r="I918" s="984"/>
      <c r="J918" s="984"/>
      <c r="K918" s="984"/>
      <c r="L918" s="984"/>
      <c r="M918" s="984"/>
      <c r="N918" s="984"/>
      <c r="O918" s="984"/>
      <c r="P918" s="984"/>
      <c r="Q918" s="984"/>
      <c r="R918" s="984"/>
      <c r="S918" s="984"/>
      <c r="T918" s="984"/>
      <c r="U918" s="984"/>
      <c r="V918" s="984"/>
      <c r="W918" s="984"/>
      <c r="X918" s="984"/>
      <c r="Y918" s="984"/>
      <c r="Z918" s="984"/>
    </row>
    <row r="919">
      <c r="A919" s="984"/>
      <c r="B919" s="984"/>
      <c r="C919" s="984"/>
      <c r="D919" s="984"/>
      <c r="E919" s="984"/>
      <c r="F919" s="984"/>
      <c r="G919" s="984"/>
      <c r="H919" s="984"/>
      <c r="I919" s="984"/>
      <c r="J919" s="984"/>
      <c r="K919" s="984"/>
      <c r="L919" s="984"/>
      <c r="M919" s="984"/>
      <c r="N919" s="984"/>
      <c r="O919" s="984"/>
      <c r="P919" s="984"/>
      <c r="Q919" s="984"/>
      <c r="R919" s="984"/>
      <c r="S919" s="984"/>
      <c r="T919" s="984"/>
      <c r="U919" s="984"/>
      <c r="V919" s="984"/>
      <c r="W919" s="984"/>
      <c r="X919" s="984"/>
      <c r="Y919" s="984"/>
      <c r="Z919" s="984"/>
    </row>
    <row r="920">
      <c r="A920" s="984"/>
      <c r="B920" s="984"/>
      <c r="C920" s="984"/>
      <c r="D920" s="984"/>
      <c r="E920" s="984"/>
      <c r="F920" s="984"/>
      <c r="G920" s="984"/>
      <c r="H920" s="984"/>
      <c r="I920" s="984"/>
      <c r="J920" s="984"/>
      <c r="K920" s="984"/>
      <c r="L920" s="984"/>
      <c r="M920" s="984"/>
      <c r="N920" s="984"/>
      <c r="O920" s="984"/>
      <c r="P920" s="984"/>
      <c r="Q920" s="984"/>
      <c r="R920" s="984"/>
      <c r="S920" s="984"/>
      <c r="T920" s="984"/>
      <c r="U920" s="984"/>
      <c r="V920" s="984"/>
      <c r="W920" s="984"/>
      <c r="X920" s="984"/>
      <c r="Y920" s="984"/>
      <c r="Z920" s="984"/>
    </row>
    <row r="921">
      <c r="A921" s="984"/>
      <c r="B921" s="984"/>
      <c r="C921" s="984"/>
      <c r="D921" s="984"/>
      <c r="E921" s="984"/>
      <c r="F921" s="984"/>
      <c r="G921" s="984"/>
      <c r="H921" s="984"/>
      <c r="I921" s="984"/>
      <c r="J921" s="984"/>
      <c r="K921" s="984"/>
      <c r="L921" s="984"/>
      <c r="M921" s="984"/>
      <c r="N921" s="984"/>
      <c r="O921" s="984"/>
      <c r="P921" s="984"/>
      <c r="Q921" s="984"/>
      <c r="R921" s="984"/>
      <c r="S921" s="984"/>
      <c r="T921" s="984"/>
      <c r="U921" s="984"/>
      <c r="V921" s="984"/>
      <c r="W921" s="984"/>
      <c r="X921" s="984"/>
      <c r="Y921" s="984"/>
      <c r="Z921" s="984"/>
    </row>
    <row r="922">
      <c r="A922" s="984"/>
      <c r="B922" s="984"/>
      <c r="C922" s="984"/>
      <c r="D922" s="984"/>
      <c r="E922" s="984"/>
      <c r="F922" s="984"/>
      <c r="G922" s="984"/>
      <c r="H922" s="984"/>
      <c r="I922" s="984"/>
      <c r="J922" s="984"/>
      <c r="K922" s="984"/>
      <c r="L922" s="984"/>
      <c r="M922" s="984"/>
      <c r="N922" s="984"/>
      <c r="O922" s="984"/>
      <c r="P922" s="984"/>
      <c r="Q922" s="984"/>
      <c r="R922" s="984"/>
      <c r="S922" s="984"/>
      <c r="T922" s="984"/>
      <c r="U922" s="984"/>
      <c r="V922" s="984"/>
      <c r="W922" s="984"/>
      <c r="X922" s="984"/>
      <c r="Y922" s="984"/>
      <c r="Z922" s="984"/>
    </row>
    <row r="923">
      <c r="A923" s="984"/>
      <c r="B923" s="984"/>
      <c r="C923" s="984"/>
      <c r="D923" s="984"/>
      <c r="E923" s="984"/>
      <c r="F923" s="984"/>
      <c r="G923" s="984"/>
      <c r="H923" s="984"/>
      <c r="I923" s="984"/>
      <c r="J923" s="984"/>
      <c r="K923" s="984"/>
      <c r="L923" s="984"/>
      <c r="M923" s="984"/>
      <c r="N923" s="984"/>
      <c r="O923" s="984"/>
      <c r="P923" s="984"/>
      <c r="Q923" s="984"/>
      <c r="R923" s="984"/>
      <c r="S923" s="984"/>
      <c r="T923" s="984"/>
      <c r="U923" s="984"/>
      <c r="V923" s="984"/>
      <c r="W923" s="984"/>
      <c r="X923" s="984"/>
      <c r="Y923" s="984"/>
      <c r="Z923" s="984"/>
    </row>
    <row r="924">
      <c r="A924" s="984"/>
      <c r="B924" s="984"/>
      <c r="C924" s="984"/>
      <c r="D924" s="984"/>
      <c r="E924" s="984"/>
      <c r="F924" s="984"/>
      <c r="G924" s="984"/>
      <c r="H924" s="984"/>
      <c r="I924" s="984"/>
      <c r="J924" s="984"/>
      <c r="K924" s="984"/>
      <c r="L924" s="984"/>
      <c r="M924" s="984"/>
      <c r="N924" s="984"/>
      <c r="O924" s="984"/>
      <c r="P924" s="984"/>
      <c r="Q924" s="984"/>
      <c r="R924" s="984"/>
      <c r="S924" s="984"/>
      <c r="T924" s="984"/>
      <c r="U924" s="984"/>
      <c r="V924" s="984"/>
      <c r="W924" s="984"/>
      <c r="X924" s="984"/>
      <c r="Y924" s="984"/>
      <c r="Z924" s="984"/>
    </row>
    <row r="925">
      <c r="A925" s="984"/>
      <c r="B925" s="984"/>
      <c r="C925" s="984"/>
      <c r="D925" s="984"/>
      <c r="E925" s="984"/>
      <c r="F925" s="984"/>
      <c r="G925" s="984"/>
      <c r="H925" s="984"/>
      <c r="I925" s="984"/>
      <c r="J925" s="984"/>
      <c r="K925" s="984"/>
      <c r="L925" s="984"/>
      <c r="M925" s="984"/>
      <c r="N925" s="984"/>
      <c r="O925" s="984"/>
      <c r="P925" s="984"/>
      <c r="Q925" s="984"/>
      <c r="R925" s="984"/>
      <c r="S925" s="984"/>
      <c r="T925" s="984"/>
      <c r="U925" s="984"/>
      <c r="V925" s="984"/>
      <c r="W925" s="984"/>
      <c r="X925" s="984"/>
      <c r="Y925" s="984"/>
      <c r="Z925" s="98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4" t="s">
        <v>566</v>
      </c>
      <c r="B1" s="1054" t="s">
        <v>567</v>
      </c>
      <c r="C1" s="1055" t="s">
        <v>568</v>
      </c>
      <c r="D1" s="1055" t="s">
        <v>569</v>
      </c>
      <c r="E1" s="1055" t="s">
        <v>570</v>
      </c>
      <c r="F1" s="1055" t="s">
        <v>571</v>
      </c>
      <c r="G1" s="1055" t="s">
        <v>572</v>
      </c>
      <c r="H1" s="1055" t="s">
        <v>573</v>
      </c>
      <c r="I1" s="1055" t="s">
        <v>574</v>
      </c>
      <c r="J1" s="1055" t="s">
        <v>575</v>
      </c>
      <c r="K1" s="1055" t="s">
        <v>576</v>
      </c>
      <c r="L1" s="1055" t="s">
        <v>577</v>
      </c>
      <c r="M1" s="1055" t="s">
        <v>578</v>
      </c>
      <c r="N1" s="1055" t="s">
        <v>579</v>
      </c>
      <c r="O1" s="1055" t="s">
        <v>580</v>
      </c>
      <c r="P1" s="1055" t="s">
        <v>581</v>
      </c>
      <c r="Q1" s="1054" t="s">
        <v>582</v>
      </c>
      <c r="R1" s="1055" t="s">
        <v>583</v>
      </c>
      <c r="S1" s="1055" t="s">
        <v>584</v>
      </c>
      <c r="T1" s="1055" t="s">
        <v>585</v>
      </c>
      <c r="U1" s="1055" t="s">
        <v>586</v>
      </c>
      <c r="V1" s="1055" t="s">
        <v>587</v>
      </c>
      <c r="W1" s="1055" t="s">
        <v>588</v>
      </c>
      <c r="X1" s="1055" t="s">
        <v>589</v>
      </c>
      <c r="Y1" s="1055" t="s">
        <v>590</v>
      </c>
      <c r="Z1" s="1055" t="s">
        <v>591</v>
      </c>
      <c r="AA1" s="1055" t="s">
        <v>592</v>
      </c>
      <c r="AB1" s="1055" t="s">
        <v>593</v>
      </c>
      <c r="AC1" s="1055" t="s">
        <v>594</v>
      </c>
      <c r="AD1" s="1055" t="s">
        <v>595</v>
      </c>
      <c r="AE1" s="1055" t="s">
        <v>596</v>
      </c>
      <c r="AF1" s="1055" t="s">
        <v>597</v>
      </c>
      <c r="AG1" s="1054" t="s">
        <v>598</v>
      </c>
      <c r="AH1" s="1054" t="s">
        <v>599</v>
      </c>
      <c r="AI1" s="1055" t="s">
        <v>600</v>
      </c>
      <c r="AJ1" s="1055" t="s">
        <v>601</v>
      </c>
      <c r="AK1" s="1055" t="s">
        <v>602</v>
      </c>
      <c r="AL1" s="1055" t="s">
        <v>603</v>
      </c>
      <c r="AM1" s="1054" t="s">
        <v>604</v>
      </c>
      <c r="AN1" s="1055" t="s">
        <v>605</v>
      </c>
      <c r="AO1" s="1055" t="s">
        <v>606</v>
      </c>
      <c r="AP1" s="1055" t="s">
        <v>607</v>
      </c>
      <c r="AQ1" s="1055" t="s">
        <v>608</v>
      </c>
      <c r="AR1" s="1055" t="s">
        <v>609</v>
      </c>
      <c r="AS1" s="1055" t="s">
        <v>610</v>
      </c>
      <c r="AT1" s="1055" t="s">
        <v>611</v>
      </c>
      <c r="AU1" s="1055" t="s">
        <v>612</v>
      </c>
      <c r="AV1" s="1055" t="s">
        <v>613</v>
      </c>
      <c r="AW1" s="1055" t="s">
        <v>614</v>
      </c>
      <c r="AX1" s="1055" t="s">
        <v>615</v>
      </c>
      <c r="AY1" s="1055" t="s">
        <v>616</v>
      </c>
      <c r="AZ1" s="1055" t="s">
        <v>617</v>
      </c>
      <c r="BA1" s="1055" t="s">
        <v>618</v>
      </c>
      <c r="BB1" s="1055" t="s">
        <v>619</v>
      </c>
      <c r="BC1" s="1055" t="s">
        <v>620</v>
      </c>
      <c r="BD1" s="1055" t="s">
        <v>621</v>
      </c>
      <c r="BE1" s="1055" t="s">
        <v>622</v>
      </c>
      <c r="BF1" s="1055" t="s">
        <v>623</v>
      </c>
      <c r="BG1" s="1055" t="s">
        <v>624</v>
      </c>
      <c r="BH1" s="1055" t="s">
        <v>625</v>
      </c>
      <c r="BI1" s="1055" t="s">
        <v>626</v>
      </c>
      <c r="BJ1" s="1055" t="s">
        <v>627</v>
      </c>
      <c r="BK1" s="1055" t="s">
        <v>628</v>
      </c>
      <c r="BL1" s="1055" t="s">
        <v>629</v>
      </c>
      <c r="BM1" s="1055" t="s">
        <v>630</v>
      </c>
      <c r="BN1" s="1055" t="s">
        <v>631</v>
      </c>
      <c r="BO1" s="1055" t="s">
        <v>632</v>
      </c>
      <c r="BP1" s="1054" t="s">
        <v>633</v>
      </c>
      <c r="BQ1" s="1054" t="s">
        <v>634</v>
      </c>
      <c r="BR1" s="1054" t="s">
        <v>635</v>
      </c>
      <c r="BS1" s="1054" t="s">
        <v>636</v>
      </c>
      <c r="BT1" s="1054" t="s">
        <v>637</v>
      </c>
      <c r="BU1" s="1054" t="s">
        <v>638</v>
      </c>
      <c r="BV1" s="1055" t="s">
        <v>639</v>
      </c>
      <c r="BW1" s="1055" t="s">
        <v>640</v>
      </c>
      <c r="BX1" s="1055" t="s">
        <v>641</v>
      </c>
      <c r="BY1" s="1055" t="s">
        <v>642</v>
      </c>
      <c r="BZ1" s="1055" t="s">
        <v>643</v>
      </c>
      <c r="CA1" s="1055" t="s">
        <v>644</v>
      </c>
      <c r="CB1" s="1055" t="s">
        <v>645</v>
      </c>
      <c r="CC1" s="1055" t="s">
        <v>646</v>
      </c>
      <c r="CD1" s="1055" t="s">
        <v>647</v>
      </c>
      <c r="CE1" s="1055" t="s">
        <v>648</v>
      </c>
      <c r="CF1" s="1055" t="s">
        <v>649</v>
      </c>
      <c r="CG1" s="1055" t="s">
        <v>650</v>
      </c>
      <c r="CH1" s="1055" t="s">
        <v>651</v>
      </c>
      <c r="CI1" s="1055" t="s">
        <v>652</v>
      </c>
      <c r="CJ1" s="1055" t="s">
        <v>653</v>
      </c>
      <c r="CK1" s="1055" t="s">
        <v>654</v>
      </c>
      <c r="CL1" s="1055" t="s">
        <v>655</v>
      </c>
      <c r="CM1" s="1055" t="s">
        <v>656</v>
      </c>
      <c r="CN1" s="1055" t="s">
        <v>657</v>
      </c>
      <c r="CO1" s="1055" t="s">
        <v>658</v>
      </c>
      <c r="CP1" s="1055" t="s">
        <v>659</v>
      </c>
      <c r="CQ1" s="1055" t="s">
        <v>660</v>
      </c>
      <c r="CR1" s="1055" t="s">
        <v>661</v>
      </c>
      <c r="CS1" s="1055" t="s">
        <v>662</v>
      </c>
      <c r="CT1" s="1055" t="s">
        <v>663</v>
      </c>
      <c r="CU1" s="1055" t="s">
        <v>664</v>
      </c>
      <c r="CV1" s="1055" t="s">
        <v>665</v>
      </c>
      <c r="CW1" s="1055" t="s">
        <v>666</v>
      </c>
      <c r="CX1" s="1055" t="s">
        <v>667</v>
      </c>
      <c r="CY1" s="1055" t="s">
        <v>668</v>
      </c>
      <c r="CZ1" s="1055" t="s">
        <v>669</v>
      </c>
      <c r="DA1" s="1055" t="s">
        <v>670</v>
      </c>
      <c r="DB1" s="1055" t="s">
        <v>671</v>
      </c>
      <c r="DC1" s="1055" t="s">
        <v>672</v>
      </c>
      <c r="DD1" s="1055" t="s">
        <v>673</v>
      </c>
      <c r="DE1" s="1055" t="s">
        <v>674</v>
      </c>
      <c r="DF1" s="1055" t="s">
        <v>675</v>
      </c>
      <c r="DG1" s="1055" t="s">
        <v>676</v>
      </c>
      <c r="DH1" s="1055" t="s">
        <v>677</v>
      </c>
      <c r="DI1" s="1055" t="s">
        <v>678</v>
      </c>
      <c r="DJ1" s="1054" t="s">
        <v>679</v>
      </c>
      <c r="DK1" s="1054" t="s">
        <v>680</v>
      </c>
      <c r="DL1" s="1055" t="s">
        <v>681</v>
      </c>
      <c r="DM1" s="1055" t="s">
        <v>682</v>
      </c>
      <c r="DN1" s="1055" t="s">
        <v>683</v>
      </c>
      <c r="DO1" s="1055" t="s">
        <v>684</v>
      </c>
      <c r="DP1" s="1055" t="s">
        <v>685</v>
      </c>
      <c r="DQ1" s="1055" t="s">
        <v>686</v>
      </c>
      <c r="DR1" s="1055" t="s">
        <v>687</v>
      </c>
      <c r="DS1" s="1055" t="s">
        <v>688</v>
      </c>
      <c r="DT1" s="1055" t="s">
        <v>689</v>
      </c>
      <c r="DU1" s="1055" t="s">
        <v>690</v>
      </c>
      <c r="DV1" s="1055" t="s">
        <v>691</v>
      </c>
      <c r="DW1" s="1055" t="s">
        <v>692</v>
      </c>
      <c r="DX1" s="1055" t="s">
        <v>693</v>
      </c>
      <c r="DY1" s="1055" t="s">
        <v>694</v>
      </c>
      <c r="DZ1" s="1055" t="s">
        <v>695</v>
      </c>
      <c r="EA1" s="1055" t="s">
        <v>696</v>
      </c>
      <c r="EB1" s="1055" t="s">
        <v>697</v>
      </c>
      <c r="EC1" s="1055" t="s">
        <v>698</v>
      </c>
      <c r="ED1" s="1055" t="s">
        <v>699</v>
      </c>
      <c r="EE1" s="1055" t="s">
        <v>700</v>
      </c>
      <c r="EF1" s="1055" t="s">
        <v>701</v>
      </c>
      <c r="EG1" s="1055" t="s">
        <v>702</v>
      </c>
      <c r="EH1" s="923"/>
      <c r="EI1" s="923"/>
      <c r="EJ1" s="923"/>
      <c r="EK1" s="923"/>
      <c r="EL1" s="923"/>
    </row>
    <row r="2">
      <c r="A2" s="988" t="s">
        <v>703</v>
      </c>
      <c r="B2" s="988" t="s">
        <v>704</v>
      </c>
      <c r="C2" s="988" t="s">
        <v>705</v>
      </c>
      <c r="D2" s="923"/>
      <c r="E2" s="923"/>
      <c r="K2" s="923"/>
      <c r="L2" s="988" t="s">
        <v>706</v>
      </c>
      <c r="N2" s="988" t="b">
        <v>1</v>
      </c>
      <c r="O2" s="923"/>
      <c r="Q2" s="988" t="s">
        <v>707</v>
      </c>
      <c r="R2" s="1056"/>
      <c r="S2" s="923"/>
      <c r="T2" s="988" t="b">
        <v>0</v>
      </c>
      <c r="U2" s="988" t="b">
        <v>0</v>
      </c>
      <c r="V2" s="988" t="b">
        <v>0</v>
      </c>
      <c r="W2" s="988" t="b">
        <v>0</v>
      </c>
      <c r="X2" s="988" t="b">
        <v>0</v>
      </c>
      <c r="Y2" s="923"/>
      <c r="Z2" s="923"/>
      <c r="AA2" s="988" t="s">
        <v>708</v>
      </c>
      <c r="AC2" s="988" t="s">
        <v>709</v>
      </c>
      <c r="AF2" s="988" t="s">
        <v>297</v>
      </c>
      <c r="AG2" s="988" t="s">
        <v>703</v>
      </c>
      <c r="AH2" s="988" t="s">
        <v>704</v>
      </c>
      <c r="AI2" s="988" t="s">
        <v>705</v>
      </c>
      <c r="AJ2" s="923"/>
      <c r="AK2" s="923"/>
      <c r="AL2" s="923"/>
      <c r="AN2" s="988" t="s">
        <v>710</v>
      </c>
      <c r="AQ2" s="923"/>
      <c r="AR2" s="988" t="b">
        <v>0</v>
      </c>
      <c r="AS2" s="988" t="b">
        <v>0</v>
      </c>
      <c r="AT2" s="988" t="b">
        <v>0</v>
      </c>
      <c r="AU2" s="923"/>
      <c r="AW2" s="988" t="s">
        <v>711</v>
      </c>
      <c r="AX2" s="988" t="s">
        <v>712</v>
      </c>
      <c r="AY2" s="923"/>
      <c r="BE2" s="923"/>
      <c r="BG2" s="923"/>
      <c r="BH2" s="1057" t="s">
        <v>713</v>
      </c>
      <c r="BI2" s="988" t="b">
        <v>0</v>
      </c>
      <c r="BJ2" s="923"/>
      <c r="BK2" s="923"/>
      <c r="BL2" s="988" t="b">
        <v>0</v>
      </c>
      <c r="BM2" s="988">
        <v>4.0</v>
      </c>
      <c r="BN2" s="988" t="s">
        <v>714</v>
      </c>
      <c r="BO2" s="923"/>
      <c r="BS2" s="923"/>
      <c r="BT2" s="923"/>
      <c r="BU2" s="923"/>
      <c r="BW2" s="923"/>
      <c r="BX2" s="988" t="s">
        <v>712</v>
      </c>
      <c r="BY2" s="923"/>
      <c r="BZ2" s="988" t="s">
        <v>715</v>
      </c>
      <c r="CA2" s="923"/>
      <c r="CB2" s="988" t="s">
        <v>32</v>
      </c>
      <c r="CC2" s="923"/>
      <c r="CE2" s="923"/>
      <c r="CF2" s="1056"/>
      <c r="CG2" s="923"/>
      <c r="CH2" s="988" t="s">
        <v>716</v>
      </c>
      <c r="CI2" s="923"/>
      <c r="CJ2" s="988" t="b">
        <v>0</v>
      </c>
      <c r="CK2" s="923"/>
      <c r="CL2" s="923"/>
      <c r="CM2" s="923"/>
      <c r="CN2" s="923"/>
      <c r="CO2" s="988" t="b">
        <v>0</v>
      </c>
      <c r="CP2" s="923"/>
      <c r="CQ2" s="988" t="b">
        <v>1</v>
      </c>
      <c r="CR2" s="923"/>
      <c r="CU2" s="923"/>
      <c r="CV2" s="988" t="b">
        <v>1</v>
      </c>
      <c r="CW2" s="923"/>
      <c r="CX2" s="923"/>
      <c r="CY2" s="923"/>
      <c r="CZ2" s="923"/>
      <c r="DA2" s="923"/>
      <c r="DB2" s="988" t="s">
        <v>717</v>
      </c>
      <c r="DC2" s="923"/>
      <c r="DD2" s="923"/>
      <c r="DE2" s="988" t="s">
        <v>718</v>
      </c>
      <c r="DF2" s="988" t="s">
        <v>719</v>
      </c>
      <c r="DG2" s="923"/>
      <c r="DH2" s="923"/>
      <c r="DI2" s="988" t="s">
        <v>720</v>
      </c>
      <c r="DJ2" s="988" t="s">
        <v>721</v>
      </c>
      <c r="DK2" s="988" t="s">
        <v>722</v>
      </c>
      <c r="DL2" s="988" t="s">
        <v>723</v>
      </c>
      <c r="DM2" s="923"/>
      <c r="DN2" s="923"/>
      <c r="DO2" s="923"/>
      <c r="DP2" s="988" t="s">
        <v>724</v>
      </c>
      <c r="DQ2" s="923"/>
      <c r="DR2" s="923"/>
      <c r="DS2" s="988" t="s">
        <v>725</v>
      </c>
      <c r="DT2" s="923"/>
      <c r="DU2" s="923"/>
      <c r="DV2" s="923"/>
      <c r="DW2" s="988" t="s">
        <v>726</v>
      </c>
      <c r="DX2" s="988" t="b">
        <v>0</v>
      </c>
      <c r="DY2" s="988">
        <v>0.0</v>
      </c>
      <c r="DZ2" s="923"/>
      <c r="EA2" s="988" t="s">
        <v>727</v>
      </c>
      <c r="EB2" s="988">
        <v>200.0</v>
      </c>
      <c r="EC2" s="1058">
        <v>200.0</v>
      </c>
      <c r="ED2" s="1058">
        <v>1.0</v>
      </c>
      <c r="EE2" s="988" t="s">
        <v>728</v>
      </c>
      <c r="EF2" s="988" t="s">
        <v>729</v>
      </c>
      <c r="EG2" s="988" t="b">
        <v>1</v>
      </c>
      <c r="EH2" s="923"/>
      <c r="EI2" s="923"/>
      <c r="EJ2" s="923"/>
      <c r="EK2" s="923"/>
      <c r="EL2" s="923"/>
    </row>
    <row r="3">
      <c r="A3" s="988" t="s">
        <v>730</v>
      </c>
      <c r="B3" s="988" t="s">
        <v>731</v>
      </c>
      <c r="C3" s="988" t="s">
        <v>732</v>
      </c>
      <c r="E3" s="923"/>
      <c r="L3" s="988" t="s">
        <v>706</v>
      </c>
      <c r="N3" s="988" t="b">
        <v>1</v>
      </c>
      <c r="Q3" s="988" t="s">
        <v>733</v>
      </c>
      <c r="R3" s="1056"/>
      <c r="S3" s="923"/>
      <c r="T3" s="988" t="b">
        <v>0</v>
      </c>
      <c r="U3" s="988" t="b">
        <v>0</v>
      </c>
      <c r="V3" s="988" t="b">
        <v>0</v>
      </c>
      <c r="W3" s="988" t="b">
        <v>0</v>
      </c>
      <c r="X3" s="988" t="b">
        <v>0</v>
      </c>
      <c r="Z3" s="923"/>
      <c r="AA3" s="988" t="s">
        <v>734</v>
      </c>
      <c r="AB3" s="923"/>
      <c r="AF3" s="988" t="s">
        <v>297</v>
      </c>
      <c r="AG3" s="988" t="s">
        <v>730</v>
      </c>
      <c r="AH3" s="988" t="s">
        <v>731</v>
      </c>
      <c r="AI3" s="988" t="s">
        <v>732</v>
      </c>
      <c r="AK3" s="923"/>
      <c r="AL3" s="923"/>
      <c r="AN3" s="988" t="s">
        <v>710</v>
      </c>
      <c r="AO3" s="923"/>
      <c r="AQ3" s="923"/>
      <c r="AR3" s="988" t="b">
        <v>0</v>
      </c>
      <c r="AS3" s="988" t="b">
        <v>0</v>
      </c>
      <c r="AT3" s="988" t="b">
        <v>0</v>
      </c>
      <c r="AW3" s="988" t="s">
        <v>711</v>
      </c>
      <c r="AX3" s="988" t="s">
        <v>735</v>
      </c>
      <c r="AY3" s="923"/>
      <c r="AZ3" s="923"/>
      <c r="BD3" s="988" t="s">
        <v>736</v>
      </c>
      <c r="BG3" s="923"/>
      <c r="BH3" s="1057" t="s">
        <v>737</v>
      </c>
      <c r="BI3" s="988" t="b">
        <v>0</v>
      </c>
      <c r="BK3" s="923"/>
      <c r="BL3" s="988" t="b">
        <v>0</v>
      </c>
      <c r="BM3" s="988">
        <v>4.0</v>
      </c>
      <c r="BN3" s="988" t="s">
        <v>714</v>
      </c>
      <c r="BO3" s="923"/>
      <c r="BP3" s="923"/>
      <c r="BS3" s="923"/>
      <c r="BU3" s="923"/>
      <c r="BW3" s="923"/>
      <c r="BX3" s="988" t="s">
        <v>735</v>
      </c>
      <c r="BY3" s="923"/>
      <c r="BZ3" s="988" t="s">
        <v>738</v>
      </c>
      <c r="CA3" s="923"/>
      <c r="CB3" s="988" t="s">
        <v>32</v>
      </c>
      <c r="CC3" s="923"/>
      <c r="CE3" s="923"/>
      <c r="CF3" s="923"/>
      <c r="CG3" s="923"/>
      <c r="CH3" s="988" t="s">
        <v>739</v>
      </c>
      <c r="CI3" s="923"/>
      <c r="CJ3" s="988" t="b">
        <v>0</v>
      </c>
      <c r="CL3" s="923"/>
      <c r="CN3" s="923"/>
      <c r="CO3" s="988" t="b">
        <v>0</v>
      </c>
      <c r="CP3" s="923"/>
      <c r="CQ3" s="988" t="b">
        <v>1</v>
      </c>
      <c r="CR3" s="923"/>
      <c r="CU3" s="923"/>
      <c r="CV3" s="988" t="b">
        <v>1</v>
      </c>
      <c r="CW3" s="923"/>
      <c r="CY3" s="923"/>
      <c r="CZ3" s="923"/>
      <c r="DA3" s="923"/>
      <c r="DB3" s="988" t="s">
        <v>717</v>
      </c>
      <c r="DC3" s="923"/>
      <c r="DD3" s="923"/>
      <c r="DE3" s="988" t="s">
        <v>718</v>
      </c>
      <c r="DF3" s="988" t="s">
        <v>719</v>
      </c>
      <c r="DG3" s="923"/>
      <c r="DH3" s="923"/>
      <c r="DI3" s="988" t="s">
        <v>740</v>
      </c>
      <c r="DJ3" s="988" t="s">
        <v>721</v>
      </c>
      <c r="DK3" s="988" t="s">
        <v>722</v>
      </c>
      <c r="DL3" s="988" t="s">
        <v>723</v>
      </c>
      <c r="DM3" s="923"/>
      <c r="DN3" s="923"/>
      <c r="DO3" s="988" t="s">
        <v>741</v>
      </c>
      <c r="DQ3" s="923"/>
      <c r="DR3" s="923"/>
      <c r="DS3" s="988" t="s">
        <v>739</v>
      </c>
      <c r="DU3" s="923"/>
      <c r="DV3" s="923"/>
      <c r="DW3" s="988" t="s">
        <v>742</v>
      </c>
      <c r="DX3" s="988" t="b">
        <v>0</v>
      </c>
      <c r="DY3" s="988">
        <v>0.0</v>
      </c>
      <c r="DZ3" s="923"/>
      <c r="EA3" s="988" t="s">
        <v>727</v>
      </c>
      <c r="EB3" s="923"/>
      <c r="EE3" s="923"/>
    </row>
    <row r="4">
      <c r="A4" s="988" t="s">
        <v>730</v>
      </c>
      <c r="B4" s="988" t="s">
        <v>731</v>
      </c>
      <c r="C4" s="988" t="s">
        <v>732</v>
      </c>
      <c r="E4" s="923"/>
      <c r="L4" s="988" t="s">
        <v>706</v>
      </c>
      <c r="N4" s="988" t="b">
        <v>1</v>
      </c>
      <c r="Q4" s="988" t="s">
        <v>743</v>
      </c>
      <c r="R4" s="1056"/>
      <c r="S4" s="923"/>
      <c r="T4" s="988" t="b">
        <v>0</v>
      </c>
      <c r="U4" s="988" t="b">
        <v>0</v>
      </c>
      <c r="V4" s="988" t="b">
        <v>0</v>
      </c>
      <c r="W4" s="988" t="b">
        <v>0</v>
      </c>
      <c r="X4" s="988" t="b">
        <v>0</v>
      </c>
      <c r="AA4" s="988" t="s">
        <v>744</v>
      </c>
      <c r="AC4" s="923"/>
      <c r="AF4" s="923"/>
      <c r="AG4" s="988" t="s">
        <v>730</v>
      </c>
      <c r="AH4" s="988" t="s">
        <v>731</v>
      </c>
      <c r="AI4" s="988" t="s">
        <v>732</v>
      </c>
      <c r="AK4" s="923"/>
      <c r="AL4" s="923"/>
      <c r="AN4" s="988" t="s">
        <v>710</v>
      </c>
      <c r="AQ4" s="923"/>
      <c r="AR4" s="988" t="b">
        <v>0</v>
      </c>
      <c r="AS4" s="988" t="b">
        <v>0</v>
      </c>
      <c r="AT4" s="988" t="b">
        <v>0</v>
      </c>
      <c r="AW4" s="988" t="s">
        <v>711</v>
      </c>
      <c r="AX4" s="988" t="s">
        <v>745</v>
      </c>
      <c r="AY4" s="923"/>
      <c r="BE4" s="923"/>
      <c r="BG4" s="923"/>
      <c r="BH4" s="1057" t="s">
        <v>746</v>
      </c>
      <c r="BI4" s="988" t="b">
        <v>0</v>
      </c>
      <c r="BK4" s="923"/>
      <c r="BL4" s="988" t="b">
        <v>0</v>
      </c>
      <c r="BM4" s="988">
        <v>4.0</v>
      </c>
      <c r="BN4" s="988" t="s">
        <v>714</v>
      </c>
      <c r="BO4" s="923"/>
      <c r="BP4" s="923"/>
      <c r="BS4" s="923"/>
      <c r="BU4" s="923"/>
      <c r="BW4" s="923"/>
      <c r="BX4" s="988" t="s">
        <v>745</v>
      </c>
      <c r="BY4" s="923"/>
      <c r="BZ4" s="988" t="s">
        <v>747</v>
      </c>
      <c r="CA4" s="923"/>
      <c r="CB4" s="988" t="s">
        <v>32</v>
      </c>
      <c r="CC4" s="923"/>
      <c r="CE4" s="923"/>
      <c r="CF4" s="923"/>
      <c r="CG4" s="923"/>
      <c r="CH4" s="988" t="s">
        <v>748</v>
      </c>
      <c r="CI4" s="923"/>
      <c r="CJ4" s="988" t="b">
        <v>0</v>
      </c>
      <c r="CL4" s="923"/>
      <c r="CN4" s="923"/>
      <c r="CO4" s="988" t="b">
        <v>0</v>
      </c>
      <c r="CP4" s="923"/>
      <c r="CQ4" s="988" t="b">
        <v>1</v>
      </c>
      <c r="CR4" s="923"/>
      <c r="CU4" s="923"/>
      <c r="CV4" s="988" t="b">
        <v>1</v>
      </c>
      <c r="CW4" s="923"/>
      <c r="CY4" s="923"/>
      <c r="CZ4" s="923"/>
      <c r="DA4" s="923"/>
      <c r="DB4" s="988" t="s">
        <v>717</v>
      </c>
      <c r="DC4" s="923"/>
      <c r="DD4" s="923"/>
      <c r="DE4" s="988" t="s">
        <v>718</v>
      </c>
      <c r="DF4" s="988" t="s">
        <v>719</v>
      </c>
      <c r="DG4" s="923"/>
      <c r="DH4" s="923"/>
      <c r="DI4" s="988" t="s">
        <v>749</v>
      </c>
      <c r="DJ4" s="988" t="s">
        <v>721</v>
      </c>
      <c r="DK4" s="988" t="s">
        <v>722</v>
      </c>
      <c r="DL4" s="988" t="s">
        <v>723</v>
      </c>
      <c r="DM4" s="923"/>
      <c r="DN4" s="923"/>
      <c r="DO4" s="923"/>
      <c r="DQ4" s="923"/>
      <c r="DR4" s="923"/>
      <c r="DS4" s="988" t="s">
        <v>748</v>
      </c>
      <c r="DU4" s="923"/>
      <c r="DV4" s="923"/>
      <c r="DW4" s="988" t="s">
        <v>750</v>
      </c>
      <c r="DX4" s="988" t="b">
        <v>0</v>
      </c>
      <c r="DY4" s="988">
        <v>0.0</v>
      </c>
      <c r="DZ4" s="923"/>
      <c r="EA4" s="988" t="s">
        <v>727</v>
      </c>
      <c r="EB4" s="923"/>
      <c r="EE4" s="923"/>
    </row>
    <row r="5">
      <c r="A5" s="988" t="s">
        <v>730</v>
      </c>
      <c r="B5" s="988" t="s">
        <v>731</v>
      </c>
      <c r="C5" s="988" t="s">
        <v>732</v>
      </c>
      <c r="D5" s="923"/>
      <c r="E5" s="923"/>
      <c r="K5" s="923"/>
      <c r="L5" s="988" t="s">
        <v>706</v>
      </c>
      <c r="N5" s="988" t="b">
        <v>1</v>
      </c>
      <c r="Q5" s="988" t="s">
        <v>751</v>
      </c>
      <c r="R5" s="1056"/>
      <c r="S5" s="923"/>
      <c r="T5" s="988" t="b">
        <v>0</v>
      </c>
      <c r="U5" s="988" t="b">
        <v>0</v>
      </c>
      <c r="V5" s="988" t="b">
        <v>0</v>
      </c>
      <c r="W5" s="988" t="b">
        <v>0</v>
      </c>
      <c r="X5" s="988" t="b">
        <v>0</v>
      </c>
      <c r="AA5" s="988" t="s">
        <v>752</v>
      </c>
      <c r="AC5" s="923"/>
      <c r="AE5" s="923"/>
      <c r="AF5" s="988" t="s">
        <v>297</v>
      </c>
      <c r="AG5" s="988" t="s">
        <v>730</v>
      </c>
      <c r="AH5" s="988" t="s">
        <v>731</v>
      </c>
      <c r="AI5" s="988" t="s">
        <v>732</v>
      </c>
      <c r="AK5" s="923"/>
      <c r="AL5" s="923"/>
      <c r="AN5" s="988" t="s">
        <v>710</v>
      </c>
      <c r="AQ5" s="923"/>
      <c r="AR5" s="988" t="b">
        <v>0</v>
      </c>
      <c r="AS5" s="988" t="b">
        <v>0</v>
      </c>
      <c r="AT5" s="988" t="b">
        <v>0</v>
      </c>
      <c r="AV5" s="988" t="s">
        <v>753</v>
      </c>
      <c r="AW5" s="988" t="s">
        <v>711</v>
      </c>
      <c r="AX5" s="988" t="s">
        <v>754</v>
      </c>
      <c r="AY5" s="923"/>
      <c r="BD5" s="988" t="s">
        <v>736</v>
      </c>
      <c r="BE5" s="923"/>
      <c r="BF5" s="923"/>
      <c r="BG5" s="923"/>
      <c r="BH5" s="1057" t="s">
        <v>755</v>
      </c>
      <c r="BI5" s="988" t="b">
        <v>0</v>
      </c>
      <c r="BJ5" s="923"/>
      <c r="BK5" s="923"/>
      <c r="BL5" s="988" t="b">
        <v>0</v>
      </c>
      <c r="BM5" s="988">
        <v>4.0</v>
      </c>
      <c r="BN5" s="988" t="s">
        <v>714</v>
      </c>
      <c r="BO5" s="923"/>
      <c r="BP5" s="923"/>
      <c r="BS5" s="923"/>
      <c r="BU5" s="923"/>
      <c r="BW5" s="923"/>
      <c r="BX5" s="988" t="s">
        <v>756</v>
      </c>
      <c r="BY5" s="923"/>
      <c r="BZ5" s="988" t="s">
        <v>757</v>
      </c>
      <c r="CA5" s="923"/>
      <c r="CB5" s="988" t="s">
        <v>32</v>
      </c>
      <c r="CC5" s="923"/>
      <c r="CE5" s="923"/>
      <c r="CF5" s="923"/>
      <c r="CG5" s="923"/>
      <c r="CH5" s="988" t="s">
        <v>758</v>
      </c>
      <c r="CI5" s="923"/>
      <c r="CJ5" s="988" t="b">
        <v>0</v>
      </c>
      <c r="CL5" s="923"/>
      <c r="CM5" s="923"/>
      <c r="CN5" s="923"/>
      <c r="CO5" s="988" t="b">
        <v>0</v>
      </c>
      <c r="CP5" s="923"/>
      <c r="CQ5" s="988" t="b">
        <v>1</v>
      </c>
      <c r="CR5" s="923"/>
      <c r="CT5" s="923"/>
      <c r="CU5" s="923"/>
      <c r="CV5" s="988" t="b">
        <v>1</v>
      </c>
      <c r="CW5" s="923"/>
      <c r="CX5" s="923"/>
      <c r="CY5" s="923"/>
      <c r="CZ5" s="923"/>
      <c r="DA5" s="923"/>
      <c r="DB5" s="988" t="s">
        <v>717</v>
      </c>
      <c r="DC5" s="923"/>
      <c r="DD5" s="923"/>
      <c r="DE5" s="988" t="s">
        <v>718</v>
      </c>
      <c r="DF5" s="988" t="s">
        <v>719</v>
      </c>
      <c r="DG5" s="923"/>
      <c r="DH5" s="923"/>
      <c r="DI5" s="988" t="s">
        <v>759</v>
      </c>
      <c r="DJ5" s="988" t="s">
        <v>721</v>
      </c>
      <c r="DK5" s="988" t="s">
        <v>722</v>
      </c>
      <c r="DL5" s="988" t="s">
        <v>723</v>
      </c>
      <c r="DM5" s="923"/>
      <c r="DN5" s="923"/>
      <c r="DO5" s="988" t="s">
        <v>741</v>
      </c>
      <c r="DQ5" s="923"/>
      <c r="DR5" s="923"/>
      <c r="DS5" s="988" t="s">
        <v>758</v>
      </c>
      <c r="DU5" s="923"/>
      <c r="DV5" s="923"/>
      <c r="DW5" s="988" t="s">
        <v>760</v>
      </c>
      <c r="DX5" s="988" t="b">
        <v>0</v>
      </c>
      <c r="DY5" s="988">
        <v>0.0</v>
      </c>
      <c r="DZ5" s="923"/>
      <c r="EA5" s="988" t="s">
        <v>727</v>
      </c>
      <c r="EB5" s="923"/>
      <c r="EE5" s="923"/>
    </row>
    <row r="6">
      <c r="A6" s="988" t="s">
        <v>730</v>
      </c>
      <c r="B6" s="988" t="s">
        <v>731</v>
      </c>
      <c r="C6" s="988" t="s">
        <v>732</v>
      </c>
      <c r="D6" s="923"/>
      <c r="E6" s="923"/>
      <c r="K6" s="923"/>
      <c r="L6" s="988" t="s">
        <v>706</v>
      </c>
      <c r="N6" s="988" t="b">
        <v>1</v>
      </c>
      <c r="O6" s="923"/>
      <c r="Q6" s="988" t="s">
        <v>761</v>
      </c>
      <c r="R6" s="1056"/>
      <c r="S6" s="923"/>
      <c r="T6" s="988" t="b">
        <v>0</v>
      </c>
      <c r="U6" s="988" t="b">
        <v>0</v>
      </c>
      <c r="V6" s="988" t="b">
        <v>0</v>
      </c>
      <c r="W6" s="988" t="b">
        <v>0</v>
      </c>
      <c r="X6" s="988" t="b">
        <v>0</v>
      </c>
      <c r="Y6" s="923"/>
      <c r="Z6" s="923"/>
      <c r="AA6" s="988" t="s">
        <v>762</v>
      </c>
      <c r="AC6" s="923"/>
      <c r="AF6" s="988" t="s">
        <v>297</v>
      </c>
      <c r="AG6" s="988" t="s">
        <v>730</v>
      </c>
      <c r="AH6" s="988" t="s">
        <v>731</v>
      </c>
      <c r="AI6" s="988" t="s">
        <v>732</v>
      </c>
      <c r="AJ6" s="923"/>
      <c r="AK6" s="923"/>
      <c r="AL6" s="923"/>
      <c r="AN6" s="988" t="s">
        <v>710</v>
      </c>
      <c r="AO6" s="923"/>
      <c r="AR6" s="988" t="b">
        <v>0</v>
      </c>
      <c r="AS6" s="988" t="b">
        <v>0</v>
      </c>
      <c r="AT6" s="988" t="b">
        <v>0</v>
      </c>
      <c r="AU6" s="923"/>
      <c r="AV6" s="988" t="s">
        <v>763</v>
      </c>
      <c r="AW6" s="988" t="s">
        <v>711</v>
      </c>
      <c r="AX6" s="988" t="s">
        <v>764</v>
      </c>
      <c r="AY6" s="923"/>
      <c r="AZ6" s="923"/>
      <c r="BF6" s="923"/>
      <c r="BG6" s="923"/>
      <c r="BH6" s="1057" t="s">
        <v>765</v>
      </c>
      <c r="BI6" s="988" t="b">
        <v>0</v>
      </c>
      <c r="BK6" s="923"/>
      <c r="BL6" s="988" t="b">
        <v>0</v>
      </c>
      <c r="BM6" s="988">
        <v>4.0</v>
      </c>
      <c r="BN6" s="988" t="s">
        <v>714</v>
      </c>
      <c r="BO6" s="923"/>
      <c r="BP6" s="923"/>
      <c r="BQ6" s="923"/>
      <c r="BS6" s="923"/>
      <c r="BU6" s="923"/>
      <c r="BW6" s="923"/>
      <c r="BX6" s="988" t="s">
        <v>766</v>
      </c>
      <c r="BY6" s="923"/>
      <c r="BZ6" s="988" t="s">
        <v>767</v>
      </c>
      <c r="CA6" s="923"/>
      <c r="CB6" s="988" t="s">
        <v>32</v>
      </c>
      <c r="CC6" s="923"/>
      <c r="CE6" s="923"/>
      <c r="CF6" s="923"/>
      <c r="CG6" s="923"/>
      <c r="CH6" s="988" t="s">
        <v>768</v>
      </c>
      <c r="CI6" s="923"/>
      <c r="CJ6" s="988" t="b">
        <v>0</v>
      </c>
      <c r="CK6" s="1056"/>
      <c r="CL6" s="923"/>
      <c r="CN6" s="923"/>
      <c r="CO6" s="988" t="b">
        <v>0</v>
      </c>
      <c r="CP6" s="923"/>
      <c r="CQ6" s="988" t="b">
        <v>1</v>
      </c>
      <c r="CR6" s="923"/>
      <c r="CU6" s="923"/>
      <c r="CV6" s="988" t="b">
        <v>1</v>
      </c>
      <c r="CW6" s="923"/>
      <c r="CY6" s="923"/>
      <c r="CZ6" s="923"/>
      <c r="DA6" s="923"/>
      <c r="DB6" s="988" t="s">
        <v>717</v>
      </c>
      <c r="DC6" s="923"/>
      <c r="DD6" s="923"/>
      <c r="DE6" s="988" t="s">
        <v>718</v>
      </c>
      <c r="DF6" s="988" t="s">
        <v>719</v>
      </c>
      <c r="DG6" s="923"/>
      <c r="DH6" s="923"/>
      <c r="DI6" s="988" t="s">
        <v>769</v>
      </c>
      <c r="DJ6" s="988" t="s">
        <v>721</v>
      </c>
      <c r="DK6" s="988" t="s">
        <v>722</v>
      </c>
      <c r="DL6" s="988" t="s">
        <v>723</v>
      </c>
      <c r="DM6" s="923"/>
      <c r="DN6" s="923"/>
      <c r="DP6" s="923"/>
      <c r="DQ6" s="923"/>
      <c r="DR6" s="923"/>
      <c r="DS6" s="988" t="s">
        <v>768</v>
      </c>
      <c r="DV6" s="923"/>
      <c r="DW6" s="988" t="s">
        <v>770</v>
      </c>
      <c r="DX6" s="988" t="b">
        <v>0</v>
      </c>
      <c r="DY6" s="988">
        <v>0.0</v>
      </c>
      <c r="DZ6" s="923"/>
      <c r="EA6" s="988" t="s">
        <v>727</v>
      </c>
      <c r="EB6" s="923"/>
      <c r="EC6" s="923"/>
      <c r="ED6" s="923"/>
      <c r="EE6" s="923"/>
      <c r="EF6" s="923"/>
    </row>
    <row r="7">
      <c r="A7" s="988" t="s">
        <v>730</v>
      </c>
      <c r="B7" s="988" t="s">
        <v>731</v>
      </c>
      <c r="C7" s="988" t="s">
        <v>732</v>
      </c>
      <c r="E7" s="923"/>
      <c r="L7" s="988" t="s">
        <v>706</v>
      </c>
      <c r="M7" s="923"/>
      <c r="N7" s="988" t="b">
        <v>1</v>
      </c>
      <c r="Q7" s="988" t="s">
        <v>771</v>
      </c>
      <c r="R7" s="1056"/>
      <c r="S7" s="923"/>
      <c r="T7" s="988" t="b">
        <v>0</v>
      </c>
      <c r="U7" s="988" t="b">
        <v>0</v>
      </c>
      <c r="V7" s="988" t="b">
        <v>0</v>
      </c>
      <c r="W7" s="988" t="b">
        <v>0</v>
      </c>
      <c r="X7" s="988" t="b">
        <v>0</v>
      </c>
      <c r="Y7" s="923"/>
      <c r="Z7" s="923"/>
      <c r="AA7" s="988" t="s">
        <v>772</v>
      </c>
      <c r="AB7" s="923"/>
      <c r="AC7" s="923"/>
      <c r="AF7" s="988" t="s">
        <v>297</v>
      </c>
      <c r="AG7" s="988" t="s">
        <v>730</v>
      </c>
      <c r="AH7" s="988" t="s">
        <v>731</v>
      </c>
      <c r="AI7" s="988" t="s">
        <v>732</v>
      </c>
      <c r="AJ7" s="923"/>
      <c r="AK7" s="923"/>
      <c r="AL7" s="923"/>
      <c r="AN7" s="988" t="s">
        <v>710</v>
      </c>
      <c r="AO7" s="923"/>
      <c r="AQ7" s="923"/>
      <c r="AR7" s="988" t="b">
        <v>0</v>
      </c>
      <c r="AS7" s="988" t="b">
        <v>0</v>
      </c>
      <c r="AT7" s="988" t="b">
        <v>0</v>
      </c>
      <c r="AU7" s="923"/>
      <c r="AV7" s="988" t="s">
        <v>763</v>
      </c>
      <c r="AW7" s="988" t="s">
        <v>711</v>
      </c>
      <c r="AX7" s="988" t="s">
        <v>773</v>
      </c>
      <c r="AY7" s="923"/>
      <c r="AZ7" s="923"/>
      <c r="BG7" s="923"/>
      <c r="BH7" s="1057" t="s">
        <v>774</v>
      </c>
      <c r="BI7" s="988" t="b">
        <v>0</v>
      </c>
      <c r="BK7" s="923"/>
      <c r="BL7" s="988" t="b">
        <v>0</v>
      </c>
      <c r="BM7" s="988">
        <v>4.0</v>
      </c>
      <c r="BN7" s="988" t="s">
        <v>714</v>
      </c>
      <c r="BO7" s="923"/>
      <c r="BP7" s="923"/>
      <c r="BQ7" s="923"/>
      <c r="BR7" s="923"/>
      <c r="BS7" s="923"/>
      <c r="BT7" s="923"/>
      <c r="BU7" s="923"/>
      <c r="BW7" s="923"/>
      <c r="BX7" s="988" t="s">
        <v>775</v>
      </c>
      <c r="BY7" s="923"/>
      <c r="BZ7" s="988" t="s">
        <v>776</v>
      </c>
      <c r="CA7" s="923"/>
      <c r="CB7" s="988" t="s">
        <v>32</v>
      </c>
      <c r="CC7" s="923"/>
      <c r="CD7" s="923"/>
      <c r="CE7" s="923"/>
      <c r="CF7" s="923"/>
      <c r="CG7" s="923"/>
      <c r="CH7" s="988" t="s">
        <v>777</v>
      </c>
      <c r="CI7" s="923"/>
      <c r="CJ7" s="988" t="b">
        <v>0</v>
      </c>
      <c r="CL7" s="923"/>
      <c r="CM7" s="923"/>
      <c r="CN7" s="923"/>
      <c r="CO7" s="988" t="b">
        <v>0</v>
      </c>
      <c r="CP7" s="923"/>
      <c r="CQ7" s="988" t="b">
        <v>1</v>
      </c>
      <c r="CR7" s="923"/>
      <c r="CU7" s="923"/>
      <c r="CV7" s="988" t="b">
        <v>1</v>
      </c>
      <c r="CW7" s="923"/>
      <c r="CY7" s="923"/>
      <c r="CZ7" s="923"/>
      <c r="DA7" s="923"/>
      <c r="DB7" s="988" t="s">
        <v>717</v>
      </c>
      <c r="DC7" s="923"/>
      <c r="DD7" s="923"/>
      <c r="DE7" s="988" t="s">
        <v>718</v>
      </c>
      <c r="DF7" s="988" t="s">
        <v>719</v>
      </c>
      <c r="DG7" s="923"/>
      <c r="DH7" s="923"/>
      <c r="DI7" s="988" t="s">
        <v>778</v>
      </c>
      <c r="DJ7" s="988" t="s">
        <v>721</v>
      </c>
      <c r="DK7" s="988" t="s">
        <v>722</v>
      </c>
      <c r="DL7" s="988" t="s">
        <v>723</v>
      </c>
      <c r="DM7" s="923"/>
      <c r="DN7" s="923"/>
      <c r="DO7" s="988" t="s">
        <v>741</v>
      </c>
      <c r="DP7" s="923"/>
      <c r="DR7" s="923"/>
      <c r="DS7" s="988" t="s">
        <v>777</v>
      </c>
      <c r="DT7" s="923"/>
      <c r="DU7" s="923"/>
      <c r="DV7" s="923"/>
      <c r="DW7" s="988" t="s">
        <v>779</v>
      </c>
      <c r="DX7" s="988" t="b">
        <v>0</v>
      </c>
      <c r="DY7" s="988">
        <v>0.0</v>
      </c>
      <c r="DZ7" s="923"/>
      <c r="EA7" s="988" t="s">
        <v>727</v>
      </c>
      <c r="EB7" s="923"/>
      <c r="EC7" s="923"/>
      <c r="ED7" s="923"/>
      <c r="EE7" s="923"/>
    </row>
    <row r="8">
      <c r="A8" s="988" t="s">
        <v>730</v>
      </c>
      <c r="B8" s="988" t="s">
        <v>731</v>
      </c>
      <c r="C8" s="988" t="s">
        <v>732</v>
      </c>
      <c r="D8" s="923"/>
      <c r="E8" s="923"/>
      <c r="J8" s="923"/>
      <c r="K8" s="923"/>
      <c r="L8" s="988" t="s">
        <v>706</v>
      </c>
      <c r="M8" s="923"/>
      <c r="N8" s="988" t="b">
        <v>1</v>
      </c>
      <c r="P8" s="923"/>
      <c r="Q8" s="988" t="s">
        <v>780</v>
      </c>
      <c r="R8" s="1056"/>
      <c r="S8" s="923"/>
      <c r="T8" s="988" t="b">
        <v>0</v>
      </c>
      <c r="U8" s="988" t="b">
        <v>0</v>
      </c>
      <c r="V8" s="988" t="b">
        <v>0</v>
      </c>
      <c r="W8" s="988" t="b">
        <v>0</v>
      </c>
      <c r="X8" s="988" t="b">
        <v>0</v>
      </c>
      <c r="Y8" s="923"/>
      <c r="Z8" s="923"/>
      <c r="AA8" s="988" t="s">
        <v>781</v>
      </c>
      <c r="AC8" s="923"/>
      <c r="AE8" s="923"/>
      <c r="AF8" s="988" t="s">
        <v>297</v>
      </c>
      <c r="AG8" s="988" t="s">
        <v>730</v>
      </c>
      <c r="AH8" s="988" t="s">
        <v>731</v>
      </c>
      <c r="AI8" s="988" t="s">
        <v>732</v>
      </c>
      <c r="AJ8" s="923"/>
      <c r="AK8" s="923"/>
      <c r="AL8" s="923"/>
      <c r="AN8" s="988" t="s">
        <v>710</v>
      </c>
      <c r="AO8" s="923"/>
      <c r="AQ8" s="923"/>
      <c r="AR8" s="988" t="b">
        <v>0</v>
      </c>
      <c r="AS8" s="988" t="b">
        <v>0</v>
      </c>
      <c r="AT8" s="988" t="b">
        <v>0</v>
      </c>
      <c r="AU8" s="923"/>
      <c r="AV8" s="988" t="s">
        <v>763</v>
      </c>
      <c r="AW8" s="988" t="s">
        <v>711</v>
      </c>
      <c r="AX8" s="988" t="s">
        <v>782</v>
      </c>
      <c r="AY8" s="923"/>
      <c r="AZ8" s="923"/>
      <c r="BA8" s="923"/>
      <c r="BD8" s="923"/>
      <c r="BF8" s="1059"/>
      <c r="BG8" s="923"/>
      <c r="BH8" s="1057" t="s">
        <v>783</v>
      </c>
      <c r="BI8" s="988" t="b">
        <v>0</v>
      </c>
      <c r="BJ8" s="923"/>
      <c r="BK8" s="923"/>
      <c r="BL8" s="988" t="b">
        <v>0</v>
      </c>
      <c r="BM8" s="988">
        <v>4.0</v>
      </c>
      <c r="BN8" s="988" t="s">
        <v>714</v>
      </c>
      <c r="BO8" s="923"/>
      <c r="BP8" s="923"/>
      <c r="BS8" s="923"/>
      <c r="BU8" s="923"/>
      <c r="BW8" s="923"/>
      <c r="BX8" s="988" t="s">
        <v>784</v>
      </c>
      <c r="BY8" s="923"/>
      <c r="BZ8" s="988" t="s">
        <v>785</v>
      </c>
      <c r="CA8" s="923"/>
      <c r="CB8" s="988" t="s">
        <v>32</v>
      </c>
      <c r="CC8" s="923"/>
      <c r="CD8" s="923"/>
      <c r="CE8" s="923"/>
      <c r="CF8" s="923"/>
      <c r="CG8" s="923"/>
      <c r="CH8" s="988" t="s">
        <v>786</v>
      </c>
      <c r="CI8" s="923"/>
      <c r="CJ8" s="988" t="b">
        <v>0</v>
      </c>
      <c r="CL8" s="923"/>
      <c r="CM8" s="923"/>
      <c r="CN8" s="923"/>
      <c r="CO8" s="988" t="b">
        <v>0</v>
      </c>
      <c r="CP8" s="923"/>
      <c r="CQ8" s="988" t="b">
        <v>1</v>
      </c>
      <c r="CR8" s="923"/>
      <c r="CT8" s="923"/>
      <c r="CU8" s="923"/>
      <c r="CV8" s="988" t="b">
        <v>1</v>
      </c>
      <c r="CW8" s="923"/>
      <c r="CX8" s="923"/>
      <c r="CY8" s="923"/>
      <c r="CZ8" s="923"/>
      <c r="DA8" s="923"/>
      <c r="DB8" s="988" t="s">
        <v>717</v>
      </c>
      <c r="DC8" s="923"/>
      <c r="DD8" s="923"/>
      <c r="DE8" s="988" t="s">
        <v>718</v>
      </c>
      <c r="DF8" s="988" t="s">
        <v>719</v>
      </c>
      <c r="DG8" s="923"/>
      <c r="DH8" s="923"/>
      <c r="DI8" s="988" t="s">
        <v>787</v>
      </c>
      <c r="DJ8" s="988" t="s">
        <v>721</v>
      </c>
      <c r="DK8" s="988" t="s">
        <v>722</v>
      </c>
      <c r="DL8" s="988" t="s">
        <v>723</v>
      </c>
      <c r="DM8" s="923"/>
      <c r="DN8" s="923"/>
      <c r="DO8" s="923"/>
      <c r="DR8" s="923"/>
      <c r="DS8" s="988" t="s">
        <v>786</v>
      </c>
      <c r="DT8" s="923"/>
      <c r="DU8" s="923"/>
      <c r="DV8" s="923"/>
      <c r="DW8" s="988" t="s">
        <v>788</v>
      </c>
      <c r="DX8" s="988" t="b">
        <v>0</v>
      </c>
      <c r="DY8" s="988">
        <v>0.0</v>
      </c>
      <c r="DZ8" s="923"/>
      <c r="EA8" s="988" t="s">
        <v>727</v>
      </c>
      <c r="EB8" s="923"/>
      <c r="EC8" s="923"/>
      <c r="ED8" s="923"/>
      <c r="EE8" s="923"/>
    </row>
    <row r="9">
      <c r="A9" s="988" t="s">
        <v>730</v>
      </c>
      <c r="B9" s="988" t="s">
        <v>731</v>
      </c>
      <c r="C9" s="988" t="s">
        <v>732</v>
      </c>
      <c r="D9" s="923"/>
      <c r="E9" s="923"/>
      <c r="J9" s="923"/>
      <c r="L9" s="988" t="s">
        <v>706</v>
      </c>
      <c r="M9" s="923"/>
      <c r="N9" s="988" t="b">
        <v>1</v>
      </c>
      <c r="P9" s="923"/>
      <c r="Q9" s="988" t="s">
        <v>789</v>
      </c>
      <c r="R9" s="1056"/>
      <c r="S9" s="923"/>
      <c r="T9" s="988" t="b">
        <v>0</v>
      </c>
      <c r="U9" s="988" t="b">
        <v>0</v>
      </c>
      <c r="V9" s="988" t="b">
        <v>0</v>
      </c>
      <c r="W9" s="988" t="b">
        <v>0</v>
      </c>
      <c r="X9" s="988" t="b">
        <v>0</v>
      </c>
      <c r="Z9" s="923"/>
      <c r="AA9" s="988" t="s">
        <v>790</v>
      </c>
      <c r="AC9" s="923"/>
      <c r="AF9" s="923"/>
      <c r="AG9" s="988" t="s">
        <v>730</v>
      </c>
      <c r="AH9" s="988" t="s">
        <v>731</v>
      </c>
      <c r="AI9" s="988" t="s">
        <v>732</v>
      </c>
      <c r="AJ9" s="923"/>
      <c r="AK9" s="923"/>
      <c r="AL9" s="923"/>
      <c r="AN9" s="988" t="s">
        <v>710</v>
      </c>
      <c r="AO9" s="923"/>
      <c r="AQ9" s="923"/>
      <c r="AR9" s="988" t="b">
        <v>0</v>
      </c>
      <c r="AS9" s="988" t="b">
        <v>0</v>
      </c>
      <c r="AT9" s="988" t="b">
        <v>0</v>
      </c>
      <c r="AU9" s="923"/>
      <c r="AW9" s="988" t="s">
        <v>711</v>
      </c>
      <c r="AX9" s="988" t="s">
        <v>791</v>
      </c>
      <c r="AY9" s="923"/>
      <c r="AZ9" s="923"/>
      <c r="BA9" s="923"/>
      <c r="BD9" s="923"/>
      <c r="BG9" s="923"/>
      <c r="BH9" s="1057" t="s">
        <v>792</v>
      </c>
      <c r="BI9" s="988" t="b">
        <v>0</v>
      </c>
      <c r="BJ9" s="923"/>
      <c r="BK9" s="923"/>
      <c r="BL9" s="988" t="b">
        <v>0</v>
      </c>
      <c r="BM9" s="988">
        <v>4.0</v>
      </c>
      <c r="BN9" s="988" t="s">
        <v>714</v>
      </c>
      <c r="BO9" s="923"/>
      <c r="BP9" s="923"/>
      <c r="BS9" s="923"/>
      <c r="BU9" s="923"/>
      <c r="BW9" s="923"/>
      <c r="BX9" s="988" t="s">
        <v>791</v>
      </c>
      <c r="BY9" s="923"/>
      <c r="BZ9" s="988" t="s">
        <v>793</v>
      </c>
      <c r="CA9" s="923"/>
      <c r="CB9" s="988" t="s">
        <v>32</v>
      </c>
      <c r="CC9" s="923"/>
      <c r="CE9" s="923"/>
      <c r="CF9" s="923"/>
      <c r="CG9" s="923"/>
      <c r="CH9" s="988" t="s">
        <v>794</v>
      </c>
      <c r="CI9" s="923"/>
      <c r="CJ9" s="988" t="b">
        <v>0</v>
      </c>
      <c r="CL9" s="923"/>
      <c r="CN9" s="923"/>
      <c r="CO9" s="988" t="b">
        <v>0</v>
      </c>
      <c r="CP9" s="923"/>
      <c r="CQ9" s="988" t="b">
        <v>1</v>
      </c>
      <c r="CR9" s="923"/>
      <c r="CT9" s="923"/>
      <c r="CU9" s="923"/>
      <c r="CV9" s="988" t="b">
        <v>1</v>
      </c>
      <c r="CW9" s="923"/>
      <c r="CY9" s="923"/>
      <c r="CZ9" s="923"/>
      <c r="DA9" s="923"/>
      <c r="DB9" s="988" t="s">
        <v>717</v>
      </c>
      <c r="DC9" s="923"/>
      <c r="DD9" s="923"/>
      <c r="DE9" s="988" t="s">
        <v>718</v>
      </c>
      <c r="DF9" s="988" t="s">
        <v>719</v>
      </c>
      <c r="DG9" s="923"/>
      <c r="DH9" s="923"/>
      <c r="DI9" s="988" t="s">
        <v>795</v>
      </c>
      <c r="DJ9" s="988" t="s">
        <v>721</v>
      </c>
      <c r="DK9" s="988" t="s">
        <v>722</v>
      </c>
      <c r="DL9" s="988" t="s">
        <v>723</v>
      </c>
      <c r="DM9" s="923"/>
      <c r="DN9" s="923"/>
      <c r="DO9" s="923"/>
      <c r="DQ9" s="923"/>
      <c r="DR9" s="923"/>
      <c r="DS9" s="988" t="s">
        <v>796</v>
      </c>
      <c r="DU9" s="923"/>
      <c r="DV9" s="923"/>
      <c r="DW9" s="988" t="s">
        <v>797</v>
      </c>
      <c r="DX9" s="988" t="b">
        <v>0</v>
      </c>
      <c r="DY9" s="988">
        <v>0.0</v>
      </c>
      <c r="DZ9" s="923"/>
      <c r="EA9" s="988" t="s">
        <v>727</v>
      </c>
      <c r="EB9" s="923"/>
      <c r="EE9" s="923"/>
    </row>
    <row r="10">
      <c r="A10" s="988" t="s">
        <v>730</v>
      </c>
      <c r="B10" s="988" t="s">
        <v>731</v>
      </c>
      <c r="C10" s="988" t="s">
        <v>732</v>
      </c>
      <c r="E10" s="923"/>
      <c r="L10" s="988" t="s">
        <v>706</v>
      </c>
      <c r="N10" s="988" t="b">
        <v>1</v>
      </c>
      <c r="Q10" s="988" t="s">
        <v>798</v>
      </c>
      <c r="R10" s="1056"/>
      <c r="S10" s="923"/>
      <c r="T10" s="988" t="b">
        <v>0</v>
      </c>
      <c r="U10" s="988" t="b">
        <v>0</v>
      </c>
      <c r="V10" s="988" t="b">
        <v>0</v>
      </c>
      <c r="W10" s="988" t="b">
        <v>0</v>
      </c>
      <c r="X10" s="988" t="b">
        <v>0</v>
      </c>
      <c r="Z10" s="923"/>
      <c r="AA10" s="988" t="s">
        <v>799</v>
      </c>
      <c r="AF10" s="923"/>
      <c r="AG10" s="988" t="s">
        <v>730</v>
      </c>
      <c r="AH10" s="988" t="s">
        <v>731</v>
      </c>
      <c r="AI10" s="988" t="s">
        <v>732</v>
      </c>
      <c r="AK10" s="923"/>
      <c r="AL10" s="923"/>
      <c r="AN10" s="988" t="s">
        <v>710</v>
      </c>
      <c r="AO10" s="923"/>
      <c r="AQ10" s="923"/>
      <c r="AR10" s="988" t="b">
        <v>0</v>
      </c>
      <c r="AS10" s="988" t="b">
        <v>0</v>
      </c>
      <c r="AT10" s="988" t="b">
        <v>0</v>
      </c>
      <c r="AW10" s="988" t="s">
        <v>711</v>
      </c>
      <c r="AX10" s="988" t="s">
        <v>800</v>
      </c>
      <c r="AY10" s="923"/>
      <c r="AZ10" s="923"/>
      <c r="BG10" s="923"/>
      <c r="BH10" s="1057" t="s">
        <v>801</v>
      </c>
      <c r="BI10" s="988" t="b">
        <v>0</v>
      </c>
      <c r="BK10" s="923"/>
      <c r="BL10" s="988" t="b">
        <v>0</v>
      </c>
      <c r="BM10" s="988">
        <v>4.0</v>
      </c>
      <c r="BN10" s="988" t="s">
        <v>714</v>
      </c>
      <c r="BO10" s="923"/>
      <c r="BP10" s="923"/>
      <c r="BQ10" s="923"/>
      <c r="BS10" s="923"/>
      <c r="BU10" s="923"/>
      <c r="BW10" s="923"/>
      <c r="BX10" s="988" t="s">
        <v>800</v>
      </c>
      <c r="BY10" s="923"/>
      <c r="BZ10" s="988" t="s">
        <v>802</v>
      </c>
      <c r="CA10" s="923"/>
      <c r="CB10" s="988" t="s">
        <v>32</v>
      </c>
      <c r="CC10" s="923"/>
      <c r="CE10" s="923"/>
      <c r="CF10" s="923"/>
      <c r="CG10" s="923"/>
      <c r="CH10" s="988" t="s">
        <v>803</v>
      </c>
      <c r="CI10" s="923"/>
      <c r="CJ10" s="988" t="b">
        <v>0</v>
      </c>
      <c r="CL10" s="923"/>
      <c r="CM10" s="923"/>
      <c r="CN10" s="923"/>
      <c r="CO10" s="988" t="b">
        <v>0</v>
      </c>
      <c r="CP10" s="923"/>
      <c r="CQ10" s="988" t="b">
        <v>1</v>
      </c>
      <c r="CR10" s="923"/>
      <c r="CU10" s="923"/>
      <c r="CV10" s="988" t="b">
        <v>1</v>
      </c>
      <c r="CW10" s="923"/>
      <c r="CY10" s="923"/>
      <c r="CZ10" s="923"/>
      <c r="DA10" s="923"/>
      <c r="DB10" s="988" t="s">
        <v>717</v>
      </c>
      <c r="DC10" s="923"/>
      <c r="DD10" s="923"/>
      <c r="DE10" s="988" t="s">
        <v>718</v>
      </c>
      <c r="DF10" s="988" t="s">
        <v>719</v>
      </c>
      <c r="DG10" s="923"/>
      <c r="DH10" s="923"/>
      <c r="DI10" s="988" t="s">
        <v>804</v>
      </c>
      <c r="DJ10" s="988" t="s">
        <v>721</v>
      </c>
      <c r="DK10" s="988" t="s">
        <v>722</v>
      </c>
      <c r="DL10" s="988" t="s">
        <v>723</v>
      </c>
      <c r="DN10" s="923"/>
      <c r="DQ10" s="923"/>
      <c r="DR10" s="923"/>
      <c r="DS10" s="988" t="s">
        <v>803</v>
      </c>
      <c r="DU10" s="923"/>
      <c r="DV10" s="923"/>
      <c r="DW10" s="988" t="s">
        <v>805</v>
      </c>
      <c r="DX10" s="988" t="b">
        <v>0</v>
      </c>
      <c r="DY10" s="988">
        <v>0.0</v>
      </c>
      <c r="DZ10" s="923"/>
      <c r="EA10" s="988" t="s">
        <v>727</v>
      </c>
      <c r="EB10" s="923"/>
      <c r="EE10" s="923"/>
    </row>
    <row r="11">
      <c r="A11" s="988" t="s">
        <v>730</v>
      </c>
      <c r="B11" s="988" t="s">
        <v>731</v>
      </c>
      <c r="C11" s="988" t="s">
        <v>732</v>
      </c>
      <c r="E11" s="923"/>
      <c r="L11" s="988" t="s">
        <v>706</v>
      </c>
      <c r="N11" s="988" t="b">
        <v>1</v>
      </c>
      <c r="Q11" s="988" t="s">
        <v>806</v>
      </c>
      <c r="R11" s="1056"/>
      <c r="S11" s="923"/>
      <c r="T11" s="988" t="b">
        <v>0</v>
      </c>
      <c r="U11" s="988" t="b">
        <v>0</v>
      </c>
      <c r="V11" s="988" t="b">
        <v>0</v>
      </c>
      <c r="W11" s="988" t="b">
        <v>0</v>
      </c>
      <c r="X11" s="988" t="b">
        <v>0</v>
      </c>
      <c r="Z11" s="923"/>
      <c r="AA11" s="988" t="s">
        <v>807</v>
      </c>
      <c r="AF11" s="988" t="s">
        <v>297</v>
      </c>
      <c r="AG11" s="988" t="s">
        <v>730</v>
      </c>
      <c r="AH11" s="988" t="s">
        <v>731</v>
      </c>
      <c r="AI11" s="988" t="s">
        <v>732</v>
      </c>
      <c r="AK11" s="923"/>
      <c r="AL11" s="923"/>
      <c r="AN11" s="988" t="s">
        <v>710</v>
      </c>
      <c r="AO11" s="923"/>
      <c r="AQ11" s="923"/>
      <c r="AR11" s="988" t="b">
        <v>0</v>
      </c>
      <c r="AS11" s="988" t="b">
        <v>0</v>
      </c>
      <c r="AT11" s="988" t="b">
        <v>0</v>
      </c>
      <c r="AW11" s="988" t="s">
        <v>711</v>
      </c>
      <c r="AX11" s="988" t="s">
        <v>808</v>
      </c>
      <c r="AY11" s="923"/>
      <c r="AZ11" s="923"/>
      <c r="BG11" s="923"/>
      <c r="BH11" s="1057" t="s">
        <v>809</v>
      </c>
      <c r="BI11" s="988" t="b">
        <v>0</v>
      </c>
      <c r="BJ11" s="923"/>
      <c r="BK11" s="923"/>
      <c r="BL11" s="988" t="b">
        <v>0</v>
      </c>
      <c r="BM11" s="988">
        <v>4.0</v>
      </c>
      <c r="BN11" s="988" t="s">
        <v>714</v>
      </c>
      <c r="BO11" s="923"/>
      <c r="BP11" s="923"/>
      <c r="BS11" s="923"/>
      <c r="BU11" s="923"/>
      <c r="BW11" s="923"/>
      <c r="BX11" s="988" t="s">
        <v>808</v>
      </c>
      <c r="BY11" s="923"/>
      <c r="BZ11" s="988" t="s">
        <v>810</v>
      </c>
      <c r="CA11" s="923"/>
      <c r="CB11" s="988" t="s">
        <v>32</v>
      </c>
      <c r="CC11" s="923"/>
      <c r="CE11" s="923"/>
      <c r="CF11" s="923"/>
      <c r="CG11" s="923"/>
      <c r="CH11" s="988" t="s">
        <v>811</v>
      </c>
      <c r="CI11" s="923"/>
      <c r="CJ11" s="988" t="b">
        <v>0</v>
      </c>
      <c r="CL11" s="923"/>
      <c r="CN11" s="923"/>
      <c r="CO11" s="988" t="b">
        <v>0</v>
      </c>
      <c r="CP11" s="923"/>
      <c r="CQ11" s="988" t="b">
        <v>1</v>
      </c>
      <c r="CR11" s="923"/>
      <c r="CU11" s="923"/>
      <c r="CV11" s="988" t="b">
        <v>1</v>
      </c>
      <c r="CW11" s="923"/>
      <c r="CY11" s="923"/>
      <c r="CZ11" s="923"/>
      <c r="DA11" s="923"/>
      <c r="DB11" s="988" t="s">
        <v>717</v>
      </c>
      <c r="DC11" s="923"/>
      <c r="DD11" s="923"/>
      <c r="DE11" s="988" t="s">
        <v>718</v>
      </c>
      <c r="DF11" s="988" t="s">
        <v>719</v>
      </c>
      <c r="DG11" s="923"/>
      <c r="DH11" s="923"/>
      <c r="DI11" s="988" t="s">
        <v>812</v>
      </c>
      <c r="DJ11" s="988" t="s">
        <v>721</v>
      </c>
      <c r="DK11" s="988" t="s">
        <v>722</v>
      </c>
      <c r="DL11" s="988" t="s">
        <v>723</v>
      </c>
      <c r="DM11" s="923"/>
      <c r="DN11" s="988">
        <v>5.576982367E9</v>
      </c>
      <c r="DQ11" s="923"/>
      <c r="DR11" s="923"/>
      <c r="DS11" s="988" t="s">
        <v>811</v>
      </c>
      <c r="DU11" s="923"/>
      <c r="DV11" s="923"/>
      <c r="DW11" s="988" t="s">
        <v>813</v>
      </c>
      <c r="DX11" s="988" t="b">
        <v>0</v>
      </c>
      <c r="DY11" s="988">
        <v>0.0</v>
      </c>
      <c r="DZ11" s="923"/>
      <c r="EA11" s="988" t="s">
        <v>727</v>
      </c>
      <c r="EB11" s="923"/>
      <c r="ED11" s="923"/>
      <c r="EE11" s="923"/>
    </row>
    <row r="12">
      <c r="A12" s="988" t="s">
        <v>730</v>
      </c>
      <c r="B12" s="988" t="s">
        <v>731</v>
      </c>
      <c r="C12" s="988" t="s">
        <v>732</v>
      </c>
      <c r="E12" s="923"/>
      <c r="L12" s="988" t="s">
        <v>706</v>
      </c>
      <c r="N12" s="988" t="b">
        <v>1</v>
      </c>
      <c r="Q12" s="988" t="s">
        <v>814</v>
      </c>
      <c r="R12" s="1056"/>
      <c r="S12" s="923"/>
      <c r="T12" s="988" t="b">
        <v>0</v>
      </c>
      <c r="U12" s="988" t="b">
        <v>0</v>
      </c>
      <c r="V12" s="988" t="b">
        <v>0</v>
      </c>
      <c r="W12" s="988" t="b">
        <v>0</v>
      </c>
      <c r="X12" s="988" t="b">
        <v>0</v>
      </c>
      <c r="Z12" s="923"/>
      <c r="AA12" s="988" t="s">
        <v>815</v>
      </c>
      <c r="AF12" s="923"/>
      <c r="AG12" s="988" t="s">
        <v>730</v>
      </c>
      <c r="AH12" s="988" t="s">
        <v>731</v>
      </c>
      <c r="AI12" s="988" t="s">
        <v>732</v>
      </c>
      <c r="AK12" s="923"/>
      <c r="AL12" s="923"/>
      <c r="AN12" s="988" t="s">
        <v>710</v>
      </c>
      <c r="AO12" s="923"/>
      <c r="AQ12" s="923"/>
      <c r="AR12" s="988" t="b">
        <v>0</v>
      </c>
      <c r="AS12" s="988" t="b">
        <v>0</v>
      </c>
      <c r="AT12" s="988" t="b">
        <v>0</v>
      </c>
      <c r="AW12" s="988" t="s">
        <v>711</v>
      </c>
      <c r="AX12" s="988" t="s">
        <v>816</v>
      </c>
      <c r="AY12" s="923"/>
      <c r="AZ12" s="923"/>
      <c r="BG12" s="923"/>
      <c r="BH12" s="1057" t="s">
        <v>817</v>
      </c>
      <c r="BI12" s="988" t="b">
        <v>0</v>
      </c>
      <c r="BK12" s="923"/>
      <c r="BL12" s="988" t="b">
        <v>0</v>
      </c>
      <c r="BM12" s="988">
        <v>4.0</v>
      </c>
      <c r="BN12" s="988" t="s">
        <v>714</v>
      </c>
      <c r="BO12" s="923"/>
      <c r="BP12" s="923"/>
      <c r="BQ12" s="923"/>
      <c r="BS12" s="923"/>
      <c r="BU12" s="923"/>
      <c r="BW12" s="923"/>
      <c r="BX12" s="988" t="s">
        <v>816</v>
      </c>
      <c r="BY12" s="923"/>
      <c r="BZ12" s="988" t="s">
        <v>818</v>
      </c>
      <c r="CA12" s="923"/>
      <c r="CB12" s="988" t="s">
        <v>32</v>
      </c>
      <c r="CC12" s="923"/>
      <c r="CE12" s="923"/>
      <c r="CF12" s="923"/>
      <c r="CG12" s="923"/>
      <c r="CH12" s="988" t="s">
        <v>819</v>
      </c>
      <c r="CI12" s="923"/>
      <c r="CJ12" s="988" t="b">
        <v>0</v>
      </c>
      <c r="CL12" s="923"/>
      <c r="CM12" s="923"/>
      <c r="CN12" s="923"/>
      <c r="CO12" s="988" t="b">
        <v>0</v>
      </c>
      <c r="CP12" s="923"/>
      <c r="CQ12" s="988" t="b">
        <v>1</v>
      </c>
      <c r="CR12" s="923"/>
      <c r="CU12" s="923"/>
      <c r="CV12" s="988" t="b">
        <v>1</v>
      </c>
      <c r="CW12" s="923"/>
      <c r="CY12" s="923"/>
      <c r="CZ12" s="923"/>
      <c r="DA12" s="923"/>
      <c r="DB12" s="988" t="s">
        <v>717</v>
      </c>
      <c r="DC12" s="923"/>
      <c r="DD12" s="923"/>
      <c r="DE12" s="988" t="s">
        <v>718</v>
      </c>
      <c r="DF12" s="988" t="s">
        <v>719</v>
      </c>
      <c r="DG12" s="923"/>
      <c r="DH12" s="923"/>
      <c r="DI12" s="988" t="s">
        <v>820</v>
      </c>
      <c r="DJ12" s="988" t="s">
        <v>721</v>
      </c>
      <c r="DK12" s="988" t="s">
        <v>722</v>
      </c>
      <c r="DL12" s="988" t="s">
        <v>723</v>
      </c>
      <c r="DN12" s="923"/>
      <c r="DQ12" s="923"/>
      <c r="DR12" s="923"/>
      <c r="DS12" s="988" t="s">
        <v>819</v>
      </c>
      <c r="DU12" s="923"/>
      <c r="DV12" s="923"/>
      <c r="DW12" s="988" t="s">
        <v>821</v>
      </c>
      <c r="DX12" s="988" t="b">
        <v>0</v>
      </c>
      <c r="DY12" s="988">
        <v>0.0</v>
      </c>
      <c r="DZ12" s="923"/>
      <c r="EA12" s="988" t="s">
        <v>727</v>
      </c>
      <c r="EB12" s="923"/>
      <c r="ED12" s="923"/>
      <c r="EE12" s="923"/>
    </row>
    <row r="13">
      <c r="A13" s="988" t="s">
        <v>730</v>
      </c>
      <c r="B13" s="988" t="s">
        <v>731</v>
      </c>
      <c r="C13" s="988" t="s">
        <v>732</v>
      </c>
      <c r="E13" s="923"/>
      <c r="L13" s="988" t="s">
        <v>706</v>
      </c>
      <c r="N13" s="988" t="b">
        <v>1</v>
      </c>
      <c r="Q13" s="988" t="s">
        <v>822</v>
      </c>
      <c r="R13" s="1056"/>
      <c r="S13" s="923"/>
      <c r="T13" s="988" t="b">
        <v>0</v>
      </c>
      <c r="U13" s="988" t="b">
        <v>0</v>
      </c>
      <c r="V13" s="988" t="b">
        <v>0</v>
      </c>
      <c r="W13" s="988" t="b">
        <v>0</v>
      </c>
      <c r="X13" s="988" t="b">
        <v>0</v>
      </c>
      <c r="Z13" s="923"/>
      <c r="AA13" s="988" t="s">
        <v>823</v>
      </c>
      <c r="AC13" s="923"/>
      <c r="AF13" s="988" t="s">
        <v>297</v>
      </c>
      <c r="AG13" s="988" t="s">
        <v>730</v>
      </c>
      <c r="AH13" s="988" t="s">
        <v>731</v>
      </c>
      <c r="AI13" s="988" t="s">
        <v>732</v>
      </c>
      <c r="AK13" s="923"/>
      <c r="AL13" s="923"/>
      <c r="AN13" s="988" t="s">
        <v>710</v>
      </c>
      <c r="AO13" s="923"/>
      <c r="AQ13" s="923"/>
      <c r="AR13" s="988" t="b">
        <v>0</v>
      </c>
      <c r="AS13" s="988" t="b">
        <v>0</v>
      </c>
      <c r="AT13" s="988" t="b">
        <v>0</v>
      </c>
      <c r="AV13" s="988" t="s">
        <v>763</v>
      </c>
      <c r="AW13" s="988" t="s">
        <v>711</v>
      </c>
      <c r="AX13" s="988" t="s">
        <v>824</v>
      </c>
      <c r="AY13" s="923"/>
      <c r="AZ13" s="923"/>
      <c r="BG13" s="923"/>
      <c r="BH13" s="1057" t="s">
        <v>825</v>
      </c>
      <c r="BI13" s="988" t="b">
        <v>0</v>
      </c>
      <c r="BJ13" s="923"/>
      <c r="BK13" s="923"/>
      <c r="BL13" s="988" t="b">
        <v>0</v>
      </c>
      <c r="BM13" s="988">
        <v>4.0</v>
      </c>
      <c r="BN13" s="988" t="s">
        <v>714</v>
      </c>
      <c r="BO13" s="923"/>
      <c r="BP13" s="923"/>
      <c r="BS13" s="923"/>
      <c r="BU13" s="923"/>
      <c r="BW13" s="923"/>
      <c r="BX13" s="988" t="s">
        <v>826</v>
      </c>
      <c r="BY13" s="923"/>
      <c r="BZ13" s="988" t="s">
        <v>827</v>
      </c>
      <c r="CA13" s="923"/>
      <c r="CB13" s="988" t="s">
        <v>32</v>
      </c>
      <c r="CC13" s="923"/>
      <c r="CE13" s="923"/>
      <c r="CF13" s="923"/>
      <c r="CG13" s="923"/>
      <c r="CH13" s="988" t="s">
        <v>828</v>
      </c>
      <c r="CI13" s="923"/>
      <c r="CJ13" s="988" t="b">
        <v>0</v>
      </c>
      <c r="CL13" s="923"/>
      <c r="CN13" s="923"/>
      <c r="CO13" s="988" t="b">
        <v>0</v>
      </c>
      <c r="CP13" s="923"/>
      <c r="CQ13" s="988" t="b">
        <v>1</v>
      </c>
      <c r="CR13" s="923"/>
      <c r="CU13" s="923"/>
      <c r="CV13" s="988" t="b">
        <v>1</v>
      </c>
      <c r="CW13" s="923"/>
      <c r="CY13" s="923"/>
      <c r="CZ13" s="923"/>
      <c r="DA13" s="923"/>
      <c r="DB13" s="988" t="s">
        <v>717</v>
      </c>
      <c r="DC13" s="923"/>
      <c r="DD13" s="923"/>
      <c r="DE13" s="988" t="s">
        <v>718</v>
      </c>
      <c r="DF13" s="988" t="s">
        <v>719</v>
      </c>
      <c r="DG13" s="923"/>
      <c r="DH13" s="923"/>
      <c r="DI13" s="988" t="s">
        <v>829</v>
      </c>
      <c r="DJ13" s="988" t="s">
        <v>721</v>
      </c>
      <c r="DK13" s="988" t="s">
        <v>722</v>
      </c>
      <c r="DL13" s="988" t="s">
        <v>723</v>
      </c>
      <c r="DM13" s="923"/>
      <c r="DN13" s="988">
        <v>5.52589751E9</v>
      </c>
      <c r="DQ13" s="923"/>
      <c r="DR13" s="923"/>
      <c r="DS13" s="988" t="s">
        <v>828</v>
      </c>
      <c r="DU13" s="923"/>
      <c r="DV13" s="923"/>
      <c r="DW13" s="988" t="s">
        <v>830</v>
      </c>
      <c r="DX13" s="988" t="b">
        <v>0</v>
      </c>
      <c r="DY13" s="988">
        <v>0.0</v>
      </c>
      <c r="DZ13" s="923"/>
      <c r="EA13" s="988" t="s">
        <v>727</v>
      </c>
      <c r="EB13" s="923"/>
      <c r="ED13" s="923"/>
      <c r="EE13" s="923"/>
    </row>
    <row r="14">
      <c r="A14" s="988" t="s">
        <v>730</v>
      </c>
      <c r="B14" s="988" t="s">
        <v>731</v>
      </c>
      <c r="C14" s="988" t="s">
        <v>732</v>
      </c>
      <c r="E14" s="923"/>
      <c r="L14" s="988" t="s">
        <v>706</v>
      </c>
      <c r="N14" s="988" t="b">
        <v>1</v>
      </c>
      <c r="Q14" s="988" t="s">
        <v>831</v>
      </c>
      <c r="R14" s="1056"/>
      <c r="S14" s="923"/>
      <c r="T14" s="988" t="b">
        <v>0</v>
      </c>
      <c r="U14" s="988" t="b">
        <v>0</v>
      </c>
      <c r="V14" s="988" t="b">
        <v>0</v>
      </c>
      <c r="W14" s="988" t="b">
        <v>0</v>
      </c>
      <c r="X14" s="988" t="b">
        <v>0</v>
      </c>
      <c r="AA14" s="988" t="s">
        <v>832</v>
      </c>
      <c r="AF14" s="923"/>
      <c r="AG14" s="988" t="s">
        <v>730</v>
      </c>
      <c r="AH14" s="988" t="s">
        <v>731</v>
      </c>
      <c r="AI14" s="988" t="s">
        <v>732</v>
      </c>
      <c r="AK14" s="923"/>
      <c r="AL14" s="923"/>
      <c r="AN14" s="988" t="s">
        <v>710</v>
      </c>
      <c r="AQ14" s="923"/>
      <c r="AR14" s="988" t="b">
        <v>0</v>
      </c>
      <c r="AS14" s="988" t="b">
        <v>0</v>
      </c>
      <c r="AT14" s="988" t="b">
        <v>0</v>
      </c>
      <c r="AV14" s="988" t="s">
        <v>763</v>
      </c>
      <c r="AW14" s="988" t="s">
        <v>711</v>
      </c>
      <c r="AX14" s="988" t="s">
        <v>833</v>
      </c>
      <c r="AY14" s="923"/>
      <c r="BG14" s="923"/>
      <c r="BH14" s="1057" t="s">
        <v>834</v>
      </c>
      <c r="BI14" s="988" t="b">
        <v>0</v>
      </c>
      <c r="BJ14" s="923"/>
      <c r="BK14" s="923"/>
      <c r="BL14" s="988" t="b">
        <v>0</v>
      </c>
      <c r="BM14" s="988">
        <v>4.0</v>
      </c>
      <c r="BN14" s="988" t="s">
        <v>714</v>
      </c>
      <c r="BO14" s="923"/>
      <c r="BP14" s="923"/>
      <c r="BS14" s="923"/>
      <c r="BU14" s="923"/>
      <c r="BW14" s="923"/>
      <c r="BX14" s="988" t="s">
        <v>835</v>
      </c>
      <c r="BY14" s="923"/>
      <c r="BZ14" s="988" t="s">
        <v>836</v>
      </c>
      <c r="CA14" s="923"/>
      <c r="CB14" s="988" t="s">
        <v>32</v>
      </c>
      <c r="CC14" s="923"/>
      <c r="CE14" s="923"/>
      <c r="CF14" s="923"/>
      <c r="CG14" s="923"/>
      <c r="CH14" s="988" t="s">
        <v>837</v>
      </c>
      <c r="CI14" s="923"/>
      <c r="CJ14" s="988" t="b">
        <v>0</v>
      </c>
      <c r="CL14" s="923"/>
      <c r="CN14" s="923"/>
      <c r="CO14" s="988" t="b">
        <v>0</v>
      </c>
      <c r="CP14" s="923"/>
      <c r="CQ14" s="988" t="b">
        <v>1</v>
      </c>
      <c r="CR14" s="923"/>
      <c r="CU14" s="923"/>
      <c r="CV14" s="988" t="b">
        <v>1</v>
      </c>
      <c r="CW14" s="923"/>
      <c r="CY14" s="923"/>
      <c r="CZ14" s="923"/>
      <c r="DA14" s="923"/>
      <c r="DB14" s="988" t="s">
        <v>717</v>
      </c>
      <c r="DC14" s="923"/>
      <c r="DD14" s="923"/>
      <c r="DE14" s="988" t="s">
        <v>718</v>
      </c>
      <c r="DF14" s="988" t="s">
        <v>719</v>
      </c>
      <c r="DG14" s="923"/>
      <c r="DH14" s="923"/>
      <c r="DI14" s="988" t="s">
        <v>838</v>
      </c>
      <c r="DJ14" s="988" t="s">
        <v>721</v>
      </c>
      <c r="DK14" s="988" t="s">
        <v>722</v>
      </c>
      <c r="DL14" s="988" t="s">
        <v>723</v>
      </c>
      <c r="DN14" s="923"/>
      <c r="DQ14" s="923"/>
      <c r="DR14" s="923"/>
      <c r="DS14" s="988" t="s">
        <v>837</v>
      </c>
      <c r="DU14" s="923"/>
      <c r="DV14" s="923"/>
      <c r="DW14" s="988" t="s">
        <v>839</v>
      </c>
      <c r="DX14" s="988" t="b">
        <v>0</v>
      </c>
      <c r="DY14" s="988">
        <v>0.0</v>
      </c>
      <c r="DZ14" s="923"/>
      <c r="EA14" s="988" t="s">
        <v>727</v>
      </c>
      <c r="EB14" s="923"/>
      <c r="EE14" s="923"/>
    </row>
    <row r="15">
      <c r="A15" s="988" t="s">
        <v>730</v>
      </c>
      <c r="B15" s="988" t="s">
        <v>731</v>
      </c>
      <c r="C15" s="988" t="s">
        <v>732</v>
      </c>
      <c r="E15" s="923"/>
      <c r="L15" s="988" t="s">
        <v>706</v>
      </c>
      <c r="N15" s="988" t="b">
        <v>1</v>
      </c>
      <c r="Q15" s="988" t="s">
        <v>840</v>
      </c>
      <c r="R15" s="1056"/>
      <c r="S15" s="923"/>
      <c r="T15" s="988" t="b">
        <v>0</v>
      </c>
      <c r="U15" s="988" t="b">
        <v>0</v>
      </c>
      <c r="V15" s="988" t="b">
        <v>0</v>
      </c>
      <c r="W15" s="988" t="b">
        <v>0</v>
      </c>
      <c r="X15" s="988" t="b">
        <v>0</v>
      </c>
      <c r="Z15" s="923"/>
      <c r="AA15" s="988" t="s">
        <v>841</v>
      </c>
      <c r="AF15" s="988" t="s">
        <v>297</v>
      </c>
      <c r="AG15" s="988" t="s">
        <v>730</v>
      </c>
      <c r="AH15" s="988" t="s">
        <v>731</v>
      </c>
      <c r="AI15" s="988" t="s">
        <v>732</v>
      </c>
      <c r="AK15" s="923"/>
      <c r="AL15" s="923"/>
      <c r="AN15" s="988" t="s">
        <v>710</v>
      </c>
      <c r="AO15" s="923"/>
      <c r="AQ15" s="923"/>
      <c r="AR15" s="988" t="b">
        <v>0</v>
      </c>
      <c r="AS15" s="988" t="b">
        <v>0</v>
      </c>
      <c r="AT15" s="988" t="b">
        <v>0</v>
      </c>
      <c r="AV15" s="988" t="s">
        <v>763</v>
      </c>
      <c r="AW15" s="988" t="s">
        <v>711</v>
      </c>
      <c r="AX15" s="988" t="s">
        <v>842</v>
      </c>
      <c r="AY15" s="923"/>
      <c r="AZ15" s="923"/>
      <c r="BG15" s="923"/>
      <c r="BH15" s="1057" t="s">
        <v>843</v>
      </c>
      <c r="BI15" s="988" t="b">
        <v>0</v>
      </c>
      <c r="BJ15" s="923"/>
      <c r="BK15" s="923"/>
      <c r="BL15" s="988" t="b">
        <v>0</v>
      </c>
      <c r="BM15" s="988">
        <v>4.0</v>
      </c>
      <c r="BN15" s="988" t="s">
        <v>714</v>
      </c>
      <c r="BO15" s="923"/>
      <c r="BP15" s="923"/>
      <c r="BS15" s="923"/>
      <c r="BU15" s="923"/>
      <c r="BW15" s="923"/>
      <c r="BX15" s="988" t="s">
        <v>844</v>
      </c>
      <c r="BY15" s="923"/>
      <c r="BZ15" s="988" t="s">
        <v>845</v>
      </c>
      <c r="CA15" s="923"/>
      <c r="CB15" s="988" t="s">
        <v>32</v>
      </c>
      <c r="CC15" s="923"/>
      <c r="CE15" s="923"/>
      <c r="CF15" s="923"/>
      <c r="CG15" s="923"/>
      <c r="CH15" s="988" t="s">
        <v>846</v>
      </c>
      <c r="CI15" s="923"/>
      <c r="CJ15" s="988" t="b">
        <v>0</v>
      </c>
      <c r="CL15" s="923"/>
      <c r="CN15" s="923"/>
      <c r="CO15" s="988" t="b">
        <v>0</v>
      </c>
      <c r="CP15" s="923"/>
      <c r="CQ15" s="988" t="b">
        <v>1</v>
      </c>
      <c r="CR15" s="923"/>
      <c r="CU15" s="923"/>
      <c r="CV15" s="988" t="b">
        <v>1</v>
      </c>
      <c r="CW15" s="923"/>
      <c r="CY15" s="923"/>
      <c r="CZ15" s="923"/>
      <c r="DA15" s="923"/>
      <c r="DB15" s="988" t="s">
        <v>717</v>
      </c>
      <c r="DC15" s="923"/>
      <c r="DD15" s="923"/>
      <c r="DE15" s="988" t="s">
        <v>718</v>
      </c>
      <c r="DF15" s="988" t="s">
        <v>719</v>
      </c>
      <c r="DG15" s="923"/>
      <c r="DH15" s="923"/>
      <c r="DI15" s="988" t="s">
        <v>847</v>
      </c>
      <c r="DJ15" s="988" t="s">
        <v>721</v>
      </c>
      <c r="DK15" s="988" t="s">
        <v>722</v>
      </c>
      <c r="DL15" s="988" t="s">
        <v>723</v>
      </c>
      <c r="DM15" s="923"/>
      <c r="DN15" s="923"/>
      <c r="DO15" s="988" t="s">
        <v>848</v>
      </c>
      <c r="DR15" s="923"/>
      <c r="DS15" s="988" t="s">
        <v>846</v>
      </c>
      <c r="DU15" s="923"/>
      <c r="DV15" s="923"/>
      <c r="DW15" s="988" t="s">
        <v>849</v>
      </c>
      <c r="DX15" s="988" t="b">
        <v>0</v>
      </c>
      <c r="DY15" s="988">
        <v>0.0</v>
      </c>
      <c r="DZ15" s="923"/>
      <c r="EA15" s="988" t="s">
        <v>727</v>
      </c>
      <c r="EB15" s="923"/>
      <c r="ED15" s="923"/>
      <c r="EE15" s="923"/>
    </row>
    <row r="16">
      <c r="A16" s="988" t="s">
        <v>730</v>
      </c>
      <c r="B16" s="988" t="s">
        <v>731</v>
      </c>
      <c r="C16" s="988" t="s">
        <v>732</v>
      </c>
      <c r="D16" s="923"/>
      <c r="E16" s="923"/>
      <c r="K16" s="923"/>
      <c r="L16" s="988" t="s">
        <v>706</v>
      </c>
      <c r="N16" s="988" t="b">
        <v>1</v>
      </c>
      <c r="Q16" s="988" t="s">
        <v>850</v>
      </c>
      <c r="R16" s="1056"/>
      <c r="S16" s="923"/>
      <c r="T16" s="988" t="b">
        <v>0</v>
      </c>
      <c r="U16" s="988" t="b">
        <v>0</v>
      </c>
      <c r="V16" s="988" t="b">
        <v>0</v>
      </c>
      <c r="W16" s="988" t="b">
        <v>0</v>
      </c>
      <c r="X16" s="988" t="b">
        <v>0</v>
      </c>
      <c r="Z16" s="923"/>
      <c r="AA16" s="988" t="s">
        <v>851</v>
      </c>
      <c r="AC16" s="923"/>
      <c r="AE16" s="923"/>
      <c r="AF16" s="923"/>
      <c r="AG16" s="988" t="s">
        <v>730</v>
      </c>
      <c r="AH16" s="988" t="s">
        <v>731</v>
      </c>
      <c r="AI16" s="988" t="s">
        <v>732</v>
      </c>
      <c r="AK16" s="923"/>
      <c r="AL16" s="923"/>
      <c r="AN16" s="988" t="s">
        <v>710</v>
      </c>
      <c r="AO16" s="923"/>
      <c r="AQ16" s="923"/>
      <c r="AR16" s="988" t="b">
        <v>0</v>
      </c>
      <c r="AS16" s="988" t="b">
        <v>0</v>
      </c>
      <c r="AT16" s="988" t="b">
        <v>0</v>
      </c>
      <c r="AV16" s="988" t="s">
        <v>763</v>
      </c>
      <c r="AW16" s="988" t="s">
        <v>711</v>
      </c>
      <c r="AX16" s="988" t="s">
        <v>852</v>
      </c>
      <c r="AY16" s="923"/>
      <c r="AZ16" s="923"/>
      <c r="BE16" s="923"/>
      <c r="BF16" s="923"/>
      <c r="BG16" s="923"/>
      <c r="BH16" s="1057" t="s">
        <v>853</v>
      </c>
      <c r="BI16" s="988" t="b">
        <v>0</v>
      </c>
      <c r="BJ16" s="923"/>
      <c r="BK16" s="923"/>
      <c r="BL16" s="988" t="b">
        <v>0</v>
      </c>
      <c r="BM16" s="988">
        <v>4.0</v>
      </c>
      <c r="BN16" s="988" t="s">
        <v>714</v>
      </c>
      <c r="BO16" s="923"/>
      <c r="BP16" s="923"/>
      <c r="BS16" s="923"/>
      <c r="BU16" s="923"/>
      <c r="BW16" s="923"/>
      <c r="BX16" s="988" t="s">
        <v>854</v>
      </c>
      <c r="BY16" s="923"/>
      <c r="BZ16" s="988" t="s">
        <v>855</v>
      </c>
      <c r="CA16" s="923"/>
      <c r="CB16" s="988" t="s">
        <v>32</v>
      </c>
      <c r="CC16" s="923"/>
      <c r="CE16" s="923"/>
      <c r="CF16" s="923"/>
      <c r="CG16" s="923"/>
      <c r="CH16" s="988" t="s">
        <v>856</v>
      </c>
      <c r="CI16" s="923"/>
      <c r="CJ16" s="988" t="b">
        <v>0</v>
      </c>
      <c r="CL16" s="923"/>
      <c r="CN16" s="923"/>
      <c r="CO16" s="988" t="b">
        <v>0</v>
      </c>
      <c r="CP16" s="923"/>
      <c r="CQ16" s="988" t="b">
        <v>1</v>
      </c>
      <c r="CR16" s="923"/>
      <c r="CU16" s="923"/>
      <c r="CV16" s="988" t="b">
        <v>1</v>
      </c>
      <c r="CW16" s="923"/>
      <c r="CX16" s="923"/>
      <c r="CY16" s="923"/>
      <c r="CZ16" s="923"/>
      <c r="DA16" s="923"/>
      <c r="DB16" s="988" t="s">
        <v>717</v>
      </c>
      <c r="DC16" s="923"/>
      <c r="DD16" s="923"/>
      <c r="DE16" s="988" t="s">
        <v>718</v>
      </c>
      <c r="DF16" s="988" t="s">
        <v>719</v>
      </c>
      <c r="DG16" s="923"/>
      <c r="DH16" s="923"/>
      <c r="DI16" s="988" t="s">
        <v>857</v>
      </c>
      <c r="DJ16" s="988" t="s">
        <v>721</v>
      </c>
      <c r="DK16" s="988" t="s">
        <v>722</v>
      </c>
      <c r="DL16" s="988" t="s">
        <v>723</v>
      </c>
      <c r="DM16" s="923"/>
      <c r="DN16" s="923"/>
      <c r="DO16" s="923"/>
      <c r="DR16" s="923"/>
      <c r="DS16" s="988" t="s">
        <v>856</v>
      </c>
      <c r="DU16" s="923"/>
      <c r="DV16" s="923"/>
      <c r="DW16" s="988" t="s">
        <v>858</v>
      </c>
      <c r="DX16" s="988" t="b">
        <v>0</v>
      </c>
      <c r="DY16" s="988">
        <v>0.0</v>
      </c>
      <c r="DZ16" s="923"/>
      <c r="EA16" s="988" t="s">
        <v>727</v>
      </c>
      <c r="EB16" s="923"/>
      <c r="ED16" s="923"/>
      <c r="EE16" s="923"/>
    </row>
    <row r="17">
      <c r="A17" s="988" t="s">
        <v>730</v>
      </c>
      <c r="B17" s="988" t="s">
        <v>731</v>
      </c>
      <c r="C17" s="988" t="s">
        <v>732</v>
      </c>
      <c r="E17" s="923"/>
      <c r="L17" s="988" t="s">
        <v>706</v>
      </c>
      <c r="N17" s="988" t="b">
        <v>1</v>
      </c>
      <c r="Q17" s="988" t="s">
        <v>859</v>
      </c>
      <c r="R17" s="1056"/>
      <c r="S17" s="923"/>
      <c r="T17" s="988" t="b">
        <v>0</v>
      </c>
      <c r="U17" s="988" t="b">
        <v>0</v>
      </c>
      <c r="V17" s="988" t="b">
        <v>0</v>
      </c>
      <c r="W17" s="988" t="b">
        <v>0</v>
      </c>
      <c r="X17" s="988" t="b">
        <v>0</v>
      </c>
      <c r="Z17" s="923"/>
      <c r="AA17" s="988" t="s">
        <v>860</v>
      </c>
      <c r="AF17" s="988" t="s">
        <v>297</v>
      </c>
      <c r="AG17" s="988" t="s">
        <v>730</v>
      </c>
      <c r="AH17" s="988" t="s">
        <v>731</v>
      </c>
      <c r="AI17" s="988" t="s">
        <v>732</v>
      </c>
      <c r="AK17" s="923"/>
      <c r="AL17" s="923"/>
      <c r="AN17" s="988" t="s">
        <v>710</v>
      </c>
      <c r="AO17" s="923"/>
      <c r="AQ17" s="923"/>
      <c r="AR17" s="988" t="b">
        <v>0</v>
      </c>
      <c r="AS17" s="988" t="b">
        <v>0</v>
      </c>
      <c r="AT17" s="988" t="b">
        <v>0</v>
      </c>
      <c r="AV17" s="988" t="s">
        <v>763</v>
      </c>
      <c r="AW17" s="988" t="s">
        <v>711</v>
      </c>
      <c r="AX17" s="988" t="s">
        <v>861</v>
      </c>
      <c r="AY17" s="923"/>
      <c r="AZ17" s="923"/>
      <c r="BG17" s="923"/>
      <c r="BH17" s="1057" t="s">
        <v>862</v>
      </c>
      <c r="BI17" s="988" t="b">
        <v>0</v>
      </c>
      <c r="BJ17" s="923"/>
      <c r="BK17" s="923"/>
      <c r="BL17" s="988" t="b">
        <v>0</v>
      </c>
      <c r="BM17" s="988">
        <v>4.0</v>
      </c>
      <c r="BN17" s="988" t="s">
        <v>714</v>
      </c>
      <c r="BO17" s="923"/>
      <c r="BP17" s="923"/>
      <c r="BS17" s="923"/>
      <c r="BU17" s="923"/>
      <c r="BW17" s="923"/>
      <c r="BX17" s="988" t="s">
        <v>863</v>
      </c>
      <c r="BY17" s="923"/>
      <c r="BZ17" s="988" t="s">
        <v>864</v>
      </c>
      <c r="CA17" s="923"/>
      <c r="CB17" s="988" t="s">
        <v>32</v>
      </c>
      <c r="CC17" s="923"/>
      <c r="CE17" s="923"/>
      <c r="CF17" s="923"/>
      <c r="CG17" s="923"/>
      <c r="CH17" s="988" t="s">
        <v>865</v>
      </c>
      <c r="CI17" s="923"/>
      <c r="CJ17" s="988" t="b">
        <v>0</v>
      </c>
      <c r="CL17" s="923"/>
      <c r="CN17" s="923"/>
      <c r="CO17" s="988" t="b">
        <v>0</v>
      </c>
      <c r="CP17" s="923"/>
      <c r="CQ17" s="988" t="b">
        <v>1</v>
      </c>
      <c r="CR17" s="923"/>
      <c r="CU17" s="923"/>
      <c r="CV17" s="988" t="b">
        <v>1</v>
      </c>
      <c r="CW17" s="923"/>
      <c r="CY17" s="923"/>
      <c r="CZ17" s="923"/>
      <c r="DA17" s="923"/>
      <c r="DB17" s="988" t="s">
        <v>717</v>
      </c>
      <c r="DC17" s="923"/>
      <c r="DD17" s="923"/>
      <c r="DE17" s="988" t="s">
        <v>718</v>
      </c>
      <c r="DF17" s="988" t="s">
        <v>719</v>
      </c>
      <c r="DG17" s="923"/>
      <c r="DH17" s="923"/>
      <c r="DI17" s="988" t="s">
        <v>866</v>
      </c>
      <c r="DJ17" s="988" t="s">
        <v>721</v>
      </c>
      <c r="DK17" s="988" t="s">
        <v>722</v>
      </c>
      <c r="DL17" s="988" t="s">
        <v>723</v>
      </c>
      <c r="DM17" s="923"/>
      <c r="DN17" s="923"/>
      <c r="DQ17" s="923"/>
      <c r="DR17" s="923"/>
      <c r="DS17" s="988" t="s">
        <v>865</v>
      </c>
      <c r="DU17" s="923"/>
      <c r="DV17" s="923"/>
      <c r="DW17" s="988" t="s">
        <v>867</v>
      </c>
      <c r="DX17" s="988" t="b">
        <v>0</v>
      </c>
      <c r="DY17" s="988">
        <v>0.0</v>
      </c>
      <c r="DZ17" s="923"/>
      <c r="EA17" s="988" t="s">
        <v>727</v>
      </c>
      <c r="EB17" s="923"/>
      <c r="ED17" s="923"/>
      <c r="EE17" s="923"/>
    </row>
    <row r="18">
      <c r="A18" s="988" t="s">
        <v>730</v>
      </c>
      <c r="B18" s="988" t="s">
        <v>731</v>
      </c>
      <c r="C18" s="988" t="s">
        <v>732</v>
      </c>
      <c r="E18" s="923"/>
      <c r="L18" s="988" t="s">
        <v>706</v>
      </c>
      <c r="N18" s="988" t="b">
        <v>1</v>
      </c>
      <c r="Q18" s="988" t="s">
        <v>868</v>
      </c>
      <c r="R18" s="1056"/>
      <c r="S18" s="923"/>
      <c r="T18" s="988" t="b">
        <v>0</v>
      </c>
      <c r="U18" s="988" t="b">
        <v>0</v>
      </c>
      <c r="V18" s="988" t="b">
        <v>0</v>
      </c>
      <c r="W18" s="988" t="b">
        <v>0</v>
      </c>
      <c r="X18" s="988" t="b">
        <v>0</v>
      </c>
      <c r="Z18" s="923"/>
      <c r="AA18" s="988" t="s">
        <v>869</v>
      </c>
      <c r="AF18" s="988" t="s">
        <v>297</v>
      </c>
      <c r="AG18" s="988" t="s">
        <v>730</v>
      </c>
      <c r="AH18" s="988" t="s">
        <v>731</v>
      </c>
      <c r="AI18" s="988" t="s">
        <v>732</v>
      </c>
      <c r="AK18" s="923"/>
      <c r="AL18" s="923"/>
      <c r="AN18" s="988" t="s">
        <v>710</v>
      </c>
      <c r="AO18" s="923"/>
      <c r="AQ18" s="923"/>
      <c r="AR18" s="988" t="b">
        <v>0</v>
      </c>
      <c r="AS18" s="988" t="b">
        <v>0</v>
      </c>
      <c r="AT18" s="988" t="b">
        <v>0</v>
      </c>
      <c r="AV18" s="988" t="s">
        <v>763</v>
      </c>
      <c r="AW18" s="988" t="s">
        <v>711</v>
      </c>
      <c r="AX18" s="988" t="s">
        <v>870</v>
      </c>
      <c r="AY18" s="923"/>
      <c r="AZ18" s="923"/>
      <c r="BG18" s="923"/>
      <c r="BH18" s="1057" t="s">
        <v>871</v>
      </c>
      <c r="BI18" s="988" t="b">
        <v>0</v>
      </c>
      <c r="BJ18" s="923"/>
      <c r="BK18" s="923"/>
      <c r="BL18" s="988" t="b">
        <v>0</v>
      </c>
      <c r="BM18" s="988">
        <v>4.0</v>
      </c>
      <c r="BN18" s="988" t="s">
        <v>714</v>
      </c>
      <c r="BO18" s="923"/>
      <c r="BP18" s="923"/>
      <c r="BS18" s="923"/>
      <c r="BU18" s="923"/>
      <c r="BW18" s="923"/>
      <c r="BX18" s="988" t="s">
        <v>872</v>
      </c>
      <c r="BY18" s="923"/>
      <c r="BZ18" s="988" t="s">
        <v>873</v>
      </c>
      <c r="CA18" s="923"/>
      <c r="CB18" s="988" t="s">
        <v>32</v>
      </c>
      <c r="CC18" s="923"/>
      <c r="CE18" s="923"/>
      <c r="CF18" s="923"/>
      <c r="CG18" s="923"/>
      <c r="CH18" s="988" t="s">
        <v>874</v>
      </c>
      <c r="CI18" s="923"/>
      <c r="CJ18" s="988" t="b">
        <v>0</v>
      </c>
      <c r="CL18" s="923"/>
      <c r="CN18" s="923"/>
      <c r="CO18" s="988" t="b">
        <v>0</v>
      </c>
      <c r="CP18" s="923"/>
      <c r="CQ18" s="988" t="b">
        <v>1</v>
      </c>
      <c r="CR18" s="923"/>
      <c r="CU18" s="923"/>
      <c r="CV18" s="988" t="b">
        <v>1</v>
      </c>
      <c r="CW18" s="923"/>
      <c r="CY18" s="923"/>
      <c r="CZ18" s="923"/>
      <c r="DA18" s="923"/>
      <c r="DB18" s="988" t="s">
        <v>717</v>
      </c>
      <c r="DC18" s="923"/>
      <c r="DD18" s="923"/>
      <c r="DE18" s="988" t="s">
        <v>718</v>
      </c>
      <c r="DF18" s="988" t="s">
        <v>719</v>
      </c>
      <c r="DG18" s="923"/>
      <c r="DH18" s="923"/>
      <c r="DI18" s="988" t="s">
        <v>875</v>
      </c>
      <c r="DJ18" s="988" t="s">
        <v>721</v>
      </c>
      <c r="DK18" s="988" t="s">
        <v>722</v>
      </c>
      <c r="DL18" s="988" t="s">
        <v>723</v>
      </c>
      <c r="DM18" s="923"/>
      <c r="DN18" s="923"/>
      <c r="DO18" s="988" t="s">
        <v>741</v>
      </c>
      <c r="DQ18" s="923"/>
      <c r="DR18" s="923"/>
      <c r="DS18" s="988" t="s">
        <v>874</v>
      </c>
      <c r="DU18" s="923"/>
      <c r="DV18" s="923"/>
      <c r="DW18" s="988" t="s">
        <v>839</v>
      </c>
      <c r="DX18" s="988" t="b">
        <v>0</v>
      </c>
      <c r="DY18" s="988">
        <v>0.0</v>
      </c>
      <c r="DZ18" s="923"/>
      <c r="EA18" s="988" t="s">
        <v>727</v>
      </c>
      <c r="EB18" s="923"/>
      <c r="ED18" s="923"/>
      <c r="EE18" s="923"/>
    </row>
    <row r="19">
      <c r="A19" s="988" t="s">
        <v>730</v>
      </c>
      <c r="B19" s="988" t="s">
        <v>731</v>
      </c>
      <c r="C19" s="988" t="s">
        <v>732</v>
      </c>
      <c r="E19" s="923"/>
      <c r="K19" s="923"/>
      <c r="L19" s="988" t="s">
        <v>706</v>
      </c>
      <c r="M19" s="923"/>
      <c r="N19" s="988" t="b">
        <v>1</v>
      </c>
      <c r="Q19" s="988" t="s">
        <v>876</v>
      </c>
      <c r="R19" s="1056"/>
      <c r="S19" s="923"/>
      <c r="T19" s="988" t="b">
        <v>0</v>
      </c>
      <c r="U19" s="988" t="b">
        <v>0</v>
      </c>
      <c r="V19" s="988" t="b">
        <v>0</v>
      </c>
      <c r="W19" s="988" t="b">
        <v>0</v>
      </c>
      <c r="X19" s="988" t="b">
        <v>0</v>
      </c>
      <c r="Z19" s="923"/>
      <c r="AA19" s="988" t="s">
        <v>877</v>
      </c>
      <c r="AC19" s="923"/>
      <c r="AE19" s="923"/>
      <c r="AF19" s="988" t="s">
        <v>297</v>
      </c>
      <c r="AG19" s="988" t="s">
        <v>730</v>
      </c>
      <c r="AH19" s="988" t="s">
        <v>731</v>
      </c>
      <c r="AI19" s="988" t="s">
        <v>732</v>
      </c>
      <c r="AJ19" s="923"/>
      <c r="AK19" s="923"/>
      <c r="AL19" s="923"/>
      <c r="AN19" s="988" t="s">
        <v>710</v>
      </c>
      <c r="AO19" s="923"/>
      <c r="AQ19" s="923"/>
      <c r="AR19" s="988" t="b">
        <v>0</v>
      </c>
      <c r="AS19" s="988" t="b">
        <v>0</v>
      </c>
      <c r="AT19" s="988" t="b">
        <v>0</v>
      </c>
      <c r="AU19" s="923"/>
      <c r="AV19" s="988" t="s">
        <v>763</v>
      </c>
      <c r="AW19" s="988" t="s">
        <v>711</v>
      </c>
      <c r="AX19" s="988" t="s">
        <v>878</v>
      </c>
      <c r="AY19" s="923"/>
      <c r="AZ19" s="923"/>
      <c r="BE19" s="988" t="s">
        <v>879</v>
      </c>
      <c r="BF19" s="1059"/>
      <c r="BG19" s="923"/>
      <c r="BH19" s="1057" t="s">
        <v>880</v>
      </c>
      <c r="BI19" s="988" t="b">
        <v>0</v>
      </c>
      <c r="BJ19" s="923"/>
      <c r="BK19" s="923"/>
      <c r="BL19" s="988" t="b">
        <v>0</v>
      </c>
      <c r="BM19" s="988">
        <v>4.0</v>
      </c>
      <c r="BN19" s="988" t="s">
        <v>714</v>
      </c>
      <c r="BO19" s="923"/>
      <c r="BP19" s="923"/>
      <c r="BS19" s="923"/>
      <c r="BU19" s="923"/>
      <c r="BW19" s="923"/>
      <c r="BX19" s="988" t="s">
        <v>881</v>
      </c>
      <c r="BY19" s="923"/>
      <c r="BZ19" s="988" t="s">
        <v>882</v>
      </c>
      <c r="CA19" s="923"/>
      <c r="CB19" s="988" t="s">
        <v>32</v>
      </c>
      <c r="CC19" s="923"/>
      <c r="CE19" s="923"/>
      <c r="CF19" s="923"/>
      <c r="CG19" s="923"/>
      <c r="CH19" s="988" t="s">
        <v>883</v>
      </c>
      <c r="CI19" s="923"/>
      <c r="CJ19" s="988" t="b">
        <v>0</v>
      </c>
      <c r="CL19" s="923"/>
      <c r="CN19" s="923"/>
      <c r="CO19" s="988" t="b">
        <v>0</v>
      </c>
      <c r="CP19" s="923"/>
      <c r="CQ19" s="988" t="b">
        <v>1</v>
      </c>
      <c r="CR19" s="923"/>
      <c r="CU19" s="923"/>
      <c r="CV19" s="988" t="b">
        <v>1</v>
      </c>
      <c r="CW19" s="923"/>
      <c r="CX19" s="923"/>
      <c r="CY19" s="923"/>
      <c r="CZ19" s="923"/>
      <c r="DA19" s="923"/>
      <c r="DB19" s="988" t="s">
        <v>717</v>
      </c>
      <c r="DC19" s="923"/>
      <c r="DD19" s="923"/>
      <c r="DE19" s="988" t="s">
        <v>718</v>
      </c>
      <c r="DF19" s="988" t="s">
        <v>719</v>
      </c>
      <c r="DG19" s="923"/>
      <c r="DH19" s="923"/>
      <c r="DI19" s="988" t="s">
        <v>884</v>
      </c>
      <c r="DJ19" s="988" t="s">
        <v>721</v>
      </c>
      <c r="DK19" s="988" t="s">
        <v>722</v>
      </c>
      <c r="DL19" s="988" t="s">
        <v>723</v>
      </c>
      <c r="DM19" s="923"/>
      <c r="DN19" s="923"/>
      <c r="DO19" s="988" t="s">
        <v>741</v>
      </c>
      <c r="DR19" s="923"/>
      <c r="DS19" s="988" t="s">
        <v>883</v>
      </c>
      <c r="DU19" s="923"/>
      <c r="DV19" s="923"/>
      <c r="DW19" s="988" t="s">
        <v>885</v>
      </c>
      <c r="DX19" s="988" t="b">
        <v>0</v>
      </c>
      <c r="DY19" s="988">
        <v>0.0</v>
      </c>
      <c r="DZ19" s="923"/>
      <c r="EA19" s="988" t="s">
        <v>727</v>
      </c>
      <c r="EB19" s="923"/>
      <c r="ED19" s="923"/>
      <c r="EE19" s="923"/>
    </row>
    <row r="20">
      <c r="A20" s="988" t="s">
        <v>730</v>
      </c>
      <c r="B20" s="988" t="s">
        <v>731</v>
      </c>
      <c r="C20" s="988" t="s">
        <v>732</v>
      </c>
      <c r="E20" s="923"/>
      <c r="L20" s="988" t="s">
        <v>706</v>
      </c>
      <c r="N20" s="988" t="b">
        <v>1</v>
      </c>
      <c r="Q20" s="988" t="s">
        <v>886</v>
      </c>
      <c r="R20" s="1056"/>
      <c r="S20" s="923"/>
      <c r="T20" s="988" t="b">
        <v>0</v>
      </c>
      <c r="U20" s="988" t="b">
        <v>0</v>
      </c>
      <c r="V20" s="988" t="b">
        <v>0</v>
      </c>
      <c r="W20" s="988" t="b">
        <v>0</v>
      </c>
      <c r="X20" s="988" t="b">
        <v>0</v>
      </c>
      <c r="Z20" s="923"/>
      <c r="AA20" s="988" t="s">
        <v>887</v>
      </c>
      <c r="AF20" s="923"/>
      <c r="AG20" s="988" t="s">
        <v>730</v>
      </c>
      <c r="AH20" s="988" t="s">
        <v>731</v>
      </c>
      <c r="AI20" s="988" t="s">
        <v>732</v>
      </c>
      <c r="AK20" s="923"/>
      <c r="AL20" s="923"/>
      <c r="AN20" s="988" t="s">
        <v>710</v>
      </c>
      <c r="AO20" s="923"/>
      <c r="AQ20" s="923"/>
      <c r="AR20" s="988" t="b">
        <v>0</v>
      </c>
      <c r="AS20" s="988" t="b">
        <v>0</v>
      </c>
      <c r="AT20" s="988" t="b">
        <v>0</v>
      </c>
      <c r="AV20" s="988" t="s">
        <v>763</v>
      </c>
      <c r="AW20" s="988" t="s">
        <v>711</v>
      </c>
      <c r="AX20" s="988" t="s">
        <v>888</v>
      </c>
      <c r="AY20" s="923"/>
      <c r="AZ20" s="923"/>
      <c r="BG20" s="923"/>
      <c r="BH20" s="1057" t="s">
        <v>889</v>
      </c>
      <c r="BI20" s="988" t="b">
        <v>0</v>
      </c>
      <c r="BJ20" s="923"/>
      <c r="BK20" s="923"/>
      <c r="BL20" s="988" t="b">
        <v>0</v>
      </c>
      <c r="BM20" s="988">
        <v>4.0</v>
      </c>
      <c r="BN20" s="988" t="s">
        <v>714</v>
      </c>
      <c r="BO20" s="923"/>
      <c r="BP20" s="923"/>
      <c r="BS20" s="923"/>
      <c r="BU20" s="923"/>
      <c r="BW20" s="923"/>
      <c r="BX20" s="988" t="s">
        <v>890</v>
      </c>
      <c r="BY20" s="923"/>
      <c r="BZ20" s="988" t="s">
        <v>891</v>
      </c>
      <c r="CA20" s="923"/>
      <c r="CB20" s="988" t="s">
        <v>32</v>
      </c>
      <c r="CC20" s="923"/>
      <c r="CE20" s="923"/>
      <c r="CF20" s="923"/>
      <c r="CG20" s="923"/>
      <c r="CH20" s="988" t="s">
        <v>892</v>
      </c>
      <c r="CI20" s="923"/>
      <c r="CJ20" s="988" t="b">
        <v>0</v>
      </c>
      <c r="CL20" s="923"/>
      <c r="CN20" s="923"/>
      <c r="CO20" s="988" t="b">
        <v>0</v>
      </c>
      <c r="CP20" s="923"/>
      <c r="CQ20" s="988" t="b">
        <v>1</v>
      </c>
      <c r="CR20" s="923"/>
      <c r="CU20" s="923"/>
      <c r="CV20" s="988" t="b">
        <v>1</v>
      </c>
      <c r="CW20" s="923"/>
      <c r="CY20" s="923"/>
      <c r="CZ20" s="923"/>
      <c r="DA20" s="923"/>
      <c r="DB20" s="988" t="s">
        <v>717</v>
      </c>
      <c r="DC20" s="923"/>
      <c r="DD20" s="923"/>
      <c r="DE20" s="988" t="s">
        <v>718</v>
      </c>
      <c r="DF20" s="988" t="s">
        <v>719</v>
      </c>
      <c r="DG20" s="923"/>
      <c r="DH20" s="923"/>
      <c r="DI20" s="988" t="s">
        <v>893</v>
      </c>
      <c r="DJ20" s="988" t="s">
        <v>721</v>
      </c>
      <c r="DK20" s="988" t="s">
        <v>722</v>
      </c>
      <c r="DL20" s="988" t="s">
        <v>723</v>
      </c>
      <c r="DM20" s="923"/>
      <c r="DN20" s="923"/>
      <c r="DR20" s="923"/>
      <c r="DS20" s="988" t="s">
        <v>892</v>
      </c>
      <c r="DU20" s="923"/>
      <c r="DV20" s="923"/>
      <c r="DW20" s="988" t="s">
        <v>894</v>
      </c>
      <c r="DX20" s="988" t="b">
        <v>0</v>
      </c>
      <c r="DY20" s="988">
        <v>0.0</v>
      </c>
      <c r="DZ20" s="923"/>
      <c r="EA20" s="988" t="s">
        <v>727</v>
      </c>
      <c r="EB20" s="923"/>
      <c r="ED20" s="923"/>
      <c r="EE20" s="923"/>
    </row>
    <row r="21">
      <c r="A21" s="988" t="s">
        <v>730</v>
      </c>
      <c r="B21" s="988" t="s">
        <v>731</v>
      </c>
      <c r="C21" s="988" t="s">
        <v>732</v>
      </c>
      <c r="E21" s="923"/>
      <c r="L21" s="988" t="s">
        <v>706</v>
      </c>
      <c r="N21" s="988" t="b">
        <v>1</v>
      </c>
      <c r="Q21" s="988" t="s">
        <v>895</v>
      </c>
      <c r="R21" s="1056"/>
      <c r="S21" s="923"/>
      <c r="T21" s="988" t="b">
        <v>0</v>
      </c>
      <c r="U21" s="988" t="b">
        <v>0</v>
      </c>
      <c r="V21" s="988" t="b">
        <v>0</v>
      </c>
      <c r="W21" s="988" t="b">
        <v>0</v>
      </c>
      <c r="X21" s="988" t="b">
        <v>0</v>
      </c>
      <c r="Z21" s="923"/>
      <c r="AA21" s="988" t="s">
        <v>896</v>
      </c>
      <c r="AF21" s="923"/>
      <c r="AG21" s="988" t="s">
        <v>730</v>
      </c>
      <c r="AH21" s="988" t="s">
        <v>731</v>
      </c>
      <c r="AI21" s="988" t="s">
        <v>732</v>
      </c>
      <c r="AK21" s="923"/>
      <c r="AL21" s="923"/>
      <c r="AN21" s="988" t="s">
        <v>710</v>
      </c>
      <c r="AO21" s="923"/>
      <c r="AQ21" s="923"/>
      <c r="AR21" s="988" t="b">
        <v>0</v>
      </c>
      <c r="AS21" s="988" t="b">
        <v>0</v>
      </c>
      <c r="AT21" s="988" t="b">
        <v>0</v>
      </c>
      <c r="AV21" s="988" t="s">
        <v>763</v>
      </c>
      <c r="AW21" s="988" t="s">
        <v>711</v>
      </c>
      <c r="AX21" s="988" t="s">
        <v>897</v>
      </c>
      <c r="AY21" s="923"/>
      <c r="AZ21" s="923"/>
      <c r="BG21" s="923"/>
      <c r="BH21" s="1057" t="s">
        <v>898</v>
      </c>
      <c r="BI21" s="988" t="b">
        <v>0</v>
      </c>
      <c r="BJ21" s="923"/>
      <c r="BK21" s="923"/>
      <c r="BL21" s="988" t="b">
        <v>0</v>
      </c>
      <c r="BM21" s="988">
        <v>4.0</v>
      </c>
      <c r="BN21" s="988" t="s">
        <v>714</v>
      </c>
      <c r="BO21" s="923"/>
      <c r="BP21" s="923"/>
      <c r="BS21" s="923"/>
      <c r="BU21" s="923"/>
      <c r="BW21" s="923"/>
      <c r="BX21" s="988" t="s">
        <v>899</v>
      </c>
      <c r="BY21" s="923"/>
      <c r="BZ21" s="988" t="s">
        <v>900</v>
      </c>
      <c r="CA21" s="923"/>
      <c r="CB21" s="988" t="s">
        <v>32</v>
      </c>
      <c r="CC21" s="923"/>
      <c r="CE21" s="923"/>
      <c r="CF21" s="923"/>
      <c r="CG21" s="923"/>
      <c r="CH21" s="988" t="s">
        <v>901</v>
      </c>
      <c r="CI21" s="923"/>
      <c r="CJ21" s="988" t="b">
        <v>0</v>
      </c>
      <c r="CL21" s="923"/>
      <c r="CN21" s="923"/>
      <c r="CO21" s="988" t="b">
        <v>0</v>
      </c>
      <c r="CP21" s="923"/>
      <c r="CQ21" s="988" t="b">
        <v>1</v>
      </c>
      <c r="CR21" s="923"/>
      <c r="CU21" s="923"/>
      <c r="CV21" s="988" t="b">
        <v>1</v>
      </c>
      <c r="CW21" s="923"/>
      <c r="CY21" s="923"/>
      <c r="CZ21" s="923"/>
      <c r="DA21" s="923"/>
      <c r="DB21" s="988" t="s">
        <v>717</v>
      </c>
      <c r="DC21" s="923"/>
      <c r="DD21" s="923"/>
      <c r="DE21" s="988" t="s">
        <v>718</v>
      </c>
      <c r="DF21" s="988" t="s">
        <v>719</v>
      </c>
      <c r="DG21" s="923"/>
      <c r="DH21" s="923"/>
      <c r="DI21" s="988" t="s">
        <v>902</v>
      </c>
      <c r="DJ21" s="988" t="s">
        <v>721</v>
      </c>
      <c r="DK21" s="988" t="s">
        <v>722</v>
      </c>
      <c r="DL21" s="988" t="s">
        <v>723</v>
      </c>
      <c r="DM21" s="923"/>
      <c r="DN21" s="923"/>
      <c r="DR21" s="923"/>
      <c r="DS21" s="988" t="s">
        <v>901</v>
      </c>
      <c r="DU21" s="923"/>
      <c r="DV21" s="923"/>
      <c r="DW21" s="988" t="s">
        <v>903</v>
      </c>
      <c r="DX21" s="988" t="b">
        <v>0</v>
      </c>
      <c r="DY21" s="988">
        <v>0.0</v>
      </c>
      <c r="DZ21" s="923"/>
      <c r="EA21" s="988" t="s">
        <v>727</v>
      </c>
      <c r="EB21" s="923"/>
      <c r="ED21" s="923"/>
      <c r="EE21" s="923"/>
    </row>
    <row r="22">
      <c r="A22" s="988" t="s">
        <v>730</v>
      </c>
      <c r="B22" s="988" t="s">
        <v>731</v>
      </c>
      <c r="C22" s="988" t="s">
        <v>732</v>
      </c>
      <c r="E22" s="923"/>
      <c r="L22" s="988" t="s">
        <v>706</v>
      </c>
      <c r="N22" s="988" t="b">
        <v>1</v>
      </c>
      <c r="Q22" s="988" t="s">
        <v>904</v>
      </c>
      <c r="R22" s="1056"/>
      <c r="S22" s="923"/>
      <c r="T22" s="988" t="b">
        <v>0</v>
      </c>
      <c r="U22" s="988" t="b">
        <v>0</v>
      </c>
      <c r="V22" s="988" t="b">
        <v>0</v>
      </c>
      <c r="W22" s="988" t="b">
        <v>0</v>
      </c>
      <c r="X22" s="988" t="b">
        <v>0</v>
      </c>
      <c r="Z22" s="923"/>
      <c r="AA22" s="988" t="s">
        <v>905</v>
      </c>
      <c r="AF22" s="988" t="s">
        <v>297</v>
      </c>
      <c r="AG22" s="988" t="s">
        <v>730</v>
      </c>
      <c r="AH22" s="988" t="s">
        <v>731</v>
      </c>
      <c r="AI22" s="988" t="s">
        <v>732</v>
      </c>
      <c r="AK22" s="923"/>
      <c r="AL22" s="923"/>
      <c r="AN22" s="988" t="s">
        <v>710</v>
      </c>
      <c r="AO22" s="923"/>
      <c r="AQ22" s="923"/>
      <c r="AR22" s="988" t="b">
        <v>0</v>
      </c>
      <c r="AS22" s="988" t="b">
        <v>0</v>
      </c>
      <c r="AT22" s="988" t="b">
        <v>0</v>
      </c>
      <c r="AW22" s="988" t="s">
        <v>711</v>
      </c>
      <c r="AX22" s="988" t="s">
        <v>906</v>
      </c>
      <c r="AY22" s="923"/>
      <c r="AZ22" s="923"/>
      <c r="BG22" s="923"/>
      <c r="BH22" s="1057" t="s">
        <v>907</v>
      </c>
      <c r="BI22" s="988" t="b">
        <v>0</v>
      </c>
      <c r="BJ22" s="923"/>
      <c r="BK22" s="923"/>
      <c r="BL22" s="988" t="b">
        <v>0</v>
      </c>
      <c r="BM22" s="988">
        <v>4.0</v>
      </c>
      <c r="BN22" s="988" t="s">
        <v>714</v>
      </c>
      <c r="BO22" s="923"/>
      <c r="BP22" s="923"/>
      <c r="BS22" s="923"/>
      <c r="BU22" s="923"/>
      <c r="BW22" s="923"/>
      <c r="BX22" s="988" t="s">
        <v>906</v>
      </c>
      <c r="BY22" s="923"/>
      <c r="BZ22" s="988" t="s">
        <v>908</v>
      </c>
      <c r="CA22" s="923"/>
      <c r="CB22" s="988" t="s">
        <v>32</v>
      </c>
      <c r="CC22" s="923"/>
      <c r="CE22" s="923"/>
      <c r="CF22" s="923"/>
      <c r="CG22" s="923"/>
      <c r="CH22" s="988" t="s">
        <v>909</v>
      </c>
      <c r="CI22" s="923"/>
      <c r="CJ22" s="988" t="b">
        <v>0</v>
      </c>
      <c r="CL22" s="923"/>
      <c r="CN22" s="923"/>
      <c r="CO22" s="988" t="b">
        <v>0</v>
      </c>
      <c r="CP22" s="923"/>
      <c r="CQ22" s="988" t="b">
        <v>1</v>
      </c>
      <c r="CR22" s="923"/>
      <c r="CU22" s="923"/>
      <c r="CV22" s="988" t="b">
        <v>1</v>
      </c>
      <c r="CW22" s="923"/>
      <c r="CY22" s="923"/>
      <c r="CZ22" s="923"/>
      <c r="DA22" s="923"/>
      <c r="DB22" s="988" t="s">
        <v>717</v>
      </c>
      <c r="DC22" s="923"/>
      <c r="DD22" s="923"/>
      <c r="DE22" s="988" t="s">
        <v>718</v>
      </c>
      <c r="DF22" s="988" t="s">
        <v>719</v>
      </c>
      <c r="DG22" s="923"/>
      <c r="DH22" s="923"/>
      <c r="DI22" s="988" t="s">
        <v>910</v>
      </c>
      <c r="DJ22" s="988" t="s">
        <v>721</v>
      </c>
      <c r="DK22" s="988" t="s">
        <v>722</v>
      </c>
      <c r="DL22" s="988" t="s">
        <v>723</v>
      </c>
      <c r="DM22" s="923"/>
      <c r="DN22" s="923"/>
      <c r="DQ22" s="923"/>
      <c r="DR22" s="923"/>
      <c r="DS22" s="988" t="s">
        <v>909</v>
      </c>
      <c r="DU22" s="923"/>
      <c r="DV22" s="923"/>
      <c r="DW22" s="988" t="s">
        <v>911</v>
      </c>
      <c r="DX22" s="988" t="b">
        <v>0</v>
      </c>
      <c r="DY22" s="988">
        <v>0.0</v>
      </c>
      <c r="DZ22" s="923"/>
      <c r="EA22" s="988" t="s">
        <v>727</v>
      </c>
      <c r="EB22" s="923"/>
      <c r="ED22" s="923"/>
      <c r="EE22" s="923"/>
    </row>
    <row r="23">
      <c r="A23" s="988" t="s">
        <v>730</v>
      </c>
      <c r="B23" s="988" t="s">
        <v>731</v>
      </c>
      <c r="C23" s="988" t="s">
        <v>732</v>
      </c>
      <c r="E23" s="923"/>
      <c r="L23" s="988" t="s">
        <v>706</v>
      </c>
      <c r="N23" s="988" t="b">
        <v>1</v>
      </c>
      <c r="Q23" s="988" t="s">
        <v>912</v>
      </c>
      <c r="R23" s="1056"/>
      <c r="S23" s="923"/>
      <c r="T23" s="988" t="b">
        <v>0</v>
      </c>
      <c r="U23" s="988" t="b">
        <v>0</v>
      </c>
      <c r="V23" s="988" t="b">
        <v>0</v>
      </c>
      <c r="W23" s="988" t="b">
        <v>0</v>
      </c>
      <c r="X23" s="988" t="b">
        <v>0</v>
      </c>
      <c r="Z23" s="923"/>
      <c r="AA23" s="988" t="s">
        <v>913</v>
      </c>
      <c r="AF23" s="988" t="s">
        <v>297</v>
      </c>
      <c r="AG23" s="988" t="s">
        <v>730</v>
      </c>
      <c r="AH23" s="988" t="s">
        <v>731</v>
      </c>
      <c r="AI23" s="988" t="s">
        <v>732</v>
      </c>
      <c r="AK23" s="923"/>
      <c r="AL23" s="923"/>
      <c r="AN23" s="988" t="s">
        <v>710</v>
      </c>
      <c r="AO23" s="923"/>
      <c r="AQ23" s="923"/>
      <c r="AR23" s="988" t="b">
        <v>0</v>
      </c>
      <c r="AS23" s="988" t="b">
        <v>0</v>
      </c>
      <c r="AT23" s="988" t="b">
        <v>0</v>
      </c>
      <c r="AW23" s="988" t="s">
        <v>711</v>
      </c>
      <c r="AX23" s="988" t="s">
        <v>914</v>
      </c>
      <c r="AY23" s="923"/>
      <c r="AZ23" s="923"/>
      <c r="BG23" s="923"/>
      <c r="BH23" s="1057" t="s">
        <v>915</v>
      </c>
      <c r="BI23" s="988" t="b">
        <v>0</v>
      </c>
      <c r="BJ23" s="923"/>
      <c r="BK23" s="923"/>
      <c r="BL23" s="988" t="b">
        <v>0</v>
      </c>
      <c r="BM23" s="988">
        <v>4.0</v>
      </c>
      <c r="BN23" s="988" t="s">
        <v>714</v>
      </c>
      <c r="BO23" s="923"/>
      <c r="BP23" s="923"/>
      <c r="BS23" s="923"/>
      <c r="BU23" s="923"/>
      <c r="BW23" s="923"/>
      <c r="BX23" s="988" t="s">
        <v>914</v>
      </c>
      <c r="BY23" s="923"/>
      <c r="BZ23" s="988" t="s">
        <v>916</v>
      </c>
      <c r="CA23" s="923"/>
      <c r="CB23" s="988" t="s">
        <v>32</v>
      </c>
      <c r="CC23" s="923"/>
      <c r="CE23" s="923"/>
      <c r="CF23" s="923"/>
      <c r="CG23" s="923"/>
      <c r="CH23" s="988" t="s">
        <v>917</v>
      </c>
      <c r="CI23" s="923"/>
      <c r="CJ23" s="988" t="b">
        <v>0</v>
      </c>
      <c r="CL23" s="923"/>
      <c r="CN23" s="923"/>
      <c r="CO23" s="988" t="b">
        <v>0</v>
      </c>
      <c r="CP23" s="923"/>
      <c r="CQ23" s="988" t="b">
        <v>1</v>
      </c>
      <c r="CR23" s="923"/>
      <c r="CU23" s="923"/>
      <c r="CV23" s="988" t="b">
        <v>1</v>
      </c>
      <c r="CW23" s="923"/>
      <c r="CY23" s="923"/>
      <c r="CZ23" s="923"/>
      <c r="DA23" s="923"/>
      <c r="DB23" s="988" t="s">
        <v>717</v>
      </c>
      <c r="DC23" s="923"/>
      <c r="DD23" s="923"/>
      <c r="DE23" s="988" t="s">
        <v>718</v>
      </c>
      <c r="DF23" s="988" t="s">
        <v>719</v>
      </c>
      <c r="DG23" s="923"/>
      <c r="DH23" s="923"/>
      <c r="DI23" s="988" t="s">
        <v>875</v>
      </c>
      <c r="DJ23" s="988" t="s">
        <v>721</v>
      </c>
      <c r="DK23" s="988" t="s">
        <v>722</v>
      </c>
      <c r="DL23" s="988" t="s">
        <v>723</v>
      </c>
      <c r="DN23" s="923"/>
      <c r="DP23" s="988" t="s">
        <v>724</v>
      </c>
      <c r="DQ23" s="923"/>
      <c r="DR23" s="923"/>
      <c r="DS23" s="988" t="s">
        <v>917</v>
      </c>
      <c r="DU23" s="923"/>
      <c r="DV23" s="923"/>
      <c r="DW23" s="988" t="s">
        <v>918</v>
      </c>
      <c r="DX23" s="988" t="b">
        <v>0</v>
      </c>
      <c r="DY23" s="988">
        <v>0.0</v>
      </c>
      <c r="DZ23" s="923"/>
      <c r="EA23" s="988" t="s">
        <v>727</v>
      </c>
      <c r="EB23" s="923"/>
      <c r="ED23" s="923"/>
      <c r="EE23" s="923"/>
    </row>
    <row r="24">
      <c r="A24" s="988" t="s">
        <v>730</v>
      </c>
      <c r="B24" s="988" t="s">
        <v>731</v>
      </c>
      <c r="C24" s="988" t="s">
        <v>732</v>
      </c>
      <c r="E24" s="923"/>
      <c r="I24" s="988" t="s">
        <v>919</v>
      </c>
      <c r="L24" s="988" t="s">
        <v>706</v>
      </c>
      <c r="N24" s="988" t="b">
        <v>1</v>
      </c>
      <c r="Q24" s="988" t="s">
        <v>920</v>
      </c>
      <c r="R24" s="1056"/>
      <c r="S24" s="923"/>
      <c r="T24" s="988" t="b">
        <v>0</v>
      </c>
      <c r="U24" s="988" t="b">
        <v>0</v>
      </c>
      <c r="V24" s="988" t="b">
        <v>0</v>
      </c>
      <c r="W24" s="988" t="b">
        <v>0</v>
      </c>
      <c r="X24" s="988" t="b">
        <v>0</v>
      </c>
      <c r="AA24" s="988" t="s">
        <v>921</v>
      </c>
      <c r="AF24" s="923"/>
      <c r="AG24" s="988" t="s">
        <v>730</v>
      </c>
      <c r="AH24" s="988" t="s">
        <v>731</v>
      </c>
      <c r="AI24" s="988" t="s">
        <v>732</v>
      </c>
      <c r="AK24" s="923"/>
      <c r="AL24" s="923"/>
      <c r="AN24" s="988" t="s">
        <v>710</v>
      </c>
      <c r="AQ24" s="923"/>
      <c r="AR24" s="988" t="b">
        <v>0</v>
      </c>
      <c r="AS24" s="988" t="b">
        <v>0</v>
      </c>
      <c r="AT24" s="988" t="b">
        <v>0</v>
      </c>
      <c r="AW24" s="988" t="s">
        <v>711</v>
      </c>
      <c r="AX24" s="988" t="s">
        <v>922</v>
      </c>
      <c r="AY24" s="923"/>
      <c r="BG24" s="923"/>
      <c r="BH24" s="1057" t="s">
        <v>923</v>
      </c>
      <c r="BI24" s="988" t="b">
        <v>0</v>
      </c>
      <c r="BJ24" s="923"/>
      <c r="BK24" s="923"/>
      <c r="BL24" s="988" t="b">
        <v>0</v>
      </c>
      <c r="BM24" s="988">
        <v>4.0</v>
      </c>
      <c r="BN24" s="988" t="s">
        <v>714</v>
      </c>
      <c r="BS24" s="923"/>
      <c r="BU24" s="923"/>
      <c r="BW24" s="923"/>
      <c r="BX24" s="988" t="s">
        <v>922</v>
      </c>
      <c r="BY24" s="923"/>
      <c r="BZ24" s="988" t="s">
        <v>924</v>
      </c>
      <c r="CA24" s="923"/>
      <c r="CB24" s="988" t="s">
        <v>32</v>
      </c>
      <c r="CC24" s="923"/>
      <c r="CE24" s="923"/>
      <c r="CF24" s="923"/>
      <c r="CG24" s="923"/>
      <c r="CH24" s="988" t="s">
        <v>925</v>
      </c>
      <c r="CI24" s="923"/>
      <c r="CJ24" s="988" t="b">
        <v>0</v>
      </c>
      <c r="CL24" s="923"/>
      <c r="CN24" s="923"/>
      <c r="CO24" s="988" t="b">
        <v>0</v>
      </c>
      <c r="CP24" s="923"/>
      <c r="CQ24" s="988" t="b">
        <v>1</v>
      </c>
      <c r="CR24" s="923"/>
      <c r="CU24" s="923"/>
      <c r="CV24" s="988" t="b">
        <v>1</v>
      </c>
      <c r="CW24" s="923"/>
      <c r="CY24" s="923"/>
      <c r="CZ24" s="923"/>
      <c r="DA24" s="923"/>
      <c r="DB24" s="988" t="s">
        <v>717</v>
      </c>
      <c r="DC24" s="923"/>
      <c r="DD24" s="923"/>
      <c r="DE24" s="988" t="s">
        <v>718</v>
      </c>
      <c r="DF24" s="988" t="s">
        <v>719</v>
      </c>
      <c r="DG24" s="923"/>
      <c r="DH24" s="923"/>
      <c r="DI24" s="988" t="s">
        <v>926</v>
      </c>
      <c r="DJ24" s="988" t="s">
        <v>721</v>
      </c>
      <c r="DK24" s="988" t="s">
        <v>722</v>
      </c>
      <c r="DL24" s="988" t="s">
        <v>723</v>
      </c>
      <c r="DN24" s="923"/>
      <c r="DO24" s="988" t="s">
        <v>927</v>
      </c>
      <c r="DR24" s="923"/>
      <c r="DS24" s="988" t="s">
        <v>925</v>
      </c>
      <c r="DU24" s="923"/>
      <c r="DV24" s="923"/>
      <c r="DW24" s="988" t="s">
        <v>928</v>
      </c>
      <c r="DX24" s="988" t="b">
        <v>0</v>
      </c>
      <c r="DY24" s="988">
        <v>0.0</v>
      </c>
      <c r="DZ24" s="923"/>
      <c r="EA24" s="988" t="s">
        <v>727</v>
      </c>
      <c r="EB24" s="923"/>
      <c r="ED24" s="923"/>
      <c r="EE24" s="923"/>
    </row>
    <row r="25">
      <c r="A25" s="988" t="s">
        <v>929</v>
      </c>
      <c r="B25" s="988" t="s">
        <v>930</v>
      </c>
      <c r="C25" s="988" t="s">
        <v>931</v>
      </c>
      <c r="E25" s="923"/>
      <c r="L25" s="988" t="s">
        <v>706</v>
      </c>
      <c r="N25" s="988" t="b">
        <v>1</v>
      </c>
      <c r="Q25" s="988" t="s">
        <v>932</v>
      </c>
      <c r="R25" s="1056"/>
      <c r="S25" s="923"/>
      <c r="T25" s="988" t="b">
        <v>0</v>
      </c>
      <c r="U25" s="988" t="b">
        <v>0</v>
      </c>
      <c r="V25" s="988" t="b">
        <v>0</v>
      </c>
      <c r="W25" s="988" t="b">
        <v>0</v>
      </c>
      <c r="X25" s="988" t="b">
        <v>0</v>
      </c>
      <c r="Z25" s="923"/>
      <c r="AA25" s="988" t="s">
        <v>933</v>
      </c>
      <c r="AF25" s="988" t="s">
        <v>297</v>
      </c>
      <c r="AG25" s="988" t="s">
        <v>929</v>
      </c>
      <c r="AH25" s="988" t="s">
        <v>930</v>
      </c>
      <c r="AI25" s="988" t="s">
        <v>931</v>
      </c>
      <c r="AK25" s="923"/>
      <c r="AL25" s="923"/>
      <c r="AN25" s="988" t="s">
        <v>710</v>
      </c>
      <c r="AO25" s="923"/>
      <c r="AQ25" s="923"/>
      <c r="AR25" s="988" t="b">
        <v>0</v>
      </c>
      <c r="AS25" s="988" t="b">
        <v>0</v>
      </c>
      <c r="AT25" s="988" t="b">
        <v>0</v>
      </c>
      <c r="AW25" s="988" t="s">
        <v>934</v>
      </c>
      <c r="AX25" s="988" t="s">
        <v>935</v>
      </c>
      <c r="AY25" s="923"/>
      <c r="AZ25" s="923"/>
      <c r="BG25" s="923"/>
      <c r="BH25" s="1057" t="s">
        <v>936</v>
      </c>
      <c r="BI25" s="988" t="b">
        <v>0</v>
      </c>
      <c r="BJ25" s="923"/>
      <c r="BK25" s="923"/>
      <c r="BL25" s="988" t="b">
        <v>0</v>
      </c>
      <c r="BM25" s="988">
        <v>4.0</v>
      </c>
      <c r="BN25" s="923"/>
      <c r="BO25" s="923"/>
      <c r="BP25" s="923"/>
      <c r="BS25" s="923"/>
      <c r="BU25" s="923"/>
      <c r="BW25" s="923"/>
      <c r="BX25" s="988" t="s">
        <v>935</v>
      </c>
      <c r="BY25" s="923"/>
      <c r="BZ25" s="988" t="s">
        <v>937</v>
      </c>
      <c r="CA25" s="923"/>
      <c r="CB25" s="988" t="s">
        <v>32</v>
      </c>
      <c r="CC25" s="923"/>
      <c r="CE25" s="923"/>
      <c r="CF25" s="923"/>
      <c r="CG25" s="923"/>
      <c r="CH25" s="988" t="s">
        <v>938</v>
      </c>
      <c r="CI25" s="923"/>
      <c r="CJ25" s="988" t="b">
        <v>0</v>
      </c>
      <c r="CL25" s="923"/>
      <c r="CN25" s="923"/>
      <c r="CO25" s="988" t="b">
        <v>0</v>
      </c>
      <c r="CP25" s="923"/>
      <c r="CQ25" s="988" t="b">
        <v>1</v>
      </c>
      <c r="CR25" s="923"/>
      <c r="CU25" s="923"/>
      <c r="CV25" s="988" t="b">
        <v>1</v>
      </c>
      <c r="CW25" s="923"/>
      <c r="CY25" s="923"/>
      <c r="CZ25" s="923"/>
      <c r="DA25" s="923"/>
      <c r="DB25" s="988" t="s">
        <v>717</v>
      </c>
      <c r="DC25" s="923"/>
      <c r="DD25" s="923"/>
      <c r="DE25" s="988" t="s">
        <v>718</v>
      </c>
      <c r="DF25" s="988" t="s">
        <v>719</v>
      </c>
      <c r="DG25" s="923"/>
      <c r="DH25" s="923"/>
      <c r="DI25" s="988" t="s">
        <v>939</v>
      </c>
      <c r="DJ25" s="988" t="s">
        <v>721</v>
      </c>
      <c r="DK25" s="988" t="s">
        <v>722</v>
      </c>
      <c r="DL25" s="988" t="s">
        <v>723</v>
      </c>
      <c r="DM25" s="923"/>
      <c r="DN25" s="923"/>
      <c r="DQ25" s="923"/>
      <c r="DR25" s="923"/>
      <c r="DS25" s="988" t="s">
        <v>938</v>
      </c>
      <c r="DU25" s="923"/>
      <c r="DV25" s="923"/>
      <c r="DW25" s="988" t="s">
        <v>940</v>
      </c>
      <c r="DX25" s="988" t="b">
        <v>0</v>
      </c>
      <c r="DY25" s="988">
        <v>0.0</v>
      </c>
      <c r="DZ25" s="923"/>
      <c r="EA25" s="988" t="s">
        <v>727</v>
      </c>
      <c r="EB25" s="923"/>
      <c r="ED25" s="923"/>
      <c r="EE25" s="923"/>
    </row>
    <row r="26">
      <c r="A26" s="988" t="s">
        <v>929</v>
      </c>
      <c r="B26" s="988" t="s">
        <v>930</v>
      </c>
      <c r="C26" s="988" t="s">
        <v>931</v>
      </c>
      <c r="E26" s="923"/>
      <c r="L26" s="988" t="s">
        <v>706</v>
      </c>
      <c r="N26" s="988" t="b">
        <v>1</v>
      </c>
      <c r="Q26" s="988" t="s">
        <v>941</v>
      </c>
      <c r="R26" s="1056"/>
      <c r="S26" s="923"/>
      <c r="T26" s="988" t="b">
        <v>0</v>
      </c>
      <c r="U26" s="988" t="b">
        <v>0</v>
      </c>
      <c r="V26" s="988" t="b">
        <v>0</v>
      </c>
      <c r="W26" s="988" t="b">
        <v>0</v>
      </c>
      <c r="X26" s="988" t="b">
        <v>0</v>
      </c>
      <c r="Z26" s="923"/>
      <c r="AA26" s="988" t="s">
        <v>942</v>
      </c>
      <c r="AF26" s="988" t="s">
        <v>297</v>
      </c>
      <c r="AG26" s="988" t="s">
        <v>929</v>
      </c>
      <c r="AH26" s="988" t="s">
        <v>930</v>
      </c>
      <c r="AI26" s="988" t="s">
        <v>931</v>
      </c>
      <c r="AK26" s="923"/>
      <c r="AL26" s="923"/>
      <c r="AN26" s="988" t="s">
        <v>710</v>
      </c>
      <c r="AO26" s="923"/>
      <c r="AQ26" s="923"/>
      <c r="AR26" s="988" t="b">
        <v>0</v>
      </c>
      <c r="AS26" s="988" t="b">
        <v>0</v>
      </c>
      <c r="AT26" s="988" t="b">
        <v>0</v>
      </c>
      <c r="AW26" s="988" t="s">
        <v>934</v>
      </c>
      <c r="AX26" s="988" t="s">
        <v>943</v>
      </c>
      <c r="AY26" s="923"/>
      <c r="AZ26" s="923"/>
      <c r="BG26" s="923"/>
      <c r="BH26" s="1057" t="s">
        <v>944</v>
      </c>
      <c r="BI26" s="988" t="b">
        <v>0</v>
      </c>
      <c r="BJ26" s="923"/>
      <c r="BK26" s="923"/>
      <c r="BL26" s="988" t="b">
        <v>0</v>
      </c>
      <c r="BM26" s="988">
        <v>4.0</v>
      </c>
      <c r="BN26" s="923"/>
      <c r="BO26" s="923"/>
      <c r="BP26" s="923"/>
      <c r="BS26" s="923"/>
      <c r="BU26" s="923"/>
      <c r="BW26" s="923"/>
      <c r="BX26" s="988" t="s">
        <v>943</v>
      </c>
      <c r="BY26" s="923"/>
      <c r="BZ26" s="988" t="s">
        <v>945</v>
      </c>
      <c r="CA26" s="923"/>
      <c r="CB26" s="988" t="s">
        <v>32</v>
      </c>
      <c r="CC26" s="923"/>
      <c r="CE26" s="923"/>
      <c r="CF26" s="923"/>
      <c r="CG26" s="923"/>
      <c r="CH26" s="988" t="s">
        <v>946</v>
      </c>
      <c r="CI26" s="923"/>
      <c r="CJ26" s="988" t="b">
        <v>0</v>
      </c>
      <c r="CL26" s="923"/>
      <c r="CN26" s="923"/>
      <c r="CO26" s="988" t="b">
        <v>0</v>
      </c>
      <c r="CP26" s="923"/>
      <c r="CQ26" s="988" t="b">
        <v>1</v>
      </c>
      <c r="CR26" s="923"/>
      <c r="CU26" s="923"/>
      <c r="CV26" s="988" t="b">
        <v>1</v>
      </c>
      <c r="CW26" s="923"/>
      <c r="CY26" s="923"/>
      <c r="CZ26" s="923"/>
      <c r="DA26" s="923"/>
      <c r="DB26" s="988" t="s">
        <v>717</v>
      </c>
      <c r="DC26" s="923"/>
      <c r="DD26" s="923"/>
      <c r="DE26" s="988" t="s">
        <v>718</v>
      </c>
      <c r="DF26" s="988" t="s">
        <v>719</v>
      </c>
      <c r="DG26" s="923"/>
      <c r="DH26" s="923"/>
      <c r="DI26" s="988" t="s">
        <v>947</v>
      </c>
      <c r="DJ26" s="988" t="s">
        <v>721</v>
      </c>
      <c r="DK26" s="988" t="s">
        <v>722</v>
      </c>
      <c r="DL26" s="988" t="s">
        <v>723</v>
      </c>
      <c r="DN26" s="923"/>
      <c r="DQ26" s="923"/>
      <c r="DR26" s="923"/>
      <c r="DS26" s="988" t="s">
        <v>946</v>
      </c>
      <c r="DU26" s="923"/>
      <c r="DV26" s="923"/>
      <c r="DW26" s="988" t="s">
        <v>948</v>
      </c>
      <c r="DX26" s="988" t="b">
        <v>0</v>
      </c>
      <c r="DY26" s="988">
        <v>0.0</v>
      </c>
      <c r="DZ26" s="923"/>
      <c r="EA26" s="988" t="s">
        <v>727</v>
      </c>
      <c r="EB26" s="923"/>
      <c r="ED26" s="923"/>
      <c r="EE26" s="923"/>
    </row>
    <row r="27">
      <c r="A27" s="988" t="s">
        <v>929</v>
      </c>
      <c r="B27" s="988" t="s">
        <v>930</v>
      </c>
      <c r="C27" s="988" t="s">
        <v>931</v>
      </c>
      <c r="E27" s="923"/>
      <c r="L27" s="988" t="s">
        <v>706</v>
      </c>
      <c r="N27" s="988" t="b">
        <v>1</v>
      </c>
      <c r="Q27" s="988" t="s">
        <v>949</v>
      </c>
      <c r="R27" s="1056"/>
      <c r="S27" s="923"/>
      <c r="T27" s="988" t="b">
        <v>0</v>
      </c>
      <c r="U27" s="988" t="b">
        <v>0</v>
      </c>
      <c r="V27" s="988" t="b">
        <v>0</v>
      </c>
      <c r="W27" s="988" t="b">
        <v>0</v>
      </c>
      <c r="X27" s="988" t="b">
        <v>0</v>
      </c>
      <c r="Z27" s="923"/>
      <c r="AA27" s="988" t="s">
        <v>950</v>
      </c>
      <c r="AF27" s="988" t="s">
        <v>297</v>
      </c>
      <c r="AG27" s="988" t="s">
        <v>929</v>
      </c>
      <c r="AH27" s="988" t="s">
        <v>930</v>
      </c>
      <c r="AI27" s="988" t="s">
        <v>931</v>
      </c>
      <c r="AK27" s="923"/>
      <c r="AL27" s="923"/>
      <c r="AN27" s="988" t="s">
        <v>710</v>
      </c>
      <c r="AO27" s="923"/>
      <c r="AQ27" s="923"/>
      <c r="AR27" s="988" t="b">
        <v>0</v>
      </c>
      <c r="AS27" s="988" t="b">
        <v>0</v>
      </c>
      <c r="AT27" s="988" t="b">
        <v>0</v>
      </c>
      <c r="AW27" s="988" t="s">
        <v>934</v>
      </c>
      <c r="AX27" s="988" t="s">
        <v>951</v>
      </c>
      <c r="AY27" s="923"/>
      <c r="AZ27" s="923"/>
      <c r="BG27" s="923"/>
      <c r="BH27" s="1057" t="s">
        <v>952</v>
      </c>
      <c r="BI27" s="988" t="b">
        <v>0</v>
      </c>
      <c r="BJ27" s="923"/>
      <c r="BK27" s="923"/>
      <c r="BL27" s="988" t="b">
        <v>0</v>
      </c>
      <c r="BM27" s="988">
        <v>4.0</v>
      </c>
      <c r="BN27" s="923"/>
      <c r="BO27" s="923"/>
      <c r="BP27" s="923"/>
      <c r="BS27" s="923"/>
      <c r="BU27" s="923"/>
      <c r="BW27" s="923"/>
      <c r="BX27" s="988" t="s">
        <v>951</v>
      </c>
      <c r="BY27" s="923"/>
      <c r="BZ27" s="988" t="s">
        <v>953</v>
      </c>
      <c r="CA27" s="923"/>
      <c r="CB27" s="988" t="s">
        <v>32</v>
      </c>
      <c r="CC27" s="923"/>
      <c r="CE27" s="923"/>
      <c r="CF27" s="923"/>
      <c r="CG27" s="923"/>
      <c r="CH27" s="988" t="s">
        <v>954</v>
      </c>
      <c r="CI27" s="923"/>
      <c r="CJ27" s="988" t="b">
        <v>0</v>
      </c>
      <c r="CL27" s="923"/>
      <c r="CN27" s="923"/>
      <c r="CO27" s="988" t="b">
        <v>0</v>
      </c>
      <c r="CP27" s="923"/>
      <c r="CQ27" s="988" t="b">
        <v>1</v>
      </c>
      <c r="CR27" s="923"/>
      <c r="CU27" s="923"/>
      <c r="CV27" s="988" t="b">
        <v>1</v>
      </c>
      <c r="CW27" s="923"/>
      <c r="CY27" s="923"/>
      <c r="CZ27" s="923"/>
      <c r="DA27" s="923"/>
      <c r="DB27" s="988" t="s">
        <v>717</v>
      </c>
      <c r="DC27" s="923"/>
      <c r="DD27" s="923"/>
      <c r="DE27" s="988" t="s">
        <v>718</v>
      </c>
      <c r="DF27" s="988" t="s">
        <v>719</v>
      </c>
      <c r="DG27" s="923"/>
      <c r="DH27" s="923"/>
      <c r="DI27" s="988" t="s">
        <v>955</v>
      </c>
      <c r="DJ27" s="988" t="s">
        <v>721</v>
      </c>
      <c r="DK27" s="988" t="s">
        <v>722</v>
      </c>
      <c r="DL27" s="988" t="s">
        <v>723</v>
      </c>
      <c r="DM27" s="923"/>
      <c r="DN27" s="923"/>
      <c r="DQ27" s="923"/>
      <c r="DR27" s="923"/>
      <c r="DS27" s="988" t="s">
        <v>954</v>
      </c>
      <c r="DU27" s="923"/>
      <c r="DV27" s="923"/>
      <c r="DW27" s="988" t="s">
        <v>956</v>
      </c>
      <c r="DX27" s="988" t="b">
        <v>0</v>
      </c>
      <c r="DY27" s="988">
        <v>0.0</v>
      </c>
      <c r="DZ27" s="923"/>
      <c r="EA27" s="988" t="s">
        <v>727</v>
      </c>
      <c r="EB27" s="923"/>
      <c r="ED27" s="923"/>
      <c r="EE27" s="923"/>
    </row>
    <row r="28">
      <c r="A28" s="988" t="s">
        <v>929</v>
      </c>
      <c r="B28" s="988" t="s">
        <v>930</v>
      </c>
      <c r="C28" s="988" t="s">
        <v>931</v>
      </c>
      <c r="E28" s="923"/>
      <c r="L28" s="988" t="s">
        <v>706</v>
      </c>
      <c r="N28" s="988" t="b">
        <v>1</v>
      </c>
      <c r="Q28" s="988" t="s">
        <v>957</v>
      </c>
      <c r="R28" s="1056"/>
      <c r="S28" s="923"/>
      <c r="T28" s="988" t="b">
        <v>0</v>
      </c>
      <c r="U28" s="988" t="b">
        <v>0</v>
      </c>
      <c r="V28" s="988" t="b">
        <v>0</v>
      </c>
      <c r="W28" s="988" t="b">
        <v>0</v>
      </c>
      <c r="X28" s="988" t="b">
        <v>0</v>
      </c>
      <c r="Z28" s="923"/>
      <c r="AA28" s="988" t="s">
        <v>958</v>
      </c>
      <c r="AF28" s="988" t="s">
        <v>297</v>
      </c>
      <c r="AG28" s="988" t="s">
        <v>929</v>
      </c>
      <c r="AH28" s="988" t="s">
        <v>930</v>
      </c>
      <c r="AI28" s="988" t="s">
        <v>931</v>
      </c>
      <c r="AK28" s="923"/>
      <c r="AL28" s="923"/>
      <c r="AN28" s="988" t="s">
        <v>710</v>
      </c>
      <c r="AO28" s="923"/>
      <c r="AQ28" s="923"/>
      <c r="AR28" s="988" t="b">
        <v>0</v>
      </c>
      <c r="AS28" s="988" t="b">
        <v>0</v>
      </c>
      <c r="AT28" s="988" t="b">
        <v>0</v>
      </c>
      <c r="AW28" s="988" t="s">
        <v>934</v>
      </c>
      <c r="AX28" s="988" t="s">
        <v>959</v>
      </c>
      <c r="AY28" s="923"/>
      <c r="AZ28" s="923"/>
      <c r="BG28" s="923"/>
      <c r="BH28" s="1057" t="s">
        <v>960</v>
      </c>
      <c r="BI28" s="988" t="b">
        <v>0</v>
      </c>
      <c r="BJ28" s="923"/>
      <c r="BK28" s="923"/>
      <c r="BL28" s="988" t="b">
        <v>0</v>
      </c>
      <c r="BM28" s="988">
        <v>4.0</v>
      </c>
      <c r="BN28" s="923"/>
      <c r="BO28" s="923"/>
      <c r="BP28" s="923"/>
      <c r="BS28" s="923"/>
      <c r="BU28" s="923"/>
      <c r="BW28" s="923"/>
      <c r="BX28" s="988" t="s">
        <v>959</v>
      </c>
      <c r="BY28" s="923"/>
      <c r="BZ28" s="988" t="s">
        <v>961</v>
      </c>
      <c r="CA28" s="923"/>
      <c r="CB28" s="988" t="s">
        <v>32</v>
      </c>
      <c r="CC28" s="923"/>
      <c r="CE28" s="923"/>
      <c r="CF28" s="923"/>
      <c r="CG28" s="923"/>
      <c r="CH28" s="988" t="s">
        <v>962</v>
      </c>
      <c r="CI28" s="923"/>
      <c r="CJ28" s="988" t="b">
        <v>0</v>
      </c>
      <c r="CL28" s="923"/>
      <c r="CN28" s="923"/>
      <c r="CO28" s="988" t="b">
        <v>0</v>
      </c>
      <c r="CP28" s="923"/>
      <c r="CQ28" s="988" t="b">
        <v>1</v>
      </c>
      <c r="CR28" s="923"/>
      <c r="CU28" s="923"/>
      <c r="CV28" s="988" t="b">
        <v>1</v>
      </c>
      <c r="CW28" s="923"/>
      <c r="CY28" s="923"/>
      <c r="CZ28" s="923"/>
      <c r="DA28" s="923"/>
      <c r="DB28" s="988" t="s">
        <v>717</v>
      </c>
      <c r="DC28" s="923"/>
      <c r="DD28" s="923"/>
      <c r="DE28" s="988" t="s">
        <v>718</v>
      </c>
      <c r="DF28" s="988" t="s">
        <v>719</v>
      </c>
      <c r="DG28" s="923"/>
      <c r="DH28" s="923"/>
      <c r="DI28" s="988" t="s">
        <v>963</v>
      </c>
      <c r="DJ28" s="988" t="s">
        <v>721</v>
      </c>
      <c r="DK28" s="988" t="s">
        <v>722</v>
      </c>
      <c r="DL28" s="988" t="s">
        <v>723</v>
      </c>
      <c r="DM28" s="923"/>
      <c r="DN28" s="923"/>
      <c r="DR28" s="923"/>
      <c r="DS28" s="988" t="s">
        <v>962</v>
      </c>
      <c r="DU28" s="923"/>
      <c r="DV28" s="923"/>
      <c r="DW28" s="988" t="s">
        <v>964</v>
      </c>
      <c r="DX28" s="988" t="b">
        <v>0</v>
      </c>
      <c r="DY28" s="988">
        <v>0.0</v>
      </c>
      <c r="DZ28" s="923"/>
      <c r="EA28" s="988" t="s">
        <v>727</v>
      </c>
      <c r="EB28" s="923"/>
      <c r="ED28" s="923"/>
      <c r="EE28" s="923"/>
    </row>
    <row r="29">
      <c r="A29" s="988" t="s">
        <v>929</v>
      </c>
      <c r="B29" s="988" t="s">
        <v>930</v>
      </c>
      <c r="C29" s="988" t="s">
        <v>931</v>
      </c>
      <c r="E29" s="923"/>
      <c r="L29" s="988" t="s">
        <v>706</v>
      </c>
      <c r="N29" s="988" t="b">
        <v>1</v>
      </c>
      <c r="Q29" s="988" t="s">
        <v>965</v>
      </c>
      <c r="R29" s="1056"/>
      <c r="S29" s="923"/>
      <c r="T29" s="988" t="b">
        <v>0</v>
      </c>
      <c r="U29" s="988" t="b">
        <v>0</v>
      </c>
      <c r="V29" s="988" t="b">
        <v>0</v>
      </c>
      <c r="W29" s="988" t="b">
        <v>0</v>
      </c>
      <c r="X29" s="988" t="b">
        <v>0</v>
      </c>
      <c r="Z29" s="923"/>
      <c r="AA29" s="988" t="s">
        <v>966</v>
      </c>
      <c r="AF29" s="988" t="s">
        <v>297</v>
      </c>
      <c r="AG29" s="988" t="s">
        <v>929</v>
      </c>
      <c r="AH29" s="988" t="s">
        <v>930</v>
      </c>
      <c r="AI29" s="988" t="s">
        <v>931</v>
      </c>
      <c r="AK29" s="923"/>
      <c r="AL29" s="923"/>
      <c r="AN29" s="988" t="s">
        <v>710</v>
      </c>
      <c r="AO29" s="923"/>
      <c r="AQ29" s="923"/>
      <c r="AR29" s="988" t="b">
        <v>0</v>
      </c>
      <c r="AS29" s="988" t="b">
        <v>0</v>
      </c>
      <c r="AT29" s="988" t="b">
        <v>0</v>
      </c>
      <c r="AW29" s="988" t="s">
        <v>934</v>
      </c>
      <c r="AX29" s="988" t="s">
        <v>967</v>
      </c>
      <c r="AY29" s="923"/>
      <c r="AZ29" s="923"/>
      <c r="BG29" s="923"/>
      <c r="BH29" s="1057" t="s">
        <v>968</v>
      </c>
      <c r="BI29" s="988" t="b">
        <v>0</v>
      </c>
      <c r="BJ29" s="923"/>
      <c r="BK29" s="923"/>
      <c r="BL29" s="988" t="b">
        <v>0</v>
      </c>
      <c r="BM29" s="988">
        <v>4.0</v>
      </c>
      <c r="BN29" s="923"/>
      <c r="BO29" s="923"/>
      <c r="BP29" s="923"/>
      <c r="BS29" s="923"/>
      <c r="BU29" s="923"/>
      <c r="BW29" s="923"/>
      <c r="BX29" s="988" t="s">
        <v>967</v>
      </c>
      <c r="BY29" s="923"/>
      <c r="BZ29" s="988" t="s">
        <v>969</v>
      </c>
      <c r="CA29" s="923"/>
      <c r="CB29" s="988" t="s">
        <v>32</v>
      </c>
      <c r="CC29" s="923"/>
      <c r="CE29" s="923"/>
      <c r="CF29" s="923"/>
      <c r="CG29" s="923"/>
      <c r="CH29" s="988" t="s">
        <v>970</v>
      </c>
      <c r="CI29" s="923"/>
      <c r="CJ29" s="988" t="b">
        <v>0</v>
      </c>
      <c r="CL29" s="923"/>
      <c r="CN29" s="923"/>
      <c r="CO29" s="988" t="b">
        <v>0</v>
      </c>
      <c r="CP29" s="923"/>
      <c r="CQ29" s="988" t="b">
        <v>1</v>
      </c>
      <c r="CR29" s="923"/>
      <c r="CU29" s="923"/>
      <c r="CV29" s="988" t="b">
        <v>1</v>
      </c>
      <c r="CW29" s="923"/>
      <c r="CY29" s="923"/>
      <c r="CZ29" s="923"/>
      <c r="DA29" s="923"/>
      <c r="DB29" s="988" t="s">
        <v>717</v>
      </c>
      <c r="DC29" s="923"/>
      <c r="DD29" s="923"/>
      <c r="DE29" s="988" t="s">
        <v>718</v>
      </c>
      <c r="DF29" s="988" t="s">
        <v>719</v>
      </c>
      <c r="DG29" s="923"/>
      <c r="DH29" s="923"/>
      <c r="DI29" s="988" t="s">
        <v>971</v>
      </c>
      <c r="DJ29" s="988" t="s">
        <v>721</v>
      </c>
      <c r="DK29" s="988" t="s">
        <v>722</v>
      </c>
      <c r="DL29" s="988" t="s">
        <v>723</v>
      </c>
      <c r="DM29" s="923"/>
      <c r="DN29" s="923"/>
      <c r="DR29" s="923"/>
      <c r="DS29" s="988" t="s">
        <v>970</v>
      </c>
      <c r="DU29" s="923"/>
      <c r="DV29" s="923"/>
      <c r="DW29" s="988" t="s">
        <v>972</v>
      </c>
      <c r="DX29" s="988" t="b">
        <v>0</v>
      </c>
      <c r="DY29" s="988">
        <v>0.0</v>
      </c>
      <c r="DZ29" s="923"/>
      <c r="EA29" s="988" t="s">
        <v>727</v>
      </c>
      <c r="EB29" s="923"/>
      <c r="ED29" s="923"/>
      <c r="EE29" s="923"/>
    </row>
    <row r="30">
      <c r="A30" s="988" t="s">
        <v>929</v>
      </c>
      <c r="B30" s="988" t="s">
        <v>930</v>
      </c>
      <c r="C30" s="988" t="s">
        <v>931</v>
      </c>
      <c r="E30" s="923"/>
      <c r="L30" s="988" t="s">
        <v>706</v>
      </c>
      <c r="N30" s="988" t="b">
        <v>1</v>
      </c>
      <c r="Q30" s="988" t="s">
        <v>973</v>
      </c>
      <c r="R30" s="1056"/>
      <c r="S30" s="923"/>
      <c r="T30" s="988" t="b">
        <v>0</v>
      </c>
      <c r="U30" s="988" t="b">
        <v>0</v>
      </c>
      <c r="V30" s="988" t="b">
        <v>0</v>
      </c>
      <c r="W30" s="988" t="b">
        <v>0</v>
      </c>
      <c r="X30" s="988" t="b">
        <v>0</v>
      </c>
      <c r="Z30" s="923"/>
      <c r="AA30" s="988" t="s">
        <v>974</v>
      </c>
      <c r="AF30" s="988" t="s">
        <v>297</v>
      </c>
      <c r="AG30" s="988" t="s">
        <v>929</v>
      </c>
      <c r="AH30" s="988" t="s">
        <v>930</v>
      </c>
      <c r="AI30" s="988" t="s">
        <v>931</v>
      </c>
      <c r="AK30" s="923"/>
      <c r="AL30" s="923"/>
      <c r="AN30" s="988" t="s">
        <v>710</v>
      </c>
      <c r="AO30" s="923"/>
      <c r="AQ30" s="923"/>
      <c r="AR30" s="988" t="b">
        <v>0</v>
      </c>
      <c r="AS30" s="988" t="b">
        <v>0</v>
      </c>
      <c r="AT30" s="988" t="b">
        <v>0</v>
      </c>
      <c r="AW30" s="988" t="s">
        <v>711</v>
      </c>
      <c r="AX30" s="988" t="s">
        <v>975</v>
      </c>
      <c r="AY30" s="923"/>
      <c r="AZ30" s="923"/>
      <c r="BG30" s="923"/>
      <c r="BH30" s="1057" t="s">
        <v>976</v>
      </c>
      <c r="BI30" s="988" t="b">
        <v>0</v>
      </c>
      <c r="BJ30" s="923"/>
      <c r="BK30" s="923"/>
      <c r="BL30" s="988" t="b">
        <v>0</v>
      </c>
      <c r="BM30" s="988">
        <v>4.0</v>
      </c>
      <c r="BN30" s="923"/>
      <c r="BO30" s="923"/>
      <c r="BP30" s="923"/>
      <c r="BS30" s="923"/>
      <c r="BU30" s="923"/>
      <c r="BW30" s="923"/>
      <c r="BX30" s="988" t="s">
        <v>975</v>
      </c>
      <c r="BY30" s="923"/>
      <c r="BZ30" s="988" t="s">
        <v>977</v>
      </c>
      <c r="CA30" s="923"/>
      <c r="CB30" s="988" t="s">
        <v>32</v>
      </c>
      <c r="CC30" s="923"/>
      <c r="CE30" s="923"/>
      <c r="CF30" s="923"/>
      <c r="CG30" s="923"/>
      <c r="CH30" s="988" t="s">
        <v>978</v>
      </c>
      <c r="CI30" s="923"/>
      <c r="CJ30" s="988" t="b">
        <v>0</v>
      </c>
      <c r="CL30" s="923"/>
      <c r="CN30" s="923"/>
      <c r="CO30" s="988" t="b">
        <v>0</v>
      </c>
      <c r="CP30" s="923"/>
      <c r="CQ30" s="988" t="b">
        <v>1</v>
      </c>
      <c r="CR30" s="923"/>
      <c r="CU30" s="923"/>
      <c r="CV30" s="988" t="b">
        <v>1</v>
      </c>
      <c r="CW30" s="923"/>
      <c r="CY30" s="923"/>
      <c r="CZ30" s="923"/>
      <c r="DA30" s="923"/>
      <c r="DB30" s="988" t="s">
        <v>717</v>
      </c>
      <c r="DC30" s="923"/>
      <c r="DD30" s="923"/>
      <c r="DE30" s="988" t="s">
        <v>718</v>
      </c>
      <c r="DF30" s="988" t="s">
        <v>719</v>
      </c>
      <c r="DG30" s="923"/>
      <c r="DH30" s="923"/>
      <c r="DI30" s="988" t="s">
        <v>979</v>
      </c>
      <c r="DJ30" s="988" t="s">
        <v>721</v>
      </c>
      <c r="DK30" s="988" t="s">
        <v>722</v>
      </c>
      <c r="DL30" s="988" t="s">
        <v>723</v>
      </c>
      <c r="DM30" s="923"/>
      <c r="DN30" s="923"/>
      <c r="DQ30" s="923"/>
      <c r="DR30" s="923"/>
      <c r="DS30" s="988" t="s">
        <v>978</v>
      </c>
      <c r="DU30" s="923"/>
      <c r="DV30" s="923"/>
      <c r="DW30" s="988" t="s">
        <v>980</v>
      </c>
      <c r="DX30" s="988" t="b">
        <v>0</v>
      </c>
      <c r="DY30" s="988">
        <v>0.0</v>
      </c>
      <c r="DZ30" s="923"/>
      <c r="EA30" s="988" t="s">
        <v>727</v>
      </c>
      <c r="EB30" s="923"/>
      <c r="ED30" s="923"/>
      <c r="EE30" s="923"/>
    </row>
    <row r="31">
      <c r="A31" s="988" t="s">
        <v>929</v>
      </c>
      <c r="B31" s="988" t="s">
        <v>930</v>
      </c>
      <c r="C31" s="988" t="s">
        <v>931</v>
      </c>
      <c r="E31" s="923"/>
      <c r="L31" s="988" t="s">
        <v>706</v>
      </c>
      <c r="N31" s="988" t="b">
        <v>1</v>
      </c>
      <c r="Q31" s="988" t="s">
        <v>981</v>
      </c>
      <c r="R31" s="1056"/>
      <c r="S31" s="923"/>
      <c r="T31" s="988" t="b">
        <v>0</v>
      </c>
      <c r="U31" s="988" t="b">
        <v>0</v>
      </c>
      <c r="V31" s="988" t="b">
        <v>0</v>
      </c>
      <c r="W31" s="988" t="b">
        <v>0</v>
      </c>
      <c r="X31" s="988" t="b">
        <v>0</v>
      </c>
      <c r="Z31" s="923"/>
      <c r="AA31" s="988" t="s">
        <v>982</v>
      </c>
      <c r="AF31" s="988" t="s">
        <v>297</v>
      </c>
      <c r="AG31" s="988" t="s">
        <v>929</v>
      </c>
      <c r="AH31" s="988" t="s">
        <v>930</v>
      </c>
      <c r="AI31" s="988" t="s">
        <v>931</v>
      </c>
      <c r="AK31" s="923"/>
      <c r="AL31" s="923"/>
      <c r="AN31" s="988" t="s">
        <v>710</v>
      </c>
      <c r="AO31" s="923"/>
      <c r="AQ31" s="923"/>
      <c r="AR31" s="988" t="b">
        <v>0</v>
      </c>
      <c r="AS31" s="988" t="b">
        <v>0</v>
      </c>
      <c r="AT31" s="988" t="b">
        <v>0</v>
      </c>
      <c r="AW31" s="988" t="s">
        <v>711</v>
      </c>
      <c r="AX31" s="988" t="s">
        <v>983</v>
      </c>
      <c r="AY31" s="923"/>
      <c r="AZ31" s="923"/>
      <c r="BG31" s="923"/>
      <c r="BH31" s="1057" t="s">
        <v>984</v>
      </c>
      <c r="BI31" s="988" t="b">
        <v>0</v>
      </c>
      <c r="BJ31" s="923"/>
      <c r="BK31" s="923"/>
      <c r="BL31" s="988" t="b">
        <v>0</v>
      </c>
      <c r="BM31" s="988">
        <v>4.0</v>
      </c>
      <c r="BN31" s="923"/>
      <c r="BO31" s="923"/>
      <c r="BP31" s="923"/>
      <c r="BS31" s="923"/>
      <c r="BU31" s="923"/>
      <c r="BW31" s="923"/>
      <c r="BX31" s="988" t="s">
        <v>983</v>
      </c>
      <c r="BY31" s="923"/>
      <c r="BZ31" s="988" t="s">
        <v>985</v>
      </c>
      <c r="CA31" s="923"/>
      <c r="CB31" s="988" t="s">
        <v>32</v>
      </c>
      <c r="CC31" s="923"/>
      <c r="CE31" s="923"/>
      <c r="CF31" s="923"/>
      <c r="CG31" s="923"/>
      <c r="CH31" s="988" t="s">
        <v>986</v>
      </c>
      <c r="CI31" s="923"/>
      <c r="CJ31" s="988" t="b">
        <v>0</v>
      </c>
      <c r="CL31" s="923"/>
      <c r="CN31" s="923"/>
      <c r="CO31" s="988" t="b">
        <v>0</v>
      </c>
      <c r="CP31" s="923"/>
      <c r="CQ31" s="988" t="b">
        <v>1</v>
      </c>
      <c r="CR31" s="923"/>
      <c r="CU31" s="923"/>
      <c r="CV31" s="988" t="b">
        <v>1</v>
      </c>
      <c r="CW31" s="923"/>
      <c r="CY31" s="923"/>
      <c r="CZ31" s="923"/>
      <c r="DA31" s="923"/>
      <c r="DB31" s="988" t="s">
        <v>717</v>
      </c>
      <c r="DC31" s="923"/>
      <c r="DD31" s="923"/>
      <c r="DE31" s="988" t="s">
        <v>718</v>
      </c>
      <c r="DF31" s="988" t="s">
        <v>719</v>
      </c>
      <c r="DG31" s="923"/>
      <c r="DH31" s="923"/>
      <c r="DI31" s="988" t="s">
        <v>987</v>
      </c>
      <c r="DJ31" s="988" t="s">
        <v>721</v>
      </c>
      <c r="DK31" s="988" t="s">
        <v>722</v>
      </c>
      <c r="DL31" s="988" t="s">
        <v>723</v>
      </c>
      <c r="DM31" s="923"/>
      <c r="DN31" s="923"/>
      <c r="DQ31" s="923"/>
      <c r="DR31" s="923"/>
      <c r="DS31" s="988" t="s">
        <v>986</v>
      </c>
      <c r="DU31" s="923"/>
      <c r="DV31" s="923"/>
      <c r="DW31" s="988" t="s">
        <v>988</v>
      </c>
      <c r="DX31" s="988" t="b">
        <v>0</v>
      </c>
      <c r="DY31" s="988">
        <v>0.0</v>
      </c>
      <c r="DZ31" s="923"/>
      <c r="EA31" s="988" t="s">
        <v>727</v>
      </c>
      <c r="EB31" s="923"/>
      <c r="ED31" s="923"/>
      <c r="EE31" s="923"/>
    </row>
    <row r="32">
      <c r="A32" s="988" t="s">
        <v>989</v>
      </c>
      <c r="B32" s="988" t="s">
        <v>990</v>
      </c>
      <c r="C32" s="988" t="s">
        <v>991</v>
      </c>
      <c r="E32" s="923"/>
      <c r="I32" s="988" t="s">
        <v>992</v>
      </c>
      <c r="L32" s="988" t="s">
        <v>706</v>
      </c>
      <c r="N32" s="988" t="b">
        <v>1</v>
      </c>
      <c r="Q32" s="988" t="s">
        <v>993</v>
      </c>
      <c r="R32" s="1056"/>
      <c r="S32" s="923"/>
      <c r="T32" s="988" t="b">
        <v>0</v>
      </c>
      <c r="U32" s="988" t="b">
        <v>0</v>
      </c>
      <c r="V32" s="988" t="b">
        <v>0</v>
      </c>
      <c r="W32" s="988" t="b">
        <v>0</v>
      </c>
      <c r="X32" s="988" t="b">
        <v>0</v>
      </c>
      <c r="Z32" s="923"/>
      <c r="AA32" s="988" t="s">
        <v>994</v>
      </c>
      <c r="AB32" s="923"/>
      <c r="AF32" s="988" t="s">
        <v>297</v>
      </c>
      <c r="AG32" s="988" t="s">
        <v>989</v>
      </c>
      <c r="AH32" s="988" t="s">
        <v>990</v>
      </c>
      <c r="AI32" s="988" t="s">
        <v>991</v>
      </c>
      <c r="AK32" s="923"/>
      <c r="AL32" s="923"/>
      <c r="AN32" s="988" t="s">
        <v>710</v>
      </c>
      <c r="AO32" s="923"/>
      <c r="AQ32" s="923"/>
      <c r="AR32" s="988" t="b">
        <v>0</v>
      </c>
      <c r="AS32" s="988" t="b">
        <v>0</v>
      </c>
      <c r="AT32" s="988" t="b">
        <v>0</v>
      </c>
      <c r="AW32" s="988" t="s">
        <v>711</v>
      </c>
      <c r="AX32" s="988" t="s">
        <v>995</v>
      </c>
      <c r="AY32" s="923"/>
      <c r="AZ32" s="923"/>
      <c r="BG32" s="923"/>
      <c r="BH32" s="1057" t="s">
        <v>996</v>
      </c>
      <c r="BI32" s="988" t="b">
        <v>0</v>
      </c>
      <c r="BJ32" s="923"/>
      <c r="BK32" s="923"/>
      <c r="BL32" s="988" t="b">
        <v>0</v>
      </c>
      <c r="BM32" s="988">
        <v>4.0</v>
      </c>
      <c r="BN32" s="988" t="s">
        <v>714</v>
      </c>
      <c r="BO32" s="923"/>
      <c r="BP32" s="923"/>
      <c r="BS32" s="923"/>
      <c r="BU32" s="923"/>
      <c r="BW32" s="923"/>
      <c r="BX32" s="988" t="s">
        <v>995</v>
      </c>
      <c r="BY32" s="923"/>
      <c r="BZ32" s="988" t="s">
        <v>997</v>
      </c>
      <c r="CA32" s="923"/>
      <c r="CB32" s="988" t="s">
        <v>32</v>
      </c>
      <c r="CC32" s="923"/>
      <c r="CE32" s="923"/>
      <c r="CF32" s="923"/>
      <c r="CG32" s="923"/>
      <c r="CH32" s="988" t="s">
        <v>998</v>
      </c>
      <c r="CI32" s="923"/>
      <c r="CJ32" s="988" t="b">
        <v>0</v>
      </c>
      <c r="CL32" s="923"/>
      <c r="CN32" s="923"/>
      <c r="CO32" s="988" t="b">
        <v>0</v>
      </c>
      <c r="CP32" s="923"/>
      <c r="CQ32" s="988" t="b">
        <v>1</v>
      </c>
      <c r="CR32" s="923"/>
      <c r="CU32" s="923"/>
      <c r="CV32" s="988" t="b">
        <v>1</v>
      </c>
      <c r="CW32" s="923"/>
      <c r="CY32" s="923"/>
      <c r="CZ32" s="923"/>
      <c r="DA32" s="923"/>
      <c r="DB32" s="988" t="s">
        <v>717</v>
      </c>
      <c r="DC32" s="923"/>
      <c r="DD32" s="923"/>
      <c r="DE32" s="988" t="s">
        <v>718</v>
      </c>
      <c r="DF32" s="988" t="s">
        <v>719</v>
      </c>
      <c r="DG32" s="923"/>
      <c r="DH32" s="923"/>
      <c r="DI32" s="988" t="s">
        <v>999</v>
      </c>
      <c r="DJ32" s="988" t="s">
        <v>721</v>
      </c>
      <c r="DK32" s="988" t="s">
        <v>722</v>
      </c>
      <c r="DL32" s="988" t="s">
        <v>723</v>
      </c>
      <c r="DM32" s="923"/>
      <c r="DN32" s="988">
        <v>5.593840163E11</v>
      </c>
      <c r="DO32" s="988" t="s">
        <v>927</v>
      </c>
      <c r="DR32" s="923"/>
      <c r="DS32" s="988" t="s">
        <v>998</v>
      </c>
      <c r="DU32" s="923"/>
      <c r="DV32" s="923"/>
      <c r="DW32" s="988" t="s">
        <v>1000</v>
      </c>
      <c r="DX32" s="988" t="b">
        <v>0</v>
      </c>
      <c r="DY32" s="988">
        <v>0.0</v>
      </c>
      <c r="DZ32" s="923"/>
      <c r="EA32" s="988" t="s">
        <v>727</v>
      </c>
      <c r="EB32" s="923"/>
      <c r="ED32" s="923"/>
      <c r="EE32" s="923"/>
    </row>
    <row r="33">
      <c r="A33" s="988" t="s">
        <v>989</v>
      </c>
      <c r="B33" s="988" t="s">
        <v>990</v>
      </c>
      <c r="C33" s="988" t="s">
        <v>991</v>
      </c>
      <c r="E33" s="923"/>
      <c r="I33" s="988" t="s">
        <v>992</v>
      </c>
      <c r="L33" s="988" t="s">
        <v>706</v>
      </c>
      <c r="N33" s="988" t="b">
        <v>1</v>
      </c>
      <c r="Q33" s="988" t="s">
        <v>1001</v>
      </c>
      <c r="R33" s="1056"/>
      <c r="S33" s="923"/>
      <c r="T33" s="988" t="b">
        <v>0</v>
      </c>
      <c r="U33" s="988" t="b">
        <v>0</v>
      </c>
      <c r="V33" s="988" t="b">
        <v>0</v>
      </c>
      <c r="W33" s="988" t="b">
        <v>0</v>
      </c>
      <c r="X33" s="988" t="b">
        <v>0</v>
      </c>
      <c r="Z33" s="923"/>
      <c r="AA33" s="988" t="s">
        <v>1002</v>
      </c>
      <c r="AC33" s="988" t="s">
        <v>736</v>
      </c>
      <c r="AF33" s="923"/>
      <c r="AG33" s="988" t="s">
        <v>989</v>
      </c>
      <c r="AH33" s="988" t="s">
        <v>990</v>
      </c>
      <c r="AI33" s="988" t="s">
        <v>991</v>
      </c>
      <c r="AK33" s="923"/>
      <c r="AL33" s="923"/>
      <c r="AN33" s="988" t="s">
        <v>710</v>
      </c>
      <c r="AO33" s="923"/>
      <c r="AQ33" s="923"/>
      <c r="AR33" s="988" t="b">
        <v>0</v>
      </c>
      <c r="AS33" s="988" t="b">
        <v>0</v>
      </c>
      <c r="AT33" s="988" t="b">
        <v>0</v>
      </c>
      <c r="AW33" s="988" t="s">
        <v>711</v>
      </c>
      <c r="AX33" s="988" t="s">
        <v>1003</v>
      </c>
      <c r="AY33" s="923"/>
      <c r="AZ33" s="923"/>
      <c r="BD33" s="988" t="s">
        <v>736</v>
      </c>
      <c r="BG33" s="923"/>
      <c r="BH33" s="1057" t="s">
        <v>1004</v>
      </c>
      <c r="BI33" s="988" t="b">
        <v>0</v>
      </c>
      <c r="BJ33" s="923"/>
      <c r="BK33" s="923"/>
      <c r="BL33" s="988" t="b">
        <v>0</v>
      </c>
      <c r="BM33" s="988">
        <v>4.0</v>
      </c>
      <c r="BN33" s="988" t="s">
        <v>714</v>
      </c>
      <c r="BO33" s="923"/>
      <c r="BP33" s="923"/>
      <c r="BS33" s="923"/>
      <c r="BU33" s="923"/>
      <c r="BW33" s="923"/>
      <c r="BX33" s="988" t="s">
        <v>1003</v>
      </c>
      <c r="BY33" s="923"/>
      <c r="BZ33" s="988" t="s">
        <v>1005</v>
      </c>
      <c r="CA33" s="923"/>
      <c r="CB33" s="988" t="s">
        <v>32</v>
      </c>
      <c r="CC33" s="923"/>
      <c r="CE33" s="923"/>
      <c r="CF33" s="923"/>
      <c r="CG33" s="923"/>
      <c r="CH33" s="988" t="s">
        <v>1006</v>
      </c>
      <c r="CI33" s="923"/>
      <c r="CJ33" s="988" t="b">
        <v>0</v>
      </c>
      <c r="CL33" s="923"/>
      <c r="CN33" s="923"/>
      <c r="CO33" s="988" t="b">
        <v>0</v>
      </c>
      <c r="CP33" s="923"/>
      <c r="CQ33" s="988" t="b">
        <v>1</v>
      </c>
      <c r="CR33" s="923"/>
      <c r="CU33" s="923"/>
      <c r="CV33" s="988" t="b">
        <v>1</v>
      </c>
      <c r="CW33" s="923"/>
      <c r="CY33" s="923"/>
      <c r="CZ33" s="923"/>
      <c r="DA33" s="923"/>
      <c r="DB33" s="988" t="s">
        <v>717</v>
      </c>
      <c r="DC33" s="923"/>
      <c r="DD33" s="923"/>
      <c r="DE33" s="988" t="s">
        <v>718</v>
      </c>
      <c r="DF33" s="988" t="s">
        <v>719</v>
      </c>
      <c r="DG33" s="923"/>
      <c r="DH33" s="923"/>
      <c r="DI33" s="988" t="s">
        <v>1007</v>
      </c>
      <c r="DJ33" s="988" t="s">
        <v>721</v>
      </c>
      <c r="DK33" s="988" t="s">
        <v>722</v>
      </c>
      <c r="DL33" s="988" t="s">
        <v>723</v>
      </c>
      <c r="DM33" s="923"/>
      <c r="DN33" s="988">
        <v>5.61471137E9</v>
      </c>
      <c r="DO33" s="988" t="s">
        <v>927</v>
      </c>
      <c r="DR33" s="923"/>
      <c r="DS33" s="988" t="s">
        <v>1006</v>
      </c>
      <c r="DU33" s="923"/>
      <c r="DV33" s="923"/>
      <c r="DW33" s="988" t="s">
        <v>1008</v>
      </c>
      <c r="DX33" s="988" t="b">
        <v>0</v>
      </c>
      <c r="DY33" s="988">
        <v>0.0</v>
      </c>
      <c r="DZ33" s="923"/>
      <c r="EA33" s="988" t="s">
        <v>727</v>
      </c>
      <c r="EB33" s="923"/>
      <c r="ED33" s="923"/>
      <c r="EE33" s="923"/>
    </row>
    <row r="34">
      <c r="A34" s="988" t="s">
        <v>989</v>
      </c>
      <c r="B34" s="988" t="s">
        <v>990</v>
      </c>
      <c r="C34" s="988" t="s">
        <v>991</v>
      </c>
      <c r="E34" s="923"/>
      <c r="I34" s="988" t="s">
        <v>992</v>
      </c>
      <c r="L34" s="988" t="s">
        <v>706</v>
      </c>
      <c r="N34" s="988" t="b">
        <v>1</v>
      </c>
      <c r="Q34" s="988" t="s">
        <v>1009</v>
      </c>
      <c r="R34" s="1056"/>
      <c r="S34" s="923"/>
      <c r="T34" s="988" t="b">
        <v>0</v>
      </c>
      <c r="U34" s="988" t="b">
        <v>0</v>
      </c>
      <c r="V34" s="988" t="b">
        <v>0</v>
      </c>
      <c r="W34" s="988" t="b">
        <v>0</v>
      </c>
      <c r="X34" s="988" t="b">
        <v>0</v>
      </c>
      <c r="Z34" s="923"/>
      <c r="AA34" s="988" t="s">
        <v>1010</v>
      </c>
      <c r="AF34" s="923"/>
      <c r="AG34" s="988" t="s">
        <v>989</v>
      </c>
      <c r="AH34" s="988" t="s">
        <v>990</v>
      </c>
      <c r="AI34" s="988" t="s">
        <v>991</v>
      </c>
      <c r="AK34" s="923"/>
      <c r="AL34" s="923"/>
      <c r="AN34" s="988" t="s">
        <v>710</v>
      </c>
      <c r="AO34" s="923"/>
      <c r="AQ34" s="923"/>
      <c r="AR34" s="988" t="b">
        <v>0</v>
      </c>
      <c r="AS34" s="988" t="b">
        <v>0</v>
      </c>
      <c r="AT34" s="988" t="b">
        <v>0</v>
      </c>
      <c r="AW34" s="988" t="s">
        <v>711</v>
      </c>
      <c r="AX34" s="988" t="s">
        <v>1011</v>
      </c>
      <c r="AY34" s="923"/>
      <c r="AZ34" s="923"/>
      <c r="BG34" s="923"/>
      <c r="BH34" s="1057" t="s">
        <v>1012</v>
      </c>
      <c r="BI34" s="988" t="b">
        <v>0</v>
      </c>
      <c r="BJ34" s="923"/>
      <c r="BK34" s="923"/>
      <c r="BL34" s="988" t="b">
        <v>0</v>
      </c>
      <c r="BM34" s="988">
        <v>4.0</v>
      </c>
      <c r="BN34" s="988" t="s">
        <v>714</v>
      </c>
      <c r="BO34" s="923"/>
      <c r="BP34" s="923"/>
      <c r="BS34" s="923"/>
      <c r="BU34" s="923"/>
      <c r="BW34" s="923"/>
      <c r="BX34" s="988" t="s">
        <v>1011</v>
      </c>
      <c r="BY34" s="923"/>
      <c r="BZ34" s="988" t="s">
        <v>1013</v>
      </c>
      <c r="CA34" s="923"/>
      <c r="CB34" s="988" t="s">
        <v>32</v>
      </c>
      <c r="CC34" s="923"/>
      <c r="CE34" s="923"/>
      <c r="CF34" s="923"/>
      <c r="CG34" s="923"/>
      <c r="CH34" s="988" t="s">
        <v>1014</v>
      </c>
      <c r="CI34" s="923"/>
      <c r="CJ34" s="988" t="b">
        <v>0</v>
      </c>
      <c r="CL34" s="923"/>
      <c r="CN34" s="923"/>
      <c r="CO34" s="988" t="b">
        <v>0</v>
      </c>
      <c r="CP34" s="923"/>
      <c r="CQ34" s="988" t="b">
        <v>1</v>
      </c>
      <c r="CR34" s="923"/>
      <c r="CU34" s="923"/>
      <c r="CV34" s="988" t="b">
        <v>1</v>
      </c>
      <c r="CW34" s="923"/>
      <c r="CY34" s="923"/>
      <c r="CZ34" s="923"/>
      <c r="DA34" s="923"/>
      <c r="DB34" s="988" t="s">
        <v>717</v>
      </c>
      <c r="DC34" s="923"/>
      <c r="DD34" s="923"/>
      <c r="DE34" s="988" t="s">
        <v>718</v>
      </c>
      <c r="DF34" s="988" t="s">
        <v>719</v>
      </c>
      <c r="DG34" s="923"/>
      <c r="DH34" s="923"/>
      <c r="DI34" s="988" t="s">
        <v>1015</v>
      </c>
      <c r="DJ34" s="988" t="s">
        <v>721</v>
      </c>
      <c r="DK34" s="988" t="s">
        <v>722</v>
      </c>
      <c r="DL34" s="988" t="s">
        <v>723</v>
      </c>
      <c r="DM34" s="923"/>
      <c r="DN34" s="988">
        <v>5.646446329E9</v>
      </c>
      <c r="DO34" s="988" t="s">
        <v>927</v>
      </c>
      <c r="DP34" s="988" t="s">
        <v>724</v>
      </c>
      <c r="DQ34" s="923"/>
      <c r="DR34" s="923"/>
      <c r="DS34" s="988" t="s">
        <v>1014</v>
      </c>
      <c r="DU34" s="923"/>
      <c r="DV34" s="923"/>
      <c r="DW34" s="988" t="s">
        <v>1016</v>
      </c>
      <c r="DX34" s="988" t="b">
        <v>0</v>
      </c>
      <c r="DY34" s="988">
        <v>0.0</v>
      </c>
      <c r="DZ34" s="923"/>
      <c r="EA34" s="988" t="s">
        <v>727</v>
      </c>
      <c r="EB34" s="923"/>
      <c r="ED34" s="923"/>
      <c r="EE34" s="923"/>
    </row>
    <row r="35">
      <c r="A35" s="988" t="s">
        <v>989</v>
      </c>
      <c r="B35" s="988" t="s">
        <v>990</v>
      </c>
      <c r="C35" s="988" t="s">
        <v>991</v>
      </c>
      <c r="D35" s="923"/>
      <c r="E35" s="923"/>
      <c r="I35" s="988" t="s">
        <v>992</v>
      </c>
      <c r="J35" s="923"/>
      <c r="L35" s="988" t="s">
        <v>706</v>
      </c>
      <c r="N35" s="988" t="b">
        <v>1</v>
      </c>
      <c r="P35" s="923"/>
      <c r="Q35" s="988" t="s">
        <v>1017</v>
      </c>
      <c r="R35" s="1056"/>
      <c r="S35" s="923"/>
      <c r="T35" s="988" t="b">
        <v>0</v>
      </c>
      <c r="U35" s="988" t="b">
        <v>0</v>
      </c>
      <c r="V35" s="988" t="b">
        <v>0</v>
      </c>
      <c r="W35" s="988" t="b">
        <v>0</v>
      </c>
      <c r="X35" s="988" t="b">
        <v>0</v>
      </c>
      <c r="Z35" s="923"/>
      <c r="AA35" s="988" t="s">
        <v>1018</v>
      </c>
      <c r="AC35" s="988" t="s">
        <v>736</v>
      </c>
      <c r="AF35" s="923"/>
      <c r="AG35" s="988" t="s">
        <v>989</v>
      </c>
      <c r="AH35" s="988" t="s">
        <v>990</v>
      </c>
      <c r="AI35" s="988" t="s">
        <v>991</v>
      </c>
      <c r="AJ35" s="923"/>
      <c r="AK35" s="923"/>
      <c r="AL35" s="923"/>
      <c r="AN35" s="988" t="s">
        <v>710</v>
      </c>
      <c r="AO35" s="923"/>
      <c r="AQ35" s="923"/>
      <c r="AR35" s="988" t="b">
        <v>0</v>
      </c>
      <c r="AS35" s="988" t="b">
        <v>0</v>
      </c>
      <c r="AT35" s="988" t="b">
        <v>0</v>
      </c>
      <c r="AU35" s="923"/>
      <c r="AW35" s="988" t="s">
        <v>711</v>
      </c>
      <c r="AX35" s="988" t="s">
        <v>1019</v>
      </c>
      <c r="AY35" s="923"/>
      <c r="AZ35" s="923"/>
      <c r="BG35" s="923"/>
      <c r="BH35" s="1057" t="s">
        <v>1020</v>
      </c>
      <c r="BI35" s="988" t="b">
        <v>0</v>
      </c>
      <c r="BJ35" s="923"/>
      <c r="BK35" s="923"/>
      <c r="BL35" s="988" t="b">
        <v>0</v>
      </c>
      <c r="BM35" s="988">
        <v>4.0</v>
      </c>
      <c r="BN35" s="988" t="s">
        <v>714</v>
      </c>
      <c r="BO35" s="923"/>
      <c r="BP35" s="923"/>
      <c r="BS35" s="923"/>
      <c r="BU35" s="923"/>
      <c r="BW35" s="923"/>
      <c r="BX35" s="988" t="s">
        <v>1019</v>
      </c>
      <c r="BY35" s="923"/>
      <c r="BZ35" s="988" t="s">
        <v>1021</v>
      </c>
      <c r="CA35" s="923"/>
      <c r="CB35" s="988" t="s">
        <v>32</v>
      </c>
      <c r="CC35" s="923"/>
      <c r="CE35" s="923"/>
      <c r="CF35" s="923"/>
      <c r="CG35" s="923"/>
      <c r="CH35" s="988" t="s">
        <v>1022</v>
      </c>
      <c r="CI35" s="923"/>
      <c r="CJ35" s="988" t="b">
        <v>0</v>
      </c>
      <c r="CL35" s="923"/>
      <c r="CN35" s="923"/>
      <c r="CO35" s="988" t="b">
        <v>0</v>
      </c>
      <c r="CP35" s="923"/>
      <c r="CQ35" s="988" t="b">
        <v>1</v>
      </c>
      <c r="CR35" s="923"/>
      <c r="CT35" s="923"/>
      <c r="CU35" s="923"/>
      <c r="CV35" s="988" t="b">
        <v>1</v>
      </c>
      <c r="CW35" s="923"/>
      <c r="CX35" s="923"/>
      <c r="CY35" s="923"/>
      <c r="CZ35" s="923"/>
      <c r="DA35" s="923"/>
      <c r="DB35" s="988" t="s">
        <v>717</v>
      </c>
      <c r="DC35" s="923"/>
      <c r="DD35" s="923"/>
      <c r="DE35" s="988" t="s">
        <v>718</v>
      </c>
      <c r="DF35" s="988" t="s">
        <v>719</v>
      </c>
      <c r="DG35" s="923"/>
      <c r="DH35" s="923"/>
      <c r="DI35" s="988" t="s">
        <v>1023</v>
      </c>
      <c r="DJ35" s="988" t="s">
        <v>721</v>
      </c>
      <c r="DK35" s="988" t="s">
        <v>722</v>
      </c>
      <c r="DL35" s="988" t="s">
        <v>723</v>
      </c>
      <c r="DM35" s="923"/>
      <c r="DN35" s="988">
        <v>7.221601681E9</v>
      </c>
      <c r="DO35" s="988" t="s">
        <v>848</v>
      </c>
      <c r="DP35" s="988" t="s">
        <v>724</v>
      </c>
      <c r="DQ35" s="923"/>
      <c r="DR35" s="923"/>
      <c r="DS35" s="988" t="s">
        <v>1022</v>
      </c>
      <c r="DU35" s="923"/>
      <c r="DV35" s="923"/>
      <c r="DW35" s="988" t="s">
        <v>1024</v>
      </c>
      <c r="DX35" s="988" t="b">
        <v>0</v>
      </c>
      <c r="DY35" s="988">
        <v>0.0</v>
      </c>
      <c r="DZ35" s="923"/>
      <c r="EA35" s="988" t="s">
        <v>727</v>
      </c>
      <c r="EB35" s="923"/>
      <c r="EC35" s="923"/>
      <c r="ED35" s="923"/>
      <c r="EE35" s="923"/>
    </row>
    <row r="36">
      <c r="A36" s="988" t="s">
        <v>989</v>
      </c>
      <c r="B36" s="988" t="s">
        <v>990</v>
      </c>
      <c r="C36" s="988" t="s">
        <v>991</v>
      </c>
      <c r="E36" s="923"/>
      <c r="I36" s="988" t="s">
        <v>992</v>
      </c>
      <c r="L36" s="988" t="s">
        <v>706</v>
      </c>
      <c r="N36" s="988" t="b">
        <v>1</v>
      </c>
      <c r="Q36" s="988" t="s">
        <v>1025</v>
      </c>
      <c r="R36" s="1056"/>
      <c r="S36" s="923"/>
      <c r="T36" s="988" t="b">
        <v>0</v>
      </c>
      <c r="U36" s="988" t="b">
        <v>0</v>
      </c>
      <c r="V36" s="988" t="b">
        <v>0</v>
      </c>
      <c r="W36" s="988" t="b">
        <v>0</v>
      </c>
      <c r="X36" s="988" t="b">
        <v>0</v>
      </c>
      <c r="Z36" s="923"/>
      <c r="AA36" s="988" t="s">
        <v>1026</v>
      </c>
      <c r="AB36" s="923"/>
      <c r="AC36" s="923"/>
      <c r="AF36" s="988" t="s">
        <v>297</v>
      </c>
      <c r="AG36" s="988" t="s">
        <v>989</v>
      </c>
      <c r="AH36" s="988" t="s">
        <v>990</v>
      </c>
      <c r="AI36" s="988" t="s">
        <v>991</v>
      </c>
      <c r="AK36" s="923"/>
      <c r="AL36" s="923"/>
      <c r="AN36" s="988" t="s">
        <v>710</v>
      </c>
      <c r="AO36" s="923"/>
      <c r="AQ36" s="923"/>
      <c r="AR36" s="988" t="b">
        <v>0</v>
      </c>
      <c r="AS36" s="988" t="b">
        <v>0</v>
      </c>
      <c r="AT36" s="988" t="b">
        <v>0</v>
      </c>
      <c r="AU36" s="923"/>
      <c r="AW36" s="988" t="s">
        <v>711</v>
      </c>
      <c r="AX36" s="988" t="s">
        <v>1027</v>
      </c>
      <c r="AY36" s="923"/>
      <c r="AZ36" s="923"/>
      <c r="BG36" s="923"/>
      <c r="BH36" s="1057" t="s">
        <v>1028</v>
      </c>
      <c r="BI36" s="988" t="b">
        <v>0</v>
      </c>
      <c r="BJ36" s="923"/>
      <c r="BK36" s="923"/>
      <c r="BL36" s="988" t="b">
        <v>0</v>
      </c>
      <c r="BM36" s="988">
        <v>4.0</v>
      </c>
      <c r="BN36" s="988" t="s">
        <v>714</v>
      </c>
      <c r="BO36" s="923"/>
      <c r="BP36" s="923"/>
      <c r="BQ36" s="923"/>
      <c r="BS36" s="923"/>
      <c r="BU36" s="923"/>
      <c r="BW36" s="923"/>
      <c r="BX36" s="988" t="s">
        <v>1027</v>
      </c>
      <c r="BY36" s="923"/>
      <c r="BZ36" s="988" t="s">
        <v>1029</v>
      </c>
      <c r="CA36" s="923"/>
      <c r="CB36" s="988" t="s">
        <v>32</v>
      </c>
      <c r="CC36" s="923"/>
      <c r="CE36" s="923"/>
      <c r="CF36" s="923"/>
      <c r="CG36" s="923"/>
      <c r="CH36" s="988" t="s">
        <v>1030</v>
      </c>
      <c r="CI36" s="923"/>
      <c r="CJ36" s="988" t="b">
        <v>0</v>
      </c>
      <c r="CL36" s="923"/>
      <c r="CM36" s="923"/>
      <c r="CN36" s="923"/>
      <c r="CO36" s="988" t="b">
        <v>0</v>
      </c>
      <c r="CP36" s="923"/>
      <c r="CQ36" s="988" t="b">
        <v>1</v>
      </c>
      <c r="CR36" s="923"/>
      <c r="CU36" s="923"/>
      <c r="CV36" s="988" t="b">
        <v>1</v>
      </c>
      <c r="CW36" s="923"/>
      <c r="CY36" s="923"/>
      <c r="CZ36" s="923"/>
      <c r="DA36" s="923"/>
      <c r="DB36" s="988" t="s">
        <v>717</v>
      </c>
      <c r="DC36" s="923"/>
      <c r="DD36" s="923"/>
      <c r="DE36" s="988" t="s">
        <v>718</v>
      </c>
      <c r="DF36" s="988" t="s">
        <v>719</v>
      </c>
      <c r="DG36" s="923"/>
      <c r="DH36" s="923"/>
      <c r="DI36" s="988" t="s">
        <v>1031</v>
      </c>
      <c r="DJ36" s="988" t="s">
        <v>721</v>
      </c>
      <c r="DK36" s="988" t="s">
        <v>722</v>
      </c>
      <c r="DL36" s="988" t="s">
        <v>723</v>
      </c>
      <c r="DM36" s="923"/>
      <c r="DN36" s="988">
        <v>5.521340796E9</v>
      </c>
      <c r="DO36" s="988" t="s">
        <v>848</v>
      </c>
      <c r="DP36" s="988" t="s">
        <v>724</v>
      </c>
      <c r="DR36" s="923"/>
      <c r="DS36" s="988" t="s">
        <v>1030</v>
      </c>
      <c r="DU36" s="923"/>
      <c r="DV36" s="923"/>
      <c r="DW36" s="988" t="s">
        <v>1032</v>
      </c>
      <c r="DX36" s="988" t="b">
        <v>0</v>
      </c>
      <c r="DY36" s="988">
        <v>0.0</v>
      </c>
      <c r="DZ36" s="923"/>
      <c r="EA36" s="988" t="s">
        <v>727</v>
      </c>
      <c r="EB36" s="923"/>
      <c r="EC36" s="923"/>
      <c r="ED36" s="923"/>
      <c r="EE36" s="923"/>
    </row>
    <row r="37">
      <c r="A37" s="988" t="s">
        <v>989</v>
      </c>
      <c r="B37" s="988" t="s">
        <v>990</v>
      </c>
      <c r="C37" s="988" t="s">
        <v>991</v>
      </c>
      <c r="E37" s="923"/>
      <c r="I37" s="988" t="s">
        <v>992</v>
      </c>
      <c r="L37" s="988" t="s">
        <v>706</v>
      </c>
      <c r="N37" s="988" t="b">
        <v>1</v>
      </c>
      <c r="Q37" s="988" t="s">
        <v>1033</v>
      </c>
      <c r="R37" s="1056"/>
      <c r="S37" s="923"/>
      <c r="T37" s="988" t="b">
        <v>0</v>
      </c>
      <c r="U37" s="988" t="b">
        <v>0</v>
      </c>
      <c r="V37" s="988" t="b">
        <v>0</v>
      </c>
      <c r="W37" s="988" t="b">
        <v>0</v>
      </c>
      <c r="X37" s="988" t="b">
        <v>0</v>
      </c>
      <c r="Z37" s="923"/>
      <c r="AA37" s="988" t="s">
        <v>1034</v>
      </c>
      <c r="AC37" s="988" t="s">
        <v>709</v>
      </c>
      <c r="AF37" s="988" t="s">
        <v>297</v>
      </c>
      <c r="AG37" s="988" t="s">
        <v>989</v>
      </c>
      <c r="AH37" s="988" t="s">
        <v>990</v>
      </c>
      <c r="AI37" s="988" t="s">
        <v>991</v>
      </c>
      <c r="AK37" s="923"/>
      <c r="AL37" s="923"/>
      <c r="AN37" s="988" t="s">
        <v>710</v>
      </c>
      <c r="AO37" s="923"/>
      <c r="AQ37" s="923"/>
      <c r="AR37" s="988" t="b">
        <v>0</v>
      </c>
      <c r="AS37" s="988" t="b">
        <v>0</v>
      </c>
      <c r="AT37" s="988" t="b">
        <v>0</v>
      </c>
      <c r="AU37" s="923"/>
      <c r="AW37" s="988" t="s">
        <v>711</v>
      </c>
      <c r="AX37" s="988" t="s">
        <v>1035</v>
      </c>
      <c r="AY37" s="923"/>
      <c r="AZ37" s="923"/>
      <c r="BD37" s="988" t="s">
        <v>709</v>
      </c>
      <c r="BG37" s="923"/>
      <c r="BH37" s="1057" t="s">
        <v>1036</v>
      </c>
      <c r="BI37" s="988" t="b">
        <v>0</v>
      </c>
      <c r="BJ37" s="923"/>
      <c r="BK37" s="923"/>
      <c r="BL37" s="988" t="b">
        <v>0</v>
      </c>
      <c r="BM37" s="988">
        <v>4.0</v>
      </c>
      <c r="BN37" s="988" t="s">
        <v>714</v>
      </c>
      <c r="BO37" s="923"/>
      <c r="BP37" s="923"/>
      <c r="BS37" s="923"/>
      <c r="BU37" s="923"/>
      <c r="BW37" s="923"/>
      <c r="BX37" s="988" t="s">
        <v>1035</v>
      </c>
      <c r="BY37" s="923"/>
      <c r="BZ37" s="988" t="s">
        <v>1037</v>
      </c>
      <c r="CA37" s="923"/>
      <c r="CB37" s="988" t="s">
        <v>32</v>
      </c>
      <c r="CC37" s="923"/>
      <c r="CE37" s="923"/>
      <c r="CF37" s="923"/>
      <c r="CG37" s="923"/>
      <c r="CH37" s="988" t="s">
        <v>1038</v>
      </c>
      <c r="CI37" s="923"/>
      <c r="CJ37" s="988" t="b">
        <v>0</v>
      </c>
      <c r="CL37" s="923"/>
      <c r="CN37" s="923"/>
      <c r="CO37" s="988" t="b">
        <v>0</v>
      </c>
      <c r="CP37" s="923"/>
      <c r="CQ37" s="988" t="b">
        <v>1</v>
      </c>
      <c r="CR37" s="923"/>
      <c r="CU37" s="923"/>
      <c r="CV37" s="988" t="b">
        <v>1</v>
      </c>
      <c r="CW37" s="923"/>
      <c r="CY37" s="923"/>
      <c r="CZ37" s="923"/>
      <c r="DA37" s="923"/>
      <c r="DB37" s="988" t="s">
        <v>717</v>
      </c>
      <c r="DC37" s="923"/>
      <c r="DD37" s="923"/>
      <c r="DE37" s="988" t="s">
        <v>718</v>
      </c>
      <c r="DF37" s="988" t="s">
        <v>719</v>
      </c>
      <c r="DG37" s="923"/>
      <c r="DH37" s="923"/>
      <c r="DI37" s="988" t="s">
        <v>1039</v>
      </c>
      <c r="DJ37" s="988" t="s">
        <v>721</v>
      </c>
      <c r="DK37" s="988" t="s">
        <v>722</v>
      </c>
      <c r="DL37" s="988" t="s">
        <v>723</v>
      </c>
      <c r="DM37" s="923"/>
      <c r="DN37" s="988">
        <v>5.525028382E9</v>
      </c>
      <c r="DO37" s="988" t="s">
        <v>927</v>
      </c>
      <c r="DR37" s="923"/>
      <c r="DS37" s="988" t="s">
        <v>1038</v>
      </c>
      <c r="DU37" s="923"/>
      <c r="DV37" s="923"/>
      <c r="DW37" s="988" t="s">
        <v>1040</v>
      </c>
      <c r="DX37" s="988" t="b">
        <v>0</v>
      </c>
      <c r="DY37" s="988">
        <v>0.0</v>
      </c>
      <c r="DZ37" s="923"/>
      <c r="EA37" s="988" t="s">
        <v>727</v>
      </c>
      <c r="EB37" s="923"/>
      <c r="EC37" s="923"/>
      <c r="ED37" s="923"/>
      <c r="EE37" s="923"/>
    </row>
    <row r="38">
      <c r="A38" s="988" t="s">
        <v>989</v>
      </c>
      <c r="B38" s="988" t="s">
        <v>990</v>
      </c>
      <c r="C38" s="988" t="s">
        <v>991</v>
      </c>
      <c r="E38" s="923"/>
      <c r="I38" s="988" t="s">
        <v>992</v>
      </c>
      <c r="L38" s="988" t="s">
        <v>706</v>
      </c>
      <c r="N38" s="988" t="b">
        <v>1</v>
      </c>
      <c r="Q38" s="988" t="s">
        <v>1041</v>
      </c>
      <c r="R38" s="1056"/>
      <c r="S38" s="923"/>
      <c r="T38" s="988" t="b">
        <v>0</v>
      </c>
      <c r="U38" s="988" t="b">
        <v>0</v>
      </c>
      <c r="V38" s="988" t="b">
        <v>0</v>
      </c>
      <c r="W38" s="988" t="b">
        <v>0</v>
      </c>
      <c r="X38" s="988" t="b">
        <v>0</v>
      </c>
      <c r="Z38" s="923"/>
      <c r="AA38" s="988" t="s">
        <v>1042</v>
      </c>
      <c r="AC38" s="923"/>
      <c r="AF38" s="988" t="s">
        <v>297</v>
      </c>
      <c r="AG38" s="988" t="s">
        <v>989</v>
      </c>
      <c r="AH38" s="988" t="s">
        <v>990</v>
      </c>
      <c r="AI38" s="988" t="s">
        <v>991</v>
      </c>
      <c r="AK38" s="923"/>
      <c r="AL38" s="923"/>
      <c r="AN38" s="988" t="s">
        <v>710</v>
      </c>
      <c r="AO38" s="923"/>
      <c r="AQ38" s="923"/>
      <c r="AR38" s="988" t="b">
        <v>0</v>
      </c>
      <c r="AS38" s="988" t="b">
        <v>0</v>
      </c>
      <c r="AT38" s="988" t="b">
        <v>0</v>
      </c>
      <c r="AW38" s="988" t="s">
        <v>711</v>
      </c>
      <c r="AX38" s="988" t="s">
        <v>1043</v>
      </c>
      <c r="AY38" s="923"/>
      <c r="AZ38" s="923"/>
      <c r="BD38" s="988" t="s">
        <v>736</v>
      </c>
      <c r="BG38" s="923"/>
      <c r="BH38" s="1057" t="s">
        <v>1044</v>
      </c>
      <c r="BI38" s="988" t="b">
        <v>0</v>
      </c>
      <c r="BJ38" s="923"/>
      <c r="BK38" s="923"/>
      <c r="BL38" s="988" t="b">
        <v>0</v>
      </c>
      <c r="BM38" s="988">
        <v>4.0</v>
      </c>
      <c r="BN38" s="988" t="s">
        <v>714</v>
      </c>
      <c r="BO38" s="923"/>
      <c r="BP38" s="923"/>
      <c r="BS38" s="923"/>
      <c r="BU38" s="923"/>
      <c r="BW38" s="923"/>
      <c r="BX38" s="988" t="s">
        <v>1043</v>
      </c>
      <c r="BY38" s="923"/>
      <c r="BZ38" s="988" t="s">
        <v>1045</v>
      </c>
      <c r="CA38" s="923"/>
      <c r="CB38" s="988" t="s">
        <v>32</v>
      </c>
      <c r="CC38" s="923"/>
      <c r="CE38" s="923"/>
      <c r="CF38" s="923"/>
      <c r="CG38" s="923"/>
      <c r="CH38" s="988" t="s">
        <v>1046</v>
      </c>
      <c r="CI38" s="923"/>
      <c r="CJ38" s="988" t="b">
        <v>0</v>
      </c>
      <c r="CL38" s="923"/>
      <c r="CN38" s="923"/>
      <c r="CO38" s="988" t="b">
        <v>0</v>
      </c>
      <c r="CP38" s="923"/>
      <c r="CQ38" s="988" t="b">
        <v>1</v>
      </c>
      <c r="CR38" s="923"/>
      <c r="CU38" s="923"/>
      <c r="CV38" s="988" t="b">
        <v>1</v>
      </c>
      <c r="CW38" s="923"/>
      <c r="CY38" s="923"/>
      <c r="CZ38" s="923"/>
      <c r="DA38" s="923"/>
      <c r="DB38" s="988" t="s">
        <v>717</v>
      </c>
      <c r="DC38" s="923"/>
      <c r="DD38" s="923"/>
      <c r="DE38" s="988" t="s">
        <v>718</v>
      </c>
      <c r="DF38" s="988" t="s">
        <v>719</v>
      </c>
      <c r="DG38" s="923"/>
      <c r="DH38" s="923"/>
      <c r="DI38" s="988" t="s">
        <v>1047</v>
      </c>
      <c r="DJ38" s="988" t="s">
        <v>721</v>
      </c>
      <c r="DK38" s="988" t="s">
        <v>722</v>
      </c>
      <c r="DL38" s="988" t="s">
        <v>723</v>
      </c>
      <c r="DM38" s="923"/>
      <c r="DN38" s="988">
        <v>5.514861719E9</v>
      </c>
      <c r="DO38" s="988" t="s">
        <v>741</v>
      </c>
      <c r="DP38" s="988" t="s">
        <v>724</v>
      </c>
      <c r="DR38" s="923"/>
      <c r="DS38" s="988" t="s">
        <v>1046</v>
      </c>
      <c r="DU38" s="923"/>
      <c r="DV38" s="923"/>
      <c r="DW38" s="988" t="s">
        <v>1048</v>
      </c>
      <c r="DX38" s="988" t="b">
        <v>0</v>
      </c>
      <c r="DY38" s="988">
        <v>0.0</v>
      </c>
      <c r="DZ38" s="923"/>
      <c r="EA38" s="988" t="s">
        <v>727</v>
      </c>
      <c r="EB38" s="923"/>
      <c r="ED38" s="923"/>
      <c r="EE38" s="923"/>
    </row>
    <row r="39">
      <c r="A39" s="988" t="s">
        <v>989</v>
      </c>
      <c r="B39" s="988" t="s">
        <v>990</v>
      </c>
      <c r="C39" s="988" t="s">
        <v>991</v>
      </c>
      <c r="E39" s="923"/>
      <c r="I39" s="988" t="s">
        <v>992</v>
      </c>
      <c r="L39" s="988" t="s">
        <v>706</v>
      </c>
      <c r="N39" s="988" t="b">
        <v>1</v>
      </c>
      <c r="Q39" s="988" t="s">
        <v>1049</v>
      </c>
      <c r="R39" s="1056"/>
      <c r="S39" s="923"/>
      <c r="T39" s="988" t="b">
        <v>0</v>
      </c>
      <c r="U39" s="988" t="b">
        <v>0</v>
      </c>
      <c r="V39" s="988" t="b">
        <v>0</v>
      </c>
      <c r="W39" s="988" t="b">
        <v>0</v>
      </c>
      <c r="X39" s="988" t="b">
        <v>0</v>
      </c>
      <c r="Z39" s="923"/>
      <c r="AA39" s="988" t="s">
        <v>1050</v>
      </c>
      <c r="AC39" s="988" t="s">
        <v>1051</v>
      </c>
      <c r="AF39" s="988" t="s">
        <v>297</v>
      </c>
      <c r="AG39" s="988" t="s">
        <v>989</v>
      </c>
      <c r="AH39" s="988" t="s">
        <v>990</v>
      </c>
      <c r="AI39" s="988" t="s">
        <v>991</v>
      </c>
      <c r="AK39" s="923"/>
      <c r="AL39" s="923"/>
      <c r="AN39" s="988" t="s">
        <v>710</v>
      </c>
      <c r="AO39" s="923"/>
      <c r="AQ39" s="923"/>
      <c r="AR39" s="988" t="b">
        <v>0</v>
      </c>
      <c r="AS39" s="988" t="b">
        <v>0</v>
      </c>
      <c r="AT39" s="988" t="b">
        <v>0</v>
      </c>
      <c r="AU39" s="923"/>
      <c r="AW39" s="988" t="s">
        <v>711</v>
      </c>
      <c r="AX39" s="988" t="s">
        <v>1052</v>
      </c>
      <c r="AY39" s="923"/>
      <c r="AZ39" s="923"/>
      <c r="BD39" s="988" t="s">
        <v>1053</v>
      </c>
      <c r="BE39" s="988" t="s">
        <v>1054</v>
      </c>
      <c r="BG39" s="923"/>
      <c r="BH39" s="1057" t="s">
        <v>1055</v>
      </c>
      <c r="BI39" s="988" t="b">
        <v>0</v>
      </c>
      <c r="BJ39" s="923"/>
      <c r="BK39" s="923"/>
      <c r="BL39" s="988" t="b">
        <v>0</v>
      </c>
      <c r="BM39" s="988">
        <v>4.0</v>
      </c>
      <c r="BN39" s="988" t="s">
        <v>714</v>
      </c>
      <c r="BO39" s="923"/>
      <c r="BP39" s="923"/>
      <c r="BS39" s="923"/>
      <c r="BU39" s="923"/>
      <c r="BW39" s="923"/>
      <c r="BX39" s="988" t="s">
        <v>1052</v>
      </c>
      <c r="BY39" s="923"/>
      <c r="BZ39" s="988" t="s">
        <v>1056</v>
      </c>
      <c r="CA39" s="923"/>
      <c r="CB39" s="988" t="s">
        <v>32</v>
      </c>
      <c r="CC39" s="923"/>
      <c r="CE39" s="923"/>
      <c r="CF39" s="923"/>
      <c r="CG39" s="923"/>
      <c r="CH39" s="988" t="s">
        <v>1057</v>
      </c>
      <c r="CI39" s="923"/>
      <c r="CJ39" s="988" t="b">
        <v>0</v>
      </c>
      <c r="CL39" s="923"/>
      <c r="CN39" s="923"/>
      <c r="CO39" s="988" t="b">
        <v>0</v>
      </c>
      <c r="CP39" s="923"/>
      <c r="CQ39" s="988" t="b">
        <v>1</v>
      </c>
      <c r="CR39" s="923"/>
      <c r="CU39" s="923"/>
      <c r="CV39" s="988" t="b">
        <v>1</v>
      </c>
      <c r="CW39" s="923"/>
      <c r="CY39" s="923"/>
      <c r="CZ39" s="923"/>
      <c r="DA39" s="923"/>
      <c r="DB39" s="988" t="s">
        <v>717</v>
      </c>
      <c r="DC39" s="923"/>
      <c r="DD39" s="923"/>
      <c r="DE39" s="988" t="s">
        <v>718</v>
      </c>
      <c r="DF39" s="988" t="s">
        <v>719</v>
      </c>
      <c r="DG39" s="923"/>
      <c r="DH39" s="923"/>
      <c r="DI39" s="988" t="s">
        <v>1058</v>
      </c>
      <c r="DJ39" s="988" t="s">
        <v>721</v>
      </c>
      <c r="DK39" s="988" t="s">
        <v>722</v>
      </c>
      <c r="DL39" s="988" t="s">
        <v>723</v>
      </c>
      <c r="DM39" s="923"/>
      <c r="DN39" s="988">
        <v>5.573823914E9</v>
      </c>
      <c r="DO39" s="988" t="s">
        <v>848</v>
      </c>
      <c r="DP39" s="988" t="s">
        <v>724</v>
      </c>
      <c r="DQ39" s="923"/>
      <c r="DR39" s="923"/>
      <c r="DS39" s="988" t="s">
        <v>1057</v>
      </c>
      <c r="DU39" s="923"/>
      <c r="DV39" s="923"/>
      <c r="DW39" s="988" t="s">
        <v>1059</v>
      </c>
      <c r="DX39" s="988" t="b">
        <v>0</v>
      </c>
      <c r="DY39" s="988">
        <v>0.0</v>
      </c>
      <c r="DZ39" s="923"/>
      <c r="EA39" s="988" t="s">
        <v>727</v>
      </c>
      <c r="EB39" s="923"/>
      <c r="ED39" s="923"/>
      <c r="EE39" s="923"/>
    </row>
    <row r="40">
      <c r="A40" s="988" t="s">
        <v>989</v>
      </c>
      <c r="B40" s="988" t="s">
        <v>990</v>
      </c>
      <c r="C40" s="988" t="s">
        <v>991</v>
      </c>
      <c r="E40" s="923"/>
      <c r="I40" s="988" t="s">
        <v>992</v>
      </c>
      <c r="L40" s="988" t="s">
        <v>706</v>
      </c>
      <c r="N40" s="988" t="b">
        <v>1</v>
      </c>
      <c r="Q40" s="988" t="s">
        <v>1060</v>
      </c>
      <c r="R40" s="1056"/>
      <c r="S40" s="923"/>
      <c r="T40" s="988" t="b">
        <v>0</v>
      </c>
      <c r="U40" s="988" t="b">
        <v>0</v>
      </c>
      <c r="V40" s="988" t="b">
        <v>0</v>
      </c>
      <c r="W40" s="988" t="b">
        <v>0</v>
      </c>
      <c r="X40" s="988" t="b">
        <v>0</v>
      </c>
      <c r="Z40" s="923"/>
      <c r="AA40" s="988" t="s">
        <v>1061</v>
      </c>
      <c r="AC40" s="923"/>
      <c r="AF40" s="988" t="s">
        <v>297</v>
      </c>
      <c r="AG40" s="988" t="s">
        <v>989</v>
      </c>
      <c r="AH40" s="988" t="s">
        <v>990</v>
      </c>
      <c r="AI40" s="988" t="s">
        <v>991</v>
      </c>
      <c r="AK40" s="923"/>
      <c r="AL40" s="923"/>
      <c r="AN40" s="988" t="s">
        <v>710</v>
      </c>
      <c r="AO40" s="923"/>
      <c r="AQ40" s="923"/>
      <c r="AR40" s="988" t="b">
        <v>0</v>
      </c>
      <c r="AS40" s="988" t="b">
        <v>0</v>
      </c>
      <c r="AT40" s="988" t="b">
        <v>0</v>
      </c>
      <c r="AW40" s="988" t="s">
        <v>711</v>
      </c>
      <c r="AX40" s="988" t="s">
        <v>1062</v>
      </c>
      <c r="AY40" s="923"/>
      <c r="AZ40" s="923"/>
      <c r="BD40" s="988" t="s">
        <v>736</v>
      </c>
      <c r="BG40" s="923"/>
      <c r="BH40" s="1057" t="s">
        <v>1063</v>
      </c>
      <c r="BI40" s="988" t="b">
        <v>0</v>
      </c>
      <c r="BJ40" s="923"/>
      <c r="BK40" s="923"/>
      <c r="BL40" s="988" t="b">
        <v>0</v>
      </c>
      <c r="BM40" s="988">
        <v>4.0</v>
      </c>
      <c r="BN40" s="988" t="s">
        <v>714</v>
      </c>
      <c r="BO40" s="923"/>
      <c r="BP40" s="923"/>
      <c r="BS40" s="923"/>
      <c r="BU40" s="923"/>
      <c r="BW40" s="923"/>
      <c r="BX40" s="988" t="s">
        <v>1062</v>
      </c>
      <c r="BY40" s="923"/>
      <c r="BZ40" s="988" t="s">
        <v>1064</v>
      </c>
      <c r="CA40" s="923"/>
      <c r="CB40" s="988" t="s">
        <v>32</v>
      </c>
      <c r="CC40" s="923"/>
      <c r="CE40" s="923"/>
      <c r="CF40" s="923"/>
      <c r="CG40" s="923"/>
      <c r="CH40" s="988" t="s">
        <v>1065</v>
      </c>
      <c r="CI40" s="923"/>
      <c r="CJ40" s="988" t="b">
        <v>0</v>
      </c>
      <c r="CL40" s="923"/>
      <c r="CN40" s="923"/>
      <c r="CO40" s="988" t="b">
        <v>0</v>
      </c>
      <c r="CP40" s="923"/>
      <c r="CQ40" s="988" t="b">
        <v>1</v>
      </c>
      <c r="CR40" s="923"/>
      <c r="CU40" s="923"/>
      <c r="CV40" s="988" t="b">
        <v>1</v>
      </c>
      <c r="CW40" s="923"/>
      <c r="CY40" s="923"/>
      <c r="CZ40" s="923"/>
      <c r="DA40" s="923"/>
      <c r="DB40" s="988" t="s">
        <v>717</v>
      </c>
      <c r="DC40" s="923"/>
      <c r="DD40" s="923"/>
      <c r="DE40" s="988" t="s">
        <v>718</v>
      </c>
      <c r="DF40" s="988" t="s">
        <v>719</v>
      </c>
      <c r="DG40" s="923"/>
      <c r="DH40" s="923"/>
      <c r="DI40" s="988" t="s">
        <v>1066</v>
      </c>
      <c r="DJ40" s="988" t="s">
        <v>721</v>
      </c>
      <c r="DK40" s="988" t="s">
        <v>722</v>
      </c>
      <c r="DL40" s="988" t="s">
        <v>723</v>
      </c>
      <c r="DM40" s="923"/>
      <c r="DN40" s="988">
        <v>5.533031572E9</v>
      </c>
      <c r="DO40" s="988" t="s">
        <v>927</v>
      </c>
      <c r="DQ40" s="923"/>
      <c r="DR40" s="923"/>
      <c r="DS40" s="988" t="s">
        <v>1065</v>
      </c>
      <c r="DU40" s="923"/>
      <c r="DV40" s="923"/>
      <c r="DW40" s="988" t="s">
        <v>1067</v>
      </c>
      <c r="DX40" s="988" t="b">
        <v>0</v>
      </c>
      <c r="DY40" s="988">
        <v>0.0</v>
      </c>
      <c r="DZ40" s="923"/>
      <c r="EA40" s="988" t="s">
        <v>727</v>
      </c>
      <c r="EB40" s="923"/>
      <c r="ED40" s="923"/>
      <c r="EE40" s="923"/>
    </row>
    <row r="41">
      <c r="A41" s="988" t="s">
        <v>929</v>
      </c>
      <c r="B41" s="988" t="s">
        <v>930</v>
      </c>
      <c r="C41" s="988" t="s">
        <v>931</v>
      </c>
      <c r="E41" s="923"/>
      <c r="L41" s="988" t="s">
        <v>706</v>
      </c>
      <c r="N41" s="988" t="b">
        <v>1</v>
      </c>
      <c r="Q41" s="988" t="s">
        <v>1068</v>
      </c>
      <c r="R41" s="1056"/>
      <c r="S41" s="923"/>
      <c r="T41" s="988" t="b">
        <v>0</v>
      </c>
      <c r="U41" s="988" t="b">
        <v>0</v>
      </c>
      <c r="V41" s="988" t="b">
        <v>0</v>
      </c>
      <c r="W41" s="988" t="b">
        <v>0</v>
      </c>
      <c r="X41" s="988" t="b">
        <v>0</v>
      </c>
      <c r="Z41" s="923"/>
      <c r="AA41" s="988" t="s">
        <v>1069</v>
      </c>
      <c r="AC41" s="923"/>
      <c r="AF41" s="988" t="s">
        <v>297</v>
      </c>
      <c r="AG41" s="988" t="s">
        <v>929</v>
      </c>
      <c r="AH41" s="988" t="s">
        <v>930</v>
      </c>
      <c r="AI41" s="988" t="s">
        <v>931</v>
      </c>
      <c r="AK41" s="923"/>
      <c r="AL41" s="923"/>
      <c r="AN41" s="988" t="s">
        <v>710</v>
      </c>
      <c r="AO41" s="923"/>
      <c r="AQ41" s="923"/>
      <c r="AR41" s="988" t="b">
        <v>0</v>
      </c>
      <c r="AS41" s="988" t="b">
        <v>0</v>
      </c>
      <c r="AT41" s="988" t="b">
        <v>0</v>
      </c>
      <c r="AU41" s="923"/>
      <c r="AW41" s="988" t="s">
        <v>934</v>
      </c>
      <c r="AX41" s="988" t="s">
        <v>1070</v>
      </c>
      <c r="AY41" s="923"/>
      <c r="AZ41" s="923"/>
      <c r="BG41" s="923"/>
      <c r="BH41" s="1057" t="s">
        <v>1071</v>
      </c>
      <c r="BI41" s="988" t="b">
        <v>0</v>
      </c>
      <c r="BJ41" s="923"/>
      <c r="BK41" s="923"/>
      <c r="BL41" s="988" t="b">
        <v>0</v>
      </c>
      <c r="BM41" s="988">
        <v>4.0</v>
      </c>
      <c r="BN41" s="923"/>
      <c r="BO41" s="923"/>
      <c r="BP41" s="923"/>
      <c r="BS41" s="923"/>
      <c r="BU41" s="923"/>
      <c r="BW41" s="923"/>
      <c r="BX41" s="988" t="s">
        <v>1070</v>
      </c>
      <c r="BY41" s="923"/>
      <c r="BZ41" s="988" t="s">
        <v>1072</v>
      </c>
      <c r="CA41" s="923"/>
      <c r="CB41" s="988" t="s">
        <v>32</v>
      </c>
      <c r="CC41" s="923"/>
      <c r="CE41" s="923"/>
      <c r="CF41" s="923"/>
      <c r="CG41" s="923"/>
      <c r="CH41" s="988" t="s">
        <v>1073</v>
      </c>
      <c r="CI41" s="923"/>
      <c r="CJ41" s="988" t="b">
        <v>0</v>
      </c>
      <c r="CL41" s="923"/>
      <c r="CN41" s="923"/>
      <c r="CO41" s="988" t="b">
        <v>0</v>
      </c>
      <c r="CP41" s="923"/>
      <c r="CQ41" s="988" t="b">
        <v>1</v>
      </c>
      <c r="CR41" s="923"/>
      <c r="CU41" s="923"/>
      <c r="CV41" s="988" t="b">
        <v>1</v>
      </c>
      <c r="CW41" s="923"/>
      <c r="CY41" s="923"/>
      <c r="CZ41" s="923"/>
      <c r="DA41" s="923"/>
      <c r="DB41" s="988" t="s">
        <v>717</v>
      </c>
      <c r="DC41" s="923"/>
      <c r="DD41" s="923"/>
      <c r="DE41" s="988" t="s">
        <v>718</v>
      </c>
      <c r="DF41" s="988" t="s">
        <v>719</v>
      </c>
      <c r="DG41" s="923"/>
      <c r="DH41" s="923"/>
      <c r="DI41" s="988" t="s">
        <v>1074</v>
      </c>
      <c r="DJ41" s="988" t="s">
        <v>721</v>
      </c>
      <c r="DK41" s="988" t="s">
        <v>722</v>
      </c>
      <c r="DL41" s="988" t="s">
        <v>723</v>
      </c>
      <c r="DM41" s="923"/>
      <c r="DN41" s="923"/>
      <c r="DQ41" s="923"/>
      <c r="DR41" s="923"/>
      <c r="DS41" s="988" t="s">
        <v>1073</v>
      </c>
      <c r="DU41" s="923"/>
      <c r="DV41" s="923"/>
      <c r="DW41" s="988" t="s">
        <v>1075</v>
      </c>
      <c r="DX41" s="988" t="b">
        <v>0</v>
      </c>
      <c r="DY41" s="988">
        <v>0.0</v>
      </c>
      <c r="DZ41" s="923"/>
      <c r="EA41" s="988" t="s">
        <v>727</v>
      </c>
      <c r="EB41" s="923"/>
      <c r="ED41" s="923"/>
      <c r="EE41" s="923"/>
    </row>
    <row r="42">
      <c r="A42" s="988" t="s">
        <v>929</v>
      </c>
      <c r="B42" s="988" t="s">
        <v>930</v>
      </c>
      <c r="C42" s="988" t="s">
        <v>931</v>
      </c>
      <c r="E42" s="923"/>
      <c r="L42" s="988" t="s">
        <v>706</v>
      </c>
      <c r="N42" s="988" t="b">
        <v>1</v>
      </c>
      <c r="Q42" s="988" t="s">
        <v>1076</v>
      </c>
      <c r="R42" s="1056"/>
      <c r="S42" s="923"/>
      <c r="T42" s="988" t="b">
        <v>0</v>
      </c>
      <c r="U42" s="988" t="b">
        <v>0</v>
      </c>
      <c r="V42" s="988" t="b">
        <v>0</v>
      </c>
      <c r="W42" s="988" t="b">
        <v>0</v>
      </c>
      <c r="X42" s="988" t="b">
        <v>0</v>
      </c>
      <c r="Z42" s="923"/>
      <c r="AA42" s="988" t="s">
        <v>1077</v>
      </c>
      <c r="AC42" s="923"/>
      <c r="AF42" s="988" t="s">
        <v>297</v>
      </c>
      <c r="AG42" s="988" t="s">
        <v>929</v>
      </c>
      <c r="AH42" s="988" t="s">
        <v>930</v>
      </c>
      <c r="AI42" s="988" t="s">
        <v>931</v>
      </c>
      <c r="AK42" s="923"/>
      <c r="AL42" s="923"/>
      <c r="AN42" s="988" t="s">
        <v>710</v>
      </c>
      <c r="AO42" s="923"/>
      <c r="AQ42" s="923"/>
      <c r="AR42" s="988" t="b">
        <v>0</v>
      </c>
      <c r="AS42" s="988" t="b">
        <v>0</v>
      </c>
      <c r="AT42" s="988" t="b">
        <v>0</v>
      </c>
      <c r="AU42" s="923"/>
      <c r="AW42" s="988" t="s">
        <v>934</v>
      </c>
      <c r="AX42" s="988" t="s">
        <v>1078</v>
      </c>
      <c r="AY42" s="923"/>
      <c r="AZ42" s="923"/>
      <c r="BG42" s="923"/>
      <c r="BH42" s="1057" t="s">
        <v>1079</v>
      </c>
      <c r="BI42" s="988" t="b">
        <v>0</v>
      </c>
      <c r="BJ42" s="923"/>
      <c r="BK42" s="923"/>
      <c r="BL42" s="988" t="b">
        <v>0</v>
      </c>
      <c r="BM42" s="988">
        <v>4.0</v>
      </c>
      <c r="BN42" s="923"/>
      <c r="BO42" s="923"/>
      <c r="BP42" s="923"/>
      <c r="BS42" s="923"/>
      <c r="BU42" s="923"/>
      <c r="BW42" s="923"/>
      <c r="BX42" s="988" t="s">
        <v>1078</v>
      </c>
      <c r="BY42" s="923"/>
      <c r="BZ42" s="988" t="s">
        <v>1080</v>
      </c>
      <c r="CA42" s="923"/>
      <c r="CB42" s="988" t="s">
        <v>32</v>
      </c>
      <c r="CC42" s="923"/>
      <c r="CE42" s="923"/>
      <c r="CF42" s="923"/>
      <c r="CG42" s="923"/>
      <c r="CH42" s="988" t="s">
        <v>1081</v>
      </c>
      <c r="CI42" s="923"/>
      <c r="CJ42" s="988" t="b">
        <v>0</v>
      </c>
      <c r="CL42" s="923"/>
      <c r="CN42" s="923"/>
      <c r="CO42" s="988" t="b">
        <v>0</v>
      </c>
      <c r="CP42" s="923"/>
      <c r="CQ42" s="988" t="b">
        <v>1</v>
      </c>
      <c r="CR42" s="923"/>
      <c r="CU42" s="923"/>
      <c r="CV42" s="988" t="b">
        <v>1</v>
      </c>
      <c r="CW42" s="923"/>
      <c r="CY42" s="923"/>
      <c r="CZ42" s="923"/>
      <c r="DA42" s="923"/>
      <c r="DB42" s="988" t="s">
        <v>717</v>
      </c>
      <c r="DC42" s="923"/>
      <c r="DD42" s="923"/>
      <c r="DE42" s="988" t="s">
        <v>718</v>
      </c>
      <c r="DF42" s="988" t="s">
        <v>719</v>
      </c>
      <c r="DG42" s="923"/>
      <c r="DH42" s="923"/>
      <c r="DI42" s="988" t="s">
        <v>1082</v>
      </c>
      <c r="DJ42" s="988" t="s">
        <v>721</v>
      </c>
      <c r="DK42" s="988" t="s">
        <v>722</v>
      </c>
      <c r="DL42" s="988" t="s">
        <v>723</v>
      </c>
      <c r="DM42" s="923"/>
      <c r="DN42" s="923"/>
      <c r="DQ42" s="923"/>
      <c r="DR42" s="923"/>
      <c r="DS42" s="988" t="s">
        <v>1081</v>
      </c>
      <c r="DU42" s="923"/>
      <c r="DV42" s="923"/>
      <c r="DW42" s="988" t="s">
        <v>1083</v>
      </c>
      <c r="DX42" s="988" t="b">
        <v>0</v>
      </c>
      <c r="DY42" s="988">
        <v>0.0</v>
      </c>
      <c r="DZ42" s="923"/>
      <c r="EA42" s="988" t="s">
        <v>727</v>
      </c>
      <c r="EB42" s="923"/>
      <c r="EC42" s="923"/>
      <c r="ED42" s="923"/>
      <c r="EE42" s="923"/>
    </row>
    <row r="43">
      <c r="A43" s="988" t="s">
        <v>929</v>
      </c>
      <c r="B43" s="988" t="s">
        <v>930</v>
      </c>
      <c r="C43" s="988" t="s">
        <v>931</v>
      </c>
      <c r="E43" s="923"/>
      <c r="L43" s="988" t="s">
        <v>706</v>
      </c>
      <c r="N43" s="988" t="b">
        <v>1</v>
      </c>
      <c r="Q43" s="988" t="s">
        <v>1084</v>
      </c>
      <c r="R43" s="1056"/>
      <c r="S43" s="923"/>
      <c r="T43" s="988" t="b">
        <v>0</v>
      </c>
      <c r="U43" s="988" t="b">
        <v>0</v>
      </c>
      <c r="V43" s="988" t="b">
        <v>0</v>
      </c>
      <c r="W43" s="988" t="b">
        <v>0</v>
      </c>
      <c r="X43" s="988" t="b">
        <v>0</v>
      </c>
      <c r="AA43" s="988" t="s">
        <v>1085</v>
      </c>
      <c r="AC43" s="923"/>
      <c r="AF43" s="988" t="s">
        <v>297</v>
      </c>
      <c r="AG43" s="988" t="s">
        <v>929</v>
      </c>
      <c r="AH43" s="988" t="s">
        <v>930</v>
      </c>
      <c r="AI43" s="988" t="s">
        <v>931</v>
      </c>
      <c r="AK43" s="923"/>
      <c r="AL43" s="923"/>
      <c r="AN43" s="988" t="s">
        <v>710</v>
      </c>
      <c r="AQ43" s="923"/>
      <c r="AR43" s="988" t="b">
        <v>0</v>
      </c>
      <c r="AS43" s="988" t="b">
        <v>0</v>
      </c>
      <c r="AT43" s="988" t="b">
        <v>0</v>
      </c>
      <c r="AU43" s="923"/>
      <c r="AW43" s="988" t="s">
        <v>934</v>
      </c>
      <c r="AX43" s="988" t="s">
        <v>1086</v>
      </c>
      <c r="AY43" s="923"/>
      <c r="BG43" s="923"/>
      <c r="BH43" s="1057" t="s">
        <v>1087</v>
      </c>
      <c r="BI43" s="988" t="b">
        <v>0</v>
      </c>
      <c r="BJ43" s="923"/>
      <c r="BK43" s="923"/>
      <c r="BL43" s="988" t="b">
        <v>0</v>
      </c>
      <c r="BM43" s="988">
        <v>4.0</v>
      </c>
      <c r="BN43" s="923"/>
      <c r="BO43" s="923"/>
      <c r="BP43" s="923"/>
      <c r="BS43" s="923"/>
      <c r="BU43" s="923"/>
      <c r="BW43" s="923"/>
      <c r="BX43" s="988" t="s">
        <v>1086</v>
      </c>
      <c r="BY43" s="923"/>
      <c r="BZ43" s="988" t="s">
        <v>1088</v>
      </c>
      <c r="CA43" s="923"/>
      <c r="CB43" s="988" t="s">
        <v>32</v>
      </c>
      <c r="CC43" s="923"/>
      <c r="CE43" s="923"/>
      <c r="CF43" s="923"/>
      <c r="CG43" s="923"/>
      <c r="CH43" s="988" t="s">
        <v>1089</v>
      </c>
      <c r="CI43" s="923"/>
      <c r="CJ43" s="988" t="b">
        <v>0</v>
      </c>
      <c r="CL43" s="923"/>
      <c r="CN43" s="923"/>
      <c r="CO43" s="988" t="b">
        <v>0</v>
      </c>
      <c r="CP43" s="923"/>
      <c r="CQ43" s="988" t="b">
        <v>1</v>
      </c>
      <c r="CR43" s="923"/>
      <c r="CU43" s="923"/>
      <c r="CV43" s="988" t="b">
        <v>1</v>
      </c>
      <c r="CW43" s="923"/>
      <c r="CY43" s="923"/>
      <c r="CZ43" s="923"/>
      <c r="DA43" s="923"/>
      <c r="DB43" s="988" t="s">
        <v>717</v>
      </c>
      <c r="DC43" s="923"/>
      <c r="DD43" s="923"/>
      <c r="DE43" s="988" t="s">
        <v>718</v>
      </c>
      <c r="DF43" s="988" t="s">
        <v>719</v>
      </c>
      <c r="DG43" s="923"/>
      <c r="DH43" s="923"/>
      <c r="DI43" s="988" t="s">
        <v>1090</v>
      </c>
      <c r="DJ43" s="988" t="s">
        <v>721</v>
      </c>
      <c r="DK43" s="988" t="s">
        <v>722</v>
      </c>
      <c r="DL43" s="988" t="s">
        <v>723</v>
      </c>
      <c r="DM43" s="923"/>
      <c r="DN43" s="923"/>
      <c r="DQ43" s="923"/>
      <c r="DR43" s="923"/>
      <c r="DS43" s="988" t="s">
        <v>1089</v>
      </c>
      <c r="DV43" s="923"/>
      <c r="DW43" s="988" t="s">
        <v>1091</v>
      </c>
      <c r="DX43" s="988" t="b">
        <v>0</v>
      </c>
      <c r="DY43" s="988">
        <v>0.0</v>
      </c>
      <c r="DZ43" s="923"/>
      <c r="EA43" s="988" t="s">
        <v>727</v>
      </c>
      <c r="EB43" s="923"/>
      <c r="EC43" s="923"/>
      <c r="ED43" s="923"/>
      <c r="EE43" s="923"/>
    </row>
    <row r="44">
      <c r="A44" s="988" t="s">
        <v>929</v>
      </c>
      <c r="B44" s="988" t="s">
        <v>930</v>
      </c>
      <c r="C44" s="988" t="s">
        <v>931</v>
      </c>
      <c r="D44" s="923"/>
      <c r="E44" s="923"/>
      <c r="J44" s="923"/>
      <c r="L44" s="988" t="s">
        <v>706</v>
      </c>
      <c r="M44" s="923"/>
      <c r="N44" s="988" t="b">
        <v>1</v>
      </c>
      <c r="P44" s="923"/>
      <c r="Q44" s="988" t="s">
        <v>1092</v>
      </c>
      <c r="R44" s="1056"/>
      <c r="S44" s="923"/>
      <c r="T44" s="988" t="b">
        <v>0</v>
      </c>
      <c r="U44" s="988" t="b">
        <v>0</v>
      </c>
      <c r="V44" s="988" t="b">
        <v>0</v>
      </c>
      <c r="W44" s="988" t="b">
        <v>0</v>
      </c>
      <c r="X44" s="988" t="b">
        <v>0</v>
      </c>
      <c r="Y44" s="923"/>
      <c r="AA44" s="988" t="s">
        <v>1093</v>
      </c>
      <c r="AC44" s="923"/>
      <c r="AF44" s="988" t="s">
        <v>297</v>
      </c>
      <c r="AG44" s="988" t="s">
        <v>929</v>
      </c>
      <c r="AH44" s="988" t="s">
        <v>930</v>
      </c>
      <c r="AI44" s="988" t="s">
        <v>931</v>
      </c>
      <c r="AK44" s="923"/>
      <c r="AL44" s="923"/>
      <c r="AN44" s="988" t="s">
        <v>710</v>
      </c>
      <c r="AR44" s="988" t="b">
        <v>0</v>
      </c>
      <c r="AS44" s="988" t="b">
        <v>0</v>
      </c>
      <c r="AT44" s="988" t="b">
        <v>0</v>
      </c>
      <c r="AU44" s="923"/>
      <c r="AW44" s="988" t="s">
        <v>934</v>
      </c>
      <c r="AX44" s="988" t="s">
        <v>1094</v>
      </c>
      <c r="AY44" s="923"/>
      <c r="BG44" s="923"/>
      <c r="BH44" s="1057" t="s">
        <v>1095</v>
      </c>
      <c r="BI44" s="988" t="b">
        <v>0</v>
      </c>
      <c r="BK44" s="923"/>
      <c r="BL44" s="988" t="b">
        <v>0</v>
      </c>
      <c r="BM44" s="988">
        <v>4.0</v>
      </c>
      <c r="BN44" s="923"/>
      <c r="BO44" s="923"/>
      <c r="BP44" s="923"/>
      <c r="BQ44" s="923"/>
      <c r="BS44" s="923"/>
      <c r="BU44" s="923"/>
      <c r="BW44" s="923"/>
      <c r="BX44" s="988" t="s">
        <v>1094</v>
      </c>
      <c r="BY44" s="923"/>
      <c r="BZ44" s="988" t="s">
        <v>1096</v>
      </c>
      <c r="CA44" s="923"/>
      <c r="CB44" s="988" t="s">
        <v>32</v>
      </c>
      <c r="CC44" s="923"/>
      <c r="CE44" s="923"/>
      <c r="CF44" s="923"/>
      <c r="CG44" s="923"/>
      <c r="CH44" s="988" t="s">
        <v>1097</v>
      </c>
      <c r="CI44" s="923"/>
      <c r="CJ44" s="988" t="b">
        <v>0</v>
      </c>
      <c r="CL44" s="923"/>
      <c r="CN44" s="923"/>
      <c r="CO44" s="988" t="b">
        <v>0</v>
      </c>
      <c r="CP44" s="923"/>
      <c r="CQ44" s="988" t="b">
        <v>1</v>
      </c>
      <c r="CR44" s="923"/>
      <c r="CT44" s="923"/>
      <c r="CU44" s="923"/>
      <c r="CV44" s="988" t="b">
        <v>1</v>
      </c>
      <c r="CW44" s="923"/>
      <c r="CY44" s="923"/>
      <c r="CZ44" s="923"/>
      <c r="DA44" s="923"/>
      <c r="DB44" s="988" t="s">
        <v>717</v>
      </c>
      <c r="DC44" s="923"/>
      <c r="DD44" s="923"/>
      <c r="DE44" s="988" t="s">
        <v>718</v>
      </c>
      <c r="DF44" s="988" t="s">
        <v>719</v>
      </c>
      <c r="DG44" s="923"/>
      <c r="DH44" s="923"/>
      <c r="DI44" s="988" t="s">
        <v>979</v>
      </c>
      <c r="DJ44" s="988" t="s">
        <v>721</v>
      </c>
      <c r="DK44" s="988" t="s">
        <v>722</v>
      </c>
      <c r="DL44" s="988" t="s">
        <v>723</v>
      </c>
      <c r="DM44" s="923"/>
      <c r="DN44" s="923"/>
      <c r="DO44" s="923"/>
      <c r="DQ44" s="923"/>
      <c r="DR44" s="923"/>
      <c r="DS44" s="988" t="s">
        <v>1097</v>
      </c>
      <c r="DV44" s="923"/>
      <c r="DW44" s="988" t="s">
        <v>1098</v>
      </c>
      <c r="DX44" s="988" t="b">
        <v>0</v>
      </c>
      <c r="DY44" s="988">
        <v>0.0</v>
      </c>
      <c r="DZ44" s="923"/>
      <c r="EA44" s="988" t="s">
        <v>727</v>
      </c>
      <c r="EB44" s="923"/>
      <c r="EC44" s="923"/>
      <c r="ED44" s="923"/>
      <c r="EE44" s="923"/>
    </row>
    <row r="45">
      <c r="A45" s="988" t="s">
        <v>929</v>
      </c>
      <c r="B45" s="988" t="s">
        <v>930</v>
      </c>
      <c r="C45" s="988" t="s">
        <v>931</v>
      </c>
      <c r="I45" s="923"/>
      <c r="L45" s="988" t="s">
        <v>706</v>
      </c>
      <c r="N45" s="988" t="b">
        <v>1</v>
      </c>
      <c r="Q45" s="988" t="s">
        <v>1099</v>
      </c>
      <c r="S45" s="923"/>
      <c r="T45" s="988" t="b">
        <v>0</v>
      </c>
      <c r="U45" s="988" t="b">
        <v>0</v>
      </c>
      <c r="V45" s="988" t="b">
        <v>0</v>
      </c>
      <c r="W45" s="988" t="b">
        <v>0</v>
      </c>
      <c r="X45" s="988" t="b">
        <v>0</v>
      </c>
      <c r="AA45" s="988" t="s">
        <v>1100</v>
      </c>
      <c r="AC45" s="923"/>
      <c r="AF45" s="988" t="s">
        <v>297</v>
      </c>
      <c r="AG45" s="988" t="s">
        <v>929</v>
      </c>
      <c r="AH45" s="988" t="s">
        <v>930</v>
      </c>
      <c r="AI45" s="988" t="s">
        <v>931</v>
      </c>
      <c r="AK45" s="923"/>
      <c r="AL45" s="923"/>
      <c r="AN45" s="988" t="s">
        <v>710</v>
      </c>
      <c r="AR45" s="988" t="b">
        <v>0</v>
      </c>
      <c r="AS45" s="988" t="b">
        <v>0</v>
      </c>
      <c r="AT45" s="988" t="b">
        <v>0</v>
      </c>
      <c r="AU45" s="923"/>
      <c r="AW45" s="988" t="s">
        <v>934</v>
      </c>
      <c r="AX45" s="988" t="s">
        <v>1101</v>
      </c>
      <c r="BG45" s="923"/>
      <c r="BH45" s="1057" t="s">
        <v>1102</v>
      </c>
      <c r="BI45" s="988" t="b">
        <v>0</v>
      </c>
      <c r="BK45" s="923"/>
      <c r="BL45" s="988" t="b">
        <v>0</v>
      </c>
      <c r="BM45" s="988">
        <v>4.0</v>
      </c>
      <c r="BN45" s="923"/>
      <c r="BO45" s="923"/>
      <c r="BP45" s="923"/>
      <c r="BQ45" s="923"/>
      <c r="BS45" s="923"/>
      <c r="BU45" s="923"/>
      <c r="BW45" s="923"/>
      <c r="BX45" s="988" t="s">
        <v>1101</v>
      </c>
      <c r="BY45" s="923"/>
      <c r="BZ45" s="988" t="s">
        <v>1103</v>
      </c>
      <c r="CA45" s="923"/>
      <c r="CB45" s="988" t="s">
        <v>32</v>
      </c>
      <c r="CC45" s="923"/>
      <c r="CE45" s="923"/>
      <c r="CF45" s="923"/>
      <c r="CG45" s="923"/>
      <c r="CH45" s="988" t="s">
        <v>1104</v>
      </c>
      <c r="CI45" s="923"/>
      <c r="CJ45" s="988" t="b">
        <v>0</v>
      </c>
      <c r="CL45" s="923"/>
      <c r="CN45" s="923"/>
      <c r="CO45" s="988" t="b">
        <v>0</v>
      </c>
      <c r="CP45" s="923"/>
      <c r="CQ45" s="988" t="b">
        <v>1</v>
      </c>
      <c r="CR45" s="923"/>
      <c r="CU45" s="923"/>
      <c r="CV45" s="988" t="b">
        <v>1</v>
      </c>
      <c r="CW45" s="923"/>
      <c r="CZ45" s="923"/>
      <c r="DA45" s="923"/>
      <c r="DB45" s="988" t="s">
        <v>717</v>
      </c>
      <c r="DC45" s="923"/>
      <c r="DD45" s="923"/>
      <c r="DE45" s="988" t="s">
        <v>718</v>
      </c>
      <c r="DF45" s="988" t="s">
        <v>719</v>
      </c>
      <c r="DG45" s="923"/>
      <c r="DH45" s="923"/>
      <c r="DI45" s="988" t="s">
        <v>1105</v>
      </c>
      <c r="DJ45" s="988" t="s">
        <v>721</v>
      </c>
      <c r="DK45" s="988" t="s">
        <v>722</v>
      </c>
      <c r="DL45" s="988" t="s">
        <v>723</v>
      </c>
      <c r="DM45" s="923"/>
      <c r="DN45" s="923"/>
      <c r="DO45" s="923"/>
      <c r="DQ45" s="923"/>
      <c r="DR45" s="923"/>
      <c r="DS45" s="988" t="s">
        <v>1104</v>
      </c>
      <c r="DV45" s="923"/>
      <c r="DW45" s="988" t="s">
        <v>1106</v>
      </c>
      <c r="DX45" s="988" t="b">
        <v>0</v>
      </c>
      <c r="DY45" s="988">
        <v>0.0</v>
      </c>
      <c r="DZ45" s="923"/>
      <c r="EA45" s="988" t="s">
        <v>727</v>
      </c>
      <c r="EB45" s="923"/>
      <c r="EE45" s="923"/>
    </row>
    <row r="46">
      <c r="A46" s="988" t="s">
        <v>929</v>
      </c>
      <c r="B46" s="988" t="s">
        <v>930</v>
      </c>
      <c r="C46" s="988" t="s">
        <v>931</v>
      </c>
      <c r="D46" s="923"/>
      <c r="E46" s="923"/>
      <c r="J46" s="923"/>
      <c r="L46" s="988" t="s">
        <v>706</v>
      </c>
      <c r="M46" s="923"/>
      <c r="N46" s="988" t="b">
        <v>1</v>
      </c>
      <c r="O46" s="923"/>
      <c r="P46" s="923"/>
      <c r="Q46" s="988" t="s">
        <v>1107</v>
      </c>
      <c r="R46" s="1056"/>
      <c r="S46" s="923"/>
      <c r="T46" s="988" t="b">
        <v>0</v>
      </c>
      <c r="U46" s="988" t="b">
        <v>0</v>
      </c>
      <c r="V46" s="988" t="b">
        <v>0</v>
      </c>
      <c r="W46" s="988" t="b">
        <v>0</v>
      </c>
      <c r="X46" s="988" t="b">
        <v>0</v>
      </c>
      <c r="Y46" s="923"/>
      <c r="Z46" s="923"/>
      <c r="AA46" s="988" t="s">
        <v>1108</v>
      </c>
      <c r="AC46" s="923"/>
      <c r="AF46" s="988" t="s">
        <v>297</v>
      </c>
      <c r="AG46" s="988" t="s">
        <v>929</v>
      </c>
      <c r="AH46" s="988" t="s">
        <v>930</v>
      </c>
      <c r="AI46" s="988" t="s">
        <v>931</v>
      </c>
      <c r="AJ46" s="923"/>
      <c r="AK46" s="923"/>
      <c r="AL46" s="923"/>
      <c r="AN46" s="988" t="s">
        <v>710</v>
      </c>
      <c r="AQ46" s="923"/>
      <c r="AR46" s="988" t="b">
        <v>0</v>
      </c>
      <c r="AS46" s="988" t="b">
        <v>0</v>
      </c>
      <c r="AT46" s="988" t="b">
        <v>0</v>
      </c>
      <c r="AU46" s="923"/>
      <c r="AW46" s="988" t="s">
        <v>934</v>
      </c>
      <c r="AX46" s="988" t="s">
        <v>1109</v>
      </c>
      <c r="AY46" s="923"/>
      <c r="BE46" s="923"/>
      <c r="BF46" s="923"/>
      <c r="BG46" s="923"/>
      <c r="BH46" s="1057" t="s">
        <v>1110</v>
      </c>
      <c r="BI46" s="988" t="b">
        <v>0</v>
      </c>
      <c r="BJ46" s="923"/>
      <c r="BK46" s="923"/>
      <c r="BL46" s="988" t="b">
        <v>0</v>
      </c>
      <c r="BM46" s="988">
        <v>4.0</v>
      </c>
      <c r="BN46" s="923"/>
      <c r="BO46" s="923"/>
      <c r="BP46" s="923"/>
      <c r="BQ46" s="923"/>
      <c r="BS46" s="923"/>
      <c r="BU46" s="923"/>
      <c r="BV46" s="923"/>
      <c r="BW46" s="923"/>
      <c r="BX46" s="988" t="s">
        <v>1109</v>
      </c>
      <c r="BY46" s="923"/>
      <c r="BZ46" s="988" t="s">
        <v>1111</v>
      </c>
      <c r="CA46" s="923"/>
      <c r="CB46" s="988" t="s">
        <v>32</v>
      </c>
      <c r="CC46" s="923"/>
      <c r="CE46" s="923"/>
      <c r="CF46" s="923"/>
      <c r="CG46" s="923"/>
      <c r="CH46" s="988" t="s">
        <v>1112</v>
      </c>
      <c r="CI46" s="923"/>
      <c r="CJ46" s="988" t="b">
        <v>0</v>
      </c>
      <c r="CL46" s="923"/>
      <c r="CN46" s="923"/>
      <c r="CO46" s="988" t="b">
        <v>0</v>
      </c>
      <c r="CP46" s="923"/>
      <c r="CQ46" s="988" t="b">
        <v>1</v>
      </c>
      <c r="CR46" s="923"/>
      <c r="CT46" s="923"/>
      <c r="CU46" s="923"/>
      <c r="CV46" s="988" t="b">
        <v>1</v>
      </c>
      <c r="CW46" s="923"/>
      <c r="CZ46" s="923"/>
      <c r="DA46" s="923"/>
      <c r="DB46" s="988" t="s">
        <v>717</v>
      </c>
      <c r="DC46" s="923"/>
      <c r="DD46" s="923"/>
      <c r="DE46" s="988" t="s">
        <v>718</v>
      </c>
      <c r="DF46" s="988" t="s">
        <v>719</v>
      </c>
      <c r="DG46" s="923"/>
      <c r="DH46" s="923"/>
      <c r="DI46" s="988" t="s">
        <v>1113</v>
      </c>
      <c r="DJ46" s="988" t="s">
        <v>721</v>
      </c>
      <c r="DK46" s="988" t="s">
        <v>722</v>
      </c>
      <c r="DL46" s="988" t="s">
        <v>723</v>
      </c>
      <c r="DM46" s="923"/>
      <c r="DN46" s="923"/>
      <c r="DO46" s="923"/>
      <c r="DP46" s="923"/>
      <c r="DQ46" s="923"/>
      <c r="DR46" s="923"/>
      <c r="DS46" s="988" t="s">
        <v>1112</v>
      </c>
      <c r="DV46" s="923"/>
      <c r="DW46" s="988" t="s">
        <v>1114</v>
      </c>
      <c r="DX46" s="988" t="b">
        <v>0</v>
      </c>
      <c r="DY46" s="988">
        <v>0.0</v>
      </c>
      <c r="DZ46" s="923"/>
      <c r="EA46" s="988" t="s">
        <v>727</v>
      </c>
      <c r="EB46" s="923"/>
      <c r="EC46" s="923"/>
      <c r="ED46" s="923"/>
      <c r="EE46" s="923"/>
    </row>
    <row r="47">
      <c r="A47" s="988" t="s">
        <v>929</v>
      </c>
      <c r="B47" s="988" t="s">
        <v>930</v>
      </c>
      <c r="C47" s="988" t="s">
        <v>931</v>
      </c>
      <c r="D47" s="923"/>
      <c r="E47" s="923"/>
      <c r="J47" s="923"/>
      <c r="K47" s="923"/>
      <c r="L47" s="988" t="s">
        <v>706</v>
      </c>
      <c r="M47" s="923"/>
      <c r="N47" s="988" t="b">
        <v>1</v>
      </c>
      <c r="P47" s="923"/>
      <c r="Q47" s="988" t="s">
        <v>1115</v>
      </c>
      <c r="R47" s="1056"/>
      <c r="S47" s="923"/>
      <c r="T47" s="988" t="b">
        <v>0</v>
      </c>
      <c r="U47" s="988" t="b">
        <v>0</v>
      </c>
      <c r="V47" s="988" t="b">
        <v>0</v>
      </c>
      <c r="W47" s="988" t="b">
        <v>0</v>
      </c>
      <c r="X47" s="988" t="b">
        <v>0</v>
      </c>
      <c r="Z47" s="923"/>
      <c r="AA47" s="988" t="s">
        <v>1116</v>
      </c>
      <c r="AB47" s="923"/>
      <c r="AC47" s="923"/>
      <c r="AD47" s="923"/>
      <c r="AE47" s="923"/>
      <c r="AF47" s="988" t="s">
        <v>297</v>
      </c>
      <c r="AG47" s="988" t="s">
        <v>929</v>
      </c>
      <c r="AH47" s="988" t="s">
        <v>930</v>
      </c>
      <c r="AI47" s="988" t="s">
        <v>931</v>
      </c>
      <c r="AJ47" s="923"/>
      <c r="AK47" s="923"/>
      <c r="AL47" s="923"/>
      <c r="AN47" s="988" t="s">
        <v>710</v>
      </c>
      <c r="AO47" s="923"/>
      <c r="AQ47" s="923"/>
      <c r="AR47" s="988" t="b">
        <v>0</v>
      </c>
      <c r="AS47" s="988" t="b">
        <v>0</v>
      </c>
      <c r="AT47" s="988" t="b">
        <v>0</v>
      </c>
      <c r="AU47" s="923"/>
      <c r="AW47" s="988" t="s">
        <v>934</v>
      </c>
      <c r="AX47" s="988" t="s">
        <v>1117</v>
      </c>
      <c r="AY47" s="923"/>
      <c r="AZ47" s="923"/>
      <c r="BA47" s="923"/>
      <c r="BD47" s="923"/>
      <c r="BE47" s="923"/>
      <c r="BF47" s="923"/>
      <c r="BG47" s="923"/>
      <c r="BH47" s="1057" t="s">
        <v>1118</v>
      </c>
      <c r="BI47" s="988" t="b">
        <v>0</v>
      </c>
      <c r="BJ47" s="923"/>
      <c r="BK47" s="923"/>
      <c r="BL47" s="988" t="b">
        <v>0</v>
      </c>
      <c r="BM47" s="988">
        <v>4.0</v>
      </c>
      <c r="BN47" s="923"/>
      <c r="BO47" s="923"/>
      <c r="BP47" s="923"/>
      <c r="BS47" s="923"/>
      <c r="BU47" s="923"/>
      <c r="BW47" s="923"/>
      <c r="BX47" s="988" t="s">
        <v>1117</v>
      </c>
      <c r="BY47" s="923"/>
      <c r="BZ47" s="988" t="s">
        <v>1119</v>
      </c>
      <c r="CA47" s="923"/>
      <c r="CB47" s="988" t="s">
        <v>32</v>
      </c>
      <c r="CC47" s="923"/>
      <c r="CE47" s="923"/>
      <c r="CF47" s="1056"/>
      <c r="CG47" s="923"/>
      <c r="CH47" s="988" t="s">
        <v>1120</v>
      </c>
      <c r="CI47" s="923"/>
      <c r="CJ47" s="988" t="b">
        <v>0</v>
      </c>
      <c r="CL47" s="923"/>
      <c r="CM47" s="923"/>
      <c r="CN47" s="923"/>
      <c r="CO47" s="988" t="b">
        <v>0</v>
      </c>
      <c r="CP47" s="923"/>
      <c r="CQ47" s="988" t="b">
        <v>1</v>
      </c>
      <c r="CR47" s="923"/>
      <c r="CS47" s="923"/>
      <c r="CU47" s="923"/>
      <c r="CV47" s="988" t="b">
        <v>1</v>
      </c>
      <c r="CW47" s="923"/>
      <c r="CX47" s="923"/>
      <c r="CY47" s="923"/>
      <c r="CZ47" s="923"/>
      <c r="DA47" s="923"/>
      <c r="DB47" s="988" t="s">
        <v>717</v>
      </c>
      <c r="DC47" s="923"/>
      <c r="DD47" s="923"/>
      <c r="DE47" s="988" t="s">
        <v>718</v>
      </c>
      <c r="DF47" s="988" t="s">
        <v>719</v>
      </c>
      <c r="DG47" s="923"/>
      <c r="DH47" s="923"/>
      <c r="DI47" s="988" t="s">
        <v>1121</v>
      </c>
      <c r="DJ47" s="988" t="s">
        <v>721</v>
      </c>
      <c r="DK47" s="988" t="s">
        <v>722</v>
      </c>
      <c r="DL47" s="988" t="s">
        <v>723</v>
      </c>
      <c r="DM47" s="923"/>
      <c r="DN47" s="923"/>
      <c r="DO47" s="923"/>
      <c r="DQ47" s="923"/>
      <c r="DR47" s="923"/>
      <c r="DS47" s="988" t="s">
        <v>1120</v>
      </c>
      <c r="DV47" s="923"/>
      <c r="DW47" s="988" t="s">
        <v>1122</v>
      </c>
      <c r="DX47" s="988" t="b">
        <v>0</v>
      </c>
      <c r="DY47" s="988">
        <v>0.0</v>
      </c>
      <c r="DZ47" s="923"/>
      <c r="EA47" s="988" t="s">
        <v>727</v>
      </c>
      <c r="EB47" s="923"/>
      <c r="EC47" s="923"/>
      <c r="ED47" s="923"/>
      <c r="EE47" s="923"/>
    </row>
    <row r="48">
      <c r="A48" s="988" t="s">
        <v>929</v>
      </c>
      <c r="B48" s="988" t="s">
        <v>930</v>
      </c>
      <c r="C48" s="988" t="s">
        <v>931</v>
      </c>
      <c r="D48" s="923"/>
      <c r="E48" s="923"/>
      <c r="K48" s="923"/>
      <c r="L48" s="988" t="s">
        <v>706</v>
      </c>
      <c r="M48" s="923"/>
      <c r="N48" s="988" t="b">
        <v>1</v>
      </c>
      <c r="Q48" s="988" t="s">
        <v>1123</v>
      </c>
      <c r="R48" s="1056"/>
      <c r="S48" s="923"/>
      <c r="T48" s="988" t="b">
        <v>0</v>
      </c>
      <c r="U48" s="988" t="b">
        <v>0</v>
      </c>
      <c r="V48" s="988" t="b">
        <v>0</v>
      </c>
      <c r="W48" s="988" t="b">
        <v>0</v>
      </c>
      <c r="X48" s="988" t="b">
        <v>0</v>
      </c>
      <c r="Y48" s="923"/>
      <c r="Z48" s="923"/>
      <c r="AA48" s="988" t="s">
        <v>1124</v>
      </c>
      <c r="AB48" s="923"/>
      <c r="AC48" s="923"/>
      <c r="AD48" s="923"/>
      <c r="AE48" s="923"/>
      <c r="AF48" s="988" t="s">
        <v>297</v>
      </c>
      <c r="AG48" s="988" t="s">
        <v>929</v>
      </c>
      <c r="AH48" s="988" t="s">
        <v>930</v>
      </c>
      <c r="AI48" s="988" t="s">
        <v>931</v>
      </c>
      <c r="AK48" s="923"/>
      <c r="AL48" s="923"/>
      <c r="AN48" s="988" t="s">
        <v>710</v>
      </c>
      <c r="AO48" s="923"/>
      <c r="AQ48" s="923"/>
      <c r="AR48" s="988" t="b">
        <v>0</v>
      </c>
      <c r="AS48" s="988" t="b">
        <v>0</v>
      </c>
      <c r="AT48" s="988" t="b">
        <v>0</v>
      </c>
      <c r="AU48" s="923"/>
      <c r="AW48" s="988" t="s">
        <v>934</v>
      </c>
      <c r="AX48" s="988" t="s">
        <v>1125</v>
      </c>
      <c r="AY48" s="923"/>
      <c r="AZ48" s="923"/>
      <c r="BE48" s="923"/>
      <c r="BF48" s="923"/>
      <c r="BG48" s="923"/>
      <c r="BH48" s="1057" t="s">
        <v>1126</v>
      </c>
      <c r="BI48" s="988" t="b">
        <v>0</v>
      </c>
      <c r="BJ48" s="923"/>
      <c r="BK48" s="923"/>
      <c r="BL48" s="988" t="b">
        <v>0</v>
      </c>
      <c r="BM48" s="988">
        <v>4.0</v>
      </c>
      <c r="BN48" s="923"/>
      <c r="BO48" s="923"/>
      <c r="BP48" s="923"/>
      <c r="BQ48" s="923"/>
      <c r="BS48" s="923"/>
      <c r="BU48" s="923"/>
      <c r="BV48" s="923"/>
      <c r="BW48" s="923"/>
      <c r="BX48" s="988" t="s">
        <v>1125</v>
      </c>
      <c r="BY48" s="923"/>
      <c r="BZ48" s="988" t="s">
        <v>1127</v>
      </c>
      <c r="CA48" s="923"/>
      <c r="CB48" s="988" t="s">
        <v>32</v>
      </c>
      <c r="CC48" s="923"/>
      <c r="CE48" s="923"/>
      <c r="CF48" s="923"/>
      <c r="CG48" s="923"/>
      <c r="CH48" s="988" t="s">
        <v>1128</v>
      </c>
      <c r="CI48" s="923"/>
      <c r="CJ48" s="988" t="b">
        <v>0</v>
      </c>
      <c r="CL48" s="923"/>
      <c r="CN48" s="923"/>
      <c r="CO48" s="988" t="b">
        <v>0</v>
      </c>
      <c r="CP48" s="923"/>
      <c r="CQ48" s="988" t="b">
        <v>1</v>
      </c>
      <c r="CR48" s="923"/>
      <c r="CS48" s="923"/>
      <c r="CU48" s="923"/>
      <c r="CV48" s="988" t="b">
        <v>1</v>
      </c>
      <c r="CW48" s="923"/>
      <c r="CX48" s="923"/>
      <c r="CY48" s="923"/>
      <c r="CZ48" s="923"/>
      <c r="DA48" s="923"/>
      <c r="DB48" s="988" t="s">
        <v>717</v>
      </c>
      <c r="DC48" s="923"/>
      <c r="DD48" s="923"/>
      <c r="DE48" s="988" t="s">
        <v>718</v>
      </c>
      <c r="DF48" s="988" t="s">
        <v>719</v>
      </c>
      <c r="DG48" s="923"/>
      <c r="DH48" s="923"/>
      <c r="DI48" s="988" t="s">
        <v>1129</v>
      </c>
      <c r="DJ48" s="988" t="s">
        <v>721</v>
      </c>
      <c r="DK48" s="988" t="s">
        <v>722</v>
      </c>
      <c r="DL48" s="988" t="s">
        <v>723</v>
      </c>
      <c r="DM48" s="923"/>
      <c r="DN48" s="923"/>
      <c r="DO48" s="923"/>
      <c r="DQ48" s="923"/>
      <c r="DR48" s="923"/>
      <c r="DS48" s="988" t="s">
        <v>1128</v>
      </c>
      <c r="DV48" s="923"/>
      <c r="DW48" s="988" t="s">
        <v>1130</v>
      </c>
      <c r="DX48" s="988" t="b">
        <v>0</v>
      </c>
      <c r="DY48" s="988">
        <v>0.0</v>
      </c>
      <c r="DZ48" s="923"/>
      <c r="EA48" s="988" t="s">
        <v>727</v>
      </c>
      <c r="EB48" s="923"/>
      <c r="EC48" s="923"/>
      <c r="ED48" s="923"/>
      <c r="EE48" s="923"/>
    </row>
    <row r="49">
      <c r="A49" s="988" t="s">
        <v>929</v>
      </c>
      <c r="B49" s="988" t="s">
        <v>930</v>
      </c>
      <c r="C49" s="988" t="s">
        <v>931</v>
      </c>
      <c r="D49" s="923"/>
      <c r="E49" s="923"/>
      <c r="J49" s="923"/>
      <c r="L49" s="988" t="s">
        <v>706</v>
      </c>
      <c r="M49" s="923"/>
      <c r="N49" s="988" t="b">
        <v>1</v>
      </c>
      <c r="P49" s="923"/>
      <c r="Q49" s="988" t="s">
        <v>1131</v>
      </c>
      <c r="R49" s="1056"/>
      <c r="S49" s="923"/>
      <c r="T49" s="988" t="b">
        <v>0</v>
      </c>
      <c r="U49" s="988" t="b">
        <v>0</v>
      </c>
      <c r="V49" s="988" t="b">
        <v>0</v>
      </c>
      <c r="W49" s="988" t="b">
        <v>0</v>
      </c>
      <c r="X49" s="988" t="b">
        <v>0</v>
      </c>
      <c r="Z49" s="923"/>
      <c r="AA49" s="988" t="s">
        <v>1132</v>
      </c>
      <c r="AC49" s="923"/>
      <c r="AF49" s="988" t="s">
        <v>297</v>
      </c>
      <c r="AG49" s="988" t="s">
        <v>929</v>
      </c>
      <c r="AH49" s="988" t="s">
        <v>930</v>
      </c>
      <c r="AI49" s="988" t="s">
        <v>931</v>
      </c>
      <c r="AJ49" s="923"/>
      <c r="AK49" s="923"/>
      <c r="AL49" s="923"/>
      <c r="AN49" s="988" t="s">
        <v>710</v>
      </c>
      <c r="AO49" s="923"/>
      <c r="AQ49" s="923"/>
      <c r="AR49" s="988" t="b">
        <v>0</v>
      </c>
      <c r="AS49" s="988" t="b">
        <v>0</v>
      </c>
      <c r="AT49" s="988" t="b">
        <v>0</v>
      </c>
      <c r="AU49" s="923"/>
      <c r="AW49" s="988" t="s">
        <v>934</v>
      </c>
      <c r="AX49" s="988" t="s">
        <v>1133</v>
      </c>
      <c r="AY49" s="923"/>
      <c r="AZ49" s="923"/>
      <c r="BA49" s="923"/>
      <c r="BD49" s="923"/>
      <c r="BG49" s="923"/>
      <c r="BH49" s="1057" t="s">
        <v>1134</v>
      </c>
      <c r="BI49" s="988" t="b">
        <v>0</v>
      </c>
      <c r="BK49" s="923"/>
      <c r="BL49" s="988" t="b">
        <v>0</v>
      </c>
      <c r="BM49" s="988">
        <v>4.0</v>
      </c>
      <c r="BN49" s="923"/>
      <c r="BO49" s="923"/>
      <c r="BP49" s="923"/>
      <c r="BQ49" s="923"/>
      <c r="BS49" s="923"/>
      <c r="BU49" s="923"/>
      <c r="BW49" s="923"/>
      <c r="BX49" s="988" t="s">
        <v>1133</v>
      </c>
      <c r="BY49" s="923"/>
      <c r="BZ49" s="988" t="s">
        <v>1135</v>
      </c>
      <c r="CA49" s="923"/>
      <c r="CB49" s="988" t="s">
        <v>32</v>
      </c>
      <c r="CC49" s="923"/>
      <c r="CE49" s="923"/>
      <c r="CF49" s="1056"/>
      <c r="CG49" s="923"/>
      <c r="CH49" s="988" t="s">
        <v>1136</v>
      </c>
      <c r="CI49" s="923"/>
      <c r="CJ49" s="988" t="b">
        <v>0</v>
      </c>
      <c r="CL49" s="923"/>
      <c r="CM49" s="923"/>
      <c r="CN49" s="923"/>
      <c r="CO49" s="988" t="b">
        <v>0</v>
      </c>
      <c r="CP49" s="923"/>
      <c r="CQ49" s="988" t="b">
        <v>1</v>
      </c>
      <c r="CR49" s="923"/>
      <c r="CU49" s="923"/>
      <c r="CV49" s="988" t="b">
        <v>1</v>
      </c>
      <c r="CW49" s="923"/>
      <c r="CY49" s="923"/>
      <c r="CZ49" s="923"/>
      <c r="DA49" s="923"/>
      <c r="DB49" s="988" t="s">
        <v>717</v>
      </c>
      <c r="DC49" s="923"/>
      <c r="DD49" s="923"/>
      <c r="DE49" s="988" t="s">
        <v>718</v>
      </c>
      <c r="DF49" s="988" t="s">
        <v>719</v>
      </c>
      <c r="DG49" s="923"/>
      <c r="DH49" s="923"/>
      <c r="DI49" s="988" t="s">
        <v>1137</v>
      </c>
      <c r="DJ49" s="988" t="s">
        <v>721</v>
      </c>
      <c r="DK49" s="988" t="s">
        <v>722</v>
      </c>
      <c r="DL49" s="988" t="s">
        <v>723</v>
      </c>
      <c r="DM49" s="923"/>
      <c r="DN49" s="923"/>
      <c r="DQ49" s="923"/>
      <c r="DR49" s="923"/>
      <c r="DS49" s="988" t="s">
        <v>1136</v>
      </c>
      <c r="DU49" s="923"/>
      <c r="DV49" s="923"/>
      <c r="DW49" s="988" t="s">
        <v>1138</v>
      </c>
      <c r="DX49" s="988" t="b">
        <v>0</v>
      </c>
      <c r="DY49" s="988">
        <v>0.0</v>
      </c>
      <c r="DZ49" s="923"/>
      <c r="EA49" s="988" t="s">
        <v>727</v>
      </c>
      <c r="EB49" s="923"/>
      <c r="EC49" s="923"/>
      <c r="ED49" s="923"/>
      <c r="EE49" s="923"/>
    </row>
    <row r="50">
      <c r="A50" s="988" t="s">
        <v>929</v>
      </c>
      <c r="B50" s="988" t="s">
        <v>930</v>
      </c>
      <c r="C50" s="988" t="s">
        <v>931</v>
      </c>
      <c r="E50" s="923"/>
      <c r="K50" s="923"/>
      <c r="L50" s="988" t="s">
        <v>706</v>
      </c>
      <c r="M50" s="923"/>
      <c r="N50" s="988" t="b">
        <v>1</v>
      </c>
      <c r="P50" s="923"/>
      <c r="Q50" s="988" t="s">
        <v>1139</v>
      </c>
      <c r="R50" s="1056"/>
      <c r="S50" s="923"/>
      <c r="T50" s="988" t="b">
        <v>0</v>
      </c>
      <c r="U50" s="988" t="b">
        <v>0</v>
      </c>
      <c r="V50" s="988" t="b">
        <v>0</v>
      </c>
      <c r="W50" s="988" t="b">
        <v>0</v>
      </c>
      <c r="X50" s="988" t="b">
        <v>0</v>
      </c>
      <c r="Y50" s="923"/>
      <c r="Z50" s="923"/>
      <c r="AA50" s="988" t="s">
        <v>1140</v>
      </c>
      <c r="AC50" s="923"/>
      <c r="AE50" s="923"/>
      <c r="AF50" s="988" t="s">
        <v>297</v>
      </c>
      <c r="AG50" s="988" t="s">
        <v>929</v>
      </c>
      <c r="AH50" s="988" t="s">
        <v>930</v>
      </c>
      <c r="AI50" s="988" t="s">
        <v>931</v>
      </c>
      <c r="AJ50" s="923"/>
      <c r="AK50" s="923"/>
      <c r="AL50" s="923"/>
      <c r="AN50" s="988" t="s">
        <v>710</v>
      </c>
      <c r="AO50" s="923"/>
      <c r="AQ50" s="923"/>
      <c r="AR50" s="988" t="b">
        <v>0</v>
      </c>
      <c r="AS50" s="988" t="b">
        <v>0</v>
      </c>
      <c r="AT50" s="988" t="b">
        <v>0</v>
      </c>
      <c r="AU50" s="923"/>
      <c r="AW50" s="988" t="s">
        <v>934</v>
      </c>
      <c r="AX50" s="988" t="s">
        <v>1141</v>
      </c>
      <c r="AY50" s="923"/>
      <c r="AZ50" s="923"/>
      <c r="BF50" s="1059"/>
      <c r="BG50" s="923"/>
      <c r="BH50" s="1057" t="s">
        <v>1142</v>
      </c>
      <c r="BI50" s="988" t="b">
        <v>0</v>
      </c>
      <c r="BK50" s="923"/>
      <c r="BL50" s="988" t="b">
        <v>0</v>
      </c>
      <c r="BM50" s="988">
        <v>4.0</v>
      </c>
      <c r="BN50" s="923"/>
      <c r="BO50" s="923"/>
      <c r="BP50" s="923"/>
      <c r="BQ50" s="923"/>
      <c r="BS50" s="923"/>
      <c r="BU50" s="923"/>
      <c r="BW50" s="923"/>
      <c r="BX50" s="988" t="s">
        <v>1141</v>
      </c>
      <c r="BY50" s="923"/>
      <c r="BZ50" s="988" t="s">
        <v>1143</v>
      </c>
      <c r="CA50" s="923"/>
      <c r="CB50" s="988" t="s">
        <v>32</v>
      </c>
      <c r="CC50" s="923"/>
      <c r="CE50" s="923"/>
      <c r="CF50" s="923"/>
      <c r="CG50" s="923"/>
      <c r="CH50" s="988" t="s">
        <v>1144</v>
      </c>
      <c r="CI50" s="923"/>
      <c r="CJ50" s="988" t="b">
        <v>0</v>
      </c>
      <c r="CL50" s="923"/>
      <c r="CN50" s="923"/>
      <c r="CO50" s="988" t="b">
        <v>0</v>
      </c>
      <c r="CP50" s="923"/>
      <c r="CQ50" s="988" t="b">
        <v>1</v>
      </c>
      <c r="CR50" s="923"/>
      <c r="CT50" s="923"/>
      <c r="CU50" s="923"/>
      <c r="CV50" s="988" t="b">
        <v>1</v>
      </c>
      <c r="CW50" s="923"/>
      <c r="CX50" s="923"/>
      <c r="CY50" s="923"/>
      <c r="CZ50" s="923"/>
      <c r="DA50" s="923"/>
      <c r="DB50" s="988" t="s">
        <v>717</v>
      </c>
      <c r="DC50" s="923"/>
      <c r="DD50" s="923"/>
      <c r="DE50" s="988" t="s">
        <v>718</v>
      </c>
      <c r="DF50" s="988" t="s">
        <v>719</v>
      </c>
      <c r="DG50" s="923"/>
      <c r="DH50" s="923"/>
      <c r="DI50" s="988" t="s">
        <v>939</v>
      </c>
      <c r="DJ50" s="988" t="s">
        <v>721</v>
      </c>
      <c r="DK50" s="988" t="s">
        <v>722</v>
      </c>
      <c r="DL50" s="988" t="s">
        <v>723</v>
      </c>
      <c r="DM50" s="923"/>
      <c r="DN50" s="923"/>
      <c r="DO50" s="923"/>
      <c r="DP50" s="923"/>
      <c r="DQ50" s="923"/>
      <c r="DR50" s="923"/>
      <c r="DS50" s="988" t="s">
        <v>1145</v>
      </c>
      <c r="DU50" s="923"/>
      <c r="DV50" s="923"/>
      <c r="DW50" s="988" t="s">
        <v>1146</v>
      </c>
      <c r="DX50" s="988" t="b">
        <v>0</v>
      </c>
      <c r="DY50" s="988">
        <v>0.0</v>
      </c>
      <c r="DZ50" s="923"/>
      <c r="EA50" s="988" t="s">
        <v>727</v>
      </c>
      <c r="EB50" s="923"/>
      <c r="EC50" s="923"/>
      <c r="ED50" s="923"/>
      <c r="EE50" s="923"/>
      <c r="EF50" s="923"/>
    </row>
    <row r="51">
      <c r="A51" s="988" t="s">
        <v>929</v>
      </c>
      <c r="B51" s="988" t="s">
        <v>930</v>
      </c>
      <c r="C51" s="988" t="s">
        <v>931</v>
      </c>
      <c r="E51" s="923"/>
      <c r="I51" s="923"/>
      <c r="K51" s="923"/>
      <c r="L51" s="988" t="s">
        <v>706</v>
      </c>
      <c r="M51" s="923"/>
      <c r="N51" s="988" t="b">
        <v>1</v>
      </c>
      <c r="Q51" s="988" t="s">
        <v>1147</v>
      </c>
      <c r="R51" s="1056"/>
      <c r="S51" s="923"/>
      <c r="T51" s="988" t="b">
        <v>0</v>
      </c>
      <c r="U51" s="988" t="b">
        <v>0</v>
      </c>
      <c r="V51" s="988" t="b">
        <v>0</v>
      </c>
      <c r="W51" s="988" t="b">
        <v>0</v>
      </c>
      <c r="X51" s="988" t="b">
        <v>0</v>
      </c>
      <c r="Z51" s="923"/>
      <c r="AA51" s="988" t="s">
        <v>1148</v>
      </c>
      <c r="AC51" s="923"/>
      <c r="AE51" s="923"/>
      <c r="AF51" s="988" t="s">
        <v>297</v>
      </c>
      <c r="AG51" s="988" t="s">
        <v>929</v>
      </c>
      <c r="AH51" s="988" t="s">
        <v>930</v>
      </c>
      <c r="AI51" s="988" t="s">
        <v>931</v>
      </c>
      <c r="AJ51" s="923"/>
      <c r="AK51" s="923"/>
      <c r="AL51" s="923"/>
      <c r="AN51" s="988" t="s">
        <v>710</v>
      </c>
      <c r="AO51" s="923"/>
      <c r="AQ51" s="923"/>
      <c r="AR51" s="988" t="b">
        <v>0</v>
      </c>
      <c r="AS51" s="988" t="b">
        <v>0</v>
      </c>
      <c r="AT51" s="988" t="b">
        <v>0</v>
      </c>
      <c r="AU51" s="923"/>
      <c r="AW51" s="988" t="s">
        <v>934</v>
      </c>
      <c r="AX51" s="988" t="s">
        <v>1149</v>
      </c>
      <c r="AY51" s="923"/>
      <c r="AZ51" s="923"/>
      <c r="BF51" s="1059"/>
      <c r="BG51" s="923"/>
      <c r="BH51" s="1057" t="s">
        <v>1150</v>
      </c>
      <c r="BI51" s="988" t="b">
        <v>0</v>
      </c>
      <c r="BJ51" s="923"/>
      <c r="BK51" s="923"/>
      <c r="BL51" s="988" t="b">
        <v>0</v>
      </c>
      <c r="BM51" s="988">
        <v>4.0</v>
      </c>
      <c r="BN51" s="923"/>
      <c r="BO51" s="923"/>
      <c r="BP51" s="923"/>
      <c r="BQ51" s="923"/>
      <c r="BS51" s="923"/>
      <c r="BU51" s="923"/>
      <c r="BW51" s="923"/>
      <c r="BX51" s="988" t="s">
        <v>1149</v>
      </c>
      <c r="BY51" s="923"/>
      <c r="BZ51" s="988" t="s">
        <v>1151</v>
      </c>
      <c r="CA51" s="923"/>
      <c r="CB51" s="988" t="s">
        <v>32</v>
      </c>
      <c r="CC51" s="923"/>
      <c r="CE51" s="923"/>
      <c r="CF51" s="923"/>
      <c r="CG51" s="923"/>
      <c r="CH51" s="988" t="s">
        <v>1152</v>
      </c>
      <c r="CI51" s="923"/>
      <c r="CJ51" s="988" t="b">
        <v>0</v>
      </c>
      <c r="CL51" s="923"/>
      <c r="CM51" s="923"/>
      <c r="CN51" s="923"/>
      <c r="CO51" s="988" t="b">
        <v>0</v>
      </c>
      <c r="CP51" s="923"/>
      <c r="CQ51" s="988" t="b">
        <v>1</v>
      </c>
      <c r="CR51" s="923"/>
      <c r="CU51" s="923"/>
      <c r="CV51" s="988" t="b">
        <v>1</v>
      </c>
      <c r="CW51" s="923"/>
      <c r="CX51" s="923"/>
      <c r="CY51" s="923"/>
      <c r="CZ51" s="923"/>
      <c r="DA51" s="923"/>
      <c r="DB51" s="988" t="s">
        <v>717</v>
      </c>
      <c r="DC51" s="923"/>
      <c r="DD51" s="923"/>
      <c r="DE51" s="988" t="s">
        <v>718</v>
      </c>
      <c r="DF51" s="988" t="s">
        <v>719</v>
      </c>
      <c r="DG51" s="923"/>
      <c r="DH51" s="923"/>
      <c r="DI51" s="988" t="s">
        <v>1153</v>
      </c>
      <c r="DJ51" s="988" t="s">
        <v>721</v>
      </c>
      <c r="DK51" s="988" t="s">
        <v>722</v>
      </c>
      <c r="DL51" s="988" t="s">
        <v>723</v>
      </c>
      <c r="DM51" s="923"/>
      <c r="DN51" s="923"/>
      <c r="DO51" s="923"/>
      <c r="DR51" s="923"/>
      <c r="DS51" s="988" t="s">
        <v>1152</v>
      </c>
      <c r="DU51" s="923"/>
      <c r="DV51" s="923"/>
      <c r="DW51" s="988" t="s">
        <v>1154</v>
      </c>
      <c r="DX51" s="988" t="b">
        <v>0</v>
      </c>
      <c r="DY51" s="988">
        <v>0.0</v>
      </c>
      <c r="DZ51" s="923"/>
      <c r="EA51" s="988" t="s">
        <v>727</v>
      </c>
      <c r="EB51" s="923"/>
      <c r="EC51" s="923"/>
      <c r="ED51" s="923"/>
      <c r="EE51" s="923"/>
    </row>
    <row r="52">
      <c r="A52" s="988" t="s">
        <v>929</v>
      </c>
      <c r="B52" s="988" t="s">
        <v>930</v>
      </c>
      <c r="C52" s="988" t="s">
        <v>931</v>
      </c>
      <c r="E52" s="923"/>
      <c r="J52" s="923"/>
      <c r="L52" s="988" t="s">
        <v>706</v>
      </c>
      <c r="N52" s="988" t="b">
        <v>1</v>
      </c>
      <c r="P52" s="923"/>
      <c r="Q52" s="988" t="s">
        <v>1155</v>
      </c>
      <c r="R52" s="1056"/>
      <c r="S52" s="923"/>
      <c r="T52" s="988" t="b">
        <v>0</v>
      </c>
      <c r="U52" s="988" t="b">
        <v>0</v>
      </c>
      <c r="V52" s="988" t="b">
        <v>0</v>
      </c>
      <c r="W52" s="988" t="b">
        <v>0</v>
      </c>
      <c r="X52" s="988" t="b">
        <v>0</v>
      </c>
      <c r="Y52" s="923"/>
      <c r="Z52" s="923"/>
      <c r="AA52" s="988" t="s">
        <v>1156</v>
      </c>
      <c r="AC52" s="923"/>
      <c r="AF52" s="988" t="s">
        <v>297</v>
      </c>
      <c r="AG52" s="988" t="s">
        <v>929</v>
      </c>
      <c r="AH52" s="988" t="s">
        <v>930</v>
      </c>
      <c r="AI52" s="988" t="s">
        <v>931</v>
      </c>
      <c r="AK52" s="923"/>
      <c r="AL52" s="923"/>
      <c r="AN52" s="988" t="s">
        <v>710</v>
      </c>
      <c r="AO52" s="923"/>
      <c r="AQ52" s="923"/>
      <c r="AR52" s="988" t="b">
        <v>0</v>
      </c>
      <c r="AS52" s="988" t="b">
        <v>0</v>
      </c>
      <c r="AT52" s="988" t="b">
        <v>0</v>
      </c>
      <c r="AU52" s="923"/>
      <c r="AW52" s="988" t="s">
        <v>934</v>
      </c>
      <c r="AX52" s="988" t="s">
        <v>1157</v>
      </c>
      <c r="AY52" s="923"/>
      <c r="AZ52" s="923"/>
      <c r="BG52" s="923"/>
      <c r="BH52" s="1057" t="s">
        <v>1158</v>
      </c>
      <c r="BI52" s="988" t="b">
        <v>0</v>
      </c>
      <c r="BJ52" s="923"/>
      <c r="BK52" s="923"/>
      <c r="BL52" s="988" t="b">
        <v>0</v>
      </c>
      <c r="BM52" s="988">
        <v>4.0</v>
      </c>
      <c r="BN52" s="923"/>
      <c r="BO52" s="923"/>
      <c r="BP52" s="923"/>
      <c r="BS52" s="923"/>
      <c r="BU52" s="923"/>
      <c r="BW52" s="923"/>
      <c r="BX52" s="988" t="s">
        <v>1157</v>
      </c>
      <c r="BY52" s="923"/>
      <c r="BZ52" s="988" t="s">
        <v>1159</v>
      </c>
      <c r="CA52" s="923"/>
      <c r="CB52" s="988" t="s">
        <v>32</v>
      </c>
      <c r="CC52" s="923"/>
      <c r="CE52" s="923"/>
      <c r="CF52" s="923"/>
      <c r="CG52" s="923"/>
      <c r="CH52" s="988" t="s">
        <v>1160</v>
      </c>
      <c r="CI52" s="923"/>
      <c r="CJ52" s="988" t="b">
        <v>0</v>
      </c>
      <c r="CL52" s="923"/>
      <c r="CN52" s="923"/>
      <c r="CO52" s="988" t="b">
        <v>0</v>
      </c>
      <c r="CP52" s="923"/>
      <c r="CQ52" s="988" t="b">
        <v>1</v>
      </c>
      <c r="CR52" s="923"/>
      <c r="CT52" s="923"/>
      <c r="CU52" s="923"/>
      <c r="CV52" s="988" t="b">
        <v>1</v>
      </c>
      <c r="CW52" s="923"/>
      <c r="CY52" s="923"/>
      <c r="CZ52" s="923"/>
      <c r="DA52" s="923"/>
      <c r="DB52" s="988" t="s">
        <v>717</v>
      </c>
      <c r="DC52" s="923"/>
      <c r="DD52" s="923"/>
      <c r="DE52" s="988" t="s">
        <v>718</v>
      </c>
      <c r="DF52" s="988" t="s">
        <v>719</v>
      </c>
      <c r="DG52" s="923"/>
      <c r="DH52" s="923"/>
      <c r="DI52" s="988" t="s">
        <v>1161</v>
      </c>
      <c r="DJ52" s="988" t="s">
        <v>721</v>
      </c>
      <c r="DK52" s="988" t="s">
        <v>722</v>
      </c>
      <c r="DL52" s="988" t="s">
        <v>723</v>
      </c>
      <c r="DM52" s="923"/>
      <c r="DN52" s="923"/>
      <c r="DQ52" s="923"/>
      <c r="DR52" s="923"/>
      <c r="DS52" s="988" t="s">
        <v>1160</v>
      </c>
      <c r="DU52" s="923"/>
      <c r="DV52" s="923"/>
      <c r="DW52" s="988" t="s">
        <v>1162</v>
      </c>
      <c r="DX52" s="988" t="b">
        <v>0</v>
      </c>
      <c r="DY52" s="988">
        <v>0.0</v>
      </c>
      <c r="DZ52" s="923"/>
      <c r="EA52" s="988" t="s">
        <v>727</v>
      </c>
      <c r="EB52" s="923"/>
      <c r="EC52" s="923"/>
      <c r="ED52" s="923"/>
      <c r="EE52" s="923"/>
    </row>
    <row r="53">
      <c r="A53" s="988" t="s">
        <v>929</v>
      </c>
      <c r="B53" s="988" t="s">
        <v>930</v>
      </c>
      <c r="C53" s="988" t="s">
        <v>931</v>
      </c>
      <c r="E53" s="923"/>
      <c r="L53" s="988" t="s">
        <v>706</v>
      </c>
      <c r="N53" s="988" t="b">
        <v>1</v>
      </c>
      <c r="Q53" s="988" t="s">
        <v>1163</v>
      </c>
      <c r="R53" s="1056"/>
      <c r="S53" s="923"/>
      <c r="T53" s="988" t="b">
        <v>0</v>
      </c>
      <c r="U53" s="988" t="b">
        <v>0</v>
      </c>
      <c r="V53" s="988" t="b">
        <v>0</v>
      </c>
      <c r="W53" s="988" t="b">
        <v>0</v>
      </c>
      <c r="X53" s="988" t="b">
        <v>0</v>
      </c>
      <c r="Z53" s="923"/>
      <c r="AA53" s="988" t="s">
        <v>1164</v>
      </c>
      <c r="AC53" s="923"/>
      <c r="AF53" s="988" t="s">
        <v>297</v>
      </c>
      <c r="AG53" s="988" t="s">
        <v>929</v>
      </c>
      <c r="AH53" s="988" t="s">
        <v>930</v>
      </c>
      <c r="AI53" s="988" t="s">
        <v>931</v>
      </c>
      <c r="AK53" s="923"/>
      <c r="AL53" s="923"/>
      <c r="AN53" s="988" t="s">
        <v>710</v>
      </c>
      <c r="AO53" s="923"/>
      <c r="AQ53" s="923"/>
      <c r="AR53" s="988" t="b">
        <v>0</v>
      </c>
      <c r="AS53" s="988" t="b">
        <v>0</v>
      </c>
      <c r="AT53" s="988" t="b">
        <v>0</v>
      </c>
      <c r="AU53" s="923"/>
      <c r="AW53" s="988" t="s">
        <v>934</v>
      </c>
      <c r="AX53" s="988" t="s">
        <v>1165</v>
      </c>
      <c r="AY53" s="923"/>
      <c r="AZ53" s="923"/>
      <c r="BG53" s="923"/>
      <c r="BH53" s="1057" t="s">
        <v>1166</v>
      </c>
      <c r="BI53" s="988" t="b">
        <v>0</v>
      </c>
      <c r="BK53" s="923"/>
      <c r="BL53" s="988" t="b">
        <v>0</v>
      </c>
      <c r="BM53" s="988">
        <v>4.0</v>
      </c>
      <c r="BN53" s="923"/>
      <c r="BO53" s="923"/>
      <c r="BP53" s="923"/>
      <c r="BQ53" s="923"/>
      <c r="BS53" s="923"/>
      <c r="BU53" s="923"/>
      <c r="BW53" s="923"/>
      <c r="BX53" s="988" t="s">
        <v>1165</v>
      </c>
      <c r="BY53" s="923"/>
      <c r="BZ53" s="988" t="s">
        <v>1167</v>
      </c>
      <c r="CA53" s="923"/>
      <c r="CB53" s="988" t="s">
        <v>32</v>
      </c>
      <c r="CC53" s="923"/>
      <c r="CE53" s="923"/>
      <c r="CF53" s="923"/>
      <c r="CG53" s="923"/>
      <c r="CH53" s="988" t="s">
        <v>1168</v>
      </c>
      <c r="CI53" s="923"/>
      <c r="CJ53" s="988" t="b">
        <v>0</v>
      </c>
      <c r="CL53" s="923"/>
      <c r="CM53" s="923"/>
      <c r="CN53" s="923"/>
      <c r="CO53" s="988" t="b">
        <v>0</v>
      </c>
      <c r="CP53" s="923"/>
      <c r="CQ53" s="988" t="b">
        <v>1</v>
      </c>
      <c r="CR53" s="923"/>
      <c r="CU53" s="923"/>
      <c r="CV53" s="988" t="b">
        <v>1</v>
      </c>
      <c r="CW53" s="923"/>
      <c r="CY53" s="923"/>
      <c r="CZ53" s="923"/>
      <c r="DA53" s="923"/>
      <c r="DB53" s="988" t="s">
        <v>717</v>
      </c>
      <c r="DC53" s="923"/>
      <c r="DD53" s="923"/>
      <c r="DE53" s="988" t="s">
        <v>718</v>
      </c>
      <c r="DF53" s="988" t="s">
        <v>719</v>
      </c>
      <c r="DG53" s="923"/>
      <c r="DH53" s="923"/>
      <c r="DI53" s="988" t="s">
        <v>1161</v>
      </c>
      <c r="DJ53" s="988" t="s">
        <v>721</v>
      </c>
      <c r="DK53" s="988" t="s">
        <v>722</v>
      </c>
      <c r="DL53" s="988" t="s">
        <v>723</v>
      </c>
      <c r="DM53" s="923"/>
      <c r="DN53" s="923"/>
      <c r="DQ53" s="923"/>
      <c r="DR53" s="923"/>
      <c r="DS53" s="988" t="s">
        <v>1168</v>
      </c>
      <c r="DU53" s="923"/>
      <c r="DV53" s="923"/>
      <c r="DW53" s="988" t="s">
        <v>1169</v>
      </c>
      <c r="DX53" s="988" t="b">
        <v>0</v>
      </c>
      <c r="DY53" s="988">
        <v>0.0</v>
      </c>
      <c r="DZ53" s="923"/>
      <c r="EA53" s="988" t="s">
        <v>727</v>
      </c>
      <c r="EB53" s="923"/>
      <c r="EC53" s="923"/>
      <c r="ED53" s="923"/>
      <c r="EE53" s="923"/>
    </row>
    <row r="54">
      <c r="A54" s="988" t="s">
        <v>929</v>
      </c>
      <c r="B54" s="988" t="s">
        <v>930</v>
      </c>
      <c r="C54" s="988" t="s">
        <v>931</v>
      </c>
      <c r="D54" s="923"/>
      <c r="E54" s="923"/>
      <c r="J54" s="923"/>
      <c r="L54" s="988" t="s">
        <v>706</v>
      </c>
      <c r="M54" s="923"/>
      <c r="N54" s="988" t="b">
        <v>1</v>
      </c>
      <c r="P54" s="923"/>
      <c r="Q54" s="988" t="s">
        <v>1170</v>
      </c>
      <c r="R54" s="1056"/>
      <c r="S54" s="923"/>
      <c r="T54" s="988" t="b">
        <v>0</v>
      </c>
      <c r="U54" s="988" t="b">
        <v>0</v>
      </c>
      <c r="V54" s="988" t="b">
        <v>0</v>
      </c>
      <c r="W54" s="988" t="b">
        <v>0</v>
      </c>
      <c r="X54" s="988" t="b">
        <v>0</v>
      </c>
      <c r="Y54" s="923"/>
      <c r="Z54" s="923"/>
      <c r="AA54" s="988" t="s">
        <v>1171</v>
      </c>
      <c r="AB54" s="923"/>
      <c r="AC54" s="923"/>
      <c r="AF54" s="988" t="s">
        <v>297</v>
      </c>
      <c r="AG54" s="988" t="s">
        <v>929</v>
      </c>
      <c r="AH54" s="988" t="s">
        <v>930</v>
      </c>
      <c r="AI54" s="988" t="s">
        <v>931</v>
      </c>
      <c r="AK54" s="923"/>
      <c r="AL54" s="923"/>
      <c r="AN54" s="988" t="s">
        <v>710</v>
      </c>
      <c r="AO54" s="923"/>
      <c r="AQ54" s="923"/>
      <c r="AR54" s="988" t="b">
        <v>0</v>
      </c>
      <c r="AS54" s="988" t="b">
        <v>0</v>
      </c>
      <c r="AT54" s="988" t="b">
        <v>0</v>
      </c>
      <c r="AU54" s="923"/>
      <c r="AW54" s="988" t="s">
        <v>934</v>
      </c>
      <c r="AX54" s="988" t="s">
        <v>1172</v>
      </c>
      <c r="AY54" s="923"/>
      <c r="AZ54" s="923"/>
      <c r="BE54" s="923"/>
      <c r="BG54" s="923"/>
      <c r="BH54" s="1057" t="s">
        <v>1173</v>
      </c>
      <c r="BI54" s="988" t="b">
        <v>0</v>
      </c>
      <c r="BJ54" s="923"/>
      <c r="BK54" s="923"/>
      <c r="BL54" s="988" t="b">
        <v>0</v>
      </c>
      <c r="BM54" s="988">
        <v>4.0</v>
      </c>
      <c r="BN54" s="923"/>
      <c r="BO54" s="923"/>
      <c r="BP54" s="923"/>
      <c r="BS54" s="923"/>
      <c r="BU54" s="923"/>
      <c r="BW54" s="923"/>
      <c r="BX54" s="988" t="s">
        <v>1172</v>
      </c>
      <c r="BY54" s="923"/>
      <c r="BZ54" s="988" t="s">
        <v>1174</v>
      </c>
      <c r="CA54" s="923"/>
      <c r="CB54" s="988" t="s">
        <v>32</v>
      </c>
      <c r="CC54" s="923"/>
      <c r="CE54" s="923"/>
      <c r="CF54" s="923"/>
      <c r="CG54" s="923"/>
      <c r="CH54" s="988" t="s">
        <v>1175</v>
      </c>
      <c r="CI54" s="923"/>
      <c r="CJ54" s="988" t="b">
        <v>0</v>
      </c>
      <c r="CL54" s="923"/>
      <c r="CN54" s="923"/>
      <c r="CO54" s="988" t="b">
        <v>0</v>
      </c>
      <c r="CP54" s="923"/>
      <c r="CQ54" s="988" t="b">
        <v>1</v>
      </c>
      <c r="CR54" s="923"/>
      <c r="CT54" s="923"/>
      <c r="CU54" s="923"/>
      <c r="CV54" s="988" t="b">
        <v>1</v>
      </c>
      <c r="CW54" s="923"/>
      <c r="CY54" s="923"/>
      <c r="CZ54" s="923"/>
      <c r="DA54" s="923"/>
      <c r="DB54" s="988" t="s">
        <v>717</v>
      </c>
      <c r="DC54" s="923"/>
      <c r="DD54" s="923"/>
      <c r="DE54" s="988" t="s">
        <v>718</v>
      </c>
      <c r="DF54" s="988" t="s">
        <v>719</v>
      </c>
      <c r="DG54" s="923"/>
      <c r="DH54" s="923"/>
      <c r="DI54" s="988" t="s">
        <v>1176</v>
      </c>
      <c r="DJ54" s="988" t="s">
        <v>721</v>
      </c>
      <c r="DK54" s="988" t="s">
        <v>722</v>
      </c>
      <c r="DL54" s="988" t="s">
        <v>723</v>
      </c>
      <c r="DM54" s="923"/>
      <c r="DN54" s="923"/>
      <c r="DO54" s="923"/>
      <c r="DQ54" s="923"/>
      <c r="DR54" s="923"/>
      <c r="DS54" s="988" t="s">
        <v>1175</v>
      </c>
      <c r="DU54" s="923"/>
      <c r="DV54" s="923"/>
      <c r="DW54" s="988" t="s">
        <v>1177</v>
      </c>
      <c r="DX54" s="988" t="b">
        <v>0</v>
      </c>
      <c r="DY54" s="988">
        <v>0.0</v>
      </c>
      <c r="DZ54" s="923"/>
      <c r="EA54" s="988" t="s">
        <v>727</v>
      </c>
      <c r="EB54" s="923"/>
      <c r="EC54" s="923"/>
      <c r="ED54" s="923"/>
      <c r="EE54" s="923"/>
    </row>
    <row r="55">
      <c r="A55" s="988" t="s">
        <v>929</v>
      </c>
      <c r="B55" s="988" t="s">
        <v>930</v>
      </c>
      <c r="C55" s="988" t="s">
        <v>931</v>
      </c>
      <c r="D55" s="923"/>
      <c r="E55" s="923"/>
      <c r="J55" s="923"/>
      <c r="K55" s="923"/>
      <c r="L55" s="988" t="s">
        <v>706</v>
      </c>
      <c r="M55" s="923"/>
      <c r="N55" s="988" t="b">
        <v>1</v>
      </c>
      <c r="P55" s="923"/>
      <c r="Q55" s="988" t="s">
        <v>1178</v>
      </c>
      <c r="R55" s="1056"/>
      <c r="S55" s="923"/>
      <c r="T55" s="988" t="b">
        <v>0</v>
      </c>
      <c r="U55" s="988" t="b">
        <v>0</v>
      </c>
      <c r="V55" s="988" t="b">
        <v>0</v>
      </c>
      <c r="W55" s="988" t="b">
        <v>0</v>
      </c>
      <c r="X55" s="988" t="b">
        <v>0</v>
      </c>
      <c r="Y55" s="923"/>
      <c r="Z55" s="923"/>
      <c r="AA55" s="988" t="s">
        <v>1179</v>
      </c>
      <c r="AB55" s="923"/>
      <c r="AC55" s="923"/>
      <c r="AD55" s="923"/>
      <c r="AE55" s="923"/>
      <c r="AF55" s="988" t="s">
        <v>297</v>
      </c>
      <c r="AG55" s="988" t="s">
        <v>929</v>
      </c>
      <c r="AH55" s="988" t="s">
        <v>930</v>
      </c>
      <c r="AI55" s="988" t="s">
        <v>931</v>
      </c>
      <c r="AK55" s="923"/>
      <c r="AL55" s="923"/>
      <c r="AN55" s="988" t="s">
        <v>710</v>
      </c>
      <c r="AO55" s="923"/>
      <c r="AQ55" s="923"/>
      <c r="AR55" s="988" t="b">
        <v>0</v>
      </c>
      <c r="AS55" s="988" t="b">
        <v>0</v>
      </c>
      <c r="AT55" s="988" t="b">
        <v>0</v>
      </c>
      <c r="AU55" s="923"/>
      <c r="AV55" s="923"/>
      <c r="AW55" s="988" t="s">
        <v>934</v>
      </c>
      <c r="AX55" s="988" t="s">
        <v>1180</v>
      </c>
      <c r="AY55" s="923"/>
      <c r="AZ55" s="923"/>
      <c r="BE55" s="923"/>
      <c r="BF55" s="923"/>
      <c r="BG55" s="923"/>
      <c r="BH55" s="1057" t="s">
        <v>1181</v>
      </c>
      <c r="BI55" s="988" t="b">
        <v>0</v>
      </c>
      <c r="BJ55" s="923"/>
      <c r="BK55" s="923"/>
      <c r="BL55" s="988" t="b">
        <v>0</v>
      </c>
      <c r="BM55" s="988">
        <v>4.0</v>
      </c>
      <c r="BN55" s="923"/>
      <c r="BO55" s="923"/>
      <c r="BP55" s="923"/>
      <c r="BQ55" s="923"/>
      <c r="BS55" s="923"/>
      <c r="BU55" s="923"/>
      <c r="BW55" s="923"/>
      <c r="BX55" s="988" t="s">
        <v>1180</v>
      </c>
      <c r="BY55" s="923"/>
      <c r="BZ55" s="988" t="s">
        <v>1182</v>
      </c>
      <c r="CA55" s="923"/>
      <c r="CB55" s="988" t="s">
        <v>32</v>
      </c>
      <c r="CC55" s="923"/>
      <c r="CD55" s="923"/>
      <c r="CE55" s="923"/>
      <c r="CF55" s="923"/>
      <c r="CG55" s="923"/>
      <c r="CH55" s="988" t="s">
        <v>1183</v>
      </c>
      <c r="CI55" s="923"/>
      <c r="CJ55" s="988" t="b">
        <v>0</v>
      </c>
      <c r="CL55" s="923"/>
      <c r="CM55" s="923"/>
      <c r="CN55" s="923"/>
      <c r="CO55" s="988" t="b">
        <v>0</v>
      </c>
      <c r="CP55" s="923"/>
      <c r="CQ55" s="988" t="b">
        <v>1</v>
      </c>
      <c r="CR55" s="923"/>
      <c r="CS55" s="923"/>
      <c r="CT55" s="923"/>
      <c r="CU55" s="923"/>
      <c r="CV55" s="988" t="b">
        <v>1</v>
      </c>
      <c r="CW55" s="923"/>
      <c r="CX55" s="923"/>
      <c r="CY55" s="923"/>
      <c r="CZ55" s="923"/>
      <c r="DA55" s="923"/>
      <c r="DB55" s="988" t="s">
        <v>717</v>
      </c>
      <c r="DC55" s="923"/>
      <c r="DD55" s="923"/>
      <c r="DE55" s="988" t="s">
        <v>718</v>
      </c>
      <c r="DF55" s="988" t="s">
        <v>719</v>
      </c>
      <c r="DG55" s="923"/>
      <c r="DH55" s="923"/>
      <c r="DI55" s="988" t="s">
        <v>1184</v>
      </c>
      <c r="DJ55" s="988" t="s">
        <v>721</v>
      </c>
      <c r="DK55" s="988" t="s">
        <v>722</v>
      </c>
      <c r="DL55" s="988" t="s">
        <v>723</v>
      </c>
      <c r="DM55" s="923"/>
      <c r="DN55" s="923"/>
      <c r="DO55" s="923"/>
      <c r="DR55" s="923"/>
      <c r="DS55" s="988" t="s">
        <v>1183</v>
      </c>
      <c r="DU55" s="923"/>
      <c r="DV55" s="923"/>
      <c r="DW55" s="988" t="s">
        <v>1130</v>
      </c>
      <c r="DX55" s="988" t="b">
        <v>0</v>
      </c>
      <c r="DY55" s="988">
        <v>0.0</v>
      </c>
      <c r="DZ55" s="923"/>
      <c r="EA55" s="988" t="s">
        <v>727</v>
      </c>
      <c r="EB55" s="923"/>
      <c r="EC55" s="923"/>
      <c r="ED55" s="923"/>
      <c r="EE55" s="923"/>
    </row>
    <row r="56">
      <c r="A56" s="988" t="s">
        <v>989</v>
      </c>
      <c r="B56" s="988" t="s">
        <v>990</v>
      </c>
      <c r="C56" s="988" t="s">
        <v>991</v>
      </c>
      <c r="D56" s="923"/>
      <c r="E56" s="923"/>
      <c r="I56" s="988" t="s">
        <v>992</v>
      </c>
      <c r="K56" s="923"/>
      <c r="L56" s="988" t="s">
        <v>706</v>
      </c>
      <c r="N56" s="988" t="b">
        <v>1</v>
      </c>
      <c r="Q56" s="988" t="s">
        <v>1185</v>
      </c>
      <c r="R56" s="1056"/>
      <c r="S56" s="923"/>
      <c r="T56" s="988" t="b">
        <v>0</v>
      </c>
      <c r="U56" s="988" t="b">
        <v>0</v>
      </c>
      <c r="V56" s="988" t="b">
        <v>0</v>
      </c>
      <c r="W56" s="988" t="b">
        <v>0</v>
      </c>
      <c r="X56" s="988" t="b">
        <v>0</v>
      </c>
      <c r="Z56" s="923"/>
      <c r="AA56" s="988" t="s">
        <v>1186</v>
      </c>
      <c r="AB56" s="923"/>
      <c r="AC56" s="923"/>
      <c r="AD56" s="923"/>
      <c r="AE56" s="923"/>
      <c r="AF56" s="988" t="s">
        <v>297</v>
      </c>
      <c r="AG56" s="988" t="s">
        <v>989</v>
      </c>
      <c r="AH56" s="988" t="s">
        <v>990</v>
      </c>
      <c r="AI56" s="988" t="s">
        <v>991</v>
      </c>
      <c r="AK56" s="923"/>
      <c r="AL56" s="923"/>
      <c r="AN56" s="988" t="s">
        <v>710</v>
      </c>
      <c r="AO56" s="923"/>
      <c r="AQ56" s="923"/>
      <c r="AR56" s="988" t="b">
        <v>0</v>
      </c>
      <c r="AS56" s="988" t="b">
        <v>0</v>
      </c>
      <c r="AT56" s="988" t="b">
        <v>0</v>
      </c>
      <c r="AU56" s="923"/>
      <c r="AW56" s="988" t="s">
        <v>711</v>
      </c>
      <c r="AX56" s="988" t="s">
        <v>1187</v>
      </c>
      <c r="AY56" s="923"/>
      <c r="AZ56" s="923"/>
      <c r="BE56" s="923"/>
      <c r="BF56" s="923"/>
      <c r="BG56" s="923"/>
      <c r="BH56" s="1057" t="s">
        <v>1188</v>
      </c>
      <c r="BI56" s="988" t="b">
        <v>0</v>
      </c>
      <c r="BJ56" s="923"/>
      <c r="BK56" s="923"/>
      <c r="BL56" s="988" t="b">
        <v>0</v>
      </c>
      <c r="BM56" s="988">
        <v>4.0</v>
      </c>
      <c r="BN56" s="988" t="s">
        <v>714</v>
      </c>
      <c r="BO56" s="923"/>
      <c r="BP56" s="923"/>
      <c r="BS56" s="923"/>
      <c r="BU56" s="923"/>
      <c r="BW56" s="923"/>
      <c r="BX56" s="988" t="s">
        <v>1187</v>
      </c>
      <c r="BY56" s="923"/>
      <c r="BZ56" s="988" t="s">
        <v>1189</v>
      </c>
      <c r="CA56" s="923"/>
      <c r="CB56" s="988" t="s">
        <v>32</v>
      </c>
      <c r="CC56" s="923"/>
      <c r="CD56" s="923"/>
      <c r="CE56" s="923"/>
      <c r="CF56" s="923"/>
      <c r="CG56" s="923"/>
      <c r="CH56" s="988" t="s">
        <v>1190</v>
      </c>
      <c r="CI56" s="923"/>
      <c r="CJ56" s="988" t="b">
        <v>0</v>
      </c>
      <c r="CL56" s="923"/>
      <c r="CN56" s="923"/>
      <c r="CO56" s="988" t="b">
        <v>0</v>
      </c>
      <c r="CP56" s="923"/>
      <c r="CQ56" s="988" t="b">
        <v>1</v>
      </c>
      <c r="CR56" s="923"/>
      <c r="CS56" s="923"/>
      <c r="CU56" s="923"/>
      <c r="CV56" s="988" t="b">
        <v>1</v>
      </c>
      <c r="CW56" s="923"/>
      <c r="CX56" s="923"/>
      <c r="CY56" s="923"/>
      <c r="CZ56" s="923"/>
      <c r="DA56" s="923"/>
      <c r="DB56" s="988" t="s">
        <v>717</v>
      </c>
      <c r="DC56" s="923"/>
      <c r="DD56" s="923"/>
      <c r="DE56" s="988" t="s">
        <v>718</v>
      </c>
      <c r="DF56" s="988" t="s">
        <v>719</v>
      </c>
      <c r="DG56" s="923"/>
      <c r="DH56" s="923"/>
      <c r="DI56" s="988" t="s">
        <v>1191</v>
      </c>
      <c r="DJ56" s="988" t="s">
        <v>721</v>
      </c>
      <c r="DK56" s="988" t="s">
        <v>722</v>
      </c>
      <c r="DL56" s="988" t="s">
        <v>723</v>
      </c>
      <c r="DM56" s="923"/>
      <c r="DN56" s="988">
        <v>5.559890019E9</v>
      </c>
      <c r="DO56" s="988" t="s">
        <v>848</v>
      </c>
      <c r="DP56" s="988" t="s">
        <v>724</v>
      </c>
      <c r="DR56" s="923"/>
      <c r="DS56" s="988" t="s">
        <v>1190</v>
      </c>
      <c r="DU56" s="923"/>
      <c r="DV56" s="923"/>
      <c r="DW56" s="988" t="s">
        <v>1192</v>
      </c>
      <c r="DX56" s="988" t="b">
        <v>0</v>
      </c>
      <c r="DY56" s="988">
        <v>0.0</v>
      </c>
      <c r="DZ56" s="923"/>
      <c r="EA56" s="988" t="s">
        <v>727</v>
      </c>
      <c r="EB56" s="923"/>
      <c r="EC56" s="923"/>
      <c r="ED56" s="923"/>
      <c r="EE56" s="923"/>
    </row>
    <row r="57">
      <c r="A57" s="988" t="s">
        <v>989</v>
      </c>
      <c r="B57" s="988" t="s">
        <v>990</v>
      </c>
      <c r="C57" s="988" t="s">
        <v>991</v>
      </c>
      <c r="D57" s="923"/>
      <c r="E57" s="923"/>
      <c r="I57" s="988" t="s">
        <v>992</v>
      </c>
      <c r="J57" s="923"/>
      <c r="L57" s="988" t="s">
        <v>706</v>
      </c>
      <c r="M57" s="923"/>
      <c r="N57" s="988" t="b">
        <v>1</v>
      </c>
      <c r="O57" s="923"/>
      <c r="P57" s="923"/>
      <c r="Q57" s="988" t="s">
        <v>1193</v>
      </c>
      <c r="R57" s="1056"/>
      <c r="S57" s="923"/>
      <c r="T57" s="988" t="b">
        <v>0</v>
      </c>
      <c r="U57" s="988" t="b">
        <v>0</v>
      </c>
      <c r="V57" s="988" t="b">
        <v>0</v>
      </c>
      <c r="W57" s="988" t="b">
        <v>0</v>
      </c>
      <c r="X57" s="988" t="b">
        <v>0</v>
      </c>
      <c r="Z57" s="923"/>
      <c r="AA57" s="988" t="s">
        <v>1194</v>
      </c>
      <c r="AB57" s="923"/>
      <c r="AC57" s="923"/>
      <c r="AF57" s="923"/>
      <c r="AG57" s="988" t="s">
        <v>989</v>
      </c>
      <c r="AH57" s="988" t="s">
        <v>990</v>
      </c>
      <c r="AI57" s="988" t="s">
        <v>991</v>
      </c>
      <c r="AJ57" s="923"/>
      <c r="AK57" s="923"/>
      <c r="AL57" s="923"/>
      <c r="AN57" s="988" t="s">
        <v>710</v>
      </c>
      <c r="AO57" s="923"/>
      <c r="AQ57" s="923"/>
      <c r="AR57" s="988" t="b">
        <v>0</v>
      </c>
      <c r="AS57" s="988" t="b">
        <v>0</v>
      </c>
      <c r="AT57" s="988" t="b">
        <v>0</v>
      </c>
      <c r="AU57" s="923"/>
      <c r="AW57" s="988" t="s">
        <v>711</v>
      </c>
      <c r="AX57" s="988" t="s">
        <v>1195</v>
      </c>
      <c r="AY57" s="923"/>
      <c r="AZ57" s="923"/>
      <c r="BD57" s="988" t="s">
        <v>736</v>
      </c>
      <c r="BE57" s="923"/>
      <c r="BF57" s="923"/>
      <c r="BG57" s="923"/>
      <c r="BH57" s="1057" t="s">
        <v>1196</v>
      </c>
      <c r="BI57" s="988" t="b">
        <v>0</v>
      </c>
      <c r="BJ57" s="923"/>
      <c r="BK57" s="923"/>
      <c r="BL57" s="988" t="b">
        <v>0</v>
      </c>
      <c r="BM57" s="988">
        <v>4.0</v>
      </c>
      <c r="BN57" s="988" t="s">
        <v>714</v>
      </c>
      <c r="BO57" s="923"/>
      <c r="BP57" s="923"/>
      <c r="BQ57" s="923"/>
      <c r="BS57" s="923"/>
      <c r="BU57" s="923"/>
      <c r="BW57" s="923"/>
      <c r="BX57" s="988" t="s">
        <v>1195</v>
      </c>
      <c r="BY57" s="923"/>
      <c r="BZ57" s="988" t="s">
        <v>1197</v>
      </c>
      <c r="CA57" s="923"/>
      <c r="CB57" s="988" t="s">
        <v>32</v>
      </c>
      <c r="CC57" s="923"/>
      <c r="CE57" s="923"/>
      <c r="CF57" s="923"/>
      <c r="CG57" s="923"/>
      <c r="CH57" s="988" t="s">
        <v>1198</v>
      </c>
      <c r="CI57" s="923"/>
      <c r="CJ57" s="988" t="b">
        <v>0</v>
      </c>
      <c r="CL57" s="923"/>
      <c r="CM57" s="923"/>
      <c r="CN57" s="923"/>
      <c r="CO57" s="988" t="b">
        <v>0</v>
      </c>
      <c r="CP57" s="923"/>
      <c r="CQ57" s="988" t="b">
        <v>1</v>
      </c>
      <c r="CR57" s="923"/>
      <c r="CT57" s="923"/>
      <c r="CU57" s="923"/>
      <c r="CV57" s="988" t="b">
        <v>1</v>
      </c>
      <c r="CW57" s="923"/>
      <c r="CY57" s="923"/>
      <c r="CZ57" s="923"/>
      <c r="DA57" s="923"/>
      <c r="DB57" s="988" t="s">
        <v>717</v>
      </c>
      <c r="DC57" s="923"/>
      <c r="DD57" s="923"/>
      <c r="DE57" s="988" t="s">
        <v>718</v>
      </c>
      <c r="DF57" s="988" t="s">
        <v>719</v>
      </c>
      <c r="DG57" s="923"/>
      <c r="DH57" s="923"/>
      <c r="DI57" s="988" t="s">
        <v>1199</v>
      </c>
      <c r="DJ57" s="988" t="s">
        <v>721</v>
      </c>
      <c r="DK57" s="988" t="s">
        <v>722</v>
      </c>
      <c r="DL57" s="988" t="s">
        <v>723</v>
      </c>
      <c r="DM57" s="923"/>
      <c r="DN57" s="988">
        <v>5.635888551E9</v>
      </c>
      <c r="DO57" s="988" t="s">
        <v>848</v>
      </c>
      <c r="DP57" s="988" t="s">
        <v>1200</v>
      </c>
      <c r="DQ57" s="923"/>
      <c r="DR57" s="923"/>
      <c r="DS57" s="988" t="s">
        <v>1198</v>
      </c>
      <c r="DU57" s="923"/>
      <c r="DV57" s="923"/>
      <c r="DW57" s="988" t="s">
        <v>1201</v>
      </c>
      <c r="DX57" s="988" t="b">
        <v>0</v>
      </c>
      <c r="DY57" s="988">
        <v>0.0</v>
      </c>
      <c r="DZ57" s="923"/>
      <c r="EA57" s="988" t="s">
        <v>727</v>
      </c>
      <c r="EB57" s="923"/>
      <c r="ED57" s="923"/>
      <c r="EE57" s="923"/>
    </row>
    <row r="58">
      <c r="A58" s="988" t="s">
        <v>989</v>
      </c>
      <c r="B58" s="988" t="s">
        <v>990</v>
      </c>
      <c r="C58" s="988" t="s">
        <v>991</v>
      </c>
      <c r="D58" s="923"/>
      <c r="E58" s="923"/>
      <c r="K58" s="923"/>
      <c r="L58" s="988" t="s">
        <v>706</v>
      </c>
      <c r="M58" s="923"/>
      <c r="N58" s="988" t="b">
        <v>1</v>
      </c>
      <c r="Q58" s="988" t="s">
        <v>1202</v>
      </c>
      <c r="R58" s="1056"/>
      <c r="S58" s="923"/>
      <c r="T58" s="988" t="b">
        <v>0</v>
      </c>
      <c r="U58" s="988" t="b">
        <v>0</v>
      </c>
      <c r="V58" s="988" t="b">
        <v>0</v>
      </c>
      <c r="W58" s="988" t="b">
        <v>0</v>
      </c>
      <c r="X58" s="988" t="b">
        <v>0</v>
      </c>
      <c r="Z58" s="923"/>
      <c r="AA58" s="988" t="s">
        <v>1203</v>
      </c>
      <c r="AB58" s="923"/>
      <c r="AC58" s="923"/>
      <c r="AD58" s="923"/>
      <c r="AE58" s="923"/>
      <c r="AF58" s="923"/>
      <c r="AG58" s="988" t="s">
        <v>989</v>
      </c>
      <c r="AH58" s="988" t="s">
        <v>990</v>
      </c>
      <c r="AI58" s="988" t="s">
        <v>991</v>
      </c>
      <c r="AJ58" s="923"/>
      <c r="AK58" s="923"/>
      <c r="AL58" s="923"/>
      <c r="AN58" s="988" t="s">
        <v>710</v>
      </c>
      <c r="AO58" s="923"/>
      <c r="AQ58" s="923"/>
      <c r="AR58" s="988" t="b">
        <v>0</v>
      </c>
      <c r="AS58" s="988" t="b">
        <v>0</v>
      </c>
      <c r="AT58" s="988" t="b">
        <v>0</v>
      </c>
      <c r="AU58" s="923"/>
      <c r="AW58" s="988" t="s">
        <v>711</v>
      </c>
      <c r="AX58" s="988" t="s">
        <v>1204</v>
      </c>
      <c r="AY58" s="923"/>
      <c r="AZ58" s="923"/>
      <c r="BF58" s="1059"/>
      <c r="BG58" s="923"/>
      <c r="BH58" s="1057" t="s">
        <v>1205</v>
      </c>
      <c r="BI58" s="988" t="b">
        <v>0</v>
      </c>
      <c r="BJ58" s="923"/>
      <c r="BK58" s="923"/>
      <c r="BL58" s="988" t="b">
        <v>0</v>
      </c>
      <c r="BM58" s="988">
        <v>4.0</v>
      </c>
      <c r="BN58" s="988" t="s">
        <v>714</v>
      </c>
      <c r="BO58" s="923"/>
      <c r="BP58" s="923"/>
      <c r="BS58" s="923"/>
      <c r="BU58" s="923"/>
      <c r="BW58" s="923"/>
      <c r="BX58" s="988" t="s">
        <v>1204</v>
      </c>
      <c r="BY58" s="923"/>
      <c r="BZ58" s="988" t="s">
        <v>1206</v>
      </c>
      <c r="CA58" s="923"/>
      <c r="CB58" s="988" t="s">
        <v>32</v>
      </c>
      <c r="CC58" s="923"/>
      <c r="CD58" s="923"/>
      <c r="CE58" s="923"/>
      <c r="CF58" s="923"/>
      <c r="CG58" s="923"/>
      <c r="CH58" s="988" t="s">
        <v>1207</v>
      </c>
      <c r="CI58" s="923"/>
      <c r="CJ58" s="988" t="b">
        <v>0</v>
      </c>
      <c r="CL58" s="923"/>
      <c r="CN58" s="923"/>
      <c r="CO58" s="988" t="b">
        <v>0</v>
      </c>
      <c r="CP58" s="923"/>
      <c r="CQ58" s="988" t="b">
        <v>1</v>
      </c>
      <c r="CR58" s="923"/>
      <c r="CS58" s="923"/>
      <c r="CU58" s="923"/>
      <c r="CV58" s="988" t="b">
        <v>1</v>
      </c>
      <c r="CW58" s="923"/>
      <c r="CX58" s="923"/>
      <c r="CY58" s="923"/>
      <c r="CZ58" s="923"/>
      <c r="DA58" s="923"/>
      <c r="DB58" s="988" t="s">
        <v>717</v>
      </c>
      <c r="DC58" s="923"/>
      <c r="DD58" s="923"/>
      <c r="DE58" s="988" t="s">
        <v>718</v>
      </c>
      <c r="DF58" s="988" t="s">
        <v>719</v>
      </c>
      <c r="DG58" s="923"/>
      <c r="DH58" s="923"/>
      <c r="DI58" s="988" t="s">
        <v>1208</v>
      </c>
      <c r="DJ58" s="988" t="s">
        <v>721</v>
      </c>
      <c r="DK58" s="988" t="s">
        <v>722</v>
      </c>
      <c r="DL58" s="988" t="s">
        <v>723</v>
      </c>
      <c r="DM58" s="923"/>
      <c r="DN58" s="988">
        <v>9.932054647E9</v>
      </c>
      <c r="DO58" s="988" t="s">
        <v>848</v>
      </c>
      <c r="DP58" s="988" t="s">
        <v>1200</v>
      </c>
      <c r="DQ58" s="923"/>
      <c r="DR58" s="923"/>
      <c r="DS58" s="988" t="s">
        <v>1207</v>
      </c>
      <c r="DU58" s="923"/>
      <c r="DV58" s="923"/>
      <c r="DW58" s="988" t="s">
        <v>1209</v>
      </c>
      <c r="DX58" s="988" t="b">
        <v>0</v>
      </c>
      <c r="DY58" s="988">
        <v>0.0</v>
      </c>
      <c r="DZ58" s="923"/>
      <c r="EA58" s="988" t="s">
        <v>727</v>
      </c>
      <c r="EB58" s="923"/>
      <c r="EC58" s="923"/>
      <c r="ED58" s="923"/>
      <c r="EE58" s="923"/>
    </row>
    <row r="59">
      <c r="A59" s="988" t="s">
        <v>989</v>
      </c>
      <c r="B59" s="988" t="s">
        <v>990</v>
      </c>
      <c r="C59" s="988" t="s">
        <v>991</v>
      </c>
      <c r="E59" s="923"/>
      <c r="I59" s="988" t="s">
        <v>992</v>
      </c>
      <c r="K59" s="923"/>
      <c r="L59" s="988" t="s">
        <v>706</v>
      </c>
      <c r="M59" s="923"/>
      <c r="N59" s="988" t="b">
        <v>1</v>
      </c>
      <c r="Q59" s="988" t="s">
        <v>1210</v>
      </c>
      <c r="R59" s="1056"/>
      <c r="S59" s="923"/>
      <c r="T59" s="988" t="b">
        <v>0</v>
      </c>
      <c r="U59" s="988" t="b">
        <v>0</v>
      </c>
      <c r="V59" s="988" t="b">
        <v>0</v>
      </c>
      <c r="W59" s="988" t="b">
        <v>0</v>
      </c>
      <c r="X59" s="988" t="b">
        <v>0</v>
      </c>
      <c r="Z59" s="923"/>
      <c r="AA59" s="988" t="s">
        <v>1211</v>
      </c>
      <c r="AB59" s="923"/>
      <c r="AC59" s="923"/>
      <c r="AD59" s="923"/>
      <c r="AE59" s="923"/>
      <c r="AF59" s="988" t="s">
        <v>297</v>
      </c>
      <c r="AG59" s="988" t="s">
        <v>989</v>
      </c>
      <c r="AH59" s="988" t="s">
        <v>990</v>
      </c>
      <c r="AI59" s="988" t="s">
        <v>991</v>
      </c>
      <c r="AJ59" s="923"/>
      <c r="AK59" s="923"/>
      <c r="AL59" s="923"/>
      <c r="AN59" s="988" t="s">
        <v>710</v>
      </c>
      <c r="AO59" s="923"/>
      <c r="AQ59" s="923"/>
      <c r="AR59" s="988" t="b">
        <v>0</v>
      </c>
      <c r="AS59" s="988" t="b">
        <v>0</v>
      </c>
      <c r="AT59" s="988" t="b">
        <v>0</v>
      </c>
      <c r="AU59" s="923"/>
      <c r="AW59" s="988" t="s">
        <v>711</v>
      </c>
      <c r="AX59" s="988" t="s">
        <v>1212</v>
      </c>
      <c r="AY59" s="923"/>
      <c r="AZ59" s="923"/>
      <c r="BF59" s="1059"/>
      <c r="BG59" s="923"/>
      <c r="BH59" s="1057" t="s">
        <v>1213</v>
      </c>
      <c r="BI59" s="988" t="b">
        <v>0</v>
      </c>
      <c r="BJ59" s="923"/>
      <c r="BK59" s="923"/>
      <c r="BL59" s="988" t="b">
        <v>0</v>
      </c>
      <c r="BM59" s="988">
        <v>4.0</v>
      </c>
      <c r="BN59" s="988" t="s">
        <v>714</v>
      </c>
      <c r="BO59" s="923"/>
      <c r="BP59" s="923"/>
      <c r="BQ59" s="923"/>
      <c r="BS59" s="923"/>
      <c r="BU59" s="923"/>
      <c r="BW59" s="923"/>
      <c r="BX59" s="988" t="s">
        <v>1212</v>
      </c>
      <c r="BY59" s="923"/>
      <c r="BZ59" s="988" t="s">
        <v>1214</v>
      </c>
      <c r="CA59" s="923"/>
      <c r="CB59" s="988" t="s">
        <v>32</v>
      </c>
      <c r="CC59" s="923"/>
      <c r="CD59" s="923"/>
      <c r="CE59" s="923"/>
      <c r="CF59" s="923"/>
      <c r="CG59" s="923"/>
      <c r="CH59" s="988" t="s">
        <v>1215</v>
      </c>
      <c r="CI59" s="923"/>
      <c r="CJ59" s="988" t="b">
        <v>0</v>
      </c>
      <c r="CL59" s="923"/>
      <c r="CM59" s="923"/>
      <c r="CN59" s="923"/>
      <c r="CO59" s="988" t="b">
        <v>0</v>
      </c>
      <c r="CP59" s="923"/>
      <c r="CQ59" s="988" t="b">
        <v>1</v>
      </c>
      <c r="CR59" s="923"/>
      <c r="CS59" s="923"/>
      <c r="CU59" s="923"/>
      <c r="CV59" s="988" t="b">
        <v>1</v>
      </c>
      <c r="CW59" s="923"/>
      <c r="CX59" s="923"/>
      <c r="CY59" s="923"/>
      <c r="CZ59" s="923"/>
      <c r="DA59" s="923"/>
      <c r="DB59" s="988" t="s">
        <v>717</v>
      </c>
      <c r="DC59" s="923"/>
      <c r="DD59" s="923"/>
      <c r="DE59" s="988" t="s">
        <v>718</v>
      </c>
      <c r="DF59" s="988" t="s">
        <v>719</v>
      </c>
      <c r="DG59" s="923"/>
      <c r="DH59" s="923"/>
      <c r="DI59" s="988" t="s">
        <v>1216</v>
      </c>
      <c r="DJ59" s="988" t="s">
        <v>721</v>
      </c>
      <c r="DK59" s="988" t="s">
        <v>722</v>
      </c>
      <c r="DL59" s="988" t="s">
        <v>723</v>
      </c>
      <c r="DM59" s="923"/>
      <c r="DN59" s="988">
        <v>5.551222324E9</v>
      </c>
      <c r="DO59" s="988" t="s">
        <v>927</v>
      </c>
      <c r="DP59" s="988" t="s">
        <v>724</v>
      </c>
      <c r="DR59" s="923"/>
      <c r="DS59" s="988" t="s">
        <v>1215</v>
      </c>
      <c r="DU59" s="923"/>
      <c r="DV59" s="923"/>
      <c r="DW59" s="988" t="s">
        <v>1217</v>
      </c>
      <c r="DX59" s="988" t="b">
        <v>0</v>
      </c>
      <c r="DY59" s="988">
        <v>0.0</v>
      </c>
      <c r="DZ59" s="923"/>
      <c r="EA59" s="988" t="s">
        <v>727</v>
      </c>
      <c r="EB59" s="923"/>
      <c r="EC59" s="923"/>
      <c r="ED59" s="923"/>
      <c r="EE59" s="923"/>
    </row>
    <row r="60">
      <c r="A60" s="988" t="s">
        <v>989</v>
      </c>
      <c r="B60" s="988" t="s">
        <v>990</v>
      </c>
      <c r="C60" s="988" t="s">
        <v>991</v>
      </c>
      <c r="E60" s="923"/>
      <c r="I60" s="988" t="s">
        <v>992</v>
      </c>
      <c r="L60" s="988" t="s">
        <v>706</v>
      </c>
      <c r="N60" s="988" t="b">
        <v>1</v>
      </c>
      <c r="Q60" s="988" t="s">
        <v>1218</v>
      </c>
      <c r="R60" s="1056"/>
      <c r="S60" s="923"/>
      <c r="T60" s="988" t="b">
        <v>0</v>
      </c>
      <c r="U60" s="988" t="b">
        <v>0</v>
      </c>
      <c r="V60" s="988" t="b">
        <v>0</v>
      </c>
      <c r="W60" s="988" t="b">
        <v>0</v>
      </c>
      <c r="X60" s="988" t="b">
        <v>0</v>
      </c>
      <c r="Z60" s="923"/>
      <c r="AA60" s="988" t="s">
        <v>1219</v>
      </c>
      <c r="AC60" s="923"/>
      <c r="AF60" s="923"/>
      <c r="AG60" s="988" t="s">
        <v>989</v>
      </c>
      <c r="AH60" s="988" t="s">
        <v>990</v>
      </c>
      <c r="AI60" s="988" t="s">
        <v>991</v>
      </c>
      <c r="AK60" s="923"/>
      <c r="AL60" s="923"/>
      <c r="AN60" s="988" t="s">
        <v>710</v>
      </c>
      <c r="AO60" s="923"/>
      <c r="AQ60" s="923"/>
      <c r="AR60" s="988" t="b">
        <v>0</v>
      </c>
      <c r="AS60" s="988" t="b">
        <v>0</v>
      </c>
      <c r="AT60" s="988" t="b">
        <v>0</v>
      </c>
      <c r="AU60" s="923"/>
      <c r="AW60" s="988" t="s">
        <v>711</v>
      </c>
      <c r="AX60" s="988" t="s">
        <v>1220</v>
      </c>
      <c r="AY60" s="923"/>
      <c r="AZ60" s="923"/>
      <c r="BG60" s="923"/>
      <c r="BH60" s="1057" t="s">
        <v>1221</v>
      </c>
      <c r="BI60" s="988" t="b">
        <v>0</v>
      </c>
      <c r="BJ60" s="923"/>
      <c r="BK60" s="923"/>
      <c r="BL60" s="988" t="b">
        <v>0</v>
      </c>
      <c r="BM60" s="988">
        <v>4.0</v>
      </c>
      <c r="BN60" s="988" t="s">
        <v>714</v>
      </c>
      <c r="BO60" s="923"/>
      <c r="BP60" s="923"/>
      <c r="BQ60" s="923"/>
      <c r="BS60" s="923"/>
      <c r="BU60" s="923"/>
      <c r="BW60" s="923"/>
      <c r="BX60" s="988" t="s">
        <v>1220</v>
      </c>
      <c r="BY60" s="923"/>
      <c r="BZ60" s="988" t="s">
        <v>1222</v>
      </c>
      <c r="CA60" s="923"/>
      <c r="CB60" s="988" t="s">
        <v>32</v>
      </c>
      <c r="CC60" s="923"/>
      <c r="CE60" s="923"/>
      <c r="CF60" s="923"/>
      <c r="CG60" s="923"/>
      <c r="CH60" s="988" t="s">
        <v>1223</v>
      </c>
      <c r="CI60" s="923"/>
      <c r="CJ60" s="988" t="b">
        <v>0</v>
      </c>
      <c r="CL60" s="923"/>
      <c r="CM60" s="923"/>
      <c r="CN60" s="923"/>
      <c r="CO60" s="988" t="b">
        <v>0</v>
      </c>
      <c r="CP60" s="923"/>
      <c r="CQ60" s="988" t="b">
        <v>1</v>
      </c>
      <c r="CR60" s="923"/>
      <c r="CU60" s="923"/>
      <c r="CV60" s="988" t="b">
        <v>1</v>
      </c>
      <c r="CW60" s="923"/>
      <c r="CY60" s="923"/>
      <c r="CZ60" s="923"/>
      <c r="DA60" s="923"/>
      <c r="DB60" s="988" t="s">
        <v>717</v>
      </c>
      <c r="DC60" s="923"/>
      <c r="DD60" s="923"/>
      <c r="DE60" s="988" t="s">
        <v>718</v>
      </c>
      <c r="DF60" s="988" t="s">
        <v>719</v>
      </c>
      <c r="DG60" s="923"/>
      <c r="DH60" s="923"/>
      <c r="DI60" s="988" t="s">
        <v>1224</v>
      </c>
      <c r="DJ60" s="988" t="s">
        <v>721</v>
      </c>
      <c r="DK60" s="988" t="s">
        <v>722</v>
      </c>
      <c r="DL60" s="988" t="s">
        <v>723</v>
      </c>
      <c r="DM60" s="923"/>
      <c r="DN60" s="988">
        <v>9.3840163E9</v>
      </c>
      <c r="DO60" s="988" t="s">
        <v>741</v>
      </c>
      <c r="DQ60" s="923"/>
      <c r="DR60" s="923"/>
      <c r="DS60" s="988" t="s">
        <v>1223</v>
      </c>
      <c r="DU60" s="923"/>
      <c r="DV60" s="923"/>
      <c r="DW60" s="988" t="s">
        <v>1225</v>
      </c>
      <c r="DX60" s="988" t="b">
        <v>0</v>
      </c>
      <c r="DY60" s="988">
        <v>0.0</v>
      </c>
      <c r="DZ60" s="923"/>
      <c r="EA60" s="988" t="s">
        <v>727</v>
      </c>
      <c r="EB60" s="923"/>
      <c r="EC60" s="923"/>
      <c r="ED60" s="923"/>
      <c r="EE60" s="923"/>
    </row>
    <row r="61">
      <c r="A61" s="988" t="s">
        <v>989</v>
      </c>
      <c r="B61" s="988" t="s">
        <v>990</v>
      </c>
      <c r="C61" s="988" t="s">
        <v>991</v>
      </c>
      <c r="E61" s="923"/>
      <c r="I61" s="988" t="s">
        <v>992</v>
      </c>
      <c r="L61" s="988" t="s">
        <v>706</v>
      </c>
      <c r="N61" s="988" t="b">
        <v>1</v>
      </c>
      <c r="P61" s="923"/>
      <c r="Q61" s="988" t="s">
        <v>1226</v>
      </c>
      <c r="R61" s="1056"/>
      <c r="S61" s="923"/>
      <c r="T61" s="988" t="b">
        <v>0</v>
      </c>
      <c r="U61" s="988" t="b">
        <v>0</v>
      </c>
      <c r="V61" s="988" t="b">
        <v>0</v>
      </c>
      <c r="W61" s="988" t="b">
        <v>0</v>
      </c>
      <c r="X61" s="988" t="b">
        <v>0</v>
      </c>
      <c r="Y61" s="923"/>
      <c r="Z61" s="923"/>
      <c r="AA61" s="988" t="s">
        <v>1227</v>
      </c>
      <c r="AC61" s="923"/>
      <c r="AF61" s="988" t="s">
        <v>297</v>
      </c>
      <c r="AG61" s="988" t="s">
        <v>989</v>
      </c>
      <c r="AH61" s="988" t="s">
        <v>990</v>
      </c>
      <c r="AI61" s="988" t="s">
        <v>991</v>
      </c>
      <c r="AK61" s="923"/>
      <c r="AL61" s="923"/>
      <c r="AN61" s="988" t="s">
        <v>710</v>
      </c>
      <c r="AO61" s="923"/>
      <c r="AQ61" s="923"/>
      <c r="AR61" s="988" t="b">
        <v>0</v>
      </c>
      <c r="AS61" s="988" t="b">
        <v>0</v>
      </c>
      <c r="AT61" s="988" t="b">
        <v>0</v>
      </c>
      <c r="AU61" s="923"/>
      <c r="AW61" s="988" t="s">
        <v>711</v>
      </c>
      <c r="AX61" s="988" t="s">
        <v>1228</v>
      </c>
      <c r="AY61" s="923"/>
      <c r="AZ61" s="923"/>
      <c r="BD61" s="988" t="s">
        <v>736</v>
      </c>
      <c r="BG61" s="923"/>
      <c r="BH61" s="1057" t="s">
        <v>1229</v>
      </c>
      <c r="BI61" s="988" t="b">
        <v>0</v>
      </c>
      <c r="BJ61" s="923"/>
      <c r="BK61" s="923"/>
      <c r="BL61" s="988" t="b">
        <v>0</v>
      </c>
      <c r="BM61" s="988">
        <v>4.0</v>
      </c>
      <c r="BN61" s="923"/>
      <c r="BO61" s="923"/>
      <c r="BP61" s="923"/>
      <c r="BS61" s="923"/>
      <c r="BU61" s="923"/>
      <c r="BW61" s="923"/>
      <c r="BX61" s="988" t="s">
        <v>1228</v>
      </c>
      <c r="BY61" s="923"/>
      <c r="BZ61" s="988" t="s">
        <v>1230</v>
      </c>
      <c r="CA61" s="923"/>
      <c r="CB61" s="988" t="s">
        <v>32</v>
      </c>
      <c r="CC61" s="923"/>
      <c r="CE61" s="923"/>
      <c r="CF61" s="923"/>
      <c r="CG61" s="923"/>
      <c r="CH61" s="988" t="s">
        <v>1231</v>
      </c>
      <c r="CI61" s="923"/>
      <c r="CJ61" s="988" t="b">
        <v>0</v>
      </c>
      <c r="CL61" s="923"/>
      <c r="CN61" s="923"/>
      <c r="CO61" s="988" t="b">
        <v>0</v>
      </c>
      <c r="CP61" s="923"/>
      <c r="CQ61" s="988" t="b">
        <v>1</v>
      </c>
      <c r="CR61" s="923"/>
      <c r="CT61" s="923"/>
      <c r="CU61" s="923"/>
      <c r="CV61" s="988" t="b">
        <v>1</v>
      </c>
      <c r="CW61" s="923"/>
      <c r="CY61" s="923"/>
      <c r="CZ61" s="923"/>
      <c r="DA61" s="923"/>
      <c r="DB61" s="988" t="s">
        <v>717</v>
      </c>
      <c r="DC61" s="923"/>
      <c r="DD61" s="923"/>
      <c r="DE61" s="988" t="s">
        <v>718</v>
      </c>
      <c r="DF61" s="988" t="s">
        <v>719</v>
      </c>
      <c r="DG61" s="923"/>
      <c r="DH61" s="923"/>
      <c r="DI61" s="988" t="s">
        <v>1232</v>
      </c>
      <c r="DJ61" s="988" t="s">
        <v>721</v>
      </c>
      <c r="DK61" s="988" t="s">
        <v>722</v>
      </c>
      <c r="DL61" s="988" t="s">
        <v>723</v>
      </c>
      <c r="DM61" s="923"/>
      <c r="DN61" s="988">
        <v>5.59189927E9</v>
      </c>
      <c r="DO61" s="988" t="s">
        <v>741</v>
      </c>
      <c r="DP61" s="988" t="s">
        <v>1200</v>
      </c>
      <c r="DQ61" s="923"/>
      <c r="DR61" s="923"/>
      <c r="DS61" s="988" t="s">
        <v>1231</v>
      </c>
      <c r="DU61" s="923"/>
      <c r="DV61" s="923"/>
      <c r="DW61" s="988" t="s">
        <v>1016</v>
      </c>
      <c r="DX61" s="988" t="b">
        <v>0</v>
      </c>
      <c r="DY61" s="988">
        <v>0.0</v>
      </c>
      <c r="DZ61" s="923"/>
      <c r="EA61" s="988" t="s">
        <v>727</v>
      </c>
      <c r="EB61" s="923"/>
      <c r="ED61" s="923"/>
      <c r="EE61" s="923"/>
    </row>
    <row r="62">
      <c r="A62" s="988" t="s">
        <v>989</v>
      </c>
      <c r="B62" s="988" t="s">
        <v>990</v>
      </c>
      <c r="C62" s="988" t="s">
        <v>991</v>
      </c>
      <c r="E62" s="923"/>
      <c r="I62" s="988" t="s">
        <v>992</v>
      </c>
      <c r="L62" s="988" t="s">
        <v>706</v>
      </c>
      <c r="N62" s="988" t="b">
        <v>1</v>
      </c>
      <c r="Q62" s="988" t="s">
        <v>1233</v>
      </c>
      <c r="R62" s="1056"/>
      <c r="S62" s="923"/>
      <c r="T62" s="988" t="b">
        <v>0</v>
      </c>
      <c r="U62" s="988" t="b">
        <v>0</v>
      </c>
      <c r="V62" s="988" t="b">
        <v>0</v>
      </c>
      <c r="W62" s="988" t="b">
        <v>0</v>
      </c>
      <c r="X62" s="988" t="b">
        <v>0</v>
      </c>
      <c r="Z62" s="923"/>
      <c r="AA62" s="988" t="s">
        <v>1234</v>
      </c>
      <c r="AB62" s="923"/>
      <c r="AC62" s="923"/>
      <c r="AD62" s="923"/>
      <c r="AF62" s="988" t="s">
        <v>297</v>
      </c>
      <c r="AG62" s="988" t="s">
        <v>989</v>
      </c>
      <c r="AH62" s="988" t="s">
        <v>990</v>
      </c>
      <c r="AI62" s="988" t="s">
        <v>991</v>
      </c>
      <c r="AK62" s="923"/>
      <c r="AL62" s="923"/>
      <c r="AN62" s="988" t="s">
        <v>710</v>
      </c>
      <c r="AO62" s="923"/>
      <c r="AQ62" s="923"/>
      <c r="AR62" s="988" t="b">
        <v>0</v>
      </c>
      <c r="AS62" s="988" t="b">
        <v>0</v>
      </c>
      <c r="AT62" s="988" t="b">
        <v>0</v>
      </c>
      <c r="AU62" s="923"/>
      <c r="AW62" s="988" t="s">
        <v>711</v>
      </c>
      <c r="AX62" s="988" t="s">
        <v>1235</v>
      </c>
      <c r="AY62" s="923"/>
      <c r="AZ62" s="923"/>
      <c r="BD62" s="988" t="s">
        <v>736</v>
      </c>
      <c r="BG62" s="923"/>
      <c r="BH62" s="1057" t="s">
        <v>1236</v>
      </c>
      <c r="BI62" s="988" t="b">
        <v>0</v>
      </c>
      <c r="BK62" s="923"/>
      <c r="BL62" s="988" t="b">
        <v>0</v>
      </c>
      <c r="BM62" s="988">
        <v>4.0</v>
      </c>
      <c r="BN62" s="923"/>
      <c r="BO62" s="923"/>
      <c r="BP62" s="923"/>
      <c r="BQ62" s="923"/>
      <c r="BS62" s="923"/>
      <c r="BU62" s="923"/>
      <c r="BW62" s="923"/>
      <c r="BX62" s="988" t="s">
        <v>1235</v>
      </c>
      <c r="BY62" s="923"/>
      <c r="BZ62" s="988" t="s">
        <v>1237</v>
      </c>
      <c r="CA62" s="923"/>
      <c r="CB62" s="988" t="s">
        <v>32</v>
      </c>
      <c r="CC62" s="923"/>
      <c r="CE62" s="923"/>
      <c r="CF62" s="923"/>
      <c r="CG62" s="923"/>
      <c r="CH62" s="988" t="s">
        <v>1238</v>
      </c>
      <c r="CI62" s="923"/>
      <c r="CJ62" s="988" t="b">
        <v>0</v>
      </c>
      <c r="CL62" s="923"/>
      <c r="CM62" s="923"/>
      <c r="CN62" s="923"/>
      <c r="CO62" s="988" t="b">
        <v>0</v>
      </c>
      <c r="CP62" s="923"/>
      <c r="CQ62" s="988" t="b">
        <v>1</v>
      </c>
      <c r="CR62" s="923"/>
      <c r="CU62" s="923"/>
      <c r="CV62" s="988" t="b">
        <v>1</v>
      </c>
      <c r="CW62" s="923"/>
      <c r="CY62" s="923"/>
      <c r="CZ62" s="923"/>
      <c r="DA62" s="923"/>
      <c r="DB62" s="988" t="s">
        <v>717</v>
      </c>
      <c r="DC62" s="923"/>
      <c r="DD62" s="923"/>
      <c r="DE62" s="988" t="s">
        <v>718</v>
      </c>
      <c r="DF62" s="988" t="s">
        <v>719</v>
      </c>
      <c r="DG62" s="923"/>
      <c r="DH62" s="923"/>
      <c r="DI62" s="988" t="s">
        <v>1239</v>
      </c>
      <c r="DJ62" s="988" t="s">
        <v>721</v>
      </c>
      <c r="DK62" s="988" t="s">
        <v>722</v>
      </c>
      <c r="DL62" s="988" t="s">
        <v>723</v>
      </c>
      <c r="DM62" s="923"/>
      <c r="DN62" s="988">
        <v>5.539286022E9</v>
      </c>
      <c r="DO62" s="988" t="s">
        <v>848</v>
      </c>
      <c r="DP62" s="988" t="s">
        <v>724</v>
      </c>
      <c r="DQ62" s="923"/>
      <c r="DR62" s="923"/>
      <c r="DS62" s="988" t="s">
        <v>1238</v>
      </c>
      <c r="DU62" s="923"/>
      <c r="DV62" s="923"/>
      <c r="DW62" s="988" t="s">
        <v>1240</v>
      </c>
      <c r="DX62" s="988" t="b">
        <v>0</v>
      </c>
      <c r="DY62" s="988">
        <v>0.0</v>
      </c>
      <c r="DZ62" s="923"/>
      <c r="EA62" s="988" t="s">
        <v>727</v>
      </c>
      <c r="EB62" s="923"/>
      <c r="EC62" s="923"/>
      <c r="ED62" s="923"/>
      <c r="EE62" s="923"/>
    </row>
    <row r="63">
      <c r="A63" s="988" t="s">
        <v>989</v>
      </c>
      <c r="B63" s="988" t="s">
        <v>990</v>
      </c>
      <c r="C63" s="988" t="s">
        <v>991</v>
      </c>
      <c r="D63" s="923"/>
      <c r="E63" s="923"/>
      <c r="I63" s="988" t="s">
        <v>992</v>
      </c>
      <c r="J63" s="923"/>
      <c r="L63" s="988" t="s">
        <v>706</v>
      </c>
      <c r="N63" s="988" t="b">
        <v>1</v>
      </c>
      <c r="P63" s="923"/>
      <c r="Q63" s="988" t="s">
        <v>1241</v>
      </c>
      <c r="R63" s="1056"/>
      <c r="S63" s="923"/>
      <c r="T63" s="988" t="b">
        <v>0</v>
      </c>
      <c r="U63" s="988" t="b">
        <v>0</v>
      </c>
      <c r="V63" s="988" t="b">
        <v>0</v>
      </c>
      <c r="W63" s="988" t="b">
        <v>0</v>
      </c>
      <c r="X63" s="988" t="b">
        <v>0</v>
      </c>
      <c r="Y63" s="923"/>
      <c r="Z63" s="923"/>
      <c r="AA63" s="988" t="s">
        <v>1242</v>
      </c>
      <c r="AB63" s="923"/>
      <c r="AC63" s="923"/>
      <c r="AD63" s="923"/>
      <c r="AF63" s="988" t="s">
        <v>297</v>
      </c>
      <c r="AG63" s="988" t="s">
        <v>989</v>
      </c>
      <c r="AH63" s="988" t="s">
        <v>990</v>
      </c>
      <c r="AI63" s="988" t="s">
        <v>991</v>
      </c>
      <c r="AK63" s="923"/>
      <c r="AL63" s="923"/>
      <c r="AN63" s="988" t="s">
        <v>710</v>
      </c>
      <c r="AO63" s="923"/>
      <c r="AQ63" s="923"/>
      <c r="AR63" s="988" t="b">
        <v>0</v>
      </c>
      <c r="AS63" s="988" t="b">
        <v>0</v>
      </c>
      <c r="AT63" s="988" t="b">
        <v>0</v>
      </c>
      <c r="AU63" s="923"/>
      <c r="AW63" s="988" t="s">
        <v>711</v>
      </c>
      <c r="AX63" s="988" t="s">
        <v>1243</v>
      </c>
      <c r="AY63" s="923"/>
      <c r="AZ63" s="923"/>
      <c r="BE63" s="988" t="s">
        <v>1244</v>
      </c>
      <c r="BG63" s="923"/>
      <c r="BH63" s="1057" t="s">
        <v>1245</v>
      </c>
      <c r="BI63" s="988" t="b">
        <v>0</v>
      </c>
      <c r="BK63" s="923"/>
      <c r="BL63" s="988" t="b">
        <v>0</v>
      </c>
      <c r="BM63" s="988">
        <v>4.0</v>
      </c>
      <c r="BN63" s="988" t="s">
        <v>714</v>
      </c>
      <c r="BO63" s="923"/>
      <c r="BP63" s="923"/>
      <c r="BQ63" s="923"/>
      <c r="BS63" s="923"/>
      <c r="BU63" s="923"/>
      <c r="BW63" s="923"/>
      <c r="BX63" s="988" t="s">
        <v>1243</v>
      </c>
      <c r="BY63" s="923"/>
      <c r="BZ63" s="988" t="s">
        <v>1246</v>
      </c>
      <c r="CA63" s="923"/>
      <c r="CB63" s="988" t="s">
        <v>32</v>
      </c>
      <c r="CC63" s="923"/>
      <c r="CE63" s="923"/>
      <c r="CF63" s="923"/>
      <c r="CG63" s="923"/>
      <c r="CH63" s="988" t="s">
        <v>1247</v>
      </c>
      <c r="CI63" s="923"/>
      <c r="CJ63" s="988" t="b">
        <v>0</v>
      </c>
      <c r="CL63" s="923"/>
      <c r="CM63" s="923"/>
      <c r="CN63" s="923"/>
      <c r="CO63" s="988" t="b">
        <v>0</v>
      </c>
      <c r="CP63" s="923"/>
      <c r="CQ63" s="988" t="b">
        <v>1</v>
      </c>
      <c r="CR63" s="923"/>
      <c r="CT63" s="923"/>
      <c r="CU63" s="923"/>
      <c r="CV63" s="988" t="b">
        <v>1</v>
      </c>
      <c r="CW63" s="923"/>
      <c r="CY63" s="923"/>
      <c r="CZ63" s="923"/>
      <c r="DA63" s="923"/>
      <c r="DB63" s="988" t="s">
        <v>717</v>
      </c>
      <c r="DC63" s="923"/>
      <c r="DD63" s="923"/>
      <c r="DE63" s="988" t="s">
        <v>718</v>
      </c>
      <c r="DF63" s="988" t="s">
        <v>719</v>
      </c>
      <c r="DG63" s="923"/>
      <c r="DH63" s="923"/>
      <c r="DI63" s="988" t="s">
        <v>1248</v>
      </c>
      <c r="DJ63" s="988" t="s">
        <v>721</v>
      </c>
      <c r="DK63" s="988" t="s">
        <v>722</v>
      </c>
      <c r="DL63" s="988" t="s">
        <v>723</v>
      </c>
      <c r="DM63" s="923"/>
      <c r="DN63" s="988">
        <v>4.772662918E9</v>
      </c>
      <c r="DO63" s="988" t="s">
        <v>741</v>
      </c>
      <c r="DQ63" s="923"/>
      <c r="DR63" s="923"/>
      <c r="DS63" s="988" t="s">
        <v>1247</v>
      </c>
      <c r="DU63" s="923"/>
      <c r="DV63" s="923"/>
      <c r="DW63" s="988" t="s">
        <v>1249</v>
      </c>
      <c r="DX63" s="988" t="b">
        <v>0</v>
      </c>
      <c r="DY63" s="988">
        <v>0.0</v>
      </c>
      <c r="DZ63" s="923"/>
      <c r="EA63" s="988" t="s">
        <v>727</v>
      </c>
      <c r="EB63" s="923"/>
      <c r="EC63" s="923"/>
      <c r="ED63" s="923"/>
      <c r="EE63" s="923"/>
    </row>
    <row r="64">
      <c r="A64" s="988" t="s">
        <v>989</v>
      </c>
      <c r="B64" s="988" t="s">
        <v>990</v>
      </c>
      <c r="C64" s="988" t="s">
        <v>991</v>
      </c>
      <c r="E64" s="923"/>
      <c r="I64" s="988" t="s">
        <v>992</v>
      </c>
      <c r="L64" s="988" t="s">
        <v>706</v>
      </c>
      <c r="N64" s="988" t="b">
        <v>1</v>
      </c>
      <c r="Q64" s="988" t="s">
        <v>1250</v>
      </c>
      <c r="R64" s="1056"/>
      <c r="S64" s="923"/>
      <c r="T64" s="988" t="b">
        <v>0</v>
      </c>
      <c r="U64" s="988" t="b">
        <v>0</v>
      </c>
      <c r="V64" s="988" t="b">
        <v>0</v>
      </c>
      <c r="W64" s="988" t="b">
        <v>0</v>
      </c>
      <c r="X64" s="988" t="b">
        <v>0</v>
      </c>
      <c r="Z64" s="923"/>
      <c r="AA64" s="988" t="s">
        <v>1251</v>
      </c>
      <c r="AB64" s="923"/>
      <c r="AC64" s="923"/>
      <c r="AF64" s="988" t="s">
        <v>297</v>
      </c>
      <c r="AG64" s="988" t="s">
        <v>989</v>
      </c>
      <c r="AH64" s="988" t="s">
        <v>990</v>
      </c>
      <c r="AI64" s="988" t="s">
        <v>991</v>
      </c>
      <c r="AK64" s="923"/>
      <c r="AL64" s="923"/>
      <c r="AN64" s="988" t="s">
        <v>710</v>
      </c>
      <c r="AO64" s="923"/>
      <c r="AQ64" s="923"/>
      <c r="AR64" s="988" t="b">
        <v>0</v>
      </c>
      <c r="AS64" s="988" t="b">
        <v>0</v>
      </c>
      <c r="AT64" s="988" t="b">
        <v>0</v>
      </c>
      <c r="AU64" s="923"/>
      <c r="AW64" s="988" t="s">
        <v>711</v>
      </c>
      <c r="AX64" s="988" t="s">
        <v>1252</v>
      </c>
      <c r="AY64" s="923"/>
      <c r="AZ64" s="923"/>
      <c r="BE64" s="988" t="s">
        <v>1253</v>
      </c>
      <c r="BG64" s="923"/>
      <c r="BH64" s="1057" t="s">
        <v>1254</v>
      </c>
      <c r="BI64" s="988" t="b">
        <v>0</v>
      </c>
      <c r="BK64" s="923"/>
      <c r="BL64" s="988" t="b">
        <v>0</v>
      </c>
      <c r="BM64" s="988">
        <v>4.0</v>
      </c>
      <c r="BN64" s="988" t="s">
        <v>714</v>
      </c>
      <c r="BO64" s="923"/>
      <c r="BP64" s="923"/>
      <c r="BQ64" s="923"/>
      <c r="BS64" s="923"/>
      <c r="BU64" s="923"/>
      <c r="BW64" s="923"/>
      <c r="BX64" s="988" t="s">
        <v>1252</v>
      </c>
      <c r="BY64" s="923"/>
      <c r="BZ64" s="988" t="s">
        <v>1255</v>
      </c>
      <c r="CA64" s="923"/>
      <c r="CB64" s="988" t="s">
        <v>32</v>
      </c>
      <c r="CC64" s="923"/>
      <c r="CE64" s="923"/>
      <c r="CF64" s="923"/>
      <c r="CG64" s="923"/>
      <c r="CH64" s="988" t="s">
        <v>1256</v>
      </c>
      <c r="CI64" s="923"/>
      <c r="CJ64" s="988" t="b">
        <v>0</v>
      </c>
      <c r="CL64" s="923"/>
      <c r="CM64" s="923"/>
      <c r="CN64" s="923"/>
      <c r="CO64" s="988" t="b">
        <v>0</v>
      </c>
      <c r="CP64" s="923"/>
      <c r="CQ64" s="988" t="b">
        <v>1</v>
      </c>
      <c r="CR64" s="923"/>
      <c r="CU64" s="923"/>
      <c r="CV64" s="988" t="b">
        <v>1</v>
      </c>
      <c r="CW64" s="923"/>
      <c r="CY64" s="923"/>
      <c r="CZ64" s="923"/>
      <c r="DA64" s="923"/>
      <c r="DB64" s="988" t="s">
        <v>717</v>
      </c>
      <c r="DC64" s="923"/>
      <c r="DD64" s="923"/>
      <c r="DE64" s="988" t="s">
        <v>718</v>
      </c>
      <c r="DF64" s="988" t="s">
        <v>719</v>
      </c>
      <c r="DG64" s="923"/>
      <c r="DH64" s="923"/>
      <c r="DI64" s="988" t="s">
        <v>1257</v>
      </c>
      <c r="DJ64" s="988" t="s">
        <v>721</v>
      </c>
      <c r="DK64" s="988" t="s">
        <v>722</v>
      </c>
      <c r="DL64" s="988" t="s">
        <v>723</v>
      </c>
      <c r="DM64" s="923"/>
      <c r="DN64" s="988">
        <v>2.461357313E9</v>
      </c>
      <c r="DO64" s="988" t="s">
        <v>927</v>
      </c>
      <c r="DQ64" s="923"/>
      <c r="DR64" s="923"/>
      <c r="DS64" s="988" t="s">
        <v>1256</v>
      </c>
      <c r="DU64" s="923"/>
      <c r="DV64" s="923"/>
      <c r="DW64" s="988" t="s">
        <v>1258</v>
      </c>
      <c r="DX64" s="988" t="b">
        <v>0</v>
      </c>
      <c r="DY64" s="988">
        <v>0.0</v>
      </c>
      <c r="DZ64" s="923"/>
      <c r="EA64" s="988" t="s">
        <v>727</v>
      </c>
      <c r="EB64" s="923"/>
      <c r="EC64" s="923"/>
      <c r="ED64" s="923"/>
      <c r="EE64" s="923"/>
    </row>
    <row r="65">
      <c r="A65" s="988" t="s">
        <v>989</v>
      </c>
      <c r="B65" s="988" t="s">
        <v>990</v>
      </c>
      <c r="C65" s="988" t="s">
        <v>991</v>
      </c>
      <c r="D65" s="923"/>
      <c r="E65" s="923"/>
      <c r="I65" s="988" t="s">
        <v>992</v>
      </c>
      <c r="J65" s="923"/>
      <c r="L65" s="988" t="s">
        <v>706</v>
      </c>
      <c r="M65" s="923"/>
      <c r="N65" s="988" t="b">
        <v>1</v>
      </c>
      <c r="P65" s="923"/>
      <c r="Q65" s="988" t="s">
        <v>1259</v>
      </c>
      <c r="R65" s="1056"/>
      <c r="S65" s="923"/>
      <c r="T65" s="988" t="b">
        <v>0</v>
      </c>
      <c r="U65" s="988" t="b">
        <v>0</v>
      </c>
      <c r="V65" s="988" t="b">
        <v>0</v>
      </c>
      <c r="W65" s="988" t="b">
        <v>0</v>
      </c>
      <c r="X65" s="988" t="b">
        <v>0</v>
      </c>
      <c r="Y65" s="923"/>
      <c r="Z65" s="923"/>
      <c r="AA65" s="988" t="s">
        <v>1260</v>
      </c>
      <c r="AB65" s="923"/>
      <c r="AC65" s="923"/>
      <c r="AF65" s="988" t="s">
        <v>297</v>
      </c>
      <c r="AG65" s="988" t="s">
        <v>989</v>
      </c>
      <c r="AH65" s="988" t="s">
        <v>990</v>
      </c>
      <c r="AI65" s="988" t="s">
        <v>991</v>
      </c>
      <c r="AK65" s="923"/>
      <c r="AL65" s="923"/>
      <c r="AN65" s="988" t="s">
        <v>710</v>
      </c>
      <c r="AO65" s="923"/>
      <c r="AQ65" s="923"/>
      <c r="AR65" s="988" t="b">
        <v>0</v>
      </c>
      <c r="AS65" s="988" t="b">
        <v>0</v>
      </c>
      <c r="AT65" s="988" t="b">
        <v>0</v>
      </c>
      <c r="AU65" s="923"/>
      <c r="AW65" s="988" t="s">
        <v>711</v>
      </c>
      <c r="AX65" s="988" t="s">
        <v>1261</v>
      </c>
      <c r="AY65" s="923"/>
      <c r="AZ65" s="923"/>
      <c r="BE65" s="923"/>
      <c r="BG65" s="923"/>
      <c r="BH65" s="1057" t="s">
        <v>1262</v>
      </c>
      <c r="BI65" s="988" t="b">
        <v>0</v>
      </c>
      <c r="BJ65" s="923"/>
      <c r="BK65" s="923"/>
      <c r="BL65" s="988" t="b">
        <v>0</v>
      </c>
      <c r="BM65" s="988">
        <v>4.0</v>
      </c>
      <c r="BN65" s="988" t="s">
        <v>714</v>
      </c>
      <c r="BO65" s="923"/>
      <c r="BP65" s="923"/>
      <c r="BS65" s="923"/>
      <c r="BU65" s="923"/>
      <c r="BW65" s="923"/>
      <c r="BX65" s="988" t="s">
        <v>1261</v>
      </c>
      <c r="BY65" s="923"/>
      <c r="BZ65" s="988" t="s">
        <v>1263</v>
      </c>
      <c r="CA65" s="923"/>
      <c r="CB65" s="988" t="s">
        <v>32</v>
      </c>
      <c r="CC65" s="923"/>
      <c r="CE65" s="923"/>
      <c r="CF65" s="923"/>
      <c r="CG65" s="923"/>
      <c r="CH65" s="988" t="s">
        <v>1264</v>
      </c>
      <c r="CI65" s="923"/>
      <c r="CJ65" s="988" t="b">
        <v>0</v>
      </c>
      <c r="CL65" s="923"/>
      <c r="CN65" s="923"/>
      <c r="CO65" s="988" t="b">
        <v>0</v>
      </c>
      <c r="CP65" s="923"/>
      <c r="CQ65" s="988" t="b">
        <v>1</v>
      </c>
      <c r="CR65" s="923"/>
      <c r="CT65" s="923"/>
      <c r="CU65" s="923"/>
      <c r="CV65" s="988" t="b">
        <v>1</v>
      </c>
      <c r="CW65" s="923"/>
      <c r="CY65" s="923"/>
      <c r="CZ65" s="923"/>
      <c r="DA65" s="923"/>
      <c r="DB65" s="988" t="s">
        <v>717</v>
      </c>
      <c r="DC65" s="923"/>
      <c r="DD65" s="923"/>
      <c r="DE65" s="988" t="s">
        <v>718</v>
      </c>
      <c r="DF65" s="988" t="s">
        <v>719</v>
      </c>
      <c r="DG65" s="923"/>
      <c r="DH65" s="923"/>
      <c r="DI65" s="988" t="s">
        <v>787</v>
      </c>
      <c r="DJ65" s="988" t="s">
        <v>721</v>
      </c>
      <c r="DK65" s="988" t="s">
        <v>722</v>
      </c>
      <c r="DL65" s="988" t="s">
        <v>723</v>
      </c>
      <c r="DM65" s="923"/>
      <c r="DN65" s="988">
        <v>5.554051305E9</v>
      </c>
      <c r="DO65" s="988" t="s">
        <v>927</v>
      </c>
      <c r="DP65" s="988" t="s">
        <v>724</v>
      </c>
      <c r="DQ65" s="923"/>
      <c r="DR65" s="923"/>
      <c r="DS65" s="988" t="s">
        <v>1264</v>
      </c>
      <c r="DU65" s="923"/>
      <c r="DV65" s="923"/>
      <c r="DW65" s="988" t="s">
        <v>1265</v>
      </c>
      <c r="DX65" s="988" t="b">
        <v>0</v>
      </c>
      <c r="DY65" s="988">
        <v>0.0</v>
      </c>
      <c r="DZ65" s="923"/>
      <c r="EA65" s="988" t="s">
        <v>727</v>
      </c>
      <c r="EB65" s="923"/>
      <c r="EC65" s="923"/>
      <c r="ED65" s="923"/>
      <c r="EE65" s="923"/>
    </row>
    <row r="66">
      <c r="A66" s="988" t="s">
        <v>989</v>
      </c>
      <c r="B66" s="988" t="s">
        <v>990</v>
      </c>
      <c r="C66" s="988" t="s">
        <v>991</v>
      </c>
      <c r="D66" s="923"/>
      <c r="E66" s="923"/>
      <c r="I66" s="988" t="s">
        <v>992</v>
      </c>
      <c r="L66" s="988" t="s">
        <v>706</v>
      </c>
      <c r="N66" s="988" t="b">
        <v>1</v>
      </c>
      <c r="Q66" s="988" t="s">
        <v>1266</v>
      </c>
      <c r="R66" s="1056"/>
      <c r="S66" s="923"/>
      <c r="T66" s="988" t="b">
        <v>0</v>
      </c>
      <c r="U66" s="988" t="b">
        <v>0</v>
      </c>
      <c r="V66" s="988" t="b">
        <v>0</v>
      </c>
      <c r="W66" s="988" t="b">
        <v>0</v>
      </c>
      <c r="X66" s="988" t="b">
        <v>0</v>
      </c>
      <c r="Y66" s="923"/>
      <c r="Z66" s="923"/>
      <c r="AA66" s="988" t="s">
        <v>1267</v>
      </c>
      <c r="AC66" s="923"/>
      <c r="AF66" s="988" t="s">
        <v>297</v>
      </c>
      <c r="AG66" s="988" t="s">
        <v>989</v>
      </c>
      <c r="AH66" s="988" t="s">
        <v>990</v>
      </c>
      <c r="AI66" s="988" t="s">
        <v>991</v>
      </c>
      <c r="AK66" s="923"/>
      <c r="AL66" s="923"/>
      <c r="AN66" s="988" t="s">
        <v>710</v>
      </c>
      <c r="AO66" s="923"/>
      <c r="AQ66" s="923"/>
      <c r="AR66" s="988" t="b">
        <v>0</v>
      </c>
      <c r="AS66" s="988" t="b">
        <v>0</v>
      </c>
      <c r="AT66" s="988" t="b">
        <v>0</v>
      </c>
      <c r="AU66" s="923"/>
      <c r="AV66" s="923"/>
      <c r="AW66" s="988" t="s">
        <v>711</v>
      </c>
      <c r="AX66" s="988" t="s">
        <v>1268</v>
      </c>
      <c r="AY66" s="923"/>
      <c r="AZ66" s="923"/>
      <c r="BD66" s="988" t="s">
        <v>736</v>
      </c>
      <c r="BG66" s="923"/>
      <c r="BH66" s="1057" t="s">
        <v>1269</v>
      </c>
      <c r="BI66" s="988" t="b">
        <v>0</v>
      </c>
      <c r="BJ66" s="923"/>
      <c r="BK66" s="923"/>
      <c r="BL66" s="988" t="b">
        <v>0</v>
      </c>
      <c r="BM66" s="988">
        <v>4.0</v>
      </c>
      <c r="BN66" s="988" t="s">
        <v>714</v>
      </c>
      <c r="BO66" s="923"/>
      <c r="BP66" s="923"/>
      <c r="BS66" s="923"/>
      <c r="BU66" s="923"/>
      <c r="BW66" s="923"/>
      <c r="BX66" s="988" t="s">
        <v>1268</v>
      </c>
      <c r="BY66" s="923"/>
      <c r="BZ66" s="988" t="s">
        <v>1270</v>
      </c>
      <c r="CA66" s="923"/>
      <c r="CB66" s="988" t="s">
        <v>32</v>
      </c>
      <c r="CC66" s="923"/>
      <c r="CE66" s="923"/>
      <c r="CF66" s="923"/>
      <c r="CG66" s="923"/>
      <c r="CH66" s="988" t="s">
        <v>1271</v>
      </c>
      <c r="CI66" s="923"/>
      <c r="CJ66" s="988" t="b">
        <v>0</v>
      </c>
      <c r="CL66" s="923"/>
      <c r="CN66" s="923"/>
      <c r="CO66" s="988" t="b">
        <v>0</v>
      </c>
      <c r="CP66" s="923"/>
      <c r="CQ66" s="988" t="b">
        <v>1</v>
      </c>
      <c r="CR66" s="923"/>
      <c r="CU66" s="923"/>
      <c r="CV66" s="988" t="b">
        <v>1</v>
      </c>
      <c r="CW66" s="923"/>
      <c r="CY66" s="923"/>
      <c r="CZ66" s="923"/>
      <c r="DA66" s="923"/>
      <c r="DB66" s="988" t="s">
        <v>717</v>
      </c>
      <c r="DC66" s="923"/>
      <c r="DD66" s="923"/>
      <c r="DE66" s="988" t="s">
        <v>718</v>
      </c>
      <c r="DF66" s="988" t="s">
        <v>719</v>
      </c>
      <c r="DG66" s="923"/>
      <c r="DH66" s="923"/>
      <c r="DI66" s="988" t="s">
        <v>1272</v>
      </c>
      <c r="DJ66" s="988" t="s">
        <v>721</v>
      </c>
      <c r="DK66" s="988" t="s">
        <v>722</v>
      </c>
      <c r="DL66" s="988" t="s">
        <v>723</v>
      </c>
      <c r="DM66" s="923"/>
      <c r="DN66" s="988">
        <v>5.51829793E9</v>
      </c>
      <c r="DO66" s="988" t="s">
        <v>848</v>
      </c>
      <c r="DP66" s="988" t="s">
        <v>724</v>
      </c>
      <c r="DQ66" s="923"/>
      <c r="DR66" s="923"/>
      <c r="DS66" s="988" t="s">
        <v>1271</v>
      </c>
      <c r="DU66" s="923"/>
      <c r="DV66" s="923"/>
      <c r="DW66" s="988" t="s">
        <v>1273</v>
      </c>
      <c r="DX66" s="988" t="b">
        <v>0</v>
      </c>
      <c r="DY66" s="988">
        <v>0.0</v>
      </c>
      <c r="DZ66" s="923"/>
      <c r="EA66" s="988" t="s">
        <v>727</v>
      </c>
      <c r="EB66" s="923"/>
      <c r="EC66" s="923"/>
      <c r="ED66" s="923"/>
      <c r="EE66" s="923"/>
    </row>
    <row r="67">
      <c r="A67" s="988" t="s">
        <v>989</v>
      </c>
      <c r="B67" s="988" t="s">
        <v>990</v>
      </c>
      <c r="C67" s="988" t="s">
        <v>991</v>
      </c>
      <c r="E67" s="923"/>
      <c r="I67" s="988" t="s">
        <v>992</v>
      </c>
      <c r="L67" s="988" t="s">
        <v>706</v>
      </c>
      <c r="N67" s="988" t="b">
        <v>1</v>
      </c>
      <c r="Q67" s="988" t="s">
        <v>1274</v>
      </c>
      <c r="R67" s="1056"/>
      <c r="S67" s="923"/>
      <c r="T67" s="988" t="b">
        <v>0</v>
      </c>
      <c r="U67" s="988" t="b">
        <v>0</v>
      </c>
      <c r="V67" s="988" t="b">
        <v>0</v>
      </c>
      <c r="W67" s="988" t="b">
        <v>0</v>
      </c>
      <c r="X67" s="988" t="b">
        <v>0</v>
      </c>
      <c r="Z67" s="923"/>
      <c r="AA67" s="988" t="s">
        <v>1275</v>
      </c>
      <c r="AB67" s="923"/>
      <c r="AC67" s="923"/>
      <c r="AF67" s="988" t="s">
        <v>297</v>
      </c>
      <c r="AG67" s="988" t="s">
        <v>989</v>
      </c>
      <c r="AH67" s="988" t="s">
        <v>990</v>
      </c>
      <c r="AI67" s="988" t="s">
        <v>991</v>
      </c>
      <c r="AK67" s="923"/>
      <c r="AL67" s="923"/>
      <c r="AN67" s="988" t="s">
        <v>710</v>
      </c>
      <c r="AO67" s="923"/>
      <c r="AQ67" s="923"/>
      <c r="AR67" s="988" t="b">
        <v>0</v>
      </c>
      <c r="AS67" s="988" t="b">
        <v>0</v>
      </c>
      <c r="AT67" s="988" t="b">
        <v>0</v>
      </c>
      <c r="AU67" s="923"/>
      <c r="AW67" s="988" t="s">
        <v>711</v>
      </c>
      <c r="AX67" s="988" t="s">
        <v>1276</v>
      </c>
      <c r="AY67" s="923"/>
      <c r="AZ67" s="923"/>
      <c r="BD67" s="988" t="s">
        <v>736</v>
      </c>
      <c r="BG67" s="923"/>
      <c r="BH67" s="1057" t="s">
        <v>1277</v>
      </c>
      <c r="BI67" s="988" t="b">
        <v>0</v>
      </c>
      <c r="BJ67" s="923"/>
      <c r="BK67" s="923"/>
      <c r="BL67" s="988" t="b">
        <v>0</v>
      </c>
      <c r="BM67" s="988">
        <v>4.0</v>
      </c>
      <c r="BN67" s="988" t="s">
        <v>714</v>
      </c>
      <c r="BO67" s="923"/>
      <c r="BP67" s="923"/>
      <c r="BS67" s="923"/>
      <c r="BU67" s="923"/>
      <c r="BW67" s="923"/>
      <c r="BX67" s="988" t="s">
        <v>1276</v>
      </c>
      <c r="BY67" s="923"/>
      <c r="BZ67" s="988" t="s">
        <v>1278</v>
      </c>
      <c r="CA67" s="923"/>
      <c r="CB67" s="988" t="s">
        <v>32</v>
      </c>
      <c r="CC67" s="923"/>
      <c r="CE67" s="923"/>
      <c r="CF67" s="923"/>
      <c r="CG67" s="923"/>
      <c r="CH67" s="988" t="s">
        <v>1279</v>
      </c>
      <c r="CI67" s="923"/>
      <c r="CJ67" s="988" t="b">
        <v>0</v>
      </c>
      <c r="CL67" s="923"/>
      <c r="CN67" s="923"/>
      <c r="CO67" s="988" t="b">
        <v>0</v>
      </c>
      <c r="CP67" s="923"/>
      <c r="CQ67" s="988" t="b">
        <v>1</v>
      </c>
      <c r="CR67" s="923"/>
      <c r="CU67" s="923"/>
      <c r="CV67" s="988" t="b">
        <v>1</v>
      </c>
      <c r="CW67" s="923"/>
      <c r="CY67" s="923"/>
      <c r="CZ67" s="923"/>
      <c r="DA67" s="923"/>
      <c r="DB67" s="988" t="s">
        <v>717</v>
      </c>
      <c r="DC67" s="923"/>
      <c r="DD67" s="923"/>
      <c r="DE67" s="988" t="s">
        <v>718</v>
      </c>
      <c r="DF67" s="988" t="s">
        <v>719</v>
      </c>
      <c r="DG67" s="923"/>
      <c r="DH67" s="923"/>
      <c r="DI67" s="988" t="s">
        <v>1280</v>
      </c>
      <c r="DJ67" s="988" t="s">
        <v>721</v>
      </c>
      <c r="DK67" s="988" t="s">
        <v>722</v>
      </c>
      <c r="DL67" s="988" t="s">
        <v>723</v>
      </c>
      <c r="DM67" s="923"/>
      <c r="DN67" s="988">
        <v>5.53472989E8</v>
      </c>
      <c r="DO67" s="988" t="s">
        <v>741</v>
      </c>
      <c r="DP67" s="988" t="s">
        <v>1200</v>
      </c>
      <c r="DQ67" s="923"/>
      <c r="DR67" s="923"/>
      <c r="DS67" s="988" t="s">
        <v>1279</v>
      </c>
      <c r="DU67" s="923"/>
      <c r="DV67" s="923"/>
      <c r="DW67" s="988" t="s">
        <v>1281</v>
      </c>
      <c r="DX67" s="988" t="b">
        <v>0</v>
      </c>
      <c r="DY67" s="988">
        <v>0.0</v>
      </c>
      <c r="DZ67" s="923"/>
      <c r="EA67" s="988" t="s">
        <v>727</v>
      </c>
      <c r="EB67" s="923"/>
      <c r="EC67" s="923"/>
      <c r="ED67" s="923"/>
      <c r="EE67" s="923"/>
    </row>
    <row r="68">
      <c r="A68" s="988" t="s">
        <v>989</v>
      </c>
      <c r="B68" s="988" t="s">
        <v>990</v>
      </c>
      <c r="C68" s="988" t="s">
        <v>991</v>
      </c>
      <c r="E68" s="923"/>
      <c r="I68" s="988" t="s">
        <v>992</v>
      </c>
      <c r="L68" s="988" t="s">
        <v>706</v>
      </c>
      <c r="N68" s="988" t="b">
        <v>1</v>
      </c>
      <c r="Q68" s="988" t="s">
        <v>1282</v>
      </c>
      <c r="R68" s="1056"/>
      <c r="S68" s="923"/>
      <c r="T68" s="988" t="b">
        <v>0</v>
      </c>
      <c r="U68" s="988" t="b">
        <v>0</v>
      </c>
      <c r="V68" s="988" t="b">
        <v>0</v>
      </c>
      <c r="W68" s="988" t="b">
        <v>0</v>
      </c>
      <c r="X68" s="988" t="b">
        <v>0</v>
      </c>
      <c r="Z68" s="923"/>
      <c r="AA68" s="988" t="s">
        <v>1283</v>
      </c>
      <c r="AC68" s="923"/>
      <c r="AF68" s="988" t="s">
        <v>297</v>
      </c>
      <c r="AG68" s="988" t="s">
        <v>989</v>
      </c>
      <c r="AH68" s="988" t="s">
        <v>990</v>
      </c>
      <c r="AI68" s="988" t="s">
        <v>991</v>
      </c>
      <c r="AK68" s="923"/>
      <c r="AL68" s="923"/>
      <c r="AN68" s="988" t="s">
        <v>710</v>
      </c>
      <c r="AO68" s="923"/>
      <c r="AQ68" s="923"/>
      <c r="AR68" s="988" t="b">
        <v>0</v>
      </c>
      <c r="AS68" s="988" t="b">
        <v>0</v>
      </c>
      <c r="AT68" s="988" t="b">
        <v>0</v>
      </c>
      <c r="AU68" s="923"/>
      <c r="AW68" s="988" t="s">
        <v>711</v>
      </c>
      <c r="AX68" s="988" t="s">
        <v>1284</v>
      </c>
      <c r="AY68" s="923"/>
      <c r="AZ68" s="923"/>
      <c r="BD68" s="988" t="s">
        <v>736</v>
      </c>
      <c r="BG68" s="923"/>
      <c r="BH68" s="1057" t="s">
        <v>1285</v>
      </c>
      <c r="BI68" s="988" t="b">
        <v>0</v>
      </c>
      <c r="BJ68" s="923"/>
      <c r="BK68" s="923"/>
      <c r="BL68" s="988" t="b">
        <v>0</v>
      </c>
      <c r="BM68" s="988">
        <v>4.0</v>
      </c>
      <c r="BN68" s="988" t="s">
        <v>714</v>
      </c>
      <c r="BO68" s="923"/>
      <c r="BP68" s="923"/>
      <c r="BS68" s="923"/>
      <c r="BU68" s="923"/>
      <c r="BW68" s="923"/>
      <c r="BX68" s="988" t="s">
        <v>1284</v>
      </c>
      <c r="BY68" s="923"/>
      <c r="BZ68" s="988" t="s">
        <v>1286</v>
      </c>
      <c r="CA68" s="923"/>
      <c r="CB68" s="988" t="s">
        <v>32</v>
      </c>
      <c r="CC68" s="923"/>
      <c r="CE68" s="923"/>
      <c r="CF68" s="923"/>
      <c r="CG68" s="923"/>
      <c r="CH68" s="988" t="s">
        <v>1287</v>
      </c>
      <c r="CI68" s="923"/>
      <c r="CJ68" s="988" t="b">
        <v>0</v>
      </c>
      <c r="CL68" s="923"/>
      <c r="CN68" s="923"/>
      <c r="CO68" s="988" t="b">
        <v>0</v>
      </c>
      <c r="CP68" s="923"/>
      <c r="CQ68" s="988" t="b">
        <v>1</v>
      </c>
      <c r="CR68" s="923"/>
      <c r="CU68" s="923"/>
      <c r="CV68" s="988" t="b">
        <v>1</v>
      </c>
      <c r="CW68" s="923"/>
      <c r="CY68" s="923"/>
      <c r="CZ68" s="923"/>
      <c r="DA68" s="923"/>
      <c r="DB68" s="988" t="s">
        <v>717</v>
      </c>
      <c r="DC68" s="923"/>
      <c r="DD68" s="923"/>
      <c r="DE68" s="988" t="s">
        <v>718</v>
      </c>
      <c r="DF68" s="988" t="s">
        <v>719</v>
      </c>
      <c r="DG68" s="923"/>
      <c r="DH68" s="923"/>
      <c r="DI68" s="988" t="s">
        <v>1288</v>
      </c>
      <c r="DJ68" s="988" t="s">
        <v>721</v>
      </c>
      <c r="DK68" s="988" t="s">
        <v>722</v>
      </c>
      <c r="DL68" s="988" t="s">
        <v>723</v>
      </c>
      <c r="DM68" s="923"/>
      <c r="DN68" s="988">
        <v>5.532985669E9</v>
      </c>
      <c r="DO68" s="988" t="s">
        <v>927</v>
      </c>
      <c r="DP68" s="988" t="s">
        <v>724</v>
      </c>
      <c r="DQ68" s="923"/>
      <c r="DR68" s="923"/>
      <c r="DS68" s="988" t="s">
        <v>1287</v>
      </c>
      <c r="DU68" s="923"/>
      <c r="DV68" s="923"/>
      <c r="DW68" s="988" t="s">
        <v>1289</v>
      </c>
      <c r="DX68" s="988" t="b">
        <v>0</v>
      </c>
      <c r="DY68" s="988">
        <v>0.0</v>
      </c>
      <c r="DZ68" s="923"/>
      <c r="EA68" s="988" t="s">
        <v>727</v>
      </c>
      <c r="EB68" s="923"/>
      <c r="ED68" s="923"/>
      <c r="EE68" s="923"/>
    </row>
    <row r="69">
      <c r="A69" s="988" t="s">
        <v>989</v>
      </c>
      <c r="B69" s="988" t="s">
        <v>990</v>
      </c>
      <c r="C69" s="988" t="s">
        <v>991</v>
      </c>
      <c r="D69" s="923"/>
      <c r="E69" s="923"/>
      <c r="L69" s="988" t="s">
        <v>706</v>
      </c>
      <c r="N69" s="988" t="b">
        <v>1</v>
      </c>
      <c r="Q69" s="988" t="s">
        <v>1290</v>
      </c>
      <c r="R69" s="1056"/>
      <c r="S69" s="923"/>
      <c r="T69" s="988" t="b">
        <v>0</v>
      </c>
      <c r="U69" s="988" t="b">
        <v>0</v>
      </c>
      <c r="V69" s="988" t="b">
        <v>0</v>
      </c>
      <c r="W69" s="988" t="b">
        <v>0</v>
      </c>
      <c r="X69" s="988" t="b">
        <v>0</v>
      </c>
      <c r="Z69" s="923"/>
      <c r="AA69" s="988" t="s">
        <v>1291</v>
      </c>
      <c r="AC69" s="923"/>
      <c r="AF69" s="988" t="s">
        <v>297</v>
      </c>
      <c r="AG69" s="988" t="s">
        <v>989</v>
      </c>
      <c r="AH69" s="988" t="s">
        <v>990</v>
      </c>
      <c r="AI69" s="988" t="s">
        <v>991</v>
      </c>
      <c r="AK69" s="923"/>
      <c r="AL69" s="923"/>
      <c r="AN69" s="988" t="s">
        <v>710</v>
      </c>
      <c r="AO69" s="923"/>
      <c r="AQ69" s="923"/>
      <c r="AR69" s="988" t="b">
        <v>0</v>
      </c>
      <c r="AS69" s="988" t="b">
        <v>0</v>
      </c>
      <c r="AT69" s="988" t="b">
        <v>0</v>
      </c>
      <c r="AU69" s="923"/>
      <c r="AW69" s="988" t="s">
        <v>711</v>
      </c>
      <c r="AX69" s="988" t="s">
        <v>1292</v>
      </c>
      <c r="AY69" s="923"/>
      <c r="AZ69" s="923"/>
      <c r="BE69" s="988" t="s">
        <v>1293</v>
      </c>
      <c r="BG69" s="923"/>
      <c r="BH69" s="1057" t="s">
        <v>1294</v>
      </c>
      <c r="BI69" s="988" t="b">
        <v>0</v>
      </c>
      <c r="BJ69" s="923"/>
      <c r="BK69" s="923"/>
      <c r="BL69" s="988" t="b">
        <v>0</v>
      </c>
      <c r="BM69" s="988">
        <v>4.0</v>
      </c>
      <c r="BN69" s="988" t="s">
        <v>714</v>
      </c>
      <c r="BO69" s="923"/>
      <c r="BP69" s="923"/>
      <c r="BQ69" s="923"/>
      <c r="BS69" s="923"/>
      <c r="BU69" s="923"/>
      <c r="BW69" s="923"/>
      <c r="BX69" s="988" t="s">
        <v>1292</v>
      </c>
      <c r="BY69" s="923"/>
      <c r="BZ69" s="988" t="s">
        <v>1295</v>
      </c>
      <c r="CA69" s="923"/>
      <c r="CB69" s="988" t="s">
        <v>32</v>
      </c>
      <c r="CC69" s="923"/>
      <c r="CE69" s="923"/>
      <c r="CF69" s="923"/>
      <c r="CG69" s="923"/>
      <c r="CH69" s="988" t="s">
        <v>1296</v>
      </c>
      <c r="CI69" s="923"/>
      <c r="CJ69" s="988" t="b">
        <v>0</v>
      </c>
      <c r="CL69" s="923"/>
      <c r="CM69" s="923"/>
      <c r="CN69" s="923"/>
      <c r="CO69" s="988" t="b">
        <v>0</v>
      </c>
      <c r="CP69" s="923"/>
      <c r="CQ69" s="988" t="b">
        <v>1</v>
      </c>
      <c r="CR69" s="923"/>
      <c r="CU69" s="923"/>
      <c r="CV69" s="988" t="b">
        <v>1</v>
      </c>
      <c r="CW69" s="923"/>
      <c r="CY69" s="923"/>
      <c r="CZ69" s="923"/>
      <c r="DA69" s="923"/>
      <c r="DB69" s="988" t="s">
        <v>717</v>
      </c>
      <c r="DC69" s="923"/>
      <c r="DD69" s="923"/>
      <c r="DE69" s="988" t="s">
        <v>718</v>
      </c>
      <c r="DF69" s="988" t="s">
        <v>719</v>
      </c>
      <c r="DG69" s="923"/>
      <c r="DH69" s="923"/>
      <c r="DI69" s="988" t="s">
        <v>778</v>
      </c>
      <c r="DJ69" s="988" t="s">
        <v>721</v>
      </c>
      <c r="DK69" s="988" t="s">
        <v>722</v>
      </c>
      <c r="DL69" s="988" t="s">
        <v>723</v>
      </c>
      <c r="DM69" s="923"/>
      <c r="DN69" s="988">
        <v>5.152535455E9</v>
      </c>
      <c r="DO69" s="923"/>
      <c r="DQ69" s="923"/>
      <c r="DR69" s="923"/>
      <c r="DS69" s="988" t="s">
        <v>1296</v>
      </c>
      <c r="DU69" s="923"/>
      <c r="DV69" s="923"/>
      <c r="DW69" s="988" t="s">
        <v>1297</v>
      </c>
      <c r="DX69" s="988" t="b">
        <v>0</v>
      </c>
      <c r="DY69" s="988">
        <v>0.0</v>
      </c>
      <c r="DZ69" s="923"/>
      <c r="EA69" s="988" t="s">
        <v>727</v>
      </c>
      <c r="EB69" s="923"/>
      <c r="EC69" s="923"/>
      <c r="ED69" s="923"/>
      <c r="EE69" s="923"/>
    </row>
    <row r="70">
      <c r="A70" s="988" t="s">
        <v>989</v>
      </c>
      <c r="B70" s="988" t="s">
        <v>990</v>
      </c>
      <c r="C70" s="988" t="s">
        <v>991</v>
      </c>
      <c r="E70" s="923"/>
      <c r="I70" s="988" t="s">
        <v>992</v>
      </c>
      <c r="L70" s="988" t="s">
        <v>706</v>
      </c>
      <c r="N70" s="988" t="b">
        <v>1</v>
      </c>
      <c r="Q70" s="988" t="s">
        <v>1298</v>
      </c>
      <c r="R70" s="1056"/>
      <c r="S70" s="923"/>
      <c r="T70" s="988" t="b">
        <v>0</v>
      </c>
      <c r="U70" s="988" t="b">
        <v>0</v>
      </c>
      <c r="V70" s="988" t="b">
        <v>0</v>
      </c>
      <c r="W70" s="988" t="b">
        <v>0</v>
      </c>
      <c r="X70" s="988" t="b">
        <v>0</v>
      </c>
      <c r="AA70" s="988" t="s">
        <v>1299</v>
      </c>
      <c r="AC70" s="923"/>
      <c r="AF70" s="988" t="s">
        <v>297</v>
      </c>
      <c r="AG70" s="988" t="s">
        <v>989</v>
      </c>
      <c r="AH70" s="988" t="s">
        <v>990</v>
      </c>
      <c r="AI70" s="988" t="s">
        <v>991</v>
      </c>
      <c r="AK70" s="923"/>
      <c r="AL70" s="923"/>
      <c r="AN70" s="988" t="s">
        <v>710</v>
      </c>
      <c r="AO70" s="923"/>
      <c r="AQ70" s="923"/>
      <c r="AR70" s="988" t="b">
        <v>0</v>
      </c>
      <c r="AS70" s="988" t="b">
        <v>0</v>
      </c>
      <c r="AT70" s="988" t="b">
        <v>0</v>
      </c>
      <c r="AU70" s="923"/>
      <c r="AW70" s="988" t="s">
        <v>711</v>
      </c>
      <c r="AX70" s="988" t="s">
        <v>1300</v>
      </c>
      <c r="AY70" s="923"/>
      <c r="AZ70" s="923"/>
      <c r="BD70" s="988" t="s">
        <v>736</v>
      </c>
      <c r="BE70" s="988" t="s">
        <v>1301</v>
      </c>
      <c r="BG70" s="923"/>
      <c r="BH70" s="1057" t="s">
        <v>1302</v>
      </c>
      <c r="BI70" s="988" t="b">
        <v>0</v>
      </c>
      <c r="BJ70" s="923"/>
      <c r="BK70" s="923"/>
      <c r="BL70" s="988" t="b">
        <v>0</v>
      </c>
      <c r="BM70" s="988">
        <v>4.0</v>
      </c>
      <c r="BN70" s="988" t="s">
        <v>714</v>
      </c>
      <c r="BO70" s="923"/>
      <c r="BP70" s="923"/>
      <c r="BS70" s="923"/>
      <c r="BU70" s="923"/>
      <c r="BW70" s="923"/>
      <c r="BX70" s="988" t="s">
        <v>1300</v>
      </c>
      <c r="BY70" s="923"/>
      <c r="BZ70" s="988" t="s">
        <v>1303</v>
      </c>
      <c r="CA70" s="923"/>
      <c r="CB70" s="988" t="s">
        <v>32</v>
      </c>
      <c r="CC70" s="923"/>
      <c r="CE70" s="923"/>
      <c r="CF70" s="923"/>
      <c r="CG70" s="923"/>
      <c r="CH70" s="988" t="s">
        <v>1304</v>
      </c>
      <c r="CI70" s="923"/>
      <c r="CJ70" s="988" t="b">
        <v>0</v>
      </c>
      <c r="CL70" s="923"/>
      <c r="CN70" s="923"/>
      <c r="CO70" s="988" t="b">
        <v>0</v>
      </c>
      <c r="CP70" s="923"/>
      <c r="CQ70" s="988" t="b">
        <v>1</v>
      </c>
      <c r="CR70" s="923"/>
      <c r="CU70" s="923"/>
      <c r="CV70" s="988" t="b">
        <v>1</v>
      </c>
      <c r="CW70" s="923"/>
      <c r="CY70" s="923"/>
      <c r="CZ70" s="923"/>
      <c r="DA70" s="923"/>
      <c r="DB70" s="988" t="s">
        <v>717</v>
      </c>
      <c r="DC70" s="923"/>
      <c r="DD70" s="923"/>
      <c r="DE70" s="988" t="s">
        <v>718</v>
      </c>
      <c r="DF70" s="988" t="s">
        <v>719</v>
      </c>
      <c r="DG70" s="923"/>
      <c r="DH70" s="923"/>
      <c r="DI70" s="988" t="s">
        <v>1305</v>
      </c>
      <c r="DJ70" s="988" t="s">
        <v>721</v>
      </c>
      <c r="DK70" s="988" t="s">
        <v>722</v>
      </c>
      <c r="DL70" s="988" t="s">
        <v>723</v>
      </c>
      <c r="DN70" s="988">
        <v>5.581015715E9</v>
      </c>
      <c r="DO70" s="988" t="s">
        <v>927</v>
      </c>
      <c r="DP70" s="988" t="s">
        <v>724</v>
      </c>
      <c r="DQ70" s="923"/>
      <c r="DR70" s="923"/>
      <c r="DS70" s="988" t="s">
        <v>1304</v>
      </c>
      <c r="DU70" s="923"/>
      <c r="DV70" s="923"/>
      <c r="DW70" s="988" t="s">
        <v>1306</v>
      </c>
      <c r="DX70" s="988" t="b">
        <v>0</v>
      </c>
      <c r="DY70" s="988">
        <v>0.0</v>
      </c>
      <c r="DZ70" s="923"/>
      <c r="EA70" s="988" t="s">
        <v>727</v>
      </c>
      <c r="EB70" s="923"/>
      <c r="EC70" s="923"/>
      <c r="ED70" s="923"/>
      <c r="EE70" s="923"/>
    </row>
    <row r="71">
      <c r="A71" s="988" t="s">
        <v>989</v>
      </c>
      <c r="B71" s="988" t="s">
        <v>990</v>
      </c>
      <c r="C71" s="988" t="s">
        <v>991</v>
      </c>
      <c r="D71" s="923"/>
      <c r="E71" s="923"/>
      <c r="I71" s="988" t="s">
        <v>992</v>
      </c>
      <c r="J71" s="923"/>
      <c r="L71" s="988" t="s">
        <v>706</v>
      </c>
      <c r="N71" s="988" t="b">
        <v>1</v>
      </c>
      <c r="Q71" s="988" t="s">
        <v>1307</v>
      </c>
      <c r="R71" s="1056"/>
      <c r="S71" s="923"/>
      <c r="T71" s="988" t="b">
        <v>0</v>
      </c>
      <c r="U71" s="988" t="b">
        <v>0</v>
      </c>
      <c r="V71" s="988" t="b">
        <v>0</v>
      </c>
      <c r="W71" s="988" t="b">
        <v>0</v>
      </c>
      <c r="X71" s="988" t="b">
        <v>0</v>
      </c>
      <c r="Z71" s="923"/>
      <c r="AA71" s="988" t="s">
        <v>1308</v>
      </c>
      <c r="AC71" s="988" t="s">
        <v>736</v>
      </c>
      <c r="AF71" s="988" t="s">
        <v>297</v>
      </c>
      <c r="AG71" s="988" t="s">
        <v>989</v>
      </c>
      <c r="AH71" s="988" t="s">
        <v>990</v>
      </c>
      <c r="AI71" s="988" t="s">
        <v>991</v>
      </c>
      <c r="AK71" s="923"/>
      <c r="AL71" s="923"/>
      <c r="AN71" s="988" t="s">
        <v>710</v>
      </c>
      <c r="AO71" s="923"/>
      <c r="AQ71" s="923"/>
      <c r="AR71" s="988" t="b">
        <v>0</v>
      </c>
      <c r="AS71" s="988" t="b">
        <v>0</v>
      </c>
      <c r="AT71" s="988" t="b">
        <v>0</v>
      </c>
      <c r="AU71" s="923"/>
      <c r="AW71" s="988" t="s">
        <v>711</v>
      </c>
      <c r="AX71" s="988" t="s">
        <v>1309</v>
      </c>
      <c r="AY71" s="923"/>
      <c r="AZ71" s="923"/>
      <c r="BD71" s="988" t="s">
        <v>736</v>
      </c>
      <c r="BF71" s="1059"/>
      <c r="BG71" s="923"/>
      <c r="BH71" s="1057" t="s">
        <v>1310</v>
      </c>
      <c r="BI71" s="988" t="b">
        <v>0</v>
      </c>
      <c r="BJ71" s="923"/>
      <c r="BK71" s="923"/>
      <c r="BL71" s="988" t="b">
        <v>0</v>
      </c>
      <c r="BM71" s="988">
        <v>4.0</v>
      </c>
      <c r="BN71" s="988" t="s">
        <v>714</v>
      </c>
      <c r="BO71" s="923"/>
      <c r="BP71" s="923"/>
      <c r="BS71" s="923"/>
      <c r="BU71" s="923"/>
      <c r="BW71" s="923"/>
      <c r="BX71" s="988" t="s">
        <v>1309</v>
      </c>
      <c r="BY71" s="923"/>
      <c r="BZ71" s="988" t="s">
        <v>1311</v>
      </c>
      <c r="CA71" s="923"/>
      <c r="CB71" s="988" t="s">
        <v>32</v>
      </c>
      <c r="CC71" s="923"/>
      <c r="CE71" s="923"/>
      <c r="CF71" s="923"/>
      <c r="CG71" s="923"/>
      <c r="CH71" s="988" t="s">
        <v>1312</v>
      </c>
      <c r="CI71" s="923"/>
      <c r="CJ71" s="988" t="b">
        <v>0</v>
      </c>
      <c r="CL71" s="923"/>
      <c r="CN71" s="923"/>
      <c r="CO71" s="988" t="b">
        <v>0</v>
      </c>
      <c r="CP71" s="923"/>
      <c r="CQ71" s="988" t="b">
        <v>1</v>
      </c>
      <c r="CR71" s="923"/>
      <c r="CT71" s="923"/>
      <c r="CU71" s="923"/>
      <c r="CV71" s="988" t="b">
        <v>1</v>
      </c>
      <c r="CW71" s="923"/>
      <c r="CY71" s="923"/>
      <c r="CZ71" s="923"/>
      <c r="DA71" s="923"/>
      <c r="DB71" s="988" t="s">
        <v>717</v>
      </c>
      <c r="DC71" s="923"/>
      <c r="DD71" s="923"/>
      <c r="DE71" s="988" t="s">
        <v>718</v>
      </c>
      <c r="DF71" s="988" t="s">
        <v>719</v>
      </c>
      <c r="DG71" s="923"/>
      <c r="DH71" s="923"/>
      <c r="DI71" s="988" t="s">
        <v>1031</v>
      </c>
      <c r="DJ71" s="988" t="s">
        <v>721</v>
      </c>
      <c r="DK71" s="988" t="s">
        <v>722</v>
      </c>
      <c r="DL71" s="988" t="s">
        <v>723</v>
      </c>
      <c r="DM71" s="923"/>
      <c r="DN71" s="988">
        <v>5.537760781E9</v>
      </c>
      <c r="DO71" s="988" t="s">
        <v>927</v>
      </c>
      <c r="DP71" s="988" t="s">
        <v>724</v>
      </c>
      <c r="DQ71" s="923"/>
      <c r="DR71" s="923"/>
      <c r="DS71" s="988" t="s">
        <v>1312</v>
      </c>
      <c r="DU71" s="923"/>
      <c r="DV71" s="923"/>
      <c r="DW71" s="988" t="s">
        <v>1313</v>
      </c>
      <c r="DX71" s="988" t="b">
        <v>0</v>
      </c>
      <c r="DY71" s="988">
        <v>0.0</v>
      </c>
      <c r="DZ71" s="923"/>
      <c r="EA71" s="988" t="s">
        <v>727</v>
      </c>
      <c r="EB71" s="923"/>
      <c r="ED71" s="923"/>
      <c r="EE71" s="923"/>
    </row>
    <row r="72">
      <c r="A72" s="988" t="s">
        <v>989</v>
      </c>
      <c r="B72" s="988" t="s">
        <v>990</v>
      </c>
      <c r="C72" s="988" t="s">
        <v>991</v>
      </c>
      <c r="E72" s="923"/>
      <c r="I72" s="988" t="s">
        <v>992</v>
      </c>
      <c r="L72" s="988" t="s">
        <v>706</v>
      </c>
      <c r="N72" s="988" t="b">
        <v>1</v>
      </c>
      <c r="Q72" s="988" t="s">
        <v>1314</v>
      </c>
      <c r="R72" s="1056"/>
      <c r="S72" s="923"/>
      <c r="T72" s="988" t="b">
        <v>0</v>
      </c>
      <c r="U72" s="988" t="b">
        <v>0</v>
      </c>
      <c r="V72" s="988" t="b">
        <v>0</v>
      </c>
      <c r="W72" s="988" t="b">
        <v>0</v>
      </c>
      <c r="X72" s="988" t="b">
        <v>0</v>
      </c>
      <c r="Z72" s="923"/>
      <c r="AA72" s="988" t="s">
        <v>1315</v>
      </c>
      <c r="AC72" s="988" t="s">
        <v>736</v>
      </c>
      <c r="AF72" s="988" t="s">
        <v>297</v>
      </c>
      <c r="AG72" s="988" t="s">
        <v>989</v>
      </c>
      <c r="AH72" s="988" t="s">
        <v>990</v>
      </c>
      <c r="AI72" s="988" t="s">
        <v>991</v>
      </c>
      <c r="AK72" s="923"/>
      <c r="AL72" s="923"/>
      <c r="AN72" s="988" t="s">
        <v>710</v>
      </c>
      <c r="AO72" s="923"/>
      <c r="AQ72" s="923"/>
      <c r="AR72" s="988" t="b">
        <v>0</v>
      </c>
      <c r="AS72" s="988" t="b">
        <v>0</v>
      </c>
      <c r="AT72" s="988" t="b">
        <v>0</v>
      </c>
      <c r="AU72" s="923"/>
      <c r="AW72" s="988" t="s">
        <v>711</v>
      </c>
      <c r="AX72" s="988" t="s">
        <v>1316</v>
      </c>
      <c r="AY72" s="923"/>
      <c r="AZ72" s="923"/>
      <c r="BD72" s="988" t="s">
        <v>736</v>
      </c>
      <c r="BG72" s="923"/>
      <c r="BH72" s="1057" t="s">
        <v>1317</v>
      </c>
      <c r="BI72" s="988" t="b">
        <v>0</v>
      </c>
      <c r="BK72" s="923"/>
      <c r="BL72" s="988" t="b">
        <v>0</v>
      </c>
      <c r="BM72" s="988">
        <v>4.0</v>
      </c>
      <c r="BN72" s="988" t="s">
        <v>714</v>
      </c>
      <c r="BO72" s="923"/>
      <c r="BP72" s="923"/>
      <c r="BQ72" s="923"/>
      <c r="BS72" s="923"/>
      <c r="BU72" s="923"/>
      <c r="BW72" s="923"/>
      <c r="BX72" s="988" t="s">
        <v>1316</v>
      </c>
      <c r="BY72" s="923"/>
      <c r="BZ72" s="988" t="s">
        <v>1318</v>
      </c>
      <c r="CA72" s="923"/>
      <c r="CB72" s="988" t="s">
        <v>32</v>
      </c>
      <c r="CC72" s="923"/>
      <c r="CE72" s="923"/>
      <c r="CF72" s="923"/>
      <c r="CG72" s="923"/>
      <c r="CH72" s="988" t="s">
        <v>1319</v>
      </c>
      <c r="CI72" s="923"/>
      <c r="CJ72" s="988" t="b">
        <v>0</v>
      </c>
      <c r="CL72" s="923"/>
      <c r="CM72" s="923"/>
      <c r="CN72" s="923"/>
      <c r="CO72" s="988" t="b">
        <v>0</v>
      </c>
      <c r="CP72" s="923"/>
      <c r="CQ72" s="988" t="b">
        <v>1</v>
      </c>
      <c r="CR72" s="923"/>
      <c r="CU72" s="923"/>
      <c r="CV72" s="988" t="b">
        <v>1</v>
      </c>
      <c r="CW72" s="923"/>
      <c r="CY72" s="923"/>
      <c r="CZ72" s="923"/>
      <c r="DA72" s="923"/>
      <c r="DB72" s="988" t="s">
        <v>717</v>
      </c>
      <c r="DC72" s="923"/>
      <c r="DD72" s="923"/>
      <c r="DE72" s="988" t="s">
        <v>718</v>
      </c>
      <c r="DF72" s="988" t="s">
        <v>719</v>
      </c>
      <c r="DG72" s="923"/>
      <c r="DH72" s="923"/>
      <c r="DI72" s="988" t="s">
        <v>1320</v>
      </c>
      <c r="DJ72" s="988" t="s">
        <v>721</v>
      </c>
      <c r="DK72" s="988" t="s">
        <v>722</v>
      </c>
      <c r="DL72" s="988" t="s">
        <v>723</v>
      </c>
      <c r="DM72" s="923"/>
      <c r="DN72" s="988">
        <v>5.55501335E9</v>
      </c>
      <c r="DO72" s="988" t="s">
        <v>741</v>
      </c>
      <c r="DQ72" s="923"/>
      <c r="DR72" s="923"/>
      <c r="DS72" s="988" t="s">
        <v>1319</v>
      </c>
      <c r="DU72" s="923"/>
      <c r="DV72" s="923"/>
      <c r="DW72" s="988" t="s">
        <v>1321</v>
      </c>
      <c r="DX72" s="988" t="b">
        <v>0</v>
      </c>
      <c r="DY72" s="988">
        <v>0.0</v>
      </c>
      <c r="DZ72" s="923"/>
      <c r="EA72" s="988" t="s">
        <v>727</v>
      </c>
      <c r="EB72" s="923"/>
      <c r="ED72" s="923"/>
      <c r="EE72" s="923"/>
    </row>
    <row r="73">
      <c r="A73" s="988" t="s">
        <v>989</v>
      </c>
      <c r="B73" s="988" t="s">
        <v>990</v>
      </c>
      <c r="C73" s="988" t="s">
        <v>991</v>
      </c>
      <c r="E73" s="923"/>
      <c r="I73" s="988" t="s">
        <v>992</v>
      </c>
      <c r="L73" s="988" t="s">
        <v>706</v>
      </c>
      <c r="N73" s="988" t="b">
        <v>1</v>
      </c>
      <c r="Q73" s="988" t="s">
        <v>1322</v>
      </c>
      <c r="R73" s="1056"/>
      <c r="S73" s="923"/>
      <c r="T73" s="988" t="b">
        <v>0</v>
      </c>
      <c r="U73" s="988" t="b">
        <v>0</v>
      </c>
      <c r="V73" s="988" t="b">
        <v>0</v>
      </c>
      <c r="W73" s="988" t="b">
        <v>0</v>
      </c>
      <c r="X73" s="988" t="b">
        <v>0</v>
      </c>
      <c r="Z73" s="923"/>
      <c r="AA73" s="988" t="s">
        <v>1323</v>
      </c>
      <c r="AC73" s="988" t="s">
        <v>736</v>
      </c>
      <c r="AF73" s="988" t="s">
        <v>297</v>
      </c>
      <c r="AG73" s="988" t="s">
        <v>989</v>
      </c>
      <c r="AH73" s="988" t="s">
        <v>990</v>
      </c>
      <c r="AI73" s="988" t="s">
        <v>991</v>
      </c>
      <c r="AK73" s="923"/>
      <c r="AL73" s="923"/>
      <c r="AN73" s="988" t="s">
        <v>710</v>
      </c>
      <c r="AO73" s="923"/>
      <c r="AQ73" s="923"/>
      <c r="AR73" s="988" t="b">
        <v>0</v>
      </c>
      <c r="AS73" s="988" t="b">
        <v>0</v>
      </c>
      <c r="AT73" s="988" t="b">
        <v>0</v>
      </c>
      <c r="AU73" s="923"/>
      <c r="AW73" s="988" t="s">
        <v>711</v>
      </c>
      <c r="AX73" s="988" t="s">
        <v>1324</v>
      </c>
      <c r="AY73" s="923"/>
      <c r="AZ73" s="923"/>
      <c r="BD73" s="988" t="s">
        <v>736</v>
      </c>
      <c r="BG73" s="923"/>
      <c r="BH73" s="1057" t="s">
        <v>1325</v>
      </c>
      <c r="BI73" s="988" t="b">
        <v>0</v>
      </c>
      <c r="BK73" s="923"/>
      <c r="BL73" s="988" t="b">
        <v>0</v>
      </c>
      <c r="BM73" s="988">
        <v>4.0</v>
      </c>
      <c r="BN73" s="988" t="s">
        <v>714</v>
      </c>
      <c r="BO73" s="923"/>
      <c r="BP73" s="923"/>
      <c r="BQ73" s="923"/>
      <c r="BS73" s="923"/>
      <c r="BU73" s="923"/>
      <c r="BW73" s="923"/>
      <c r="BX73" s="988" t="s">
        <v>1324</v>
      </c>
      <c r="BY73" s="923"/>
      <c r="BZ73" s="988" t="s">
        <v>1326</v>
      </c>
      <c r="CA73" s="923"/>
      <c r="CB73" s="988" t="s">
        <v>32</v>
      </c>
      <c r="CC73" s="923"/>
      <c r="CE73" s="923"/>
      <c r="CF73" s="923"/>
      <c r="CG73" s="923"/>
      <c r="CH73" s="988" t="s">
        <v>1327</v>
      </c>
      <c r="CI73" s="923"/>
      <c r="CJ73" s="988" t="b">
        <v>0</v>
      </c>
      <c r="CL73" s="923"/>
      <c r="CM73" s="923"/>
      <c r="CN73" s="923"/>
      <c r="CO73" s="988" t="b">
        <v>0</v>
      </c>
      <c r="CP73" s="923"/>
      <c r="CQ73" s="988" t="b">
        <v>1</v>
      </c>
      <c r="CR73" s="923"/>
      <c r="CU73" s="923"/>
      <c r="CV73" s="988" t="b">
        <v>1</v>
      </c>
      <c r="CW73" s="923"/>
      <c r="CY73" s="923"/>
      <c r="CZ73" s="923"/>
      <c r="DA73" s="923"/>
      <c r="DB73" s="988" t="s">
        <v>717</v>
      </c>
      <c r="DC73" s="923"/>
      <c r="DD73" s="923"/>
      <c r="DE73" s="988" t="s">
        <v>718</v>
      </c>
      <c r="DF73" s="988" t="s">
        <v>719</v>
      </c>
      <c r="DG73" s="923"/>
      <c r="DH73" s="923"/>
      <c r="DI73" s="988" t="s">
        <v>1328</v>
      </c>
      <c r="DJ73" s="988" t="s">
        <v>721</v>
      </c>
      <c r="DK73" s="988" t="s">
        <v>722</v>
      </c>
      <c r="DL73" s="988" t="s">
        <v>723</v>
      </c>
      <c r="DM73" s="923"/>
      <c r="DN73" s="988">
        <v>5.518372203E9</v>
      </c>
      <c r="DO73" s="988" t="s">
        <v>741</v>
      </c>
      <c r="DP73" s="988" t="s">
        <v>1200</v>
      </c>
      <c r="DQ73" s="923"/>
      <c r="DR73" s="923"/>
      <c r="DS73" s="988" t="s">
        <v>1327</v>
      </c>
      <c r="DU73" s="923"/>
      <c r="DV73" s="923"/>
      <c r="DW73" s="988" t="s">
        <v>1329</v>
      </c>
      <c r="DX73" s="988" t="b">
        <v>0</v>
      </c>
      <c r="DY73" s="988">
        <v>0.0</v>
      </c>
      <c r="DZ73" s="923"/>
      <c r="EA73" s="988" t="s">
        <v>727</v>
      </c>
      <c r="EB73" s="923"/>
      <c r="ED73" s="923"/>
      <c r="EE73" s="923"/>
    </row>
    <row r="74">
      <c r="A74" s="988" t="s">
        <v>703</v>
      </c>
      <c r="B74" s="988" t="s">
        <v>704</v>
      </c>
      <c r="C74" s="988" t="s">
        <v>705</v>
      </c>
      <c r="D74" s="923"/>
      <c r="E74" s="923"/>
      <c r="I74" s="988" t="s">
        <v>1330</v>
      </c>
      <c r="L74" s="988" t="s">
        <v>706</v>
      </c>
      <c r="N74" s="988" t="b">
        <v>1</v>
      </c>
      <c r="Q74" s="988" t="s">
        <v>1331</v>
      </c>
      <c r="R74" s="1056"/>
      <c r="S74" s="923"/>
      <c r="T74" s="988" t="b">
        <v>0</v>
      </c>
      <c r="U74" s="988" t="b">
        <v>0</v>
      </c>
      <c r="V74" s="988" t="b">
        <v>0</v>
      </c>
      <c r="W74" s="988" t="b">
        <v>0</v>
      </c>
      <c r="X74" s="988" t="b">
        <v>0</v>
      </c>
      <c r="Z74" s="923"/>
      <c r="AA74" s="988" t="s">
        <v>1332</v>
      </c>
      <c r="AB74" s="923"/>
      <c r="AC74" s="988" t="s">
        <v>736</v>
      </c>
      <c r="AF74" s="988" t="s">
        <v>297</v>
      </c>
      <c r="AG74" s="988" t="s">
        <v>703</v>
      </c>
      <c r="AH74" s="988" t="s">
        <v>704</v>
      </c>
      <c r="AI74" s="988" t="s">
        <v>705</v>
      </c>
      <c r="AK74" s="923"/>
      <c r="AL74" s="923"/>
      <c r="AN74" s="988" t="s">
        <v>710</v>
      </c>
      <c r="AO74" s="923"/>
      <c r="AQ74" s="923"/>
      <c r="AR74" s="988" t="b">
        <v>0</v>
      </c>
      <c r="AS74" s="988" t="b">
        <v>0</v>
      </c>
      <c r="AT74" s="988" t="b">
        <v>0</v>
      </c>
      <c r="AW74" s="988" t="s">
        <v>711</v>
      </c>
      <c r="AX74" s="988" t="s">
        <v>1333</v>
      </c>
      <c r="AY74" s="923"/>
      <c r="AZ74" s="923"/>
      <c r="BG74" s="923"/>
      <c r="BH74" s="1057" t="s">
        <v>1334</v>
      </c>
      <c r="BI74" s="988" t="b">
        <v>0</v>
      </c>
      <c r="BJ74" s="923"/>
      <c r="BK74" s="923"/>
      <c r="BL74" s="988" t="b">
        <v>0</v>
      </c>
      <c r="BM74" s="988">
        <v>4.0</v>
      </c>
      <c r="BN74" s="988" t="s">
        <v>714</v>
      </c>
      <c r="BO74" s="923"/>
      <c r="BP74" s="923"/>
      <c r="BS74" s="923"/>
      <c r="BU74" s="923"/>
      <c r="BW74" s="923"/>
      <c r="BX74" s="988" t="s">
        <v>1333</v>
      </c>
      <c r="BY74" s="923"/>
      <c r="BZ74" s="988" t="s">
        <v>1335</v>
      </c>
      <c r="CA74" s="923"/>
      <c r="CB74" s="988" t="s">
        <v>32</v>
      </c>
      <c r="CC74" s="923"/>
      <c r="CE74" s="923"/>
      <c r="CF74" s="923"/>
      <c r="CG74" s="923"/>
      <c r="CH74" s="988" t="s">
        <v>1336</v>
      </c>
      <c r="CI74" s="923"/>
      <c r="CJ74" s="988" t="b">
        <v>0</v>
      </c>
      <c r="CL74" s="923"/>
      <c r="CN74" s="923"/>
      <c r="CO74" s="988" t="b">
        <v>0</v>
      </c>
      <c r="CP74" s="923"/>
      <c r="CQ74" s="988" t="b">
        <v>1</v>
      </c>
      <c r="CR74" s="923"/>
      <c r="CT74" s="923"/>
      <c r="CU74" s="923"/>
      <c r="CV74" s="988" t="b">
        <v>1</v>
      </c>
      <c r="CW74" s="923"/>
      <c r="CY74" s="923"/>
      <c r="CZ74" s="923"/>
      <c r="DA74" s="923"/>
      <c r="DB74" s="988" t="s">
        <v>717</v>
      </c>
      <c r="DC74" s="923"/>
      <c r="DD74" s="923"/>
      <c r="DE74" s="988" t="s">
        <v>718</v>
      </c>
      <c r="DF74" s="988" t="s">
        <v>719</v>
      </c>
      <c r="DG74" s="923"/>
      <c r="DH74" s="923"/>
      <c r="DI74" s="988" t="s">
        <v>1337</v>
      </c>
      <c r="DJ74" s="988" t="s">
        <v>721</v>
      </c>
      <c r="DK74" s="988" t="s">
        <v>722</v>
      </c>
      <c r="DL74" s="988" t="s">
        <v>723</v>
      </c>
      <c r="DM74" s="923"/>
      <c r="DN74" s="923"/>
      <c r="DO74" s="923"/>
      <c r="DQ74" s="923"/>
      <c r="DR74" s="923"/>
      <c r="DS74" s="988" t="s">
        <v>1338</v>
      </c>
      <c r="DU74" s="923"/>
      <c r="DV74" s="923"/>
      <c r="DW74" s="988" t="s">
        <v>1339</v>
      </c>
      <c r="DX74" s="988" t="b">
        <v>0</v>
      </c>
      <c r="DY74" s="988">
        <v>0.0</v>
      </c>
      <c r="DZ74" s="923"/>
      <c r="EA74" s="988" t="s">
        <v>727</v>
      </c>
      <c r="EB74" s="923"/>
      <c r="ED74" s="923"/>
      <c r="EE74" s="923"/>
    </row>
    <row r="75">
      <c r="A75" s="988" t="s">
        <v>703</v>
      </c>
      <c r="B75" s="988" t="s">
        <v>704</v>
      </c>
      <c r="C75" s="988" t="s">
        <v>705</v>
      </c>
      <c r="E75" s="923"/>
      <c r="I75" s="988" t="s">
        <v>1330</v>
      </c>
      <c r="L75" s="988" t="s">
        <v>706</v>
      </c>
      <c r="N75" s="988" t="b">
        <v>1</v>
      </c>
      <c r="Q75" s="988" t="s">
        <v>1340</v>
      </c>
      <c r="R75" s="1056"/>
      <c r="S75" s="923"/>
      <c r="T75" s="988" t="b">
        <v>0</v>
      </c>
      <c r="U75" s="988" t="b">
        <v>0</v>
      </c>
      <c r="V75" s="988" t="b">
        <v>0</v>
      </c>
      <c r="W75" s="988" t="b">
        <v>0</v>
      </c>
      <c r="X75" s="988" t="b">
        <v>0</v>
      </c>
      <c r="Z75" s="923"/>
      <c r="AA75" s="988" t="s">
        <v>1341</v>
      </c>
      <c r="AB75" s="923"/>
      <c r="AC75" s="988" t="s">
        <v>736</v>
      </c>
      <c r="AF75" s="988" t="s">
        <v>297</v>
      </c>
      <c r="AG75" s="988" t="s">
        <v>703</v>
      </c>
      <c r="AH75" s="988" t="s">
        <v>704</v>
      </c>
      <c r="AI75" s="988" t="s">
        <v>705</v>
      </c>
      <c r="AK75" s="923"/>
      <c r="AL75" s="923"/>
      <c r="AN75" s="988" t="s">
        <v>710</v>
      </c>
      <c r="AO75" s="923"/>
      <c r="AQ75" s="923"/>
      <c r="AR75" s="988" t="b">
        <v>0</v>
      </c>
      <c r="AS75" s="988" t="b">
        <v>0</v>
      </c>
      <c r="AT75" s="988" t="b">
        <v>0</v>
      </c>
      <c r="AU75" s="923"/>
      <c r="AW75" s="988" t="s">
        <v>711</v>
      </c>
      <c r="AX75" s="988" t="s">
        <v>1342</v>
      </c>
      <c r="AY75" s="923"/>
      <c r="AZ75" s="923"/>
      <c r="BG75" s="923"/>
      <c r="BH75" s="1057" t="s">
        <v>1343</v>
      </c>
      <c r="BI75" s="988" t="b">
        <v>0</v>
      </c>
      <c r="BK75" s="923"/>
      <c r="BL75" s="988" t="b">
        <v>0</v>
      </c>
      <c r="BM75" s="988">
        <v>4.0</v>
      </c>
      <c r="BN75" s="988" t="s">
        <v>714</v>
      </c>
      <c r="BO75" s="923"/>
      <c r="BP75" s="923"/>
      <c r="BQ75" s="923"/>
      <c r="BS75" s="923"/>
      <c r="BU75" s="923"/>
      <c r="BW75" s="923"/>
      <c r="BX75" s="988" t="s">
        <v>1342</v>
      </c>
      <c r="BY75" s="923"/>
      <c r="BZ75" s="988" t="s">
        <v>1344</v>
      </c>
      <c r="CA75" s="923"/>
      <c r="CB75" s="988" t="s">
        <v>32</v>
      </c>
      <c r="CC75" s="923"/>
      <c r="CE75" s="923"/>
      <c r="CF75" s="923"/>
      <c r="CG75" s="923"/>
      <c r="CH75" s="988" t="s">
        <v>1345</v>
      </c>
      <c r="CI75" s="923"/>
      <c r="CJ75" s="988" t="b">
        <v>0</v>
      </c>
      <c r="CL75" s="923"/>
      <c r="CN75" s="923"/>
      <c r="CO75" s="988" t="b">
        <v>0</v>
      </c>
      <c r="CP75" s="923"/>
      <c r="CQ75" s="988" t="b">
        <v>1</v>
      </c>
      <c r="CR75" s="923"/>
      <c r="CU75" s="923"/>
      <c r="CV75" s="988" t="b">
        <v>1</v>
      </c>
      <c r="CW75" s="923"/>
      <c r="CY75" s="923"/>
      <c r="CZ75" s="923"/>
      <c r="DA75" s="923"/>
      <c r="DB75" s="988" t="s">
        <v>717</v>
      </c>
      <c r="DC75" s="923"/>
      <c r="DD75" s="923"/>
      <c r="DE75" s="988" t="s">
        <v>718</v>
      </c>
      <c r="DF75" s="988" t="s">
        <v>719</v>
      </c>
      <c r="DG75" s="923"/>
      <c r="DH75" s="923"/>
      <c r="DI75" s="988" t="s">
        <v>1346</v>
      </c>
      <c r="DJ75" s="988" t="s">
        <v>721</v>
      </c>
      <c r="DK75" s="988" t="s">
        <v>722</v>
      </c>
      <c r="DL75" s="988" t="s">
        <v>723</v>
      </c>
      <c r="DM75" s="923"/>
      <c r="DN75" s="923"/>
      <c r="DP75" s="988" t="s">
        <v>724</v>
      </c>
      <c r="DQ75" s="923"/>
      <c r="DR75" s="923"/>
      <c r="DS75" s="988" t="s">
        <v>1347</v>
      </c>
      <c r="DU75" s="923"/>
      <c r="DV75" s="923"/>
      <c r="DW75" s="988" t="s">
        <v>1348</v>
      </c>
      <c r="DX75" s="988" t="b">
        <v>0</v>
      </c>
      <c r="DY75" s="988">
        <v>0.0</v>
      </c>
      <c r="DZ75" s="923"/>
      <c r="EA75" s="988" t="s">
        <v>727</v>
      </c>
      <c r="EB75" s="923"/>
      <c r="ED75" s="923"/>
      <c r="EE75" s="923"/>
    </row>
    <row r="76">
      <c r="A76" s="988" t="s">
        <v>703</v>
      </c>
      <c r="B76" s="988" t="s">
        <v>704</v>
      </c>
      <c r="C76" s="988" t="s">
        <v>705</v>
      </c>
      <c r="E76" s="923"/>
      <c r="I76" s="988" t="s">
        <v>1330</v>
      </c>
      <c r="L76" s="988" t="s">
        <v>706</v>
      </c>
      <c r="N76" s="988" t="b">
        <v>1</v>
      </c>
      <c r="Q76" s="988" t="s">
        <v>1349</v>
      </c>
      <c r="R76" s="1056"/>
      <c r="S76" s="923"/>
      <c r="T76" s="988" t="b">
        <v>0</v>
      </c>
      <c r="U76" s="988" t="b">
        <v>0</v>
      </c>
      <c r="V76" s="988" t="b">
        <v>0</v>
      </c>
      <c r="W76" s="988" t="b">
        <v>0</v>
      </c>
      <c r="X76" s="988" t="b">
        <v>0</v>
      </c>
      <c r="Z76" s="923"/>
      <c r="AA76" s="988" t="s">
        <v>1350</v>
      </c>
      <c r="AC76" s="988" t="s">
        <v>736</v>
      </c>
      <c r="AF76" s="988" t="s">
        <v>297</v>
      </c>
      <c r="AG76" s="988" t="s">
        <v>703</v>
      </c>
      <c r="AH76" s="988" t="s">
        <v>704</v>
      </c>
      <c r="AI76" s="988" t="s">
        <v>705</v>
      </c>
      <c r="AK76" s="923"/>
      <c r="AL76" s="923"/>
      <c r="AN76" s="988" t="s">
        <v>710</v>
      </c>
      <c r="AO76" s="923"/>
      <c r="AQ76" s="923"/>
      <c r="AR76" s="988" t="b">
        <v>0</v>
      </c>
      <c r="AS76" s="988" t="b">
        <v>0</v>
      </c>
      <c r="AT76" s="988" t="b">
        <v>0</v>
      </c>
      <c r="AU76" s="923"/>
      <c r="AW76" s="988" t="s">
        <v>711</v>
      </c>
      <c r="AX76" s="988" t="s">
        <v>1351</v>
      </c>
      <c r="AY76" s="923"/>
      <c r="AZ76" s="923"/>
      <c r="BG76" s="923"/>
      <c r="BH76" s="1057" t="s">
        <v>1352</v>
      </c>
      <c r="BI76" s="988" t="b">
        <v>0</v>
      </c>
      <c r="BJ76" s="923"/>
      <c r="BK76" s="923"/>
      <c r="BL76" s="988" t="b">
        <v>0</v>
      </c>
      <c r="BM76" s="988">
        <v>4.0</v>
      </c>
      <c r="BN76" s="988" t="s">
        <v>714</v>
      </c>
      <c r="BO76" s="923"/>
      <c r="BP76" s="923"/>
      <c r="BQ76" s="923"/>
      <c r="BS76" s="923"/>
      <c r="BU76" s="923"/>
      <c r="BW76" s="923"/>
      <c r="BX76" s="988" t="s">
        <v>1351</v>
      </c>
      <c r="BY76" s="923"/>
      <c r="BZ76" s="988" t="s">
        <v>1353</v>
      </c>
      <c r="CA76" s="923"/>
      <c r="CB76" s="988" t="s">
        <v>32</v>
      </c>
      <c r="CC76" s="923"/>
      <c r="CE76" s="923"/>
      <c r="CF76" s="923"/>
      <c r="CG76" s="923"/>
      <c r="CH76" s="988" t="s">
        <v>1354</v>
      </c>
      <c r="CI76" s="923"/>
      <c r="CJ76" s="988" t="b">
        <v>0</v>
      </c>
      <c r="CL76" s="923"/>
      <c r="CM76" s="923"/>
      <c r="CN76" s="923"/>
      <c r="CO76" s="988" t="b">
        <v>0</v>
      </c>
      <c r="CP76" s="923"/>
      <c r="CQ76" s="988" t="b">
        <v>1</v>
      </c>
      <c r="CR76" s="923"/>
      <c r="CU76" s="923"/>
      <c r="CV76" s="988" t="b">
        <v>1</v>
      </c>
      <c r="CW76" s="923"/>
      <c r="CY76" s="923"/>
      <c r="CZ76" s="923"/>
      <c r="DA76" s="923"/>
      <c r="DB76" s="988" t="s">
        <v>717</v>
      </c>
      <c r="DC76" s="923"/>
      <c r="DD76" s="923"/>
      <c r="DE76" s="988" t="s">
        <v>718</v>
      </c>
      <c r="DF76" s="988" t="s">
        <v>719</v>
      </c>
      <c r="DG76" s="923"/>
      <c r="DH76" s="923"/>
      <c r="DI76" s="988" t="s">
        <v>1355</v>
      </c>
      <c r="DJ76" s="988" t="s">
        <v>721</v>
      </c>
      <c r="DK76" s="988" t="s">
        <v>722</v>
      </c>
      <c r="DL76" s="988" t="s">
        <v>723</v>
      </c>
      <c r="DN76" s="923"/>
      <c r="DQ76" s="923"/>
      <c r="DR76" s="923"/>
      <c r="DS76" s="988" t="s">
        <v>1356</v>
      </c>
      <c r="DU76" s="923"/>
      <c r="DV76" s="923"/>
      <c r="DW76" s="988" t="s">
        <v>1357</v>
      </c>
      <c r="DX76" s="988" t="b">
        <v>0</v>
      </c>
      <c r="DY76" s="988">
        <v>0.0</v>
      </c>
      <c r="DZ76" s="923"/>
      <c r="EA76" s="988" t="s">
        <v>727</v>
      </c>
      <c r="EB76" s="923"/>
      <c r="ED76" s="923"/>
      <c r="EE76" s="923"/>
    </row>
    <row r="77">
      <c r="A77" s="988" t="s">
        <v>703</v>
      </c>
      <c r="B77" s="988" t="s">
        <v>704</v>
      </c>
      <c r="C77" s="988" t="s">
        <v>705</v>
      </c>
      <c r="D77" s="923"/>
      <c r="E77" s="923"/>
      <c r="J77" s="923"/>
      <c r="L77" s="988" t="s">
        <v>706</v>
      </c>
      <c r="N77" s="988" t="b">
        <v>1</v>
      </c>
      <c r="P77" s="923"/>
      <c r="Q77" s="988" t="s">
        <v>1358</v>
      </c>
      <c r="R77" s="1056"/>
      <c r="S77" s="923"/>
      <c r="T77" s="988" t="b">
        <v>0</v>
      </c>
      <c r="U77" s="988" t="b">
        <v>0</v>
      </c>
      <c r="V77" s="988" t="b">
        <v>0</v>
      </c>
      <c r="W77" s="988" t="b">
        <v>0</v>
      </c>
      <c r="X77" s="988" t="b">
        <v>0</v>
      </c>
      <c r="Y77" s="923"/>
      <c r="Z77" s="923"/>
      <c r="AA77" s="988" t="s">
        <v>1359</v>
      </c>
      <c r="AC77" s="988" t="s">
        <v>736</v>
      </c>
      <c r="AF77" s="923"/>
      <c r="AG77" s="988" t="s">
        <v>703</v>
      </c>
      <c r="AH77" s="988" t="s">
        <v>704</v>
      </c>
      <c r="AI77" s="988" t="s">
        <v>705</v>
      </c>
      <c r="AJ77" s="923"/>
      <c r="AK77" s="923"/>
      <c r="AL77" s="923"/>
      <c r="AN77" s="988" t="s">
        <v>710</v>
      </c>
      <c r="AO77" s="923"/>
      <c r="AQ77" s="923"/>
      <c r="AR77" s="988" t="b">
        <v>0</v>
      </c>
      <c r="AS77" s="988" t="b">
        <v>0</v>
      </c>
      <c r="AT77" s="988" t="b">
        <v>0</v>
      </c>
      <c r="AU77" s="923"/>
      <c r="AW77" s="988" t="s">
        <v>711</v>
      </c>
      <c r="AX77" s="988" t="s">
        <v>1360</v>
      </c>
      <c r="AY77" s="923"/>
      <c r="AZ77" s="923"/>
      <c r="BG77" s="923"/>
      <c r="BH77" s="1057" t="s">
        <v>1361</v>
      </c>
      <c r="BI77" s="988" t="b">
        <v>0</v>
      </c>
      <c r="BK77" s="923"/>
      <c r="BL77" s="988" t="b">
        <v>0</v>
      </c>
      <c r="BM77" s="988">
        <v>4.0</v>
      </c>
      <c r="BN77" s="988" t="s">
        <v>714</v>
      </c>
      <c r="BO77" s="923"/>
      <c r="BP77" s="923"/>
      <c r="BQ77" s="923"/>
      <c r="BS77" s="923"/>
      <c r="BU77" s="923"/>
      <c r="BW77" s="923"/>
      <c r="BX77" s="988" t="s">
        <v>1360</v>
      </c>
      <c r="BY77" s="923"/>
      <c r="BZ77" s="988" t="s">
        <v>1362</v>
      </c>
      <c r="CA77" s="923"/>
      <c r="CB77" s="988" t="s">
        <v>32</v>
      </c>
      <c r="CC77" s="923"/>
      <c r="CE77" s="923"/>
      <c r="CF77" s="923"/>
      <c r="CG77" s="923"/>
      <c r="CH77" s="988" t="s">
        <v>1363</v>
      </c>
      <c r="CI77" s="923"/>
      <c r="CJ77" s="988" t="b">
        <v>0</v>
      </c>
      <c r="CL77" s="923"/>
      <c r="CM77" s="923"/>
      <c r="CN77" s="923"/>
      <c r="CO77" s="988" t="b">
        <v>0</v>
      </c>
      <c r="CP77" s="923"/>
      <c r="CQ77" s="988" t="b">
        <v>1</v>
      </c>
      <c r="CR77" s="923"/>
      <c r="CT77" s="923"/>
      <c r="CU77" s="923"/>
      <c r="CV77" s="988" t="b">
        <v>1</v>
      </c>
      <c r="CW77" s="923"/>
      <c r="CY77" s="923"/>
      <c r="CZ77" s="923"/>
      <c r="DA77" s="923"/>
      <c r="DB77" s="988" t="s">
        <v>717</v>
      </c>
      <c r="DC77" s="923"/>
      <c r="DD77" s="923"/>
      <c r="DE77" s="988" t="s">
        <v>718</v>
      </c>
      <c r="DF77" s="988" t="s">
        <v>719</v>
      </c>
      <c r="DG77" s="923"/>
      <c r="DH77" s="923"/>
      <c r="DI77" s="988" t="s">
        <v>1364</v>
      </c>
      <c r="DJ77" s="988" t="s">
        <v>721</v>
      </c>
      <c r="DK77" s="988" t="s">
        <v>722</v>
      </c>
      <c r="DL77" s="988" t="s">
        <v>723</v>
      </c>
      <c r="DM77" s="923"/>
      <c r="DN77" s="923"/>
      <c r="DO77" s="923"/>
      <c r="DP77" s="988" t="s">
        <v>1200</v>
      </c>
      <c r="DQ77" s="923"/>
      <c r="DR77" s="923"/>
      <c r="DS77" s="988" t="s">
        <v>1365</v>
      </c>
      <c r="DU77" s="923"/>
      <c r="DV77" s="923"/>
      <c r="DW77" s="988" t="s">
        <v>1366</v>
      </c>
      <c r="DX77" s="988" t="b">
        <v>0</v>
      </c>
      <c r="DY77" s="988">
        <v>0.0</v>
      </c>
      <c r="DZ77" s="923"/>
      <c r="EA77" s="988" t="s">
        <v>727</v>
      </c>
      <c r="EB77" s="923"/>
      <c r="EC77" s="923"/>
      <c r="ED77" s="923"/>
      <c r="EE77" s="923"/>
    </row>
    <row r="78">
      <c r="A78" s="988" t="s">
        <v>703</v>
      </c>
      <c r="B78" s="988" t="s">
        <v>704</v>
      </c>
      <c r="C78" s="988" t="s">
        <v>705</v>
      </c>
      <c r="D78" s="923"/>
      <c r="E78" s="923"/>
      <c r="J78" s="923"/>
      <c r="L78" s="988" t="s">
        <v>706</v>
      </c>
      <c r="N78" s="988" t="b">
        <v>1</v>
      </c>
      <c r="P78" s="923"/>
      <c r="Q78" s="988" t="s">
        <v>1367</v>
      </c>
      <c r="R78" s="1056"/>
      <c r="S78" s="923"/>
      <c r="T78" s="988" t="b">
        <v>0</v>
      </c>
      <c r="U78" s="988" t="b">
        <v>0</v>
      </c>
      <c r="V78" s="988" t="b">
        <v>0</v>
      </c>
      <c r="W78" s="988" t="b">
        <v>0</v>
      </c>
      <c r="X78" s="988" t="b">
        <v>0</v>
      </c>
      <c r="Z78" s="923"/>
      <c r="AA78" s="988" t="s">
        <v>1368</v>
      </c>
      <c r="AC78" s="988" t="s">
        <v>736</v>
      </c>
      <c r="AF78" s="923"/>
      <c r="AG78" s="988" t="s">
        <v>703</v>
      </c>
      <c r="AH78" s="988" t="s">
        <v>704</v>
      </c>
      <c r="AI78" s="988" t="s">
        <v>705</v>
      </c>
      <c r="AJ78" s="923"/>
      <c r="AK78" s="923"/>
      <c r="AL78" s="923"/>
      <c r="AN78" s="988" t="s">
        <v>710</v>
      </c>
      <c r="AO78" s="923"/>
      <c r="AQ78" s="923"/>
      <c r="AR78" s="988" t="b">
        <v>0</v>
      </c>
      <c r="AS78" s="988" t="b">
        <v>0</v>
      </c>
      <c r="AT78" s="988" t="b">
        <v>0</v>
      </c>
      <c r="AU78" s="923"/>
      <c r="AW78" s="988" t="s">
        <v>711</v>
      </c>
      <c r="AX78" s="988" t="s">
        <v>1369</v>
      </c>
      <c r="AY78" s="923"/>
      <c r="AZ78" s="923"/>
      <c r="BG78" s="923"/>
      <c r="BH78" s="1057" t="s">
        <v>1370</v>
      </c>
      <c r="BI78" s="988" t="b">
        <v>0</v>
      </c>
      <c r="BK78" s="923"/>
      <c r="BL78" s="988" t="b">
        <v>0</v>
      </c>
      <c r="BM78" s="988">
        <v>4.0</v>
      </c>
      <c r="BN78" s="988" t="s">
        <v>714</v>
      </c>
      <c r="BO78" s="923"/>
      <c r="BP78" s="923"/>
      <c r="BQ78" s="923"/>
      <c r="BS78" s="923"/>
      <c r="BU78" s="923"/>
      <c r="BW78" s="923"/>
      <c r="BX78" s="988" t="s">
        <v>1369</v>
      </c>
      <c r="BY78" s="923"/>
      <c r="BZ78" s="988" t="s">
        <v>1371</v>
      </c>
      <c r="CA78" s="923"/>
      <c r="CB78" s="988" t="s">
        <v>32</v>
      </c>
      <c r="CC78" s="923"/>
      <c r="CE78" s="923"/>
      <c r="CF78" s="923"/>
      <c r="CG78" s="923"/>
      <c r="CH78" s="988" t="s">
        <v>1372</v>
      </c>
      <c r="CI78" s="923"/>
      <c r="CJ78" s="988" t="b">
        <v>0</v>
      </c>
      <c r="CL78" s="923"/>
      <c r="CM78" s="923"/>
      <c r="CN78" s="923"/>
      <c r="CO78" s="988" t="b">
        <v>0</v>
      </c>
      <c r="CP78" s="923"/>
      <c r="CQ78" s="988" t="b">
        <v>1</v>
      </c>
      <c r="CR78" s="923"/>
      <c r="CT78" s="923"/>
      <c r="CU78" s="923"/>
      <c r="CV78" s="988" t="b">
        <v>1</v>
      </c>
      <c r="CW78" s="923"/>
      <c r="CY78" s="923"/>
      <c r="CZ78" s="923"/>
      <c r="DA78" s="923"/>
      <c r="DB78" s="988" t="s">
        <v>717</v>
      </c>
      <c r="DC78" s="923"/>
      <c r="DD78" s="923"/>
      <c r="DE78" s="988" t="s">
        <v>718</v>
      </c>
      <c r="DF78" s="988" t="s">
        <v>719</v>
      </c>
      <c r="DG78" s="923"/>
      <c r="DH78" s="923"/>
      <c r="DI78" s="988" t="s">
        <v>1373</v>
      </c>
      <c r="DJ78" s="988" t="s">
        <v>721</v>
      </c>
      <c r="DK78" s="988" t="s">
        <v>722</v>
      </c>
      <c r="DL78" s="988" t="s">
        <v>723</v>
      </c>
      <c r="DM78" s="923"/>
      <c r="DN78" s="923"/>
      <c r="DO78" s="923"/>
      <c r="DP78" s="988" t="s">
        <v>1200</v>
      </c>
      <c r="DQ78" s="923"/>
      <c r="DR78" s="923"/>
      <c r="DS78" s="988" t="s">
        <v>1374</v>
      </c>
      <c r="DU78" s="923"/>
      <c r="DV78" s="923"/>
      <c r="DW78" s="988" t="s">
        <v>1375</v>
      </c>
      <c r="DX78" s="988" t="b">
        <v>0</v>
      </c>
      <c r="DY78" s="988">
        <v>0.0</v>
      </c>
      <c r="DZ78" s="923"/>
      <c r="EA78" s="988" t="s">
        <v>727</v>
      </c>
      <c r="EB78" s="923"/>
      <c r="EC78" s="923"/>
      <c r="ED78" s="923"/>
      <c r="EE78" s="923"/>
    </row>
    <row r="79">
      <c r="A79" s="988" t="s">
        <v>703</v>
      </c>
      <c r="B79" s="988" t="s">
        <v>704</v>
      </c>
      <c r="C79" s="988" t="s">
        <v>705</v>
      </c>
      <c r="E79" s="923"/>
      <c r="L79" s="988" t="s">
        <v>706</v>
      </c>
      <c r="N79" s="988" t="b">
        <v>1</v>
      </c>
      <c r="Q79" s="988" t="s">
        <v>1376</v>
      </c>
      <c r="R79" s="1056"/>
      <c r="S79" s="923"/>
      <c r="T79" s="988" t="b">
        <v>0</v>
      </c>
      <c r="U79" s="988" t="b">
        <v>0</v>
      </c>
      <c r="V79" s="988" t="b">
        <v>0</v>
      </c>
      <c r="W79" s="988" t="b">
        <v>0</v>
      </c>
      <c r="X79" s="988" t="b">
        <v>0</v>
      </c>
      <c r="Z79" s="923"/>
      <c r="AA79" s="988" t="s">
        <v>1377</v>
      </c>
      <c r="AC79" s="988" t="s">
        <v>736</v>
      </c>
      <c r="AF79" s="923"/>
      <c r="AG79" s="988" t="s">
        <v>703</v>
      </c>
      <c r="AH79" s="988" t="s">
        <v>704</v>
      </c>
      <c r="AI79" s="988" t="s">
        <v>705</v>
      </c>
      <c r="AK79" s="923"/>
      <c r="AL79" s="923"/>
      <c r="AN79" s="988" t="s">
        <v>710</v>
      </c>
      <c r="AO79" s="923"/>
      <c r="AQ79" s="923"/>
      <c r="AR79" s="988" t="b">
        <v>0</v>
      </c>
      <c r="AS79" s="988" t="b">
        <v>0</v>
      </c>
      <c r="AT79" s="988" t="b">
        <v>0</v>
      </c>
      <c r="AU79" s="923"/>
      <c r="AW79" s="988" t="s">
        <v>711</v>
      </c>
      <c r="AX79" s="988" t="s">
        <v>1378</v>
      </c>
      <c r="AY79" s="923"/>
      <c r="AZ79" s="923"/>
      <c r="BG79" s="923"/>
      <c r="BH79" s="1057" t="s">
        <v>1379</v>
      </c>
      <c r="BI79" s="988" t="b">
        <v>0</v>
      </c>
      <c r="BJ79" s="923"/>
      <c r="BK79" s="923"/>
      <c r="BL79" s="988" t="b">
        <v>0</v>
      </c>
      <c r="BM79" s="988">
        <v>4.0</v>
      </c>
      <c r="BN79" s="988" t="s">
        <v>714</v>
      </c>
      <c r="BO79" s="923"/>
      <c r="BP79" s="923"/>
      <c r="BQ79" s="923"/>
      <c r="BS79" s="923"/>
      <c r="BU79" s="923"/>
      <c r="BW79" s="923"/>
      <c r="BX79" s="988" t="s">
        <v>1378</v>
      </c>
      <c r="BY79" s="923"/>
      <c r="BZ79" s="988" t="s">
        <v>1380</v>
      </c>
      <c r="CA79" s="923"/>
      <c r="CB79" s="988" t="s">
        <v>32</v>
      </c>
      <c r="CC79" s="923"/>
      <c r="CE79" s="923"/>
      <c r="CF79" s="923"/>
      <c r="CG79" s="923"/>
      <c r="CH79" s="988" t="s">
        <v>1381</v>
      </c>
      <c r="CI79" s="923"/>
      <c r="CJ79" s="988" t="b">
        <v>0</v>
      </c>
      <c r="CL79" s="923"/>
      <c r="CM79" s="923"/>
      <c r="CN79" s="923"/>
      <c r="CO79" s="988" t="b">
        <v>0</v>
      </c>
      <c r="CP79" s="923"/>
      <c r="CQ79" s="988" t="b">
        <v>1</v>
      </c>
      <c r="CR79" s="923"/>
      <c r="CU79" s="923"/>
      <c r="CV79" s="988" t="b">
        <v>1</v>
      </c>
      <c r="CW79" s="923"/>
      <c r="CY79" s="923"/>
      <c r="CZ79" s="923"/>
      <c r="DA79" s="923"/>
      <c r="DB79" s="988" t="s">
        <v>717</v>
      </c>
      <c r="DC79" s="923"/>
      <c r="DD79" s="923"/>
      <c r="DE79" s="988" t="s">
        <v>718</v>
      </c>
      <c r="DF79" s="988" t="s">
        <v>719</v>
      </c>
      <c r="DG79" s="923"/>
      <c r="DH79" s="923"/>
      <c r="DI79" s="988" t="s">
        <v>1382</v>
      </c>
      <c r="DJ79" s="988" t="s">
        <v>721</v>
      </c>
      <c r="DK79" s="988" t="s">
        <v>722</v>
      </c>
      <c r="DL79" s="988" t="s">
        <v>723</v>
      </c>
      <c r="DM79" s="923"/>
      <c r="DN79" s="923"/>
      <c r="DO79" s="923"/>
      <c r="DP79" s="988" t="s">
        <v>724</v>
      </c>
      <c r="DQ79" s="923"/>
      <c r="DR79" s="923"/>
      <c r="DS79" s="988" t="s">
        <v>1383</v>
      </c>
      <c r="DU79" s="923"/>
      <c r="DV79" s="923"/>
      <c r="DW79" s="988" t="s">
        <v>1384</v>
      </c>
      <c r="DX79" s="988" t="b">
        <v>0</v>
      </c>
      <c r="DY79" s="988">
        <v>0.0</v>
      </c>
      <c r="DZ79" s="923"/>
      <c r="EA79" s="988" t="s">
        <v>727</v>
      </c>
      <c r="EB79" s="923"/>
      <c r="EC79" s="923"/>
      <c r="ED79" s="923"/>
      <c r="EE79" s="923"/>
    </row>
    <row r="80">
      <c r="A80" s="988" t="s">
        <v>703</v>
      </c>
      <c r="B80" s="988" t="s">
        <v>704</v>
      </c>
      <c r="C80" s="988" t="s">
        <v>705</v>
      </c>
      <c r="E80" s="923"/>
      <c r="L80" s="988" t="s">
        <v>706</v>
      </c>
      <c r="N80" s="988" t="b">
        <v>1</v>
      </c>
      <c r="Q80" s="988" t="s">
        <v>1385</v>
      </c>
      <c r="R80" s="1056"/>
      <c r="S80" s="923"/>
      <c r="T80" s="988" t="b">
        <v>0</v>
      </c>
      <c r="U80" s="988" t="b">
        <v>0</v>
      </c>
      <c r="V80" s="988" t="b">
        <v>0</v>
      </c>
      <c r="W80" s="988" t="b">
        <v>0</v>
      </c>
      <c r="X80" s="988" t="b">
        <v>0</v>
      </c>
      <c r="Z80" s="923"/>
      <c r="AA80" s="988" t="s">
        <v>1386</v>
      </c>
      <c r="AC80" s="988" t="s">
        <v>1051</v>
      </c>
      <c r="AF80" s="923"/>
      <c r="AG80" s="988" t="s">
        <v>703</v>
      </c>
      <c r="AH80" s="988" t="s">
        <v>704</v>
      </c>
      <c r="AI80" s="988" t="s">
        <v>705</v>
      </c>
      <c r="AK80" s="923"/>
      <c r="AL80" s="923"/>
      <c r="AN80" s="988" t="s">
        <v>710</v>
      </c>
      <c r="AO80" s="923"/>
      <c r="AQ80" s="923"/>
      <c r="AR80" s="988" t="b">
        <v>0</v>
      </c>
      <c r="AS80" s="988" t="b">
        <v>0</v>
      </c>
      <c r="AT80" s="988" t="b">
        <v>0</v>
      </c>
      <c r="AU80" s="923"/>
      <c r="AW80" s="988" t="s">
        <v>711</v>
      </c>
      <c r="AX80" s="988" t="s">
        <v>1387</v>
      </c>
      <c r="AY80" s="923"/>
      <c r="AZ80" s="923"/>
      <c r="BG80" s="923"/>
      <c r="BH80" s="1057" t="s">
        <v>1388</v>
      </c>
      <c r="BI80" s="988" t="b">
        <v>0</v>
      </c>
      <c r="BJ80" s="923"/>
      <c r="BK80" s="923"/>
      <c r="BL80" s="988" t="b">
        <v>0</v>
      </c>
      <c r="BM80" s="988">
        <v>4.0</v>
      </c>
      <c r="BN80" s="988" t="s">
        <v>714</v>
      </c>
      <c r="BO80" s="923"/>
      <c r="BP80" s="923"/>
      <c r="BS80" s="923"/>
      <c r="BU80" s="923"/>
      <c r="BW80" s="923"/>
      <c r="BX80" s="988" t="s">
        <v>1387</v>
      </c>
      <c r="BY80" s="923"/>
      <c r="BZ80" s="988" t="s">
        <v>1389</v>
      </c>
      <c r="CA80" s="923"/>
      <c r="CB80" s="988" t="s">
        <v>32</v>
      </c>
      <c r="CC80" s="923"/>
      <c r="CE80" s="923"/>
      <c r="CF80" s="923"/>
      <c r="CG80" s="923"/>
      <c r="CH80" s="988" t="s">
        <v>1390</v>
      </c>
      <c r="CI80" s="923"/>
      <c r="CJ80" s="988" t="b">
        <v>0</v>
      </c>
      <c r="CL80" s="923"/>
      <c r="CN80" s="923"/>
      <c r="CO80" s="988" t="b">
        <v>0</v>
      </c>
      <c r="CP80" s="923"/>
      <c r="CQ80" s="988" t="b">
        <v>1</v>
      </c>
      <c r="CR80" s="923"/>
      <c r="CU80" s="923"/>
      <c r="CV80" s="988" t="b">
        <v>1</v>
      </c>
      <c r="CW80" s="923"/>
      <c r="CY80" s="923"/>
      <c r="CZ80" s="923"/>
      <c r="DA80" s="923"/>
      <c r="DB80" s="988" t="s">
        <v>717</v>
      </c>
      <c r="DC80" s="923"/>
      <c r="DD80" s="923"/>
      <c r="DE80" s="988" t="s">
        <v>718</v>
      </c>
      <c r="DF80" s="988" t="s">
        <v>719</v>
      </c>
      <c r="DG80" s="923"/>
      <c r="DH80" s="923"/>
      <c r="DI80" s="988" t="s">
        <v>1391</v>
      </c>
      <c r="DJ80" s="988" t="s">
        <v>721</v>
      </c>
      <c r="DK80" s="988" t="s">
        <v>722</v>
      </c>
      <c r="DL80" s="988" t="s">
        <v>723</v>
      </c>
      <c r="DM80" s="923"/>
      <c r="DN80" s="923"/>
      <c r="DO80" s="923"/>
      <c r="DQ80" s="923"/>
      <c r="DR80" s="923"/>
      <c r="DS80" s="988" t="s">
        <v>1392</v>
      </c>
      <c r="DU80" s="923"/>
      <c r="DV80" s="923"/>
      <c r="DW80" s="988" t="s">
        <v>1393</v>
      </c>
      <c r="DX80" s="988" t="b">
        <v>0</v>
      </c>
      <c r="DY80" s="988">
        <v>0.0</v>
      </c>
      <c r="DZ80" s="923"/>
      <c r="EA80" s="988" t="s">
        <v>727</v>
      </c>
      <c r="EB80" s="923"/>
      <c r="EC80" s="923"/>
      <c r="ED80" s="923"/>
      <c r="EE80" s="923"/>
    </row>
    <row r="81">
      <c r="A81" s="988" t="s">
        <v>703</v>
      </c>
      <c r="B81" s="988" t="s">
        <v>704</v>
      </c>
      <c r="C81" s="988" t="s">
        <v>705</v>
      </c>
      <c r="E81" s="923"/>
      <c r="L81" s="988" t="s">
        <v>706</v>
      </c>
      <c r="N81" s="988" t="b">
        <v>1</v>
      </c>
      <c r="Q81" s="988" t="s">
        <v>1394</v>
      </c>
      <c r="R81" s="1056"/>
      <c r="S81" s="923"/>
      <c r="T81" s="988" t="b">
        <v>0</v>
      </c>
      <c r="U81" s="988" t="b">
        <v>0</v>
      </c>
      <c r="V81" s="988" t="b">
        <v>0</v>
      </c>
      <c r="W81" s="988" t="b">
        <v>0</v>
      </c>
      <c r="X81" s="988" t="b">
        <v>0</v>
      </c>
      <c r="AA81" s="988" t="s">
        <v>1395</v>
      </c>
      <c r="AC81" s="988" t="s">
        <v>1396</v>
      </c>
      <c r="AF81" s="923"/>
      <c r="AG81" s="988" t="s">
        <v>703</v>
      </c>
      <c r="AH81" s="988" t="s">
        <v>704</v>
      </c>
      <c r="AI81" s="988" t="s">
        <v>705</v>
      </c>
      <c r="AK81" s="923"/>
      <c r="AL81" s="923"/>
      <c r="AN81" s="988" t="s">
        <v>710</v>
      </c>
      <c r="AQ81" s="923"/>
      <c r="AR81" s="988" t="b">
        <v>0</v>
      </c>
      <c r="AS81" s="988" t="b">
        <v>0</v>
      </c>
      <c r="AT81" s="988" t="b">
        <v>0</v>
      </c>
      <c r="AU81" s="923"/>
      <c r="AW81" s="988" t="s">
        <v>711</v>
      </c>
      <c r="AX81" s="988" t="s">
        <v>1397</v>
      </c>
      <c r="AY81" s="923"/>
      <c r="BG81" s="923"/>
      <c r="BH81" s="1057" t="s">
        <v>1398</v>
      </c>
      <c r="BI81" s="988" t="b">
        <v>0</v>
      </c>
      <c r="BJ81" s="923"/>
      <c r="BK81" s="923"/>
      <c r="BL81" s="988" t="b">
        <v>0</v>
      </c>
      <c r="BM81" s="988">
        <v>4.0</v>
      </c>
      <c r="BN81" s="988" t="s">
        <v>714</v>
      </c>
      <c r="BO81" s="923"/>
      <c r="BP81" s="923"/>
      <c r="BS81" s="923"/>
      <c r="BU81" s="923"/>
      <c r="BW81" s="923"/>
      <c r="BX81" s="988" t="s">
        <v>1397</v>
      </c>
      <c r="BY81" s="923"/>
      <c r="BZ81" s="988" t="s">
        <v>1399</v>
      </c>
      <c r="CA81" s="923"/>
      <c r="CB81" s="988" t="s">
        <v>32</v>
      </c>
      <c r="CC81" s="923"/>
      <c r="CE81" s="923"/>
      <c r="CF81" s="923"/>
      <c r="CG81" s="923"/>
      <c r="CH81" s="988" t="s">
        <v>1400</v>
      </c>
      <c r="CI81" s="923"/>
      <c r="CJ81" s="988" t="b">
        <v>0</v>
      </c>
      <c r="CL81" s="923"/>
      <c r="CN81" s="923"/>
      <c r="CO81" s="988" t="b">
        <v>0</v>
      </c>
      <c r="CP81" s="923"/>
      <c r="CQ81" s="988" t="b">
        <v>1</v>
      </c>
      <c r="CR81" s="923"/>
      <c r="CU81" s="923"/>
      <c r="CV81" s="988" t="b">
        <v>1</v>
      </c>
      <c r="CW81" s="923"/>
      <c r="CY81" s="923"/>
      <c r="CZ81" s="923"/>
      <c r="DA81" s="923"/>
      <c r="DB81" s="988" t="s">
        <v>717</v>
      </c>
      <c r="DC81" s="923"/>
      <c r="DD81" s="923"/>
      <c r="DE81" s="988" t="s">
        <v>718</v>
      </c>
      <c r="DF81" s="988" t="s">
        <v>719</v>
      </c>
      <c r="DG81" s="923"/>
      <c r="DH81" s="923"/>
      <c r="DI81" s="988" t="s">
        <v>1401</v>
      </c>
      <c r="DJ81" s="988" t="s">
        <v>721</v>
      </c>
      <c r="DK81" s="988" t="s">
        <v>722</v>
      </c>
      <c r="DL81" s="988" t="s">
        <v>723</v>
      </c>
      <c r="DM81" s="923"/>
      <c r="DN81" s="923"/>
      <c r="DP81" s="988" t="s">
        <v>1200</v>
      </c>
      <c r="DQ81" s="923"/>
      <c r="DR81" s="923"/>
      <c r="DS81" s="988" t="s">
        <v>1402</v>
      </c>
      <c r="DU81" s="923"/>
      <c r="DV81" s="923"/>
      <c r="DW81" s="988" t="s">
        <v>1403</v>
      </c>
      <c r="DX81" s="988" t="b">
        <v>0</v>
      </c>
      <c r="DY81" s="988">
        <v>0.0</v>
      </c>
      <c r="DZ81" s="923"/>
      <c r="EA81" s="988" t="s">
        <v>727</v>
      </c>
      <c r="EB81" s="923"/>
      <c r="ED81" s="923"/>
      <c r="EE81" s="923"/>
    </row>
    <row r="82">
      <c r="A82" s="988" t="s">
        <v>703</v>
      </c>
      <c r="B82" s="988" t="s">
        <v>704</v>
      </c>
      <c r="C82" s="988" t="s">
        <v>705</v>
      </c>
      <c r="D82" s="923"/>
      <c r="E82" s="923"/>
      <c r="I82" s="923"/>
      <c r="J82" s="923"/>
      <c r="L82" s="988" t="s">
        <v>706</v>
      </c>
      <c r="N82" s="988" t="b">
        <v>1</v>
      </c>
      <c r="Q82" s="988" t="s">
        <v>1404</v>
      </c>
      <c r="R82" s="1056"/>
      <c r="S82" s="923"/>
      <c r="T82" s="988" t="b">
        <v>0</v>
      </c>
      <c r="U82" s="988" t="b">
        <v>0</v>
      </c>
      <c r="V82" s="988" t="b">
        <v>0</v>
      </c>
      <c r="W82" s="988" t="b">
        <v>0</v>
      </c>
      <c r="X82" s="988" t="b">
        <v>0</v>
      </c>
      <c r="Z82" s="923"/>
      <c r="AA82" s="988" t="s">
        <v>1405</v>
      </c>
      <c r="AC82" s="988" t="s">
        <v>1051</v>
      </c>
      <c r="AF82" s="923"/>
      <c r="AG82" s="988" t="s">
        <v>703</v>
      </c>
      <c r="AH82" s="988" t="s">
        <v>704</v>
      </c>
      <c r="AI82" s="988" t="s">
        <v>705</v>
      </c>
      <c r="AK82" s="923"/>
      <c r="AL82" s="923"/>
      <c r="AN82" s="988" t="s">
        <v>710</v>
      </c>
      <c r="AO82" s="923"/>
      <c r="AQ82" s="923"/>
      <c r="AR82" s="988" t="b">
        <v>0</v>
      </c>
      <c r="AS82" s="988" t="b">
        <v>0</v>
      </c>
      <c r="AT82" s="988" t="b">
        <v>0</v>
      </c>
      <c r="AU82" s="923"/>
      <c r="AW82" s="988" t="s">
        <v>711</v>
      </c>
      <c r="AX82" s="988" t="s">
        <v>1406</v>
      </c>
      <c r="AY82" s="923"/>
      <c r="AZ82" s="923"/>
      <c r="BF82" s="1059"/>
      <c r="BG82" s="923"/>
      <c r="BH82" s="1057" t="s">
        <v>1407</v>
      </c>
      <c r="BI82" s="988" t="b">
        <v>0</v>
      </c>
      <c r="BJ82" s="923"/>
      <c r="BK82" s="923"/>
      <c r="BL82" s="988" t="b">
        <v>0</v>
      </c>
      <c r="BM82" s="988">
        <v>4.0</v>
      </c>
      <c r="BN82" s="988" t="s">
        <v>714</v>
      </c>
      <c r="BO82" s="923"/>
      <c r="BP82" s="923"/>
      <c r="BQ82" s="923"/>
      <c r="BS82" s="923"/>
      <c r="BU82" s="923"/>
      <c r="BW82" s="923"/>
      <c r="BX82" s="988" t="s">
        <v>1406</v>
      </c>
      <c r="BY82" s="923"/>
      <c r="BZ82" s="988" t="s">
        <v>1408</v>
      </c>
      <c r="CA82" s="923"/>
      <c r="CB82" s="988" t="s">
        <v>32</v>
      </c>
      <c r="CC82" s="923"/>
      <c r="CE82" s="923"/>
      <c r="CF82" s="923"/>
      <c r="CG82" s="923"/>
      <c r="CH82" s="988" t="s">
        <v>1409</v>
      </c>
      <c r="CI82" s="923"/>
      <c r="CJ82" s="988" t="b">
        <v>0</v>
      </c>
      <c r="CL82" s="923"/>
      <c r="CM82" s="923"/>
      <c r="CN82" s="923"/>
      <c r="CO82" s="988" t="b">
        <v>0</v>
      </c>
      <c r="CP82" s="923"/>
      <c r="CQ82" s="988" t="b">
        <v>1</v>
      </c>
      <c r="CR82" s="923"/>
      <c r="CT82" s="923"/>
      <c r="CU82" s="923"/>
      <c r="CV82" s="988" t="b">
        <v>1</v>
      </c>
      <c r="CW82" s="923"/>
      <c r="CZ82" s="923"/>
      <c r="DA82" s="923"/>
      <c r="DB82" s="988" t="s">
        <v>717</v>
      </c>
      <c r="DC82" s="923"/>
      <c r="DD82" s="923"/>
      <c r="DE82" s="988" t="s">
        <v>718</v>
      </c>
      <c r="DF82" s="988" t="s">
        <v>719</v>
      </c>
      <c r="DG82" s="923"/>
      <c r="DH82" s="923"/>
      <c r="DI82" s="988" t="s">
        <v>1410</v>
      </c>
      <c r="DJ82" s="988" t="s">
        <v>721</v>
      </c>
      <c r="DK82" s="988" t="s">
        <v>722</v>
      </c>
      <c r="DL82" s="988" t="s">
        <v>723</v>
      </c>
      <c r="DM82" s="923"/>
      <c r="DN82" s="923"/>
      <c r="DO82" s="923"/>
      <c r="DQ82" s="923"/>
      <c r="DR82" s="923"/>
      <c r="DS82" s="988" t="s">
        <v>1411</v>
      </c>
      <c r="DV82" s="923"/>
      <c r="DW82" s="988" t="s">
        <v>1412</v>
      </c>
      <c r="DX82" s="988" t="b">
        <v>0</v>
      </c>
      <c r="DY82" s="988">
        <v>0.0</v>
      </c>
      <c r="DZ82" s="923"/>
      <c r="EA82" s="988" t="s">
        <v>727</v>
      </c>
      <c r="EB82" s="923"/>
      <c r="ED82" s="923"/>
      <c r="EE82" s="923"/>
    </row>
    <row r="83">
      <c r="A83" s="988" t="s">
        <v>703</v>
      </c>
      <c r="B83" s="988" t="s">
        <v>704</v>
      </c>
      <c r="C83" s="988" t="s">
        <v>705</v>
      </c>
      <c r="E83" s="923"/>
      <c r="L83" s="988" t="s">
        <v>706</v>
      </c>
      <c r="N83" s="988" t="b">
        <v>1</v>
      </c>
      <c r="Q83" s="988" t="s">
        <v>1413</v>
      </c>
      <c r="R83" s="1056"/>
      <c r="S83" s="923"/>
      <c r="T83" s="988" t="b">
        <v>0</v>
      </c>
      <c r="U83" s="988" t="b">
        <v>0</v>
      </c>
      <c r="V83" s="988" t="b">
        <v>0</v>
      </c>
      <c r="W83" s="988" t="b">
        <v>0</v>
      </c>
      <c r="X83" s="988" t="b">
        <v>0</v>
      </c>
      <c r="Z83" s="923"/>
      <c r="AA83" s="988" t="s">
        <v>1414</v>
      </c>
      <c r="AC83" s="988" t="s">
        <v>736</v>
      </c>
      <c r="AF83" s="923"/>
      <c r="AG83" s="988" t="s">
        <v>703</v>
      </c>
      <c r="AH83" s="988" t="s">
        <v>704</v>
      </c>
      <c r="AI83" s="988" t="s">
        <v>705</v>
      </c>
      <c r="AK83" s="923"/>
      <c r="AL83" s="923"/>
      <c r="AN83" s="988" t="s">
        <v>710</v>
      </c>
      <c r="AO83" s="923"/>
      <c r="AQ83" s="923"/>
      <c r="AR83" s="988" t="b">
        <v>0</v>
      </c>
      <c r="AS83" s="988" t="b">
        <v>0</v>
      </c>
      <c r="AT83" s="988" t="b">
        <v>0</v>
      </c>
      <c r="AU83" s="923"/>
      <c r="AW83" s="988" t="s">
        <v>711</v>
      </c>
      <c r="AX83" s="988" t="s">
        <v>1415</v>
      </c>
      <c r="AY83" s="923"/>
      <c r="AZ83" s="923"/>
      <c r="BG83" s="923"/>
      <c r="BH83" s="1057" t="s">
        <v>1416</v>
      </c>
      <c r="BI83" s="988" t="b">
        <v>0</v>
      </c>
      <c r="BK83" s="923"/>
      <c r="BL83" s="988" t="b">
        <v>0</v>
      </c>
      <c r="BM83" s="988">
        <v>4.0</v>
      </c>
      <c r="BN83" s="988" t="s">
        <v>714</v>
      </c>
      <c r="BO83" s="923"/>
      <c r="BP83" s="923"/>
      <c r="BQ83" s="923"/>
      <c r="BS83" s="923"/>
      <c r="BU83" s="923"/>
      <c r="BW83" s="923"/>
      <c r="BX83" s="988" t="s">
        <v>1415</v>
      </c>
      <c r="BY83" s="923"/>
      <c r="BZ83" s="988" t="s">
        <v>1417</v>
      </c>
      <c r="CA83" s="923"/>
      <c r="CB83" s="988" t="s">
        <v>32</v>
      </c>
      <c r="CC83" s="923"/>
      <c r="CE83" s="923"/>
      <c r="CF83" s="923"/>
      <c r="CG83" s="923"/>
      <c r="CH83" s="988" t="s">
        <v>1418</v>
      </c>
      <c r="CI83" s="923"/>
      <c r="CJ83" s="988" t="b">
        <v>0</v>
      </c>
      <c r="CL83" s="923"/>
      <c r="CM83" s="923"/>
      <c r="CN83" s="923"/>
      <c r="CO83" s="988" t="b">
        <v>0</v>
      </c>
      <c r="CP83" s="923"/>
      <c r="CQ83" s="988" t="b">
        <v>1</v>
      </c>
      <c r="CR83" s="923"/>
      <c r="CU83" s="923"/>
      <c r="CV83" s="988" t="b">
        <v>1</v>
      </c>
      <c r="CW83" s="923"/>
      <c r="CZ83" s="923"/>
      <c r="DA83" s="923"/>
      <c r="DB83" s="988" t="s">
        <v>717</v>
      </c>
      <c r="DC83" s="923"/>
      <c r="DD83" s="923"/>
      <c r="DE83" s="988" t="s">
        <v>718</v>
      </c>
      <c r="DF83" s="988" t="s">
        <v>719</v>
      </c>
      <c r="DG83" s="923"/>
      <c r="DH83" s="923"/>
      <c r="DI83" s="988" t="s">
        <v>1419</v>
      </c>
      <c r="DJ83" s="988" t="s">
        <v>721</v>
      </c>
      <c r="DK83" s="988" t="s">
        <v>722</v>
      </c>
      <c r="DL83" s="988" t="s">
        <v>723</v>
      </c>
      <c r="DM83" s="923"/>
      <c r="DN83" s="923"/>
      <c r="DO83" s="923"/>
      <c r="DR83" s="923"/>
      <c r="DS83" s="988" t="s">
        <v>1420</v>
      </c>
      <c r="DV83" s="923"/>
      <c r="DW83" s="988" t="s">
        <v>1421</v>
      </c>
      <c r="DX83" s="988" t="b">
        <v>0</v>
      </c>
      <c r="DY83" s="988">
        <v>0.0</v>
      </c>
      <c r="DZ83" s="923"/>
      <c r="EA83" s="988" t="s">
        <v>727</v>
      </c>
      <c r="EB83" s="923"/>
      <c r="ED83" s="923"/>
      <c r="EE83" s="923"/>
    </row>
    <row r="84">
      <c r="A84" s="988" t="s">
        <v>703</v>
      </c>
      <c r="B84" s="988" t="s">
        <v>704</v>
      </c>
      <c r="C84" s="988" t="s">
        <v>705</v>
      </c>
      <c r="E84" s="923"/>
      <c r="L84" s="988" t="s">
        <v>706</v>
      </c>
      <c r="N84" s="988" t="b">
        <v>1</v>
      </c>
      <c r="Q84" s="988" t="s">
        <v>1422</v>
      </c>
      <c r="R84" s="1056"/>
      <c r="S84" s="923"/>
      <c r="T84" s="988" t="b">
        <v>0</v>
      </c>
      <c r="U84" s="988" t="b">
        <v>0</v>
      </c>
      <c r="V84" s="988" t="b">
        <v>0</v>
      </c>
      <c r="W84" s="988" t="b">
        <v>0</v>
      </c>
      <c r="X84" s="988" t="b">
        <v>0</v>
      </c>
      <c r="AA84" s="988" t="s">
        <v>1423</v>
      </c>
      <c r="AC84" s="988" t="s">
        <v>709</v>
      </c>
      <c r="AF84" s="988" t="s">
        <v>297</v>
      </c>
      <c r="AG84" s="988" t="s">
        <v>703</v>
      </c>
      <c r="AH84" s="988" t="s">
        <v>704</v>
      </c>
      <c r="AI84" s="988" t="s">
        <v>705</v>
      </c>
      <c r="AK84" s="923"/>
      <c r="AL84" s="923"/>
      <c r="AN84" s="988" t="s">
        <v>710</v>
      </c>
      <c r="AO84" s="923"/>
      <c r="AQ84" s="923"/>
      <c r="AR84" s="988" t="b">
        <v>0</v>
      </c>
      <c r="AS84" s="988" t="b">
        <v>0</v>
      </c>
      <c r="AT84" s="988" t="b">
        <v>0</v>
      </c>
      <c r="AU84" s="923"/>
      <c r="AW84" s="988" t="s">
        <v>711</v>
      </c>
      <c r="AX84" s="988" t="s">
        <v>1424</v>
      </c>
      <c r="AY84" s="923"/>
      <c r="AZ84" s="923"/>
      <c r="BG84" s="923"/>
      <c r="BH84" s="1057" t="s">
        <v>1425</v>
      </c>
      <c r="BI84" s="988" t="b">
        <v>0</v>
      </c>
      <c r="BJ84" s="923"/>
      <c r="BK84" s="923"/>
      <c r="BL84" s="988" t="b">
        <v>0</v>
      </c>
      <c r="BM84" s="988">
        <v>4.0</v>
      </c>
      <c r="BN84" s="988" t="s">
        <v>714</v>
      </c>
      <c r="BO84" s="923"/>
      <c r="BP84" s="923"/>
      <c r="BS84" s="923"/>
      <c r="BU84" s="923"/>
      <c r="BW84" s="923"/>
      <c r="BX84" s="988" t="s">
        <v>1424</v>
      </c>
      <c r="BY84" s="923"/>
      <c r="BZ84" s="988" t="s">
        <v>1426</v>
      </c>
      <c r="CA84" s="923"/>
      <c r="CB84" s="988" t="s">
        <v>32</v>
      </c>
      <c r="CC84" s="923"/>
      <c r="CE84" s="923"/>
      <c r="CF84" s="923"/>
      <c r="CG84" s="923"/>
      <c r="CH84" s="988" t="s">
        <v>1427</v>
      </c>
      <c r="CI84" s="923"/>
      <c r="CJ84" s="988" t="b">
        <v>0</v>
      </c>
      <c r="CL84" s="923"/>
      <c r="CN84" s="923"/>
      <c r="CO84" s="988" t="b">
        <v>0</v>
      </c>
      <c r="CP84" s="923"/>
      <c r="CQ84" s="988" t="b">
        <v>1</v>
      </c>
      <c r="CR84" s="923"/>
      <c r="CU84" s="923"/>
      <c r="CV84" s="988" t="b">
        <v>1</v>
      </c>
      <c r="CW84" s="923"/>
      <c r="CZ84" s="923"/>
      <c r="DA84" s="923"/>
      <c r="DB84" s="988" t="s">
        <v>717</v>
      </c>
      <c r="DC84" s="923"/>
      <c r="DD84" s="923"/>
      <c r="DE84" s="988" t="s">
        <v>718</v>
      </c>
      <c r="DF84" s="988" t="s">
        <v>719</v>
      </c>
      <c r="DG84" s="923"/>
      <c r="DH84" s="923"/>
      <c r="DI84" s="988" t="s">
        <v>1428</v>
      </c>
      <c r="DJ84" s="988" t="s">
        <v>721</v>
      </c>
      <c r="DK84" s="988" t="s">
        <v>722</v>
      </c>
      <c r="DL84" s="988" t="s">
        <v>723</v>
      </c>
      <c r="DM84" s="923"/>
      <c r="DN84" s="923"/>
      <c r="DQ84" s="923"/>
      <c r="DR84" s="923"/>
      <c r="DS84" s="988" t="s">
        <v>1429</v>
      </c>
      <c r="DV84" s="923"/>
      <c r="DW84" s="988" t="s">
        <v>956</v>
      </c>
      <c r="DX84" s="988" t="b">
        <v>0</v>
      </c>
      <c r="DY84" s="988">
        <v>0.0</v>
      </c>
      <c r="DZ84" s="923"/>
      <c r="EA84" s="988" t="s">
        <v>727</v>
      </c>
      <c r="EB84" s="923"/>
      <c r="EC84" s="923"/>
      <c r="ED84" s="923"/>
      <c r="EE84" s="923"/>
    </row>
    <row r="85">
      <c r="A85" s="988" t="s">
        <v>703</v>
      </c>
      <c r="B85" s="988" t="s">
        <v>704</v>
      </c>
      <c r="C85" s="988" t="s">
        <v>705</v>
      </c>
      <c r="D85" s="923"/>
      <c r="E85" s="923"/>
      <c r="J85" s="923"/>
      <c r="L85" s="988" t="s">
        <v>706</v>
      </c>
      <c r="N85" s="988" t="b">
        <v>1</v>
      </c>
      <c r="P85" s="923"/>
      <c r="Q85" s="988" t="s">
        <v>1430</v>
      </c>
      <c r="R85" s="1056"/>
      <c r="S85" s="923"/>
      <c r="T85" s="988" t="b">
        <v>0</v>
      </c>
      <c r="U85" s="988" t="b">
        <v>0</v>
      </c>
      <c r="V85" s="988" t="b">
        <v>0</v>
      </c>
      <c r="W85" s="988" t="b">
        <v>0</v>
      </c>
      <c r="X85" s="988" t="b">
        <v>0</v>
      </c>
      <c r="Z85" s="923"/>
      <c r="AA85" s="988" t="s">
        <v>1431</v>
      </c>
      <c r="AC85" s="988" t="s">
        <v>736</v>
      </c>
      <c r="AF85" s="988" t="s">
        <v>297</v>
      </c>
      <c r="AG85" s="988" t="s">
        <v>703</v>
      </c>
      <c r="AH85" s="988" t="s">
        <v>704</v>
      </c>
      <c r="AI85" s="988" t="s">
        <v>705</v>
      </c>
      <c r="AJ85" s="923"/>
      <c r="AK85" s="923"/>
      <c r="AL85" s="923"/>
      <c r="AN85" s="988" t="s">
        <v>710</v>
      </c>
      <c r="AO85" s="923"/>
      <c r="AR85" s="988" t="b">
        <v>0</v>
      </c>
      <c r="AS85" s="988" t="b">
        <v>0</v>
      </c>
      <c r="AT85" s="988" t="b">
        <v>0</v>
      </c>
      <c r="AU85" s="923"/>
      <c r="AW85" s="988" t="s">
        <v>711</v>
      </c>
      <c r="AX85" s="988" t="s">
        <v>1432</v>
      </c>
      <c r="AY85" s="923"/>
      <c r="AZ85" s="923"/>
      <c r="BG85" s="923"/>
      <c r="BH85" s="988">
        <v>5.55555555E8</v>
      </c>
      <c r="BI85" s="988" t="b">
        <v>0</v>
      </c>
      <c r="BK85" s="923"/>
      <c r="BL85" s="988" t="b">
        <v>0</v>
      </c>
      <c r="BM85" s="988">
        <v>4.0</v>
      </c>
      <c r="BN85" s="988" t="s">
        <v>714</v>
      </c>
      <c r="BO85" s="923"/>
      <c r="BP85" s="923"/>
      <c r="BQ85" s="923"/>
      <c r="BS85" s="923"/>
      <c r="BU85" s="923"/>
      <c r="BW85" s="923"/>
      <c r="BX85" s="988" t="s">
        <v>1432</v>
      </c>
      <c r="BY85" s="923"/>
      <c r="BZ85" s="988" t="s">
        <v>1433</v>
      </c>
      <c r="CA85" s="923"/>
      <c r="CB85" s="988" t="s">
        <v>32</v>
      </c>
      <c r="CC85" s="923"/>
      <c r="CE85" s="923"/>
      <c r="CF85" s="923"/>
      <c r="CG85" s="923"/>
      <c r="CH85" s="988" t="s">
        <v>1434</v>
      </c>
      <c r="CI85" s="923"/>
      <c r="CJ85" s="988" t="b">
        <v>0</v>
      </c>
      <c r="CL85" s="923"/>
      <c r="CN85" s="923"/>
      <c r="CO85" s="988" t="b">
        <v>0</v>
      </c>
      <c r="CP85" s="923"/>
      <c r="CQ85" s="988" t="b">
        <v>1</v>
      </c>
      <c r="CR85" s="923"/>
      <c r="CT85" s="923"/>
      <c r="CU85" s="923"/>
      <c r="CV85" s="988" t="b">
        <v>1</v>
      </c>
      <c r="CW85" s="923"/>
      <c r="CZ85" s="923"/>
      <c r="DA85" s="923"/>
      <c r="DB85" s="988" t="s">
        <v>717</v>
      </c>
      <c r="DC85" s="923"/>
      <c r="DD85" s="923"/>
      <c r="DE85" s="988" t="s">
        <v>718</v>
      </c>
      <c r="DF85" s="988" t="s">
        <v>719</v>
      </c>
      <c r="DG85" s="923"/>
      <c r="DH85" s="923"/>
      <c r="DI85" s="988" t="s">
        <v>1435</v>
      </c>
      <c r="DJ85" s="988" t="s">
        <v>721</v>
      </c>
      <c r="DK85" s="988" t="s">
        <v>722</v>
      </c>
      <c r="DL85" s="988" t="s">
        <v>723</v>
      </c>
      <c r="DM85" s="923"/>
      <c r="DN85" s="923"/>
      <c r="DO85" s="923"/>
      <c r="DP85" s="923"/>
      <c r="DQ85" s="923"/>
      <c r="DR85" s="923"/>
      <c r="DS85" s="988" t="s">
        <v>1436</v>
      </c>
      <c r="DV85" s="923"/>
      <c r="DW85" s="988" t="s">
        <v>1437</v>
      </c>
      <c r="DX85" s="988" t="b">
        <v>0</v>
      </c>
      <c r="DY85" s="988">
        <v>0.0</v>
      </c>
      <c r="DZ85" s="923"/>
      <c r="EA85" s="988" t="s">
        <v>727</v>
      </c>
      <c r="EB85" s="923"/>
      <c r="EC85" s="923"/>
      <c r="ED85" s="923"/>
      <c r="EE85" s="923"/>
    </row>
    <row r="86">
      <c r="A86" s="988" t="s">
        <v>703</v>
      </c>
      <c r="B86" s="988" t="s">
        <v>704</v>
      </c>
      <c r="C86" s="988" t="s">
        <v>705</v>
      </c>
      <c r="D86" s="923"/>
      <c r="E86" s="923"/>
      <c r="J86" s="923"/>
      <c r="L86" s="988" t="s">
        <v>706</v>
      </c>
      <c r="M86" s="923"/>
      <c r="N86" s="988" t="b">
        <v>1</v>
      </c>
      <c r="P86" s="923"/>
      <c r="Q86" s="988" t="s">
        <v>1438</v>
      </c>
      <c r="R86" s="1056"/>
      <c r="S86" s="923"/>
      <c r="T86" s="988" t="b">
        <v>0</v>
      </c>
      <c r="U86" s="988" t="b">
        <v>0</v>
      </c>
      <c r="V86" s="988" t="b">
        <v>0</v>
      </c>
      <c r="W86" s="988" t="b">
        <v>0</v>
      </c>
      <c r="X86" s="988" t="b">
        <v>0</v>
      </c>
      <c r="Y86" s="923"/>
      <c r="Z86" s="923"/>
      <c r="AA86" s="988" t="s">
        <v>1439</v>
      </c>
      <c r="AB86" s="923"/>
      <c r="AC86" s="988" t="s">
        <v>1051</v>
      </c>
      <c r="AD86" s="923"/>
      <c r="AF86" s="988" t="s">
        <v>297</v>
      </c>
      <c r="AG86" s="988" t="s">
        <v>703</v>
      </c>
      <c r="AH86" s="988" t="s">
        <v>704</v>
      </c>
      <c r="AI86" s="988" t="s">
        <v>705</v>
      </c>
      <c r="AJ86" s="923"/>
      <c r="AK86" s="923"/>
      <c r="AL86" s="923"/>
      <c r="AN86" s="988" t="s">
        <v>710</v>
      </c>
      <c r="AO86" s="923"/>
      <c r="AQ86" s="923"/>
      <c r="AR86" s="988" t="b">
        <v>0</v>
      </c>
      <c r="AS86" s="988" t="b">
        <v>0</v>
      </c>
      <c r="AT86" s="988" t="b">
        <v>0</v>
      </c>
      <c r="AU86" s="923"/>
      <c r="AW86" s="988" t="s">
        <v>711</v>
      </c>
      <c r="AX86" s="988" t="s">
        <v>1440</v>
      </c>
      <c r="AY86" s="923"/>
      <c r="AZ86" s="923"/>
      <c r="BG86" s="923"/>
      <c r="BH86" s="1057" t="s">
        <v>1441</v>
      </c>
      <c r="BI86" s="988" t="b">
        <v>0</v>
      </c>
      <c r="BK86" s="923"/>
      <c r="BL86" s="988" t="b">
        <v>0</v>
      </c>
      <c r="BM86" s="988">
        <v>4.0</v>
      </c>
      <c r="BN86" s="988" t="s">
        <v>714</v>
      </c>
      <c r="BO86" s="923"/>
      <c r="BP86" s="923"/>
      <c r="BQ86" s="923"/>
      <c r="BS86" s="923"/>
      <c r="BU86" s="923"/>
      <c r="BV86" s="923"/>
      <c r="BW86" s="923"/>
      <c r="BX86" s="988" t="s">
        <v>1440</v>
      </c>
      <c r="BY86" s="923"/>
      <c r="BZ86" s="988" t="s">
        <v>1442</v>
      </c>
      <c r="CA86" s="923"/>
      <c r="CB86" s="988" t="s">
        <v>32</v>
      </c>
      <c r="CC86" s="923"/>
      <c r="CE86" s="923"/>
      <c r="CG86" s="923"/>
      <c r="CH86" s="988" t="s">
        <v>1443</v>
      </c>
      <c r="CI86" s="923"/>
      <c r="CJ86" s="988" t="b">
        <v>0</v>
      </c>
      <c r="CL86" s="923"/>
      <c r="CN86" s="923"/>
      <c r="CO86" s="988" t="b">
        <v>0</v>
      </c>
      <c r="CP86" s="923"/>
      <c r="CQ86" s="988" t="b">
        <v>1</v>
      </c>
      <c r="CR86" s="923"/>
      <c r="CT86" s="923"/>
      <c r="CU86" s="923"/>
      <c r="CV86" s="988" t="b">
        <v>1</v>
      </c>
      <c r="CW86" s="923"/>
      <c r="CY86" s="923"/>
      <c r="CZ86" s="923"/>
      <c r="DA86" s="923"/>
      <c r="DB86" s="988" t="s">
        <v>717</v>
      </c>
      <c r="DD86" s="923"/>
      <c r="DE86" s="988" t="s">
        <v>718</v>
      </c>
      <c r="DF86" s="988" t="s">
        <v>719</v>
      </c>
      <c r="DG86" s="923"/>
      <c r="DH86" s="923"/>
      <c r="DI86" s="988" t="s">
        <v>1444</v>
      </c>
      <c r="DJ86" s="988" t="s">
        <v>721</v>
      </c>
      <c r="DK86" s="988" t="s">
        <v>722</v>
      </c>
      <c r="DL86" s="988" t="s">
        <v>723</v>
      </c>
      <c r="DM86" s="923"/>
      <c r="DN86" s="923"/>
      <c r="DO86" s="923"/>
      <c r="DP86" s="923"/>
      <c r="DQ86" s="923"/>
      <c r="DR86" s="923"/>
      <c r="DS86" s="988" t="s">
        <v>1445</v>
      </c>
      <c r="DT86" s="923"/>
      <c r="DU86" s="923"/>
      <c r="DV86" s="923"/>
      <c r="DW86" s="988" t="s">
        <v>1446</v>
      </c>
      <c r="DX86" s="988" t="b">
        <v>0</v>
      </c>
      <c r="DY86" s="1058">
        <v>0.0</v>
      </c>
      <c r="DZ86" s="923"/>
      <c r="EA86" s="988" t="s">
        <v>727</v>
      </c>
      <c r="EB86" s="923"/>
      <c r="EC86" s="923"/>
      <c r="ED86" s="923"/>
      <c r="EE86" s="923"/>
    </row>
    <row r="87">
      <c r="A87" s="988" t="s">
        <v>703</v>
      </c>
      <c r="B87" s="988" t="s">
        <v>704</v>
      </c>
      <c r="C87" s="988" t="s">
        <v>705</v>
      </c>
      <c r="D87" s="923"/>
      <c r="E87" s="923"/>
      <c r="I87" s="988" t="s">
        <v>1330</v>
      </c>
      <c r="J87" s="923"/>
      <c r="L87" s="988" t="s">
        <v>706</v>
      </c>
      <c r="M87" s="923"/>
      <c r="N87" s="988" t="b">
        <v>1</v>
      </c>
      <c r="P87" s="923"/>
      <c r="Q87" s="988" t="s">
        <v>1447</v>
      </c>
      <c r="R87" s="1056"/>
      <c r="S87" s="923"/>
      <c r="T87" s="988" t="b">
        <v>0</v>
      </c>
      <c r="U87" s="988" t="b">
        <v>0</v>
      </c>
      <c r="V87" s="988" t="b">
        <v>0</v>
      </c>
      <c r="W87" s="988" t="b">
        <v>0</v>
      </c>
      <c r="X87" s="988" t="b">
        <v>0</v>
      </c>
      <c r="Y87" s="923"/>
      <c r="Z87" s="923"/>
      <c r="AA87" s="988" t="s">
        <v>1448</v>
      </c>
      <c r="AC87" s="988" t="s">
        <v>736</v>
      </c>
      <c r="AF87" s="923"/>
      <c r="AG87" s="988" t="s">
        <v>703</v>
      </c>
      <c r="AH87" s="988" t="s">
        <v>704</v>
      </c>
      <c r="AI87" s="988" t="s">
        <v>705</v>
      </c>
      <c r="AJ87" s="923"/>
      <c r="AK87" s="923"/>
      <c r="AL87" s="923"/>
      <c r="AN87" s="988" t="s">
        <v>710</v>
      </c>
      <c r="AO87" s="923"/>
      <c r="AR87" s="988" t="b">
        <v>0</v>
      </c>
      <c r="AS87" s="988" t="b">
        <v>0</v>
      </c>
      <c r="AT87" s="988" t="b">
        <v>0</v>
      </c>
      <c r="AU87" s="923"/>
      <c r="AW87" s="988" t="s">
        <v>711</v>
      </c>
      <c r="AX87" s="988" t="s">
        <v>1449</v>
      </c>
      <c r="AY87" s="923"/>
      <c r="AZ87" s="923"/>
      <c r="BA87" s="923"/>
      <c r="BD87" s="923"/>
      <c r="BG87" s="923"/>
      <c r="BH87" s="1057" t="s">
        <v>1450</v>
      </c>
      <c r="BI87" s="988" t="b">
        <v>0</v>
      </c>
      <c r="BK87" s="923"/>
      <c r="BL87" s="988" t="b">
        <v>0</v>
      </c>
      <c r="BM87" s="988">
        <v>4.0</v>
      </c>
      <c r="BN87" s="988" t="s">
        <v>714</v>
      </c>
      <c r="BO87" s="923"/>
      <c r="BP87" s="923"/>
      <c r="BQ87" s="923"/>
      <c r="BS87" s="923"/>
      <c r="BU87" s="923"/>
      <c r="BW87" s="923"/>
      <c r="BX87" s="988" t="s">
        <v>1449</v>
      </c>
      <c r="BY87" s="923"/>
      <c r="BZ87" s="988" t="s">
        <v>1451</v>
      </c>
      <c r="CA87" s="923"/>
      <c r="CB87" s="988" t="s">
        <v>32</v>
      </c>
      <c r="CC87" s="923"/>
      <c r="CE87" s="923"/>
      <c r="CF87" s="1056"/>
      <c r="CG87" s="923"/>
      <c r="CH87" s="988" t="s">
        <v>1452</v>
      </c>
      <c r="CI87" s="923"/>
      <c r="CJ87" s="988" t="b">
        <v>0</v>
      </c>
      <c r="CL87" s="923"/>
      <c r="CM87" s="923"/>
      <c r="CN87" s="923"/>
      <c r="CO87" s="988" t="b">
        <v>0</v>
      </c>
      <c r="CP87" s="923"/>
      <c r="CQ87" s="988" t="b">
        <v>1</v>
      </c>
      <c r="CR87" s="923"/>
      <c r="CT87" s="923"/>
      <c r="CU87" s="923"/>
      <c r="CV87" s="988" t="b">
        <v>1</v>
      </c>
      <c r="CW87" s="923"/>
      <c r="CY87" s="923"/>
      <c r="CZ87" s="923"/>
      <c r="DA87" s="923"/>
      <c r="DB87" s="988" t="s">
        <v>717</v>
      </c>
      <c r="DD87" s="923"/>
      <c r="DE87" s="988" t="s">
        <v>718</v>
      </c>
      <c r="DF87" s="988" t="s">
        <v>719</v>
      </c>
      <c r="DG87" s="923"/>
      <c r="DH87" s="923"/>
      <c r="DI87" s="988" t="s">
        <v>971</v>
      </c>
      <c r="DJ87" s="988" t="s">
        <v>721</v>
      </c>
      <c r="DK87" s="988" t="s">
        <v>722</v>
      </c>
      <c r="DL87" s="988" t="s">
        <v>723</v>
      </c>
      <c r="DM87" s="923"/>
      <c r="DN87" s="923"/>
      <c r="DO87" s="923"/>
      <c r="DR87" s="923"/>
      <c r="DS87" s="988" t="s">
        <v>1453</v>
      </c>
      <c r="DT87" s="923"/>
      <c r="DU87" s="923"/>
      <c r="DV87" s="923"/>
      <c r="DW87" s="988" t="s">
        <v>1454</v>
      </c>
      <c r="DX87" s="988" t="b">
        <v>0</v>
      </c>
      <c r="DY87" s="1058">
        <v>0.0</v>
      </c>
      <c r="DZ87" s="923"/>
      <c r="EA87" s="988" t="s">
        <v>727</v>
      </c>
      <c r="EB87" s="923"/>
      <c r="EC87" s="923"/>
      <c r="ED87" s="923"/>
      <c r="EE87" s="923"/>
    </row>
    <row r="88">
      <c r="A88" s="988" t="s">
        <v>703</v>
      </c>
      <c r="B88" s="988" t="s">
        <v>704</v>
      </c>
      <c r="C88" s="988" t="s">
        <v>705</v>
      </c>
      <c r="D88" s="923"/>
      <c r="E88" s="923"/>
      <c r="I88" s="923"/>
      <c r="J88" s="923"/>
      <c r="L88" s="988" t="s">
        <v>706</v>
      </c>
      <c r="M88" s="923"/>
      <c r="N88" s="988" t="b">
        <v>1</v>
      </c>
      <c r="O88" s="923"/>
      <c r="P88" s="923"/>
      <c r="Q88" s="988" t="s">
        <v>1455</v>
      </c>
      <c r="R88" s="1056"/>
      <c r="S88" s="923"/>
      <c r="T88" s="988" t="b">
        <v>0</v>
      </c>
      <c r="U88" s="988" t="b">
        <v>0</v>
      </c>
      <c r="V88" s="988" t="b">
        <v>0</v>
      </c>
      <c r="W88" s="988" t="b">
        <v>0</v>
      </c>
      <c r="X88" s="988" t="b">
        <v>0</v>
      </c>
      <c r="Z88" s="923"/>
      <c r="AA88" s="988" t="s">
        <v>1456</v>
      </c>
      <c r="AB88" s="923"/>
      <c r="AC88" s="988" t="s">
        <v>1051</v>
      </c>
      <c r="AF88" s="988" t="s">
        <v>297</v>
      </c>
      <c r="AG88" s="988" t="s">
        <v>703</v>
      </c>
      <c r="AH88" s="988" t="s">
        <v>704</v>
      </c>
      <c r="AI88" s="988" t="s">
        <v>705</v>
      </c>
      <c r="AJ88" s="923"/>
      <c r="AK88" s="923"/>
      <c r="AL88" s="923"/>
      <c r="AN88" s="988" t="s">
        <v>710</v>
      </c>
      <c r="AO88" s="923"/>
      <c r="AQ88" s="923"/>
      <c r="AR88" s="988" t="b">
        <v>0</v>
      </c>
      <c r="AS88" s="988" t="b">
        <v>0</v>
      </c>
      <c r="AT88" s="988" t="b">
        <v>0</v>
      </c>
      <c r="AU88" s="923"/>
      <c r="AW88" s="988" t="s">
        <v>711</v>
      </c>
      <c r="AX88" s="988" t="s">
        <v>1457</v>
      </c>
      <c r="AY88" s="923"/>
      <c r="AZ88" s="923"/>
      <c r="BE88" s="923"/>
      <c r="BF88" s="923"/>
      <c r="BG88" s="923"/>
      <c r="BH88" s="1057" t="s">
        <v>1458</v>
      </c>
      <c r="BI88" s="988" t="b">
        <v>0</v>
      </c>
      <c r="BK88" s="923"/>
      <c r="BL88" s="988" t="b">
        <v>0</v>
      </c>
      <c r="BM88" s="988">
        <v>4.0</v>
      </c>
      <c r="BN88" s="988" t="s">
        <v>714</v>
      </c>
      <c r="BO88" s="923"/>
      <c r="BP88" s="923"/>
      <c r="BQ88" s="923"/>
      <c r="BS88" s="923"/>
      <c r="BU88" s="923"/>
      <c r="BW88" s="923"/>
      <c r="BX88" s="988" t="s">
        <v>1457</v>
      </c>
      <c r="BY88" s="923"/>
      <c r="BZ88" s="988" t="s">
        <v>1459</v>
      </c>
      <c r="CA88" s="923"/>
      <c r="CB88" s="988" t="s">
        <v>32</v>
      </c>
      <c r="CC88" s="923"/>
      <c r="CE88" s="923"/>
      <c r="CG88" s="923"/>
      <c r="CH88" s="988" t="s">
        <v>1460</v>
      </c>
      <c r="CI88" s="923"/>
      <c r="CJ88" s="988" t="b">
        <v>0</v>
      </c>
      <c r="CL88" s="923"/>
      <c r="CN88" s="923"/>
      <c r="CO88" s="988" t="b">
        <v>0</v>
      </c>
      <c r="CP88" s="923"/>
      <c r="CQ88" s="988" t="b">
        <v>1</v>
      </c>
      <c r="CR88" s="923"/>
      <c r="CT88" s="923"/>
      <c r="CU88" s="923"/>
      <c r="CV88" s="988" t="b">
        <v>1</v>
      </c>
      <c r="CW88" s="923"/>
      <c r="CY88" s="923"/>
      <c r="CZ88" s="923"/>
      <c r="DA88" s="923"/>
      <c r="DB88" s="988" t="s">
        <v>717</v>
      </c>
      <c r="DD88" s="923"/>
      <c r="DE88" s="988" t="s">
        <v>718</v>
      </c>
      <c r="DF88" s="988" t="s">
        <v>719</v>
      </c>
      <c r="DG88" s="923"/>
      <c r="DH88" s="923"/>
      <c r="DI88" s="988" t="s">
        <v>1461</v>
      </c>
      <c r="DJ88" s="988" t="s">
        <v>721</v>
      </c>
      <c r="DK88" s="988" t="s">
        <v>722</v>
      </c>
      <c r="DL88" s="988" t="s">
        <v>723</v>
      </c>
      <c r="DM88" s="923"/>
      <c r="DN88" s="923"/>
      <c r="DO88" s="923"/>
      <c r="DR88" s="923"/>
      <c r="DS88" s="988" t="s">
        <v>1460</v>
      </c>
      <c r="DT88" s="923"/>
      <c r="DU88" s="923"/>
      <c r="DV88" s="923"/>
      <c r="DW88" s="988" t="s">
        <v>1462</v>
      </c>
      <c r="DX88" s="988" t="b">
        <v>0</v>
      </c>
      <c r="DY88" s="1058">
        <v>0.0</v>
      </c>
      <c r="DZ88" s="923"/>
      <c r="EA88" s="988" t="s">
        <v>727</v>
      </c>
      <c r="EB88" s="923"/>
      <c r="EC88" s="923"/>
      <c r="ED88" s="923"/>
      <c r="EE88" s="923"/>
    </row>
    <row r="89">
      <c r="A89" s="988" t="s">
        <v>703</v>
      </c>
      <c r="B89" s="988" t="s">
        <v>704</v>
      </c>
      <c r="C89" s="988" t="s">
        <v>705</v>
      </c>
      <c r="D89" s="923"/>
      <c r="E89" s="923"/>
      <c r="J89" s="923"/>
      <c r="L89" s="988" t="s">
        <v>706</v>
      </c>
      <c r="M89" s="923"/>
      <c r="N89" s="988" t="b">
        <v>1</v>
      </c>
      <c r="O89" s="923"/>
      <c r="P89" s="923"/>
      <c r="Q89" s="988" t="s">
        <v>1463</v>
      </c>
      <c r="R89" s="1056"/>
      <c r="S89" s="923"/>
      <c r="T89" s="988" t="b">
        <v>0</v>
      </c>
      <c r="U89" s="988" t="b">
        <v>0</v>
      </c>
      <c r="V89" s="988" t="b">
        <v>0</v>
      </c>
      <c r="W89" s="988" t="b">
        <v>0</v>
      </c>
      <c r="X89" s="988" t="b">
        <v>0</v>
      </c>
      <c r="Z89" s="923"/>
      <c r="AA89" s="988" t="s">
        <v>1464</v>
      </c>
      <c r="AC89" s="988" t="s">
        <v>736</v>
      </c>
      <c r="AF89" s="923"/>
      <c r="AG89" s="988" t="s">
        <v>703</v>
      </c>
      <c r="AH89" s="988" t="s">
        <v>704</v>
      </c>
      <c r="AI89" s="988" t="s">
        <v>705</v>
      </c>
      <c r="AJ89" s="923"/>
      <c r="AK89" s="923"/>
      <c r="AL89" s="923"/>
      <c r="AN89" s="988" t="s">
        <v>710</v>
      </c>
      <c r="AO89" s="923"/>
      <c r="AQ89" s="923"/>
      <c r="AR89" s="988" t="b">
        <v>0</v>
      </c>
      <c r="AS89" s="988" t="b">
        <v>0</v>
      </c>
      <c r="AT89" s="988" t="b">
        <v>0</v>
      </c>
      <c r="AU89" s="923"/>
      <c r="AW89" s="988" t="s">
        <v>711</v>
      </c>
      <c r="AX89" s="988" t="s">
        <v>1465</v>
      </c>
      <c r="AY89" s="923"/>
      <c r="AZ89" s="923"/>
      <c r="BE89" s="923"/>
      <c r="BF89" s="923"/>
      <c r="BG89" s="923"/>
      <c r="BH89" s="1057" t="s">
        <v>1466</v>
      </c>
      <c r="BI89" s="988" t="b">
        <v>0</v>
      </c>
      <c r="BK89" s="923"/>
      <c r="BL89" s="988" t="b">
        <v>0</v>
      </c>
      <c r="BM89" s="988">
        <v>4.0</v>
      </c>
      <c r="BN89" s="988" t="s">
        <v>714</v>
      </c>
      <c r="BO89" s="923"/>
      <c r="BP89" s="923"/>
      <c r="BQ89" s="923"/>
      <c r="BS89" s="923"/>
      <c r="BU89" s="923"/>
      <c r="BW89" s="923"/>
      <c r="BX89" s="988" t="s">
        <v>1465</v>
      </c>
      <c r="BY89" s="923"/>
      <c r="BZ89" s="988" t="s">
        <v>1467</v>
      </c>
      <c r="CA89" s="923"/>
      <c r="CB89" s="988" t="s">
        <v>32</v>
      </c>
      <c r="CC89" s="923"/>
      <c r="CE89" s="923"/>
      <c r="CF89" s="923"/>
      <c r="CG89" s="923"/>
      <c r="CH89" s="988" t="s">
        <v>1468</v>
      </c>
      <c r="CI89" s="923"/>
      <c r="CJ89" s="988" t="b">
        <v>0</v>
      </c>
      <c r="CL89" s="923"/>
      <c r="CN89" s="923"/>
      <c r="CO89" s="988" t="b">
        <v>0</v>
      </c>
      <c r="CP89" s="923"/>
      <c r="CQ89" s="988" t="b">
        <v>1</v>
      </c>
      <c r="CR89" s="923"/>
      <c r="CT89" s="923"/>
      <c r="CU89" s="923"/>
      <c r="CV89" s="988" t="b">
        <v>1</v>
      </c>
      <c r="CW89" s="923"/>
      <c r="CY89" s="923"/>
      <c r="CZ89" s="923"/>
      <c r="DA89" s="923"/>
      <c r="DB89" s="988" t="s">
        <v>717</v>
      </c>
      <c r="DD89" s="923"/>
      <c r="DE89" s="988" t="s">
        <v>718</v>
      </c>
      <c r="DF89" s="988" t="s">
        <v>719</v>
      </c>
      <c r="DG89" s="923"/>
      <c r="DH89" s="923"/>
      <c r="DI89" s="988" t="s">
        <v>1469</v>
      </c>
      <c r="DJ89" s="988" t="s">
        <v>721</v>
      </c>
      <c r="DK89" s="988" t="s">
        <v>722</v>
      </c>
      <c r="DL89" s="988" t="s">
        <v>723</v>
      </c>
      <c r="DM89" s="923"/>
      <c r="DN89" s="923"/>
      <c r="DO89" s="923"/>
      <c r="DR89" s="923"/>
      <c r="DS89" s="988" t="s">
        <v>1470</v>
      </c>
      <c r="DU89" s="923"/>
      <c r="DV89" s="923"/>
      <c r="DW89" s="988" t="s">
        <v>1471</v>
      </c>
      <c r="DX89" s="988" t="b">
        <v>0</v>
      </c>
      <c r="DY89" s="1058">
        <v>0.0</v>
      </c>
      <c r="DZ89" s="923"/>
      <c r="EA89" s="988" t="s">
        <v>727</v>
      </c>
      <c r="EB89" s="923"/>
      <c r="EC89" s="923"/>
      <c r="ED89" s="923"/>
      <c r="EE89" s="923"/>
      <c r="EF89" s="923"/>
    </row>
    <row r="90">
      <c r="A90" s="988" t="s">
        <v>703</v>
      </c>
      <c r="B90" s="988" t="s">
        <v>704</v>
      </c>
      <c r="C90" s="988" t="s">
        <v>705</v>
      </c>
      <c r="E90" s="923"/>
      <c r="L90" s="988" t="s">
        <v>706</v>
      </c>
      <c r="M90" s="923"/>
      <c r="N90" s="988" t="b">
        <v>1</v>
      </c>
      <c r="Q90" s="988" t="s">
        <v>1472</v>
      </c>
      <c r="R90" s="1056"/>
      <c r="S90" s="923"/>
      <c r="T90" s="988" t="b">
        <v>0</v>
      </c>
      <c r="U90" s="988" t="b">
        <v>0</v>
      </c>
      <c r="V90" s="988" t="b">
        <v>0</v>
      </c>
      <c r="W90" s="988" t="b">
        <v>0</v>
      </c>
      <c r="X90" s="988" t="b">
        <v>0</v>
      </c>
      <c r="Y90" s="923"/>
      <c r="Z90" s="923"/>
      <c r="AA90" s="988" t="s">
        <v>1473</v>
      </c>
      <c r="AC90" s="988" t="s">
        <v>736</v>
      </c>
      <c r="AF90" s="923"/>
      <c r="AG90" s="988" t="s">
        <v>703</v>
      </c>
      <c r="AH90" s="988" t="s">
        <v>704</v>
      </c>
      <c r="AI90" s="988" t="s">
        <v>705</v>
      </c>
      <c r="AK90" s="923"/>
      <c r="AL90" s="923"/>
      <c r="AN90" s="988" t="s">
        <v>710</v>
      </c>
      <c r="AO90" s="923"/>
      <c r="AQ90" s="923"/>
      <c r="AR90" s="988" t="b">
        <v>0</v>
      </c>
      <c r="AS90" s="988" t="b">
        <v>0</v>
      </c>
      <c r="AT90" s="988" t="b">
        <v>0</v>
      </c>
      <c r="AU90" s="923"/>
      <c r="AW90" s="988" t="s">
        <v>711</v>
      </c>
      <c r="AX90" s="988" t="s">
        <v>1474</v>
      </c>
      <c r="AY90" s="923"/>
      <c r="AZ90" s="923"/>
      <c r="BG90" s="923"/>
      <c r="BH90" s="1057" t="s">
        <v>1475</v>
      </c>
      <c r="BI90" s="988" t="b">
        <v>0</v>
      </c>
      <c r="BK90" s="923"/>
      <c r="BL90" s="988" t="b">
        <v>0</v>
      </c>
      <c r="BM90" s="988">
        <v>4.0</v>
      </c>
      <c r="BN90" s="988" t="s">
        <v>714</v>
      </c>
      <c r="BO90" s="923"/>
      <c r="BP90" s="923"/>
      <c r="BS90" s="923"/>
      <c r="BU90" s="923"/>
      <c r="BW90" s="923"/>
      <c r="BX90" s="988" t="s">
        <v>1474</v>
      </c>
      <c r="BY90" s="923"/>
      <c r="BZ90" s="988" t="s">
        <v>1476</v>
      </c>
      <c r="CA90" s="923"/>
      <c r="CB90" s="988" t="s">
        <v>32</v>
      </c>
      <c r="CC90" s="923"/>
      <c r="CE90" s="923"/>
      <c r="CF90" s="923"/>
      <c r="CG90" s="923"/>
      <c r="CH90" s="988" t="s">
        <v>1477</v>
      </c>
      <c r="CI90" s="923"/>
      <c r="CJ90" s="988" t="b">
        <v>0</v>
      </c>
      <c r="CL90" s="923"/>
      <c r="CN90" s="923"/>
      <c r="CO90" s="988" t="b">
        <v>0</v>
      </c>
      <c r="CP90" s="923"/>
      <c r="CQ90" s="988" t="b">
        <v>1</v>
      </c>
      <c r="CR90" s="923"/>
      <c r="CU90" s="923"/>
      <c r="CV90" s="988" t="b">
        <v>1</v>
      </c>
      <c r="CW90" s="923"/>
      <c r="CY90" s="923"/>
      <c r="CZ90" s="923"/>
      <c r="DA90" s="923"/>
      <c r="DB90" s="988" t="s">
        <v>717</v>
      </c>
      <c r="DD90" s="923"/>
      <c r="DE90" s="988" t="s">
        <v>718</v>
      </c>
      <c r="DF90" s="988" t="s">
        <v>719</v>
      </c>
      <c r="DG90" s="923"/>
      <c r="DH90" s="923"/>
      <c r="DI90" s="988" t="s">
        <v>1478</v>
      </c>
      <c r="DJ90" s="988" t="s">
        <v>721</v>
      </c>
      <c r="DK90" s="988" t="s">
        <v>722</v>
      </c>
      <c r="DL90" s="988" t="s">
        <v>723</v>
      </c>
      <c r="DM90" s="923"/>
      <c r="DN90" s="923"/>
      <c r="DO90" s="923"/>
      <c r="DR90" s="923"/>
      <c r="DS90" s="988" t="s">
        <v>1479</v>
      </c>
      <c r="DU90" s="923"/>
      <c r="DV90" s="923"/>
      <c r="DW90" s="988" t="s">
        <v>1480</v>
      </c>
      <c r="DX90" s="988" t="b">
        <v>0</v>
      </c>
      <c r="DY90" s="1058">
        <v>0.0</v>
      </c>
      <c r="DZ90" s="923"/>
      <c r="EA90" s="988" t="s">
        <v>727</v>
      </c>
      <c r="EB90" s="923"/>
      <c r="EC90" s="923"/>
      <c r="ED90" s="923"/>
      <c r="EE90" s="923"/>
      <c r="EF90" s="923"/>
    </row>
    <row r="91">
      <c r="A91" s="988" t="s">
        <v>703</v>
      </c>
      <c r="B91" s="988" t="s">
        <v>704</v>
      </c>
      <c r="C91" s="988" t="s">
        <v>705</v>
      </c>
      <c r="D91" s="923"/>
      <c r="E91" s="923"/>
      <c r="J91" s="923"/>
      <c r="L91" s="988" t="s">
        <v>706</v>
      </c>
      <c r="M91" s="923"/>
      <c r="N91" s="988" t="b">
        <v>1</v>
      </c>
      <c r="P91" s="923"/>
      <c r="Q91" s="988" t="s">
        <v>1481</v>
      </c>
      <c r="R91" s="1056"/>
      <c r="S91" s="923"/>
      <c r="T91" s="988" t="b">
        <v>0</v>
      </c>
      <c r="U91" s="988" t="b">
        <v>0</v>
      </c>
      <c r="V91" s="988" t="b">
        <v>0</v>
      </c>
      <c r="W91" s="988" t="b">
        <v>0</v>
      </c>
      <c r="X91" s="988" t="b">
        <v>0</v>
      </c>
      <c r="AA91" s="988" t="s">
        <v>1482</v>
      </c>
      <c r="AC91" s="988" t="s">
        <v>1051</v>
      </c>
      <c r="AF91" s="988" t="s">
        <v>297</v>
      </c>
      <c r="AG91" s="988" t="s">
        <v>703</v>
      </c>
      <c r="AH91" s="988" t="s">
        <v>704</v>
      </c>
      <c r="AI91" s="988" t="s">
        <v>705</v>
      </c>
      <c r="AJ91" s="923"/>
      <c r="AK91" s="923"/>
      <c r="AL91" s="923"/>
      <c r="AN91" s="988" t="s">
        <v>710</v>
      </c>
      <c r="AQ91" s="923"/>
      <c r="AR91" s="988" t="b">
        <v>0</v>
      </c>
      <c r="AS91" s="988" t="b">
        <v>0</v>
      </c>
      <c r="AT91" s="988" t="b">
        <v>0</v>
      </c>
      <c r="AU91" s="923"/>
      <c r="AW91" s="988" t="s">
        <v>711</v>
      </c>
      <c r="AX91" s="988" t="s">
        <v>1483</v>
      </c>
      <c r="AY91" s="923"/>
      <c r="BA91" s="923"/>
      <c r="BE91" s="923"/>
      <c r="BG91" s="923"/>
      <c r="BH91" s="1057" t="s">
        <v>1484</v>
      </c>
      <c r="BI91" s="988" t="b">
        <v>0</v>
      </c>
      <c r="BK91" s="923"/>
      <c r="BL91" s="988" t="b">
        <v>0</v>
      </c>
      <c r="BM91" s="988">
        <v>4.0</v>
      </c>
      <c r="BN91" s="988" t="s">
        <v>714</v>
      </c>
      <c r="BO91" s="923"/>
      <c r="BP91" s="923"/>
      <c r="BS91" s="923"/>
      <c r="BU91" s="923"/>
      <c r="BW91" s="923"/>
      <c r="BX91" s="988" t="s">
        <v>1483</v>
      </c>
      <c r="BY91" s="923"/>
      <c r="BZ91" s="988" t="s">
        <v>1485</v>
      </c>
      <c r="CA91" s="923"/>
      <c r="CB91" s="988" t="s">
        <v>32</v>
      </c>
      <c r="CC91" s="923"/>
      <c r="CE91" s="923"/>
      <c r="CF91" s="923"/>
      <c r="CG91" s="923"/>
      <c r="CH91" s="988" t="s">
        <v>1486</v>
      </c>
      <c r="CI91" s="923"/>
      <c r="CJ91" s="988" t="b">
        <v>0</v>
      </c>
      <c r="CK91" s="1056"/>
      <c r="CL91" s="923"/>
      <c r="CN91" s="923"/>
      <c r="CO91" s="988" t="b">
        <v>0</v>
      </c>
      <c r="CP91" s="923"/>
      <c r="CQ91" s="988" t="b">
        <v>1</v>
      </c>
      <c r="CR91" s="923"/>
      <c r="CU91" s="923"/>
      <c r="CV91" s="988" t="b">
        <v>1</v>
      </c>
      <c r="CW91" s="923"/>
      <c r="CY91" s="923"/>
      <c r="CZ91" s="923"/>
      <c r="DA91" s="923"/>
      <c r="DB91" s="988" t="s">
        <v>717</v>
      </c>
      <c r="DD91" s="923"/>
      <c r="DE91" s="988" t="s">
        <v>718</v>
      </c>
      <c r="DF91" s="988" t="s">
        <v>719</v>
      </c>
      <c r="DG91" s="923"/>
      <c r="DH91" s="923"/>
      <c r="DI91" s="988" t="s">
        <v>1487</v>
      </c>
      <c r="DJ91" s="988" t="s">
        <v>721</v>
      </c>
      <c r="DK91" s="988" t="s">
        <v>722</v>
      </c>
      <c r="DL91" s="988" t="s">
        <v>723</v>
      </c>
      <c r="DM91" s="923"/>
      <c r="DN91" s="923"/>
      <c r="DO91" s="923"/>
      <c r="DP91" s="923"/>
      <c r="DR91" s="923"/>
      <c r="DS91" s="988" t="s">
        <v>1488</v>
      </c>
      <c r="DU91" s="923"/>
      <c r="DV91" s="923"/>
      <c r="DW91" s="988" t="s">
        <v>1489</v>
      </c>
      <c r="DX91" s="988" t="b">
        <v>0</v>
      </c>
      <c r="DY91" s="1058">
        <v>0.0</v>
      </c>
      <c r="DZ91" s="923"/>
      <c r="EA91" s="988" t="s">
        <v>727</v>
      </c>
      <c r="EB91" s="923"/>
      <c r="EC91" s="923"/>
      <c r="ED91" s="923"/>
      <c r="EE91" s="923"/>
    </row>
    <row r="92">
      <c r="A92" s="988" t="s">
        <v>703</v>
      </c>
      <c r="B92" s="988" t="s">
        <v>704</v>
      </c>
      <c r="C92" s="988" t="s">
        <v>705</v>
      </c>
      <c r="E92" s="923"/>
      <c r="L92" s="988" t="s">
        <v>706</v>
      </c>
      <c r="N92" s="988" t="b">
        <v>1</v>
      </c>
      <c r="P92" s="923"/>
      <c r="Q92" s="988" t="s">
        <v>1490</v>
      </c>
      <c r="R92" s="1056"/>
      <c r="S92" s="923"/>
      <c r="T92" s="988" t="b">
        <v>0</v>
      </c>
      <c r="U92" s="988" t="b">
        <v>0</v>
      </c>
      <c r="V92" s="988" t="b">
        <v>0</v>
      </c>
      <c r="W92" s="988" t="b">
        <v>0</v>
      </c>
      <c r="X92" s="988" t="b">
        <v>0</v>
      </c>
      <c r="Y92" s="923"/>
      <c r="AA92" s="988" t="s">
        <v>1116</v>
      </c>
      <c r="AC92" s="988" t="s">
        <v>736</v>
      </c>
      <c r="AF92" s="923"/>
      <c r="AG92" s="988" t="s">
        <v>703</v>
      </c>
      <c r="AH92" s="988" t="s">
        <v>704</v>
      </c>
      <c r="AI92" s="988" t="s">
        <v>705</v>
      </c>
      <c r="AK92" s="923"/>
      <c r="AL92" s="923"/>
      <c r="AN92" s="988" t="s">
        <v>710</v>
      </c>
      <c r="AQ92" s="923"/>
      <c r="AR92" s="988" t="b">
        <v>0</v>
      </c>
      <c r="AS92" s="988" t="b">
        <v>0</v>
      </c>
      <c r="AT92" s="988" t="b">
        <v>0</v>
      </c>
      <c r="AU92" s="923"/>
      <c r="AW92" s="988" t="s">
        <v>711</v>
      </c>
      <c r="AX92" s="988" t="s">
        <v>1491</v>
      </c>
      <c r="AY92" s="923"/>
      <c r="BG92" s="923"/>
      <c r="BH92" s="1057" t="s">
        <v>1492</v>
      </c>
      <c r="BI92" s="988" t="b">
        <v>0</v>
      </c>
      <c r="BK92" s="923"/>
      <c r="BL92" s="988" t="b">
        <v>0</v>
      </c>
      <c r="BM92" s="988">
        <v>4.0</v>
      </c>
      <c r="BN92" s="988" t="s">
        <v>714</v>
      </c>
      <c r="BO92" s="923"/>
      <c r="BP92" s="923"/>
      <c r="BQ92" s="923"/>
      <c r="BS92" s="923"/>
      <c r="BU92" s="923"/>
      <c r="BW92" s="923"/>
      <c r="BX92" s="988" t="s">
        <v>1491</v>
      </c>
      <c r="BY92" s="923"/>
      <c r="BZ92" s="988" t="s">
        <v>1493</v>
      </c>
      <c r="CA92" s="923"/>
      <c r="CB92" s="988" t="s">
        <v>32</v>
      </c>
      <c r="CC92" s="923"/>
      <c r="CE92" s="923"/>
      <c r="CG92" s="923"/>
      <c r="CH92" s="988" t="s">
        <v>1494</v>
      </c>
      <c r="CI92" s="923"/>
      <c r="CJ92" s="988" t="b">
        <v>0</v>
      </c>
      <c r="CL92" s="923"/>
      <c r="CN92" s="923"/>
      <c r="CO92" s="988" t="b">
        <v>0</v>
      </c>
      <c r="CP92" s="923"/>
      <c r="CQ92" s="988" t="b">
        <v>1</v>
      </c>
      <c r="CR92" s="923"/>
      <c r="CT92" s="923"/>
      <c r="CU92" s="923"/>
      <c r="CV92" s="988" t="b">
        <v>1</v>
      </c>
      <c r="CW92" s="923"/>
      <c r="CY92" s="923"/>
      <c r="CZ92" s="923"/>
      <c r="DA92" s="923"/>
      <c r="DB92" s="988" t="s">
        <v>717</v>
      </c>
      <c r="DD92" s="923"/>
      <c r="DE92" s="988" t="s">
        <v>718</v>
      </c>
      <c r="DF92" s="988" t="s">
        <v>719</v>
      </c>
      <c r="DG92" s="923"/>
      <c r="DH92" s="923"/>
      <c r="DI92" s="988" t="s">
        <v>1495</v>
      </c>
      <c r="DJ92" s="988" t="s">
        <v>721</v>
      </c>
      <c r="DK92" s="988" t="s">
        <v>722</v>
      </c>
      <c r="DL92" s="988" t="s">
        <v>723</v>
      </c>
      <c r="DM92" s="923"/>
      <c r="DN92" s="923"/>
      <c r="DR92" s="923"/>
      <c r="DS92" s="988" t="s">
        <v>1496</v>
      </c>
      <c r="DT92" s="923"/>
      <c r="DU92" s="923"/>
      <c r="DV92" s="923"/>
      <c r="DW92" s="988" t="s">
        <v>1497</v>
      </c>
      <c r="DX92" s="988" t="b">
        <v>0</v>
      </c>
      <c r="DY92" s="1058">
        <v>0.0</v>
      </c>
      <c r="DZ92" s="923"/>
      <c r="EA92" s="988" t="s">
        <v>727</v>
      </c>
      <c r="EB92" s="923"/>
      <c r="EC92" s="923"/>
      <c r="ED92" s="923"/>
      <c r="EE92" s="923"/>
    </row>
    <row r="93">
      <c r="A93" s="988" t="s">
        <v>703</v>
      </c>
      <c r="B93" s="988" t="s">
        <v>704</v>
      </c>
      <c r="C93" s="988" t="s">
        <v>705</v>
      </c>
      <c r="E93" s="923"/>
      <c r="I93" s="988" t="s">
        <v>1330</v>
      </c>
      <c r="L93" s="988" t="s">
        <v>706</v>
      </c>
      <c r="N93" s="988" t="b">
        <v>1</v>
      </c>
      <c r="P93" s="923"/>
      <c r="Q93" s="988" t="s">
        <v>1498</v>
      </c>
      <c r="R93" s="1056"/>
      <c r="S93" s="923"/>
      <c r="T93" s="988" t="b">
        <v>0</v>
      </c>
      <c r="U93" s="988" t="b">
        <v>0</v>
      </c>
      <c r="V93" s="988" t="b">
        <v>0</v>
      </c>
      <c r="W93" s="988" t="b">
        <v>0</v>
      </c>
      <c r="X93" s="988" t="b">
        <v>0</v>
      </c>
      <c r="Y93" s="923"/>
      <c r="Z93" s="923"/>
      <c r="AA93" s="988" t="s">
        <v>1499</v>
      </c>
      <c r="AB93" s="923"/>
      <c r="AC93" s="988" t="s">
        <v>709</v>
      </c>
      <c r="AF93" s="988" t="s">
        <v>297</v>
      </c>
      <c r="AG93" s="988" t="s">
        <v>703</v>
      </c>
      <c r="AH93" s="988" t="s">
        <v>704</v>
      </c>
      <c r="AI93" s="988" t="s">
        <v>705</v>
      </c>
      <c r="AK93" s="923"/>
      <c r="AL93" s="923"/>
      <c r="AN93" s="988" t="s">
        <v>710</v>
      </c>
      <c r="AO93" s="923"/>
      <c r="AQ93" s="923"/>
      <c r="AR93" s="988" t="b">
        <v>0</v>
      </c>
      <c r="AS93" s="988" t="b">
        <v>0</v>
      </c>
      <c r="AT93" s="988" t="b">
        <v>0</v>
      </c>
      <c r="AU93" s="923"/>
      <c r="AW93" s="988" t="s">
        <v>711</v>
      </c>
      <c r="AX93" s="988" t="s">
        <v>1500</v>
      </c>
      <c r="AY93" s="923"/>
      <c r="AZ93" s="923"/>
      <c r="BG93" s="923"/>
      <c r="BH93" s="1057" t="s">
        <v>1501</v>
      </c>
      <c r="BI93" s="988" t="b">
        <v>0</v>
      </c>
      <c r="BJ93" s="923"/>
      <c r="BK93" s="923"/>
      <c r="BL93" s="988" t="b">
        <v>0</v>
      </c>
      <c r="BM93" s="988">
        <v>4.0</v>
      </c>
      <c r="BN93" s="988" t="s">
        <v>714</v>
      </c>
      <c r="BO93" s="923"/>
      <c r="BP93" s="923"/>
      <c r="BS93" s="923"/>
      <c r="BU93" s="923"/>
      <c r="BW93" s="923"/>
      <c r="BX93" s="988" t="s">
        <v>1500</v>
      </c>
      <c r="BY93" s="923"/>
      <c r="BZ93" s="988" t="s">
        <v>1502</v>
      </c>
      <c r="CA93" s="923"/>
      <c r="CB93" s="988" t="s">
        <v>32</v>
      </c>
      <c r="CC93" s="923"/>
      <c r="CE93" s="923"/>
      <c r="CG93" s="923"/>
      <c r="CH93" s="988" t="s">
        <v>1503</v>
      </c>
      <c r="CI93" s="923"/>
      <c r="CJ93" s="988" t="b">
        <v>0</v>
      </c>
      <c r="CL93" s="923"/>
      <c r="CN93" s="923"/>
      <c r="CO93" s="988" t="b">
        <v>0</v>
      </c>
      <c r="CP93" s="923"/>
      <c r="CQ93" s="988" t="b">
        <v>1</v>
      </c>
      <c r="CR93" s="923"/>
      <c r="CT93" s="923"/>
      <c r="CU93" s="923"/>
      <c r="CV93" s="988" t="b">
        <v>1</v>
      </c>
      <c r="CW93" s="923"/>
      <c r="CY93" s="923"/>
      <c r="CZ93" s="923"/>
      <c r="DA93" s="923"/>
      <c r="DB93" s="988" t="s">
        <v>717</v>
      </c>
      <c r="DD93" s="923"/>
      <c r="DE93" s="988" t="s">
        <v>718</v>
      </c>
      <c r="DF93" s="988" t="s">
        <v>719</v>
      </c>
      <c r="DG93" s="923"/>
      <c r="DH93" s="923"/>
      <c r="DI93" s="988" t="s">
        <v>1504</v>
      </c>
      <c r="DJ93" s="988" t="s">
        <v>721</v>
      </c>
      <c r="DK93" s="988" t="s">
        <v>722</v>
      </c>
      <c r="DL93" s="988" t="s">
        <v>723</v>
      </c>
      <c r="DM93" s="923"/>
      <c r="DN93" s="923"/>
      <c r="DO93" s="923"/>
      <c r="DR93" s="923"/>
      <c r="DS93" s="988" t="s">
        <v>1505</v>
      </c>
      <c r="DT93" s="923"/>
      <c r="DU93" s="923"/>
      <c r="DV93" s="923"/>
      <c r="DW93" s="988" t="s">
        <v>1506</v>
      </c>
      <c r="DX93" s="988" t="b">
        <v>0</v>
      </c>
      <c r="DY93" s="1058">
        <v>0.0</v>
      </c>
      <c r="DZ93" s="923"/>
      <c r="EA93" s="988" t="s">
        <v>727</v>
      </c>
      <c r="EB93" s="923"/>
      <c r="EC93" s="923"/>
      <c r="ED93" s="923"/>
      <c r="EE93" s="923"/>
    </row>
    <row r="94">
      <c r="A94" s="988" t="s">
        <v>703</v>
      </c>
      <c r="B94" s="988" t="s">
        <v>704</v>
      </c>
      <c r="C94" s="988" t="s">
        <v>705</v>
      </c>
      <c r="D94" s="923"/>
      <c r="E94" s="923"/>
      <c r="I94" s="923"/>
      <c r="J94" s="923"/>
      <c r="K94" s="923"/>
      <c r="L94" s="988" t="s">
        <v>706</v>
      </c>
      <c r="M94" s="923"/>
      <c r="N94" s="988" t="b">
        <v>1</v>
      </c>
      <c r="P94" s="923"/>
      <c r="Q94" s="988" t="s">
        <v>1507</v>
      </c>
      <c r="R94" s="1056"/>
      <c r="S94" s="923"/>
      <c r="T94" s="988" t="b">
        <v>0</v>
      </c>
      <c r="U94" s="988" t="b">
        <v>0</v>
      </c>
      <c r="V94" s="988" t="b">
        <v>0</v>
      </c>
      <c r="W94" s="988" t="b">
        <v>0</v>
      </c>
      <c r="X94" s="988" t="b">
        <v>0</v>
      </c>
      <c r="Y94" s="988" t="s">
        <v>180</v>
      </c>
      <c r="Z94" s="923"/>
      <c r="AA94" s="988" t="s">
        <v>1508</v>
      </c>
      <c r="AB94" s="923"/>
      <c r="AC94" s="988" t="s">
        <v>736</v>
      </c>
      <c r="AD94" s="923"/>
      <c r="AE94" s="923"/>
      <c r="AF94" s="988" t="s">
        <v>297</v>
      </c>
      <c r="AG94" s="988" t="s">
        <v>703</v>
      </c>
      <c r="AH94" s="988" t="s">
        <v>704</v>
      </c>
      <c r="AI94" s="988" t="s">
        <v>705</v>
      </c>
      <c r="AK94" s="923"/>
      <c r="AL94" s="923"/>
      <c r="AN94" s="988" t="s">
        <v>710</v>
      </c>
      <c r="AO94" s="923"/>
      <c r="AQ94" s="923"/>
      <c r="AR94" s="988" t="b">
        <v>0</v>
      </c>
      <c r="AS94" s="988" t="b">
        <v>0</v>
      </c>
      <c r="AT94" s="988" t="b">
        <v>0</v>
      </c>
      <c r="AU94" s="923"/>
      <c r="AW94" s="988" t="s">
        <v>711</v>
      </c>
      <c r="AX94" s="988" t="s">
        <v>1509</v>
      </c>
      <c r="AY94" s="923"/>
      <c r="AZ94" s="923"/>
      <c r="BE94" s="923"/>
      <c r="BF94" s="923"/>
      <c r="BG94" s="923"/>
      <c r="BH94" s="1057" t="s">
        <v>1510</v>
      </c>
      <c r="BI94" s="988" t="b">
        <v>0</v>
      </c>
      <c r="BJ94" s="923"/>
      <c r="BK94" s="923"/>
      <c r="BL94" s="988" t="b">
        <v>0</v>
      </c>
      <c r="BM94" s="988">
        <v>4.0</v>
      </c>
      <c r="BN94" s="923"/>
      <c r="BO94" s="923"/>
      <c r="BP94" s="923"/>
      <c r="BQ94" s="923"/>
      <c r="BS94" s="923"/>
      <c r="BU94" s="923"/>
      <c r="BW94" s="923"/>
      <c r="BX94" s="988" t="s">
        <v>1509</v>
      </c>
      <c r="BY94" s="923"/>
      <c r="BZ94" s="988" t="s">
        <v>1511</v>
      </c>
      <c r="CA94" s="923"/>
      <c r="CB94" s="988" t="s">
        <v>32</v>
      </c>
      <c r="CC94" s="923"/>
      <c r="CE94" s="923"/>
      <c r="CG94" s="923"/>
      <c r="CH94" s="988" t="s">
        <v>1512</v>
      </c>
      <c r="CI94" s="923"/>
      <c r="CJ94" s="988" t="b">
        <v>0</v>
      </c>
      <c r="CL94" s="923"/>
      <c r="CM94" s="923"/>
      <c r="CN94" s="923"/>
      <c r="CO94" s="988" t="b">
        <v>0</v>
      </c>
      <c r="CP94" s="923"/>
      <c r="CQ94" s="988" t="b">
        <v>1</v>
      </c>
      <c r="CR94" s="923"/>
      <c r="CT94" s="923"/>
      <c r="CU94" s="923"/>
      <c r="CV94" s="988" t="b">
        <v>1</v>
      </c>
      <c r="CW94" s="923"/>
      <c r="CX94" s="923"/>
      <c r="CY94" s="923"/>
      <c r="CZ94" s="923"/>
      <c r="DA94" s="923"/>
      <c r="DB94" s="988" t="s">
        <v>717</v>
      </c>
      <c r="DD94" s="923"/>
      <c r="DE94" s="988" t="s">
        <v>718</v>
      </c>
      <c r="DF94" s="988" t="s">
        <v>719</v>
      </c>
      <c r="DG94" s="923"/>
      <c r="DH94" s="923"/>
      <c r="DI94" s="988" t="s">
        <v>1410</v>
      </c>
      <c r="DJ94" s="988" t="s">
        <v>721</v>
      </c>
      <c r="DK94" s="988" t="s">
        <v>722</v>
      </c>
      <c r="DL94" s="988" t="s">
        <v>723</v>
      </c>
      <c r="DM94" s="923"/>
      <c r="DN94" s="923"/>
      <c r="DO94" s="923"/>
      <c r="DP94" s="988" t="s">
        <v>724</v>
      </c>
      <c r="DR94" s="923"/>
      <c r="DS94" s="988" t="s">
        <v>1513</v>
      </c>
      <c r="DT94" s="923"/>
      <c r="DU94" s="923"/>
      <c r="DV94" s="923"/>
      <c r="DW94" s="988" t="s">
        <v>1514</v>
      </c>
      <c r="DX94" s="988" t="b">
        <v>0</v>
      </c>
      <c r="DY94" s="1058">
        <v>0.0</v>
      </c>
      <c r="DZ94" s="923"/>
      <c r="EA94" s="988" t="s">
        <v>727</v>
      </c>
      <c r="EB94" s="923"/>
      <c r="EC94" s="923"/>
      <c r="ED94" s="923"/>
      <c r="EE94" s="923"/>
    </row>
    <row r="95">
      <c r="A95" s="988" t="s">
        <v>703</v>
      </c>
      <c r="B95" s="988" t="s">
        <v>704</v>
      </c>
      <c r="C95" s="988" t="s">
        <v>705</v>
      </c>
      <c r="D95" s="923"/>
      <c r="E95" s="923"/>
      <c r="I95" s="988" t="s">
        <v>1330</v>
      </c>
      <c r="J95" s="923"/>
      <c r="L95" s="988" t="s">
        <v>706</v>
      </c>
      <c r="M95" s="923"/>
      <c r="N95" s="988" t="b">
        <v>1</v>
      </c>
      <c r="P95" s="923"/>
      <c r="Q95" s="988" t="s">
        <v>1515</v>
      </c>
      <c r="R95" s="1056"/>
      <c r="S95" s="923"/>
      <c r="T95" s="988" t="b">
        <v>0</v>
      </c>
      <c r="U95" s="988" t="b">
        <v>0</v>
      </c>
      <c r="V95" s="988" t="b">
        <v>0</v>
      </c>
      <c r="W95" s="988" t="b">
        <v>0</v>
      </c>
      <c r="X95" s="988" t="b">
        <v>0</v>
      </c>
      <c r="Y95" s="988" t="s">
        <v>180</v>
      </c>
      <c r="Z95" s="923"/>
      <c r="AA95" s="988" t="s">
        <v>1516</v>
      </c>
      <c r="AB95" s="923"/>
      <c r="AC95" s="988" t="s">
        <v>1051</v>
      </c>
      <c r="AF95" s="988" t="s">
        <v>297</v>
      </c>
      <c r="AG95" s="988" t="s">
        <v>703</v>
      </c>
      <c r="AH95" s="988" t="s">
        <v>704</v>
      </c>
      <c r="AI95" s="988" t="s">
        <v>705</v>
      </c>
      <c r="AK95" s="923"/>
      <c r="AL95" s="923"/>
      <c r="AN95" s="988" t="s">
        <v>710</v>
      </c>
      <c r="AO95" s="923"/>
      <c r="AQ95" s="923"/>
      <c r="AR95" s="988" t="b">
        <v>0</v>
      </c>
      <c r="AS95" s="988" t="b">
        <v>0</v>
      </c>
      <c r="AT95" s="988" t="b">
        <v>0</v>
      </c>
      <c r="AU95" s="923"/>
      <c r="AW95" s="988" t="s">
        <v>711</v>
      </c>
      <c r="AX95" s="988" t="s">
        <v>1517</v>
      </c>
      <c r="AY95" s="923"/>
      <c r="AZ95" s="923"/>
      <c r="BD95" s="988" t="s">
        <v>1053</v>
      </c>
      <c r="BG95" s="923"/>
      <c r="BH95" s="1057" t="s">
        <v>1518</v>
      </c>
      <c r="BI95" s="988" t="b">
        <v>0</v>
      </c>
      <c r="BJ95" s="923"/>
      <c r="BK95" s="923"/>
      <c r="BL95" s="988" t="b">
        <v>0</v>
      </c>
      <c r="BM95" s="988">
        <v>4.0</v>
      </c>
      <c r="BN95" s="988" t="s">
        <v>714</v>
      </c>
      <c r="BO95" s="923"/>
      <c r="BP95" s="923"/>
      <c r="BS95" s="923"/>
      <c r="BU95" s="923"/>
      <c r="BW95" s="923"/>
      <c r="BX95" s="988" t="s">
        <v>1517</v>
      </c>
      <c r="BY95" s="923"/>
      <c r="BZ95" s="988" t="s">
        <v>1519</v>
      </c>
      <c r="CA95" s="923"/>
      <c r="CB95" s="988" t="s">
        <v>32</v>
      </c>
      <c r="CC95" s="923"/>
      <c r="CE95" s="923"/>
      <c r="CG95" s="923"/>
      <c r="CH95" s="988" t="s">
        <v>1520</v>
      </c>
      <c r="CI95" s="923"/>
      <c r="CJ95" s="988" t="b">
        <v>0</v>
      </c>
      <c r="CL95" s="923"/>
      <c r="CN95" s="923"/>
      <c r="CO95" s="988" t="b">
        <v>0</v>
      </c>
      <c r="CP95" s="923"/>
      <c r="CQ95" s="988" t="b">
        <v>1</v>
      </c>
      <c r="CR95" s="923"/>
      <c r="CT95" s="923"/>
      <c r="CU95" s="923"/>
      <c r="CV95" s="988" t="b">
        <v>1</v>
      </c>
      <c r="CW95" s="923"/>
      <c r="CY95" s="923"/>
      <c r="CZ95" s="923"/>
      <c r="DA95" s="923"/>
      <c r="DB95" s="988" t="s">
        <v>717</v>
      </c>
      <c r="DD95" s="923"/>
      <c r="DE95" s="988" t="s">
        <v>718</v>
      </c>
      <c r="DF95" s="988" t="s">
        <v>719</v>
      </c>
      <c r="DG95" s="923"/>
      <c r="DH95" s="923"/>
      <c r="DI95" s="988" t="s">
        <v>1521</v>
      </c>
      <c r="DJ95" s="988" t="s">
        <v>721</v>
      </c>
      <c r="DK95" s="988" t="s">
        <v>722</v>
      </c>
      <c r="DL95" s="988" t="s">
        <v>723</v>
      </c>
      <c r="DM95" s="923"/>
      <c r="DN95" s="923"/>
      <c r="DO95" s="923"/>
      <c r="DR95" s="923"/>
      <c r="DS95" s="988" t="s">
        <v>1522</v>
      </c>
      <c r="DT95" s="923"/>
      <c r="DU95" s="923"/>
      <c r="DV95" s="923"/>
      <c r="DW95" s="988" t="s">
        <v>1523</v>
      </c>
      <c r="DX95" s="988" t="b">
        <v>0</v>
      </c>
      <c r="DY95" s="1058">
        <v>0.0</v>
      </c>
      <c r="DZ95" s="923"/>
      <c r="EA95" s="988" t="s">
        <v>727</v>
      </c>
      <c r="EB95" s="923"/>
      <c r="EC95" s="923"/>
      <c r="ED95" s="923"/>
      <c r="EE95" s="923"/>
    </row>
    <row r="96">
      <c r="A96" s="988" t="s">
        <v>703</v>
      </c>
      <c r="B96" s="988" t="s">
        <v>704</v>
      </c>
      <c r="C96" s="988" t="s">
        <v>705</v>
      </c>
      <c r="D96" s="923"/>
      <c r="E96" s="923"/>
      <c r="I96" s="988" t="s">
        <v>1330</v>
      </c>
      <c r="J96" s="923"/>
      <c r="K96" s="923"/>
      <c r="L96" s="988" t="s">
        <v>706</v>
      </c>
      <c r="M96" s="923"/>
      <c r="N96" s="988" t="b">
        <v>1</v>
      </c>
      <c r="O96" s="923"/>
      <c r="P96" s="923"/>
      <c r="Q96" s="988" t="s">
        <v>1524</v>
      </c>
      <c r="R96" s="1056"/>
      <c r="S96" s="923"/>
      <c r="T96" s="988" t="b">
        <v>0</v>
      </c>
      <c r="U96" s="988" t="b">
        <v>0</v>
      </c>
      <c r="V96" s="988" t="b">
        <v>0</v>
      </c>
      <c r="W96" s="988" t="b">
        <v>0</v>
      </c>
      <c r="X96" s="988" t="b">
        <v>0</v>
      </c>
      <c r="Y96" s="923"/>
      <c r="Z96" s="923"/>
      <c r="AA96" s="988" t="s">
        <v>1525</v>
      </c>
      <c r="AB96" s="923"/>
      <c r="AC96" s="988" t="s">
        <v>736</v>
      </c>
      <c r="AD96" s="923"/>
      <c r="AE96" s="923"/>
      <c r="AF96" s="988" t="s">
        <v>297</v>
      </c>
      <c r="AG96" s="988" t="s">
        <v>703</v>
      </c>
      <c r="AH96" s="988" t="s">
        <v>704</v>
      </c>
      <c r="AI96" s="988" t="s">
        <v>705</v>
      </c>
      <c r="AJ96" s="923"/>
      <c r="AK96" s="923"/>
      <c r="AL96" s="923"/>
      <c r="AN96" s="988" t="s">
        <v>710</v>
      </c>
      <c r="AO96" s="923"/>
      <c r="AQ96" s="923"/>
      <c r="AR96" s="988" t="b">
        <v>0</v>
      </c>
      <c r="AS96" s="988" t="b">
        <v>0</v>
      </c>
      <c r="AT96" s="988" t="b">
        <v>0</v>
      </c>
      <c r="AU96" s="923"/>
      <c r="AW96" s="988" t="s">
        <v>711</v>
      </c>
      <c r="AX96" s="988" t="s">
        <v>1526</v>
      </c>
      <c r="AY96" s="923"/>
      <c r="AZ96" s="923"/>
      <c r="BE96" s="923"/>
      <c r="BF96" s="923"/>
      <c r="BG96" s="923"/>
      <c r="BH96" s="1057" t="s">
        <v>1527</v>
      </c>
      <c r="BI96" s="988" t="b">
        <v>0</v>
      </c>
      <c r="BJ96" s="923"/>
      <c r="BK96" s="923"/>
      <c r="BL96" s="988" t="b">
        <v>0</v>
      </c>
      <c r="BM96" s="988">
        <v>4.0</v>
      </c>
      <c r="BN96" s="988" t="s">
        <v>714</v>
      </c>
      <c r="BO96" s="923"/>
      <c r="BP96" s="923"/>
      <c r="BQ96" s="923"/>
      <c r="BS96" s="923"/>
      <c r="BU96" s="923"/>
      <c r="BW96" s="923"/>
      <c r="BX96" s="988" t="s">
        <v>1526</v>
      </c>
      <c r="BY96" s="923"/>
      <c r="BZ96" s="988" t="s">
        <v>1528</v>
      </c>
      <c r="CA96" s="923"/>
      <c r="CB96" s="988" t="s">
        <v>32</v>
      </c>
      <c r="CC96" s="923"/>
      <c r="CE96" s="923"/>
      <c r="CG96" s="923"/>
      <c r="CH96" s="988" t="s">
        <v>1529</v>
      </c>
      <c r="CI96" s="923"/>
      <c r="CJ96" s="988" t="b">
        <v>0</v>
      </c>
      <c r="CL96" s="923"/>
      <c r="CM96" s="923"/>
      <c r="CN96" s="923"/>
      <c r="CO96" s="988" t="b">
        <v>0</v>
      </c>
      <c r="CP96" s="923"/>
      <c r="CQ96" s="988" t="b">
        <v>1</v>
      </c>
      <c r="CR96" s="923"/>
      <c r="CT96" s="923"/>
      <c r="CU96" s="923"/>
      <c r="CV96" s="988" t="b">
        <v>1</v>
      </c>
      <c r="CW96" s="923"/>
      <c r="CX96" s="923"/>
      <c r="CY96" s="923"/>
      <c r="CZ96" s="923"/>
      <c r="DA96" s="923"/>
      <c r="DB96" s="988" t="s">
        <v>717</v>
      </c>
      <c r="DD96" s="923"/>
      <c r="DE96" s="988" t="s">
        <v>718</v>
      </c>
      <c r="DF96" s="988" t="s">
        <v>719</v>
      </c>
      <c r="DG96" s="923"/>
      <c r="DH96" s="923"/>
      <c r="DI96" s="988" t="s">
        <v>1530</v>
      </c>
      <c r="DJ96" s="988" t="s">
        <v>721</v>
      </c>
      <c r="DK96" s="988" t="s">
        <v>722</v>
      </c>
      <c r="DL96" s="988" t="s">
        <v>723</v>
      </c>
      <c r="DM96" s="923"/>
      <c r="DN96" s="923"/>
      <c r="DO96" s="988" t="s">
        <v>741</v>
      </c>
      <c r="DR96" s="923"/>
      <c r="DS96" s="988" t="s">
        <v>1531</v>
      </c>
      <c r="DU96" s="923"/>
      <c r="DV96" s="923"/>
      <c r="DW96" s="988" t="s">
        <v>1532</v>
      </c>
      <c r="DX96" s="988" t="b">
        <v>0</v>
      </c>
      <c r="DY96" s="1058">
        <v>0.0</v>
      </c>
      <c r="DZ96" s="923"/>
      <c r="EA96" s="988" t="s">
        <v>727</v>
      </c>
      <c r="EB96" s="923"/>
      <c r="EC96" s="923"/>
      <c r="ED96" s="923"/>
      <c r="EE96" s="923"/>
    </row>
    <row r="97">
      <c r="A97" s="988" t="s">
        <v>1533</v>
      </c>
      <c r="B97" s="988" t="s">
        <v>1534</v>
      </c>
      <c r="C97" s="988" t="s">
        <v>1535</v>
      </c>
      <c r="D97" s="923"/>
      <c r="E97" s="923"/>
      <c r="J97" s="923"/>
      <c r="K97" s="923"/>
      <c r="L97" s="988" t="s">
        <v>706</v>
      </c>
      <c r="M97" s="923"/>
      <c r="N97" s="988" t="b">
        <v>0</v>
      </c>
      <c r="O97" s="923"/>
      <c r="P97" s="923"/>
      <c r="Q97" s="988" t="s">
        <v>1536</v>
      </c>
      <c r="R97" s="1056"/>
      <c r="S97" s="923"/>
      <c r="T97" s="988" t="b">
        <v>0</v>
      </c>
      <c r="U97" s="988" t="b">
        <v>0</v>
      </c>
      <c r="V97" s="988" t="b">
        <v>0</v>
      </c>
      <c r="W97" s="988" t="b">
        <v>0</v>
      </c>
      <c r="X97" s="988" t="b">
        <v>0</v>
      </c>
      <c r="Y97" s="923"/>
      <c r="Z97" s="923"/>
      <c r="AA97" s="988" t="s">
        <v>1537</v>
      </c>
      <c r="AB97" s="923"/>
      <c r="AC97" s="923"/>
      <c r="AD97" s="923"/>
      <c r="AE97" s="923"/>
      <c r="AF97" s="923"/>
      <c r="AG97" s="988" t="s">
        <v>721</v>
      </c>
      <c r="AH97" s="988" t="s">
        <v>722</v>
      </c>
      <c r="AI97" s="988" t="s">
        <v>723</v>
      </c>
      <c r="AJ97" s="923"/>
      <c r="AK97" s="988" t="s">
        <v>436</v>
      </c>
      <c r="AL97" s="988" t="s">
        <v>1538</v>
      </c>
      <c r="AN97" s="923"/>
      <c r="AO97" s="923"/>
      <c r="AQ97" s="923"/>
      <c r="AR97" s="988" t="b">
        <v>0</v>
      </c>
      <c r="AS97" s="988" t="b">
        <v>0</v>
      </c>
      <c r="AT97" s="988" t="b">
        <v>0</v>
      </c>
      <c r="AU97" s="923"/>
      <c r="AV97" s="923"/>
      <c r="AW97" s="988" t="s">
        <v>711</v>
      </c>
      <c r="AX97" s="988" t="s">
        <v>1539</v>
      </c>
      <c r="AY97" s="923"/>
      <c r="AZ97" s="923"/>
      <c r="BE97" s="923"/>
      <c r="BF97" s="1059"/>
      <c r="BG97" s="923"/>
      <c r="BH97" s="988">
        <v>9.512739474E9</v>
      </c>
      <c r="BI97" s="988" t="b">
        <v>0</v>
      </c>
      <c r="BJ97" s="923"/>
      <c r="BK97" s="923"/>
      <c r="BL97" s="988" t="b">
        <v>0</v>
      </c>
      <c r="BM97" s="923"/>
      <c r="BN97" s="988" t="s">
        <v>1533</v>
      </c>
      <c r="BO97" s="923"/>
      <c r="BP97" s="923"/>
      <c r="BS97" s="923"/>
      <c r="BU97" s="923"/>
      <c r="BW97" s="923"/>
      <c r="BX97" s="923"/>
      <c r="BY97" s="923"/>
      <c r="BZ97" s="988" t="s">
        <v>1540</v>
      </c>
      <c r="CA97" s="923"/>
      <c r="CB97" s="988" t="s">
        <v>32</v>
      </c>
      <c r="CC97" s="923"/>
      <c r="CE97" s="923"/>
      <c r="CG97" s="923"/>
      <c r="CH97" s="923"/>
      <c r="CI97" s="923"/>
      <c r="CJ97" s="988" t="b">
        <v>0</v>
      </c>
      <c r="CK97" s="923"/>
      <c r="CL97" s="923"/>
      <c r="CM97" s="923"/>
      <c r="CN97" s="923"/>
      <c r="CO97" s="988" t="b">
        <v>0</v>
      </c>
      <c r="CP97" s="923"/>
      <c r="CQ97" s="988" t="b">
        <v>1</v>
      </c>
      <c r="CR97" s="923"/>
      <c r="CT97" s="923"/>
      <c r="CU97" s="923"/>
      <c r="CV97" s="988" t="b">
        <v>1</v>
      </c>
      <c r="CW97" s="923"/>
      <c r="CY97" s="923"/>
      <c r="CZ97" s="988" t="s">
        <v>1541</v>
      </c>
      <c r="DA97" s="923"/>
      <c r="DB97" s="988" t="s">
        <v>717</v>
      </c>
      <c r="DD97" s="988" t="s">
        <v>451</v>
      </c>
      <c r="DE97" s="988" t="s">
        <v>718</v>
      </c>
      <c r="DF97" s="988" t="s">
        <v>719</v>
      </c>
      <c r="DG97" s="923"/>
      <c r="DH97" s="923"/>
      <c r="DI97" s="988" t="s">
        <v>1542</v>
      </c>
      <c r="DJ97" s="988" t="s">
        <v>721</v>
      </c>
      <c r="DK97" s="988" t="s">
        <v>722</v>
      </c>
      <c r="DL97" s="988" t="s">
        <v>723</v>
      </c>
      <c r="DM97" s="923"/>
      <c r="DN97" s="923"/>
      <c r="DO97" s="923"/>
      <c r="DR97" s="923"/>
      <c r="DS97" s="988" t="s">
        <v>1537</v>
      </c>
      <c r="DU97" s="923"/>
      <c r="DV97" s="923"/>
      <c r="DW97" s="988" t="s">
        <v>1543</v>
      </c>
      <c r="DX97" s="988" t="b">
        <v>0</v>
      </c>
      <c r="DY97" s="1058">
        <v>0.0</v>
      </c>
      <c r="DZ97" s="988" t="s">
        <v>454</v>
      </c>
      <c r="EA97" s="988" t="s">
        <v>727</v>
      </c>
      <c r="EB97" s="923"/>
      <c r="EC97" s="923"/>
      <c r="ED97" s="923"/>
      <c r="EE97" s="923"/>
    </row>
    <row r="98">
      <c r="A98" s="988" t="s">
        <v>1533</v>
      </c>
      <c r="B98" s="988" t="s">
        <v>1534</v>
      </c>
      <c r="C98" s="988" t="s">
        <v>1535</v>
      </c>
      <c r="D98" s="923"/>
      <c r="E98" s="923"/>
      <c r="L98" s="988" t="s">
        <v>706</v>
      </c>
      <c r="N98" s="988" t="b">
        <v>0</v>
      </c>
      <c r="Q98" s="988" t="s">
        <v>1544</v>
      </c>
      <c r="R98" s="1056"/>
      <c r="S98" s="923"/>
      <c r="T98" s="988" t="b">
        <v>0</v>
      </c>
      <c r="U98" s="988" t="b">
        <v>0</v>
      </c>
      <c r="V98" s="988" t="b">
        <v>0</v>
      </c>
      <c r="W98" s="988" t="b">
        <v>0</v>
      </c>
      <c r="X98" s="988" t="b">
        <v>0</v>
      </c>
      <c r="Z98" s="923"/>
      <c r="AA98" s="988" t="s">
        <v>1537</v>
      </c>
      <c r="AC98" s="923"/>
      <c r="AF98" s="923"/>
      <c r="AG98" s="988" t="s">
        <v>721</v>
      </c>
      <c r="AH98" s="988" t="s">
        <v>722</v>
      </c>
      <c r="AI98" s="988" t="s">
        <v>723</v>
      </c>
      <c r="AK98" s="988" t="s">
        <v>1545</v>
      </c>
      <c r="AL98" s="988" t="s">
        <v>440</v>
      </c>
      <c r="AN98" s="923"/>
      <c r="AO98" s="923"/>
      <c r="AQ98" s="923"/>
      <c r="AR98" s="988" t="b">
        <v>0</v>
      </c>
      <c r="AS98" s="988" t="b">
        <v>0</v>
      </c>
      <c r="AT98" s="988" t="b">
        <v>0</v>
      </c>
      <c r="AU98" s="923"/>
      <c r="AV98" s="923"/>
      <c r="AW98" s="988" t="s">
        <v>711</v>
      </c>
      <c r="AX98" s="988" t="s">
        <v>1546</v>
      </c>
      <c r="AY98" s="923"/>
      <c r="AZ98" s="923"/>
      <c r="BG98" s="923"/>
      <c r="BH98" s="988">
        <v>5.579464027E9</v>
      </c>
      <c r="BI98" s="988" t="b">
        <v>0</v>
      </c>
      <c r="BJ98" s="923"/>
      <c r="BK98" s="923"/>
      <c r="BL98" s="988" t="b">
        <v>0</v>
      </c>
      <c r="BM98" s="923"/>
      <c r="BN98" s="988" t="s">
        <v>1533</v>
      </c>
      <c r="BO98" s="923"/>
      <c r="BP98" s="923"/>
      <c r="BQ98" s="923"/>
      <c r="BS98" s="923"/>
      <c r="BU98" s="923"/>
      <c r="BW98" s="923"/>
      <c r="BX98" s="923"/>
      <c r="BY98" s="923"/>
      <c r="BZ98" s="988" t="s">
        <v>1547</v>
      </c>
      <c r="CA98" s="923"/>
      <c r="CB98" s="988" t="s">
        <v>32</v>
      </c>
      <c r="CC98" s="923"/>
      <c r="CE98" s="923"/>
      <c r="CG98" s="923"/>
      <c r="CH98" s="923"/>
      <c r="CI98" s="923"/>
      <c r="CJ98" s="988" t="b">
        <v>0</v>
      </c>
      <c r="CL98" s="923"/>
      <c r="CN98" s="923"/>
      <c r="CO98" s="988" t="b">
        <v>0</v>
      </c>
      <c r="CP98" s="923"/>
      <c r="CQ98" s="988" t="b">
        <v>1</v>
      </c>
      <c r="CR98" s="923"/>
      <c r="CU98" s="923"/>
      <c r="CV98" s="988" t="b">
        <v>1</v>
      </c>
      <c r="CW98" s="923"/>
      <c r="CY98" s="923"/>
      <c r="CZ98" s="988" t="s">
        <v>436</v>
      </c>
      <c r="DA98" s="923"/>
      <c r="DB98" s="988" t="s">
        <v>717</v>
      </c>
      <c r="DD98" s="988" t="s">
        <v>439</v>
      </c>
      <c r="DE98" s="988" t="s">
        <v>718</v>
      </c>
      <c r="DF98" s="988" t="s">
        <v>719</v>
      </c>
      <c r="DG98" s="923"/>
      <c r="DH98" s="923"/>
      <c r="DI98" s="988" t="s">
        <v>1548</v>
      </c>
      <c r="DJ98" s="988" t="s">
        <v>721</v>
      </c>
      <c r="DK98" s="988" t="s">
        <v>722</v>
      </c>
      <c r="DL98" s="988" t="s">
        <v>723</v>
      </c>
      <c r="DM98" s="923"/>
      <c r="DN98" s="923"/>
      <c r="DO98" s="923"/>
      <c r="DR98" s="923"/>
      <c r="DS98" s="988" t="s">
        <v>1537</v>
      </c>
      <c r="DT98" s="923"/>
      <c r="DU98" s="923"/>
      <c r="DV98" s="923"/>
      <c r="DW98" s="988" t="s">
        <v>1549</v>
      </c>
      <c r="DX98" s="988" t="b">
        <v>0</v>
      </c>
      <c r="DY98" s="1058">
        <v>0.0</v>
      </c>
      <c r="DZ98" s="988" t="s">
        <v>164</v>
      </c>
      <c r="EA98" s="988" t="s">
        <v>727</v>
      </c>
      <c r="EB98" s="923"/>
      <c r="EC98" s="923"/>
      <c r="ED98" s="923"/>
      <c r="EE98" s="923"/>
    </row>
    <row r="99">
      <c r="A99" s="988" t="s">
        <v>1533</v>
      </c>
      <c r="B99" s="988" t="s">
        <v>1534</v>
      </c>
      <c r="C99" s="988" t="s">
        <v>1535</v>
      </c>
      <c r="E99" s="923"/>
      <c r="K99" s="923"/>
      <c r="L99" s="988" t="s">
        <v>706</v>
      </c>
      <c r="M99" s="923"/>
      <c r="N99" s="988" t="b">
        <v>0</v>
      </c>
      <c r="Q99" s="988" t="s">
        <v>1550</v>
      </c>
      <c r="R99" s="1056"/>
      <c r="S99" s="923"/>
      <c r="T99" s="988" t="b">
        <v>0</v>
      </c>
      <c r="U99" s="988" t="b">
        <v>0</v>
      </c>
      <c r="V99" s="988" t="b">
        <v>0</v>
      </c>
      <c r="W99" s="988" t="b">
        <v>0</v>
      </c>
      <c r="X99" s="988" t="b">
        <v>0</v>
      </c>
      <c r="Z99" s="923"/>
      <c r="AA99" s="988" t="s">
        <v>1537</v>
      </c>
      <c r="AB99" s="923"/>
      <c r="AC99" s="923"/>
      <c r="AD99" s="923"/>
      <c r="AE99" s="923"/>
      <c r="AF99" s="923"/>
      <c r="AG99" s="988" t="s">
        <v>721</v>
      </c>
      <c r="AH99" s="988" t="s">
        <v>722</v>
      </c>
      <c r="AI99" s="988" t="s">
        <v>723</v>
      </c>
      <c r="AJ99" s="923"/>
      <c r="AK99" s="988" t="s">
        <v>1551</v>
      </c>
      <c r="AL99" s="988" t="s">
        <v>496</v>
      </c>
      <c r="AN99" s="923"/>
      <c r="AO99" s="923"/>
      <c r="AQ99" s="923"/>
      <c r="AR99" s="988" t="b">
        <v>0</v>
      </c>
      <c r="AS99" s="988" t="b">
        <v>0</v>
      </c>
      <c r="AT99" s="988" t="b">
        <v>0</v>
      </c>
      <c r="AU99" s="923"/>
      <c r="AW99" s="988" t="s">
        <v>711</v>
      </c>
      <c r="AX99" s="988" t="s">
        <v>1552</v>
      </c>
      <c r="AY99" s="923"/>
      <c r="AZ99" s="923"/>
      <c r="BF99" s="1059"/>
      <c r="BG99" s="923"/>
      <c r="BH99" s="988">
        <v>7.225769663E9</v>
      </c>
      <c r="BI99" s="988" t="b">
        <v>0</v>
      </c>
      <c r="BJ99" s="923"/>
      <c r="BK99" s="923"/>
      <c r="BL99" s="988" t="b">
        <v>0</v>
      </c>
      <c r="BM99" s="923"/>
      <c r="BN99" s="988" t="s">
        <v>1533</v>
      </c>
      <c r="BO99" s="923"/>
      <c r="BP99" s="923"/>
      <c r="BQ99" s="923"/>
      <c r="BS99" s="923"/>
      <c r="BU99" s="923"/>
      <c r="BW99" s="923"/>
      <c r="BX99" s="923"/>
      <c r="BY99" s="923"/>
      <c r="BZ99" s="988" t="s">
        <v>1553</v>
      </c>
      <c r="CA99" s="923"/>
      <c r="CB99" s="988" t="s">
        <v>32</v>
      </c>
      <c r="CC99" s="923"/>
      <c r="CE99" s="923"/>
      <c r="CG99" s="923"/>
      <c r="CH99" s="923"/>
      <c r="CI99" s="923"/>
      <c r="CJ99" s="988" t="b">
        <v>0</v>
      </c>
      <c r="CL99" s="923"/>
      <c r="CM99" s="923"/>
      <c r="CN99" s="923"/>
      <c r="CO99" s="988" t="b">
        <v>0</v>
      </c>
      <c r="CP99" s="923"/>
      <c r="CQ99" s="988" t="b">
        <v>1</v>
      </c>
      <c r="CR99" s="923"/>
      <c r="CT99" s="923"/>
      <c r="CU99" s="923"/>
      <c r="CV99" s="988" t="b">
        <v>1</v>
      </c>
      <c r="CW99" s="923"/>
      <c r="CY99" s="923"/>
      <c r="CZ99" s="988" t="s">
        <v>436</v>
      </c>
      <c r="DA99" s="923"/>
      <c r="DB99" s="988" t="s">
        <v>717</v>
      </c>
      <c r="DD99" s="988" t="s">
        <v>439</v>
      </c>
      <c r="DE99" s="988" t="s">
        <v>718</v>
      </c>
      <c r="DF99" s="988" t="s">
        <v>719</v>
      </c>
      <c r="DG99" s="923"/>
      <c r="DH99" s="923"/>
      <c r="DI99" s="988" t="s">
        <v>1554</v>
      </c>
      <c r="DJ99" s="988" t="s">
        <v>721</v>
      </c>
      <c r="DK99" s="988" t="s">
        <v>722</v>
      </c>
      <c r="DL99" s="988" t="s">
        <v>723</v>
      </c>
      <c r="DM99" s="923"/>
      <c r="DN99" s="923"/>
      <c r="DR99" s="923"/>
      <c r="DS99" s="988" t="s">
        <v>1537</v>
      </c>
      <c r="DT99" s="923"/>
      <c r="DU99" s="923"/>
      <c r="DV99" s="923"/>
      <c r="DW99" s="988" t="s">
        <v>1555</v>
      </c>
      <c r="DX99" s="988" t="b">
        <v>0</v>
      </c>
      <c r="DY99" s="1058">
        <v>0.0</v>
      </c>
      <c r="DZ99" s="988" t="s">
        <v>164</v>
      </c>
      <c r="EA99" s="988" t="s">
        <v>727</v>
      </c>
      <c r="EB99" s="923"/>
      <c r="EC99" s="923"/>
      <c r="ED99" s="923"/>
      <c r="EE99" s="923"/>
    </row>
    <row r="100">
      <c r="A100" s="988" t="s">
        <v>1533</v>
      </c>
      <c r="B100" s="988" t="s">
        <v>1534</v>
      </c>
      <c r="C100" s="988" t="s">
        <v>1535</v>
      </c>
      <c r="D100" s="923"/>
      <c r="E100" s="923"/>
      <c r="L100" s="988" t="s">
        <v>706</v>
      </c>
      <c r="N100" s="988" t="b">
        <v>0</v>
      </c>
      <c r="P100" s="923"/>
      <c r="Q100" s="988" t="s">
        <v>1556</v>
      </c>
      <c r="R100" s="1056"/>
      <c r="S100" s="923"/>
      <c r="T100" s="988" t="b">
        <v>0</v>
      </c>
      <c r="U100" s="988" t="b">
        <v>0</v>
      </c>
      <c r="V100" s="988" t="b">
        <v>0</v>
      </c>
      <c r="W100" s="988" t="b">
        <v>0</v>
      </c>
      <c r="X100" s="988" t="b">
        <v>0</v>
      </c>
      <c r="Y100" s="923"/>
      <c r="Z100" s="923"/>
      <c r="AA100" s="988" t="s">
        <v>1537</v>
      </c>
      <c r="AC100" s="923"/>
      <c r="AF100" s="923"/>
      <c r="AG100" s="988" t="s">
        <v>721</v>
      </c>
      <c r="AH100" s="988" t="s">
        <v>722</v>
      </c>
      <c r="AI100" s="988" t="s">
        <v>723</v>
      </c>
      <c r="AK100" s="988" t="s">
        <v>436</v>
      </c>
      <c r="AL100" s="988" t="s">
        <v>1557</v>
      </c>
      <c r="AN100" s="923"/>
      <c r="AO100" s="923"/>
      <c r="AQ100" s="923"/>
      <c r="AR100" s="988" t="b">
        <v>0</v>
      </c>
      <c r="AS100" s="988" t="b">
        <v>0</v>
      </c>
      <c r="AT100" s="988" t="b">
        <v>0</v>
      </c>
      <c r="AU100" s="923"/>
      <c r="AW100" s="988" t="s">
        <v>711</v>
      </c>
      <c r="AX100" s="988" t="s">
        <v>1558</v>
      </c>
      <c r="AY100" s="923"/>
      <c r="AZ100" s="923"/>
      <c r="BG100" s="923"/>
      <c r="BH100" s="988">
        <v>5.527306817E9</v>
      </c>
      <c r="BI100" s="988" t="b">
        <v>0</v>
      </c>
      <c r="BK100" s="923"/>
      <c r="BL100" s="988" t="b">
        <v>0</v>
      </c>
      <c r="BM100" s="923"/>
      <c r="BN100" s="988" t="s">
        <v>1533</v>
      </c>
      <c r="BO100" s="923"/>
      <c r="BP100" s="923"/>
      <c r="BQ100" s="923"/>
      <c r="BS100" s="923"/>
      <c r="BU100" s="923"/>
      <c r="BW100" s="923"/>
      <c r="BX100" s="923"/>
      <c r="BY100" s="923"/>
      <c r="BZ100" s="988" t="s">
        <v>1559</v>
      </c>
      <c r="CA100" s="923"/>
      <c r="CB100" s="988" t="s">
        <v>32</v>
      </c>
      <c r="CC100" s="923"/>
      <c r="CE100" s="923"/>
      <c r="CG100" s="923"/>
      <c r="CH100" s="923"/>
      <c r="CI100" s="923"/>
      <c r="CJ100" s="988" t="b">
        <v>0</v>
      </c>
      <c r="CL100" s="923"/>
      <c r="CN100" s="923"/>
      <c r="CO100" s="988" t="b">
        <v>0</v>
      </c>
      <c r="CP100" s="923"/>
      <c r="CQ100" s="988" t="b">
        <v>1</v>
      </c>
      <c r="CR100" s="923"/>
      <c r="CT100" s="923"/>
      <c r="CU100" s="923"/>
      <c r="CV100" s="988" t="b">
        <v>1</v>
      </c>
      <c r="CW100" s="923"/>
      <c r="CY100" s="923"/>
      <c r="CZ100" s="988" t="s">
        <v>1560</v>
      </c>
      <c r="DA100" s="923"/>
      <c r="DB100" s="988" t="s">
        <v>717</v>
      </c>
      <c r="DD100" s="988" t="s">
        <v>451</v>
      </c>
      <c r="DE100" s="988" t="s">
        <v>718</v>
      </c>
      <c r="DF100" s="988" t="s">
        <v>719</v>
      </c>
      <c r="DG100" s="923"/>
      <c r="DH100" s="923"/>
      <c r="DI100" s="988" t="s">
        <v>1288</v>
      </c>
      <c r="DJ100" s="988" t="s">
        <v>721</v>
      </c>
      <c r="DK100" s="988" t="s">
        <v>722</v>
      </c>
      <c r="DL100" s="988" t="s">
        <v>723</v>
      </c>
      <c r="DM100" s="923"/>
      <c r="DN100" s="923"/>
      <c r="DO100" s="923"/>
      <c r="DR100" s="923"/>
      <c r="DS100" s="988" t="s">
        <v>1537</v>
      </c>
      <c r="DT100" s="923"/>
      <c r="DU100" s="923"/>
      <c r="DV100" s="923"/>
      <c r="DW100" s="988" t="s">
        <v>1561</v>
      </c>
      <c r="DX100" s="988" t="b">
        <v>0</v>
      </c>
      <c r="DY100" s="1058">
        <v>0.0</v>
      </c>
      <c r="DZ100" s="988" t="s">
        <v>454</v>
      </c>
      <c r="EA100" s="988" t="s">
        <v>727</v>
      </c>
      <c r="EB100" s="923"/>
      <c r="EC100" s="923"/>
      <c r="ED100" s="923"/>
      <c r="EE100" s="923"/>
    </row>
    <row r="101">
      <c r="A101" s="988" t="s">
        <v>1533</v>
      </c>
      <c r="B101" s="988" t="s">
        <v>1534</v>
      </c>
      <c r="C101" s="988" t="s">
        <v>1535</v>
      </c>
      <c r="D101" s="923"/>
      <c r="E101" s="923"/>
      <c r="I101" s="923"/>
      <c r="L101" s="988" t="s">
        <v>706</v>
      </c>
      <c r="N101" s="988" t="b">
        <v>0</v>
      </c>
      <c r="P101" s="923"/>
      <c r="Q101" s="988" t="s">
        <v>1562</v>
      </c>
      <c r="R101" s="1056"/>
      <c r="S101" s="923"/>
      <c r="T101" s="988" t="b">
        <v>0</v>
      </c>
      <c r="U101" s="988" t="b">
        <v>0</v>
      </c>
      <c r="V101" s="988" t="b">
        <v>0</v>
      </c>
      <c r="W101" s="988" t="b">
        <v>0</v>
      </c>
      <c r="X101" s="988" t="b">
        <v>0</v>
      </c>
      <c r="Y101" s="923"/>
      <c r="Z101" s="923"/>
      <c r="AA101" s="988" t="s">
        <v>1537</v>
      </c>
      <c r="AB101" s="923"/>
      <c r="AC101" s="923"/>
      <c r="AD101" s="923"/>
      <c r="AF101" s="923"/>
      <c r="AG101" s="988" t="s">
        <v>721</v>
      </c>
      <c r="AH101" s="988" t="s">
        <v>722</v>
      </c>
      <c r="AI101" s="988" t="s">
        <v>723</v>
      </c>
      <c r="AK101" s="988" t="s">
        <v>1563</v>
      </c>
      <c r="AL101" s="988" t="s">
        <v>440</v>
      </c>
      <c r="AN101" s="923"/>
      <c r="AO101" s="923"/>
      <c r="AQ101" s="923"/>
      <c r="AR101" s="988" t="b">
        <v>0</v>
      </c>
      <c r="AS101" s="988" t="b">
        <v>0</v>
      </c>
      <c r="AT101" s="988" t="b">
        <v>0</v>
      </c>
      <c r="AU101" s="923"/>
      <c r="AW101" s="988" t="s">
        <v>711</v>
      </c>
      <c r="AX101" s="988" t="s">
        <v>1564</v>
      </c>
      <c r="AY101" s="923"/>
      <c r="AZ101" s="923"/>
      <c r="BG101" s="923"/>
      <c r="BH101" s="988">
        <v>5.562025369E9</v>
      </c>
      <c r="BI101" s="988" t="b">
        <v>0</v>
      </c>
      <c r="BJ101" s="923"/>
      <c r="BK101" s="923"/>
      <c r="BL101" s="988" t="b">
        <v>0</v>
      </c>
      <c r="BM101" s="923"/>
      <c r="BN101" s="988" t="s">
        <v>1533</v>
      </c>
      <c r="BO101" s="923"/>
      <c r="BP101" s="923"/>
      <c r="BQ101" s="923"/>
      <c r="BS101" s="923"/>
      <c r="BU101" s="923"/>
      <c r="BW101" s="923"/>
      <c r="BX101" s="923"/>
      <c r="BY101" s="923"/>
      <c r="BZ101" s="988" t="s">
        <v>1565</v>
      </c>
      <c r="CA101" s="923"/>
      <c r="CB101" s="988" t="s">
        <v>32</v>
      </c>
      <c r="CC101" s="923"/>
      <c r="CE101" s="923"/>
      <c r="CG101" s="923"/>
      <c r="CH101" s="923"/>
      <c r="CI101" s="923"/>
      <c r="CJ101" s="988" t="b">
        <v>0</v>
      </c>
      <c r="CL101" s="923"/>
      <c r="CM101" s="923"/>
      <c r="CN101" s="923"/>
      <c r="CO101" s="988" t="b">
        <v>0</v>
      </c>
      <c r="CP101" s="923"/>
      <c r="CQ101" s="988" t="b">
        <v>1</v>
      </c>
      <c r="CR101" s="923"/>
      <c r="CT101" s="923"/>
      <c r="CU101" s="923"/>
      <c r="CV101" s="988" t="b">
        <v>1</v>
      </c>
      <c r="CW101" s="923"/>
      <c r="CY101" s="923"/>
      <c r="CZ101" s="988" t="s">
        <v>436</v>
      </c>
      <c r="DA101" s="923"/>
      <c r="DB101" s="988" t="s">
        <v>717</v>
      </c>
      <c r="DD101" s="988" t="s">
        <v>439</v>
      </c>
      <c r="DE101" s="988" t="s">
        <v>718</v>
      </c>
      <c r="DF101" s="988" t="s">
        <v>719</v>
      </c>
      <c r="DG101" s="923"/>
      <c r="DH101" s="923"/>
      <c r="DI101" s="988" t="s">
        <v>1566</v>
      </c>
      <c r="DJ101" s="988" t="s">
        <v>721</v>
      </c>
      <c r="DK101" s="988" t="s">
        <v>722</v>
      </c>
      <c r="DL101" s="988" t="s">
        <v>723</v>
      </c>
      <c r="DM101" s="923"/>
      <c r="DN101" s="923"/>
      <c r="DO101" s="923"/>
      <c r="DR101" s="923"/>
      <c r="DS101" s="988" t="s">
        <v>1537</v>
      </c>
      <c r="DU101" s="923"/>
      <c r="DV101" s="923"/>
      <c r="DW101" s="988" t="s">
        <v>1567</v>
      </c>
      <c r="DX101" s="988" t="b">
        <v>0</v>
      </c>
      <c r="DY101" s="1058">
        <v>0.0</v>
      </c>
      <c r="DZ101" s="988" t="s">
        <v>164</v>
      </c>
      <c r="EA101" s="988" t="s">
        <v>727</v>
      </c>
      <c r="EB101" s="923"/>
      <c r="EC101" s="923"/>
      <c r="ED101" s="923"/>
      <c r="EE101" s="923"/>
    </row>
    <row r="102">
      <c r="A102" s="988" t="s">
        <v>1533</v>
      </c>
      <c r="B102" s="988" t="s">
        <v>1534</v>
      </c>
      <c r="C102" s="988" t="s">
        <v>1535</v>
      </c>
      <c r="E102" s="923"/>
      <c r="I102" s="923"/>
      <c r="J102" s="923"/>
      <c r="L102" s="988" t="s">
        <v>706</v>
      </c>
      <c r="N102" s="988" t="b">
        <v>0</v>
      </c>
      <c r="P102" s="923"/>
      <c r="Q102" s="988" t="s">
        <v>1568</v>
      </c>
      <c r="R102" s="1056"/>
      <c r="S102" s="923"/>
      <c r="T102" s="988" t="b">
        <v>0</v>
      </c>
      <c r="U102" s="988" t="b">
        <v>0</v>
      </c>
      <c r="V102" s="988" t="b">
        <v>0</v>
      </c>
      <c r="W102" s="988" t="b">
        <v>0</v>
      </c>
      <c r="X102" s="988" t="b">
        <v>0</v>
      </c>
      <c r="Y102" s="923"/>
      <c r="Z102" s="923"/>
      <c r="AA102" s="988" t="s">
        <v>1537</v>
      </c>
      <c r="AC102" s="923"/>
      <c r="AF102" s="923"/>
      <c r="AG102" s="988" t="s">
        <v>721</v>
      </c>
      <c r="AH102" s="988" t="s">
        <v>722</v>
      </c>
      <c r="AI102" s="988" t="s">
        <v>723</v>
      </c>
      <c r="AK102" s="988" t="s">
        <v>1569</v>
      </c>
      <c r="AL102" s="988" t="s">
        <v>440</v>
      </c>
      <c r="AN102" s="923"/>
      <c r="AO102" s="923"/>
      <c r="AQ102" s="923"/>
      <c r="AR102" s="988" t="b">
        <v>0</v>
      </c>
      <c r="AS102" s="988" t="b">
        <v>0</v>
      </c>
      <c r="AT102" s="988" t="b">
        <v>0</v>
      </c>
      <c r="AU102" s="923"/>
      <c r="AW102" s="988" t="s">
        <v>711</v>
      </c>
      <c r="AX102" s="988" t="s">
        <v>1570</v>
      </c>
      <c r="AY102" s="923"/>
      <c r="AZ102" s="923"/>
      <c r="BG102" s="923"/>
      <c r="BH102" s="988">
        <v>2.214087357E9</v>
      </c>
      <c r="BI102" s="988" t="b">
        <v>0</v>
      </c>
      <c r="BJ102" s="923"/>
      <c r="BK102" s="923"/>
      <c r="BL102" s="988" t="b">
        <v>0</v>
      </c>
      <c r="BM102" s="923"/>
      <c r="BN102" s="988" t="s">
        <v>1533</v>
      </c>
      <c r="BO102" s="923"/>
      <c r="BP102" s="923"/>
      <c r="BQ102" s="923"/>
      <c r="BS102" s="923"/>
      <c r="BU102" s="923"/>
      <c r="BW102" s="923"/>
      <c r="BX102" s="923"/>
      <c r="BY102" s="923"/>
      <c r="BZ102" s="988" t="s">
        <v>1571</v>
      </c>
      <c r="CA102" s="923"/>
      <c r="CB102" s="988" t="s">
        <v>32</v>
      </c>
      <c r="CC102" s="923"/>
      <c r="CE102" s="923"/>
      <c r="CG102" s="923"/>
      <c r="CH102" s="923"/>
      <c r="CI102" s="923"/>
      <c r="CJ102" s="988" t="b">
        <v>0</v>
      </c>
      <c r="CL102" s="923"/>
      <c r="CM102" s="923"/>
      <c r="CN102" s="923"/>
      <c r="CO102" s="988" t="b">
        <v>0</v>
      </c>
      <c r="CP102" s="923"/>
      <c r="CQ102" s="988" t="b">
        <v>1</v>
      </c>
      <c r="CR102" s="923"/>
      <c r="CT102" s="923"/>
      <c r="CU102" s="923"/>
      <c r="CV102" s="988" t="b">
        <v>1</v>
      </c>
      <c r="CW102" s="923"/>
      <c r="CY102" s="923"/>
      <c r="CZ102" s="988" t="s">
        <v>436</v>
      </c>
      <c r="DA102" s="923"/>
      <c r="DB102" s="988" t="s">
        <v>717</v>
      </c>
      <c r="DD102" s="988" t="s">
        <v>439</v>
      </c>
      <c r="DE102" s="988" t="s">
        <v>718</v>
      </c>
      <c r="DF102" s="988" t="s">
        <v>719</v>
      </c>
      <c r="DG102" s="923"/>
      <c r="DH102" s="923"/>
      <c r="DI102" s="988" t="s">
        <v>1572</v>
      </c>
      <c r="DJ102" s="988" t="s">
        <v>721</v>
      </c>
      <c r="DK102" s="988" t="s">
        <v>722</v>
      </c>
      <c r="DL102" s="988" t="s">
        <v>723</v>
      </c>
      <c r="DM102" s="923"/>
      <c r="DN102" s="923"/>
      <c r="DO102" s="923"/>
      <c r="DR102" s="923"/>
      <c r="DS102" s="988" t="s">
        <v>1537</v>
      </c>
      <c r="DT102" s="923"/>
      <c r="DU102" s="923"/>
      <c r="DV102" s="923"/>
      <c r="DW102" s="988" t="s">
        <v>1573</v>
      </c>
      <c r="DX102" s="988" t="b">
        <v>0</v>
      </c>
      <c r="DY102" s="1058">
        <v>0.0</v>
      </c>
      <c r="DZ102" s="988" t="s">
        <v>164</v>
      </c>
      <c r="EA102" s="988" t="s">
        <v>727</v>
      </c>
      <c r="EB102" s="923"/>
      <c r="EC102" s="923"/>
      <c r="ED102" s="923"/>
      <c r="EE102" s="923"/>
    </row>
    <row r="103">
      <c r="A103" s="988" t="s">
        <v>1533</v>
      </c>
      <c r="B103" s="988" t="s">
        <v>1534</v>
      </c>
      <c r="C103" s="988" t="s">
        <v>1535</v>
      </c>
      <c r="E103" s="923"/>
      <c r="J103" s="923"/>
      <c r="L103" s="988" t="s">
        <v>706</v>
      </c>
      <c r="N103" s="988" t="b">
        <v>0</v>
      </c>
      <c r="P103" s="923"/>
      <c r="Q103" s="988" t="s">
        <v>1574</v>
      </c>
      <c r="R103" s="1056"/>
      <c r="S103" s="923"/>
      <c r="T103" s="988" t="b">
        <v>0</v>
      </c>
      <c r="U103" s="988" t="b">
        <v>0</v>
      </c>
      <c r="V103" s="988" t="b">
        <v>0</v>
      </c>
      <c r="W103" s="988" t="b">
        <v>0</v>
      </c>
      <c r="X103" s="988" t="b">
        <v>0</v>
      </c>
      <c r="Y103" s="923"/>
      <c r="Z103" s="923"/>
      <c r="AA103" s="988" t="s">
        <v>1537</v>
      </c>
      <c r="AB103" s="923"/>
      <c r="AC103" s="923"/>
      <c r="AD103" s="923"/>
      <c r="AF103" s="923"/>
      <c r="AG103" s="988" t="s">
        <v>721</v>
      </c>
      <c r="AH103" s="988" t="s">
        <v>722</v>
      </c>
      <c r="AI103" s="988" t="s">
        <v>723</v>
      </c>
      <c r="AK103" s="988" t="s">
        <v>1575</v>
      </c>
      <c r="AL103" s="988" t="s">
        <v>496</v>
      </c>
      <c r="AN103" s="923"/>
      <c r="AO103" s="923"/>
      <c r="AQ103" s="923"/>
      <c r="AR103" s="988" t="b">
        <v>0</v>
      </c>
      <c r="AS103" s="988" t="b">
        <v>0</v>
      </c>
      <c r="AT103" s="988" t="b">
        <v>0</v>
      </c>
      <c r="AU103" s="923"/>
      <c r="AW103" s="988" t="s">
        <v>711</v>
      </c>
      <c r="AX103" s="988" t="s">
        <v>1576</v>
      </c>
      <c r="AY103" s="923"/>
      <c r="AZ103" s="923"/>
      <c r="BG103" s="923"/>
      <c r="BH103" s="988">
        <v>8.12434471E9</v>
      </c>
      <c r="BI103" s="988" t="b">
        <v>0</v>
      </c>
      <c r="BJ103" s="923"/>
      <c r="BK103" s="923"/>
      <c r="BL103" s="988" t="b">
        <v>0</v>
      </c>
      <c r="BM103" s="923"/>
      <c r="BN103" s="988" t="s">
        <v>1533</v>
      </c>
      <c r="BO103" s="923"/>
      <c r="BP103" s="923"/>
      <c r="BS103" s="923"/>
      <c r="BU103" s="923"/>
      <c r="BW103" s="923"/>
      <c r="BX103" s="923"/>
      <c r="BY103" s="923"/>
      <c r="BZ103" s="988" t="s">
        <v>1577</v>
      </c>
      <c r="CA103" s="923"/>
      <c r="CB103" s="988" t="s">
        <v>32</v>
      </c>
      <c r="CC103" s="923"/>
      <c r="CE103" s="923"/>
      <c r="CG103" s="923"/>
      <c r="CH103" s="923"/>
      <c r="CI103" s="923"/>
      <c r="CJ103" s="988" t="b">
        <v>0</v>
      </c>
      <c r="CL103" s="923"/>
      <c r="CN103" s="923"/>
      <c r="CO103" s="988" t="b">
        <v>0</v>
      </c>
      <c r="CP103" s="923"/>
      <c r="CQ103" s="988" t="b">
        <v>1</v>
      </c>
      <c r="CR103" s="923"/>
      <c r="CT103" s="923"/>
      <c r="CU103" s="923"/>
      <c r="CV103" s="988" t="b">
        <v>1</v>
      </c>
      <c r="CW103" s="923"/>
      <c r="CY103" s="923"/>
      <c r="CZ103" s="988" t="s">
        <v>436</v>
      </c>
      <c r="DA103" s="923"/>
      <c r="DB103" s="988" t="s">
        <v>717</v>
      </c>
      <c r="DD103" s="988" t="s">
        <v>439</v>
      </c>
      <c r="DE103" s="988" t="s">
        <v>718</v>
      </c>
      <c r="DF103" s="988" t="s">
        <v>719</v>
      </c>
      <c r="DG103" s="923"/>
      <c r="DH103" s="923"/>
      <c r="DI103" s="988" t="s">
        <v>1578</v>
      </c>
      <c r="DJ103" s="988" t="s">
        <v>721</v>
      </c>
      <c r="DK103" s="988" t="s">
        <v>722</v>
      </c>
      <c r="DL103" s="988" t="s">
        <v>723</v>
      </c>
      <c r="DM103" s="923"/>
      <c r="DN103" s="923"/>
      <c r="DR103" s="923"/>
      <c r="DS103" s="988" t="s">
        <v>1537</v>
      </c>
      <c r="DT103" s="923"/>
      <c r="DU103" s="923"/>
      <c r="DV103" s="923"/>
      <c r="DW103" s="988" t="s">
        <v>1579</v>
      </c>
      <c r="DX103" s="988" t="b">
        <v>0</v>
      </c>
      <c r="DY103" s="1058">
        <v>0.0</v>
      </c>
      <c r="DZ103" s="988" t="s">
        <v>164</v>
      </c>
      <c r="EA103" s="988" t="s">
        <v>727</v>
      </c>
      <c r="EB103" s="923"/>
      <c r="EC103" s="923"/>
      <c r="ED103" s="923"/>
      <c r="EE103" s="923"/>
    </row>
    <row r="104">
      <c r="A104" s="988" t="s">
        <v>1533</v>
      </c>
      <c r="B104" s="988" t="s">
        <v>1534</v>
      </c>
      <c r="C104" s="988" t="s">
        <v>1535</v>
      </c>
      <c r="D104" s="923"/>
      <c r="E104" s="923"/>
      <c r="J104" s="923"/>
      <c r="L104" s="988" t="s">
        <v>706</v>
      </c>
      <c r="M104" s="923"/>
      <c r="N104" s="988" t="b">
        <v>0</v>
      </c>
      <c r="P104" s="923"/>
      <c r="Q104" s="988" t="s">
        <v>1580</v>
      </c>
      <c r="R104" s="1056"/>
      <c r="S104" s="923"/>
      <c r="T104" s="988" t="b">
        <v>0</v>
      </c>
      <c r="U104" s="988" t="b">
        <v>0</v>
      </c>
      <c r="V104" s="988" t="b">
        <v>0</v>
      </c>
      <c r="W104" s="988" t="b">
        <v>0</v>
      </c>
      <c r="X104" s="988" t="b">
        <v>0</v>
      </c>
      <c r="Y104" s="923"/>
      <c r="Z104" s="923"/>
      <c r="AA104" s="988" t="s">
        <v>1537</v>
      </c>
      <c r="AC104" s="923"/>
      <c r="AF104" s="923"/>
      <c r="AG104" s="988" t="s">
        <v>721</v>
      </c>
      <c r="AH104" s="988" t="s">
        <v>722</v>
      </c>
      <c r="AI104" s="988" t="s">
        <v>723</v>
      </c>
      <c r="AK104" s="988" t="s">
        <v>1581</v>
      </c>
      <c r="AL104" s="988" t="s">
        <v>496</v>
      </c>
      <c r="AN104" s="923"/>
      <c r="AO104" s="923"/>
      <c r="AQ104" s="923"/>
      <c r="AR104" s="988" t="b">
        <v>0</v>
      </c>
      <c r="AS104" s="988" t="b">
        <v>0</v>
      </c>
      <c r="AT104" s="988" t="b">
        <v>0</v>
      </c>
      <c r="AU104" s="923"/>
      <c r="AW104" s="988" t="s">
        <v>711</v>
      </c>
      <c r="AX104" s="988" t="s">
        <v>1582</v>
      </c>
      <c r="AY104" s="923"/>
      <c r="AZ104" s="923"/>
      <c r="BE104" s="923"/>
      <c r="BG104" s="923"/>
      <c r="BH104" s="988">
        <v>4.651087641E9</v>
      </c>
      <c r="BI104" s="988" t="b">
        <v>0</v>
      </c>
      <c r="BJ104" s="923"/>
      <c r="BK104" s="923"/>
      <c r="BL104" s="988" t="b">
        <v>0</v>
      </c>
      <c r="BM104" s="923"/>
      <c r="BN104" s="988" t="s">
        <v>1533</v>
      </c>
      <c r="BO104" s="923"/>
      <c r="BP104" s="923"/>
      <c r="BS104" s="923"/>
      <c r="BU104" s="923"/>
      <c r="BW104" s="923"/>
      <c r="BX104" s="923"/>
      <c r="BY104" s="923"/>
      <c r="BZ104" s="988" t="s">
        <v>1583</v>
      </c>
      <c r="CA104" s="923"/>
      <c r="CB104" s="988" t="s">
        <v>32</v>
      </c>
      <c r="CC104" s="923"/>
      <c r="CE104" s="923"/>
      <c r="CG104" s="923"/>
      <c r="CH104" s="923"/>
      <c r="CI104" s="923"/>
      <c r="CJ104" s="988" t="b">
        <v>0</v>
      </c>
      <c r="CK104" s="923"/>
      <c r="CL104" s="923"/>
      <c r="CN104" s="923"/>
      <c r="CO104" s="988" t="b">
        <v>0</v>
      </c>
      <c r="CP104" s="923"/>
      <c r="CQ104" s="988" t="b">
        <v>1</v>
      </c>
      <c r="CR104" s="923"/>
      <c r="CT104" s="923"/>
      <c r="CU104" s="923"/>
      <c r="CV104" s="988" t="b">
        <v>1</v>
      </c>
      <c r="CW104" s="923"/>
      <c r="CY104" s="923"/>
      <c r="CZ104" s="988" t="s">
        <v>436</v>
      </c>
      <c r="DA104" s="923"/>
      <c r="DB104" s="988" t="s">
        <v>717</v>
      </c>
      <c r="DD104" s="988" t="s">
        <v>439</v>
      </c>
      <c r="DE104" s="988" t="s">
        <v>718</v>
      </c>
      <c r="DF104" s="988" t="s">
        <v>719</v>
      </c>
      <c r="DG104" s="923"/>
      <c r="DH104" s="923"/>
      <c r="DI104" s="988" t="s">
        <v>769</v>
      </c>
      <c r="DJ104" s="988" t="s">
        <v>721</v>
      </c>
      <c r="DK104" s="988" t="s">
        <v>722</v>
      </c>
      <c r="DL104" s="988" t="s">
        <v>723</v>
      </c>
      <c r="DM104" s="923"/>
      <c r="DN104" s="923"/>
      <c r="DO104" s="923"/>
      <c r="DR104" s="923"/>
      <c r="DS104" s="988" t="s">
        <v>1537</v>
      </c>
      <c r="DT104" s="923"/>
      <c r="DU104" s="923"/>
      <c r="DV104" s="923"/>
      <c r="DW104" s="988" t="s">
        <v>1584</v>
      </c>
      <c r="DX104" s="988" t="b">
        <v>0</v>
      </c>
      <c r="DY104" s="1058">
        <v>0.0</v>
      </c>
      <c r="DZ104" s="988" t="s">
        <v>164</v>
      </c>
      <c r="EA104" s="988" t="s">
        <v>727</v>
      </c>
      <c r="EB104" s="923"/>
      <c r="EC104" s="923"/>
      <c r="ED104" s="923"/>
      <c r="EE104" s="923"/>
    </row>
    <row r="105">
      <c r="A105" s="988" t="s">
        <v>1533</v>
      </c>
      <c r="B105" s="988" t="s">
        <v>1534</v>
      </c>
      <c r="C105" s="988" t="s">
        <v>1535</v>
      </c>
      <c r="D105" s="923"/>
      <c r="E105" s="923"/>
      <c r="J105" s="923"/>
      <c r="L105" s="988" t="s">
        <v>706</v>
      </c>
      <c r="M105" s="923"/>
      <c r="N105" s="988" t="b">
        <v>0</v>
      </c>
      <c r="P105" s="923"/>
      <c r="Q105" s="988" t="s">
        <v>1585</v>
      </c>
      <c r="R105" s="1056"/>
      <c r="S105" s="923"/>
      <c r="T105" s="988" t="b">
        <v>0</v>
      </c>
      <c r="U105" s="988" t="b">
        <v>0</v>
      </c>
      <c r="V105" s="988" t="b">
        <v>0</v>
      </c>
      <c r="W105" s="988" t="b">
        <v>0</v>
      </c>
      <c r="X105" s="988" t="b">
        <v>0</v>
      </c>
      <c r="Y105" s="923"/>
      <c r="Z105" s="923"/>
      <c r="AA105" s="988" t="s">
        <v>1537</v>
      </c>
      <c r="AB105" s="923"/>
      <c r="AC105" s="923"/>
      <c r="AF105" s="923"/>
      <c r="AG105" s="988" t="s">
        <v>721</v>
      </c>
      <c r="AH105" s="988" t="s">
        <v>722</v>
      </c>
      <c r="AI105" s="988" t="s">
        <v>723</v>
      </c>
      <c r="AK105" s="988" t="s">
        <v>1586</v>
      </c>
      <c r="AL105" s="988" t="s">
        <v>440</v>
      </c>
      <c r="AN105" s="923"/>
      <c r="AO105" s="923"/>
      <c r="AQ105" s="923"/>
      <c r="AR105" s="988" t="b">
        <v>0</v>
      </c>
      <c r="AS105" s="988" t="b">
        <v>0</v>
      </c>
      <c r="AT105" s="988" t="b">
        <v>0</v>
      </c>
      <c r="AU105" s="923"/>
      <c r="AV105" s="923"/>
      <c r="AW105" s="988" t="s">
        <v>711</v>
      </c>
      <c r="AX105" s="988" t="s">
        <v>1587</v>
      </c>
      <c r="AY105" s="923"/>
      <c r="AZ105" s="923"/>
      <c r="BE105" s="923"/>
      <c r="BG105" s="923"/>
      <c r="BH105" s="988">
        <v>9.515942362E9</v>
      </c>
      <c r="BI105" s="988" t="b">
        <v>0</v>
      </c>
      <c r="BK105" s="923"/>
      <c r="BL105" s="988" t="b">
        <v>0</v>
      </c>
      <c r="BM105" s="923"/>
      <c r="BN105" s="988" t="s">
        <v>1533</v>
      </c>
      <c r="BO105" s="923"/>
      <c r="BP105" s="923"/>
      <c r="BQ105" s="923"/>
      <c r="BS105" s="923"/>
      <c r="BU105" s="923"/>
      <c r="BW105" s="923"/>
      <c r="BX105" s="923"/>
      <c r="BY105" s="923"/>
      <c r="BZ105" s="988" t="s">
        <v>1588</v>
      </c>
      <c r="CA105" s="923"/>
      <c r="CB105" s="988" t="s">
        <v>32</v>
      </c>
      <c r="CC105" s="923"/>
      <c r="CE105" s="923"/>
      <c r="CG105" s="923"/>
      <c r="CH105" s="923"/>
      <c r="CI105" s="923"/>
      <c r="CJ105" s="988" t="b">
        <v>0</v>
      </c>
      <c r="CK105" s="923"/>
      <c r="CL105" s="923"/>
      <c r="CM105" s="923"/>
      <c r="CN105" s="923"/>
      <c r="CO105" s="988" t="b">
        <v>0</v>
      </c>
      <c r="CP105" s="923"/>
      <c r="CQ105" s="988" t="b">
        <v>1</v>
      </c>
      <c r="CR105" s="923"/>
      <c r="CT105" s="923"/>
      <c r="CU105" s="923"/>
      <c r="CV105" s="988" t="b">
        <v>1</v>
      </c>
      <c r="CW105" s="923"/>
      <c r="CY105" s="923"/>
      <c r="CZ105" s="988" t="s">
        <v>436</v>
      </c>
      <c r="DA105" s="923"/>
      <c r="DB105" s="988" t="s">
        <v>717</v>
      </c>
      <c r="DD105" s="988" t="s">
        <v>439</v>
      </c>
      <c r="DE105" s="988" t="s">
        <v>718</v>
      </c>
      <c r="DF105" s="988" t="s">
        <v>719</v>
      </c>
      <c r="DG105" s="923"/>
      <c r="DH105" s="923"/>
      <c r="DI105" s="988" t="s">
        <v>1589</v>
      </c>
      <c r="DJ105" s="988" t="s">
        <v>721</v>
      </c>
      <c r="DK105" s="988" t="s">
        <v>722</v>
      </c>
      <c r="DL105" s="988" t="s">
        <v>723</v>
      </c>
      <c r="DM105" s="923"/>
      <c r="DN105" s="923"/>
      <c r="DO105" s="923"/>
      <c r="DR105" s="923"/>
      <c r="DS105" s="988" t="s">
        <v>1537</v>
      </c>
      <c r="DT105" s="923"/>
      <c r="DU105" s="923"/>
      <c r="DV105" s="923"/>
      <c r="DW105" s="988" t="s">
        <v>1590</v>
      </c>
      <c r="DX105" s="988" t="b">
        <v>0</v>
      </c>
      <c r="DY105" s="1058">
        <v>0.0</v>
      </c>
      <c r="DZ105" s="988" t="s">
        <v>164</v>
      </c>
      <c r="EA105" s="988" t="s">
        <v>727</v>
      </c>
      <c r="EB105" s="923"/>
      <c r="EC105" s="923"/>
      <c r="ED105" s="923"/>
      <c r="EE105" s="923"/>
    </row>
    <row r="106">
      <c r="A106" s="988" t="s">
        <v>1533</v>
      </c>
      <c r="B106" s="988" t="s">
        <v>1534</v>
      </c>
      <c r="C106" s="988" t="s">
        <v>1535</v>
      </c>
      <c r="D106" s="923"/>
      <c r="E106" s="923"/>
      <c r="L106" s="988" t="s">
        <v>706</v>
      </c>
      <c r="N106" s="988" t="b">
        <v>0</v>
      </c>
      <c r="Q106" s="988" t="s">
        <v>1591</v>
      </c>
      <c r="R106" s="1056"/>
      <c r="S106" s="923"/>
      <c r="T106" s="988" t="b">
        <v>0</v>
      </c>
      <c r="U106" s="988" t="b">
        <v>0</v>
      </c>
      <c r="V106" s="988" t="b">
        <v>0</v>
      </c>
      <c r="W106" s="988" t="b">
        <v>0</v>
      </c>
      <c r="X106" s="988" t="b">
        <v>0</v>
      </c>
      <c r="Z106" s="923"/>
      <c r="AA106" s="988" t="s">
        <v>1537</v>
      </c>
      <c r="AC106" s="923"/>
      <c r="AF106" s="923"/>
      <c r="AG106" s="988" t="s">
        <v>721</v>
      </c>
      <c r="AH106" s="988" t="s">
        <v>722</v>
      </c>
      <c r="AI106" s="988" t="s">
        <v>723</v>
      </c>
      <c r="AK106" s="988" t="s">
        <v>1592</v>
      </c>
      <c r="AL106" s="988" t="s">
        <v>440</v>
      </c>
      <c r="AN106" s="923"/>
      <c r="AO106" s="923"/>
      <c r="AQ106" s="923"/>
      <c r="AR106" s="988" t="b">
        <v>0</v>
      </c>
      <c r="AS106" s="988" t="b">
        <v>0</v>
      </c>
      <c r="AT106" s="988" t="b">
        <v>0</v>
      </c>
      <c r="AU106" s="923"/>
      <c r="AV106" s="923"/>
      <c r="AW106" s="988" t="s">
        <v>711</v>
      </c>
      <c r="AX106" s="988" t="s">
        <v>1593</v>
      </c>
      <c r="AY106" s="923"/>
      <c r="AZ106" s="923"/>
      <c r="BG106" s="923"/>
      <c r="BH106" s="988">
        <v>5.25551072489E11</v>
      </c>
      <c r="BI106" s="988" t="b">
        <v>0</v>
      </c>
      <c r="BJ106" s="923"/>
      <c r="BK106" s="923"/>
      <c r="BL106" s="988" t="b">
        <v>0</v>
      </c>
      <c r="BM106" s="923"/>
      <c r="BN106" s="988" t="s">
        <v>1533</v>
      </c>
      <c r="BO106" s="923"/>
      <c r="BP106" s="923"/>
      <c r="BQ106" s="923"/>
      <c r="BS106" s="923"/>
      <c r="BU106" s="923"/>
      <c r="BW106" s="923"/>
      <c r="BX106" s="923"/>
      <c r="BY106" s="923"/>
      <c r="BZ106" s="988" t="s">
        <v>1594</v>
      </c>
      <c r="CA106" s="923"/>
      <c r="CB106" s="988" t="s">
        <v>32</v>
      </c>
      <c r="CC106" s="923"/>
      <c r="CE106" s="923"/>
      <c r="CG106" s="923"/>
      <c r="CH106" s="923"/>
      <c r="CI106" s="923"/>
      <c r="CJ106" s="988" t="b">
        <v>0</v>
      </c>
      <c r="CK106" s="923"/>
      <c r="CL106" s="923"/>
      <c r="CM106" s="923"/>
      <c r="CN106" s="923"/>
      <c r="CO106" s="988" t="b">
        <v>0</v>
      </c>
      <c r="CP106" s="923"/>
      <c r="CQ106" s="988" t="b">
        <v>1</v>
      </c>
      <c r="CR106" s="923"/>
      <c r="CT106" s="923"/>
      <c r="CU106" s="923"/>
      <c r="CV106" s="988" t="b">
        <v>1</v>
      </c>
      <c r="CW106" s="923"/>
      <c r="CY106" s="923"/>
      <c r="CZ106" s="988" t="s">
        <v>436</v>
      </c>
      <c r="DA106" s="923"/>
      <c r="DB106" s="988" t="s">
        <v>717</v>
      </c>
      <c r="DD106" s="988" t="s">
        <v>439</v>
      </c>
      <c r="DE106" s="988" t="s">
        <v>718</v>
      </c>
      <c r="DF106" s="988" t="s">
        <v>719</v>
      </c>
      <c r="DG106" s="923"/>
      <c r="DH106" s="923"/>
      <c r="DI106" s="988" t="s">
        <v>1595</v>
      </c>
      <c r="DJ106" s="988" t="s">
        <v>721</v>
      </c>
      <c r="DK106" s="988" t="s">
        <v>722</v>
      </c>
      <c r="DL106" s="988" t="s">
        <v>723</v>
      </c>
      <c r="DM106" s="923"/>
      <c r="DN106" s="923"/>
      <c r="DO106" s="923"/>
      <c r="DR106" s="923"/>
      <c r="DS106" s="988" t="s">
        <v>1537</v>
      </c>
      <c r="DT106" s="923"/>
      <c r="DU106" s="923"/>
      <c r="DV106" s="923"/>
      <c r="DW106" s="988" t="s">
        <v>1596</v>
      </c>
      <c r="DX106" s="988" t="b">
        <v>0</v>
      </c>
      <c r="DY106" s="1058">
        <v>0.0</v>
      </c>
      <c r="DZ106" s="988" t="s">
        <v>164</v>
      </c>
      <c r="EA106" s="988" t="s">
        <v>727</v>
      </c>
      <c r="EB106" s="923"/>
      <c r="EC106" s="923"/>
      <c r="ED106" s="923"/>
      <c r="EE106" s="923"/>
    </row>
    <row r="107">
      <c r="A107" s="988" t="s">
        <v>1533</v>
      </c>
      <c r="B107" s="988" t="s">
        <v>1534</v>
      </c>
      <c r="C107" s="988" t="s">
        <v>1535</v>
      </c>
      <c r="E107" s="923"/>
      <c r="L107" s="988" t="s">
        <v>706</v>
      </c>
      <c r="N107" s="988" t="b">
        <v>0</v>
      </c>
      <c r="Q107" s="988" t="s">
        <v>1597</v>
      </c>
      <c r="R107" s="1056"/>
      <c r="S107" s="923"/>
      <c r="T107" s="988" t="b">
        <v>0</v>
      </c>
      <c r="U107" s="988" t="b">
        <v>0</v>
      </c>
      <c r="V107" s="988" t="b">
        <v>0</v>
      </c>
      <c r="W107" s="988" t="b">
        <v>0</v>
      </c>
      <c r="X107" s="988" t="b">
        <v>0</v>
      </c>
      <c r="Z107" s="923"/>
      <c r="AA107" s="988" t="s">
        <v>1537</v>
      </c>
      <c r="AC107" s="923"/>
      <c r="AF107" s="923"/>
      <c r="AG107" s="988" t="s">
        <v>721</v>
      </c>
      <c r="AH107" s="988" t="s">
        <v>722</v>
      </c>
      <c r="AI107" s="988" t="s">
        <v>723</v>
      </c>
      <c r="AK107" s="988" t="s">
        <v>436</v>
      </c>
      <c r="AL107" s="988" t="s">
        <v>453</v>
      </c>
      <c r="AN107" s="923"/>
      <c r="AO107" s="923"/>
      <c r="AQ107" s="923"/>
      <c r="AR107" s="988" t="b">
        <v>0</v>
      </c>
      <c r="AS107" s="988" t="b">
        <v>0</v>
      </c>
      <c r="AT107" s="988" t="b">
        <v>0</v>
      </c>
      <c r="AU107" s="923"/>
      <c r="AW107" s="988" t="s">
        <v>711</v>
      </c>
      <c r="AX107" s="988" t="s">
        <v>1598</v>
      </c>
      <c r="AY107" s="923"/>
      <c r="AZ107" s="923"/>
      <c r="BG107" s="923"/>
      <c r="BH107" s="988">
        <v>7.451101564E9</v>
      </c>
      <c r="BI107" s="988" t="b">
        <v>0</v>
      </c>
      <c r="BJ107" s="923"/>
      <c r="BK107" s="923"/>
      <c r="BL107" s="988" t="b">
        <v>0</v>
      </c>
      <c r="BM107" s="923"/>
      <c r="BN107" s="988" t="s">
        <v>1533</v>
      </c>
      <c r="BO107" s="923"/>
      <c r="BP107" s="923"/>
      <c r="BS107" s="923"/>
      <c r="BU107" s="923"/>
      <c r="BW107" s="923"/>
      <c r="BX107" s="923"/>
      <c r="BY107" s="923"/>
      <c r="BZ107" s="988" t="s">
        <v>1599</v>
      </c>
      <c r="CA107" s="923"/>
      <c r="CB107" s="988" t="s">
        <v>32</v>
      </c>
      <c r="CC107" s="923"/>
      <c r="CE107" s="923"/>
      <c r="CG107" s="923"/>
      <c r="CH107" s="923"/>
      <c r="CI107" s="923"/>
      <c r="CJ107" s="988" t="b">
        <v>0</v>
      </c>
      <c r="CL107" s="923"/>
      <c r="CN107" s="923"/>
      <c r="CO107" s="988" t="b">
        <v>0</v>
      </c>
      <c r="CP107" s="923"/>
      <c r="CQ107" s="988" t="b">
        <v>1</v>
      </c>
      <c r="CR107" s="923"/>
      <c r="CU107" s="923"/>
      <c r="CV107" s="988" t="b">
        <v>1</v>
      </c>
      <c r="CW107" s="923"/>
      <c r="CY107" s="923"/>
      <c r="CZ107" s="988" t="s">
        <v>488</v>
      </c>
      <c r="DA107" s="923"/>
      <c r="DB107" s="988" t="s">
        <v>717</v>
      </c>
      <c r="DD107" s="988" t="s">
        <v>451</v>
      </c>
      <c r="DE107" s="988" t="s">
        <v>718</v>
      </c>
      <c r="DF107" s="988" t="s">
        <v>719</v>
      </c>
      <c r="DG107" s="923"/>
      <c r="DH107" s="923"/>
      <c r="DI107" s="988" t="s">
        <v>1600</v>
      </c>
      <c r="DJ107" s="988" t="s">
        <v>721</v>
      </c>
      <c r="DK107" s="988" t="s">
        <v>722</v>
      </c>
      <c r="DL107" s="988" t="s">
        <v>723</v>
      </c>
      <c r="DM107" s="923"/>
      <c r="DN107" s="923"/>
      <c r="DR107" s="923"/>
      <c r="DS107" s="988" t="s">
        <v>1537</v>
      </c>
      <c r="DT107" s="923"/>
      <c r="DU107" s="923"/>
      <c r="DV107" s="923"/>
      <c r="DW107" s="988" t="s">
        <v>1601</v>
      </c>
      <c r="DX107" s="988" t="b">
        <v>0</v>
      </c>
      <c r="DY107" s="1058">
        <v>0.0</v>
      </c>
      <c r="DZ107" s="988" t="s">
        <v>454</v>
      </c>
      <c r="EA107" s="988" t="s">
        <v>727</v>
      </c>
      <c r="EB107" s="923"/>
      <c r="EC107" s="923"/>
      <c r="ED107" s="923"/>
      <c r="EE107" s="923"/>
    </row>
    <row r="108">
      <c r="A108" s="988" t="s">
        <v>1533</v>
      </c>
      <c r="B108" s="988" t="s">
        <v>1534</v>
      </c>
      <c r="C108" s="988" t="s">
        <v>1535</v>
      </c>
      <c r="D108" s="923"/>
      <c r="E108" s="923"/>
      <c r="L108" s="988" t="s">
        <v>706</v>
      </c>
      <c r="N108" s="988" t="b">
        <v>0</v>
      </c>
      <c r="Q108" s="988" t="s">
        <v>1602</v>
      </c>
      <c r="R108" s="1056"/>
      <c r="S108" s="923"/>
      <c r="T108" s="988" t="b">
        <v>0</v>
      </c>
      <c r="U108" s="988" t="b">
        <v>0</v>
      </c>
      <c r="V108" s="988" t="b">
        <v>0</v>
      </c>
      <c r="W108" s="988" t="b">
        <v>0</v>
      </c>
      <c r="X108" s="988" t="b">
        <v>0</v>
      </c>
      <c r="Y108" s="923"/>
      <c r="Z108" s="923"/>
      <c r="AA108" s="988" t="s">
        <v>1537</v>
      </c>
      <c r="AC108" s="923"/>
      <c r="AF108" s="923"/>
      <c r="AG108" s="988" t="s">
        <v>721</v>
      </c>
      <c r="AH108" s="988" t="s">
        <v>722</v>
      </c>
      <c r="AI108" s="988" t="s">
        <v>723</v>
      </c>
      <c r="AK108" s="988" t="s">
        <v>1603</v>
      </c>
      <c r="AL108" s="988" t="s">
        <v>440</v>
      </c>
      <c r="AN108" s="923"/>
      <c r="AO108" s="923"/>
      <c r="AQ108" s="923"/>
      <c r="AR108" s="988" t="b">
        <v>0</v>
      </c>
      <c r="AS108" s="988" t="b">
        <v>0</v>
      </c>
      <c r="AT108" s="988" t="b">
        <v>0</v>
      </c>
      <c r="AU108" s="923"/>
      <c r="AW108" s="988" t="s">
        <v>711</v>
      </c>
      <c r="AX108" s="988" t="s">
        <v>1604</v>
      </c>
      <c r="AY108" s="923"/>
      <c r="AZ108" s="923"/>
      <c r="BG108" s="923"/>
      <c r="BH108" s="988">
        <v>3.316727558E9</v>
      </c>
      <c r="BI108" s="988" t="b">
        <v>0</v>
      </c>
      <c r="BJ108" s="923"/>
      <c r="BK108" s="923"/>
      <c r="BL108" s="988" t="b">
        <v>0</v>
      </c>
      <c r="BM108" s="923"/>
      <c r="BN108" s="988" t="s">
        <v>1533</v>
      </c>
      <c r="BO108" s="923"/>
      <c r="BP108" s="923"/>
      <c r="BQ108" s="923"/>
      <c r="BS108" s="923"/>
      <c r="BU108" s="923"/>
      <c r="BW108" s="923"/>
      <c r="BX108" s="923"/>
      <c r="BY108" s="923"/>
      <c r="BZ108" s="988" t="s">
        <v>1605</v>
      </c>
      <c r="CA108" s="923"/>
      <c r="CB108" s="988" t="s">
        <v>32</v>
      </c>
      <c r="CC108" s="923"/>
      <c r="CE108" s="923"/>
      <c r="CG108" s="923"/>
      <c r="CH108" s="923"/>
      <c r="CI108" s="923"/>
      <c r="CJ108" s="988" t="b">
        <v>0</v>
      </c>
      <c r="CK108" s="923"/>
      <c r="CL108" s="923"/>
      <c r="CM108" s="923"/>
      <c r="CN108" s="923"/>
      <c r="CO108" s="988" t="b">
        <v>0</v>
      </c>
      <c r="CP108" s="923"/>
      <c r="CQ108" s="988" t="b">
        <v>1</v>
      </c>
      <c r="CR108" s="923"/>
      <c r="CU108" s="923"/>
      <c r="CV108" s="988" t="b">
        <v>1</v>
      </c>
      <c r="CW108" s="923"/>
      <c r="CY108" s="923"/>
      <c r="CZ108" s="988" t="s">
        <v>436</v>
      </c>
      <c r="DA108" s="923"/>
      <c r="DB108" s="988" t="s">
        <v>717</v>
      </c>
      <c r="DD108" s="988" t="s">
        <v>439</v>
      </c>
      <c r="DE108" s="988" t="s">
        <v>718</v>
      </c>
      <c r="DF108" s="988" t="s">
        <v>719</v>
      </c>
      <c r="DG108" s="923"/>
      <c r="DH108" s="923"/>
      <c r="DI108" s="988" t="s">
        <v>1606</v>
      </c>
      <c r="DJ108" s="988" t="s">
        <v>721</v>
      </c>
      <c r="DK108" s="988" t="s">
        <v>722</v>
      </c>
      <c r="DL108" s="988" t="s">
        <v>723</v>
      </c>
      <c r="DM108" s="923"/>
      <c r="DN108" s="923"/>
      <c r="DO108" s="923"/>
      <c r="DR108" s="923"/>
      <c r="DS108" s="988" t="s">
        <v>1537</v>
      </c>
      <c r="DT108" s="923"/>
      <c r="DU108" s="923"/>
      <c r="DV108" s="923"/>
      <c r="DW108" s="988" t="s">
        <v>1606</v>
      </c>
      <c r="DX108" s="988" t="b">
        <v>0</v>
      </c>
      <c r="DY108" s="1058">
        <v>0.0</v>
      </c>
      <c r="DZ108" s="988" t="s">
        <v>164</v>
      </c>
      <c r="EA108" s="988" t="s">
        <v>727</v>
      </c>
      <c r="EB108" s="923"/>
      <c r="EC108" s="923"/>
      <c r="ED108" s="923"/>
      <c r="EE108" s="923"/>
    </row>
    <row r="109">
      <c r="A109" s="988" t="s">
        <v>1533</v>
      </c>
      <c r="B109" s="988" t="s">
        <v>1534</v>
      </c>
      <c r="C109" s="988" t="s">
        <v>1535</v>
      </c>
      <c r="D109" s="923"/>
      <c r="E109" s="923"/>
      <c r="L109" s="988" t="s">
        <v>706</v>
      </c>
      <c r="N109" s="988" t="b">
        <v>0</v>
      </c>
      <c r="Q109" s="988" t="s">
        <v>1607</v>
      </c>
      <c r="R109" s="1056"/>
      <c r="S109" s="923"/>
      <c r="T109" s="988" t="b">
        <v>0</v>
      </c>
      <c r="U109" s="988" t="b">
        <v>0</v>
      </c>
      <c r="V109" s="988" t="b">
        <v>0</v>
      </c>
      <c r="W109" s="988" t="b">
        <v>0</v>
      </c>
      <c r="X109" s="988" t="b">
        <v>0</v>
      </c>
      <c r="Y109" s="923"/>
      <c r="Z109" s="923"/>
      <c r="AA109" s="988" t="s">
        <v>1537</v>
      </c>
      <c r="AC109" s="923"/>
      <c r="AF109" s="923"/>
      <c r="AG109" s="988" t="s">
        <v>721</v>
      </c>
      <c r="AH109" s="988" t="s">
        <v>722</v>
      </c>
      <c r="AI109" s="988" t="s">
        <v>723</v>
      </c>
      <c r="AK109" s="988" t="s">
        <v>1608</v>
      </c>
      <c r="AL109" s="988" t="s">
        <v>440</v>
      </c>
      <c r="AN109" s="923"/>
      <c r="AO109" s="923"/>
      <c r="AQ109" s="923"/>
      <c r="AR109" s="988" t="b">
        <v>0</v>
      </c>
      <c r="AS109" s="988" t="b">
        <v>0</v>
      </c>
      <c r="AT109" s="988" t="b">
        <v>0</v>
      </c>
      <c r="AU109" s="923"/>
      <c r="AW109" s="988" t="s">
        <v>711</v>
      </c>
      <c r="AX109" s="988" t="s">
        <v>1609</v>
      </c>
      <c r="AY109" s="923"/>
      <c r="AZ109" s="923"/>
      <c r="BG109" s="923"/>
      <c r="BH109" s="988">
        <v>5.569103011E9</v>
      </c>
      <c r="BI109" s="988" t="b">
        <v>0</v>
      </c>
      <c r="BJ109" s="923"/>
      <c r="BK109" s="923"/>
      <c r="BL109" s="988" t="b">
        <v>0</v>
      </c>
      <c r="BM109" s="923"/>
      <c r="BN109" s="988" t="s">
        <v>1533</v>
      </c>
      <c r="BO109" s="923"/>
      <c r="BP109" s="923"/>
      <c r="BQ109" s="923"/>
      <c r="BS109" s="923"/>
      <c r="BU109" s="923"/>
      <c r="BW109" s="923"/>
      <c r="BX109" s="923"/>
      <c r="BY109" s="923"/>
      <c r="BZ109" s="988" t="s">
        <v>1610</v>
      </c>
      <c r="CA109" s="923"/>
      <c r="CB109" s="988" t="s">
        <v>32</v>
      </c>
      <c r="CC109" s="923"/>
      <c r="CE109" s="923"/>
      <c r="CG109" s="923"/>
      <c r="CH109" s="923"/>
      <c r="CI109" s="923"/>
      <c r="CJ109" s="988" t="b">
        <v>0</v>
      </c>
      <c r="CL109" s="923"/>
      <c r="CM109" s="923"/>
      <c r="CN109" s="923"/>
      <c r="CO109" s="988" t="b">
        <v>0</v>
      </c>
      <c r="CP109" s="923"/>
      <c r="CQ109" s="988" t="b">
        <v>1</v>
      </c>
      <c r="CR109" s="923"/>
      <c r="CU109" s="923"/>
      <c r="CV109" s="988" t="b">
        <v>1</v>
      </c>
      <c r="CW109" s="923"/>
      <c r="CY109" s="923"/>
      <c r="CZ109" s="988" t="s">
        <v>436</v>
      </c>
      <c r="DA109" s="923"/>
      <c r="DB109" s="988" t="s">
        <v>717</v>
      </c>
      <c r="DD109" s="988" t="s">
        <v>439</v>
      </c>
      <c r="DE109" s="988" t="s">
        <v>718</v>
      </c>
      <c r="DF109" s="988" t="s">
        <v>719</v>
      </c>
      <c r="DG109" s="923"/>
      <c r="DH109" s="923"/>
      <c r="DI109" s="988" t="s">
        <v>1611</v>
      </c>
      <c r="DJ109" s="988" t="s">
        <v>721</v>
      </c>
      <c r="DK109" s="988" t="s">
        <v>722</v>
      </c>
      <c r="DL109" s="988" t="s">
        <v>723</v>
      </c>
      <c r="DM109" s="923"/>
      <c r="DN109" s="923"/>
      <c r="DO109" s="923"/>
      <c r="DR109" s="923"/>
      <c r="DS109" s="988" t="s">
        <v>1537</v>
      </c>
      <c r="DT109" s="923"/>
      <c r="DU109" s="923"/>
      <c r="DV109" s="923"/>
      <c r="DW109" s="988" t="s">
        <v>1612</v>
      </c>
      <c r="DX109" s="988" t="b">
        <v>0</v>
      </c>
      <c r="DY109" s="1058">
        <v>0.0</v>
      </c>
      <c r="DZ109" s="988" t="s">
        <v>164</v>
      </c>
      <c r="EA109" s="988" t="s">
        <v>727</v>
      </c>
      <c r="EB109" s="923"/>
      <c r="EC109" s="923"/>
      <c r="ED109" s="923"/>
      <c r="EE109" s="923"/>
    </row>
    <row r="110">
      <c r="A110" s="988" t="s">
        <v>1533</v>
      </c>
      <c r="B110" s="988" t="s">
        <v>1534</v>
      </c>
      <c r="C110" s="988" t="s">
        <v>1535</v>
      </c>
      <c r="E110" s="923"/>
      <c r="L110" s="988" t="s">
        <v>706</v>
      </c>
      <c r="N110" s="988" t="b">
        <v>0</v>
      </c>
      <c r="Q110" s="988" t="s">
        <v>1613</v>
      </c>
      <c r="R110" s="1056"/>
      <c r="S110" s="923"/>
      <c r="T110" s="988" t="b">
        <v>0</v>
      </c>
      <c r="U110" s="988" t="b">
        <v>0</v>
      </c>
      <c r="V110" s="988" t="b">
        <v>0</v>
      </c>
      <c r="W110" s="988" t="b">
        <v>0</v>
      </c>
      <c r="X110" s="988" t="b">
        <v>0</v>
      </c>
      <c r="Z110" s="923"/>
      <c r="AA110" s="988" t="s">
        <v>1537</v>
      </c>
      <c r="AC110" s="923"/>
      <c r="AF110" s="923"/>
      <c r="AG110" s="988" t="s">
        <v>721</v>
      </c>
      <c r="AH110" s="988" t="s">
        <v>722</v>
      </c>
      <c r="AI110" s="988" t="s">
        <v>723</v>
      </c>
      <c r="AK110" s="988" t="s">
        <v>1614</v>
      </c>
      <c r="AL110" s="988" t="s">
        <v>496</v>
      </c>
      <c r="AN110" s="923"/>
      <c r="AO110" s="923"/>
      <c r="AQ110" s="923"/>
      <c r="AR110" s="988" t="b">
        <v>0</v>
      </c>
      <c r="AS110" s="988" t="b">
        <v>0</v>
      </c>
      <c r="AT110" s="988" t="b">
        <v>0</v>
      </c>
      <c r="AU110" s="923"/>
      <c r="AW110" s="988" t="s">
        <v>711</v>
      </c>
      <c r="AX110" s="988" t="s">
        <v>1615</v>
      </c>
      <c r="AY110" s="923"/>
      <c r="AZ110" s="923"/>
      <c r="BG110" s="923"/>
      <c r="BH110" s="988">
        <v>6.731226522E9</v>
      </c>
      <c r="BI110" s="988" t="b">
        <v>0</v>
      </c>
      <c r="BJ110" s="923"/>
      <c r="BK110" s="923"/>
      <c r="BL110" s="988" t="b">
        <v>0</v>
      </c>
      <c r="BM110" s="923"/>
      <c r="BN110" s="988" t="s">
        <v>1533</v>
      </c>
      <c r="BO110" s="923"/>
      <c r="BP110" s="923"/>
      <c r="BS110" s="923"/>
      <c r="BU110" s="923"/>
      <c r="BW110" s="923"/>
      <c r="BX110" s="923"/>
      <c r="BY110" s="923"/>
      <c r="BZ110" s="988" t="s">
        <v>1616</v>
      </c>
      <c r="CA110" s="923"/>
      <c r="CB110" s="988" t="s">
        <v>32</v>
      </c>
      <c r="CC110" s="923"/>
      <c r="CE110" s="923"/>
      <c r="CG110" s="923"/>
      <c r="CH110" s="923"/>
      <c r="CI110" s="923"/>
      <c r="CJ110" s="988" t="b">
        <v>0</v>
      </c>
      <c r="CL110" s="923"/>
      <c r="CN110" s="923"/>
      <c r="CO110" s="988" t="b">
        <v>0</v>
      </c>
      <c r="CP110" s="923"/>
      <c r="CQ110" s="988" t="b">
        <v>1</v>
      </c>
      <c r="CR110" s="923"/>
      <c r="CU110" s="923"/>
      <c r="CV110" s="988" t="b">
        <v>1</v>
      </c>
      <c r="CW110" s="923"/>
      <c r="CY110" s="923"/>
      <c r="CZ110" s="988" t="s">
        <v>436</v>
      </c>
      <c r="DA110" s="923"/>
      <c r="DB110" s="988" t="s">
        <v>717</v>
      </c>
      <c r="DD110" s="988" t="s">
        <v>439</v>
      </c>
      <c r="DE110" s="988" t="s">
        <v>718</v>
      </c>
      <c r="DF110" s="988" t="s">
        <v>719</v>
      </c>
      <c r="DG110" s="923"/>
      <c r="DH110" s="923"/>
      <c r="DI110" s="988" t="s">
        <v>1617</v>
      </c>
      <c r="DJ110" s="988" t="s">
        <v>721</v>
      </c>
      <c r="DK110" s="988" t="s">
        <v>722</v>
      </c>
      <c r="DL110" s="988" t="s">
        <v>723</v>
      </c>
      <c r="DM110" s="923"/>
      <c r="DN110" s="923"/>
      <c r="DO110" s="923"/>
      <c r="DR110" s="923"/>
      <c r="DS110" s="988" t="s">
        <v>1537</v>
      </c>
      <c r="DT110" s="923"/>
      <c r="DU110" s="923"/>
      <c r="DV110" s="923"/>
      <c r="DW110" s="988" t="s">
        <v>1618</v>
      </c>
      <c r="DX110" s="988" t="b">
        <v>0</v>
      </c>
      <c r="DY110" s="1058">
        <v>0.0</v>
      </c>
      <c r="DZ110" s="988" t="s">
        <v>164</v>
      </c>
      <c r="EA110" s="988" t="s">
        <v>727</v>
      </c>
      <c r="EB110" s="923"/>
      <c r="EC110" s="923"/>
      <c r="ED110" s="923"/>
      <c r="EE110" s="923"/>
    </row>
    <row r="111">
      <c r="A111" s="988" t="s">
        <v>1533</v>
      </c>
      <c r="B111" s="988" t="s">
        <v>1534</v>
      </c>
      <c r="C111" s="988" t="s">
        <v>1535</v>
      </c>
      <c r="D111" s="923"/>
      <c r="E111" s="923"/>
      <c r="J111" s="923"/>
      <c r="L111" s="988" t="s">
        <v>706</v>
      </c>
      <c r="N111" s="988" t="b">
        <v>0</v>
      </c>
      <c r="Q111" s="988" t="s">
        <v>1619</v>
      </c>
      <c r="R111" s="1056"/>
      <c r="S111" s="923"/>
      <c r="T111" s="988" t="b">
        <v>0</v>
      </c>
      <c r="U111" s="988" t="b">
        <v>0</v>
      </c>
      <c r="V111" s="988" t="b">
        <v>0</v>
      </c>
      <c r="W111" s="988" t="b">
        <v>0</v>
      </c>
      <c r="X111" s="988" t="b">
        <v>0</v>
      </c>
      <c r="Z111" s="923"/>
      <c r="AA111" s="988" t="s">
        <v>1537</v>
      </c>
      <c r="AC111" s="923"/>
      <c r="AF111" s="923"/>
      <c r="AG111" s="988" t="s">
        <v>721</v>
      </c>
      <c r="AH111" s="988" t="s">
        <v>722</v>
      </c>
      <c r="AI111" s="988" t="s">
        <v>723</v>
      </c>
      <c r="AK111" s="988" t="s">
        <v>1620</v>
      </c>
      <c r="AL111" s="988" t="s">
        <v>496</v>
      </c>
      <c r="AN111" s="923"/>
      <c r="AO111" s="923"/>
      <c r="AQ111" s="923"/>
      <c r="AR111" s="988" t="b">
        <v>0</v>
      </c>
      <c r="AS111" s="988" t="b">
        <v>0</v>
      </c>
      <c r="AT111" s="988" t="b">
        <v>0</v>
      </c>
      <c r="AU111" s="923"/>
      <c r="AW111" s="988" t="s">
        <v>711</v>
      </c>
      <c r="AX111" s="988" t="s">
        <v>1621</v>
      </c>
      <c r="AY111" s="923"/>
      <c r="AZ111" s="923"/>
      <c r="BF111" s="923"/>
      <c r="BG111" s="923"/>
      <c r="BH111" s="988">
        <v>3.525296112E9</v>
      </c>
      <c r="BI111" s="988" t="b">
        <v>0</v>
      </c>
      <c r="BJ111" s="923"/>
      <c r="BK111" s="923"/>
      <c r="BL111" s="988" t="b">
        <v>0</v>
      </c>
      <c r="BM111" s="923"/>
      <c r="BN111" s="988" t="s">
        <v>1533</v>
      </c>
      <c r="BO111" s="923"/>
      <c r="BP111" s="923"/>
      <c r="BS111" s="923"/>
      <c r="BU111" s="923"/>
      <c r="BW111" s="923"/>
      <c r="BX111" s="923"/>
      <c r="BY111" s="923"/>
      <c r="BZ111" s="988" t="s">
        <v>1622</v>
      </c>
      <c r="CA111" s="923"/>
      <c r="CB111" s="988" t="s">
        <v>32</v>
      </c>
      <c r="CC111" s="923"/>
      <c r="CE111" s="923"/>
      <c r="CG111" s="923"/>
      <c r="CH111" s="923"/>
      <c r="CI111" s="923"/>
      <c r="CJ111" s="988" t="b">
        <v>0</v>
      </c>
      <c r="CL111" s="923"/>
      <c r="CN111" s="923"/>
      <c r="CO111" s="988" t="b">
        <v>0</v>
      </c>
      <c r="CP111" s="923"/>
      <c r="CQ111" s="988" t="b">
        <v>1</v>
      </c>
      <c r="CR111" s="923"/>
      <c r="CT111" s="923"/>
      <c r="CU111" s="923"/>
      <c r="CV111" s="988" t="b">
        <v>1</v>
      </c>
      <c r="CW111" s="923"/>
      <c r="CY111" s="923"/>
      <c r="CZ111" s="988" t="s">
        <v>436</v>
      </c>
      <c r="DA111" s="923"/>
      <c r="DB111" s="988" t="s">
        <v>717</v>
      </c>
      <c r="DD111" s="988" t="s">
        <v>439</v>
      </c>
      <c r="DE111" s="988" t="s">
        <v>718</v>
      </c>
      <c r="DF111" s="988" t="s">
        <v>719</v>
      </c>
      <c r="DG111" s="923"/>
      <c r="DH111" s="923"/>
      <c r="DI111" s="988" t="s">
        <v>1623</v>
      </c>
      <c r="DJ111" s="988" t="s">
        <v>721</v>
      </c>
      <c r="DK111" s="988" t="s">
        <v>722</v>
      </c>
      <c r="DL111" s="988" t="s">
        <v>723</v>
      </c>
      <c r="DM111" s="923"/>
      <c r="DN111" s="923"/>
      <c r="DO111" s="923"/>
      <c r="DR111" s="923"/>
      <c r="DS111" s="988" t="s">
        <v>1537</v>
      </c>
      <c r="DT111" s="923"/>
      <c r="DU111" s="923"/>
      <c r="DV111" s="923"/>
      <c r="DW111" s="988" t="s">
        <v>1624</v>
      </c>
      <c r="DX111" s="988" t="b">
        <v>0</v>
      </c>
      <c r="DY111" s="1058">
        <v>0.0</v>
      </c>
      <c r="DZ111" s="988" t="s">
        <v>164</v>
      </c>
      <c r="EA111" s="988" t="s">
        <v>727</v>
      </c>
      <c r="EB111" s="923"/>
      <c r="ED111" s="923"/>
      <c r="EE111" s="923"/>
    </row>
    <row r="112">
      <c r="A112" s="988" t="s">
        <v>1533</v>
      </c>
      <c r="B112" s="988" t="s">
        <v>1534</v>
      </c>
      <c r="C112" s="988" t="s">
        <v>1535</v>
      </c>
      <c r="D112" s="923"/>
      <c r="E112" s="923"/>
      <c r="J112" s="923"/>
      <c r="L112" s="988" t="s">
        <v>706</v>
      </c>
      <c r="N112" s="988" t="b">
        <v>0</v>
      </c>
      <c r="Q112" s="988" t="s">
        <v>1625</v>
      </c>
      <c r="R112" s="1056"/>
      <c r="S112" s="923"/>
      <c r="T112" s="988" t="b">
        <v>0</v>
      </c>
      <c r="U112" s="988" t="b">
        <v>0</v>
      </c>
      <c r="V112" s="988" t="b">
        <v>0</v>
      </c>
      <c r="W112" s="988" t="b">
        <v>0</v>
      </c>
      <c r="X112" s="988" t="b">
        <v>0</v>
      </c>
      <c r="Y112" s="923"/>
      <c r="Z112" s="923"/>
      <c r="AA112" s="988" t="s">
        <v>1537</v>
      </c>
      <c r="AC112" s="923"/>
      <c r="AF112" s="923"/>
      <c r="AG112" s="988" t="s">
        <v>721</v>
      </c>
      <c r="AH112" s="988" t="s">
        <v>722</v>
      </c>
      <c r="AI112" s="988" t="s">
        <v>723</v>
      </c>
      <c r="AK112" s="988" t="s">
        <v>1626</v>
      </c>
      <c r="AL112" s="988" t="s">
        <v>496</v>
      </c>
      <c r="AN112" s="923"/>
      <c r="AO112" s="923"/>
      <c r="AQ112" s="923"/>
      <c r="AR112" s="988" t="b">
        <v>0</v>
      </c>
      <c r="AS112" s="988" t="b">
        <v>0</v>
      </c>
      <c r="AT112" s="988" t="b">
        <v>0</v>
      </c>
      <c r="AU112" s="923"/>
      <c r="AW112" s="988" t="s">
        <v>711</v>
      </c>
      <c r="AX112" s="988" t="s">
        <v>1627</v>
      </c>
      <c r="AY112" s="923"/>
      <c r="AZ112" s="923"/>
      <c r="BF112" s="923"/>
      <c r="BG112" s="923"/>
      <c r="BH112" s="988">
        <v>9.672470099E9</v>
      </c>
      <c r="BI112" s="988" t="b">
        <v>0</v>
      </c>
      <c r="BJ112" s="923"/>
      <c r="BK112" s="923"/>
      <c r="BL112" s="988" t="b">
        <v>0</v>
      </c>
      <c r="BM112" s="923"/>
      <c r="BN112" s="988" t="s">
        <v>1533</v>
      </c>
      <c r="BO112" s="923"/>
      <c r="BP112" s="923"/>
      <c r="BS112" s="923"/>
      <c r="BU112" s="923"/>
      <c r="BW112" s="923"/>
      <c r="BX112" s="923"/>
      <c r="BY112" s="923"/>
      <c r="BZ112" s="988" t="s">
        <v>1628</v>
      </c>
      <c r="CA112" s="923"/>
      <c r="CB112" s="988" t="s">
        <v>32</v>
      </c>
      <c r="CC112" s="923"/>
      <c r="CE112" s="923"/>
      <c r="CG112" s="923"/>
      <c r="CH112" s="923"/>
      <c r="CI112" s="923"/>
      <c r="CJ112" s="988" t="b">
        <v>0</v>
      </c>
      <c r="CL112" s="923"/>
      <c r="CN112" s="923"/>
      <c r="CO112" s="988" t="b">
        <v>0</v>
      </c>
      <c r="CP112" s="923"/>
      <c r="CQ112" s="988" t="b">
        <v>1</v>
      </c>
      <c r="CR112" s="923"/>
      <c r="CT112" s="923"/>
      <c r="CU112" s="923"/>
      <c r="CV112" s="988" t="b">
        <v>1</v>
      </c>
      <c r="CW112" s="923"/>
      <c r="CY112" s="923"/>
      <c r="CZ112" s="988" t="s">
        <v>436</v>
      </c>
      <c r="DA112" s="923"/>
      <c r="DB112" s="988" t="s">
        <v>717</v>
      </c>
      <c r="DD112" s="988" t="s">
        <v>439</v>
      </c>
      <c r="DE112" s="988" t="s">
        <v>718</v>
      </c>
      <c r="DF112" s="988" t="s">
        <v>719</v>
      </c>
      <c r="DG112" s="923"/>
      <c r="DH112" s="923"/>
      <c r="DI112" s="988" t="s">
        <v>1629</v>
      </c>
      <c r="DJ112" s="988" t="s">
        <v>721</v>
      </c>
      <c r="DK112" s="988" t="s">
        <v>722</v>
      </c>
      <c r="DL112" s="988" t="s">
        <v>723</v>
      </c>
      <c r="DM112" s="923"/>
      <c r="DN112" s="923"/>
      <c r="DO112" s="923"/>
      <c r="DR112" s="923"/>
      <c r="DS112" s="988" t="s">
        <v>1537</v>
      </c>
      <c r="DU112" s="923"/>
      <c r="DV112" s="923"/>
      <c r="DW112" s="988" t="s">
        <v>1630</v>
      </c>
      <c r="DX112" s="988" t="b">
        <v>0</v>
      </c>
      <c r="DY112" s="1058">
        <v>0.0</v>
      </c>
      <c r="DZ112" s="988" t="s">
        <v>164</v>
      </c>
      <c r="EA112" s="988" t="s">
        <v>727</v>
      </c>
      <c r="EB112" s="923"/>
      <c r="EE112" s="923"/>
    </row>
    <row r="113">
      <c r="A113" s="988" t="s">
        <v>1533</v>
      </c>
      <c r="B113" s="988" t="s">
        <v>1534</v>
      </c>
      <c r="C113" s="988" t="s">
        <v>1535</v>
      </c>
      <c r="D113" s="923"/>
      <c r="E113" s="923"/>
      <c r="I113" s="923"/>
      <c r="J113" s="923"/>
      <c r="L113" s="988" t="s">
        <v>706</v>
      </c>
      <c r="N113" s="988" t="b">
        <v>0</v>
      </c>
      <c r="Q113" s="988" t="s">
        <v>1631</v>
      </c>
      <c r="R113" s="1056"/>
      <c r="S113" s="923"/>
      <c r="T113" s="988" t="b">
        <v>0</v>
      </c>
      <c r="U113" s="988" t="b">
        <v>0</v>
      </c>
      <c r="V113" s="988" t="b">
        <v>0</v>
      </c>
      <c r="W113" s="988" t="b">
        <v>0</v>
      </c>
      <c r="X113" s="988" t="b">
        <v>0</v>
      </c>
      <c r="Z113" s="923"/>
      <c r="AA113" s="988" t="s">
        <v>1537</v>
      </c>
      <c r="AB113" s="923"/>
      <c r="AC113" s="923"/>
      <c r="AF113" s="923"/>
      <c r="AG113" s="988" t="s">
        <v>721</v>
      </c>
      <c r="AH113" s="988" t="s">
        <v>722</v>
      </c>
      <c r="AI113" s="988" t="s">
        <v>723</v>
      </c>
      <c r="AJ113" s="923"/>
      <c r="AK113" s="988" t="s">
        <v>1632</v>
      </c>
      <c r="AL113" s="988" t="s">
        <v>440</v>
      </c>
      <c r="AN113" s="923"/>
      <c r="AO113" s="923"/>
      <c r="AQ113" s="923"/>
      <c r="AR113" s="988" t="b">
        <v>0</v>
      </c>
      <c r="AS113" s="988" t="b">
        <v>0</v>
      </c>
      <c r="AT113" s="988" t="b">
        <v>0</v>
      </c>
      <c r="AU113" s="923"/>
      <c r="AW113" s="988" t="s">
        <v>711</v>
      </c>
      <c r="AX113" s="988" t="s">
        <v>1633</v>
      </c>
      <c r="AY113" s="923"/>
      <c r="AZ113" s="923"/>
      <c r="BF113" s="1059"/>
      <c r="BG113" s="923"/>
      <c r="BH113" s="988">
        <v>5.616760571E9</v>
      </c>
      <c r="BI113" s="988" t="b">
        <v>0</v>
      </c>
      <c r="BK113" s="923"/>
      <c r="BL113" s="988" t="b">
        <v>0</v>
      </c>
      <c r="BM113" s="923"/>
      <c r="BN113" s="988" t="s">
        <v>1533</v>
      </c>
      <c r="BO113" s="923"/>
      <c r="BP113" s="923"/>
      <c r="BQ113" s="923"/>
      <c r="BS113" s="923"/>
      <c r="BU113" s="923"/>
      <c r="BW113" s="923"/>
      <c r="BX113" s="923"/>
      <c r="BY113" s="923"/>
      <c r="BZ113" s="988" t="s">
        <v>1634</v>
      </c>
      <c r="CA113" s="923"/>
      <c r="CB113" s="988" t="s">
        <v>32</v>
      </c>
      <c r="CC113" s="923"/>
      <c r="CE113" s="923"/>
      <c r="CG113" s="923"/>
      <c r="CH113" s="923"/>
      <c r="CI113" s="923"/>
      <c r="CJ113" s="988" t="b">
        <v>0</v>
      </c>
      <c r="CL113" s="923"/>
      <c r="CN113" s="923"/>
      <c r="CO113" s="988" t="b">
        <v>0</v>
      </c>
      <c r="CP113" s="923"/>
      <c r="CQ113" s="988" t="b">
        <v>1</v>
      </c>
      <c r="CR113" s="923"/>
      <c r="CT113" s="923"/>
      <c r="CU113" s="923"/>
      <c r="CV113" s="988" t="b">
        <v>1</v>
      </c>
      <c r="CW113" s="923"/>
      <c r="CY113" s="923"/>
      <c r="CZ113" s="988" t="s">
        <v>436</v>
      </c>
      <c r="DA113" s="923"/>
      <c r="DB113" s="988" t="s">
        <v>717</v>
      </c>
      <c r="DD113" s="988" t="s">
        <v>439</v>
      </c>
      <c r="DE113" s="988" t="s">
        <v>718</v>
      </c>
      <c r="DF113" s="988" t="s">
        <v>719</v>
      </c>
      <c r="DG113" s="923"/>
      <c r="DH113" s="923"/>
      <c r="DI113" s="988" t="s">
        <v>1635</v>
      </c>
      <c r="DJ113" s="988" t="s">
        <v>721</v>
      </c>
      <c r="DK113" s="988" t="s">
        <v>722</v>
      </c>
      <c r="DL113" s="988" t="s">
        <v>723</v>
      </c>
      <c r="DM113" s="923"/>
      <c r="DN113" s="923"/>
      <c r="DO113" s="923"/>
      <c r="DR113" s="923"/>
      <c r="DS113" s="988" t="s">
        <v>1537</v>
      </c>
      <c r="DU113" s="923"/>
      <c r="DV113" s="923"/>
      <c r="DW113" s="988" t="s">
        <v>1636</v>
      </c>
      <c r="DX113" s="988" t="b">
        <v>0</v>
      </c>
      <c r="DY113" s="1058">
        <v>0.0</v>
      </c>
      <c r="DZ113" s="988" t="s">
        <v>164</v>
      </c>
      <c r="EA113" s="988" t="s">
        <v>727</v>
      </c>
      <c r="EB113" s="923"/>
      <c r="EE113" s="923"/>
    </row>
    <row r="114">
      <c r="A114" s="988" t="s">
        <v>1533</v>
      </c>
      <c r="B114" s="988" t="s">
        <v>1534</v>
      </c>
      <c r="C114" s="988" t="s">
        <v>1535</v>
      </c>
      <c r="D114" s="923"/>
      <c r="E114" s="923"/>
      <c r="I114" s="923"/>
      <c r="J114" s="923"/>
      <c r="L114" s="988" t="s">
        <v>706</v>
      </c>
      <c r="N114" s="988" t="b">
        <v>0</v>
      </c>
      <c r="Q114" s="988" t="s">
        <v>1637</v>
      </c>
      <c r="R114" s="1056"/>
      <c r="S114" s="923"/>
      <c r="T114" s="988" t="b">
        <v>0</v>
      </c>
      <c r="U114" s="988" t="b">
        <v>0</v>
      </c>
      <c r="V114" s="988" t="b">
        <v>0</v>
      </c>
      <c r="W114" s="988" t="b">
        <v>0</v>
      </c>
      <c r="X114" s="988" t="b">
        <v>0</v>
      </c>
      <c r="Z114" s="923"/>
      <c r="AA114" s="988" t="s">
        <v>1537</v>
      </c>
      <c r="AC114" s="923"/>
      <c r="AF114" s="923"/>
      <c r="AG114" s="988" t="s">
        <v>721</v>
      </c>
      <c r="AH114" s="988" t="s">
        <v>722</v>
      </c>
      <c r="AI114" s="988" t="s">
        <v>723</v>
      </c>
      <c r="AK114" s="988" t="s">
        <v>1638</v>
      </c>
      <c r="AL114" s="988" t="s">
        <v>496</v>
      </c>
      <c r="AN114" s="923"/>
      <c r="AO114" s="923"/>
      <c r="AQ114" s="923"/>
      <c r="AR114" s="988" t="b">
        <v>0</v>
      </c>
      <c r="AS114" s="988" t="b">
        <v>0</v>
      </c>
      <c r="AT114" s="988" t="b">
        <v>0</v>
      </c>
      <c r="AU114" s="923"/>
      <c r="AW114" s="988" t="s">
        <v>711</v>
      </c>
      <c r="AX114" s="988" t="s">
        <v>1639</v>
      </c>
      <c r="AY114" s="923"/>
      <c r="AZ114" s="923"/>
      <c r="BF114" s="1059"/>
      <c r="BG114" s="923"/>
      <c r="BH114" s="988">
        <v>4.641055043E9</v>
      </c>
      <c r="BI114" s="988" t="b">
        <v>0</v>
      </c>
      <c r="BJ114" s="923"/>
      <c r="BK114" s="923"/>
      <c r="BL114" s="988" t="b">
        <v>0</v>
      </c>
      <c r="BM114" s="923"/>
      <c r="BN114" s="988" t="s">
        <v>1533</v>
      </c>
      <c r="BO114" s="923"/>
      <c r="BP114" s="923"/>
      <c r="BS114" s="923"/>
      <c r="BU114" s="923"/>
      <c r="BW114" s="923"/>
      <c r="BX114" s="923"/>
      <c r="BY114" s="923"/>
      <c r="BZ114" s="988" t="s">
        <v>1640</v>
      </c>
      <c r="CA114" s="923"/>
      <c r="CB114" s="988" t="s">
        <v>32</v>
      </c>
      <c r="CC114" s="923"/>
      <c r="CE114" s="923"/>
      <c r="CG114" s="923"/>
      <c r="CH114" s="923"/>
      <c r="CI114" s="923"/>
      <c r="CJ114" s="988" t="b">
        <v>0</v>
      </c>
      <c r="CL114" s="923"/>
      <c r="CN114" s="923"/>
      <c r="CO114" s="988" t="b">
        <v>0</v>
      </c>
      <c r="CP114" s="923"/>
      <c r="CQ114" s="988" t="b">
        <v>1</v>
      </c>
      <c r="CR114" s="923"/>
      <c r="CT114" s="923"/>
      <c r="CU114" s="923"/>
      <c r="CV114" s="988" t="b">
        <v>1</v>
      </c>
      <c r="CW114" s="923"/>
      <c r="CY114" s="923"/>
      <c r="CZ114" s="988" t="s">
        <v>436</v>
      </c>
      <c r="DA114" s="923"/>
      <c r="DB114" s="988" t="s">
        <v>717</v>
      </c>
      <c r="DD114" s="988" t="s">
        <v>439</v>
      </c>
      <c r="DE114" s="988" t="s">
        <v>718</v>
      </c>
      <c r="DF114" s="988" t="s">
        <v>719</v>
      </c>
      <c r="DG114" s="923"/>
      <c r="DH114" s="923"/>
      <c r="DI114" s="988" t="s">
        <v>1641</v>
      </c>
      <c r="DJ114" s="988" t="s">
        <v>721</v>
      </c>
      <c r="DK114" s="988" t="s">
        <v>722</v>
      </c>
      <c r="DL114" s="988" t="s">
        <v>723</v>
      </c>
      <c r="DM114" s="923"/>
      <c r="DN114" s="923"/>
      <c r="DO114" s="923"/>
      <c r="DR114" s="923"/>
      <c r="DS114" s="988" t="s">
        <v>1537</v>
      </c>
      <c r="DU114" s="923"/>
      <c r="DV114" s="923"/>
      <c r="DW114" s="988" t="s">
        <v>1642</v>
      </c>
      <c r="DX114" s="988" t="b">
        <v>0</v>
      </c>
      <c r="DY114" s="1058">
        <v>0.0</v>
      </c>
      <c r="DZ114" s="988" t="s">
        <v>164</v>
      </c>
      <c r="EA114" s="988" t="s">
        <v>727</v>
      </c>
      <c r="EB114" s="923"/>
      <c r="EE114" s="923"/>
    </row>
    <row r="115">
      <c r="A115" s="988" t="s">
        <v>1533</v>
      </c>
      <c r="B115" s="988" t="s">
        <v>1534</v>
      </c>
      <c r="C115" s="988" t="s">
        <v>1535</v>
      </c>
      <c r="E115" s="923"/>
      <c r="I115" s="923"/>
      <c r="L115" s="988" t="s">
        <v>706</v>
      </c>
      <c r="N115" s="988" t="b">
        <v>0</v>
      </c>
      <c r="Q115" s="988" t="s">
        <v>1643</v>
      </c>
      <c r="R115" s="1056"/>
      <c r="S115" s="923"/>
      <c r="T115" s="988" t="b">
        <v>0</v>
      </c>
      <c r="U115" s="988" t="b">
        <v>0</v>
      </c>
      <c r="V115" s="988" t="b">
        <v>0</v>
      </c>
      <c r="W115" s="988" t="b">
        <v>0</v>
      </c>
      <c r="X115" s="988" t="b">
        <v>0</v>
      </c>
      <c r="Z115" s="923"/>
      <c r="AA115" s="988" t="s">
        <v>1537</v>
      </c>
      <c r="AB115" s="923"/>
      <c r="AC115" s="923"/>
      <c r="AF115" s="923"/>
      <c r="AG115" s="988" t="s">
        <v>721</v>
      </c>
      <c r="AH115" s="988" t="s">
        <v>722</v>
      </c>
      <c r="AI115" s="988" t="s">
        <v>723</v>
      </c>
      <c r="AK115" s="988" t="s">
        <v>436</v>
      </c>
      <c r="AL115" s="988" t="s">
        <v>453</v>
      </c>
      <c r="AN115" s="923"/>
      <c r="AO115" s="923"/>
      <c r="AQ115" s="923"/>
      <c r="AR115" s="988" t="b">
        <v>0</v>
      </c>
      <c r="AS115" s="988" t="b">
        <v>0</v>
      </c>
      <c r="AT115" s="988" t="b">
        <v>0</v>
      </c>
      <c r="AU115" s="923"/>
      <c r="AW115" s="988" t="s">
        <v>711</v>
      </c>
      <c r="AX115" s="988" t="s">
        <v>1644</v>
      </c>
      <c r="AY115" s="923"/>
      <c r="AZ115" s="923"/>
      <c r="BG115" s="923"/>
      <c r="BH115" s="988">
        <v>9.332889244E9</v>
      </c>
      <c r="BI115" s="988" t="b">
        <v>0</v>
      </c>
      <c r="BJ115" s="923"/>
      <c r="BK115" s="923"/>
      <c r="BL115" s="988" t="b">
        <v>0</v>
      </c>
      <c r="BM115" s="923"/>
      <c r="BN115" s="988" t="s">
        <v>1533</v>
      </c>
      <c r="BO115" s="923"/>
      <c r="BP115" s="923"/>
      <c r="BS115" s="923"/>
      <c r="BU115" s="923"/>
      <c r="BW115" s="923"/>
      <c r="BX115" s="923"/>
      <c r="BY115" s="923"/>
      <c r="BZ115" s="988" t="s">
        <v>1645</v>
      </c>
      <c r="CA115" s="923"/>
      <c r="CB115" s="988" t="s">
        <v>32</v>
      </c>
      <c r="CC115" s="923"/>
      <c r="CE115" s="923"/>
      <c r="CG115" s="923"/>
      <c r="CH115" s="923"/>
      <c r="CI115" s="923"/>
      <c r="CJ115" s="988" t="b">
        <v>0</v>
      </c>
      <c r="CK115" s="923"/>
      <c r="CL115" s="923"/>
      <c r="CN115" s="923"/>
      <c r="CO115" s="988" t="b">
        <v>0</v>
      </c>
      <c r="CP115" s="923"/>
      <c r="CQ115" s="988" t="b">
        <v>1</v>
      </c>
      <c r="CR115" s="923"/>
      <c r="CU115" s="923"/>
      <c r="CV115" s="988" t="b">
        <v>1</v>
      </c>
      <c r="CW115" s="923"/>
      <c r="CY115" s="923"/>
      <c r="CZ115" s="988" t="s">
        <v>452</v>
      </c>
      <c r="DA115" s="923"/>
      <c r="DB115" s="988" t="s">
        <v>717</v>
      </c>
      <c r="DD115" s="988" t="s">
        <v>451</v>
      </c>
      <c r="DE115" s="988" t="s">
        <v>718</v>
      </c>
      <c r="DF115" s="988" t="s">
        <v>719</v>
      </c>
      <c r="DG115" s="923"/>
      <c r="DH115" s="923"/>
      <c r="DI115" s="988" t="s">
        <v>1646</v>
      </c>
      <c r="DJ115" s="988" t="s">
        <v>721</v>
      </c>
      <c r="DK115" s="988" t="s">
        <v>722</v>
      </c>
      <c r="DL115" s="988" t="s">
        <v>723</v>
      </c>
      <c r="DM115" s="923"/>
      <c r="DN115" s="923"/>
      <c r="DR115" s="923"/>
      <c r="DS115" s="988" t="s">
        <v>1537</v>
      </c>
      <c r="DU115" s="923"/>
      <c r="DV115" s="923"/>
      <c r="DW115" s="988" t="s">
        <v>1647</v>
      </c>
      <c r="DX115" s="988" t="b">
        <v>0</v>
      </c>
      <c r="DY115" s="1058">
        <v>0.0</v>
      </c>
      <c r="DZ115" s="988" t="s">
        <v>454</v>
      </c>
      <c r="EA115" s="988" t="s">
        <v>727</v>
      </c>
      <c r="EB115" s="923"/>
      <c r="EC115" s="923"/>
      <c r="ED115" s="923"/>
      <c r="EE115" s="923"/>
    </row>
    <row r="116">
      <c r="A116" s="988" t="s">
        <v>1533</v>
      </c>
      <c r="B116" s="988" t="s">
        <v>1534</v>
      </c>
      <c r="C116" s="988" t="s">
        <v>1535</v>
      </c>
      <c r="E116" s="923"/>
      <c r="I116" s="923"/>
      <c r="L116" s="988" t="s">
        <v>706</v>
      </c>
      <c r="N116" s="988" t="b">
        <v>0</v>
      </c>
      <c r="Q116" s="988" t="s">
        <v>1648</v>
      </c>
      <c r="R116" s="1056"/>
      <c r="S116" s="923"/>
      <c r="T116" s="988" t="b">
        <v>0</v>
      </c>
      <c r="U116" s="988" t="b">
        <v>0</v>
      </c>
      <c r="V116" s="988" t="b">
        <v>0</v>
      </c>
      <c r="W116" s="988" t="b">
        <v>0</v>
      </c>
      <c r="X116" s="988" t="b">
        <v>0</v>
      </c>
      <c r="Y116" s="923"/>
      <c r="Z116" s="923"/>
      <c r="AA116" s="988" t="s">
        <v>1537</v>
      </c>
      <c r="AC116" s="923"/>
      <c r="AF116" s="923"/>
      <c r="AG116" s="988" t="s">
        <v>721</v>
      </c>
      <c r="AH116" s="988" t="s">
        <v>722</v>
      </c>
      <c r="AI116" s="988" t="s">
        <v>723</v>
      </c>
      <c r="AK116" s="988" t="s">
        <v>1649</v>
      </c>
      <c r="AL116" s="988" t="s">
        <v>496</v>
      </c>
      <c r="AN116" s="923"/>
      <c r="AO116" s="923"/>
      <c r="AQ116" s="923"/>
      <c r="AR116" s="988" t="b">
        <v>0</v>
      </c>
      <c r="AS116" s="988" t="b">
        <v>0</v>
      </c>
      <c r="AT116" s="988" t="b">
        <v>0</v>
      </c>
      <c r="AU116" s="923"/>
      <c r="AW116" s="988" t="s">
        <v>711</v>
      </c>
      <c r="AX116" s="988" t="s">
        <v>1650</v>
      </c>
      <c r="AY116" s="923"/>
      <c r="AZ116" s="923"/>
      <c r="BG116" s="923"/>
      <c r="BH116" s="988">
        <v>7.791364674E9</v>
      </c>
      <c r="BI116" s="988" t="b">
        <v>0</v>
      </c>
      <c r="BJ116" s="923"/>
      <c r="BK116" s="923"/>
      <c r="BL116" s="988" t="b">
        <v>0</v>
      </c>
      <c r="BM116" s="923"/>
      <c r="BN116" s="988" t="s">
        <v>1533</v>
      </c>
      <c r="BO116" s="923"/>
      <c r="BP116" s="923"/>
      <c r="BQ116" s="923"/>
      <c r="BR116" s="923"/>
      <c r="BS116" s="923"/>
      <c r="BU116" s="923"/>
      <c r="BW116" s="923"/>
      <c r="BX116" s="923"/>
      <c r="BY116" s="923"/>
      <c r="BZ116" s="988" t="s">
        <v>1651</v>
      </c>
      <c r="CA116" s="923"/>
      <c r="CB116" s="988" t="s">
        <v>32</v>
      </c>
      <c r="CC116" s="923"/>
      <c r="CE116" s="923"/>
      <c r="CG116" s="923"/>
      <c r="CH116" s="923"/>
      <c r="CI116" s="923"/>
      <c r="CJ116" s="988" t="b">
        <v>0</v>
      </c>
      <c r="CK116" s="923"/>
      <c r="CL116" s="923"/>
      <c r="CN116" s="923"/>
      <c r="CO116" s="988" t="b">
        <v>0</v>
      </c>
      <c r="CP116" s="923"/>
      <c r="CQ116" s="988" t="b">
        <v>1</v>
      </c>
      <c r="CR116" s="923"/>
      <c r="CU116" s="923"/>
      <c r="CV116" s="988" t="b">
        <v>1</v>
      </c>
      <c r="CW116" s="923"/>
      <c r="CY116" s="923"/>
      <c r="CZ116" s="988" t="s">
        <v>436</v>
      </c>
      <c r="DA116" s="923"/>
      <c r="DB116" s="988" t="s">
        <v>717</v>
      </c>
      <c r="DD116" s="988" t="s">
        <v>439</v>
      </c>
      <c r="DE116" s="988" t="s">
        <v>718</v>
      </c>
      <c r="DF116" s="988" t="s">
        <v>719</v>
      </c>
      <c r="DG116" s="923"/>
      <c r="DH116" s="923"/>
      <c r="DI116" s="988" t="s">
        <v>1652</v>
      </c>
      <c r="DJ116" s="988" t="s">
        <v>721</v>
      </c>
      <c r="DK116" s="988" t="s">
        <v>722</v>
      </c>
      <c r="DL116" s="988" t="s">
        <v>723</v>
      </c>
      <c r="DM116" s="923"/>
      <c r="DN116" s="923"/>
      <c r="DR116" s="923"/>
      <c r="DS116" s="988" t="s">
        <v>1537</v>
      </c>
      <c r="DU116" s="923"/>
      <c r="DV116" s="923"/>
      <c r="DW116" s="988" t="s">
        <v>1653</v>
      </c>
      <c r="DX116" s="988" t="b">
        <v>0</v>
      </c>
      <c r="DY116" s="1058">
        <v>0.0</v>
      </c>
      <c r="DZ116" s="988" t="s">
        <v>164</v>
      </c>
      <c r="EA116" s="988" t="s">
        <v>727</v>
      </c>
      <c r="EB116" s="923"/>
      <c r="EE116" s="923"/>
    </row>
    <row r="117">
      <c r="A117" s="988" t="s">
        <v>1533</v>
      </c>
      <c r="B117" s="988" t="s">
        <v>1534</v>
      </c>
      <c r="C117" s="988" t="s">
        <v>1535</v>
      </c>
      <c r="E117" s="923"/>
      <c r="I117" s="923"/>
      <c r="L117" s="988" t="s">
        <v>706</v>
      </c>
      <c r="N117" s="988" t="b">
        <v>0</v>
      </c>
      <c r="Q117" s="988" t="s">
        <v>1654</v>
      </c>
      <c r="R117" s="1056"/>
      <c r="S117" s="923"/>
      <c r="T117" s="988" t="b">
        <v>0</v>
      </c>
      <c r="U117" s="988" t="b">
        <v>0</v>
      </c>
      <c r="V117" s="988" t="b">
        <v>0</v>
      </c>
      <c r="W117" s="988" t="b">
        <v>0</v>
      </c>
      <c r="X117" s="988" t="b">
        <v>0</v>
      </c>
      <c r="Y117" s="923"/>
      <c r="Z117" s="923"/>
      <c r="AA117" s="988" t="s">
        <v>1537</v>
      </c>
      <c r="AC117" s="923"/>
      <c r="AF117" s="923"/>
      <c r="AG117" s="988" t="s">
        <v>721</v>
      </c>
      <c r="AH117" s="988" t="s">
        <v>722</v>
      </c>
      <c r="AI117" s="988" t="s">
        <v>723</v>
      </c>
      <c r="AK117" s="988" t="s">
        <v>1655</v>
      </c>
      <c r="AL117" s="988" t="s">
        <v>1656</v>
      </c>
      <c r="AN117" s="923"/>
      <c r="AO117" s="923"/>
      <c r="AQ117" s="923"/>
      <c r="AR117" s="988" t="b">
        <v>0</v>
      </c>
      <c r="AS117" s="988" t="b">
        <v>0</v>
      </c>
      <c r="AT117" s="988" t="b">
        <v>0</v>
      </c>
      <c r="AU117" s="923"/>
      <c r="AW117" s="988" t="s">
        <v>711</v>
      </c>
      <c r="AX117" s="988" t="s">
        <v>1657</v>
      </c>
      <c r="AY117" s="923"/>
      <c r="AZ117" s="923"/>
      <c r="BG117" s="923"/>
      <c r="BH117" s="988">
        <v>4.427047218E9</v>
      </c>
      <c r="BI117" s="988" t="b">
        <v>0</v>
      </c>
      <c r="BJ117" s="923"/>
      <c r="BK117" s="923"/>
      <c r="BL117" s="988" t="b">
        <v>0</v>
      </c>
      <c r="BM117" s="923"/>
      <c r="BN117" s="988" t="s">
        <v>1533</v>
      </c>
      <c r="BO117" s="923"/>
      <c r="BP117" s="923"/>
      <c r="BQ117" s="923"/>
      <c r="BS117" s="923"/>
      <c r="BU117" s="923"/>
      <c r="BW117" s="923"/>
      <c r="BX117" s="923"/>
      <c r="BY117" s="923"/>
      <c r="BZ117" s="988" t="s">
        <v>1658</v>
      </c>
      <c r="CA117" s="923"/>
      <c r="CB117" s="988" t="s">
        <v>32</v>
      </c>
      <c r="CC117" s="923"/>
      <c r="CE117" s="923"/>
      <c r="CG117" s="923"/>
      <c r="CH117" s="923"/>
      <c r="CI117" s="923"/>
      <c r="CJ117" s="988" t="b">
        <v>0</v>
      </c>
      <c r="CK117" s="923"/>
      <c r="CL117" s="923"/>
      <c r="CN117" s="923"/>
      <c r="CO117" s="988" t="b">
        <v>0</v>
      </c>
      <c r="CP117" s="923"/>
      <c r="CQ117" s="988" t="b">
        <v>1</v>
      </c>
      <c r="CR117" s="923"/>
      <c r="CU117" s="923"/>
      <c r="CV117" s="988" t="b">
        <v>1</v>
      </c>
      <c r="CW117" s="923"/>
      <c r="CY117" s="923"/>
      <c r="CZ117" s="988" t="s">
        <v>436</v>
      </c>
      <c r="DA117" s="923"/>
      <c r="DB117" s="988" t="s">
        <v>717</v>
      </c>
      <c r="DD117" s="988" t="s">
        <v>1659</v>
      </c>
      <c r="DE117" s="988" t="s">
        <v>718</v>
      </c>
      <c r="DF117" s="988" t="s">
        <v>719</v>
      </c>
      <c r="DG117" s="923"/>
      <c r="DH117" s="923"/>
      <c r="DI117" s="988" t="s">
        <v>1660</v>
      </c>
      <c r="DJ117" s="988" t="s">
        <v>721</v>
      </c>
      <c r="DK117" s="988" t="s">
        <v>722</v>
      </c>
      <c r="DL117" s="988" t="s">
        <v>723</v>
      </c>
      <c r="DM117" s="923"/>
      <c r="DN117" s="923"/>
      <c r="DO117" s="923"/>
      <c r="DR117" s="923"/>
      <c r="DS117" s="988" t="s">
        <v>1537</v>
      </c>
      <c r="DU117" s="923"/>
      <c r="DV117" s="923"/>
      <c r="DW117" s="988" t="s">
        <v>1660</v>
      </c>
      <c r="DX117" s="988" t="b">
        <v>0</v>
      </c>
      <c r="DY117" s="1058">
        <v>0.0</v>
      </c>
      <c r="DZ117" s="988" t="s">
        <v>164</v>
      </c>
      <c r="EA117" s="988" t="s">
        <v>727</v>
      </c>
      <c r="EB117" s="923"/>
      <c r="EE117" s="923"/>
    </row>
    <row r="118">
      <c r="A118" s="988" t="s">
        <v>1533</v>
      </c>
      <c r="B118" s="988" t="s">
        <v>1534</v>
      </c>
      <c r="C118" s="988" t="s">
        <v>1535</v>
      </c>
      <c r="E118" s="923"/>
      <c r="I118" s="923"/>
      <c r="L118" s="988" t="s">
        <v>706</v>
      </c>
      <c r="N118" s="988" t="b">
        <v>0</v>
      </c>
      <c r="Q118" s="988" t="s">
        <v>1661</v>
      </c>
      <c r="R118" s="1056"/>
      <c r="S118" s="923"/>
      <c r="T118" s="988" t="b">
        <v>0</v>
      </c>
      <c r="U118" s="988" t="b">
        <v>0</v>
      </c>
      <c r="V118" s="988" t="b">
        <v>0</v>
      </c>
      <c r="W118" s="988" t="b">
        <v>0</v>
      </c>
      <c r="X118" s="988" t="b">
        <v>0</v>
      </c>
      <c r="Z118" s="923"/>
      <c r="AA118" s="988" t="s">
        <v>1537</v>
      </c>
      <c r="AC118" s="923"/>
      <c r="AF118" s="923"/>
      <c r="AG118" s="988" t="s">
        <v>721</v>
      </c>
      <c r="AH118" s="988" t="s">
        <v>722</v>
      </c>
      <c r="AI118" s="988" t="s">
        <v>723</v>
      </c>
      <c r="AK118" s="988" t="s">
        <v>1662</v>
      </c>
      <c r="AL118" s="988" t="s">
        <v>496</v>
      </c>
      <c r="AN118" s="923"/>
      <c r="AO118" s="923"/>
      <c r="AQ118" s="923"/>
      <c r="AR118" s="988" t="b">
        <v>0</v>
      </c>
      <c r="AS118" s="988" t="b">
        <v>0</v>
      </c>
      <c r="AT118" s="988" t="b">
        <v>0</v>
      </c>
      <c r="AU118" s="923"/>
      <c r="AW118" s="988" t="s">
        <v>711</v>
      </c>
      <c r="AX118" s="988" t="s">
        <v>1663</v>
      </c>
      <c r="AY118" s="923"/>
      <c r="AZ118" s="923"/>
      <c r="BG118" s="923"/>
      <c r="BH118" s="988">
        <v>7.331188024E9</v>
      </c>
      <c r="BI118" s="988" t="b">
        <v>0</v>
      </c>
      <c r="BJ118" s="923"/>
      <c r="BK118" s="923"/>
      <c r="BL118" s="988" t="b">
        <v>0</v>
      </c>
      <c r="BM118" s="923"/>
      <c r="BN118" s="988" t="s">
        <v>1533</v>
      </c>
      <c r="BO118" s="923"/>
      <c r="BP118" s="923"/>
      <c r="BS118" s="923"/>
      <c r="BU118" s="923"/>
      <c r="BW118" s="923"/>
      <c r="BX118" s="923"/>
      <c r="BY118" s="923"/>
      <c r="BZ118" s="988" t="s">
        <v>1664</v>
      </c>
      <c r="CA118" s="923"/>
      <c r="CB118" s="988" t="s">
        <v>32</v>
      </c>
      <c r="CC118" s="923"/>
      <c r="CE118" s="923"/>
      <c r="CG118" s="988" t="s">
        <v>497</v>
      </c>
      <c r="CH118" s="923"/>
      <c r="CI118" s="923"/>
      <c r="CJ118" s="988" t="b">
        <v>0</v>
      </c>
      <c r="CL118" s="923"/>
      <c r="CN118" s="923"/>
      <c r="CO118" s="988" t="b">
        <v>0</v>
      </c>
      <c r="CP118" s="923"/>
      <c r="CQ118" s="988" t="b">
        <v>1</v>
      </c>
      <c r="CR118" s="923"/>
      <c r="CU118" s="923"/>
      <c r="CV118" s="988" t="b">
        <v>1</v>
      </c>
      <c r="CW118" s="923"/>
      <c r="CY118" s="923"/>
      <c r="CZ118" s="988" t="s">
        <v>436</v>
      </c>
      <c r="DA118" s="923"/>
      <c r="DB118" s="988" t="s">
        <v>717</v>
      </c>
      <c r="DD118" s="988" t="s">
        <v>439</v>
      </c>
      <c r="DE118" s="988" t="s">
        <v>718</v>
      </c>
      <c r="DF118" s="988" t="s">
        <v>719</v>
      </c>
      <c r="DG118" s="923"/>
      <c r="DH118" s="923"/>
      <c r="DI118" s="988" t="s">
        <v>1665</v>
      </c>
      <c r="DJ118" s="988" t="s">
        <v>721</v>
      </c>
      <c r="DK118" s="988" t="s">
        <v>722</v>
      </c>
      <c r="DL118" s="988" t="s">
        <v>723</v>
      </c>
      <c r="DM118" s="923"/>
      <c r="DN118" s="923"/>
      <c r="DO118" s="923"/>
      <c r="DR118" s="923"/>
      <c r="DS118" s="988" t="s">
        <v>1537</v>
      </c>
      <c r="DU118" s="923"/>
      <c r="DV118" s="923"/>
      <c r="DW118" s="988" t="s">
        <v>1666</v>
      </c>
      <c r="DX118" s="988" t="b">
        <v>0</v>
      </c>
      <c r="DY118" s="1058">
        <v>0.0</v>
      </c>
      <c r="DZ118" s="988" t="s">
        <v>164</v>
      </c>
      <c r="EA118" s="988" t="s">
        <v>727</v>
      </c>
      <c r="EB118" s="923"/>
      <c r="EE118" s="923"/>
    </row>
    <row r="119">
      <c r="A119" s="988" t="s">
        <v>1533</v>
      </c>
      <c r="B119" s="988" t="s">
        <v>1534</v>
      </c>
      <c r="C119" s="988" t="s">
        <v>1535</v>
      </c>
      <c r="E119" s="923"/>
      <c r="I119" s="923"/>
      <c r="L119" s="988" t="s">
        <v>706</v>
      </c>
      <c r="N119" s="988" t="b">
        <v>0</v>
      </c>
      <c r="Q119" s="988" t="s">
        <v>1667</v>
      </c>
      <c r="R119" s="1056"/>
      <c r="S119" s="923"/>
      <c r="T119" s="988" t="b">
        <v>0</v>
      </c>
      <c r="U119" s="988" t="b">
        <v>0</v>
      </c>
      <c r="V119" s="988" t="b">
        <v>0</v>
      </c>
      <c r="W119" s="988" t="b">
        <v>0</v>
      </c>
      <c r="X119" s="988" t="b">
        <v>0</v>
      </c>
      <c r="Z119" s="923"/>
      <c r="AA119" s="988" t="s">
        <v>1537</v>
      </c>
      <c r="AC119" s="923"/>
      <c r="AF119" s="923"/>
      <c r="AG119" s="988" t="s">
        <v>721</v>
      </c>
      <c r="AH119" s="988" t="s">
        <v>722</v>
      </c>
      <c r="AI119" s="988" t="s">
        <v>723</v>
      </c>
      <c r="AK119" s="988" t="s">
        <v>436</v>
      </c>
      <c r="AL119" s="988" t="s">
        <v>1557</v>
      </c>
      <c r="AN119" s="923"/>
      <c r="AO119" s="923"/>
      <c r="AQ119" s="923"/>
      <c r="AR119" s="988" t="b">
        <v>0</v>
      </c>
      <c r="AS119" s="988" t="b">
        <v>0</v>
      </c>
      <c r="AT119" s="988" t="b">
        <v>0</v>
      </c>
      <c r="AU119" s="923"/>
      <c r="AW119" s="988" t="s">
        <v>711</v>
      </c>
      <c r="AX119" s="988" t="s">
        <v>1668</v>
      </c>
      <c r="AY119" s="923"/>
      <c r="AZ119" s="923"/>
      <c r="BG119" s="923"/>
      <c r="BH119" s="988">
        <v>5.579464249E9</v>
      </c>
      <c r="BI119" s="988" t="b">
        <v>0</v>
      </c>
      <c r="BJ119" s="923"/>
      <c r="BK119" s="923"/>
      <c r="BL119" s="988" t="b">
        <v>0</v>
      </c>
      <c r="BM119" s="923"/>
      <c r="BN119" s="988" t="s">
        <v>1533</v>
      </c>
      <c r="BO119" s="923"/>
      <c r="BP119" s="923"/>
      <c r="BS119" s="923"/>
      <c r="BU119" s="923"/>
      <c r="BW119" s="923"/>
      <c r="BX119" s="923"/>
      <c r="BY119" s="923"/>
      <c r="BZ119" s="988" t="s">
        <v>1669</v>
      </c>
      <c r="CA119" s="923"/>
      <c r="CB119" s="988" t="s">
        <v>32</v>
      </c>
      <c r="CC119" s="923"/>
      <c r="CE119" s="923"/>
      <c r="CG119" s="988" t="s">
        <v>436</v>
      </c>
      <c r="CH119" s="923"/>
      <c r="CI119" s="923"/>
      <c r="CJ119" s="988" t="b">
        <v>0</v>
      </c>
      <c r="CL119" s="923"/>
      <c r="CN119" s="923"/>
      <c r="CO119" s="988" t="b">
        <v>0</v>
      </c>
      <c r="CP119" s="923"/>
      <c r="CQ119" s="988" t="b">
        <v>1</v>
      </c>
      <c r="CR119" s="923"/>
      <c r="CU119" s="923"/>
      <c r="CV119" s="988" t="b">
        <v>1</v>
      </c>
      <c r="CW119" s="923"/>
      <c r="CY119" s="923"/>
      <c r="CZ119" s="988" t="s">
        <v>1560</v>
      </c>
      <c r="DA119" s="923"/>
      <c r="DB119" s="988" t="s">
        <v>717</v>
      </c>
      <c r="DD119" s="988" t="s">
        <v>451</v>
      </c>
      <c r="DE119" s="988" t="s">
        <v>718</v>
      </c>
      <c r="DF119" s="988" t="s">
        <v>719</v>
      </c>
      <c r="DG119" s="923"/>
      <c r="DH119" s="923"/>
      <c r="DI119" s="988" t="s">
        <v>1670</v>
      </c>
      <c r="DJ119" s="988" t="s">
        <v>721</v>
      </c>
      <c r="DK119" s="988" t="s">
        <v>722</v>
      </c>
      <c r="DL119" s="988" t="s">
        <v>723</v>
      </c>
      <c r="DM119" s="923"/>
      <c r="DN119" s="923"/>
      <c r="DO119" s="923"/>
      <c r="DR119" s="923"/>
      <c r="DS119" s="988" t="s">
        <v>1537</v>
      </c>
      <c r="DU119" s="923"/>
      <c r="DV119" s="923"/>
      <c r="DW119" s="988" t="s">
        <v>1671</v>
      </c>
      <c r="DX119" s="988" t="b">
        <v>0</v>
      </c>
      <c r="DY119" s="1058">
        <v>0.0</v>
      </c>
      <c r="DZ119" s="988" t="s">
        <v>454</v>
      </c>
      <c r="EA119" s="988" t="s">
        <v>727</v>
      </c>
      <c r="EB119" s="923"/>
      <c r="EE119" s="923"/>
    </row>
    <row r="120">
      <c r="A120" s="988" t="s">
        <v>1533</v>
      </c>
      <c r="B120" s="988" t="s">
        <v>1534</v>
      </c>
      <c r="C120" s="988" t="s">
        <v>1535</v>
      </c>
      <c r="E120" s="923"/>
      <c r="I120" s="923"/>
      <c r="L120" s="988" t="s">
        <v>706</v>
      </c>
      <c r="N120" s="988" t="b">
        <v>0</v>
      </c>
      <c r="Q120" s="988" t="s">
        <v>1672</v>
      </c>
      <c r="R120" s="1056"/>
      <c r="S120" s="923"/>
      <c r="T120" s="988" t="b">
        <v>0</v>
      </c>
      <c r="U120" s="988" t="b">
        <v>0</v>
      </c>
      <c r="V120" s="988" t="b">
        <v>0</v>
      </c>
      <c r="W120" s="988" t="b">
        <v>0</v>
      </c>
      <c r="X120" s="988" t="b">
        <v>0</v>
      </c>
      <c r="Z120" s="923"/>
      <c r="AA120" s="988" t="s">
        <v>1537</v>
      </c>
      <c r="AC120" s="923"/>
      <c r="AF120" s="923"/>
      <c r="AG120" s="988" t="s">
        <v>721</v>
      </c>
      <c r="AH120" s="988" t="s">
        <v>722</v>
      </c>
      <c r="AI120" s="988" t="s">
        <v>723</v>
      </c>
      <c r="AK120" s="988" t="s">
        <v>436</v>
      </c>
      <c r="AL120" s="988" t="s">
        <v>1656</v>
      </c>
      <c r="AN120" s="923"/>
      <c r="AO120" s="923"/>
      <c r="AQ120" s="923"/>
      <c r="AR120" s="988" t="b">
        <v>0</v>
      </c>
      <c r="AS120" s="988" t="b">
        <v>0</v>
      </c>
      <c r="AT120" s="988" t="b">
        <v>0</v>
      </c>
      <c r="AU120" s="923"/>
      <c r="AW120" s="988" t="s">
        <v>711</v>
      </c>
      <c r="AX120" s="988" t="s">
        <v>1673</v>
      </c>
      <c r="AY120" s="923"/>
      <c r="AZ120" s="923"/>
      <c r="BG120" s="923"/>
      <c r="BH120" s="988">
        <v>9.617728827E9</v>
      </c>
      <c r="BI120" s="988" t="b">
        <v>0</v>
      </c>
      <c r="BJ120" s="923"/>
      <c r="BK120" s="923"/>
      <c r="BL120" s="988" t="b">
        <v>0</v>
      </c>
      <c r="BM120" s="923"/>
      <c r="BN120" s="988" t="s">
        <v>1533</v>
      </c>
      <c r="BO120" s="923"/>
      <c r="BP120" s="923"/>
      <c r="BQ120" s="923"/>
      <c r="BR120" s="923"/>
      <c r="BS120" s="923"/>
      <c r="BU120" s="923"/>
      <c r="BW120" s="923"/>
      <c r="BX120" s="923"/>
      <c r="BY120" s="923"/>
      <c r="BZ120" s="988" t="s">
        <v>1674</v>
      </c>
      <c r="CA120" s="923"/>
      <c r="CB120" s="988" t="s">
        <v>32</v>
      </c>
      <c r="CC120" s="923"/>
      <c r="CE120" s="923"/>
      <c r="CG120" s="988" t="s">
        <v>436</v>
      </c>
      <c r="CH120" s="923"/>
      <c r="CI120" s="923"/>
      <c r="CJ120" s="988" t="b">
        <v>0</v>
      </c>
      <c r="CL120" s="923"/>
      <c r="CN120" s="923"/>
      <c r="CO120" s="988" t="b">
        <v>0</v>
      </c>
      <c r="CP120" s="923"/>
      <c r="CQ120" s="988" t="b">
        <v>1</v>
      </c>
      <c r="CR120" s="923"/>
      <c r="CU120" s="923"/>
      <c r="CV120" s="988" t="b">
        <v>1</v>
      </c>
      <c r="CW120" s="923"/>
      <c r="CY120" s="923"/>
      <c r="CZ120" s="988" t="s">
        <v>1675</v>
      </c>
      <c r="DA120" s="923"/>
      <c r="DB120" s="988" t="s">
        <v>717</v>
      </c>
      <c r="DD120" s="988" t="s">
        <v>451</v>
      </c>
      <c r="DE120" s="988" t="s">
        <v>718</v>
      </c>
      <c r="DF120" s="988" t="s">
        <v>719</v>
      </c>
      <c r="DG120" s="923"/>
      <c r="DH120" s="923"/>
      <c r="DI120" s="988" t="s">
        <v>1676</v>
      </c>
      <c r="DJ120" s="988" t="s">
        <v>721</v>
      </c>
      <c r="DK120" s="988" t="s">
        <v>722</v>
      </c>
      <c r="DL120" s="988" t="s">
        <v>723</v>
      </c>
      <c r="DM120" s="923"/>
      <c r="DN120" s="923"/>
      <c r="DO120" s="923"/>
      <c r="DR120" s="923"/>
      <c r="DS120" s="988" t="s">
        <v>1537</v>
      </c>
      <c r="DU120" s="923"/>
      <c r="DV120" s="923"/>
      <c r="DW120" s="988" t="s">
        <v>1058</v>
      </c>
      <c r="DX120" s="988" t="b">
        <v>0</v>
      </c>
      <c r="DY120" s="1058">
        <v>0.0</v>
      </c>
      <c r="DZ120" s="988" t="s">
        <v>454</v>
      </c>
      <c r="EA120" s="988" t="s">
        <v>727</v>
      </c>
      <c r="EB120" s="923"/>
      <c r="EE120" s="923"/>
    </row>
    <row r="121">
      <c r="A121" s="988" t="s">
        <v>1533</v>
      </c>
      <c r="B121" s="988" t="s">
        <v>1534</v>
      </c>
      <c r="C121" s="988" t="s">
        <v>1535</v>
      </c>
      <c r="D121" s="923"/>
      <c r="E121" s="923"/>
      <c r="I121" s="923"/>
      <c r="J121" s="923"/>
      <c r="L121" s="988" t="s">
        <v>706</v>
      </c>
      <c r="N121" s="988" t="b">
        <v>0</v>
      </c>
      <c r="Q121" s="988" t="s">
        <v>1677</v>
      </c>
      <c r="R121" s="1056"/>
      <c r="S121" s="923"/>
      <c r="T121" s="988" t="b">
        <v>0</v>
      </c>
      <c r="U121" s="988" t="b">
        <v>0</v>
      </c>
      <c r="V121" s="988" t="b">
        <v>0</v>
      </c>
      <c r="W121" s="988" t="b">
        <v>0</v>
      </c>
      <c r="X121" s="988" t="b">
        <v>0</v>
      </c>
      <c r="Z121" s="923"/>
      <c r="AA121" s="988" t="s">
        <v>1537</v>
      </c>
      <c r="AC121" s="923"/>
      <c r="AF121" s="923"/>
      <c r="AG121" s="988" t="s">
        <v>721</v>
      </c>
      <c r="AH121" s="988" t="s">
        <v>722</v>
      </c>
      <c r="AI121" s="988" t="s">
        <v>723</v>
      </c>
      <c r="AK121" s="988" t="s">
        <v>1678</v>
      </c>
      <c r="AL121" s="988" t="s">
        <v>476</v>
      </c>
      <c r="AN121" s="923"/>
      <c r="AO121" s="923"/>
      <c r="AQ121" s="923"/>
      <c r="AR121" s="988" t="b">
        <v>0</v>
      </c>
      <c r="AS121" s="988" t="b">
        <v>0</v>
      </c>
      <c r="AT121" s="988" t="b">
        <v>0</v>
      </c>
      <c r="AU121" s="923"/>
      <c r="AW121" s="988" t="s">
        <v>711</v>
      </c>
      <c r="AX121" s="988" t="s">
        <v>1679</v>
      </c>
      <c r="AY121" s="923"/>
      <c r="AZ121" s="923"/>
      <c r="BF121" s="1059"/>
      <c r="BG121" s="923"/>
      <c r="BH121" s="988">
        <v>5.246212574E11</v>
      </c>
      <c r="BI121" s="988" t="b">
        <v>0</v>
      </c>
      <c r="BJ121" s="923"/>
      <c r="BK121" s="923"/>
      <c r="BL121" s="988" t="b">
        <v>0</v>
      </c>
      <c r="BM121" s="923"/>
      <c r="BN121" s="988" t="s">
        <v>1533</v>
      </c>
      <c r="BO121" s="923"/>
      <c r="BP121" s="923"/>
      <c r="BQ121" s="923"/>
      <c r="BS121" s="923"/>
      <c r="BU121" s="923"/>
      <c r="BW121" s="923"/>
      <c r="BX121" s="923"/>
      <c r="BY121" s="923"/>
      <c r="BZ121" s="988" t="s">
        <v>1680</v>
      </c>
      <c r="CA121" s="923"/>
      <c r="CB121" s="988" t="s">
        <v>32</v>
      </c>
      <c r="CC121" s="923"/>
      <c r="CE121" s="923"/>
      <c r="CG121" s="988" t="s">
        <v>1681</v>
      </c>
      <c r="CH121" s="923"/>
      <c r="CI121" s="923"/>
      <c r="CJ121" s="988" t="b">
        <v>0</v>
      </c>
      <c r="CL121" s="923"/>
      <c r="CN121" s="923"/>
      <c r="CO121" s="988" t="b">
        <v>0</v>
      </c>
      <c r="CP121" s="923"/>
      <c r="CQ121" s="988" t="b">
        <v>1</v>
      </c>
      <c r="CR121" s="923"/>
      <c r="CT121" s="923"/>
      <c r="CU121" s="923"/>
      <c r="CV121" s="988" t="b">
        <v>1</v>
      </c>
      <c r="CW121" s="923"/>
      <c r="CY121" s="923"/>
      <c r="CZ121" s="988" t="s">
        <v>436</v>
      </c>
      <c r="DA121" s="923"/>
      <c r="DB121" s="988" t="s">
        <v>717</v>
      </c>
      <c r="DD121" s="988" t="s">
        <v>439</v>
      </c>
      <c r="DE121" s="988" t="s">
        <v>718</v>
      </c>
      <c r="DF121" s="988" t="s">
        <v>719</v>
      </c>
      <c r="DG121" s="923"/>
      <c r="DH121" s="923"/>
      <c r="DI121" s="988" t="s">
        <v>1682</v>
      </c>
      <c r="DJ121" s="988" t="s">
        <v>721</v>
      </c>
      <c r="DK121" s="988" t="s">
        <v>722</v>
      </c>
      <c r="DL121" s="988" t="s">
        <v>723</v>
      </c>
      <c r="DM121" s="923"/>
      <c r="DN121" s="923"/>
      <c r="DO121" s="923"/>
      <c r="DR121" s="923"/>
      <c r="DS121" s="988" t="s">
        <v>1537</v>
      </c>
      <c r="DU121" s="923"/>
      <c r="DV121" s="923"/>
      <c r="DW121" s="988" t="s">
        <v>1683</v>
      </c>
      <c r="DX121" s="988" t="b">
        <v>0</v>
      </c>
      <c r="DY121" s="1058">
        <v>0.0</v>
      </c>
      <c r="DZ121" s="988" t="s">
        <v>164</v>
      </c>
      <c r="EA121" s="988" t="s">
        <v>727</v>
      </c>
      <c r="EB121" s="923"/>
      <c r="EE121" s="923"/>
    </row>
    <row r="122">
      <c r="A122" s="988" t="s">
        <v>1533</v>
      </c>
      <c r="B122" s="988" t="s">
        <v>1534</v>
      </c>
      <c r="C122" s="988" t="s">
        <v>1535</v>
      </c>
      <c r="D122" s="923"/>
      <c r="E122" s="923"/>
      <c r="I122" s="923"/>
      <c r="J122" s="923"/>
      <c r="L122" s="988" t="s">
        <v>706</v>
      </c>
      <c r="N122" s="988" t="b">
        <v>0</v>
      </c>
      <c r="Q122" s="988" t="s">
        <v>1684</v>
      </c>
      <c r="R122" s="1056"/>
      <c r="S122" s="923"/>
      <c r="T122" s="988" t="b">
        <v>0</v>
      </c>
      <c r="U122" s="988" t="b">
        <v>0</v>
      </c>
      <c r="V122" s="988" t="b">
        <v>0</v>
      </c>
      <c r="W122" s="988" t="b">
        <v>0</v>
      </c>
      <c r="X122" s="988" t="b">
        <v>0</v>
      </c>
      <c r="Z122" s="923"/>
      <c r="AA122" s="988" t="s">
        <v>1537</v>
      </c>
      <c r="AC122" s="923"/>
      <c r="AF122" s="923"/>
      <c r="AG122" s="988" t="s">
        <v>721</v>
      </c>
      <c r="AH122" s="988" t="s">
        <v>722</v>
      </c>
      <c r="AI122" s="988" t="s">
        <v>723</v>
      </c>
      <c r="AK122" s="988" t="s">
        <v>436</v>
      </c>
      <c r="AL122" s="988" t="s">
        <v>1557</v>
      </c>
      <c r="AN122" s="923"/>
      <c r="AO122" s="923"/>
      <c r="AQ122" s="923"/>
      <c r="AR122" s="988" t="b">
        <v>0</v>
      </c>
      <c r="AS122" s="988" t="b">
        <v>0</v>
      </c>
      <c r="AT122" s="988" t="b">
        <v>0</v>
      </c>
      <c r="AU122" s="923"/>
      <c r="AW122" s="988" t="s">
        <v>711</v>
      </c>
      <c r="AX122" s="988" t="s">
        <v>1685</v>
      </c>
      <c r="AY122" s="923"/>
      <c r="AZ122" s="923"/>
      <c r="BF122" s="1059"/>
      <c r="BG122" s="923"/>
      <c r="BH122" s="988">
        <v>5.516474738E9</v>
      </c>
      <c r="BI122" s="988" t="b">
        <v>0</v>
      </c>
      <c r="BJ122" s="923"/>
      <c r="BK122" s="923"/>
      <c r="BL122" s="988" t="b">
        <v>0</v>
      </c>
      <c r="BM122" s="923"/>
      <c r="BN122" s="988" t="s">
        <v>1533</v>
      </c>
      <c r="BO122" s="923"/>
      <c r="BP122" s="923"/>
      <c r="BQ122" s="923"/>
      <c r="BS122" s="923"/>
      <c r="BU122" s="923"/>
      <c r="BW122" s="923"/>
      <c r="BX122" s="923"/>
      <c r="BY122" s="923"/>
      <c r="BZ122" s="988" t="s">
        <v>1686</v>
      </c>
      <c r="CA122" s="923"/>
      <c r="CB122" s="988" t="s">
        <v>32</v>
      </c>
      <c r="CC122" s="923"/>
      <c r="CE122" s="923"/>
      <c r="CG122" s="988" t="s">
        <v>436</v>
      </c>
      <c r="CH122" s="923"/>
      <c r="CI122" s="923"/>
      <c r="CJ122" s="988" t="b">
        <v>0</v>
      </c>
      <c r="CL122" s="923"/>
      <c r="CM122" s="923"/>
      <c r="CN122" s="923"/>
      <c r="CO122" s="988" t="b">
        <v>0</v>
      </c>
      <c r="CP122" s="923"/>
      <c r="CQ122" s="988" t="b">
        <v>1</v>
      </c>
      <c r="CR122" s="923"/>
      <c r="CT122" s="923"/>
      <c r="CU122" s="923"/>
      <c r="CV122" s="988" t="b">
        <v>1</v>
      </c>
      <c r="CW122" s="923"/>
      <c r="CY122" s="923"/>
      <c r="CZ122" s="988" t="s">
        <v>1687</v>
      </c>
      <c r="DA122" s="923"/>
      <c r="DB122" s="988" t="s">
        <v>717</v>
      </c>
      <c r="DD122" s="988" t="s">
        <v>451</v>
      </c>
      <c r="DE122" s="988" t="s">
        <v>718</v>
      </c>
      <c r="DF122" s="988" t="s">
        <v>719</v>
      </c>
      <c r="DG122" s="923"/>
      <c r="DH122" s="923"/>
      <c r="DI122" s="988" t="s">
        <v>1688</v>
      </c>
      <c r="DJ122" s="988" t="s">
        <v>721</v>
      </c>
      <c r="DK122" s="988" t="s">
        <v>722</v>
      </c>
      <c r="DL122" s="988" t="s">
        <v>723</v>
      </c>
      <c r="DM122" s="923"/>
      <c r="DN122" s="923"/>
      <c r="DO122" s="923"/>
      <c r="DR122" s="923"/>
      <c r="DS122" s="988" t="s">
        <v>1537</v>
      </c>
      <c r="DU122" s="923"/>
      <c r="DV122" s="923"/>
      <c r="DW122" s="988" t="s">
        <v>1688</v>
      </c>
      <c r="DX122" s="988" t="b">
        <v>0</v>
      </c>
      <c r="DY122" s="1058">
        <v>0.0</v>
      </c>
      <c r="DZ122" s="988" t="s">
        <v>454</v>
      </c>
      <c r="EA122" s="988" t="s">
        <v>727</v>
      </c>
      <c r="EB122" s="923"/>
      <c r="EE122" s="923"/>
    </row>
    <row r="123">
      <c r="A123" s="988" t="s">
        <v>1533</v>
      </c>
      <c r="B123" s="988" t="s">
        <v>1534</v>
      </c>
      <c r="C123" s="988" t="s">
        <v>1535</v>
      </c>
      <c r="D123" s="923"/>
      <c r="E123" s="923"/>
      <c r="I123" s="923"/>
      <c r="J123" s="923"/>
      <c r="L123" s="988" t="s">
        <v>706</v>
      </c>
      <c r="N123" s="988" t="b">
        <v>0</v>
      </c>
      <c r="Q123" s="988" t="s">
        <v>1689</v>
      </c>
      <c r="R123" s="1056"/>
      <c r="S123" s="923"/>
      <c r="T123" s="988" t="b">
        <v>0</v>
      </c>
      <c r="U123" s="988" t="b">
        <v>0</v>
      </c>
      <c r="V123" s="988" t="b">
        <v>0</v>
      </c>
      <c r="W123" s="988" t="b">
        <v>0</v>
      </c>
      <c r="X123" s="988" t="b">
        <v>0</v>
      </c>
      <c r="Y123" s="923"/>
      <c r="Z123" s="923"/>
      <c r="AA123" s="988" t="s">
        <v>1537</v>
      </c>
      <c r="AC123" s="923"/>
      <c r="AF123" s="923"/>
      <c r="AG123" s="988" t="s">
        <v>721</v>
      </c>
      <c r="AH123" s="988" t="s">
        <v>722</v>
      </c>
      <c r="AI123" s="988" t="s">
        <v>723</v>
      </c>
      <c r="AK123" s="988" t="s">
        <v>436</v>
      </c>
      <c r="AL123" s="988" t="s">
        <v>1557</v>
      </c>
      <c r="AN123" s="923"/>
      <c r="AO123" s="923"/>
      <c r="AQ123" s="923"/>
      <c r="AR123" s="988" t="b">
        <v>0</v>
      </c>
      <c r="AS123" s="988" t="b">
        <v>0</v>
      </c>
      <c r="AT123" s="988" t="b">
        <v>0</v>
      </c>
      <c r="AU123" s="923"/>
      <c r="AW123" s="988" t="s">
        <v>711</v>
      </c>
      <c r="AX123" s="988" t="s">
        <v>1690</v>
      </c>
      <c r="AY123" s="923"/>
      <c r="AZ123" s="923"/>
      <c r="BF123" s="923"/>
      <c r="BG123" s="923"/>
      <c r="BH123" s="988">
        <v>5.633330194E9</v>
      </c>
      <c r="BI123" s="988" t="b">
        <v>0</v>
      </c>
      <c r="BJ123" s="923"/>
      <c r="BK123" s="923"/>
      <c r="BL123" s="988" t="b">
        <v>0</v>
      </c>
      <c r="BM123" s="923"/>
      <c r="BN123" s="988" t="s">
        <v>1533</v>
      </c>
      <c r="BO123" s="923"/>
      <c r="BP123" s="923"/>
      <c r="BS123" s="923"/>
      <c r="BU123" s="923"/>
      <c r="BW123" s="923"/>
      <c r="BX123" s="923"/>
      <c r="BY123" s="923"/>
      <c r="BZ123" s="988" t="s">
        <v>1691</v>
      </c>
      <c r="CA123" s="923"/>
      <c r="CB123" s="988" t="s">
        <v>32</v>
      </c>
      <c r="CC123" s="923"/>
      <c r="CE123" s="923"/>
      <c r="CG123" s="988" t="s">
        <v>436</v>
      </c>
      <c r="CH123" s="923"/>
      <c r="CI123" s="923"/>
      <c r="CJ123" s="988" t="b">
        <v>0</v>
      </c>
      <c r="CL123" s="923"/>
      <c r="CN123" s="923"/>
      <c r="CO123" s="988" t="b">
        <v>0</v>
      </c>
      <c r="CP123" s="923"/>
      <c r="CQ123" s="988" t="b">
        <v>1</v>
      </c>
      <c r="CR123" s="923"/>
      <c r="CT123" s="923"/>
      <c r="CU123" s="923"/>
      <c r="CV123" s="988" t="b">
        <v>1</v>
      </c>
      <c r="CW123" s="923"/>
      <c r="CY123" s="923"/>
      <c r="CZ123" s="988" t="s">
        <v>1687</v>
      </c>
      <c r="DA123" s="923"/>
      <c r="DB123" s="988" t="s">
        <v>717</v>
      </c>
      <c r="DD123" s="988" t="s">
        <v>451</v>
      </c>
      <c r="DE123" s="988" t="s">
        <v>718</v>
      </c>
      <c r="DF123" s="988" t="s">
        <v>719</v>
      </c>
      <c r="DG123" s="923"/>
      <c r="DH123" s="923"/>
      <c r="DI123" s="988" t="s">
        <v>1692</v>
      </c>
      <c r="DJ123" s="988" t="s">
        <v>721</v>
      </c>
      <c r="DK123" s="988" t="s">
        <v>722</v>
      </c>
      <c r="DL123" s="988" t="s">
        <v>723</v>
      </c>
      <c r="DM123" s="923"/>
      <c r="DN123" s="923"/>
      <c r="DO123" s="923"/>
      <c r="DR123" s="923"/>
      <c r="DS123" s="988" t="s">
        <v>1537</v>
      </c>
      <c r="DU123" s="923"/>
      <c r="DV123" s="923"/>
      <c r="DW123" s="988" t="s">
        <v>1693</v>
      </c>
      <c r="DX123" s="988" t="b">
        <v>0</v>
      </c>
      <c r="DY123" s="1058">
        <v>0.0</v>
      </c>
      <c r="DZ123" s="988" t="s">
        <v>454</v>
      </c>
      <c r="EA123" s="988" t="s">
        <v>727</v>
      </c>
      <c r="EB123" s="923"/>
      <c r="EE123" s="923"/>
    </row>
    <row r="124">
      <c r="A124" s="988" t="s">
        <v>1533</v>
      </c>
      <c r="B124" s="988" t="s">
        <v>1534</v>
      </c>
      <c r="C124" s="988" t="s">
        <v>1535</v>
      </c>
      <c r="D124" s="923"/>
      <c r="E124" s="923"/>
      <c r="I124" s="923"/>
      <c r="J124" s="923"/>
      <c r="L124" s="988" t="s">
        <v>706</v>
      </c>
      <c r="N124" s="988" t="b">
        <v>0</v>
      </c>
      <c r="P124" s="923"/>
      <c r="Q124" s="988" t="s">
        <v>1694</v>
      </c>
      <c r="R124" s="1056"/>
      <c r="S124" s="923"/>
      <c r="T124" s="988" t="b">
        <v>0</v>
      </c>
      <c r="U124" s="988" t="b">
        <v>0</v>
      </c>
      <c r="V124" s="988" t="b">
        <v>0</v>
      </c>
      <c r="W124" s="988" t="b">
        <v>0</v>
      </c>
      <c r="X124" s="988" t="b">
        <v>0</v>
      </c>
      <c r="AA124" s="988" t="s">
        <v>1537</v>
      </c>
      <c r="AC124" s="923"/>
      <c r="AF124" s="923"/>
      <c r="AG124" s="988" t="s">
        <v>721</v>
      </c>
      <c r="AH124" s="988" t="s">
        <v>722</v>
      </c>
      <c r="AI124" s="988" t="s">
        <v>723</v>
      </c>
      <c r="AJ124" s="923"/>
      <c r="AK124" s="988" t="s">
        <v>1695</v>
      </c>
      <c r="AL124" s="988" t="s">
        <v>440</v>
      </c>
      <c r="AN124" s="923"/>
      <c r="AQ124" s="923"/>
      <c r="AR124" s="988" t="b">
        <v>0</v>
      </c>
      <c r="AS124" s="988" t="b">
        <v>0</v>
      </c>
      <c r="AT124" s="988" t="b">
        <v>0</v>
      </c>
      <c r="AU124" s="923"/>
      <c r="AW124" s="988" t="s">
        <v>711</v>
      </c>
      <c r="AX124" s="988" t="s">
        <v>1696</v>
      </c>
      <c r="AY124" s="923"/>
      <c r="BF124" s="923"/>
      <c r="BG124" s="923"/>
      <c r="BH124" s="988">
        <v>5.22221969292E11</v>
      </c>
      <c r="BI124" s="988" t="b">
        <v>0</v>
      </c>
      <c r="BK124" s="923"/>
      <c r="BL124" s="988" t="b">
        <v>0</v>
      </c>
      <c r="BM124" s="923"/>
      <c r="BN124" s="988" t="s">
        <v>1533</v>
      </c>
      <c r="BO124" s="923"/>
      <c r="BP124" s="923"/>
      <c r="BQ124" s="923"/>
      <c r="BS124" s="923"/>
      <c r="BU124" s="923"/>
      <c r="BW124" s="923"/>
      <c r="BX124" s="923"/>
      <c r="BY124" s="923"/>
      <c r="BZ124" s="988" t="s">
        <v>1697</v>
      </c>
      <c r="CA124" s="923"/>
      <c r="CB124" s="988" t="s">
        <v>32</v>
      </c>
      <c r="CC124" s="923"/>
      <c r="CE124" s="923"/>
      <c r="CF124" s="1056"/>
      <c r="CG124" s="988" t="s">
        <v>441</v>
      </c>
      <c r="CH124" s="923"/>
      <c r="CI124" s="923"/>
      <c r="CJ124" s="988" t="b">
        <v>0</v>
      </c>
      <c r="CL124" s="923"/>
      <c r="CN124" s="923"/>
      <c r="CO124" s="988" t="b">
        <v>0</v>
      </c>
      <c r="CP124" s="923"/>
      <c r="CQ124" s="988" t="b">
        <v>1</v>
      </c>
      <c r="CR124" s="923"/>
      <c r="CT124" s="923"/>
      <c r="CU124" s="923"/>
      <c r="CV124" s="988" t="b">
        <v>1</v>
      </c>
      <c r="CW124" s="923"/>
      <c r="CX124" s="923"/>
      <c r="CY124" s="923"/>
      <c r="CZ124" s="988" t="s">
        <v>436</v>
      </c>
      <c r="DA124" s="923"/>
      <c r="DB124" s="988" t="s">
        <v>717</v>
      </c>
      <c r="DD124" s="988" t="s">
        <v>439</v>
      </c>
      <c r="DE124" s="988" t="s">
        <v>718</v>
      </c>
      <c r="DF124" s="988" t="s">
        <v>719</v>
      </c>
      <c r="DG124" s="923"/>
      <c r="DH124" s="923"/>
      <c r="DI124" s="988" t="s">
        <v>787</v>
      </c>
      <c r="DJ124" s="988" t="s">
        <v>721</v>
      </c>
      <c r="DK124" s="988" t="s">
        <v>722</v>
      </c>
      <c r="DL124" s="988" t="s">
        <v>723</v>
      </c>
      <c r="DM124" s="923"/>
      <c r="DN124" s="923"/>
      <c r="DO124" s="923"/>
      <c r="DR124" s="923"/>
      <c r="DS124" s="988" t="s">
        <v>1537</v>
      </c>
      <c r="DU124" s="923"/>
      <c r="DV124" s="923"/>
      <c r="DW124" s="988" t="s">
        <v>1698</v>
      </c>
      <c r="DX124" s="988" t="b">
        <v>0</v>
      </c>
      <c r="DY124" s="988">
        <v>0.0</v>
      </c>
      <c r="DZ124" s="988" t="s">
        <v>164</v>
      </c>
      <c r="EA124" s="988" t="s">
        <v>727</v>
      </c>
      <c r="EB124" s="923"/>
      <c r="EE124" s="923"/>
    </row>
    <row r="125">
      <c r="A125" s="988" t="s">
        <v>1533</v>
      </c>
      <c r="B125" s="988" t="s">
        <v>1534</v>
      </c>
      <c r="C125" s="988" t="s">
        <v>1535</v>
      </c>
      <c r="E125" s="923"/>
      <c r="I125" s="923"/>
      <c r="L125" s="988" t="s">
        <v>706</v>
      </c>
      <c r="N125" s="988" t="b">
        <v>0</v>
      </c>
      <c r="Q125" s="988" t="s">
        <v>1699</v>
      </c>
      <c r="R125" s="1056"/>
      <c r="S125" s="923"/>
      <c r="T125" s="988" t="b">
        <v>0</v>
      </c>
      <c r="U125" s="988" t="b">
        <v>0</v>
      </c>
      <c r="V125" s="988" t="b">
        <v>0</v>
      </c>
      <c r="W125" s="988" t="b">
        <v>0</v>
      </c>
      <c r="X125" s="988" t="b">
        <v>0</v>
      </c>
      <c r="Z125" s="923"/>
      <c r="AA125" s="988" t="s">
        <v>1537</v>
      </c>
      <c r="AC125" s="923"/>
      <c r="AF125" s="923"/>
      <c r="AG125" s="988" t="s">
        <v>721</v>
      </c>
      <c r="AH125" s="988" t="s">
        <v>722</v>
      </c>
      <c r="AI125" s="988" t="s">
        <v>723</v>
      </c>
      <c r="AK125" s="988" t="s">
        <v>436</v>
      </c>
      <c r="AL125" s="988" t="s">
        <v>453</v>
      </c>
      <c r="AN125" s="923"/>
      <c r="AO125" s="923"/>
      <c r="AR125" s="988" t="b">
        <v>0</v>
      </c>
      <c r="AS125" s="988" t="b">
        <v>0</v>
      </c>
      <c r="AT125" s="988" t="b">
        <v>0</v>
      </c>
      <c r="AU125" s="923"/>
      <c r="AW125" s="988" t="s">
        <v>711</v>
      </c>
      <c r="AX125" s="988" t="s">
        <v>1700</v>
      </c>
      <c r="AY125" s="923"/>
      <c r="AZ125" s="923"/>
      <c r="BG125" s="923"/>
      <c r="BH125" s="988">
        <v>6.642840766E9</v>
      </c>
      <c r="BI125" s="988" t="b">
        <v>0</v>
      </c>
      <c r="BK125" s="923"/>
      <c r="BL125" s="988" t="b">
        <v>0</v>
      </c>
      <c r="BM125" s="923"/>
      <c r="BN125" s="988" t="s">
        <v>1533</v>
      </c>
      <c r="BO125" s="923"/>
      <c r="BP125" s="923"/>
      <c r="BQ125" s="923"/>
      <c r="BS125" s="923"/>
      <c r="BU125" s="923"/>
      <c r="BW125" s="923"/>
      <c r="BX125" s="923"/>
      <c r="BY125" s="923"/>
      <c r="BZ125" s="988" t="s">
        <v>1701</v>
      </c>
      <c r="CA125" s="923"/>
      <c r="CB125" s="988" t="s">
        <v>32</v>
      </c>
      <c r="CC125" s="923"/>
      <c r="CE125" s="923"/>
      <c r="CG125" s="988" t="s">
        <v>436</v>
      </c>
      <c r="CH125" s="923"/>
      <c r="CI125" s="923"/>
      <c r="CJ125" s="988" t="b">
        <v>0</v>
      </c>
      <c r="CL125" s="923"/>
      <c r="CN125" s="923"/>
      <c r="CO125" s="988" t="b">
        <v>0</v>
      </c>
      <c r="CP125" s="923"/>
      <c r="CQ125" s="988" t="b">
        <v>1</v>
      </c>
      <c r="CR125" s="923"/>
      <c r="CU125" s="923"/>
      <c r="CV125" s="988" t="b">
        <v>1</v>
      </c>
      <c r="CW125" s="923"/>
      <c r="CY125" s="923"/>
      <c r="CZ125" s="988" t="s">
        <v>452</v>
      </c>
      <c r="DA125" s="923"/>
      <c r="DB125" s="988" t="s">
        <v>717</v>
      </c>
      <c r="DD125" s="988" t="s">
        <v>451</v>
      </c>
      <c r="DE125" s="988" t="s">
        <v>718</v>
      </c>
      <c r="DF125" s="988" t="s">
        <v>719</v>
      </c>
      <c r="DG125" s="923"/>
      <c r="DH125" s="923"/>
      <c r="DI125" s="988" t="s">
        <v>1702</v>
      </c>
      <c r="DJ125" s="988" t="s">
        <v>721</v>
      </c>
      <c r="DK125" s="988" t="s">
        <v>722</v>
      </c>
      <c r="DL125" s="988" t="s">
        <v>723</v>
      </c>
      <c r="DM125" s="923"/>
      <c r="DN125" s="923"/>
      <c r="DR125" s="923"/>
      <c r="DS125" s="988" t="s">
        <v>1537</v>
      </c>
      <c r="DU125" s="923"/>
      <c r="DV125" s="923"/>
      <c r="DW125" s="988" t="s">
        <v>1703</v>
      </c>
      <c r="DX125" s="988" t="b">
        <v>0</v>
      </c>
      <c r="DY125" s="988">
        <v>0.0</v>
      </c>
      <c r="DZ125" s="988" t="s">
        <v>454</v>
      </c>
      <c r="EA125" s="988" t="s">
        <v>727</v>
      </c>
      <c r="EB125" s="923"/>
      <c r="EE125" s="923"/>
    </row>
    <row r="126">
      <c r="A126" s="988" t="s">
        <v>1533</v>
      </c>
      <c r="B126" s="988" t="s">
        <v>1534</v>
      </c>
      <c r="C126" s="988" t="s">
        <v>1535</v>
      </c>
      <c r="D126" s="923"/>
      <c r="E126" s="923"/>
      <c r="I126" s="923"/>
      <c r="J126" s="923"/>
      <c r="L126" s="988" t="s">
        <v>706</v>
      </c>
      <c r="N126" s="988" t="b">
        <v>0</v>
      </c>
      <c r="P126" s="923"/>
      <c r="Q126" s="988" t="s">
        <v>1704</v>
      </c>
      <c r="R126" s="1056"/>
      <c r="S126" s="923"/>
      <c r="T126" s="988" t="b">
        <v>0</v>
      </c>
      <c r="U126" s="988" t="b">
        <v>0</v>
      </c>
      <c r="V126" s="988" t="b">
        <v>0</v>
      </c>
      <c r="W126" s="988" t="b">
        <v>0</v>
      </c>
      <c r="X126" s="988" t="b">
        <v>0</v>
      </c>
      <c r="Z126" s="923"/>
      <c r="AA126" s="988" t="s">
        <v>1537</v>
      </c>
      <c r="AB126" s="923"/>
      <c r="AC126" s="923"/>
      <c r="AF126" s="923"/>
      <c r="AG126" s="988" t="s">
        <v>721</v>
      </c>
      <c r="AH126" s="988" t="s">
        <v>722</v>
      </c>
      <c r="AI126" s="988" t="s">
        <v>723</v>
      </c>
      <c r="AJ126" s="923"/>
      <c r="AK126" s="988" t="s">
        <v>436</v>
      </c>
      <c r="AL126" s="988" t="s">
        <v>453</v>
      </c>
      <c r="AN126" s="923"/>
      <c r="AO126" s="923"/>
      <c r="AQ126" s="923"/>
      <c r="AR126" s="988" t="b">
        <v>0</v>
      </c>
      <c r="AS126" s="988" t="b">
        <v>0</v>
      </c>
      <c r="AT126" s="988" t="b">
        <v>0</v>
      </c>
      <c r="AU126" s="923"/>
      <c r="AW126" s="988" t="s">
        <v>711</v>
      </c>
      <c r="AX126" s="988" t="s">
        <v>1705</v>
      </c>
      <c r="AY126" s="923"/>
      <c r="AZ126" s="923"/>
      <c r="BG126" s="923"/>
      <c r="BH126" s="988">
        <v>6.44998484E9</v>
      </c>
      <c r="BI126" s="988" t="b">
        <v>0</v>
      </c>
      <c r="BK126" s="923"/>
      <c r="BL126" s="988" t="b">
        <v>0</v>
      </c>
      <c r="BM126" s="923"/>
      <c r="BN126" s="988" t="s">
        <v>1533</v>
      </c>
      <c r="BO126" s="923"/>
      <c r="BP126" s="923"/>
      <c r="BQ126" s="923"/>
      <c r="BS126" s="923"/>
      <c r="BU126" s="923"/>
      <c r="BW126" s="923"/>
      <c r="BX126" s="923"/>
      <c r="BY126" s="923"/>
      <c r="BZ126" s="988" t="s">
        <v>1706</v>
      </c>
      <c r="CA126" s="923"/>
      <c r="CB126" s="988" t="s">
        <v>32</v>
      </c>
      <c r="CC126" s="923"/>
      <c r="CE126" s="923"/>
      <c r="CF126" s="1056"/>
      <c r="CG126" s="988" t="s">
        <v>436</v>
      </c>
      <c r="CH126" s="923"/>
      <c r="CI126" s="923"/>
      <c r="CJ126" s="988" t="b">
        <v>0</v>
      </c>
      <c r="CL126" s="923"/>
      <c r="CN126" s="923"/>
      <c r="CO126" s="988" t="b">
        <v>0</v>
      </c>
      <c r="CP126" s="923"/>
      <c r="CQ126" s="988" t="b">
        <v>1</v>
      </c>
      <c r="CR126" s="923"/>
      <c r="CU126" s="923"/>
      <c r="CV126" s="988" t="b">
        <v>1</v>
      </c>
      <c r="CW126" s="923"/>
      <c r="CX126" s="923"/>
      <c r="CY126" s="923"/>
      <c r="CZ126" s="988" t="s">
        <v>452</v>
      </c>
      <c r="DA126" s="923"/>
      <c r="DB126" s="988" t="s">
        <v>717</v>
      </c>
      <c r="DD126" s="988" t="s">
        <v>451</v>
      </c>
      <c r="DE126" s="988" t="s">
        <v>718</v>
      </c>
      <c r="DF126" s="988" t="s">
        <v>719</v>
      </c>
      <c r="DG126" s="923"/>
      <c r="DH126" s="923"/>
      <c r="DI126" s="988" t="s">
        <v>1707</v>
      </c>
      <c r="DJ126" s="988" t="s">
        <v>721</v>
      </c>
      <c r="DK126" s="988" t="s">
        <v>722</v>
      </c>
      <c r="DL126" s="988" t="s">
        <v>723</v>
      </c>
      <c r="DM126" s="923"/>
      <c r="DN126" s="923"/>
      <c r="DR126" s="923"/>
      <c r="DS126" s="988" t="s">
        <v>1537</v>
      </c>
      <c r="DV126" s="923"/>
      <c r="DW126" s="988" t="s">
        <v>1000</v>
      </c>
      <c r="DX126" s="988" t="b">
        <v>0</v>
      </c>
      <c r="DY126" s="988">
        <v>0.0</v>
      </c>
      <c r="DZ126" s="988" t="s">
        <v>454</v>
      </c>
      <c r="EA126" s="988" t="s">
        <v>727</v>
      </c>
      <c r="EB126" s="923"/>
      <c r="EC126" s="923"/>
      <c r="ED126" s="923"/>
      <c r="EE126" s="923"/>
    </row>
    <row r="127">
      <c r="A127" s="988" t="s">
        <v>1533</v>
      </c>
      <c r="B127" s="988" t="s">
        <v>1534</v>
      </c>
      <c r="C127" s="988" t="s">
        <v>1535</v>
      </c>
      <c r="E127" s="923"/>
      <c r="I127" s="923"/>
      <c r="L127" s="988" t="s">
        <v>706</v>
      </c>
      <c r="N127" s="988" t="b">
        <v>0</v>
      </c>
      <c r="Q127" s="988" t="s">
        <v>1708</v>
      </c>
      <c r="R127" s="1056"/>
      <c r="S127" s="923"/>
      <c r="T127" s="988" t="b">
        <v>0</v>
      </c>
      <c r="U127" s="988" t="b">
        <v>0</v>
      </c>
      <c r="V127" s="988" t="b">
        <v>0</v>
      </c>
      <c r="W127" s="988" t="b">
        <v>0</v>
      </c>
      <c r="X127" s="988" t="b">
        <v>0</v>
      </c>
      <c r="Z127" s="923"/>
      <c r="AA127" s="988" t="s">
        <v>1537</v>
      </c>
      <c r="AC127" s="923"/>
      <c r="AF127" s="923"/>
      <c r="AG127" s="988" t="s">
        <v>721</v>
      </c>
      <c r="AH127" s="988" t="s">
        <v>722</v>
      </c>
      <c r="AI127" s="988" t="s">
        <v>723</v>
      </c>
      <c r="AK127" s="988" t="s">
        <v>1709</v>
      </c>
      <c r="AL127" s="988" t="s">
        <v>496</v>
      </c>
      <c r="AN127" s="923"/>
      <c r="AO127" s="923"/>
      <c r="AR127" s="988" t="b">
        <v>0</v>
      </c>
      <c r="AS127" s="988" t="b">
        <v>0</v>
      </c>
      <c r="AT127" s="988" t="b">
        <v>0</v>
      </c>
      <c r="AU127" s="923"/>
      <c r="AW127" s="988" t="s">
        <v>711</v>
      </c>
      <c r="AX127" s="988" t="s">
        <v>1710</v>
      </c>
      <c r="AY127" s="923"/>
      <c r="AZ127" s="923"/>
      <c r="BD127" s="923"/>
      <c r="BG127" s="923"/>
      <c r="BH127" s="988">
        <v>4.421913244E9</v>
      </c>
      <c r="BI127" s="988" t="b">
        <v>0</v>
      </c>
      <c r="BK127" s="923"/>
      <c r="BL127" s="988" t="b">
        <v>0</v>
      </c>
      <c r="BM127" s="923"/>
      <c r="BN127" s="988" t="s">
        <v>1533</v>
      </c>
      <c r="BO127" s="923"/>
      <c r="BP127" s="923"/>
      <c r="BQ127" s="923"/>
      <c r="BR127" s="923"/>
      <c r="BS127" s="923"/>
      <c r="BU127" s="923"/>
      <c r="BW127" s="923"/>
      <c r="BX127" s="923"/>
      <c r="BY127" s="923"/>
      <c r="BZ127" s="988" t="s">
        <v>1711</v>
      </c>
      <c r="CA127" s="923"/>
      <c r="CB127" s="988" t="s">
        <v>32</v>
      </c>
      <c r="CC127" s="923"/>
      <c r="CE127" s="923"/>
      <c r="CG127" s="988" t="s">
        <v>497</v>
      </c>
      <c r="CH127" s="923"/>
      <c r="CI127" s="923"/>
      <c r="CJ127" s="988" t="b">
        <v>0</v>
      </c>
      <c r="CL127" s="923"/>
      <c r="CN127" s="923"/>
      <c r="CO127" s="988" t="b">
        <v>0</v>
      </c>
      <c r="CP127" s="923"/>
      <c r="CQ127" s="988" t="b">
        <v>1</v>
      </c>
      <c r="CR127" s="923"/>
      <c r="CU127" s="923"/>
      <c r="CV127" s="988" t="b">
        <v>1</v>
      </c>
      <c r="CW127" s="923"/>
      <c r="CY127" s="923"/>
      <c r="CZ127" s="988" t="s">
        <v>436</v>
      </c>
      <c r="DA127" s="923"/>
      <c r="DB127" s="988" t="s">
        <v>717</v>
      </c>
      <c r="DD127" s="988" t="s">
        <v>439</v>
      </c>
      <c r="DE127" s="988" t="s">
        <v>718</v>
      </c>
      <c r="DF127" s="988" t="s">
        <v>719</v>
      </c>
      <c r="DG127" s="923"/>
      <c r="DH127" s="923"/>
      <c r="DI127" s="988" t="s">
        <v>1712</v>
      </c>
      <c r="DJ127" s="988" t="s">
        <v>721</v>
      </c>
      <c r="DK127" s="988" t="s">
        <v>722</v>
      </c>
      <c r="DL127" s="988" t="s">
        <v>723</v>
      </c>
      <c r="DM127" s="923"/>
      <c r="DN127" s="923"/>
      <c r="DR127" s="923"/>
      <c r="DS127" s="988" t="s">
        <v>1537</v>
      </c>
      <c r="DV127" s="923"/>
      <c r="DW127" s="988" t="s">
        <v>1713</v>
      </c>
      <c r="DX127" s="988" t="b">
        <v>0</v>
      </c>
      <c r="DY127" s="988">
        <v>0.0</v>
      </c>
      <c r="DZ127" s="988" t="s">
        <v>164</v>
      </c>
      <c r="EA127" s="988" t="s">
        <v>727</v>
      </c>
      <c r="EB127" s="923"/>
      <c r="EE127" s="923"/>
    </row>
    <row r="128">
      <c r="A128" s="988" t="s">
        <v>1533</v>
      </c>
      <c r="B128" s="988" t="s">
        <v>1534</v>
      </c>
      <c r="C128" s="988" t="s">
        <v>1535</v>
      </c>
      <c r="E128" s="923"/>
      <c r="I128" s="923"/>
      <c r="L128" s="988" t="s">
        <v>706</v>
      </c>
      <c r="N128" s="988" t="b">
        <v>0</v>
      </c>
      <c r="Q128" s="988" t="s">
        <v>1714</v>
      </c>
      <c r="R128" s="1056"/>
      <c r="S128" s="923"/>
      <c r="T128" s="988" t="b">
        <v>0</v>
      </c>
      <c r="U128" s="988" t="b">
        <v>0</v>
      </c>
      <c r="V128" s="988" t="b">
        <v>0</v>
      </c>
      <c r="W128" s="988" t="b">
        <v>0</v>
      </c>
      <c r="X128" s="988" t="b">
        <v>0</v>
      </c>
      <c r="Z128" s="923"/>
      <c r="AA128" s="988" t="s">
        <v>1537</v>
      </c>
      <c r="AC128" s="923"/>
      <c r="AF128" s="923"/>
      <c r="AG128" s="988" t="s">
        <v>721</v>
      </c>
      <c r="AH128" s="988" t="s">
        <v>722</v>
      </c>
      <c r="AI128" s="988" t="s">
        <v>723</v>
      </c>
      <c r="AK128" s="988" t="s">
        <v>436</v>
      </c>
      <c r="AL128" s="988" t="s">
        <v>1538</v>
      </c>
      <c r="AN128" s="923"/>
      <c r="AO128" s="923"/>
      <c r="AR128" s="988" t="b">
        <v>0</v>
      </c>
      <c r="AS128" s="988" t="b">
        <v>0</v>
      </c>
      <c r="AT128" s="988" t="b">
        <v>0</v>
      </c>
      <c r="AU128" s="923"/>
      <c r="AW128" s="988" t="s">
        <v>711</v>
      </c>
      <c r="AX128" s="988" t="s">
        <v>1715</v>
      </c>
      <c r="AY128" s="923"/>
      <c r="AZ128" s="923"/>
      <c r="BD128" s="923"/>
      <c r="BG128" s="923"/>
      <c r="BH128" s="988">
        <v>9.241471141E9</v>
      </c>
      <c r="BI128" s="988" t="b">
        <v>0</v>
      </c>
      <c r="BK128" s="923"/>
      <c r="BL128" s="988" t="b">
        <v>0</v>
      </c>
      <c r="BM128" s="923"/>
      <c r="BN128" s="988" t="s">
        <v>1533</v>
      </c>
      <c r="BO128" s="923"/>
      <c r="BP128" s="923"/>
      <c r="BQ128" s="923"/>
      <c r="BS128" s="923"/>
      <c r="BU128" s="923"/>
      <c r="BW128" s="923"/>
      <c r="BX128" s="923"/>
      <c r="BY128" s="923"/>
      <c r="BZ128" s="988" t="s">
        <v>1716</v>
      </c>
      <c r="CA128" s="923"/>
      <c r="CB128" s="988" t="s">
        <v>32</v>
      </c>
      <c r="CC128" s="923"/>
      <c r="CE128" s="923"/>
      <c r="CG128" s="988" t="s">
        <v>436</v>
      </c>
      <c r="CH128" s="923"/>
      <c r="CI128" s="923"/>
      <c r="CJ128" s="988" t="b">
        <v>0</v>
      </c>
      <c r="CL128" s="923"/>
      <c r="CN128" s="923"/>
      <c r="CO128" s="988" t="b">
        <v>0</v>
      </c>
      <c r="CP128" s="923"/>
      <c r="CQ128" s="988" t="b">
        <v>1</v>
      </c>
      <c r="CR128" s="923"/>
      <c r="CU128" s="923"/>
      <c r="CV128" s="988" t="b">
        <v>1</v>
      </c>
      <c r="CW128" s="923"/>
      <c r="CY128" s="923"/>
      <c r="CZ128" s="988" t="s">
        <v>1717</v>
      </c>
      <c r="DA128" s="923"/>
      <c r="DB128" s="988" t="s">
        <v>717</v>
      </c>
      <c r="DD128" s="988" t="s">
        <v>451</v>
      </c>
      <c r="DE128" s="988" t="s">
        <v>718</v>
      </c>
      <c r="DF128" s="988" t="s">
        <v>719</v>
      </c>
      <c r="DG128" s="923"/>
      <c r="DH128" s="923"/>
      <c r="DI128" s="988" t="s">
        <v>1718</v>
      </c>
      <c r="DJ128" s="988" t="s">
        <v>721</v>
      </c>
      <c r="DK128" s="988" t="s">
        <v>722</v>
      </c>
      <c r="DL128" s="988" t="s">
        <v>723</v>
      </c>
      <c r="DM128" s="923"/>
      <c r="DN128" s="923"/>
      <c r="DR128" s="923"/>
      <c r="DS128" s="988" t="s">
        <v>1537</v>
      </c>
      <c r="DV128" s="923"/>
      <c r="DW128" s="988" t="s">
        <v>1719</v>
      </c>
      <c r="DX128" s="988" t="b">
        <v>0</v>
      </c>
      <c r="DY128" s="988">
        <v>0.0</v>
      </c>
      <c r="DZ128" s="988" t="s">
        <v>454</v>
      </c>
      <c r="EA128" s="988" t="s">
        <v>727</v>
      </c>
      <c r="EB128" s="923"/>
      <c r="EE128" s="923"/>
    </row>
    <row r="129">
      <c r="A129" s="988" t="s">
        <v>1533</v>
      </c>
      <c r="B129" s="988" t="s">
        <v>1534</v>
      </c>
      <c r="C129" s="988" t="s">
        <v>1535</v>
      </c>
      <c r="E129" s="923"/>
      <c r="I129" s="923"/>
      <c r="L129" s="988" t="s">
        <v>706</v>
      </c>
      <c r="N129" s="988" t="b">
        <v>0</v>
      </c>
      <c r="Q129" s="988" t="s">
        <v>1720</v>
      </c>
      <c r="R129" s="1056"/>
      <c r="S129" s="923"/>
      <c r="T129" s="988" t="b">
        <v>0</v>
      </c>
      <c r="U129" s="988" t="b">
        <v>0</v>
      </c>
      <c r="V129" s="988" t="b">
        <v>0</v>
      </c>
      <c r="W129" s="988" t="b">
        <v>0</v>
      </c>
      <c r="X129" s="988" t="b">
        <v>0</v>
      </c>
      <c r="AA129" s="988" t="s">
        <v>1537</v>
      </c>
      <c r="AC129" s="923"/>
      <c r="AF129" s="923"/>
      <c r="AG129" s="988" t="s">
        <v>721</v>
      </c>
      <c r="AH129" s="988" t="s">
        <v>722</v>
      </c>
      <c r="AI129" s="988" t="s">
        <v>723</v>
      </c>
      <c r="AK129" s="988" t="s">
        <v>436</v>
      </c>
      <c r="AL129" s="988" t="s">
        <v>453</v>
      </c>
      <c r="AN129" s="923"/>
      <c r="AQ129" s="923"/>
      <c r="AR129" s="988" t="b">
        <v>0</v>
      </c>
      <c r="AS129" s="988" t="b">
        <v>0</v>
      </c>
      <c r="AT129" s="988" t="b">
        <v>0</v>
      </c>
      <c r="AU129" s="923"/>
      <c r="AW129" s="988" t="s">
        <v>711</v>
      </c>
      <c r="AX129" s="988" t="s">
        <v>1721</v>
      </c>
      <c r="AY129" s="923"/>
      <c r="BD129" s="923"/>
      <c r="BG129" s="923"/>
      <c r="BH129" s="988">
        <v>5.624811437E9</v>
      </c>
      <c r="BI129" s="988" t="b">
        <v>0</v>
      </c>
      <c r="BK129" s="923"/>
      <c r="BL129" s="988" t="b">
        <v>0</v>
      </c>
      <c r="BM129" s="923"/>
      <c r="BN129" s="988" t="s">
        <v>1533</v>
      </c>
      <c r="BO129" s="923"/>
      <c r="BP129" s="923"/>
      <c r="BQ129" s="923"/>
      <c r="BS129" s="923"/>
      <c r="BU129" s="923"/>
      <c r="BW129" s="923"/>
      <c r="BX129" s="923"/>
      <c r="BY129" s="923"/>
      <c r="BZ129" s="988" t="s">
        <v>1722</v>
      </c>
      <c r="CA129" s="923"/>
      <c r="CB129" s="988" t="s">
        <v>32</v>
      </c>
      <c r="CC129" s="923"/>
      <c r="CE129" s="923"/>
      <c r="CG129" s="988" t="s">
        <v>436</v>
      </c>
      <c r="CH129" s="923"/>
      <c r="CI129" s="923"/>
      <c r="CJ129" s="988" t="b">
        <v>0</v>
      </c>
      <c r="CL129" s="923"/>
      <c r="CN129" s="923"/>
      <c r="CO129" s="988" t="b">
        <v>0</v>
      </c>
      <c r="CP129" s="923"/>
      <c r="CQ129" s="988" t="b">
        <v>1</v>
      </c>
      <c r="CR129" s="923"/>
      <c r="CU129" s="923"/>
      <c r="CV129" s="988" t="b">
        <v>1</v>
      </c>
      <c r="CW129" s="923"/>
      <c r="CY129" s="923"/>
      <c r="CZ129" s="988" t="s">
        <v>488</v>
      </c>
      <c r="DA129" s="923"/>
      <c r="DB129" s="988" t="s">
        <v>717</v>
      </c>
      <c r="DD129" s="988" t="s">
        <v>451</v>
      </c>
      <c r="DE129" s="988" t="s">
        <v>718</v>
      </c>
      <c r="DF129" s="988" t="s">
        <v>719</v>
      </c>
      <c r="DG129" s="923"/>
      <c r="DH129" s="923"/>
      <c r="DI129" s="988" t="s">
        <v>1723</v>
      </c>
      <c r="DJ129" s="988" t="s">
        <v>721</v>
      </c>
      <c r="DK129" s="988" t="s">
        <v>722</v>
      </c>
      <c r="DL129" s="988" t="s">
        <v>723</v>
      </c>
      <c r="DN129" s="923"/>
      <c r="DR129" s="923"/>
      <c r="DS129" s="988" t="s">
        <v>1537</v>
      </c>
      <c r="DV129" s="923"/>
      <c r="DW129" s="988" t="s">
        <v>1724</v>
      </c>
      <c r="DX129" s="988" t="b">
        <v>0</v>
      </c>
      <c r="DY129" s="1058">
        <v>0.0</v>
      </c>
      <c r="DZ129" s="988" t="s">
        <v>454</v>
      </c>
      <c r="EA129" s="988" t="s">
        <v>727</v>
      </c>
      <c r="EB129" s="923"/>
      <c r="EE129" s="923"/>
    </row>
    <row r="130">
      <c r="A130" s="988" t="s">
        <v>1533</v>
      </c>
      <c r="B130" s="988" t="s">
        <v>1534</v>
      </c>
      <c r="C130" s="988" t="s">
        <v>1535</v>
      </c>
      <c r="E130" s="923"/>
      <c r="I130" s="923"/>
      <c r="L130" s="988" t="s">
        <v>706</v>
      </c>
      <c r="N130" s="988" t="b">
        <v>0</v>
      </c>
      <c r="Q130" s="988" t="s">
        <v>1725</v>
      </c>
      <c r="R130" s="1056"/>
      <c r="S130" s="923"/>
      <c r="T130" s="988" t="b">
        <v>0</v>
      </c>
      <c r="U130" s="988" t="b">
        <v>0</v>
      </c>
      <c r="V130" s="988" t="b">
        <v>0</v>
      </c>
      <c r="W130" s="988" t="b">
        <v>0</v>
      </c>
      <c r="X130" s="988" t="b">
        <v>0</v>
      </c>
      <c r="Z130" s="923"/>
      <c r="AA130" s="988" t="s">
        <v>1537</v>
      </c>
      <c r="AB130" s="923"/>
      <c r="AC130" s="923"/>
      <c r="AF130" s="923"/>
      <c r="AG130" s="988" t="s">
        <v>721</v>
      </c>
      <c r="AH130" s="988" t="s">
        <v>722</v>
      </c>
      <c r="AI130" s="988" t="s">
        <v>723</v>
      </c>
      <c r="AK130" s="988" t="s">
        <v>1726</v>
      </c>
      <c r="AL130" s="988" t="s">
        <v>496</v>
      </c>
      <c r="AN130" s="923"/>
      <c r="AO130" s="923"/>
      <c r="AQ130" s="923"/>
      <c r="AR130" s="988" t="b">
        <v>0</v>
      </c>
      <c r="AS130" s="988" t="b">
        <v>0</v>
      </c>
      <c r="AT130" s="988" t="b">
        <v>0</v>
      </c>
      <c r="AU130" s="923"/>
      <c r="AW130" s="988" t="s">
        <v>711</v>
      </c>
      <c r="AX130" s="988" t="s">
        <v>1727</v>
      </c>
      <c r="AY130" s="923"/>
      <c r="AZ130" s="923"/>
      <c r="BD130" s="923"/>
      <c r="BG130" s="923"/>
      <c r="BH130" s="988">
        <v>8.444617964E9</v>
      </c>
      <c r="BI130" s="988" t="b">
        <v>0</v>
      </c>
      <c r="BJ130" s="923"/>
      <c r="BK130" s="923"/>
      <c r="BL130" s="988" t="b">
        <v>0</v>
      </c>
      <c r="BM130" s="923"/>
      <c r="BN130" s="988" t="s">
        <v>1533</v>
      </c>
      <c r="BO130" s="923"/>
      <c r="BP130" s="923"/>
      <c r="BQ130" s="923"/>
      <c r="BS130" s="923"/>
      <c r="BU130" s="923"/>
      <c r="BW130" s="923"/>
      <c r="BX130" s="923"/>
      <c r="BY130" s="923"/>
      <c r="BZ130" s="988" t="s">
        <v>1728</v>
      </c>
      <c r="CA130" s="923"/>
      <c r="CB130" s="988" t="s">
        <v>32</v>
      </c>
      <c r="CC130" s="923"/>
      <c r="CE130" s="923"/>
      <c r="CG130" s="988" t="s">
        <v>497</v>
      </c>
      <c r="CH130" s="923"/>
      <c r="CI130" s="923"/>
      <c r="CJ130" s="988" t="b">
        <v>0</v>
      </c>
      <c r="CL130" s="923"/>
      <c r="CM130" s="923"/>
      <c r="CN130" s="923"/>
      <c r="CO130" s="988" t="b">
        <v>0</v>
      </c>
      <c r="CP130" s="923"/>
      <c r="CQ130" s="988" t="b">
        <v>1</v>
      </c>
      <c r="CR130" s="923"/>
      <c r="CT130" s="923"/>
      <c r="CU130" s="923"/>
      <c r="CV130" s="988" t="b">
        <v>1</v>
      </c>
      <c r="CW130" s="923"/>
      <c r="CY130" s="923"/>
      <c r="CZ130" s="988" t="s">
        <v>436</v>
      </c>
      <c r="DA130" s="923"/>
      <c r="DB130" s="988" t="s">
        <v>717</v>
      </c>
      <c r="DD130" s="988" t="s">
        <v>439</v>
      </c>
      <c r="DE130" s="988" t="s">
        <v>718</v>
      </c>
      <c r="DF130" s="988" t="s">
        <v>719</v>
      </c>
      <c r="DG130" s="923"/>
      <c r="DH130" s="923"/>
      <c r="DI130" s="988" t="s">
        <v>1729</v>
      </c>
      <c r="DJ130" s="988" t="s">
        <v>721</v>
      </c>
      <c r="DK130" s="988" t="s">
        <v>722</v>
      </c>
      <c r="DL130" s="988" t="s">
        <v>723</v>
      </c>
      <c r="DN130" s="923"/>
      <c r="DR130" s="923"/>
      <c r="DS130" s="988" t="s">
        <v>1537</v>
      </c>
      <c r="DV130" s="923"/>
      <c r="DW130" s="988" t="s">
        <v>1730</v>
      </c>
      <c r="DX130" s="988" t="b">
        <v>0</v>
      </c>
      <c r="DY130" s="1058">
        <v>0.0</v>
      </c>
      <c r="DZ130" s="988" t="s">
        <v>164</v>
      </c>
      <c r="EA130" s="988" t="s">
        <v>727</v>
      </c>
      <c r="EB130" s="923"/>
      <c r="EE130" s="923"/>
    </row>
    <row r="131">
      <c r="A131" s="988" t="s">
        <v>1533</v>
      </c>
      <c r="B131" s="988" t="s">
        <v>1534</v>
      </c>
      <c r="C131" s="988" t="s">
        <v>1535</v>
      </c>
      <c r="E131" s="923"/>
      <c r="I131" s="923"/>
      <c r="L131" s="988" t="s">
        <v>706</v>
      </c>
      <c r="N131" s="988" t="b">
        <v>0</v>
      </c>
      <c r="Q131" s="988" t="s">
        <v>1731</v>
      </c>
      <c r="R131" s="1056"/>
      <c r="S131" s="923"/>
      <c r="T131" s="988" t="b">
        <v>0</v>
      </c>
      <c r="U131" s="988" t="b">
        <v>0</v>
      </c>
      <c r="V131" s="988" t="b">
        <v>0</v>
      </c>
      <c r="W131" s="988" t="b">
        <v>0</v>
      </c>
      <c r="X131" s="988" t="b">
        <v>0</v>
      </c>
      <c r="Z131" s="923"/>
      <c r="AA131" s="988" t="s">
        <v>1537</v>
      </c>
      <c r="AC131" s="923"/>
      <c r="AF131" s="923"/>
      <c r="AG131" s="988" t="s">
        <v>721</v>
      </c>
      <c r="AH131" s="988" t="s">
        <v>722</v>
      </c>
      <c r="AI131" s="988" t="s">
        <v>723</v>
      </c>
      <c r="AK131" s="988" t="s">
        <v>1732</v>
      </c>
      <c r="AL131" s="988" t="s">
        <v>496</v>
      </c>
      <c r="AN131" s="923"/>
      <c r="AO131" s="923"/>
      <c r="AR131" s="988" t="b">
        <v>0</v>
      </c>
      <c r="AS131" s="988" t="b">
        <v>0</v>
      </c>
      <c r="AT131" s="988" t="b">
        <v>0</v>
      </c>
      <c r="AU131" s="923"/>
      <c r="AW131" s="988" t="s">
        <v>711</v>
      </c>
      <c r="AX131" s="988" t="s">
        <v>1733</v>
      </c>
      <c r="AY131" s="923"/>
      <c r="AZ131" s="923"/>
      <c r="BD131" s="923"/>
      <c r="BG131" s="923"/>
      <c r="BH131" s="988">
        <v>7.491089415E9</v>
      </c>
      <c r="BI131" s="988" t="b">
        <v>0</v>
      </c>
      <c r="BK131" s="923"/>
      <c r="BL131" s="988" t="b">
        <v>0</v>
      </c>
      <c r="BM131" s="923"/>
      <c r="BN131" s="988" t="s">
        <v>1533</v>
      </c>
      <c r="BO131" s="923"/>
      <c r="BP131" s="923"/>
      <c r="BQ131" s="923"/>
      <c r="BR131" s="923"/>
      <c r="BS131" s="923"/>
      <c r="BU131" s="923"/>
      <c r="BW131" s="923"/>
      <c r="BX131" s="923"/>
      <c r="BY131" s="923"/>
      <c r="BZ131" s="988" t="s">
        <v>1734</v>
      </c>
      <c r="CA131" s="923"/>
      <c r="CB131" s="988" t="s">
        <v>32</v>
      </c>
      <c r="CC131" s="923"/>
      <c r="CE131" s="923"/>
      <c r="CG131" s="988" t="s">
        <v>497</v>
      </c>
      <c r="CH131" s="923"/>
      <c r="CI131" s="923"/>
      <c r="CJ131" s="988" t="b">
        <v>0</v>
      </c>
      <c r="CL131" s="923"/>
      <c r="CM131" s="923"/>
      <c r="CN131" s="923"/>
      <c r="CO131" s="988" t="b">
        <v>0</v>
      </c>
      <c r="CP131" s="923"/>
      <c r="CQ131" s="988" t="b">
        <v>1</v>
      </c>
      <c r="CR131" s="923"/>
      <c r="CU131" s="923"/>
      <c r="CV131" s="988" t="b">
        <v>1</v>
      </c>
      <c r="CW131" s="923"/>
      <c r="CZ131" s="988" t="s">
        <v>436</v>
      </c>
      <c r="DA131" s="923"/>
      <c r="DB131" s="988" t="s">
        <v>717</v>
      </c>
      <c r="DD131" s="988" t="s">
        <v>439</v>
      </c>
      <c r="DE131" s="988" t="s">
        <v>718</v>
      </c>
      <c r="DF131" s="988" t="s">
        <v>719</v>
      </c>
      <c r="DG131" s="923"/>
      <c r="DH131" s="923"/>
      <c r="DI131" s="988" t="s">
        <v>1735</v>
      </c>
      <c r="DJ131" s="988" t="s">
        <v>721</v>
      </c>
      <c r="DK131" s="988" t="s">
        <v>722</v>
      </c>
      <c r="DL131" s="988" t="s">
        <v>723</v>
      </c>
      <c r="DM131" s="923"/>
      <c r="DN131" s="923"/>
      <c r="DR131" s="923"/>
      <c r="DS131" s="988" t="s">
        <v>1537</v>
      </c>
      <c r="DV131" s="923"/>
      <c r="DW131" s="988" t="s">
        <v>1736</v>
      </c>
      <c r="DX131" s="988" t="b">
        <v>0</v>
      </c>
      <c r="DY131" s="988">
        <v>0.0</v>
      </c>
      <c r="DZ131" s="988" t="s">
        <v>164</v>
      </c>
      <c r="EA131" s="988" t="s">
        <v>727</v>
      </c>
      <c r="EB131" s="923"/>
      <c r="EE131" s="923"/>
    </row>
    <row r="132">
      <c r="A132" s="988" t="s">
        <v>1533</v>
      </c>
      <c r="B132" s="988" t="s">
        <v>1534</v>
      </c>
      <c r="C132" s="988" t="s">
        <v>1535</v>
      </c>
      <c r="E132" s="923"/>
      <c r="I132" s="923"/>
      <c r="L132" s="988" t="s">
        <v>706</v>
      </c>
      <c r="N132" s="988" t="b">
        <v>0</v>
      </c>
      <c r="Q132" s="988" t="s">
        <v>1737</v>
      </c>
      <c r="R132" s="1056"/>
      <c r="S132" s="923"/>
      <c r="T132" s="988" t="b">
        <v>0</v>
      </c>
      <c r="U132" s="988" t="b">
        <v>0</v>
      </c>
      <c r="V132" s="988" t="b">
        <v>0</v>
      </c>
      <c r="W132" s="988" t="b">
        <v>0</v>
      </c>
      <c r="X132" s="988" t="b">
        <v>0</v>
      </c>
      <c r="Z132" s="923"/>
      <c r="AA132" s="988" t="s">
        <v>1537</v>
      </c>
      <c r="AC132" s="923"/>
      <c r="AF132" s="923"/>
      <c r="AG132" s="988" t="s">
        <v>721</v>
      </c>
      <c r="AH132" s="988" t="s">
        <v>722</v>
      </c>
      <c r="AI132" s="988" t="s">
        <v>723</v>
      </c>
      <c r="AK132" s="988" t="s">
        <v>436</v>
      </c>
      <c r="AL132" s="988" t="s">
        <v>1557</v>
      </c>
      <c r="AN132" s="923"/>
      <c r="AO132" s="923"/>
      <c r="AQ132" s="923"/>
      <c r="AR132" s="988" t="b">
        <v>0</v>
      </c>
      <c r="AS132" s="988" t="b">
        <v>0</v>
      </c>
      <c r="AT132" s="988" t="b">
        <v>0</v>
      </c>
      <c r="AU132" s="923"/>
      <c r="AW132" s="988" t="s">
        <v>711</v>
      </c>
      <c r="AX132" s="988" t="s">
        <v>1738</v>
      </c>
      <c r="AY132" s="923"/>
      <c r="AZ132" s="923"/>
      <c r="BG132" s="923"/>
      <c r="BH132" s="988">
        <v>3.322989419E9</v>
      </c>
      <c r="BI132" s="988" t="b">
        <v>0</v>
      </c>
      <c r="BK132" s="923"/>
      <c r="BL132" s="988" t="b">
        <v>0</v>
      </c>
      <c r="BM132" s="923"/>
      <c r="BN132" s="988" t="s">
        <v>1533</v>
      </c>
      <c r="BO132" s="923"/>
      <c r="BP132" s="923"/>
      <c r="BQ132" s="923"/>
      <c r="BS132" s="923"/>
      <c r="BU132" s="923"/>
      <c r="BW132" s="923"/>
      <c r="BX132" s="923"/>
      <c r="BY132" s="923"/>
      <c r="BZ132" s="988" t="s">
        <v>1739</v>
      </c>
      <c r="CA132" s="923"/>
      <c r="CB132" s="988" t="s">
        <v>32</v>
      </c>
      <c r="CC132" s="923"/>
      <c r="CE132" s="923"/>
      <c r="CG132" s="988" t="s">
        <v>436</v>
      </c>
      <c r="CH132" s="923"/>
      <c r="CI132" s="923"/>
      <c r="CJ132" s="988" t="b">
        <v>0</v>
      </c>
      <c r="CL132" s="923"/>
      <c r="CM132" s="923"/>
      <c r="CN132" s="923"/>
      <c r="CO132" s="988" t="b">
        <v>0</v>
      </c>
      <c r="CP132" s="923"/>
      <c r="CQ132" s="988" t="b">
        <v>1</v>
      </c>
      <c r="CR132" s="923"/>
      <c r="CU132" s="923"/>
      <c r="CV132" s="988" t="b">
        <v>1</v>
      </c>
      <c r="CW132" s="923"/>
      <c r="CY132" s="923"/>
      <c r="CZ132" s="988" t="s">
        <v>1560</v>
      </c>
      <c r="DA132" s="923"/>
      <c r="DB132" s="988" t="s">
        <v>717</v>
      </c>
      <c r="DD132" s="988" t="s">
        <v>451</v>
      </c>
      <c r="DE132" s="988" t="s">
        <v>718</v>
      </c>
      <c r="DF132" s="988" t="s">
        <v>719</v>
      </c>
      <c r="DG132" s="923"/>
      <c r="DH132" s="923"/>
      <c r="DI132" s="988" t="s">
        <v>1740</v>
      </c>
      <c r="DJ132" s="988" t="s">
        <v>721</v>
      </c>
      <c r="DK132" s="988" t="s">
        <v>722</v>
      </c>
      <c r="DL132" s="988" t="s">
        <v>723</v>
      </c>
      <c r="DN132" s="923"/>
      <c r="DR132" s="923"/>
      <c r="DS132" s="988" t="s">
        <v>1537</v>
      </c>
      <c r="DV132" s="923"/>
      <c r="DW132" s="988" t="s">
        <v>1741</v>
      </c>
      <c r="DX132" s="988" t="b">
        <v>0</v>
      </c>
      <c r="DY132" s="988">
        <v>0.0</v>
      </c>
      <c r="DZ132" s="988" t="s">
        <v>454</v>
      </c>
      <c r="EA132" s="988" t="s">
        <v>727</v>
      </c>
      <c r="EB132" s="923"/>
      <c r="EE132" s="923"/>
    </row>
    <row r="133">
      <c r="A133" s="988" t="s">
        <v>1533</v>
      </c>
      <c r="B133" s="988" t="s">
        <v>1534</v>
      </c>
      <c r="C133" s="988" t="s">
        <v>1535</v>
      </c>
      <c r="D133" s="923"/>
      <c r="E133" s="923"/>
      <c r="I133" s="923"/>
      <c r="J133" s="923"/>
      <c r="L133" s="988" t="s">
        <v>706</v>
      </c>
      <c r="M133" s="923"/>
      <c r="N133" s="988" t="b">
        <v>0</v>
      </c>
      <c r="P133" s="923"/>
      <c r="Q133" s="988" t="s">
        <v>1742</v>
      </c>
      <c r="R133" s="1056"/>
      <c r="S133" s="923"/>
      <c r="T133" s="988" t="b">
        <v>0</v>
      </c>
      <c r="U133" s="988" t="b">
        <v>0</v>
      </c>
      <c r="V133" s="988" t="b">
        <v>0</v>
      </c>
      <c r="W133" s="988" t="b">
        <v>0</v>
      </c>
      <c r="X133" s="988" t="b">
        <v>0</v>
      </c>
      <c r="Y133" s="923"/>
      <c r="Z133" s="923"/>
      <c r="AA133" s="988" t="s">
        <v>1537</v>
      </c>
      <c r="AB133" s="923"/>
      <c r="AC133" s="923"/>
      <c r="AF133" s="923"/>
      <c r="AG133" s="988" t="s">
        <v>721</v>
      </c>
      <c r="AH133" s="988" t="s">
        <v>722</v>
      </c>
      <c r="AI133" s="988" t="s">
        <v>723</v>
      </c>
      <c r="AK133" s="988" t="s">
        <v>1743</v>
      </c>
      <c r="AL133" s="988" t="s">
        <v>476</v>
      </c>
      <c r="AN133" s="923"/>
      <c r="AO133" s="923"/>
      <c r="AQ133" s="923"/>
      <c r="AR133" s="988" t="b">
        <v>0</v>
      </c>
      <c r="AS133" s="988" t="b">
        <v>0</v>
      </c>
      <c r="AT133" s="988" t="b">
        <v>0</v>
      </c>
      <c r="AU133" s="923"/>
      <c r="AW133" s="988" t="s">
        <v>711</v>
      </c>
      <c r="AX133" s="988" t="s">
        <v>1744</v>
      </c>
      <c r="AY133" s="923"/>
      <c r="AZ133" s="923"/>
      <c r="BG133" s="923"/>
      <c r="BH133" s="988">
        <v>8.124025766E9</v>
      </c>
      <c r="BI133" s="988" t="b">
        <v>0</v>
      </c>
      <c r="BJ133" s="923"/>
      <c r="BK133" s="923"/>
      <c r="BL133" s="988" t="b">
        <v>0</v>
      </c>
      <c r="BM133" s="923"/>
      <c r="BN133" s="988" t="s">
        <v>1533</v>
      </c>
      <c r="BO133" s="923"/>
      <c r="BP133" s="923"/>
      <c r="BS133" s="923"/>
      <c r="BU133" s="923"/>
      <c r="BW133" s="923"/>
      <c r="BX133" s="923"/>
      <c r="BY133" s="923"/>
      <c r="BZ133" s="988" t="s">
        <v>1745</v>
      </c>
      <c r="CA133" s="923"/>
      <c r="CB133" s="988" t="s">
        <v>32</v>
      </c>
      <c r="CC133" s="923"/>
      <c r="CE133" s="923"/>
      <c r="CF133" s="1056"/>
      <c r="CG133" s="988" t="s">
        <v>1746</v>
      </c>
      <c r="CH133" s="923"/>
      <c r="CI133" s="923"/>
      <c r="CJ133" s="988" t="b">
        <v>0</v>
      </c>
      <c r="CL133" s="923"/>
      <c r="CN133" s="923"/>
      <c r="CO133" s="988" t="b">
        <v>0</v>
      </c>
      <c r="CP133" s="923"/>
      <c r="CQ133" s="988" t="b">
        <v>1</v>
      </c>
      <c r="CR133" s="923"/>
      <c r="CU133" s="923"/>
      <c r="CV133" s="988" t="b">
        <v>1</v>
      </c>
      <c r="CW133" s="923"/>
      <c r="CX133" s="923"/>
      <c r="CY133" s="923"/>
      <c r="CZ133" s="988" t="s">
        <v>436</v>
      </c>
      <c r="DA133" s="923"/>
      <c r="DB133" s="988" t="s">
        <v>717</v>
      </c>
      <c r="DD133" s="988" t="s">
        <v>439</v>
      </c>
      <c r="DE133" s="988" t="s">
        <v>718</v>
      </c>
      <c r="DF133" s="988" t="s">
        <v>719</v>
      </c>
      <c r="DG133" s="923"/>
      <c r="DH133" s="923"/>
      <c r="DI133" s="988" t="s">
        <v>1747</v>
      </c>
      <c r="DJ133" s="988" t="s">
        <v>721</v>
      </c>
      <c r="DK133" s="988" t="s">
        <v>722</v>
      </c>
      <c r="DL133" s="988" t="s">
        <v>723</v>
      </c>
      <c r="DM133" s="923"/>
      <c r="DN133" s="923"/>
      <c r="DR133" s="923"/>
      <c r="DS133" s="988" t="s">
        <v>1537</v>
      </c>
      <c r="DV133" s="923"/>
      <c r="DW133" s="988" t="s">
        <v>1747</v>
      </c>
      <c r="DX133" s="988" t="b">
        <v>0</v>
      </c>
      <c r="DY133" s="988">
        <v>0.0</v>
      </c>
      <c r="DZ133" s="988" t="s">
        <v>164</v>
      </c>
      <c r="EA133" s="988" t="s">
        <v>727</v>
      </c>
      <c r="EB133" s="923"/>
      <c r="EE133" s="923"/>
    </row>
    <row r="134">
      <c r="A134" s="988" t="s">
        <v>1533</v>
      </c>
      <c r="B134" s="988" t="s">
        <v>1534</v>
      </c>
      <c r="C134" s="988" t="s">
        <v>1535</v>
      </c>
      <c r="D134" s="923"/>
      <c r="E134" s="923"/>
      <c r="I134" s="923"/>
      <c r="K134" s="923"/>
      <c r="L134" s="988" t="s">
        <v>706</v>
      </c>
      <c r="N134" s="988" t="b">
        <v>0</v>
      </c>
      <c r="Q134" s="988" t="s">
        <v>1748</v>
      </c>
      <c r="R134" s="1056"/>
      <c r="S134" s="923"/>
      <c r="T134" s="988" t="b">
        <v>0</v>
      </c>
      <c r="U134" s="988" t="b">
        <v>0</v>
      </c>
      <c r="V134" s="988" t="b">
        <v>0</v>
      </c>
      <c r="W134" s="988" t="b">
        <v>0</v>
      </c>
      <c r="X134" s="988" t="b">
        <v>0</v>
      </c>
      <c r="Z134" s="923"/>
      <c r="AA134" s="988" t="s">
        <v>1537</v>
      </c>
      <c r="AB134" s="923"/>
      <c r="AC134" s="923"/>
      <c r="AD134" s="923"/>
      <c r="AE134" s="923"/>
      <c r="AF134" s="923"/>
      <c r="AG134" s="988" t="s">
        <v>721</v>
      </c>
      <c r="AH134" s="988" t="s">
        <v>722</v>
      </c>
      <c r="AI134" s="988" t="s">
        <v>723</v>
      </c>
      <c r="AK134" s="988" t="s">
        <v>436</v>
      </c>
      <c r="AL134" s="988" t="s">
        <v>453</v>
      </c>
      <c r="AN134" s="923"/>
      <c r="AO134" s="923"/>
      <c r="AQ134" s="923"/>
      <c r="AR134" s="988" t="b">
        <v>0</v>
      </c>
      <c r="AS134" s="988" t="b">
        <v>0</v>
      </c>
      <c r="AT134" s="988" t="b">
        <v>0</v>
      </c>
      <c r="AU134" s="923"/>
      <c r="AW134" s="988" t="s">
        <v>711</v>
      </c>
      <c r="AX134" s="988" t="s">
        <v>1749</v>
      </c>
      <c r="AY134" s="923"/>
      <c r="AZ134" s="923"/>
      <c r="BE134" s="923"/>
      <c r="BF134" s="923"/>
      <c r="BG134" s="923"/>
      <c r="BH134" s="988">
        <v>4.531564972E9</v>
      </c>
      <c r="BI134" s="988" t="b">
        <v>0</v>
      </c>
      <c r="BJ134" s="923"/>
      <c r="BK134" s="923"/>
      <c r="BL134" s="988" t="b">
        <v>0</v>
      </c>
      <c r="BM134" s="923"/>
      <c r="BN134" s="988" t="s">
        <v>1533</v>
      </c>
      <c r="BO134" s="923"/>
      <c r="BP134" s="923"/>
      <c r="BS134" s="923"/>
      <c r="BU134" s="923"/>
      <c r="BW134" s="923"/>
      <c r="BX134" s="923"/>
      <c r="BY134" s="923"/>
      <c r="BZ134" s="988" t="s">
        <v>1750</v>
      </c>
      <c r="CA134" s="923"/>
      <c r="CB134" s="988" t="s">
        <v>32</v>
      </c>
      <c r="CC134" s="923"/>
      <c r="CE134" s="923"/>
      <c r="CG134" s="988" t="s">
        <v>436</v>
      </c>
      <c r="CH134" s="923"/>
      <c r="CI134" s="923"/>
      <c r="CJ134" s="988" t="b">
        <v>0</v>
      </c>
      <c r="CL134" s="923"/>
      <c r="CM134" s="923"/>
      <c r="CN134" s="923"/>
      <c r="CO134" s="988" t="b">
        <v>0</v>
      </c>
      <c r="CP134" s="923"/>
      <c r="CQ134" s="988" t="b">
        <v>1</v>
      </c>
      <c r="CR134" s="923"/>
      <c r="CT134" s="923"/>
      <c r="CU134" s="923"/>
      <c r="CV134" s="988" t="b">
        <v>1</v>
      </c>
      <c r="CW134" s="923"/>
      <c r="CX134" s="923"/>
      <c r="CY134" s="923"/>
      <c r="CZ134" s="988" t="s">
        <v>488</v>
      </c>
      <c r="DA134" s="923"/>
      <c r="DB134" s="988" t="s">
        <v>717</v>
      </c>
      <c r="DD134" s="988" t="s">
        <v>451</v>
      </c>
      <c r="DE134" s="988" t="s">
        <v>718</v>
      </c>
      <c r="DF134" s="988" t="s">
        <v>719</v>
      </c>
      <c r="DG134" s="923"/>
      <c r="DH134" s="923"/>
      <c r="DI134" s="988" t="s">
        <v>1751</v>
      </c>
      <c r="DJ134" s="988" t="s">
        <v>721</v>
      </c>
      <c r="DK134" s="988" t="s">
        <v>722</v>
      </c>
      <c r="DL134" s="988" t="s">
        <v>723</v>
      </c>
      <c r="DN134" s="923"/>
      <c r="DR134" s="923"/>
      <c r="DS134" s="988" t="s">
        <v>1537</v>
      </c>
      <c r="DV134" s="923"/>
      <c r="DW134" s="988" t="s">
        <v>1258</v>
      </c>
      <c r="DX134" s="988" t="b">
        <v>0</v>
      </c>
      <c r="DY134" s="988">
        <v>0.0</v>
      </c>
      <c r="DZ134" s="988" t="s">
        <v>454</v>
      </c>
      <c r="EA134" s="988" t="s">
        <v>727</v>
      </c>
      <c r="EB134" s="923"/>
      <c r="EE134" s="923"/>
    </row>
    <row r="135">
      <c r="A135" s="988" t="s">
        <v>1533</v>
      </c>
      <c r="B135" s="988" t="s">
        <v>1534</v>
      </c>
      <c r="C135" s="988" t="s">
        <v>1535</v>
      </c>
      <c r="D135" s="923"/>
      <c r="E135" s="923"/>
      <c r="I135" s="923"/>
      <c r="J135" s="923"/>
      <c r="L135" s="988" t="s">
        <v>706</v>
      </c>
      <c r="M135" s="923"/>
      <c r="N135" s="988" t="b">
        <v>0</v>
      </c>
      <c r="O135" s="923"/>
      <c r="P135" s="923"/>
      <c r="Q135" s="988" t="s">
        <v>1752</v>
      </c>
      <c r="R135" s="1056"/>
      <c r="S135" s="923"/>
      <c r="T135" s="988" t="b">
        <v>0</v>
      </c>
      <c r="U135" s="988" t="b">
        <v>0</v>
      </c>
      <c r="V135" s="988" t="b">
        <v>0</v>
      </c>
      <c r="W135" s="988" t="b">
        <v>0</v>
      </c>
      <c r="X135" s="988" t="b">
        <v>0</v>
      </c>
      <c r="Y135" s="923"/>
      <c r="AA135" s="988" t="s">
        <v>1537</v>
      </c>
      <c r="AC135" s="923"/>
      <c r="AF135" s="923"/>
      <c r="AG135" s="988" t="s">
        <v>721</v>
      </c>
      <c r="AH135" s="988" t="s">
        <v>722</v>
      </c>
      <c r="AI135" s="988" t="s">
        <v>723</v>
      </c>
      <c r="AJ135" s="923"/>
      <c r="AK135" s="988" t="s">
        <v>1753</v>
      </c>
      <c r="AL135" s="988" t="s">
        <v>440</v>
      </c>
      <c r="AN135" s="923"/>
      <c r="AQ135" s="923"/>
      <c r="AR135" s="988" t="b">
        <v>0</v>
      </c>
      <c r="AS135" s="988" t="b">
        <v>0</v>
      </c>
      <c r="AT135" s="988" t="b">
        <v>0</v>
      </c>
      <c r="AU135" s="923"/>
      <c r="AW135" s="988" t="s">
        <v>711</v>
      </c>
      <c r="AX135" s="988" t="s">
        <v>1754</v>
      </c>
      <c r="AY135" s="923"/>
      <c r="BE135" s="923"/>
      <c r="BF135" s="923"/>
      <c r="BG135" s="923"/>
      <c r="BH135" s="988">
        <v>9.671764117E9</v>
      </c>
      <c r="BI135" s="988" t="b">
        <v>0</v>
      </c>
      <c r="BK135" s="923"/>
      <c r="BL135" s="988" t="b">
        <v>0</v>
      </c>
      <c r="BM135" s="923"/>
      <c r="BN135" s="988" t="s">
        <v>1533</v>
      </c>
      <c r="BO135" s="923"/>
      <c r="BP135" s="923"/>
      <c r="BQ135" s="923"/>
      <c r="BS135" s="923"/>
      <c r="BT135" s="923"/>
      <c r="BU135" s="923"/>
      <c r="BW135" s="923"/>
      <c r="BX135" s="923"/>
      <c r="BY135" s="923"/>
      <c r="BZ135" s="988" t="s">
        <v>1755</v>
      </c>
      <c r="CA135" s="923"/>
      <c r="CB135" s="988" t="s">
        <v>32</v>
      </c>
      <c r="CC135" s="923"/>
      <c r="CE135" s="923"/>
      <c r="CF135" s="1056"/>
      <c r="CG135" s="988" t="s">
        <v>441</v>
      </c>
      <c r="CH135" s="923"/>
      <c r="CI135" s="923"/>
      <c r="CJ135" s="988" t="b">
        <v>0</v>
      </c>
      <c r="CL135" s="923"/>
      <c r="CM135" s="923"/>
      <c r="CN135" s="923"/>
      <c r="CO135" s="988" t="b">
        <v>0</v>
      </c>
      <c r="CP135" s="923"/>
      <c r="CQ135" s="988" t="b">
        <v>1</v>
      </c>
      <c r="CR135" s="923"/>
      <c r="CU135" s="923"/>
      <c r="CV135" s="988" t="b">
        <v>1</v>
      </c>
      <c r="CW135" s="923"/>
      <c r="CX135" s="923"/>
      <c r="CY135" s="923"/>
      <c r="CZ135" s="988" t="s">
        <v>436</v>
      </c>
      <c r="DA135" s="923"/>
      <c r="DB135" s="988" t="s">
        <v>717</v>
      </c>
      <c r="DD135" s="988" t="s">
        <v>439</v>
      </c>
      <c r="DE135" s="988" t="s">
        <v>718</v>
      </c>
      <c r="DF135" s="988" t="s">
        <v>719</v>
      </c>
      <c r="DG135" s="923"/>
      <c r="DH135" s="923"/>
      <c r="DI135" s="988" t="s">
        <v>1756</v>
      </c>
      <c r="DJ135" s="988" t="s">
        <v>721</v>
      </c>
      <c r="DK135" s="988" t="s">
        <v>722</v>
      </c>
      <c r="DL135" s="988" t="s">
        <v>723</v>
      </c>
      <c r="DN135" s="923"/>
      <c r="DR135" s="923"/>
      <c r="DS135" s="988" t="s">
        <v>1537</v>
      </c>
      <c r="DV135" s="923"/>
      <c r="DW135" s="988" t="s">
        <v>1757</v>
      </c>
      <c r="DX135" s="988" t="b">
        <v>0</v>
      </c>
      <c r="DY135" s="988">
        <v>0.0</v>
      </c>
      <c r="DZ135" s="988" t="s">
        <v>164</v>
      </c>
      <c r="EA135" s="988" t="s">
        <v>727</v>
      </c>
      <c r="EB135" s="923"/>
      <c r="EE135" s="923"/>
    </row>
    <row r="136">
      <c r="A136" s="988" t="s">
        <v>1533</v>
      </c>
      <c r="B136" s="988" t="s">
        <v>1534</v>
      </c>
      <c r="C136" s="988" t="s">
        <v>1535</v>
      </c>
      <c r="E136" s="923"/>
      <c r="I136" s="923"/>
      <c r="L136" s="988" t="s">
        <v>706</v>
      </c>
      <c r="N136" s="988" t="b">
        <v>0</v>
      </c>
      <c r="Q136" s="988" t="s">
        <v>1758</v>
      </c>
      <c r="R136" s="1056"/>
      <c r="S136" s="923"/>
      <c r="T136" s="988" t="b">
        <v>0</v>
      </c>
      <c r="U136" s="988" t="b">
        <v>0</v>
      </c>
      <c r="V136" s="988" t="b">
        <v>0</v>
      </c>
      <c r="W136" s="988" t="b">
        <v>0</v>
      </c>
      <c r="X136" s="988" t="b">
        <v>0</v>
      </c>
      <c r="Z136" s="923"/>
      <c r="AA136" s="988" t="s">
        <v>1537</v>
      </c>
      <c r="AC136" s="923"/>
      <c r="AF136" s="923"/>
      <c r="AG136" s="988" t="s">
        <v>721</v>
      </c>
      <c r="AH136" s="988" t="s">
        <v>722</v>
      </c>
      <c r="AI136" s="988" t="s">
        <v>723</v>
      </c>
      <c r="AK136" s="988" t="s">
        <v>1759</v>
      </c>
      <c r="AL136" s="988" t="s">
        <v>476</v>
      </c>
      <c r="AN136" s="923"/>
      <c r="AO136" s="923"/>
      <c r="AQ136" s="923"/>
      <c r="AR136" s="988" t="b">
        <v>0</v>
      </c>
      <c r="AS136" s="988" t="b">
        <v>0</v>
      </c>
      <c r="AT136" s="988" t="b">
        <v>0</v>
      </c>
      <c r="AU136" s="923"/>
      <c r="AW136" s="988" t="s">
        <v>711</v>
      </c>
      <c r="AX136" s="988" t="s">
        <v>1760</v>
      </c>
      <c r="AY136" s="923"/>
      <c r="AZ136" s="923"/>
      <c r="BG136" s="923"/>
      <c r="BH136" s="988">
        <v>3.931042386E9</v>
      </c>
      <c r="BI136" s="988" t="b">
        <v>0</v>
      </c>
      <c r="BJ136" s="923"/>
      <c r="BK136" s="923"/>
      <c r="BL136" s="988" t="b">
        <v>0</v>
      </c>
      <c r="BM136" s="923"/>
      <c r="BN136" s="988" t="s">
        <v>1533</v>
      </c>
      <c r="BO136" s="923"/>
      <c r="BP136" s="923"/>
      <c r="BS136" s="923"/>
      <c r="BU136" s="923"/>
      <c r="BW136" s="923"/>
      <c r="BX136" s="923"/>
      <c r="BY136" s="923"/>
      <c r="BZ136" s="988" t="s">
        <v>1761</v>
      </c>
      <c r="CA136" s="923"/>
      <c r="CB136" s="988" t="s">
        <v>32</v>
      </c>
      <c r="CC136" s="923"/>
      <c r="CE136" s="923"/>
      <c r="CG136" s="988" t="s">
        <v>1681</v>
      </c>
      <c r="CH136" s="923"/>
      <c r="CI136" s="923"/>
      <c r="CJ136" s="988" t="b">
        <v>0</v>
      </c>
      <c r="CL136" s="923"/>
      <c r="CN136" s="923"/>
      <c r="CO136" s="988" t="b">
        <v>0</v>
      </c>
      <c r="CP136" s="923"/>
      <c r="CQ136" s="988" t="b">
        <v>1</v>
      </c>
      <c r="CR136" s="923"/>
      <c r="CU136" s="923"/>
      <c r="CV136" s="988" t="b">
        <v>1</v>
      </c>
      <c r="CW136" s="923"/>
      <c r="CY136" s="923"/>
      <c r="CZ136" s="988" t="s">
        <v>436</v>
      </c>
      <c r="DA136" s="923"/>
      <c r="DB136" s="988" t="s">
        <v>717</v>
      </c>
      <c r="DD136" s="988" t="s">
        <v>439</v>
      </c>
      <c r="DE136" s="988" t="s">
        <v>718</v>
      </c>
      <c r="DF136" s="988" t="s">
        <v>719</v>
      </c>
      <c r="DG136" s="923"/>
      <c r="DH136" s="923"/>
      <c r="DI136" s="988" t="s">
        <v>1762</v>
      </c>
      <c r="DJ136" s="988" t="s">
        <v>721</v>
      </c>
      <c r="DK136" s="988" t="s">
        <v>722</v>
      </c>
      <c r="DL136" s="988" t="s">
        <v>723</v>
      </c>
      <c r="DM136" s="923"/>
      <c r="DN136" s="923"/>
      <c r="DR136" s="923"/>
      <c r="DS136" s="988" t="s">
        <v>1537</v>
      </c>
      <c r="DV136" s="923"/>
      <c r="DW136" s="988" t="s">
        <v>1763</v>
      </c>
      <c r="DX136" s="988" t="b">
        <v>0</v>
      </c>
      <c r="DY136" s="988">
        <v>0.0</v>
      </c>
      <c r="DZ136" s="988" t="s">
        <v>164</v>
      </c>
      <c r="EA136" s="988" t="s">
        <v>727</v>
      </c>
      <c r="EB136" s="923"/>
      <c r="EE136" s="923"/>
    </row>
    <row r="137">
      <c r="A137" s="988" t="s">
        <v>1533</v>
      </c>
      <c r="B137" s="988" t="s">
        <v>1534</v>
      </c>
      <c r="C137" s="988" t="s">
        <v>1535</v>
      </c>
      <c r="D137" s="923"/>
      <c r="E137" s="923"/>
      <c r="I137" s="923"/>
      <c r="J137" s="923"/>
      <c r="K137" s="923"/>
      <c r="L137" s="988" t="s">
        <v>706</v>
      </c>
      <c r="M137" s="923"/>
      <c r="N137" s="988" t="b">
        <v>0</v>
      </c>
      <c r="O137" s="923"/>
      <c r="P137" s="923"/>
      <c r="Q137" s="988" t="s">
        <v>1764</v>
      </c>
      <c r="R137" s="1056"/>
      <c r="S137" s="923"/>
      <c r="T137" s="988" t="b">
        <v>0</v>
      </c>
      <c r="U137" s="988" t="b">
        <v>0</v>
      </c>
      <c r="V137" s="988" t="b">
        <v>0</v>
      </c>
      <c r="W137" s="988" t="b">
        <v>0</v>
      </c>
      <c r="X137" s="988" t="b">
        <v>0</v>
      </c>
      <c r="Z137" s="923"/>
      <c r="AA137" s="988" t="s">
        <v>1537</v>
      </c>
      <c r="AB137" s="923"/>
      <c r="AC137" s="923"/>
      <c r="AD137" s="923"/>
      <c r="AE137" s="923"/>
      <c r="AF137" s="923"/>
      <c r="AG137" s="988" t="s">
        <v>721</v>
      </c>
      <c r="AH137" s="988" t="s">
        <v>722</v>
      </c>
      <c r="AI137" s="988" t="s">
        <v>723</v>
      </c>
      <c r="AJ137" s="923"/>
      <c r="AK137" s="988" t="s">
        <v>1765</v>
      </c>
      <c r="AL137" s="988" t="s">
        <v>440</v>
      </c>
      <c r="AN137" s="923"/>
      <c r="AO137" s="923"/>
      <c r="AQ137" s="923"/>
      <c r="AR137" s="988" t="b">
        <v>0</v>
      </c>
      <c r="AS137" s="988" t="b">
        <v>0</v>
      </c>
      <c r="AT137" s="988" t="b">
        <v>0</v>
      </c>
      <c r="AU137" s="923"/>
      <c r="AW137" s="988" t="s">
        <v>711</v>
      </c>
      <c r="AX137" s="988" t="s">
        <v>1766</v>
      </c>
      <c r="AY137" s="923"/>
      <c r="AZ137" s="923"/>
      <c r="BE137" s="923"/>
      <c r="BF137" s="1059"/>
      <c r="BG137" s="923"/>
      <c r="BH137" s="988">
        <v>5.29935170247E11</v>
      </c>
      <c r="BI137" s="988" t="b">
        <v>0</v>
      </c>
      <c r="BJ137" s="923"/>
      <c r="BK137" s="923"/>
      <c r="BL137" s="988" t="b">
        <v>0</v>
      </c>
      <c r="BM137" s="923"/>
      <c r="BN137" s="988" t="s">
        <v>1533</v>
      </c>
      <c r="BO137" s="923"/>
      <c r="BP137" s="923"/>
      <c r="BQ137" s="923"/>
      <c r="BS137" s="923"/>
      <c r="BT137" s="923"/>
      <c r="BU137" s="923"/>
      <c r="BW137" s="923"/>
      <c r="BX137" s="923"/>
      <c r="BY137" s="923"/>
      <c r="BZ137" s="988" t="s">
        <v>1767</v>
      </c>
      <c r="CA137" s="923"/>
      <c r="CB137" s="988" t="s">
        <v>32</v>
      </c>
      <c r="CC137" s="923"/>
      <c r="CE137" s="923"/>
      <c r="CG137" s="988" t="s">
        <v>441</v>
      </c>
      <c r="CH137" s="923"/>
      <c r="CI137" s="923"/>
      <c r="CJ137" s="988" t="b">
        <v>0</v>
      </c>
      <c r="CL137" s="923"/>
      <c r="CM137" s="923"/>
      <c r="CN137" s="923"/>
      <c r="CO137" s="988" t="b">
        <v>0</v>
      </c>
      <c r="CP137" s="923"/>
      <c r="CQ137" s="988" t="b">
        <v>1</v>
      </c>
      <c r="CR137" s="923"/>
      <c r="CT137" s="923"/>
      <c r="CU137" s="923"/>
      <c r="CV137" s="988" t="b">
        <v>1</v>
      </c>
      <c r="CW137" s="923"/>
      <c r="CX137" s="923"/>
      <c r="CY137" s="923"/>
      <c r="CZ137" s="988" t="s">
        <v>436</v>
      </c>
      <c r="DA137" s="923"/>
      <c r="DB137" s="988" t="s">
        <v>717</v>
      </c>
      <c r="DD137" s="988" t="s">
        <v>439</v>
      </c>
      <c r="DE137" s="988" t="s">
        <v>718</v>
      </c>
      <c r="DF137" s="988" t="s">
        <v>719</v>
      </c>
      <c r="DG137" s="923"/>
      <c r="DH137" s="923"/>
      <c r="DI137" s="988" t="s">
        <v>1768</v>
      </c>
      <c r="DJ137" s="988" t="s">
        <v>721</v>
      </c>
      <c r="DK137" s="988" t="s">
        <v>722</v>
      </c>
      <c r="DL137" s="988" t="s">
        <v>723</v>
      </c>
      <c r="DN137" s="923"/>
      <c r="DR137" s="923"/>
      <c r="DS137" s="988" t="s">
        <v>1537</v>
      </c>
      <c r="DV137" s="923"/>
      <c r="DW137" s="988" t="s">
        <v>1769</v>
      </c>
      <c r="DX137" s="988" t="b">
        <v>0</v>
      </c>
      <c r="DY137" s="988">
        <v>0.0</v>
      </c>
      <c r="DZ137" s="988" t="s">
        <v>164</v>
      </c>
      <c r="EA137" s="988" t="s">
        <v>727</v>
      </c>
      <c r="EB137" s="923"/>
      <c r="EE137" s="923"/>
    </row>
    <row r="138">
      <c r="A138" s="988" t="s">
        <v>1533</v>
      </c>
      <c r="B138" s="988" t="s">
        <v>1534</v>
      </c>
      <c r="C138" s="988" t="s">
        <v>1535</v>
      </c>
      <c r="D138" s="923"/>
      <c r="E138" s="923"/>
      <c r="I138" s="923"/>
      <c r="K138" s="923"/>
      <c r="L138" s="988" t="s">
        <v>706</v>
      </c>
      <c r="N138" s="988" t="b">
        <v>0</v>
      </c>
      <c r="Q138" s="988" t="s">
        <v>1770</v>
      </c>
      <c r="R138" s="1056"/>
      <c r="S138" s="923"/>
      <c r="T138" s="988" t="b">
        <v>0</v>
      </c>
      <c r="U138" s="988" t="b">
        <v>0</v>
      </c>
      <c r="V138" s="988" t="b">
        <v>0</v>
      </c>
      <c r="W138" s="988" t="b">
        <v>0</v>
      </c>
      <c r="X138" s="988" t="b">
        <v>0</v>
      </c>
      <c r="Z138" s="923"/>
      <c r="AA138" s="988" t="s">
        <v>1537</v>
      </c>
      <c r="AB138" s="923"/>
      <c r="AC138" s="923"/>
      <c r="AD138" s="923"/>
      <c r="AE138" s="923"/>
      <c r="AF138" s="923"/>
      <c r="AG138" s="988" t="s">
        <v>721</v>
      </c>
      <c r="AH138" s="988" t="s">
        <v>722</v>
      </c>
      <c r="AI138" s="988" t="s">
        <v>723</v>
      </c>
      <c r="AK138" s="988" t="s">
        <v>1771</v>
      </c>
      <c r="AL138" s="988" t="s">
        <v>496</v>
      </c>
      <c r="AN138" s="923"/>
      <c r="AO138" s="923"/>
      <c r="AQ138" s="923"/>
      <c r="AR138" s="988" t="b">
        <v>0</v>
      </c>
      <c r="AS138" s="988" t="b">
        <v>0</v>
      </c>
      <c r="AT138" s="988" t="b">
        <v>0</v>
      </c>
      <c r="AU138" s="923"/>
      <c r="AW138" s="988" t="s">
        <v>711</v>
      </c>
      <c r="AX138" s="988" t="s">
        <v>1772</v>
      </c>
      <c r="AY138" s="923"/>
      <c r="AZ138" s="923"/>
      <c r="BF138" s="923"/>
      <c r="BG138" s="923"/>
      <c r="BH138" s="988" t="s">
        <v>1773</v>
      </c>
      <c r="BI138" s="988" t="b">
        <v>0</v>
      </c>
      <c r="BJ138" s="923"/>
      <c r="BK138" s="923"/>
      <c r="BL138" s="988" t="b">
        <v>0</v>
      </c>
      <c r="BM138" s="923"/>
      <c r="BN138" s="988" t="s">
        <v>1533</v>
      </c>
      <c r="BO138" s="923"/>
      <c r="BP138" s="923"/>
      <c r="BQ138" s="923"/>
      <c r="BS138" s="923"/>
      <c r="BU138" s="923"/>
      <c r="BW138" s="923"/>
      <c r="BX138" s="923"/>
      <c r="BY138" s="923"/>
      <c r="BZ138" s="988" t="s">
        <v>1774</v>
      </c>
      <c r="CA138" s="923"/>
      <c r="CB138" s="988" t="s">
        <v>32</v>
      </c>
      <c r="CC138" s="923"/>
      <c r="CE138" s="923"/>
      <c r="CF138" s="923"/>
      <c r="CG138" s="988" t="s">
        <v>497</v>
      </c>
      <c r="CH138" s="923"/>
      <c r="CI138" s="923"/>
      <c r="CJ138" s="988" t="b">
        <v>0</v>
      </c>
      <c r="CL138" s="923"/>
      <c r="CM138" s="923"/>
      <c r="CN138" s="923"/>
      <c r="CO138" s="988" t="b">
        <v>0</v>
      </c>
      <c r="CP138" s="923"/>
      <c r="CQ138" s="988" t="b">
        <v>1</v>
      </c>
      <c r="CR138" s="923"/>
      <c r="CT138" s="923"/>
      <c r="CU138" s="923"/>
      <c r="CV138" s="988" t="b">
        <v>1</v>
      </c>
      <c r="CW138" s="923"/>
      <c r="CY138" s="923"/>
      <c r="CZ138" s="988" t="s">
        <v>436</v>
      </c>
      <c r="DA138" s="923"/>
      <c r="DB138" s="988" t="s">
        <v>717</v>
      </c>
      <c r="DC138" s="923"/>
      <c r="DD138" s="988" t="s">
        <v>439</v>
      </c>
      <c r="DE138" s="988" t="s">
        <v>718</v>
      </c>
      <c r="DF138" s="988" t="s">
        <v>719</v>
      </c>
      <c r="DG138" s="923"/>
      <c r="DH138" s="923"/>
      <c r="DI138" s="988" t="s">
        <v>1775</v>
      </c>
      <c r="DJ138" s="988" t="s">
        <v>721</v>
      </c>
      <c r="DK138" s="988" t="s">
        <v>722</v>
      </c>
      <c r="DL138" s="988" t="s">
        <v>723</v>
      </c>
      <c r="DN138" s="923"/>
      <c r="DP138" s="923"/>
      <c r="DR138" s="923"/>
      <c r="DS138" s="988" t="s">
        <v>1537</v>
      </c>
      <c r="DV138" s="923"/>
      <c r="DW138" s="988" t="s">
        <v>1776</v>
      </c>
      <c r="DX138" s="988" t="b">
        <v>0</v>
      </c>
      <c r="DY138" s="988">
        <v>0.0</v>
      </c>
      <c r="DZ138" s="988" t="s">
        <v>164</v>
      </c>
      <c r="EA138" s="988" t="s">
        <v>727</v>
      </c>
      <c r="EB138" s="923"/>
      <c r="EE138" s="923"/>
    </row>
    <row r="139">
      <c r="A139" s="988" t="s">
        <v>1533</v>
      </c>
      <c r="B139" s="988" t="s">
        <v>1534</v>
      </c>
      <c r="C139" s="988" t="s">
        <v>1535</v>
      </c>
      <c r="E139" s="923"/>
      <c r="I139" s="923"/>
      <c r="L139" s="988" t="s">
        <v>706</v>
      </c>
      <c r="N139" s="988" t="b">
        <v>0</v>
      </c>
      <c r="P139" s="923"/>
      <c r="Q139" s="988" t="s">
        <v>1777</v>
      </c>
      <c r="R139" s="1056"/>
      <c r="S139" s="923"/>
      <c r="T139" s="988" t="b">
        <v>0</v>
      </c>
      <c r="U139" s="988" t="b">
        <v>0</v>
      </c>
      <c r="V139" s="988" t="b">
        <v>0</v>
      </c>
      <c r="W139" s="988" t="b">
        <v>0</v>
      </c>
      <c r="X139" s="988" t="b">
        <v>0</v>
      </c>
      <c r="Y139" s="923"/>
      <c r="AA139" s="988" t="s">
        <v>1537</v>
      </c>
      <c r="AC139" s="923"/>
      <c r="AF139" s="923"/>
      <c r="AG139" s="988" t="s">
        <v>721</v>
      </c>
      <c r="AH139" s="988" t="s">
        <v>722</v>
      </c>
      <c r="AI139" s="988" t="s">
        <v>723</v>
      </c>
      <c r="AK139" s="988" t="s">
        <v>1778</v>
      </c>
      <c r="AL139" s="988" t="s">
        <v>496</v>
      </c>
      <c r="AN139" s="923"/>
      <c r="AQ139" s="923"/>
      <c r="AR139" s="988" t="b">
        <v>0</v>
      </c>
      <c r="AS139" s="988" t="b">
        <v>0</v>
      </c>
      <c r="AT139" s="988" t="b">
        <v>0</v>
      </c>
      <c r="AU139" s="923"/>
      <c r="AW139" s="988" t="s">
        <v>711</v>
      </c>
      <c r="AX139" s="988" t="s">
        <v>1779</v>
      </c>
      <c r="AY139" s="923"/>
      <c r="BG139" s="923"/>
      <c r="BH139" s="988">
        <v>5.23113928656E11</v>
      </c>
      <c r="BI139" s="988" t="b">
        <v>0</v>
      </c>
      <c r="BJ139" s="923"/>
      <c r="BK139" s="923"/>
      <c r="BL139" s="988" t="b">
        <v>0</v>
      </c>
      <c r="BM139" s="923"/>
      <c r="BN139" s="988" t="s">
        <v>1533</v>
      </c>
      <c r="BO139" s="923"/>
      <c r="BP139" s="923"/>
      <c r="BQ139" s="923"/>
      <c r="BR139" s="923"/>
      <c r="BS139" s="923"/>
      <c r="BT139" s="923"/>
      <c r="BU139" s="923"/>
      <c r="BW139" s="923"/>
      <c r="BX139" s="923"/>
      <c r="BY139" s="923"/>
      <c r="BZ139" s="988" t="s">
        <v>1780</v>
      </c>
      <c r="CA139" s="923"/>
      <c r="CB139" s="988" t="s">
        <v>32</v>
      </c>
      <c r="CC139" s="923"/>
      <c r="CE139" s="923"/>
      <c r="CG139" s="988" t="s">
        <v>497</v>
      </c>
      <c r="CH139" s="923"/>
      <c r="CI139" s="923"/>
      <c r="CJ139" s="988" t="b">
        <v>0</v>
      </c>
      <c r="CK139" s="923"/>
      <c r="CL139" s="923"/>
      <c r="CN139" s="923"/>
      <c r="CO139" s="988" t="b">
        <v>0</v>
      </c>
      <c r="CP139" s="923"/>
      <c r="CQ139" s="988" t="b">
        <v>1</v>
      </c>
      <c r="CR139" s="923"/>
      <c r="CU139" s="923"/>
      <c r="CV139" s="988" t="b">
        <v>1</v>
      </c>
      <c r="CW139" s="923"/>
      <c r="CY139" s="923"/>
      <c r="CZ139" s="988" t="s">
        <v>436</v>
      </c>
      <c r="DA139" s="923"/>
      <c r="DB139" s="988" t="s">
        <v>717</v>
      </c>
      <c r="DD139" s="988" t="s">
        <v>439</v>
      </c>
      <c r="DE139" s="988" t="s">
        <v>718</v>
      </c>
      <c r="DF139" s="988" t="s">
        <v>719</v>
      </c>
      <c r="DG139" s="923"/>
      <c r="DH139" s="923"/>
      <c r="DI139" s="988" t="s">
        <v>1781</v>
      </c>
      <c r="DJ139" s="988" t="s">
        <v>721</v>
      </c>
      <c r="DK139" s="988" t="s">
        <v>722</v>
      </c>
      <c r="DL139" s="988" t="s">
        <v>723</v>
      </c>
      <c r="DM139" s="923"/>
      <c r="DN139" s="923"/>
      <c r="DR139" s="923"/>
      <c r="DS139" s="988" t="s">
        <v>1537</v>
      </c>
      <c r="DV139" s="923"/>
      <c r="DW139" s="988" t="s">
        <v>1782</v>
      </c>
      <c r="DX139" s="988" t="b">
        <v>0</v>
      </c>
      <c r="DY139" s="988">
        <v>0.0</v>
      </c>
      <c r="DZ139" s="988" t="s">
        <v>164</v>
      </c>
      <c r="EA139" s="988" t="s">
        <v>727</v>
      </c>
      <c r="EB139" s="923"/>
      <c r="EE139" s="923"/>
    </row>
    <row r="140">
      <c r="A140" s="988" t="s">
        <v>1533</v>
      </c>
      <c r="B140" s="988" t="s">
        <v>1534</v>
      </c>
      <c r="C140" s="988" t="s">
        <v>1535</v>
      </c>
      <c r="E140" s="923"/>
      <c r="I140" s="923"/>
      <c r="L140" s="988" t="s">
        <v>706</v>
      </c>
      <c r="N140" s="988" t="b">
        <v>0</v>
      </c>
      <c r="Q140" s="988" t="s">
        <v>1783</v>
      </c>
      <c r="R140" s="1056"/>
      <c r="S140" s="923"/>
      <c r="T140" s="988" t="b">
        <v>0</v>
      </c>
      <c r="U140" s="988" t="b">
        <v>0</v>
      </c>
      <c r="V140" s="988" t="b">
        <v>0</v>
      </c>
      <c r="W140" s="988" t="b">
        <v>0</v>
      </c>
      <c r="X140" s="988" t="b">
        <v>0</v>
      </c>
      <c r="Z140" s="923"/>
      <c r="AA140" s="988" t="s">
        <v>1537</v>
      </c>
      <c r="AC140" s="923"/>
      <c r="AF140" s="923"/>
      <c r="AG140" s="988" t="s">
        <v>721</v>
      </c>
      <c r="AH140" s="988" t="s">
        <v>722</v>
      </c>
      <c r="AI140" s="988" t="s">
        <v>723</v>
      </c>
      <c r="AK140" s="988" t="s">
        <v>1784</v>
      </c>
      <c r="AL140" s="988" t="s">
        <v>496</v>
      </c>
      <c r="AN140" s="923"/>
      <c r="AO140" s="923"/>
      <c r="AQ140" s="923"/>
      <c r="AR140" s="988" t="b">
        <v>0</v>
      </c>
      <c r="AS140" s="988" t="b">
        <v>0</v>
      </c>
      <c r="AT140" s="988" t="b">
        <v>0</v>
      </c>
      <c r="AU140" s="923"/>
      <c r="AW140" s="988" t="s">
        <v>711</v>
      </c>
      <c r="AX140" s="988" t="s">
        <v>1785</v>
      </c>
      <c r="AY140" s="923"/>
      <c r="AZ140" s="923"/>
      <c r="BG140" s="923"/>
      <c r="BH140" s="988">
        <v>6.621055343E9</v>
      </c>
      <c r="BI140" s="988" t="b">
        <v>0</v>
      </c>
      <c r="BJ140" s="923"/>
      <c r="BK140" s="923"/>
      <c r="BL140" s="988" t="b">
        <v>0</v>
      </c>
      <c r="BM140" s="923"/>
      <c r="BN140" s="988" t="s">
        <v>1533</v>
      </c>
      <c r="BO140" s="923"/>
      <c r="BP140" s="923"/>
      <c r="BQ140" s="923"/>
      <c r="BS140" s="923"/>
      <c r="BU140" s="923"/>
      <c r="BW140" s="923"/>
      <c r="BX140" s="923"/>
      <c r="BY140" s="923"/>
      <c r="BZ140" s="988" t="s">
        <v>1786</v>
      </c>
      <c r="CA140" s="923"/>
      <c r="CB140" s="988" t="s">
        <v>32</v>
      </c>
      <c r="CC140" s="923"/>
      <c r="CE140" s="923"/>
      <c r="CG140" s="988" t="s">
        <v>497</v>
      </c>
      <c r="CH140" s="923"/>
      <c r="CI140" s="923"/>
      <c r="CJ140" s="988" t="b">
        <v>0</v>
      </c>
      <c r="CK140" s="923"/>
      <c r="CL140" s="923"/>
      <c r="CM140" s="923"/>
      <c r="CN140" s="923"/>
      <c r="CO140" s="988" t="b">
        <v>0</v>
      </c>
      <c r="CP140" s="923"/>
      <c r="CQ140" s="988" t="b">
        <v>1</v>
      </c>
      <c r="CR140" s="923"/>
      <c r="CU140" s="923"/>
      <c r="CV140" s="988" t="b">
        <v>1</v>
      </c>
      <c r="CW140" s="923"/>
      <c r="CY140" s="923"/>
      <c r="CZ140" s="988" t="s">
        <v>436</v>
      </c>
      <c r="DA140" s="923"/>
      <c r="DB140" s="988" t="s">
        <v>717</v>
      </c>
      <c r="DD140" s="988" t="s">
        <v>439</v>
      </c>
      <c r="DE140" s="988" t="s">
        <v>718</v>
      </c>
      <c r="DF140" s="988" t="s">
        <v>719</v>
      </c>
      <c r="DG140" s="923"/>
      <c r="DH140" s="923"/>
      <c r="DI140" s="988" t="s">
        <v>1787</v>
      </c>
      <c r="DJ140" s="988" t="s">
        <v>721</v>
      </c>
      <c r="DK140" s="988" t="s">
        <v>722</v>
      </c>
      <c r="DL140" s="988" t="s">
        <v>723</v>
      </c>
      <c r="DM140" s="923"/>
      <c r="DN140" s="923"/>
      <c r="DR140" s="923"/>
      <c r="DS140" s="988" t="s">
        <v>1537</v>
      </c>
      <c r="DV140" s="923"/>
      <c r="DW140" s="988" t="s">
        <v>1788</v>
      </c>
      <c r="DX140" s="988" t="b">
        <v>0</v>
      </c>
      <c r="DY140" s="988">
        <v>0.0</v>
      </c>
      <c r="DZ140" s="988" t="s">
        <v>164</v>
      </c>
      <c r="EA140" s="988" t="s">
        <v>727</v>
      </c>
      <c r="EB140" s="923"/>
      <c r="EE140" s="923"/>
    </row>
    <row r="141">
      <c r="A141" s="988" t="s">
        <v>1533</v>
      </c>
      <c r="B141" s="988" t="s">
        <v>1534</v>
      </c>
      <c r="C141" s="988" t="s">
        <v>1535</v>
      </c>
      <c r="E141" s="923"/>
      <c r="I141" s="923"/>
      <c r="J141" s="923"/>
      <c r="K141" s="923"/>
      <c r="L141" s="988" t="s">
        <v>706</v>
      </c>
      <c r="M141" s="923"/>
      <c r="N141" s="988" t="b">
        <v>0</v>
      </c>
      <c r="P141" s="923"/>
      <c r="Q141" s="988" t="s">
        <v>1789</v>
      </c>
      <c r="R141" s="1056"/>
      <c r="S141" s="923"/>
      <c r="T141" s="988" t="b">
        <v>0</v>
      </c>
      <c r="U141" s="988" t="b">
        <v>0</v>
      </c>
      <c r="V141" s="988" t="b">
        <v>0</v>
      </c>
      <c r="W141" s="988" t="b">
        <v>0</v>
      </c>
      <c r="X141" s="988" t="b">
        <v>0</v>
      </c>
      <c r="Y141" s="923"/>
      <c r="Z141" s="923"/>
      <c r="AA141" s="988" t="s">
        <v>1537</v>
      </c>
      <c r="AB141" s="923"/>
      <c r="AC141" s="923"/>
      <c r="AD141" s="923"/>
      <c r="AE141" s="923"/>
      <c r="AF141" s="923"/>
      <c r="AG141" s="988" t="s">
        <v>721</v>
      </c>
      <c r="AH141" s="988" t="s">
        <v>722</v>
      </c>
      <c r="AI141" s="988" t="s">
        <v>723</v>
      </c>
      <c r="AJ141" s="923"/>
      <c r="AK141" s="988" t="s">
        <v>436</v>
      </c>
      <c r="AL141" s="988" t="s">
        <v>1557</v>
      </c>
      <c r="AN141" s="923"/>
      <c r="AO141" s="923"/>
      <c r="AQ141" s="923"/>
      <c r="AR141" s="988" t="b">
        <v>0</v>
      </c>
      <c r="AS141" s="988" t="b">
        <v>0</v>
      </c>
      <c r="AT141" s="988" t="b">
        <v>0</v>
      </c>
      <c r="AU141" s="923"/>
      <c r="AW141" s="988" t="s">
        <v>711</v>
      </c>
      <c r="AX141" s="988" t="s">
        <v>1790</v>
      </c>
      <c r="AY141" s="923"/>
      <c r="AZ141" s="923"/>
      <c r="BG141" s="1059"/>
      <c r="BH141" s="988">
        <v>5.23222304573E11</v>
      </c>
      <c r="BI141" s="988" t="b">
        <v>0</v>
      </c>
      <c r="BK141" s="923"/>
      <c r="BL141" s="988" t="b">
        <v>0</v>
      </c>
      <c r="BM141" s="923"/>
      <c r="BN141" s="988" t="s">
        <v>1533</v>
      </c>
      <c r="BO141" s="923"/>
      <c r="BP141" s="923"/>
      <c r="BQ141" s="923"/>
      <c r="BS141" s="923"/>
      <c r="BU141" s="923"/>
      <c r="BW141" s="923"/>
      <c r="BX141" s="923"/>
      <c r="BY141" s="923"/>
      <c r="BZ141" s="988" t="s">
        <v>1791</v>
      </c>
      <c r="CA141" s="923"/>
      <c r="CB141" s="988" t="s">
        <v>32</v>
      </c>
      <c r="CC141" s="923"/>
      <c r="CE141" s="923"/>
      <c r="CF141" s="923"/>
      <c r="CG141" s="988" t="s">
        <v>436</v>
      </c>
      <c r="CH141" s="923"/>
      <c r="CI141" s="923"/>
      <c r="CJ141" s="988" t="b">
        <v>0</v>
      </c>
      <c r="CL141" s="923"/>
      <c r="CM141" s="923"/>
      <c r="CN141" s="923"/>
      <c r="CO141" s="988" t="b">
        <v>0</v>
      </c>
      <c r="CP141" s="923"/>
      <c r="CQ141" s="988" t="b">
        <v>1</v>
      </c>
      <c r="CR141" s="923"/>
      <c r="CT141" s="923"/>
      <c r="CU141" s="923"/>
      <c r="CV141" s="988" t="b">
        <v>1</v>
      </c>
      <c r="CW141" s="923"/>
      <c r="CX141" s="923"/>
      <c r="CY141" s="923"/>
      <c r="CZ141" s="988" t="s">
        <v>1560</v>
      </c>
      <c r="DA141" s="923"/>
      <c r="DB141" s="988" t="s">
        <v>717</v>
      </c>
      <c r="DD141" s="988" t="s">
        <v>451</v>
      </c>
      <c r="DE141" s="988" t="s">
        <v>718</v>
      </c>
      <c r="DF141" s="988" t="s">
        <v>719</v>
      </c>
      <c r="DG141" s="923"/>
      <c r="DH141" s="923"/>
      <c r="DI141" s="988" t="s">
        <v>1792</v>
      </c>
      <c r="DJ141" s="988" t="s">
        <v>721</v>
      </c>
      <c r="DK141" s="988" t="s">
        <v>722</v>
      </c>
      <c r="DL141" s="988" t="s">
        <v>723</v>
      </c>
      <c r="DN141" s="923"/>
      <c r="DP141" s="923"/>
      <c r="DR141" s="923"/>
      <c r="DS141" s="988" t="s">
        <v>1537</v>
      </c>
      <c r="DV141" s="923"/>
      <c r="DW141" s="988" t="s">
        <v>1793</v>
      </c>
      <c r="DX141" s="988" t="b">
        <v>0</v>
      </c>
      <c r="DY141" s="988">
        <v>0.0</v>
      </c>
      <c r="DZ141" s="988" t="s">
        <v>454</v>
      </c>
      <c r="EA141" s="988" t="s">
        <v>727</v>
      </c>
      <c r="EB141" s="923"/>
      <c r="EE141" s="923"/>
    </row>
    <row r="142">
      <c r="A142" s="988" t="s">
        <v>1533</v>
      </c>
      <c r="B142" s="988" t="s">
        <v>1534</v>
      </c>
      <c r="C142" s="988" t="s">
        <v>1535</v>
      </c>
      <c r="E142" s="923"/>
      <c r="I142" s="923"/>
      <c r="L142" s="988" t="s">
        <v>706</v>
      </c>
      <c r="N142" s="988" t="b">
        <v>0</v>
      </c>
      <c r="Q142" s="988" t="s">
        <v>1794</v>
      </c>
      <c r="R142" s="1056"/>
      <c r="S142" s="923"/>
      <c r="T142" s="988" t="b">
        <v>0</v>
      </c>
      <c r="U142" s="988" t="b">
        <v>0</v>
      </c>
      <c r="V142" s="988" t="b">
        <v>0</v>
      </c>
      <c r="W142" s="988" t="b">
        <v>0</v>
      </c>
      <c r="X142" s="988" t="b">
        <v>0</v>
      </c>
      <c r="AA142" s="988" t="s">
        <v>1537</v>
      </c>
      <c r="AC142" s="923"/>
      <c r="AF142" s="923"/>
      <c r="AG142" s="988" t="s">
        <v>721</v>
      </c>
      <c r="AH142" s="988" t="s">
        <v>722</v>
      </c>
      <c r="AI142" s="988" t="s">
        <v>723</v>
      </c>
      <c r="AK142" s="988" t="s">
        <v>436</v>
      </c>
      <c r="AL142" s="988" t="s">
        <v>1656</v>
      </c>
      <c r="AN142" s="923"/>
      <c r="AQ142" s="923"/>
      <c r="AR142" s="988" t="b">
        <v>0</v>
      </c>
      <c r="AS142" s="988" t="b">
        <v>0</v>
      </c>
      <c r="AT142" s="988" t="b">
        <v>0</v>
      </c>
      <c r="AU142" s="923"/>
      <c r="AW142" s="988" t="s">
        <v>711</v>
      </c>
      <c r="AX142" s="988" t="s">
        <v>1795</v>
      </c>
      <c r="AY142" s="923"/>
      <c r="BG142" s="923"/>
      <c r="BH142" s="988">
        <v>5.560155948E9</v>
      </c>
      <c r="BI142" s="988" t="b">
        <v>0</v>
      </c>
      <c r="BJ142" s="923"/>
      <c r="BK142" s="923"/>
      <c r="BL142" s="988" t="b">
        <v>0</v>
      </c>
      <c r="BM142" s="923"/>
      <c r="BN142" s="988" t="s">
        <v>1533</v>
      </c>
      <c r="BO142" s="923"/>
      <c r="BP142" s="923"/>
      <c r="BS142" s="923"/>
      <c r="BU142" s="923"/>
      <c r="BW142" s="923"/>
      <c r="BX142" s="923"/>
      <c r="BY142" s="923"/>
      <c r="BZ142" s="988" t="s">
        <v>1796</v>
      </c>
      <c r="CA142" s="923"/>
      <c r="CB142" s="988" t="s">
        <v>32</v>
      </c>
      <c r="CC142" s="923"/>
      <c r="CE142" s="923"/>
      <c r="CG142" s="988" t="s">
        <v>436</v>
      </c>
      <c r="CH142" s="923"/>
      <c r="CI142" s="923"/>
      <c r="CJ142" s="988" t="b">
        <v>0</v>
      </c>
      <c r="CL142" s="923"/>
      <c r="CN142" s="923"/>
      <c r="CO142" s="988" t="b">
        <v>0</v>
      </c>
      <c r="CP142" s="923"/>
      <c r="CQ142" s="988" t="b">
        <v>1</v>
      </c>
      <c r="CR142" s="923"/>
      <c r="CU142" s="923"/>
      <c r="CV142" s="988" t="b">
        <v>1</v>
      </c>
      <c r="CW142" s="923"/>
      <c r="CY142" s="923"/>
      <c r="CZ142" s="988" t="s">
        <v>1797</v>
      </c>
      <c r="DA142" s="923"/>
      <c r="DB142" s="988" t="s">
        <v>717</v>
      </c>
      <c r="DD142" s="988" t="s">
        <v>451</v>
      </c>
      <c r="DE142" s="988" t="s">
        <v>718</v>
      </c>
      <c r="DF142" s="988" t="s">
        <v>719</v>
      </c>
      <c r="DG142" s="923"/>
      <c r="DH142" s="923"/>
      <c r="DI142" s="988" t="s">
        <v>1751</v>
      </c>
      <c r="DJ142" s="988" t="s">
        <v>721</v>
      </c>
      <c r="DK142" s="988" t="s">
        <v>722</v>
      </c>
      <c r="DL142" s="988" t="s">
        <v>723</v>
      </c>
      <c r="DN142" s="923"/>
      <c r="DR142" s="923"/>
      <c r="DS142" s="988" t="s">
        <v>1537</v>
      </c>
      <c r="DV142" s="923"/>
      <c r="DW142" s="988" t="s">
        <v>1798</v>
      </c>
      <c r="DX142" s="988" t="b">
        <v>0</v>
      </c>
      <c r="DY142" s="988">
        <v>0.0</v>
      </c>
      <c r="DZ142" s="988" t="s">
        <v>454</v>
      </c>
      <c r="EA142" s="988" t="s">
        <v>727</v>
      </c>
      <c r="EB142" s="923"/>
      <c r="EE142" s="923"/>
    </row>
    <row r="143">
      <c r="A143" s="988" t="s">
        <v>1533</v>
      </c>
      <c r="B143" s="988" t="s">
        <v>1534</v>
      </c>
      <c r="C143" s="988" t="s">
        <v>1535</v>
      </c>
      <c r="D143" s="923"/>
      <c r="E143" s="923"/>
      <c r="I143" s="923"/>
      <c r="J143" s="923"/>
      <c r="L143" s="988" t="s">
        <v>706</v>
      </c>
      <c r="M143" s="923"/>
      <c r="N143" s="988" t="b">
        <v>0</v>
      </c>
      <c r="P143" s="923"/>
      <c r="Q143" s="988" t="s">
        <v>1799</v>
      </c>
      <c r="R143" s="1056"/>
      <c r="S143" s="923"/>
      <c r="T143" s="988" t="b">
        <v>0</v>
      </c>
      <c r="U143" s="988" t="b">
        <v>0</v>
      </c>
      <c r="V143" s="988" t="b">
        <v>0</v>
      </c>
      <c r="W143" s="988" t="b">
        <v>0</v>
      </c>
      <c r="X143" s="988" t="b">
        <v>0</v>
      </c>
      <c r="Y143" s="923"/>
      <c r="Z143" s="923"/>
      <c r="AA143" s="988" t="s">
        <v>1537</v>
      </c>
      <c r="AB143" s="923"/>
      <c r="AC143" s="923"/>
      <c r="AF143" s="923"/>
      <c r="AG143" s="988" t="s">
        <v>721</v>
      </c>
      <c r="AH143" s="988" t="s">
        <v>722</v>
      </c>
      <c r="AI143" s="988" t="s">
        <v>723</v>
      </c>
      <c r="AK143" s="988" t="s">
        <v>1800</v>
      </c>
      <c r="AL143" s="988" t="s">
        <v>496</v>
      </c>
      <c r="AN143" s="923"/>
      <c r="AO143" s="923"/>
      <c r="AR143" s="988" t="b">
        <v>0</v>
      </c>
      <c r="AS143" s="988" t="b">
        <v>0</v>
      </c>
      <c r="AT143" s="988" t="b">
        <v>0</v>
      </c>
      <c r="AU143" s="923"/>
      <c r="AW143" s="988" t="s">
        <v>711</v>
      </c>
      <c r="AX143" s="988" t="s">
        <v>1801</v>
      </c>
      <c r="AY143" s="923"/>
      <c r="AZ143" s="923"/>
      <c r="BE143" s="923"/>
      <c r="BG143" s="923"/>
      <c r="BH143" s="988">
        <v>6.463870501E9</v>
      </c>
      <c r="BI143" s="988" t="b">
        <v>0</v>
      </c>
      <c r="BK143" s="923"/>
      <c r="BL143" s="988" t="b">
        <v>0</v>
      </c>
      <c r="BM143" s="923"/>
      <c r="BN143" s="988" t="s">
        <v>1533</v>
      </c>
      <c r="BO143" s="923"/>
      <c r="BP143" s="923"/>
      <c r="BQ143" s="923"/>
      <c r="BS143" s="923"/>
      <c r="BT143" s="923"/>
      <c r="BU143" s="923"/>
      <c r="BW143" s="923"/>
      <c r="BX143" s="923"/>
      <c r="BY143" s="923"/>
      <c r="BZ143" s="988" t="s">
        <v>1802</v>
      </c>
      <c r="CA143" s="923"/>
      <c r="CB143" s="988" t="s">
        <v>32</v>
      </c>
      <c r="CC143" s="923"/>
      <c r="CE143" s="923"/>
      <c r="CF143" s="1056"/>
      <c r="CG143" s="988" t="s">
        <v>497</v>
      </c>
      <c r="CH143" s="923"/>
      <c r="CI143" s="923"/>
      <c r="CJ143" s="988" t="b">
        <v>0</v>
      </c>
      <c r="CL143" s="923"/>
      <c r="CM143" s="923"/>
      <c r="CN143" s="923"/>
      <c r="CO143" s="988" t="b">
        <v>0</v>
      </c>
      <c r="CP143" s="923"/>
      <c r="CQ143" s="988" t="b">
        <v>1</v>
      </c>
      <c r="CR143" s="923"/>
      <c r="CU143" s="923"/>
      <c r="CV143" s="988" t="b">
        <v>1</v>
      </c>
      <c r="CW143" s="923"/>
      <c r="CX143" s="923"/>
      <c r="CY143" s="923"/>
      <c r="CZ143" s="988" t="s">
        <v>436</v>
      </c>
      <c r="DA143" s="923"/>
      <c r="DB143" s="988" t="s">
        <v>717</v>
      </c>
      <c r="DD143" s="988" t="s">
        <v>439</v>
      </c>
      <c r="DE143" s="988" t="s">
        <v>718</v>
      </c>
      <c r="DF143" s="988" t="s">
        <v>719</v>
      </c>
      <c r="DG143" s="923"/>
      <c r="DH143" s="923"/>
      <c r="DI143" s="988" t="s">
        <v>1803</v>
      </c>
      <c r="DJ143" s="988" t="s">
        <v>721</v>
      </c>
      <c r="DK143" s="988" t="s">
        <v>722</v>
      </c>
      <c r="DL143" s="988" t="s">
        <v>723</v>
      </c>
      <c r="DM143" s="923"/>
      <c r="DN143" s="923"/>
      <c r="DR143" s="923"/>
      <c r="DS143" s="988" t="s">
        <v>1537</v>
      </c>
      <c r="DV143" s="923"/>
      <c r="DW143" s="988" t="s">
        <v>1804</v>
      </c>
      <c r="DX143" s="988" t="b">
        <v>0</v>
      </c>
      <c r="DY143" s="988">
        <v>0.0</v>
      </c>
      <c r="DZ143" s="988" t="s">
        <v>164</v>
      </c>
      <c r="EA143" s="988" t="s">
        <v>727</v>
      </c>
      <c r="EB143" s="923"/>
      <c r="EE143" s="923"/>
    </row>
    <row r="144">
      <c r="A144" s="988" t="s">
        <v>1533</v>
      </c>
      <c r="B144" s="988" t="s">
        <v>1534</v>
      </c>
      <c r="C144" s="988" t="s">
        <v>1535</v>
      </c>
      <c r="D144" s="923"/>
      <c r="E144" s="923"/>
      <c r="I144" s="923"/>
      <c r="L144" s="988" t="s">
        <v>706</v>
      </c>
      <c r="N144" s="988" t="b">
        <v>0</v>
      </c>
      <c r="Q144" s="988" t="s">
        <v>1805</v>
      </c>
      <c r="R144" s="1056"/>
      <c r="S144" s="923"/>
      <c r="T144" s="988" t="b">
        <v>0</v>
      </c>
      <c r="U144" s="988" t="b">
        <v>0</v>
      </c>
      <c r="V144" s="988" t="b">
        <v>0</v>
      </c>
      <c r="W144" s="988" t="b">
        <v>0</v>
      </c>
      <c r="X144" s="988" t="b">
        <v>0</v>
      </c>
      <c r="Z144" s="923"/>
      <c r="AA144" s="988" t="s">
        <v>1537</v>
      </c>
      <c r="AC144" s="923"/>
      <c r="AF144" s="923"/>
      <c r="AG144" s="988" t="s">
        <v>721</v>
      </c>
      <c r="AH144" s="988" t="s">
        <v>722</v>
      </c>
      <c r="AI144" s="988" t="s">
        <v>723</v>
      </c>
      <c r="AK144" s="988" t="s">
        <v>1806</v>
      </c>
      <c r="AL144" s="988" t="s">
        <v>440</v>
      </c>
      <c r="AN144" s="923"/>
      <c r="AO144" s="923"/>
      <c r="AQ144" s="923"/>
      <c r="AR144" s="988" t="b">
        <v>0</v>
      </c>
      <c r="AS144" s="988" t="b">
        <v>0</v>
      </c>
      <c r="AT144" s="988" t="b">
        <v>0</v>
      </c>
      <c r="AU144" s="923"/>
      <c r="AV144" s="923"/>
      <c r="AW144" s="988" t="s">
        <v>711</v>
      </c>
      <c r="AX144" s="988" t="s">
        <v>1807</v>
      </c>
      <c r="AY144" s="923"/>
      <c r="AZ144" s="923"/>
      <c r="BG144" s="923"/>
      <c r="BH144" s="988">
        <v>4.492844625E9</v>
      </c>
      <c r="BI144" s="988" t="b">
        <v>0</v>
      </c>
      <c r="BJ144" s="923"/>
      <c r="BK144" s="923"/>
      <c r="BL144" s="988" t="b">
        <v>0</v>
      </c>
      <c r="BM144" s="923"/>
      <c r="BN144" s="988" t="s">
        <v>1533</v>
      </c>
      <c r="BO144" s="923"/>
      <c r="BP144" s="923"/>
      <c r="BQ144" s="923"/>
      <c r="BS144" s="923"/>
      <c r="BU144" s="923"/>
      <c r="BW144" s="923"/>
      <c r="BX144" s="923"/>
      <c r="BY144" s="923"/>
      <c r="BZ144" s="988" t="s">
        <v>1808</v>
      </c>
      <c r="CA144" s="923"/>
      <c r="CB144" s="988" t="s">
        <v>32</v>
      </c>
      <c r="CC144" s="923"/>
      <c r="CE144" s="923"/>
      <c r="CG144" s="988" t="s">
        <v>1809</v>
      </c>
      <c r="CH144" s="923"/>
      <c r="CI144" s="923"/>
      <c r="CJ144" s="988" t="b">
        <v>0</v>
      </c>
      <c r="CL144" s="923"/>
      <c r="CM144" s="923"/>
      <c r="CN144" s="923"/>
      <c r="CO144" s="988" t="b">
        <v>0</v>
      </c>
      <c r="CP144" s="923"/>
      <c r="CQ144" s="988" t="b">
        <v>1</v>
      </c>
      <c r="CR144" s="923"/>
      <c r="CU144" s="923"/>
      <c r="CV144" s="988" t="b">
        <v>1</v>
      </c>
      <c r="CW144" s="923"/>
      <c r="CY144" s="923"/>
      <c r="CZ144" s="988" t="s">
        <v>436</v>
      </c>
      <c r="DA144" s="923"/>
      <c r="DB144" s="988" t="s">
        <v>717</v>
      </c>
      <c r="DD144" s="988" t="s">
        <v>439</v>
      </c>
      <c r="DE144" s="988" t="s">
        <v>718</v>
      </c>
      <c r="DF144" s="988" t="s">
        <v>719</v>
      </c>
      <c r="DG144" s="923"/>
      <c r="DH144" s="923"/>
      <c r="DI144" s="988" t="s">
        <v>1810</v>
      </c>
      <c r="DJ144" s="988" t="s">
        <v>721</v>
      </c>
      <c r="DK144" s="988" t="s">
        <v>722</v>
      </c>
      <c r="DL144" s="988" t="s">
        <v>723</v>
      </c>
      <c r="DM144" s="923"/>
      <c r="DN144" s="923"/>
      <c r="DR144" s="923"/>
      <c r="DS144" s="988" t="s">
        <v>1537</v>
      </c>
      <c r="DV144" s="923"/>
      <c r="DW144" s="988" t="s">
        <v>1811</v>
      </c>
      <c r="DX144" s="988" t="b">
        <v>0</v>
      </c>
      <c r="DY144" s="988">
        <v>0.0</v>
      </c>
      <c r="DZ144" s="988" t="s">
        <v>164</v>
      </c>
      <c r="EA144" s="988" t="s">
        <v>727</v>
      </c>
      <c r="EB144" s="923"/>
      <c r="EE144" s="923"/>
    </row>
    <row r="145">
      <c r="A145" s="988" t="s">
        <v>1533</v>
      </c>
      <c r="B145" s="988" t="s">
        <v>1534</v>
      </c>
      <c r="C145" s="988" t="s">
        <v>1535</v>
      </c>
      <c r="D145" s="923"/>
      <c r="E145" s="923"/>
      <c r="I145" s="923"/>
      <c r="J145" s="923"/>
      <c r="L145" s="988" t="s">
        <v>706</v>
      </c>
      <c r="M145" s="923"/>
      <c r="N145" s="988" t="b">
        <v>0</v>
      </c>
      <c r="P145" s="923"/>
      <c r="Q145" s="988" t="s">
        <v>1812</v>
      </c>
      <c r="R145" s="1056"/>
      <c r="S145" s="923"/>
      <c r="T145" s="988" t="b">
        <v>0</v>
      </c>
      <c r="U145" s="988" t="b">
        <v>0</v>
      </c>
      <c r="V145" s="988" t="b">
        <v>0</v>
      </c>
      <c r="W145" s="988" t="b">
        <v>0</v>
      </c>
      <c r="X145" s="988" t="b">
        <v>0</v>
      </c>
      <c r="Y145" s="923"/>
      <c r="Z145" s="923"/>
      <c r="AA145" s="988" t="s">
        <v>1537</v>
      </c>
      <c r="AB145" s="923"/>
      <c r="AC145" s="923"/>
      <c r="AD145" s="923"/>
      <c r="AF145" s="923"/>
      <c r="AG145" s="988" t="s">
        <v>721</v>
      </c>
      <c r="AH145" s="988" t="s">
        <v>722</v>
      </c>
      <c r="AI145" s="988" t="s">
        <v>723</v>
      </c>
      <c r="AK145" s="988" t="s">
        <v>1813</v>
      </c>
      <c r="AL145" s="988" t="s">
        <v>440</v>
      </c>
      <c r="AN145" s="923"/>
      <c r="AO145" s="923"/>
      <c r="AQ145" s="923"/>
      <c r="AR145" s="988" t="b">
        <v>0</v>
      </c>
      <c r="AS145" s="988" t="b">
        <v>0</v>
      </c>
      <c r="AT145" s="988" t="b">
        <v>0</v>
      </c>
      <c r="AU145" s="923"/>
      <c r="AW145" s="988" t="s">
        <v>711</v>
      </c>
      <c r="AX145" s="988" t="s">
        <v>1814</v>
      </c>
      <c r="AY145" s="923"/>
      <c r="BE145" s="923"/>
      <c r="BG145" s="923"/>
      <c r="BH145" s="988">
        <v>4.434069692E9</v>
      </c>
      <c r="BI145" s="988" t="b">
        <v>0</v>
      </c>
      <c r="BJ145" s="923"/>
      <c r="BK145" s="923"/>
      <c r="BL145" s="988" t="b">
        <v>0</v>
      </c>
      <c r="BM145" s="923"/>
      <c r="BN145" s="988" t="s">
        <v>1533</v>
      </c>
      <c r="BO145" s="923"/>
      <c r="BP145" s="923"/>
      <c r="BQ145" s="923"/>
      <c r="BS145" s="923"/>
      <c r="BT145" s="923"/>
      <c r="BU145" s="923"/>
      <c r="BW145" s="923"/>
      <c r="BX145" s="923"/>
      <c r="BY145" s="923"/>
      <c r="BZ145" s="988" t="s">
        <v>1815</v>
      </c>
      <c r="CA145" s="923"/>
      <c r="CB145" s="988" t="s">
        <v>32</v>
      </c>
      <c r="CC145" s="923"/>
      <c r="CE145" s="923"/>
      <c r="CF145" s="1056"/>
      <c r="CG145" s="988" t="s">
        <v>445</v>
      </c>
      <c r="CH145" s="923"/>
      <c r="CI145" s="923"/>
      <c r="CJ145" s="988" t="b">
        <v>0</v>
      </c>
      <c r="CL145" s="923"/>
      <c r="CM145" s="923"/>
      <c r="CN145" s="923"/>
      <c r="CO145" s="988" t="b">
        <v>0</v>
      </c>
      <c r="CP145" s="923"/>
      <c r="CQ145" s="988" t="b">
        <v>1</v>
      </c>
      <c r="CR145" s="923"/>
      <c r="CU145" s="923"/>
      <c r="CV145" s="988" t="b">
        <v>1</v>
      </c>
      <c r="CW145" s="923"/>
      <c r="CX145" s="923"/>
      <c r="CY145" s="923"/>
      <c r="CZ145" s="988" t="s">
        <v>436</v>
      </c>
      <c r="DA145" s="923"/>
      <c r="DB145" s="988" t="s">
        <v>717</v>
      </c>
      <c r="DD145" s="988" t="s">
        <v>439</v>
      </c>
      <c r="DE145" s="988" t="s">
        <v>718</v>
      </c>
      <c r="DF145" s="988" t="s">
        <v>719</v>
      </c>
      <c r="DG145" s="923"/>
      <c r="DH145" s="923"/>
      <c r="DI145" s="988" t="s">
        <v>1816</v>
      </c>
      <c r="DJ145" s="988" t="s">
        <v>721</v>
      </c>
      <c r="DK145" s="988" t="s">
        <v>722</v>
      </c>
      <c r="DL145" s="988" t="s">
        <v>723</v>
      </c>
      <c r="DN145" s="923"/>
      <c r="DR145" s="923"/>
      <c r="DS145" s="988" t="s">
        <v>1537</v>
      </c>
      <c r="DV145" s="923"/>
      <c r="DW145" s="988" t="s">
        <v>1817</v>
      </c>
      <c r="DX145" s="988" t="b">
        <v>0</v>
      </c>
      <c r="DY145" s="988">
        <v>0.0</v>
      </c>
      <c r="DZ145" s="988" t="s">
        <v>164</v>
      </c>
      <c r="EA145" s="988" t="s">
        <v>727</v>
      </c>
      <c r="EB145" s="923"/>
      <c r="EE145" s="923"/>
    </row>
    <row r="146">
      <c r="A146" s="988" t="s">
        <v>1533</v>
      </c>
      <c r="B146" s="988" t="s">
        <v>1534</v>
      </c>
      <c r="C146" s="988" t="s">
        <v>1535</v>
      </c>
      <c r="D146" s="923"/>
      <c r="E146" s="923"/>
      <c r="I146" s="923"/>
      <c r="L146" s="988" t="s">
        <v>706</v>
      </c>
      <c r="N146" s="988" t="b">
        <v>0</v>
      </c>
      <c r="Q146" s="988" t="s">
        <v>1818</v>
      </c>
      <c r="R146" s="1056"/>
      <c r="S146" s="923"/>
      <c r="T146" s="988" t="b">
        <v>0</v>
      </c>
      <c r="U146" s="988" t="b">
        <v>0</v>
      </c>
      <c r="V146" s="988" t="b">
        <v>0</v>
      </c>
      <c r="W146" s="988" t="b">
        <v>0</v>
      </c>
      <c r="X146" s="988" t="b">
        <v>0</v>
      </c>
      <c r="Z146" s="923"/>
      <c r="AA146" s="988" t="s">
        <v>1537</v>
      </c>
      <c r="AC146" s="923"/>
      <c r="AF146" s="923"/>
      <c r="AG146" s="988" t="s">
        <v>721</v>
      </c>
      <c r="AH146" s="988" t="s">
        <v>722</v>
      </c>
      <c r="AI146" s="988" t="s">
        <v>723</v>
      </c>
      <c r="AK146" s="988" t="s">
        <v>436</v>
      </c>
      <c r="AL146" s="988" t="s">
        <v>1656</v>
      </c>
      <c r="AN146" s="923"/>
      <c r="AO146" s="923"/>
      <c r="AQ146" s="923"/>
      <c r="AR146" s="988" t="b">
        <v>0</v>
      </c>
      <c r="AS146" s="988" t="b">
        <v>0</v>
      </c>
      <c r="AT146" s="988" t="b">
        <v>0</v>
      </c>
      <c r="AU146" s="923"/>
      <c r="AV146" s="923"/>
      <c r="AW146" s="988" t="s">
        <v>711</v>
      </c>
      <c r="AX146" s="988" t="s">
        <v>1819</v>
      </c>
      <c r="AY146" s="923"/>
      <c r="AZ146" s="923"/>
      <c r="BG146" s="923"/>
      <c r="BH146" s="988">
        <v>3.317980741E9</v>
      </c>
      <c r="BI146" s="988" t="b">
        <v>0</v>
      </c>
      <c r="BJ146" s="923"/>
      <c r="BK146" s="923"/>
      <c r="BL146" s="988" t="b">
        <v>0</v>
      </c>
      <c r="BM146" s="923"/>
      <c r="BN146" s="988" t="s">
        <v>1533</v>
      </c>
      <c r="BO146" s="923"/>
      <c r="BP146" s="923"/>
      <c r="BS146" s="923"/>
      <c r="BU146" s="923"/>
      <c r="BW146" s="923"/>
      <c r="BX146" s="923"/>
      <c r="BY146" s="923"/>
      <c r="BZ146" s="988" t="s">
        <v>1820</v>
      </c>
      <c r="CA146" s="923"/>
      <c r="CB146" s="988" t="s">
        <v>32</v>
      </c>
      <c r="CC146" s="923"/>
      <c r="CE146" s="923"/>
      <c r="CG146" s="988" t="s">
        <v>436</v>
      </c>
      <c r="CH146" s="923"/>
      <c r="CI146" s="923"/>
      <c r="CJ146" s="988" t="b">
        <v>0</v>
      </c>
      <c r="CK146" s="923"/>
      <c r="CL146" s="923"/>
      <c r="CN146" s="923"/>
      <c r="CO146" s="988" t="b">
        <v>0</v>
      </c>
      <c r="CP146" s="923"/>
      <c r="CQ146" s="988" t="b">
        <v>1</v>
      </c>
      <c r="CR146" s="923"/>
      <c r="CU146" s="923"/>
      <c r="CV146" s="988" t="b">
        <v>1</v>
      </c>
      <c r="CW146" s="923"/>
      <c r="CY146" s="923"/>
      <c r="CZ146" s="988" t="s">
        <v>1797</v>
      </c>
      <c r="DA146" s="923"/>
      <c r="DB146" s="988" t="s">
        <v>717</v>
      </c>
      <c r="DD146" s="988" t="s">
        <v>451</v>
      </c>
      <c r="DE146" s="988" t="s">
        <v>718</v>
      </c>
      <c r="DF146" s="988" t="s">
        <v>719</v>
      </c>
      <c r="DG146" s="923"/>
      <c r="DH146" s="923"/>
      <c r="DI146" s="988" t="s">
        <v>1821</v>
      </c>
      <c r="DJ146" s="988" t="s">
        <v>721</v>
      </c>
      <c r="DK146" s="988" t="s">
        <v>722</v>
      </c>
      <c r="DL146" s="988" t="s">
        <v>723</v>
      </c>
      <c r="DM146" s="923"/>
      <c r="DN146" s="923"/>
      <c r="DR146" s="923"/>
      <c r="DS146" s="988" t="s">
        <v>1537</v>
      </c>
      <c r="DV146" s="923"/>
      <c r="DW146" s="988" t="s">
        <v>1822</v>
      </c>
      <c r="DX146" s="988" t="b">
        <v>0</v>
      </c>
      <c r="DY146" s="988">
        <v>0.0</v>
      </c>
      <c r="DZ146" s="988" t="s">
        <v>454</v>
      </c>
      <c r="EA146" s="988" t="s">
        <v>727</v>
      </c>
      <c r="EB146" s="923"/>
      <c r="EE146" s="923"/>
    </row>
    <row r="147">
      <c r="A147" s="988" t="s">
        <v>1533</v>
      </c>
      <c r="B147" s="988" t="s">
        <v>1534</v>
      </c>
      <c r="C147" s="988" t="s">
        <v>1535</v>
      </c>
      <c r="D147" s="923"/>
      <c r="E147" s="923"/>
      <c r="I147" s="923"/>
      <c r="L147" s="988" t="s">
        <v>706</v>
      </c>
      <c r="N147" s="988" t="b">
        <v>0</v>
      </c>
      <c r="Q147" s="988" t="s">
        <v>1823</v>
      </c>
      <c r="R147" s="1056"/>
      <c r="S147" s="923"/>
      <c r="T147" s="988" t="b">
        <v>0</v>
      </c>
      <c r="U147" s="988" t="b">
        <v>0</v>
      </c>
      <c r="V147" s="988" t="b">
        <v>0</v>
      </c>
      <c r="W147" s="988" t="b">
        <v>0</v>
      </c>
      <c r="X147" s="988" t="b">
        <v>0</v>
      </c>
      <c r="Z147" s="923"/>
      <c r="AA147" s="988" t="s">
        <v>1537</v>
      </c>
      <c r="AB147" s="923"/>
      <c r="AC147" s="923"/>
      <c r="AF147" s="923"/>
      <c r="AG147" s="988" t="s">
        <v>721</v>
      </c>
      <c r="AH147" s="988" t="s">
        <v>722</v>
      </c>
      <c r="AI147" s="988" t="s">
        <v>723</v>
      </c>
      <c r="AK147" s="988" t="s">
        <v>436</v>
      </c>
      <c r="AL147" s="988" t="s">
        <v>1557</v>
      </c>
      <c r="AN147" s="923"/>
      <c r="AO147" s="923"/>
      <c r="AR147" s="988" t="b">
        <v>0</v>
      </c>
      <c r="AS147" s="988" t="b">
        <v>0</v>
      </c>
      <c r="AT147" s="988" t="b">
        <v>0</v>
      </c>
      <c r="AU147" s="923"/>
      <c r="AW147" s="988" t="s">
        <v>711</v>
      </c>
      <c r="AX147" s="988" t="s">
        <v>1824</v>
      </c>
      <c r="AY147" s="923"/>
      <c r="AZ147" s="923"/>
      <c r="BG147" s="923"/>
      <c r="BH147" s="988">
        <v>8.781434505E9</v>
      </c>
      <c r="BI147" s="988" t="b">
        <v>0</v>
      </c>
      <c r="BK147" s="923"/>
      <c r="BL147" s="988" t="b">
        <v>0</v>
      </c>
      <c r="BM147" s="923"/>
      <c r="BN147" s="988" t="s">
        <v>1533</v>
      </c>
      <c r="BO147" s="923"/>
      <c r="BP147" s="923"/>
      <c r="BQ147" s="923"/>
      <c r="BS147" s="923"/>
      <c r="BU147" s="923"/>
      <c r="BW147" s="923"/>
      <c r="BX147" s="923"/>
      <c r="BY147" s="923"/>
      <c r="BZ147" s="988" t="s">
        <v>1825</v>
      </c>
      <c r="CA147" s="923"/>
      <c r="CB147" s="988" t="s">
        <v>32</v>
      </c>
      <c r="CC147" s="923"/>
      <c r="CE147" s="923"/>
      <c r="CF147" s="1056"/>
      <c r="CG147" s="988" t="s">
        <v>436</v>
      </c>
      <c r="CH147" s="923"/>
      <c r="CI147" s="923"/>
      <c r="CJ147" s="988" t="b">
        <v>0</v>
      </c>
      <c r="CK147" s="923"/>
      <c r="CL147" s="923"/>
      <c r="CM147" s="923"/>
      <c r="CN147" s="923"/>
      <c r="CO147" s="988" t="b">
        <v>0</v>
      </c>
      <c r="CP147" s="923"/>
      <c r="CQ147" s="988" t="b">
        <v>1</v>
      </c>
      <c r="CR147" s="923"/>
      <c r="CU147" s="923"/>
      <c r="CV147" s="988" t="b">
        <v>1</v>
      </c>
      <c r="CW147" s="923"/>
      <c r="CY147" s="923"/>
      <c r="CZ147" s="988" t="s">
        <v>1560</v>
      </c>
      <c r="DA147" s="923"/>
      <c r="DB147" s="988" t="s">
        <v>717</v>
      </c>
      <c r="DD147" s="988" t="s">
        <v>451</v>
      </c>
      <c r="DE147" s="988" t="s">
        <v>718</v>
      </c>
      <c r="DF147" s="988" t="s">
        <v>719</v>
      </c>
      <c r="DG147" s="923"/>
      <c r="DH147" s="923"/>
      <c r="DI147" s="988" t="s">
        <v>1826</v>
      </c>
      <c r="DJ147" s="988" t="s">
        <v>721</v>
      </c>
      <c r="DK147" s="988" t="s">
        <v>722</v>
      </c>
      <c r="DL147" s="988" t="s">
        <v>723</v>
      </c>
      <c r="DM147" s="923"/>
      <c r="DN147" s="923"/>
      <c r="DR147" s="923"/>
      <c r="DS147" s="988" t="s">
        <v>1537</v>
      </c>
      <c r="DV147" s="923"/>
      <c r="DW147" s="988" t="s">
        <v>1827</v>
      </c>
      <c r="DX147" s="988" t="b">
        <v>0</v>
      </c>
      <c r="DY147" s="988">
        <v>0.0</v>
      </c>
      <c r="DZ147" s="988" t="s">
        <v>454</v>
      </c>
      <c r="EA147" s="988" t="s">
        <v>727</v>
      </c>
      <c r="EB147" s="923"/>
      <c r="EE147" s="923"/>
    </row>
    <row r="148">
      <c r="A148" s="988" t="s">
        <v>1533</v>
      </c>
      <c r="B148" s="988" t="s">
        <v>1534</v>
      </c>
      <c r="C148" s="988" t="s">
        <v>1535</v>
      </c>
      <c r="E148" s="923"/>
      <c r="I148" s="923"/>
      <c r="L148" s="988" t="s">
        <v>706</v>
      </c>
      <c r="N148" s="988" t="b">
        <v>0</v>
      </c>
      <c r="Q148" s="988" t="s">
        <v>1828</v>
      </c>
      <c r="R148" s="1056"/>
      <c r="S148" s="923"/>
      <c r="T148" s="988" t="b">
        <v>0</v>
      </c>
      <c r="U148" s="988" t="b">
        <v>0</v>
      </c>
      <c r="V148" s="988" t="b">
        <v>0</v>
      </c>
      <c r="W148" s="988" t="b">
        <v>0</v>
      </c>
      <c r="X148" s="988" t="b">
        <v>0</v>
      </c>
      <c r="Z148" s="923"/>
      <c r="AA148" s="988" t="s">
        <v>1537</v>
      </c>
      <c r="AC148" s="923"/>
      <c r="AF148" s="923"/>
      <c r="AG148" s="988" t="s">
        <v>721</v>
      </c>
      <c r="AH148" s="988" t="s">
        <v>722</v>
      </c>
      <c r="AI148" s="988" t="s">
        <v>723</v>
      </c>
      <c r="AK148" s="988" t="s">
        <v>436</v>
      </c>
      <c r="AL148" s="988" t="s">
        <v>1538</v>
      </c>
      <c r="AN148" s="923"/>
      <c r="AO148" s="923"/>
      <c r="AQ148" s="923"/>
      <c r="AR148" s="988" t="b">
        <v>0</v>
      </c>
      <c r="AS148" s="988" t="b">
        <v>0</v>
      </c>
      <c r="AT148" s="988" t="b">
        <v>0</v>
      </c>
      <c r="AU148" s="923"/>
      <c r="AV148" s="923"/>
      <c r="AW148" s="988" t="s">
        <v>711</v>
      </c>
      <c r="AX148" s="988" t="s">
        <v>1829</v>
      </c>
      <c r="AY148" s="923"/>
      <c r="AZ148" s="923"/>
      <c r="BG148" s="923"/>
      <c r="BH148" s="988">
        <v>6.182233323E9</v>
      </c>
      <c r="BI148" s="988" t="b">
        <v>0</v>
      </c>
      <c r="BK148" s="923"/>
      <c r="BL148" s="988" t="b">
        <v>0</v>
      </c>
      <c r="BM148" s="923"/>
      <c r="BN148" s="988" t="s">
        <v>1533</v>
      </c>
      <c r="BO148" s="923"/>
      <c r="BP148" s="923"/>
      <c r="BQ148" s="923"/>
      <c r="BS148" s="923"/>
      <c r="BU148" s="923"/>
      <c r="BW148" s="923"/>
      <c r="BX148" s="923"/>
      <c r="BY148" s="923"/>
      <c r="BZ148" s="988" t="s">
        <v>1830</v>
      </c>
      <c r="CA148" s="923"/>
      <c r="CB148" s="988" t="s">
        <v>32</v>
      </c>
      <c r="CC148" s="923"/>
      <c r="CE148" s="923"/>
      <c r="CG148" s="988" t="s">
        <v>436</v>
      </c>
      <c r="CH148" s="923"/>
      <c r="CI148" s="923"/>
      <c r="CJ148" s="988" t="b">
        <v>0</v>
      </c>
      <c r="CK148" s="923"/>
      <c r="CL148" s="923"/>
      <c r="CM148" s="923"/>
      <c r="CN148" s="923"/>
      <c r="CO148" s="988" t="b">
        <v>0</v>
      </c>
      <c r="CP148" s="923"/>
      <c r="CQ148" s="988" t="b">
        <v>1</v>
      </c>
      <c r="CR148" s="923"/>
      <c r="CU148" s="923"/>
      <c r="CV148" s="988" t="b">
        <v>1</v>
      </c>
      <c r="CW148" s="923"/>
      <c r="CY148" s="923"/>
      <c r="CZ148" s="988" t="s">
        <v>1717</v>
      </c>
      <c r="DA148" s="923"/>
      <c r="DB148" s="988" t="s">
        <v>717</v>
      </c>
      <c r="DD148" s="988" t="s">
        <v>451</v>
      </c>
      <c r="DE148" s="988" t="s">
        <v>718</v>
      </c>
      <c r="DF148" s="988" t="s">
        <v>719</v>
      </c>
      <c r="DG148" s="923"/>
      <c r="DH148" s="923"/>
      <c r="DI148" s="988" t="s">
        <v>1831</v>
      </c>
      <c r="DJ148" s="988" t="s">
        <v>721</v>
      </c>
      <c r="DK148" s="988" t="s">
        <v>722</v>
      </c>
      <c r="DL148" s="988" t="s">
        <v>723</v>
      </c>
      <c r="DN148" s="923"/>
      <c r="DR148" s="923"/>
      <c r="DS148" s="988" t="s">
        <v>1537</v>
      </c>
      <c r="DV148" s="923"/>
      <c r="DW148" s="988" t="s">
        <v>1832</v>
      </c>
      <c r="DX148" s="988" t="b">
        <v>0</v>
      </c>
      <c r="DY148" s="988">
        <v>0.0</v>
      </c>
      <c r="DZ148" s="988" t="s">
        <v>454</v>
      </c>
      <c r="EA148" s="988" t="s">
        <v>727</v>
      </c>
      <c r="EB148" s="923"/>
      <c r="ED148" s="923"/>
      <c r="EE148" s="923"/>
    </row>
    <row r="149">
      <c r="A149" s="988" t="s">
        <v>1533</v>
      </c>
      <c r="B149" s="988" t="s">
        <v>1534</v>
      </c>
      <c r="C149" s="988" t="s">
        <v>1535</v>
      </c>
      <c r="D149" s="923"/>
      <c r="E149" s="923"/>
      <c r="I149" s="923"/>
      <c r="L149" s="988" t="s">
        <v>706</v>
      </c>
      <c r="N149" s="988" t="b">
        <v>0</v>
      </c>
      <c r="Q149" s="988" t="s">
        <v>1833</v>
      </c>
      <c r="R149" s="1056"/>
      <c r="S149" s="923"/>
      <c r="T149" s="988" t="b">
        <v>0</v>
      </c>
      <c r="U149" s="988" t="b">
        <v>0</v>
      </c>
      <c r="V149" s="988" t="b">
        <v>0</v>
      </c>
      <c r="W149" s="988" t="b">
        <v>0</v>
      </c>
      <c r="X149" s="988" t="b">
        <v>0</v>
      </c>
      <c r="Z149" s="923"/>
      <c r="AA149" s="988" t="s">
        <v>1537</v>
      </c>
      <c r="AC149" s="923"/>
      <c r="AF149" s="923"/>
      <c r="AG149" s="988" t="s">
        <v>721</v>
      </c>
      <c r="AH149" s="988" t="s">
        <v>722</v>
      </c>
      <c r="AI149" s="988" t="s">
        <v>723</v>
      </c>
      <c r="AK149" s="988" t="s">
        <v>436</v>
      </c>
      <c r="AL149" s="988" t="s">
        <v>1538</v>
      </c>
      <c r="AN149" s="923"/>
      <c r="AO149" s="923"/>
      <c r="AQ149" s="923"/>
      <c r="AR149" s="988" t="b">
        <v>0</v>
      </c>
      <c r="AS149" s="988" t="b">
        <v>0</v>
      </c>
      <c r="AT149" s="988" t="b">
        <v>0</v>
      </c>
      <c r="AU149" s="923"/>
      <c r="AW149" s="988" t="s">
        <v>711</v>
      </c>
      <c r="AX149" s="988" t="s">
        <v>1834</v>
      </c>
      <c r="AY149" s="923"/>
      <c r="AZ149" s="923"/>
      <c r="BG149" s="923"/>
      <c r="BH149" s="988">
        <v>4.461354553E9</v>
      </c>
      <c r="BI149" s="988" t="b">
        <v>0</v>
      </c>
      <c r="BJ149" s="923"/>
      <c r="BK149" s="923"/>
      <c r="BL149" s="988" t="b">
        <v>0</v>
      </c>
      <c r="BM149" s="923"/>
      <c r="BN149" s="988" t="s">
        <v>1533</v>
      </c>
      <c r="BO149" s="923"/>
      <c r="BP149" s="923"/>
      <c r="BQ149" s="923"/>
      <c r="BR149" s="923"/>
      <c r="BS149" s="923"/>
      <c r="BU149" s="923"/>
      <c r="BW149" s="923"/>
      <c r="BX149" s="923"/>
      <c r="BY149" s="923"/>
      <c r="BZ149" s="988" t="s">
        <v>1835</v>
      </c>
      <c r="CA149" s="923"/>
      <c r="CB149" s="988" t="s">
        <v>32</v>
      </c>
      <c r="CC149" s="923"/>
      <c r="CE149" s="923"/>
      <c r="CF149" s="1056"/>
      <c r="CG149" s="988" t="s">
        <v>436</v>
      </c>
      <c r="CH149" s="923"/>
      <c r="CI149" s="923"/>
      <c r="CJ149" s="988" t="b">
        <v>0</v>
      </c>
      <c r="CK149" s="923"/>
      <c r="CL149" s="923"/>
      <c r="CN149" s="923"/>
      <c r="CO149" s="988" t="b">
        <v>0</v>
      </c>
      <c r="CP149" s="923"/>
      <c r="CQ149" s="988" t="b">
        <v>1</v>
      </c>
      <c r="CR149" s="923"/>
      <c r="CU149" s="923"/>
      <c r="CV149" s="988" t="b">
        <v>1</v>
      </c>
      <c r="CW149" s="923"/>
      <c r="CY149" s="923"/>
      <c r="CZ149" s="988" t="s">
        <v>1717</v>
      </c>
      <c r="DA149" s="923"/>
      <c r="DB149" s="988" t="s">
        <v>717</v>
      </c>
      <c r="DD149" s="988" t="s">
        <v>451</v>
      </c>
      <c r="DE149" s="988" t="s">
        <v>718</v>
      </c>
      <c r="DF149" s="988" t="s">
        <v>719</v>
      </c>
      <c r="DG149" s="923"/>
      <c r="DH149" s="923"/>
      <c r="DI149" s="988" t="s">
        <v>1836</v>
      </c>
      <c r="DJ149" s="988" t="s">
        <v>721</v>
      </c>
      <c r="DK149" s="988" t="s">
        <v>722</v>
      </c>
      <c r="DL149" s="988" t="s">
        <v>723</v>
      </c>
      <c r="DM149" s="923"/>
      <c r="DN149" s="923"/>
      <c r="DR149" s="923"/>
      <c r="DS149" s="988" t="s">
        <v>1537</v>
      </c>
      <c r="DV149" s="923"/>
      <c r="DW149" s="988" t="s">
        <v>1837</v>
      </c>
      <c r="DX149" s="988" t="b">
        <v>0</v>
      </c>
      <c r="DY149" s="988">
        <v>0.0</v>
      </c>
      <c r="DZ149" s="988" t="s">
        <v>454</v>
      </c>
      <c r="EA149" s="988" t="s">
        <v>727</v>
      </c>
      <c r="EB149" s="923"/>
      <c r="EE149" s="923"/>
    </row>
    <row r="150">
      <c r="A150" s="988" t="s">
        <v>1533</v>
      </c>
      <c r="B150" s="988" t="s">
        <v>1534</v>
      </c>
      <c r="C150" s="988" t="s">
        <v>1535</v>
      </c>
      <c r="E150" s="923"/>
      <c r="I150" s="923"/>
      <c r="L150" s="988" t="s">
        <v>706</v>
      </c>
      <c r="N150" s="988" t="b">
        <v>0</v>
      </c>
      <c r="Q150" s="988" t="s">
        <v>1838</v>
      </c>
      <c r="R150" s="1056"/>
      <c r="S150" s="923"/>
      <c r="T150" s="988" t="b">
        <v>0</v>
      </c>
      <c r="U150" s="988" t="b">
        <v>0</v>
      </c>
      <c r="V150" s="988" t="b">
        <v>0</v>
      </c>
      <c r="W150" s="988" t="b">
        <v>0</v>
      </c>
      <c r="X150" s="988" t="b">
        <v>0</v>
      </c>
      <c r="Z150" s="923"/>
      <c r="AA150" s="988" t="s">
        <v>1537</v>
      </c>
      <c r="AC150" s="923"/>
      <c r="AF150" s="923"/>
      <c r="AG150" s="988" t="s">
        <v>721</v>
      </c>
      <c r="AH150" s="988" t="s">
        <v>722</v>
      </c>
      <c r="AI150" s="988" t="s">
        <v>723</v>
      </c>
      <c r="AK150" s="988" t="s">
        <v>436</v>
      </c>
      <c r="AL150" s="988" t="s">
        <v>1557</v>
      </c>
      <c r="AN150" s="923"/>
      <c r="AO150" s="923"/>
      <c r="AR150" s="988" t="b">
        <v>0</v>
      </c>
      <c r="AS150" s="988" t="b">
        <v>0</v>
      </c>
      <c r="AT150" s="988" t="b">
        <v>0</v>
      </c>
      <c r="AU150" s="923"/>
      <c r="AW150" s="988" t="s">
        <v>711</v>
      </c>
      <c r="AX150" s="988" t="s">
        <v>1839</v>
      </c>
      <c r="AY150" s="923"/>
      <c r="AZ150" s="923"/>
      <c r="BG150" s="923"/>
      <c r="BH150" s="988">
        <v>5.645307937E9</v>
      </c>
      <c r="BI150" s="988" t="b">
        <v>0</v>
      </c>
      <c r="BJ150" s="923"/>
      <c r="BK150" s="923"/>
      <c r="BL150" s="988" t="b">
        <v>0</v>
      </c>
      <c r="BM150" s="923"/>
      <c r="BN150" s="988" t="s">
        <v>1533</v>
      </c>
      <c r="BO150" s="923"/>
      <c r="BP150" s="923"/>
      <c r="BQ150" s="923"/>
      <c r="BR150" s="923"/>
      <c r="BS150" s="923"/>
      <c r="BT150" s="923"/>
      <c r="BU150" s="923"/>
      <c r="BW150" s="923"/>
      <c r="BX150" s="923"/>
      <c r="BY150" s="923"/>
      <c r="BZ150" s="988" t="s">
        <v>1840</v>
      </c>
      <c r="CA150" s="923"/>
      <c r="CB150" s="988" t="s">
        <v>32</v>
      </c>
      <c r="CC150" s="923"/>
      <c r="CE150" s="923"/>
      <c r="CG150" s="988" t="s">
        <v>436</v>
      </c>
      <c r="CH150" s="923"/>
      <c r="CI150" s="923"/>
      <c r="CJ150" s="988" t="b">
        <v>0</v>
      </c>
      <c r="CL150" s="923"/>
      <c r="CM150" s="923"/>
      <c r="CN150" s="923"/>
      <c r="CO150" s="988" t="b">
        <v>0</v>
      </c>
      <c r="CP150" s="923"/>
      <c r="CQ150" s="988" t="b">
        <v>1</v>
      </c>
      <c r="CR150" s="923"/>
      <c r="CU150" s="923"/>
      <c r="CV150" s="988" t="b">
        <v>1</v>
      </c>
      <c r="CW150" s="923"/>
      <c r="CY150" s="923"/>
      <c r="CZ150" s="988" t="s">
        <v>1560</v>
      </c>
      <c r="DA150" s="923"/>
      <c r="DB150" s="988" t="s">
        <v>717</v>
      </c>
      <c r="DD150" s="988" t="s">
        <v>451</v>
      </c>
      <c r="DE150" s="988" t="s">
        <v>718</v>
      </c>
      <c r="DF150" s="988" t="s">
        <v>719</v>
      </c>
      <c r="DG150" s="923"/>
      <c r="DH150" s="923"/>
      <c r="DI150" s="988" t="s">
        <v>1707</v>
      </c>
      <c r="DJ150" s="988" t="s">
        <v>721</v>
      </c>
      <c r="DK150" s="988" t="s">
        <v>722</v>
      </c>
      <c r="DL150" s="988" t="s">
        <v>723</v>
      </c>
      <c r="DM150" s="923"/>
      <c r="DN150" s="923"/>
      <c r="DR150" s="923"/>
      <c r="DS150" s="988" t="s">
        <v>1537</v>
      </c>
      <c r="DV150" s="923"/>
      <c r="DW150" s="988" t="s">
        <v>1841</v>
      </c>
      <c r="DX150" s="988" t="b">
        <v>0</v>
      </c>
      <c r="DY150" s="988">
        <v>0.0</v>
      </c>
      <c r="DZ150" s="988" t="s">
        <v>454</v>
      </c>
      <c r="EA150" s="988" t="s">
        <v>727</v>
      </c>
      <c r="EB150" s="923"/>
      <c r="EE150" s="923"/>
    </row>
    <row r="151">
      <c r="A151" s="988" t="s">
        <v>1533</v>
      </c>
      <c r="B151" s="988" t="s">
        <v>1534</v>
      </c>
      <c r="C151" s="988" t="s">
        <v>1535</v>
      </c>
      <c r="E151" s="923"/>
      <c r="I151" s="923"/>
      <c r="L151" s="988" t="s">
        <v>706</v>
      </c>
      <c r="N151" s="988" t="b">
        <v>0</v>
      </c>
      <c r="Q151" s="988" t="s">
        <v>1842</v>
      </c>
      <c r="R151" s="1056"/>
      <c r="S151" s="923"/>
      <c r="T151" s="988" t="b">
        <v>0</v>
      </c>
      <c r="U151" s="988" t="b">
        <v>0</v>
      </c>
      <c r="V151" s="988" t="b">
        <v>0</v>
      </c>
      <c r="W151" s="988" t="b">
        <v>0</v>
      </c>
      <c r="X151" s="988" t="b">
        <v>0</v>
      </c>
      <c r="Z151" s="923"/>
      <c r="AA151" s="988" t="s">
        <v>1537</v>
      </c>
      <c r="AC151" s="923"/>
      <c r="AF151" s="923"/>
      <c r="AG151" s="988" t="s">
        <v>721</v>
      </c>
      <c r="AH151" s="988" t="s">
        <v>722</v>
      </c>
      <c r="AI151" s="988" t="s">
        <v>723</v>
      </c>
      <c r="AK151" s="988" t="s">
        <v>436</v>
      </c>
      <c r="AL151" s="988" t="s">
        <v>1538</v>
      </c>
      <c r="AN151" s="923"/>
      <c r="AO151" s="923"/>
      <c r="AQ151" s="923"/>
      <c r="AR151" s="988" t="b">
        <v>0</v>
      </c>
      <c r="AS151" s="988" t="b">
        <v>0</v>
      </c>
      <c r="AT151" s="988" t="b">
        <v>0</v>
      </c>
      <c r="AU151" s="923"/>
      <c r="AV151" s="923"/>
      <c r="AW151" s="988" t="s">
        <v>711</v>
      </c>
      <c r="AX151" s="988" t="s">
        <v>1843</v>
      </c>
      <c r="AY151" s="923"/>
      <c r="AZ151" s="923"/>
      <c r="BG151" s="923"/>
      <c r="BH151" s="988">
        <v>8.333223103E9</v>
      </c>
      <c r="BI151" s="988" t="b">
        <v>0</v>
      </c>
      <c r="BK151" s="923"/>
      <c r="BL151" s="988" t="b">
        <v>0</v>
      </c>
      <c r="BM151" s="923"/>
      <c r="BN151" s="988" t="s">
        <v>1533</v>
      </c>
      <c r="BO151" s="923"/>
      <c r="BP151" s="923"/>
      <c r="BQ151" s="923"/>
      <c r="BS151" s="923"/>
      <c r="BU151" s="923"/>
      <c r="BW151" s="923"/>
      <c r="BX151" s="923"/>
      <c r="BY151" s="923"/>
      <c r="BZ151" s="988" t="s">
        <v>1844</v>
      </c>
      <c r="CA151" s="923"/>
      <c r="CB151" s="988" t="s">
        <v>32</v>
      </c>
      <c r="CC151" s="923"/>
      <c r="CE151" s="923"/>
      <c r="CG151" s="988" t="s">
        <v>436</v>
      </c>
      <c r="CH151" s="923"/>
      <c r="CI151" s="923"/>
      <c r="CJ151" s="988" t="b">
        <v>0</v>
      </c>
      <c r="CL151" s="923"/>
      <c r="CM151" s="923"/>
      <c r="CN151" s="923"/>
      <c r="CO151" s="988" t="b">
        <v>0</v>
      </c>
      <c r="CP151" s="923"/>
      <c r="CQ151" s="988" t="b">
        <v>1</v>
      </c>
      <c r="CR151" s="923"/>
      <c r="CU151" s="923"/>
      <c r="CV151" s="988" t="b">
        <v>1</v>
      </c>
      <c r="CW151" s="923"/>
      <c r="CY151" s="923"/>
      <c r="CZ151" s="988" t="s">
        <v>1717</v>
      </c>
      <c r="DA151" s="923"/>
      <c r="DB151" s="988" t="s">
        <v>717</v>
      </c>
      <c r="DD151" s="988" t="s">
        <v>451</v>
      </c>
      <c r="DE151" s="988" t="s">
        <v>718</v>
      </c>
      <c r="DF151" s="988" t="s">
        <v>719</v>
      </c>
      <c r="DG151" s="923"/>
      <c r="DH151" s="923"/>
      <c r="DI151" s="988" t="s">
        <v>1845</v>
      </c>
      <c r="DJ151" s="988" t="s">
        <v>721</v>
      </c>
      <c r="DK151" s="988" t="s">
        <v>722</v>
      </c>
      <c r="DL151" s="988" t="s">
        <v>723</v>
      </c>
      <c r="DM151" s="923"/>
      <c r="DN151" s="923"/>
      <c r="DR151" s="923"/>
      <c r="DS151" s="988" t="s">
        <v>1537</v>
      </c>
      <c r="DV151" s="923"/>
      <c r="DW151" s="988" t="s">
        <v>1846</v>
      </c>
      <c r="DX151" s="988" t="b">
        <v>0</v>
      </c>
      <c r="DY151" s="1058">
        <v>0.0</v>
      </c>
      <c r="DZ151" s="988" t="s">
        <v>454</v>
      </c>
      <c r="EA151" s="988" t="s">
        <v>727</v>
      </c>
      <c r="EB151" s="923"/>
      <c r="ED151" s="923"/>
      <c r="EE151" s="923"/>
    </row>
    <row r="152">
      <c r="A152" s="988" t="s">
        <v>1533</v>
      </c>
      <c r="B152" s="988" t="s">
        <v>1534</v>
      </c>
      <c r="C152" s="988" t="s">
        <v>1535</v>
      </c>
      <c r="D152" s="923"/>
      <c r="E152" s="923"/>
      <c r="I152" s="923"/>
      <c r="L152" s="988" t="s">
        <v>706</v>
      </c>
      <c r="N152" s="988" t="b">
        <v>0</v>
      </c>
      <c r="Q152" s="988" t="s">
        <v>1847</v>
      </c>
      <c r="R152" s="1056"/>
      <c r="S152" s="923"/>
      <c r="T152" s="988" t="b">
        <v>0</v>
      </c>
      <c r="U152" s="988" t="b">
        <v>0</v>
      </c>
      <c r="V152" s="988" t="b">
        <v>0</v>
      </c>
      <c r="W152" s="988" t="b">
        <v>0</v>
      </c>
      <c r="X152" s="988" t="b">
        <v>0</v>
      </c>
      <c r="Z152" s="923"/>
      <c r="AA152" s="988" t="s">
        <v>1537</v>
      </c>
      <c r="AC152" s="923"/>
      <c r="AF152" s="923"/>
      <c r="AG152" s="988" t="s">
        <v>721</v>
      </c>
      <c r="AH152" s="988" t="s">
        <v>722</v>
      </c>
      <c r="AI152" s="988" t="s">
        <v>723</v>
      </c>
      <c r="AK152" s="988" t="s">
        <v>1848</v>
      </c>
      <c r="AL152" s="988" t="s">
        <v>496</v>
      </c>
      <c r="AN152" s="923"/>
      <c r="AO152" s="923"/>
      <c r="AQ152" s="923"/>
      <c r="AR152" s="988" t="b">
        <v>0</v>
      </c>
      <c r="AS152" s="988" t="b">
        <v>0</v>
      </c>
      <c r="AT152" s="988" t="b">
        <v>0</v>
      </c>
      <c r="AU152" s="923"/>
      <c r="AW152" s="988" t="s">
        <v>711</v>
      </c>
      <c r="AX152" s="988" t="s">
        <v>1849</v>
      </c>
      <c r="AY152" s="923"/>
      <c r="AZ152" s="923"/>
      <c r="BG152" s="923"/>
      <c r="BH152" s="988">
        <v>6.311723558E9</v>
      </c>
      <c r="BI152" s="988" t="b">
        <v>0</v>
      </c>
      <c r="BJ152" s="923"/>
      <c r="BK152" s="923"/>
      <c r="BL152" s="988" t="b">
        <v>0</v>
      </c>
      <c r="BM152" s="923"/>
      <c r="BN152" s="988" t="s">
        <v>1533</v>
      </c>
      <c r="BO152" s="923"/>
      <c r="BP152" s="923"/>
      <c r="BS152" s="923"/>
      <c r="BU152" s="923"/>
      <c r="BW152" s="923"/>
      <c r="BX152" s="923"/>
      <c r="BY152" s="923"/>
      <c r="BZ152" s="988" t="s">
        <v>1850</v>
      </c>
      <c r="CA152" s="923"/>
      <c r="CB152" s="988" t="s">
        <v>32</v>
      </c>
      <c r="CC152" s="923"/>
      <c r="CE152" s="923"/>
      <c r="CG152" s="988" t="s">
        <v>497</v>
      </c>
      <c r="CH152" s="923"/>
      <c r="CI152" s="923"/>
      <c r="CJ152" s="988" t="b">
        <v>0</v>
      </c>
      <c r="CL152" s="923"/>
      <c r="CN152" s="923"/>
      <c r="CO152" s="988" t="b">
        <v>0</v>
      </c>
      <c r="CP152" s="923"/>
      <c r="CQ152" s="988" t="b">
        <v>1</v>
      </c>
      <c r="CR152" s="923"/>
      <c r="CU152" s="923"/>
      <c r="CV152" s="988" t="b">
        <v>1</v>
      </c>
      <c r="CW152" s="923"/>
      <c r="CY152" s="923"/>
      <c r="CZ152" s="988" t="s">
        <v>436</v>
      </c>
      <c r="DA152" s="923"/>
      <c r="DB152" s="988" t="s">
        <v>717</v>
      </c>
      <c r="DD152" s="988" t="s">
        <v>439</v>
      </c>
      <c r="DE152" s="988" t="s">
        <v>718</v>
      </c>
      <c r="DF152" s="988" t="s">
        <v>719</v>
      </c>
      <c r="DG152" s="923"/>
      <c r="DH152" s="923"/>
      <c r="DI152" s="988" t="s">
        <v>1851</v>
      </c>
      <c r="DJ152" s="988" t="s">
        <v>721</v>
      </c>
      <c r="DK152" s="988" t="s">
        <v>722</v>
      </c>
      <c r="DL152" s="988" t="s">
        <v>723</v>
      </c>
      <c r="DM152" s="923"/>
      <c r="DN152" s="923"/>
      <c r="DR152" s="923"/>
      <c r="DS152" s="988" t="s">
        <v>1537</v>
      </c>
      <c r="DV152" s="923"/>
      <c r="DW152" s="988" t="s">
        <v>1852</v>
      </c>
      <c r="DX152" s="988" t="b">
        <v>0</v>
      </c>
      <c r="DY152" s="1058">
        <v>0.0</v>
      </c>
      <c r="DZ152" s="988" t="s">
        <v>164</v>
      </c>
      <c r="EA152" s="988" t="s">
        <v>727</v>
      </c>
      <c r="EB152" s="923"/>
      <c r="EE152" s="923"/>
    </row>
    <row r="153">
      <c r="A153" s="988" t="s">
        <v>1533</v>
      </c>
      <c r="B153" s="988" t="s">
        <v>1534</v>
      </c>
      <c r="C153" s="988" t="s">
        <v>1535</v>
      </c>
      <c r="D153" s="923"/>
      <c r="E153" s="923"/>
      <c r="I153" s="923"/>
      <c r="J153" s="923"/>
      <c r="L153" s="988" t="s">
        <v>706</v>
      </c>
      <c r="N153" s="988" t="b">
        <v>0</v>
      </c>
      <c r="Q153" s="988" t="s">
        <v>1853</v>
      </c>
      <c r="R153" s="1056"/>
      <c r="S153" s="923"/>
      <c r="T153" s="988" t="b">
        <v>0</v>
      </c>
      <c r="U153" s="988" t="b">
        <v>0</v>
      </c>
      <c r="V153" s="988" t="b">
        <v>0</v>
      </c>
      <c r="W153" s="988" t="b">
        <v>0</v>
      </c>
      <c r="X153" s="988" t="b">
        <v>0</v>
      </c>
      <c r="Z153" s="923"/>
      <c r="AA153" s="988" t="s">
        <v>1537</v>
      </c>
      <c r="AB153" s="923"/>
      <c r="AC153" s="923"/>
      <c r="AF153" s="923"/>
      <c r="AG153" s="988" t="s">
        <v>721</v>
      </c>
      <c r="AH153" s="988" t="s">
        <v>722</v>
      </c>
      <c r="AI153" s="988" t="s">
        <v>723</v>
      </c>
      <c r="AK153" s="988" t="s">
        <v>1854</v>
      </c>
      <c r="AL153" s="988" t="s">
        <v>496</v>
      </c>
      <c r="AN153" s="923"/>
      <c r="AO153" s="923"/>
      <c r="AR153" s="988" t="b">
        <v>0</v>
      </c>
      <c r="AS153" s="988" t="b">
        <v>0</v>
      </c>
      <c r="AT153" s="988" t="b">
        <v>0</v>
      </c>
      <c r="AU153" s="923"/>
      <c r="AW153" s="988" t="s">
        <v>711</v>
      </c>
      <c r="AX153" s="988" t="s">
        <v>1855</v>
      </c>
      <c r="AY153" s="923"/>
      <c r="AZ153" s="923"/>
      <c r="BF153" s="923"/>
      <c r="BG153" s="923"/>
      <c r="BH153" s="988">
        <v>4.432577236E9</v>
      </c>
      <c r="BI153" s="988" t="b">
        <v>0</v>
      </c>
      <c r="BK153" s="923"/>
      <c r="BL153" s="988" t="b">
        <v>0</v>
      </c>
      <c r="BM153" s="923"/>
      <c r="BN153" s="988" t="s">
        <v>1533</v>
      </c>
      <c r="BO153" s="923"/>
      <c r="BP153" s="923"/>
      <c r="BQ153" s="923"/>
      <c r="BS153" s="923"/>
      <c r="BU153" s="923"/>
      <c r="BW153" s="923"/>
      <c r="BX153" s="923"/>
      <c r="BY153" s="923"/>
      <c r="BZ153" s="988" t="s">
        <v>1856</v>
      </c>
      <c r="CA153" s="923"/>
      <c r="CB153" s="988" t="s">
        <v>32</v>
      </c>
      <c r="CC153" s="923"/>
      <c r="CE153" s="923"/>
      <c r="CG153" s="988" t="s">
        <v>497</v>
      </c>
      <c r="CH153" s="923"/>
      <c r="CI153" s="923"/>
      <c r="CJ153" s="988" t="b">
        <v>0</v>
      </c>
      <c r="CL153" s="923"/>
      <c r="CM153" s="923"/>
      <c r="CN153" s="923"/>
      <c r="CO153" s="988" t="b">
        <v>0</v>
      </c>
      <c r="CP153" s="923"/>
      <c r="CQ153" s="988" t="b">
        <v>1</v>
      </c>
      <c r="CR153" s="923"/>
      <c r="CT153" s="923"/>
      <c r="CU153" s="923"/>
      <c r="CV153" s="988" t="b">
        <v>1</v>
      </c>
      <c r="CW153" s="923"/>
      <c r="CY153" s="923"/>
      <c r="CZ153" s="988" t="s">
        <v>436</v>
      </c>
      <c r="DA153" s="923"/>
      <c r="DB153" s="988" t="s">
        <v>717</v>
      </c>
      <c r="DD153" s="988" t="s">
        <v>439</v>
      </c>
      <c r="DE153" s="988" t="s">
        <v>718</v>
      </c>
      <c r="DF153" s="988" t="s">
        <v>719</v>
      </c>
      <c r="DG153" s="923"/>
      <c r="DH153" s="923"/>
      <c r="DI153" s="988" t="s">
        <v>1857</v>
      </c>
      <c r="DJ153" s="988" t="s">
        <v>721</v>
      </c>
      <c r="DK153" s="988" t="s">
        <v>722</v>
      </c>
      <c r="DL153" s="988" t="s">
        <v>723</v>
      </c>
      <c r="DM153" s="923"/>
      <c r="DN153" s="923"/>
      <c r="DO153" s="923"/>
      <c r="DR153" s="923"/>
      <c r="DS153" s="988" t="s">
        <v>1537</v>
      </c>
      <c r="DV153" s="923"/>
      <c r="DW153" s="988" t="s">
        <v>1857</v>
      </c>
      <c r="DX153" s="988" t="b">
        <v>0</v>
      </c>
      <c r="DY153" s="1058">
        <v>0.0</v>
      </c>
      <c r="DZ153" s="988" t="s">
        <v>164</v>
      </c>
      <c r="EA153" s="988" t="s">
        <v>727</v>
      </c>
      <c r="EB153" s="923"/>
      <c r="EE153" s="923"/>
    </row>
    <row r="154">
      <c r="A154" s="988" t="s">
        <v>1533</v>
      </c>
      <c r="B154" s="988" t="s">
        <v>1534</v>
      </c>
      <c r="C154" s="988" t="s">
        <v>1535</v>
      </c>
      <c r="D154" s="923"/>
      <c r="E154" s="923"/>
      <c r="I154" s="923"/>
      <c r="J154" s="923"/>
      <c r="L154" s="988" t="s">
        <v>706</v>
      </c>
      <c r="N154" s="988" t="b">
        <v>0</v>
      </c>
      <c r="Q154" s="988" t="s">
        <v>1858</v>
      </c>
      <c r="R154" s="1056"/>
      <c r="S154" s="923"/>
      <c r="T154" s="988" t="b">
        <v>0</v>
      </c>
      <c r="U154" s="988" t="b">
        <v>0</v>
      </c>
      <c r="V154" s="988" t="b">
        <v>0</v>
      </c>
      <c r="W154" s="988" t="b">
        <v>0</v>
      </c>
      <c r="X154" s="988" t="b">
        <v>0</v>
      </c>
      <c r="Y154" s="923"/>
      <c r="Z154" s="923"/>
      <c r="AA154" s="988" t="s">
        <v>1537</v>
      </c>
      <c r="AC154" s="923"/>
      <c r="AF154" s="923"/>
      <c r="AG154" s="988" t="s">
        <v>721</v>
      </c>
      <c r="AH154" s="988" t="s">
        <v>722</v>
      </c>
      <c r="AI154" s="988" t="s">
        <v>723</v>
      </c>
      <c r="AK154" s="988" t="s">
        <v>1859</v>
      </c>
      <c r="AL154" s="988" t="s">
        <v>496</v>
      </c>
      <c r="AN154" s="923"/>
      <c r="AO154" s="923"/>
      <c r="AR154" s="988" t="b">
        <v>0</v>
      </c>
      <c r="AS154" s="988" t="b">
        <v>0</v>
      </c>
      <c r="AT154" s="988" t="b">
        <v>0</v>
      </c>
      <c r="AU154" s="923"/>
      <c r="AW154" s="988" t="s">
        <v>711</v>
      </c>
      <c r="AX154" s="988" t="s">
        <v>1860</v>
      </c>
      <c r="AY154" s="923"/>
      <c r="AZ154" s="923"/>
      <c r="BF154" s="923"/>
      <c r="BG154" s="923"/>
      <c r="BH154" s="988">
        <v>4.436237433E9</v>
      </c>
      <c r="BI154" s="988" t="b">
        <v>0</v>
      </c>
      <c r="BK154" s="923"/>
      <c r="BL154" s="988" t="b">
        <v>0</v>
      </c>
      <c r="BM154" s="923"/>
      <c r="BN154" s="988" t="s">
        <v>1533</v>
      </c>
      <c r="BO154" s="923"/>
      <c r="BP154" s="923"/>
      <c r="BQ154" s="923"/>
      <c r="BS154" s="923"/>
      <c r="BU154" s="923"/>
      <c r="BW154" s="923"/>
      <c r="BX154" s="923"/>
      <c r="BY154" s="923"/>
      <c r="BZ154" s="988" t="s">
        <v>1861</v>
      </c>
      <c r="CA154" s="923"/>
      <c r="CB154" s="988" t="s">
        <v>32</v>
      </c>
      <c r="CC154" s="923"/>
      <c r="CE154" s="923"/>
      <c r="CG154" s="988" t="s">
        <v>497</v>
      </c>
      <c r="CH154" s="923"/>
      <c r="CI154" s="923"/>
      <c r="CJ154" s="988" t="b">
        <v>0</v>
      </c>
      <c r="CK154" s="923"/>
      <c r="CL154" s="923"/>
      <c r="CM154" s="923"/>
      <c r="CN154" s="923"/>
      <c r="CO154" s="988" t="b">
        <v>0</v>
      </c>
      <c r="CP154" s="923"/>
      <c r="CQ154" s="988" t="b">
        <v>1</v>
      </c>
      <c r="CR154" s="923"/>
      <c r="CT154" s="923"/>
      <c r="CU154" s="923"/>
      <c r="CV154" s="988" t="b">
        <v>1</v>
      </c>
      <c r="CW154" s="923"/>
      <c r="CX154" s="923"/>
      <c r="CY154" s="923"/>
      <c r="CZ154" s="988" t="s">
        <v>436</v>
      </c>
      <c r="DA154" s="923"/>
      <c r="DB154" s="988" t="s">
        <v>717</v>
      </c>
      <c r="DD154" s="988" t="s">
        <v>439</v>
      </c>
      <c r="DE154" s="988" t="s">
        <v>718</v>
      </c>
      <c r="DF154" s="988" t="s">
        <v>719</v>
      </c>
      <c r="DG154" s="923"/>
      <c r="DH154" s="923"/>
      <c r="DI154" s="988" t="s">
        <v>1606</v>
      </c>
      <c r="DJ154" s="988" t="s">
        <v>721</v>
      </c>
      <c r="DK154" s="988" t="s">
        <v>722</v>
      </c>
      <c r="DL154" s="988" t="s">
        <v>723</v>
      </c>
      <c r="DM154" s="923"/>
      <c r="DN154" s="923"/>
      <c r="DO154" s="923"/>
      <c r="DR154" s="923"/>
      <c r="DS154" s="988" t="s">
        <v>1537</v>
      </c>
      <c r="DV154" s="923"/>
      <c r="DW154" s="988" t="s">
        <v>1862</v>
      </c>
      <c r="DX154" s="988" t="b">
        <v>0</v>
      </c>
      <c r="DY154" s="1058">
        <v>0.0</v>
      </c>
      <c r="DZ154" s="988" t="s">
        <v>164</v>
      </c>
      <c r="EA154" s="988" t="s">
        <v>727</v>
      </c>
      <c r="EB154" s="923"/>
      <c r="EC154" s="923"/>
      <c r="ED154" s="923"/>
      <c r="EE154" s="923"/>
    </row>
    <row r="155">
      <c r="A155" s="988" t="s">
        <v>1533</v>
      </c>
      <c r="B155" s="988" t="s">
        <v>1534</v>
      </c>
      <c r="C155" s="988" t="s">
        <v>1535</v>
      </c>
      <c r="D155" s="923"/>
      <c r="E155" s="923"/>
      <c r="I155" s="923"/>
      <c r="J155" s="923"/>
      <c r="L155" s="988" t="s">
        <v>706</v>
      </c>
      <c r="N155" s="988" t="b">
        <v>0</v>
      </c>
      <c r="Q155" s="988" t="s">
        <v>1863</v>
      </c>
      <c r="R155" s="1056"/>
      <c r="S155" s="923"/>
      <c r="T155" s="988" t="b">
        <v>0</v>
      </c>
      <c r="U155" s="988" t="b">
        <v>0</v>
      </c>
      <c r="V155" s="988" t="b">
        <v>0</v>
      </c>
      <c r="W155" s="988" t="b">
        <v>0</v>
      </c>
      <c r="X155" s="988" t="b">
        <v>0</v>
      </c>
      <c r="Y155" s="923"/>
      <c r="Z155" s="923"/>
      <c r="AA155" s="988" t="s">
        <v>1537</v>
      </c>
      <c r="AC155" s="923"/>
      <c r="AF155" s="923"/>
      <c r="AG155" s="988" t="s">
        <v>721</v>
      </c>
      <c r="AH155" s="988" t="s">
        <v>722</v>
      </c>
      <c r="AI155" s="988" t="s">
        <v>723</v>
      </c>
      <c r="AJ155" s="923"/>
      <c r="AK155" s="988" t="s">
        <v>1864</v>
      </c>
      <c r="AL155" s="988" t="s">
        <v>440</v>
      </c>
      <c r="AN155" s="923"/>
      <c r="AO155" s="923"/>
      <c r="AQ155" s="923"/>
      <c r="AR155" s="988" t="b">
        <v>0</v>
      </c>
      <c r="AS155" s="988" t="b">
        <v>0</v>
      </c>
      <c r="AT155" s="988" t="b">
        <v>0</v>
      </c>
      <c r="AU155" s="923"/>
      <c r="AW155" s="988" t="s">
        <v>711</v>
      </c>
      <c r="AX155" s="988" t="s">
        <v>1865</v>
      </c>
      <c r="AY155" s="923"/>
      <c r="AZ155" s="923"/>
      <c r="BF155" s="923"/>
      <c r="BG155" s="923"/>
      <c r="BH155" s="988">
        <v>5.524719988E9</v>
      </c>
      <c r="BI155" s="988" t="b">
        <v>0</v>
      </c>
      <c r="BJ155" s="923"/>
      <c r="BK155" s="923"/>
      <c r="BL155" s="988" t="b">
        <v>0</v>
      </c>
      <c r="BM155" s="923"/>
      <c r="BN155" s="988" t="s">
        <v>1533</v>
      </c>
      <c r="BO155" s="923"/>
      <c r="BP155" s="923"/>
      <c r="BQ155" s="923"/>
      <c r="BS155" s="923"/>
      <c r="BU155" s="923"/>
      <c r="BW155" s="923"/>
      <c r="BX155" s="923"/>
      <c r="BY155" s="923"/>
      <c r="BZ155" s="988" t="s">
        <v>1866</v>
      </c>
      <c r="CA155" s="923"/>
      <c r="CB155" s="988" t="s">
        <v>32</v>
      </c>
      <c r="CC155" s="923"/>
      <c r="CE155" s="923"/>
      <c r="CG155" s="988" t="s">
        <v>1867</v>
      </c>
      <c r="CH155" s="923"/>
      <c r="CI155" s="923"/>
      <c r="CJ155" s="988" t="b">
        <v>0</v>
      </c>
      <c r="CK155" s="923"/>
      <c r="CL155" s="923"/>
      <c r="CM155" s="923"/>
      <c r="CN155" s="923"/>
      <c r="CO155" s="988" t="b">
        <v>0</v>
      </c>
      <c r="CP155" s="923"/>
      <c r="CQ155" s="988" t="b">
        <v>1</v>
      </c>
      <c r="CR155" s="923"/>
      <c r="CT155" s="923"/>
      <c r="CU155" s="923"/>
      <c r="CV155" s="988" t="b">
        <v>1</v>
      </c>
      <c r="CW155" s="923"/>
      <c r="CY155" s="923"/>
      <c r="CZ155" s="988" t="s">
        <v>436</v>
      </c>
      <c r="DA155" s="923"/>
      <c r="DB155" s="988" t="s">
        <v>717</v>
      </c>
      <c r="DD155" s="988" t="s">
        <v>439</v>
      </c>
      <c r="DE155" s="988" t="s">
        <v>718</v>
      </c>
      <c r="DF155" s="988" t="s">
        <v>719</v>
      </c>
      <c r="DG155" s="923"/>
      <c r="DH155" s="923"/>
      <c r="DI155" s="988" t="s">
        <v>1868</v>
      </c>
      <c r="DJ155" s="988" t="s">
        <v>721</v>
      </c>
      <c r="DK155" s="988" t="s">
        <v>722</v>
      </c>
      <c r="DL155" s="988" t="s">
        <v>723</v>
      </c>
      <c r="DN155" s="923"/>
      <c r="DO155" s="923"/>
      <c r="DR155" s="923"/>
      <c r="DS155" s="988" t="s">
        <v>1537</v>
      </c>
      <c r="DV155" s="923"/>
      <c r="DW155" s="988" t="s">
        <v>1869</v>
      </c>
      <c r="DX155" s="988" t="b">
        <v>0</v>
      </c>
      <c r="DY155" s="1058">
        <v>0.0</v>
      </c>
      <c r="DZ155" s="988" t="s">
        <v>164</v>
      </c>
      <c r="EA155" s="988" t="s">
        <v>727</v>
      </c>
      <c r="EB155" s="923"/>
      <c r="EE155" s="923"/>
    </row>
    <row r="156">
      <c r="A156" s="988" t="s">
        <v>1533</v>
      </c>
      <c r="B156" s="988" t="s">
        <v>1534</v>
      </c>
      <c r="C156" s="988" t="s">
        <v>1535</v>
      </c>
      <c r="D156" s="923"/>
      <c r="E156" s="923"/>
      <c r="I156" s="923"/>
      <c r="J156" s="923"/>
      <c r="L156" s="988" t="s">
        <v>706</v>
      </c>
      <c r="N156" s="988" t="b">
        <v>0</v>
      </c>
      <c r="Q156" s="988" t="s">
        <v>1870</v>
      </c>
      <c r="R156" s="1056"/>
      <c r="S156" s="923"/>
      <c r="T156" s="988" t="b">
        <v>0</v>
      </c>
      <c r="U156" s="988" t="b">
        <v>0</v>
      </c>
      <c r="V156" s="988" t="b">
        <v>0</v>
      </c>
      <c r="W156" s="988" t="b">
        <v>0</v>
      </c>
      <c r="X156" s="988" t="b">
        <v>0</v>
      </c>
      <c r="Z156" s="923"/>
      <c r="AA156" s="988" t="s">
        <v>1537</v>
      </c>
      <c r="AC156" s="923"/>
      <c r="AF156" s="923"/>
      <c r="AG156" s="988" t="s">
        <v>721</v>
      </c>
      <c r="AH156" s="988" t="s">
        <v>722</v>
      </c>
      <c r="AI156" s="988" t="s">
        <v>723</v>
      </c>
      <c r="AJ156" s="923"/>
      <c r="AK156" s="988" t="s">
        <v>1871</v>
      </c>
      <c r="AL156" s="988" t="s">
        <v>1872</v>
      </c>
      <c r="AN156" s="923"/>
      <c r="AO156" s="923"/>
      <c r="AQ156" s="923"/>
      <c r="AR156" s="988" t="b">
        <v>0</v>
      </c>
      <c r="AS156" s="988" t="b">
        <v>0</v>
      </c>
      <c r="AT156" s="988" t="b">
        <v>0</v>
      </c>
      <c r="AU156" s="923"/>
      <c r="AW156" s="988" t="s">
        <v>711</v>
      </c>
      <c r="AX156" s="988" t="s">
        <v>1873</v>
      </c>
      <c r="AY156" s="923"/>
      <c r="AZ156" s="923"/>
      <c r="BF156" s="923"/>
      <c r="BG156" s="923"/>
      <c r="BH156" s="988">
        <v>5.26222407236E11</v>
      </c>
      <c r="BI156" s="988" t="b">
        <v>0</v>
      </c>
      <c r="BJ156" s="923"/>
      <c r="BK156" s="923"/>
      <c r="BL156" s="988" t="b">
        <v>0</v>
      </c>
      <c r="BM156" s="923"/>
      <c r="BN156" s="988" t="s">
        <v>1533</v>
      </c>
      <c r="BO156" s="923"/>
      <c r="BP156" s="923"/>
      <c r="BQ156" s="923"/>
      <c r="BS156" s="923"/>
      <c r="BU156" s="923"/>
      <c r="BW156" s="923"/>
      <c r="BX156" s="923"/>
      <c r="BY156" s="923"/>
      <c r="BZ156" s="988" t="s">
        <v>1874</v>
      </c>
      <c r="CA156" s="923"/>
      <c r="CB156" s="988" t="s">
        <v>32</v>
      </c>
      <c r="CC156" s="923"/>
      <c r="CE156" s="923"/>
      <c r="CG156" s="988" t="s">
        <v>1875</v>
      </c>
      <c r="CH156" s="923"/>
      <c r="CI156" s="923"/>
      <c r="CJ156" s="988" t="b">
        <v>0</v>
      </c>
      <c r="CK156" s="923"/>
      <c r="CL156" s="923"/>
      <c r="CM156" s="923"/>
      <c r="CN156" s="923"/>
      <c r="CO156" s="988" t="b">
        <v>0</v>
      </c>
      <c r="CP156" s="923"/>
      <c r="CQ156" s="988" t="b">
        <v>1</v>
      </c>
      <c r="CR156" s="923"/>
      <c r="CT156" s="923"/>
      <c r="CU156" s="923"/>
      <c r="CV156" s="988" t="b">
        <v>1</v>
      </c>
      <c r="CW156" s="923"/>
      <c r="CX156" s="923"/>
      <c r="CY156" s="923"/>
      <c r="CZ156" s="988" t="s">
        <v>436</v>
      </c>
      <c r="DA156" s="923"/>
      <c r="DB156" s="988" t="s">
        <v>717</v>
      </c>
      <c r="DD156" s="988" t="s">
        <v>439</v>
      </c>
      <c r="DE156" s="988" t="s">
        <v>718</v>
      </c>
      <c r="DF156" s="988" t="s">
        <v>719</v>
      </c>
      <c r="DG156" s="923"/>
      <c r="DH156" s="923"/>
      <c r="DI156" s="988" t="s">
        <v>1876</v>
      </c>
      <c r="DJ156" s="988" t="s">
        <v>721</v>
      </c>
      <c r="DK156" s="988" t="s">
        <v>722</v>
      </c>
      <c r="DL156" s="988" t="s">
        <v>723</v>
      </c>
      <c r="DM156" s="923"/>
      <c r="DN156" s="923"/>
      <c r="DO156" s="923"/>
      <c r="DR156" s="923"/>
      <c r="DS156" s="988" t="s">
        <v>1537</v>
      </c>
      <c r="DV156" s="923"/>
      <c r="DW156" s="988" t="s">
        <v>1877</v>
      </c>
      <c r="DX156" s="988" t="b">
        <v>0</v>
      </c>
      <c r="DY156" s="1058">
        <v>0.0</v>
      </c>
      <c r="DZ156" s="988" t="s">
        <v>164</v>
      </c>
      <c r="EA156" s="988" t="s">
        <v>727</v>
      </c>
      <c r="EB156" s="923"/>
      <c r="EE156" s="923"/>
    </row>
    <row r="157">
      <c r="A157" s="988" t="s">
        <v>1533</v>
      </c>
      <c r="B157" s="988" t="s">
        <v>1534</v>
      </c>
      <c r="C157" s="988" t="s">
        <v>1535</v>
      </c>
      <c r="E157" s="923"/>
      <c r="I157" s="923"/>
      <c r="L157" s="988" t="s">
        <v>706</v>
      </c>
      <c r="N157" s="988" t="b">
        <v>0</v>
      </c>
      <c r="Q157" s="988" t="s">
        <v>1878</v>
      </c>
      <c r="R157" s="1056"/>
      <c r="S157" s="923"/>
      <c r="T157" s="988" t="b">
        <v>0</v>
      </c>
      <c r="U157" s="988" t="b">
        <v>0</v>
      </c>
      <c r="V157" s="988" t="b">
        <v>0</v>
      </c>
      <c r="W157" s="988" t="b">
        <v>0</v>
      </c>
      <c r="X157" s="988" t="b">
        <v>0</v>
      </c>
      <c r="Y157" s="923"/>
      <c r="Z157" s="923"/>
      <c r="AA157" s="988" t="s">
        <v>1537</v>
      </c>
      <c r="AB157" s="923"/>
      <c r="AC157" s="923"/>
      <c r="AF157" s="923"/>
      <c r="AG157" s="988" t="s">
        <v>721</v>
      </c>
      <c r="AH157" s="988" t="s">
        <v>722</v>
      </c>
      <c r="AI157" s="988" t="s">
        <v>723</v>
      </c>
      <c r="AK157" s="988" t="s">
        <v>1879</v>
      </c>
      <c r="AL157" s="988" t="s">
        <v>496</v>
      </c>
      <c r="AN157" s="923"/>
      <c r="AO157" s="923"/>
      <c r="AR157" s="988" t="b">
        <v>0</v>
      </c>
      <c r="AS157" s="988" t="b">
        <v>0</v>
      </c>
      <c r="AT157" s="988" t="b">
        <v>0</v>
      </c>
      <c r="AU157" s="923"/>
      <c r="AW157" s="988" t="s">
        <v>711</v>
      </c>
      <c r="AX157" s="988" t="s">
        <v>1880</v>
      </c>
      <c r="AY157" s="923"/>
      <c r="AZ157" s="923"/>
      <c r="BG157" s="923"/>
      <c r="BH157" s="988">
        <v>6.567560943E9</v>
      </c>
      <c r="BI157" s="988" t="b">
        <v>0</v>
      </c>
      <c r="BK157" s="923"/>
      <c r="BL157" s="988" t="b">
        <v>0</v>
      </c>
      <c r="BM157" s="923"/>
      <c r="BN157" s="988" t="s">
        <v>1533</v>
      </c>
      <c r="BO157" s="923"/>
      <c r="BP157" s="923"/>
      <c r="BQ157" s="923"/>
      <c r="BS157" s="923"/>
      <c r="BU157" s="923"/>
      <c r="BW157" s="923"/>
      <c r="BX157" s="923"/>
      <c r="BY157" s="923"/>
      <c r="BZ157" s="988" t="s">
        <v>1881</v>
      </c>
      <c r="CA157" s="923"/>
      <c r="CB157" s="988" t="s">
        <v>32</v>
      </c>
      <c r="CC157" s="923"/>
      <c r="CE157" s="923"/>
      <c r="CG157" s="988" t="s">
        <v>497</v>
      </c>
      <c r="CH157" s="923"/>
      <c r="CI157" s="923"/>
      <c r="CJ157" s="988" t="b">
        <v>0</v>
      </c>
      <c r="CK157" s="923"/>
      <c r="CL157" s="923"/>
      <c r="CM157" s="923"/>
      <c r="CN157" s="923"/>
      <c r="CO157" s="988" t="b">
        <v>0</v>
      </c>
      <c r="CP157" s="923"/>
      <c r="CQ157" s="988" t="b">
        <v>1</v>
      </c>
      <c r="CR157" s="923"/>
      <c r="CU157" s="923"/>
      <c r="CV157" s="988" t="b">
        <v>1</v>
      </c>
      <c r="CW157" s="923"/>
      <c r="CY157" s="923"/>
      <c r="CZ157" s="988" t="s">
        <v>436</v>
      </c>
      <c r="DA157" s="923"/>
      <c r="DB157" s="988" t="s">
        <v>717</v>
      </c>
      <c r="DD157" s="988" t="s">
        <v>439</v>
      </c>
      <c r="DE157" s="988" t="s">
        <v>718</v>
      </c>
      <c r="DF157" s="988" t="s">
        <v>719</v>
      </c>
      <c r="DG157" s="923"/>
      <c r="DH157" s="923"/>
      <c r="DI157" s="988" t="s">
        <v>1882</v>
      </c>
      <c r="DJ157" s="988" t="s">
        <v>721</v>
      </c>
      <c r="DK157" s="988" t="s">
        <v>722</v>
      </c>
      <c r="DL157" s="988" t="s">
        <v>723</v>
      </c>
      <c r="DM157" s="923"/>
      <c r="DN157" s="923"/>
      <c r="DR157" s="923"/>
      <c r="DS157" s="988" t="s">
        <v>1537</v>
      </c>
      <c r="DV157" s="923"/>
      <c r="DW157" s="988" t="s">
        <v>1883</v>
      </c>
      <c r="DX157" s="988" t="b">
        <v>0</v>
      </c>
      <c r="DY157" s="1058">
        <v>0.0</v>
      </c>
      <c r="DZ157" s="988" t="s">
        <v>164</v>
      </c>
      <c r="EA157" s="988" t="s">
        <v>727</v>
      </c>
      <c r="EB157" s="923"/>
      <c r="EC157" s="923"/>
      <c r="ED157" s="923"/>
      <c r="EE157" s="923"/>
    </row>
    <row r="158">
      <c r="A158" s="988" t="s">
        <v>1533</v>
      </c>
      <c r="B158" s="988" t="s">
        <v>1534</v>
      </c>
      <c r="C158" s="988" t="s">
        <v>1535</v>
      </c>
      <c r="E158" s="923"/>
      <c r="I158" s="923"/>
      <c r="L158" s="988" t="s">
        <v>706</v>
      </c>
      <c r="N158" s="988" t="b">
        <v>0</v>
      </c>
      <c r="Q158" s="988" t="s">
        <v>1884</v>
      </c>
      <c r="R158" s="1056"/>
      <c r="S158" s="923"/>
      <c r="T158" s="988" t="b">
        <v>0</v>
      </c>
      <c r="U158" s="988" t="b">
        <v>0</v>
      </c>
      <c r="V158" s="988" t="b">
        <v>0</v>
      </c>
      <c r="W158" s="988" t="b">
        <v>0</v>
      </c>
      <c r="X158" s="988" t="b">
        <v>0</v>
      </c>
      <c r="Z158" s="923"/>
      <c r="AA158" s="988" t="s">
        <v>1537</v>
      </c>
      <c r="AC158" s="923"/>
      <c r="AF158" s="923"/>
      <c r="AG158" s="988" t="s">
        <v>721</v>
      </c>
      <c r="AH158" s="988" t="s">
        <v>722</v>
      </c>
      <c r="AI158" s="988" t="s">
        <v>723</v>
      </c>
      <c r="AK158" s="988" t="s">
        <v>436</v>
      </c>
      <c r="AL158" s="988" t="s">
        <v>1656</v>
      </c>
      <c r="AN158" s="923"/>
      <c r="AO158" s="923"/>
      <c r="AQ158" s="923"/>
      <c r="AR158" s="988" t="b">
        <v>0</v>
      </c>
      <c r="AS158" s="988" t="b">
        <v>0</v>
      </c>
      <c r="AT158" s="988" t="b">
        <v>0</v>
      </c>
      <c r="AU158" s="923"/>
      <c r="AW158" s="988" t="s">
        <v>711</v>
      </c>
      <c r="AX158" s="988" t="s">
        <v>1885</v>
      </c>
      <c r="AY158" s="923"/>
      <c r="AZ158" s="923"/>
      <c r="BG158" s="923"/>
      <c r="BH158" s="988">
        <v>3.221944434E9</v>
      </c>
      <c r="BI158" s="988" t="b">
        <v>0</v>
      </c>
      <c r="BK158" s="923"/>
      <c r="BL158" s="988" t="b">
        <v>0</v>
      </c>
      <c r="BM158" s="923"/>
      <c r="BN158" s="988" t="s">
        <v>1533</v>
      </c>
      <c r="BO158" s="923"/>
      <c r="BP158" s="923"/>
      <c r="BQ158" s="923"/>
      <c r="BR158" s="923"/>
      <c r="BS158" s="923"/>
      <c r="BU158" s="923"/>
      <c r="BW158" s="923"/>
      <c r="BX158" s="923"/>
      <c r="BY158" s="923"/>
      <c r="BZ158" s="988" t="s">
        <v>1886</v>
      </c>
      <c r="CA158" s="923"/>
      <c r="CB158" s="988" t="s">
        <v>32</v>
      </c>
      <c r="CC158" s="923"/>
      <c r="CE158" s="923"/>
      <c r="CG158" s="988" t="s">
        <v>436</v>
      </c>
      <c r="CH158" s="923"/>
      <c r="CI158" s="923"/>
      <c r="CJ158" s="988" t="b">
        <v>0</v>
      </c>
      <c r="CL158" s="923"/>
      <c r="CM158" s="923"/>
      <c r="CN158" s="923"/>
      <c r="CO158" s="988" t="b">
        <v>0</v>
      </c>
      <c r="CP158" s="923"/>
      <c r="CQ158" s="988" t="b">
        <v>1</v>
      </c>
      <c r="CR158" s="923"/>
      <c r="CU158" s="923"/>
      <c r="CV158" s="988" t="b">
        <v>1</v>
      </c>
      <c r="CW158" s="923"/>
      <c r="CY158" s="923"/>
      <c r="CZ158" s="988" t="s">
        <v>1887</v>
      </c>
      <c r="DA158" s="923"/>
      <c r="DB158" s="988" t="s">
        <v>717</v>
      </c>
      <c r="DD158" s="988" t="s">
        <v>451</v>
      </c>
      <c r="DE158" s="988" t="s">
        <v>718</v>
      </c>
      <c r="DF158" s="988" t="s">
        <v>719</v>
      </c>
      <c r="DG158" s="923"/>
      <c r="DH158" s="923"/>
      <c r="DI158" s="988" t="s">
        <v>1058</v>
      </c>
      <c r="DJ158" s="988" t="s">
        <v>721</v>
      </c>
      <c r="DK158" s="988" t="s">
        <v>722</v>
      </c>
      <c r="DL158" s="988" t="s">
        <v>723</v>
      </c>
      <c r="DM158" s="923"/>
      <c r="DN158" s="923"/>
      <c r="DR158" s="923"/>
      <c r="DS158" s="988" t="s">
        <v>1537</v>
      </c>
      <c r="DV158" s="923"/>
      <c r="DW158" s="988" t="s">
        <v>1888</v>
      </c>
      <c r="DX158" s="988" t="b">
        <v>0</v>
      </c>
      <c r="DY158" s="1058">
        <v>0.0</v>
      </c>
      <c r="DZ158" s="988" t="s">
        <v>454</v>
      </c>
      <c r="EA158" s="988" t="s">
        <v>727</v>
      </c>
      <c r="EB158" s="923"/>
      <c r="EC158" s="923"/>
      <c r="ED158" s="923"/>
      <c r="EE158" s="923"/>
    </row>
    <row r="159">
      <c r="A159" s="988" t="s">
        <v>1533</v>
      </c>
      <c r="B159" s="988" t="s">
        <v>1534</v>
      </c>
      <c r="C159" s="988" t="s">
        <v>1535</v>
      </c>
      <c r="E159" s="923"/>
      <c r="I159" s="923"/>
      <c r="L159" s="988" t="s">
        <v>706</v>
      </c>
      <c r="N159" s="988" t="b">
        <v>0</v>
      </c>
      <c r="Q159" s="988" t="s">
        <v>1889</v>
      </c>
      <c r="R159" s="1056"/>
      <c r="S159" s="923"/>
      <c r="T159" s="988" t="b">
        <v>0</v>
      </c>
      <c r="U159" s="988" t="b">
        <v>0</v>
      </c>
      <c r="V159" s="988" t="b">
        <v>0</v>
      </c>
      <c r="W159" s="988" t="b">
        <v>0</v>
      </c>
      <c r="X159" s="988" t="b">
        <v>0</v>
      </c>
      <c r="AA159" s="988" t="s">
        <v>1537</v>
      </c>
      <c r="AC159" s="923"/>
      <c r="AF159" s="923"/>
      <c r="AG159" s="988" t="s">
        <v>721</v>
      </c>
      <c r="AH159" s="988" t="s">
        <v>722</v>
      </c>
      <c r="AI159" s="988" t="s">
        <v>723</v>
      </c>
      <c r="AK159" s="988" t="s">
        <v>1890</v>
      </c>
      <c r="AL159" s="988" t="s">
        <v>496</v>
      </c>
      <c r="AN159" s="923"/>
      <c r="AQ159" s="923"/>
      <c r="AR159" s="988" t="b">
        <v>0</v>
      </c>
      <c r="AS159" s="988" t="b">
        <v>0</v>
      </c>
      <c r="AT159" s="988" t="b">
        <v>0</v>
      </c>
      <c r="AU159" s="923"/>
      <c r="AV159" s="923"/>
      <c r="AW159" s="988" t="s">
        <v>711</v>
      </c>
      <c r="AX159" s="988" t="s">
        <v>1891</v>
      </c>
      <c r="AY159" s="923"/>
      <c r="BG159" s="923"/>
      <c r="BH159" s="988">
        <v>5.27343641972E11</v>
      </c>
      <c r="BI159" s="988" t="b">
        <v>0</v>
      </c>
      <c r="BJ159" s="923"/>
      <c r="BK159" s="923"/>
      <c r="BL159" s="988" t="b">
        <v>0</v>
      </c>
      <c r="BM159" s="923"/>
      <c r="BN159" s="988" t="s">
        <v>1533</v>
      </c>
      <c r="BO159" s="923"/>
      <c r="BP159" s="923"/>
      <c r="BQ159" s="923"/>
      <c r="BR159" s="923"/>
      <c r="BS159" s="923"/>
      <c r="BU159" s="923"/>
      <c r="BW159" s="923"/>
      <c r="BX159" s="923"/>
      <c r="BY159" s="923"/>
      <c r="BZ159" s="988" t="s">
        <v>1892</v>
      </c>
      <c r="CA159" s="923"/>
      <c r="CB159" s="988" t="s">
        <v>32</v>
      </c>
      <c r="CC159" s="923"/>
      <c r="CE159" s="923"/>
      <c r="CG159" s="988" t="s">
        <v>497</v>
      </c>
      <c r="CH159" s="923"/>
      <c r="CI159" s="923"/>
      <c r="CJ159" s="988" t="b">
        <v>0</v>
      </c>
      <c r="CL159" s="923"/>
      <c r="CN159" s="923"/>
      <c r="CO159" s="988" t="b">
        <v>0</v>
      </c>
      <c r="CP159" s="923"/>
      <c r="CQ159" s="988" t="b">
        <v>1</v>
      </c>
      <c r="CR159" s="923"/>
      <c r="CU159" s="923"/>
      <c r="CV159" s="988" t="b">
        <v>1</v>
      </c>
      <c r="CW159" s="923"/>
      <c r="CY159" s="923"/>
      <c r="CZ159" s="988" t="s">
        <v>436</v>
      </c>
      <c r="DA159" s="923"/>
      <c r="DB159" s="988" t="s">
        <v>717</v>
      </c>
      <c r="DD159" s="988" t="s">
        <v>439</v>
      </c>
      <c r="DE159" s="988" t="s">
        <v>718</v>
      </c>
      <c r="DF159" s="988" t="s">
        <v>719</v>
      </c>
      <c r="DG159" s="923"/>
      <c r="DH159" s="923"/>
      <c r="DI159" s="988" t="s">
        <v>1893</v>
      </c>
      <c r="DJ159" s="988" t="s">
        <v>721</v>
      </c>
      <c r="DK159" s="988" t="s">
        <v>722</v>
      </c>
      <c r="DL159" s="988" t="s">
        <v>723</v>
      </c>
      <c r="DM159" s="923"/>
      <c r="DN159" s="923"/>
      <c r="DR159" s="923"/>
      <c r="DS159" s="988" t="s">
        <v>1537</v>
      </c>
      <c r="DV159" s="923"/>
      <c r="DW159" s="988" t="s">
        <v>1894</v>
      </c>
      <c r="DX159" s="988" t="b">
        <v>0</v>
      </c>
      <c r="DY159" s="1058">
        <v>0.0</v>
      </c>
      <c r="DZ159" s="988" t="s">
        <v>164</v>
      </c>
      <c r="EA159" s="988" t="s">
        <v>727</v>
      </c>
      <c r="EB159" s="923"/>
      <c r="ED159" s="923"/>
      <c r="EE159" s="923"/>
    </row>
    <row r="160">
      <c r="A160" s="988" t="s">
        <v>1533</v>
      </c>
      <c r="B160" s="988" t="s">
        <v>1534</v>
      </c>
      <c r="C160" s="988" t="s">
        <v>1535</v>
      </c>
      <c r="D160" s="923"/>
      <c r="E160" s="923"/>
      <c r="I160" s="923"/>
      <c r="J160" s="923"/>
      <c r="L160" s="988" t="s">
        <v>706</v>
      </c>
      <c r="N160" s="988" t="b">
        <v>0</v>
      </c>
      <c r="Q160" s="988" t="s">
        <v>1895</v>
      </c>
      <c r="R160" s="1056"/>
      <c r="S160" s="923"/>
      <c r="T160" s="988" t="b">
        <v>0</v>
      </c>
      <c r="U160" s="988" t="b">
        <v>0</v>
      </c>
      <c r="V160" s="988" t="b">
        <v>0</v>
      </c>
      <c r="W160" s="988" t="b">
        <v>0</v>
      </c>
      <c r="X160" s="988" t="b">
        <v>0</v>
      </c>
      <c r="Z160" s="923"/>
      <c r="AA160" s="988" t="s">
        <v>1537</v>
      </c>
      <c r="AC160" s="923"/>
      <c r="AF160" s="923"/>
      <c r="AG160" s="988" t="s">
        <v>721</v>
      </c>
      <c r="AH160" s="988" t="s">
        <v>722</v>
      </c>
      <c r="AI160" s="988" t="s">
        <v>723</v>
      </c>
      <c r="AK160" s="988" t="s">
        <v>1896</v>
      </c>
      <c r="AL160" s="988" t="s">
        <v>496</v>
      </c>
      <c r="AN160" s="923"/>
      <c r="AO160" s="923"/>
      <c r="AR160" s="988" t="b">
        <v>0</v>
      </c>
      <c r="AS160" s="988" t="b">
        <v>0</v>
      </c>
      <c r="AT160" s="988" t="b">
        <v>0</v>
      </c>
      <c r="AU160" s="923"/>
      <c r="AW160" s="988" t="s">
        <v>711</v>
      </c>
      <c r="AX160" s="988" t="s">
        <v>1897</v>
      </c>
      <c r="AY160" s="923"/>
      <c r="AZ160" s="923"/>
      <c r="BF160" s="1059"/>
      <c r="BG160" s="923"/>
      <c r="BH160" s="988">
        <v>5.564300429E9</v>
      </c>
      <c r="BI160" s="988" t="b">
        <v>0</v>
      </c>
      <c r="BK160" s="923"/>
      <c r="BL160" s="988" t="b">
        <v>0</v>
      </c>
      <c r="BM160" s="923"/>
      <c r="BN160" s="988" t="s">
        <v>1533</v>
      </c>
      <c r="BO160" s="923"/>
      <c r="BP160" s="923"/>
      <c r="BQ160" s="923"/>
      <c r="BR160" s="923"/>
      <c r="BS160" s="923"/>
      <c r="BU160" s="923"/>
      <c r="BW160" s="923"/>
      <c r="BX160" s="923"/>
      <c r="BY160" s="923"/>
      <c r="BZ160" s="988" t="s">
        <v>1898</v>
      </c>
      <c r="CA160" s="923"/>
      <c r="CB160" s="988" t="s">
        <v>32</v>
      </c>
      <c r="CC160" s="923"/>
      <c r="CE160" s="923"/>
      <c r="CF160" s="1056"/>
      <c r="CG160" s="988" t="s">
        <v>497</v>
      </c>
      <c r="CH160" s="923"/>
      <c r="CI160" s="923"/>
      <c r="CJ160" s="988" t="b">
        <v>0</v>
      </c>
      <c r="CL160" s="923"/>
      <c r="CM160" s="923"/>
      <c r="CN160" s="923"/>
      <c r="CO160" s="988" t="b">
        <v>0</v>
      </c>
      <c r="CP160" s="923"/>
      <c r="CQ160" s="988" t="b">
        <v>1</v>
      </c>
      <c r="CR160" s="923"/>
      <c r="CU160" s="923"/>
      <c r="CV160" s="988" t="b">
        <v>1</v>
      </c>
      <c r="CW160" s="923"/>
      <c r="CY160" s="923"/>
      <c r="CZ160" s="988" t="s">
        <v>436</v>
      </c>
      <c r="DA160" s="923"/>
      <c r="DB160" s="988" t="s">
        <v>717</v>
      </c>
      <c r="DD160" s="988" t="s">
        <v>439</v>
      </c>
      <c r="DE160" s="988" t="s">
        <v>718</v>
      </c>
      <c r="DF160" s="988" t="s">
        <v>719</v>
      </c>
      <c r="DG160" s="923"/>
      <c r="DH160" s="923"/>
      <c r="DI160" s="988" t="s">
        <v>1899</v>
      </c>
      <c r="DJ160" s="988" t="s">
        <v>721</v>
      </c>
      <c r="DK160" s="988" t="s">
        <v>722</v>
      </c>
      <c r="DL160" s="988" t="s">
        <v>723</v>
      </c>
      <c r="DM160" s="923"/>
      <c r="DN160" s="923"/>
      <c r="DR160" s="923"/>
      <c r="DS160" s="988" t="s">
        <v>1537</v>
      </c>
      <c r="DV160" s="923"/>
      <c r="DW160" s="988" t="s">
        <v>1900</v>
      </c>
      <c r="DX160" s="988" t="b">
        <v>0</v>
      </c>
      <c r="DY160" s="1058">
        <v>0.0</v>
      </c>
      <c r="DZ160" s="988" t="s">
        <v>164</v>
      </c>
      <c r="EA160" s="988" t="s">
        <v>727</v>
      </c>
      <c r="EB160" s="923"/>
      <c r="EE160" s="923"/>
    </row>
    <row r="161">
      <c r="A161" s="988" t="s">
        <v>1533</v>
      </c>
      <c r="B161" s="988" t="s">
        <v>1534</v>
      </c>
      <c r="C161" s="988" t="s">
        <v>1535</v>
      </c>
      <c r="D161" s="923"/>
      <c r="E161" s="923"/>
      <c r="I161" s="923"/>
      <c r="J161" s="923"/>
      <c r="L161" s="988" t="s">
        <v>706</v>
      </c>
      <c r="N161" s="988" t="b">
        <v>0</v>
      </c>
      <c r="Q161" s="988" t="s">
        <v>1901</v>
      </c>
      <c r="R161" s="1056"/>
      <c r="S161" s="923"/>
      <c r="T161" s="988" t="b">
        <v>0</v>
      </c>
      <c r="U161" s="988" t="b">
        <v>0</v>
      </c>
      <c r="V161" s="988" t="b">
        <v>0</v>
      </c>
      <c r="W161" s="988" t="b">
        <v>0</v>
      </c>
      <c r="X161" s="988" t="b">
        <v>0</v>
      </c>
      <c r="Z161" s="923"/>
      <c r="AA161" s="988" t="s">
        <v>1537</v>
      </c>
      <c r="AC161" s="923"/>
      <c r="AF161" s="923"/>
      <c r="AG161" s="988" t="s">
        <v>721</v>
      </c>
      <c r="AH161" s="988" t="s">
        <v>722</v>
      </c>
      <c r="AI161" s="988" t="s">
        <v>723</v>
      </c>
      <c r="AK161" s="988" t="s">
        <v>1902</v>
      </c>
      <c r="AL161" s="988" t="s">
        <v>476</v>
      </c>
      <c r="AN161" s="923"/>
      <c r="AO161" s="923"/>
      <c r="AQ161" s="923"/>
      <c r="AR161" s="988" t="b">
        <v>0</v>
      </c>
      <c r="AS161" s="988" t="b">
        <v>0</v>
      </c>
      <c r="AT161" s="988" t="b">
        <v>0</v>
      </c>
      <c r="AU161" s="923"/>
      <c r="AW161" s="988" t="s">
        <v>711</v>
      </c>
      <c r="AX161" s="988" t="s">
        <v>1903</v>
      </c>
      <c r="AY161" s="923"/>
      <c r="AZ161" s="923"/>
      <c r="BF161" s="923"/>
      <c r="BG161" s="923"/>
      <c r="BH161" s="988">
        <v>6.461978541E9</v>
      </c>
      <c r="BI161" s="988" t="b">
        <v>0</v>
      </c>
      <c r="BK161" s="923"/>
      <c r="BL161" s="988" t="b">
        <v>0</v>
      </c>
      <c r="BM161" s="923"/>
      <c r="BN161" s="988" t="s">
        <v>1533</v>
      </c>
      <c r="BO161" s="923"/>
      <c r="BP161" s="923"/>
      <c r="BQ161" s="923"/>
      <c r="BS161" s="923"/>
      <c r="BU161" s="923"/>
      <c r="BW161" s="923"/>
      <c r="BX161" s="923"/>
      <c r="BY161" s="923"/>
      <c r="BZ161" s="988" t="s">
        <v>1904</v>
      </c>
      <c r="CA161" s="923"/>
      <c r="CB161" s="988" t="s">
        <v>32</v>
      </c>
      <c r="CC161" s="923"/>
      <c r="CE161" s="923"/>
      <c r="CG161" s="988" t="s">
        <v>477</v>
      </c>
      <c r="CH161" s="923"/>
      <c r="CI161" s="923"/>
      <c r="CJ161" s="988" t="b">
        <v>0</v>
      </c>
      <c r="CL161" s="923"/>
      <c r="CM161" s="923"/>
      <c r="CN161" s="923"/>
      <c r="CO161" s="988" t="b">
        <v>0</v>
      </c>
      <c r="CP161" s="923"/>
      <c r="CQ161" s="988" t="b">
        <v>1</v>
      </c>
      <c r="CR161" s="923"/>
      <c r="CT161" s="923"/>
      <c r="CU161" s="923"/>
      <c r="CV161" s="988" t="b">
        <v>1</v>
      </c>
      <c r="CW161" s="923"/>
      <c r="CY161" s="923"/>
      <c r="CZ161" s="988" t="s">
        <v>436</v>
      </c>
      <c r="DA161" s="923"/>
      <c r="DB161" s="988" t="s">
        <v>717</v>
      </c>
      <c r="DD161" s="988" t="s">
        <v>439</v>
      </c>
      <c r="DE161" s="988" t="s">
        <v>718</v>
      </c>
      <c r="DF161" s="988" t="s">
        <v>719</v>
      </c>
      <c r="DG161" s="923"/>
      <c r="DH161" s="923"/>
      <c r="DI161" s="988" t="s">
        <v>1905</v>
      </c>
      <c r="DJ161" s="988" t="s">
        <v>721</v>
      </c>
      <c r="DK161" s="988" t="s">
        <v>722</v>
      </c>
      <c r="DL161" s="988" t="s">
        <v>723</v>
      </c>
      <c r="DM161" s="923"/>
      <c r="DN161" s="923"/>
      <c r="DO161" s="923"/>
      <c r="DR161" s="923"/>
      <c r="DS161" s="988" t="s">
        <v>1537</v>
      </c>
      <c r="DV161" s="923"/>
      <c r="DW161" s="988" t="s">
        <v>1906</v>
      </c>
      <c r="DX161" s="988" t="b">
        <v>0</v>
      </c>
      <c r="DY161" s="1058">
        <v>0.0</v>
      </c>
      <c r="DZ161" s="988" t="s">
        <v>164</v>
      </c>
      <c r="EA161" s="988" t="s">
        <v>727</v>
      </c>
      <c r="EB161" s="923"/>
      <c r="EE161" s="923"/>
    </row>
    <row r="162">
      <c r="A162" s="988" t="s">
        <v>1533</v>
      </c>
      <c r="B162" s="988" t="s">
        <v>1534</v>
      </c>
      <c r="C162" s="988" t="s">
        <v>1535</v>
      </c>
      <c r="D162" s="923"/>
      <c r="E162" s="923"/>
      <c r="I162" s="923"/>
      <c r="J162" s="923"/>
      <c r="L162" s="988" t="s">
        <v>706</v>
      </c>
      <c r="N162" s="988" t="b">
        <v>0</v>
      </c>
      <c r="Q162" s="988" t="s">
        <v>1907</v>
      </c>
      <c r="R162" s="1056"/>
      <c r="S162" s="923"/>
      <c r="T162" s="988" t="b">
        <v>0</v>
      </c>
      <c r="U162" s="988" t="b">
        <v>0</v>
      </c>
      <c r="V162" s="988" t="b">
        <v>0</v>
      </c>
      <c r="W162" s="988" t="b">
        <v>0</v>
      </c>
      <c r="X162" s="988" t="b">
        <v>0</v>
      </c>
      <c r="Y162" s="923"/>
      <c r="Z162" s="923"/>
      <c r="AA162" s="988" t="s">
        <v>1537</v>
      </c>
      <c r="AC162" s="923"/>
      <c r="AF162" s="923"/>
      <c r="AG162" s="988" t="s">
        <v>721</v>
      </c>
      <c r="AH162" s="988" t="s">
        <v>722</v>
      </c>
      <c r="AI162" s="988" t="s">
        <v>723</v>
      </c>
      <c r="AK162" s="988" t="s">
        <v>1908</v>
      </c>
      <c r="AL162" s="988" t="s">
        <v>496</v>
      </c>
      <c r="AN162" s="923"/>
      <c r="AO162" s="923"/>
      <c r="AQ162" s="923"/>
      <c r="AR162" s="988" t="b">
        <v>0</v>
      </c>
      <c r="AS162" s="988" t="b">
        <v>0</v>
      </c>
      <c r="AT162" s="988" t="b">
        <v>0</v>
      </c>
      <c r="AU162" s="923"/>
      <c r="AV162" s="923"/>
      <c r="AW162" s="988" t="s">
        <v>711</v>
      </c>
      <c r="AX162" s="988" t="s">
        <v>1909</v>
      </c>
      <c r="AY162" s="923"/>
      <c r="AZ162" s="923"/>
      <c r="BF162" s="1059"/>
      <c r="BG162" s="923"/>
      <c r="BH162" s="988">
        <v>9.713491258E9</v>
      </c>
      <c r="BI162" s="988" t="b">
        <v>0</v>
      </c>
      <c r="BJ162" s="923"/>
      <c r="BK162" s="923"/>
      <c r="BL162" s="988" t="b">
        <v>0</v>
      </c>
      <c r="BM162" s="923"/>
      <c r="BN162" s="988" t="s">
        <v>1533</v>
      </c>
      <c r="BO162" s="923"/>
      <c r="BP162" s="923"/>
      <c r="BQ162" s="923"/>
      <c r="BR162" s="923"/>
      <c r="BS162" s="923"/>
      <c r="BU162" s="923"/>
      <c r="BW162" s="923"/>
      <c r="BX162" s="923"/>
      <c r="BY162" s="923"/>
      <c r="BZ162" s="988" t="s">
        <v>1910</v>
      </c>
      <c r="CA162" s="923"/>
      <c r="CB162" s="988" t="s">
        <v>32</v>
      </c>
      <c r="CC162" s="923"/>
      <c r="CE162" s="923"/>
      <c r="CF162" s="1056"/>
      <c r="CG162" s="988" t="s">
        <v>497</v>
      </c>
      <c r="CH162" s="923"/>
      <c r="CI162" s="923"/>
      <c r="CJ162" s="988" t="b">
        <v>0</v>
      </c>
      <c r="CL162" s="923"/>
      <c r="CM162" s="923"/>
      <c r="CN162" s="923"/>
      <c r="CO162" s="988" t="b">
        <v>0</v>
      </c>
      <c r="CP162" s="923"/>
      <c r="CQ162" s="988" t="b">
        <v>1</v>
      </c>
      <c r="CR162" s="923"/>
      <c r="CT162" s="923"/>
      <c r="CU162" s="923"/>
      <c r="CV162" s="988" t="b">
        <v>1</v>
      </c>
      <c r="CW162" s="923"/>
      <c r="CY162" s="923"/>
      <c r="CZ162" s="988" t="s">
        <v>436</v>
      </c>
      <c r="DA162" s="923"/>
      <c r="DB162" s="988" t="s">
        <v>717</v>
      </c>
      <c r="DD162" s="988" t="s">
        <v>439</v>
      </c>
      <c r="DE162" s="988" t="s">
        <v>718</v>
      </c>
      <c r="DF162" s="988" t="s">
        <v>719</v>
      </c>
      <c r="DG162" s="923"/>
      <c r="DH162" s="923"/>
      <c r="DI162" s="988" t="s">
        <v>1911</v>
      </c>
      <c r="DJ162" s="988" t="s">
        <v>721</v>
      </c>
      <c r="DK162" s="988" t="s">
        <v>722</v>
      </c>
      <c r="DL162" s="988" t="s">
        <v>723</v>
      </c>
      <c r="DN162" s="923"/>
      <c r="DO162" s="923"/>
      <c r="DR162" s="923"/>
      <c r="DS162" s="988" t="s">
        <v>1537</v>
      </c>
      <c r="DV162" s="923"/>
      <c r="DW162" s="988" t="s">
        <v>1912</v>
      </c>
      <c r="DX162" s="988" t="b">
        <v>0</v>
      </c>
      <c r="DY162" s="1058">
        <v>0.0</v>
      </c>
      <c r="DZ162" s="988" t="s">
        <v>164</v>
      </c>
      <c r="EA162" s="988" t="s">
        <v>727</v>
      </c>
      <c r="EB162" s="923"/>
      <c r="ED162" s="923"/>
      <c r="EE162" s="923"/>
    </row>
    <row r="163">
      <c r="A163" s="988" t="s">
        <v>1533</v>
      </c>
      <c r="B163" s="988" t="s">
        <v>1534</v>
      </c>
      <c r="C163" s="988" t="s">
        <v>1535</v>
      </c>
      <c r="D163" s="923"/>
      <c r="E163" s="923"/>
      <c r="I163" s="923"/>
      <c r="J163" s="923"/>
      <c r="L163" s="988" t="s">
        <v>706</v>
      </c>
      <c r="N163" s="988" t="b">
        <v>0</v>
      </c>
      <c r="Q163" s="988" t="s">
        <v>1913</v>
      </c>
      <c r="R163" s="1056"/>
      <c r="S163" s="923"/>
      <c r="T163" s="988" t="b">
        <v>0</v>
      </c>
      <c r="U163" s="988" t="b">
        <v>0</v>
      </c>
      <c r="V163" s="988" t="b">
        <v>0</v>
      </c>
      <c r="W163" s="988" t="b">
        <v>0</v>
      </c>
      <c r="X163" s="988" t="b">
        <v>0</v>
      </c>
      <c r="Y163" s="923"/>
      <c r="Z163" s="923"/>
      <c r="AA163" s="988" t="s">
        <v>1537</v>
      </c>
      <c r="AC163" s="923"/>
      <c r="AF163" s="923"/>
      <c r="AG163" s="988" t="s">
        <v>721</v>
      </c>
      <c r="AH163" s="988" t="s">
        <v>722</v>
      </c>
      <c r="AI163" s="988" t="s">
        <v>723</v>
      </c>
      <c r="AJ163" s="923"/>
      <c r="AK163" s="988" t="s">
        <v>436</v>
      </c>
      <c r="AL163" s="988" t="s">
        <v>1557</v>
      </c>
      <c r="AN163" s="923"/>
      <c r="AO163" s="923"/>
      <c r="AR163" s="988" t="b">
        <v>0</v>
      </c>
      <c r="AS163" s="988" t="b">
        <v>0</v>
      </c>
      <c r="AT163" s="988" t="b">
        <v>0</v>
      </c>
      <c r="AU163" s="923"/>
      <c r="AW163" s="988" t="s">
        <v>711</v>
      </c>
      <c r="AX163" s="988" t="s">
        <v>1914</v>
      </c>
      <c r="AY163" s="923"/>
      <c r="AZ163" s="923"/>
      <c r="BF163" s="923"/>
      <c r="BG163" s="923"/>
      <c r="BH163" s="988">
        <v>5.27134161363E11</v>
      </c>
      <c r="BI163" s="988" t="b">
        <v>0</v>
      </c>
      <c r="BK163" s="923"/>
      <c r="BL163" s="988" t="b">
        <v>0</v>
      </c>
      <c r="BM163" s="923"/>
      <c r="BN163" s="988" t="s">
        <v>1533</v>
      </c>
      <c r="BO163" s="923"/>
      <c r="BP163" s="923"/>
      <c r="BQ163" s="923"/>
      <c r="BR163" s="923"/>
      <c r="BS163" s="923"/>
      <c r="BU163" s="923"/>
      <c r="BW163" s="923"/>
      <c r="BX163" s="923"/>
      <c r="BY163" s="923"/>
      <c r="BZ163" s="988" t="s">
        <v>1915</v>
      </c>
      <c r="CA163" s="923"/>
      <c r="CB163" s="988" t="s">
        <v>32</v>
      </c>
      <c r="CC163" s="923"/>
      <c r="CE163" s="923"/>
      <c r="CG163" s="988" t="s">
        <v>436</v>
      </c>
      <c r="CH163" s="923"/>
      <c r="CI163" s="923"/>
      <c r="CJ163" s="988" t="b">
        <v>0</v>
      </c>
      <c r="CL163" s="923"/>
      <c r="CN163" s="923"/>
      <c r="CO163" s="988" t="b">
        <v>0</v>
      </c>
      <c r="CP163" s="923"/>
      <c r="CQ163" s="988" t="b">
        <v>1</v>
      </c>
      <c r="CR163" s="923"/>
      <c r="CT163" s="923"/>
      <c r="CU163" s="923"/>
      <c r="CV163" s="988" t="b">
        <v>1</v>
      </c>
      <c r="CW163" s="923"/>
      <c r="CY163" s="923"/>
      <c r="CZ163" s="988" t="s">
        <v>1560</v>
      </c>
      <c r="DA163" s="923"/>
      <c r="DB163" s="988" t="s">
        <v>717</v>
      </c>
      <c r="DD163" s="988" t="s">
        <v>451</v>
      </c>
      <c r="DE163" s="988" t="s">
        <v>718</v>
      </c>
      <c r="DF163" s="988" t="s">
        <v>719</v>
      </c>
      <c r="DG163" s="923"/>
      <c r="DH163" s="923"/>
      <c r="DI163" s="988" t="s">
        <v>1916</v>
      </c>
      <c r="DJ163" s="988" t="s">
        <v>721</v>
      </c>
      <c r="DK163" s="988" t="s">
        <v>722</v>
      </c>
      <c r="DL163" s="988" t="s">
        <v>723</v>
      </c>
      <c r="DM163" s="923"/>
      <c r="DN163" s="923"/>
      <c r="DO163" s="923"/>
      <c r="DR163" s="923"/>
      <c r="DS163" s="988" t="s">
        <v>1537</v>
      </c>
      <c r="DV163" s="923"/>
      <c r="DW163" s="988" t="s">
        <v>1917</v>
      </c>
      <c r="DX163" s="988" t="b">
        <v>0</v>
      </c>
      <c r="DY163" s="1058">
        <v>0.0</v>
      </c>
      <c r="DZ163" s="988" t="s">
        <v>454</v>
      </c>
      <c r="EA163" s="988" t="s">
        <v>727</v>
      </c>
      <c r="EB163" s="923"/>
      <c r="EE163" s="923"/>
    </row>
    <row r="164">
      <c r="A164" s="988" t="s">
        <v>1533</v>
      </c>
      <c r="B164" s="988" t="s">
        <v>1534</v>
      </c>
      <c r="C164" s="988" t="s">
        <v>1535</v>
      </c>
      <c r="D164" s="923"/>
      <c r="I164" s="923"/>
      <c r="J164" s="923"/>
      <c r="L164" s="988" t="s">
        <v>706</v>
      </c>
      <c r="N164" s="988" t="b">
        <v>0</v>
      </c>
      <c r="P164" s="923"/>
      <c r="Q164" s="988" t="s">
        <v>1918</v>
      </c>
      <c r="R164" s="1056"/>
      <c r="S164" s="923"/>
      <c r="T164" s="988" t="b">
        <v>0</v>
      </c>
      <c r="U164" s="988" t="b">
        <v>0</v>
      </c>
      <c r="V164" s="988" t="b">
        <v>0</v>
      </c>
      <c r="W164" s="988" t="b">
        <v>0</v>
      </c>
      <c r="X164" s="988" t="b">
        <v>0</v>
      </c>
      <c r="AA164" s="988" t="s">
        <v>1537</v>
      </c>
      <c r="AC164" s="923"/>
      <c r="AF164" s="923"/>
      <c r="AG164" s="988" t="s">
        <v>721</v>
      </c>
      <c r="AH164" s="988" t="s">
        <v>722</v>
      </c>
      <c r="AI164" s="988" t="s">
        <v>723</v>
      </c>
      <c r="AJ164" s="923"/>
      <c r="AK164" s="988" t="s">
        <v>1919</v>
      </c>
      <c r="AL164" s="988" t="s">
        <v>496</v>
      </c>
      <c r="AN164" s="923"/>
      <c r="AR164" s="988" t="b">
        <v>0</v>
      </c>
      <c r="AS164" s="988" t="b">
        <v>0</v>
      </c>
      <c r="AT164" s="988" t="b">
        <v>0</v>
      </c>
      <c r="AU164" s="923"/>
      <c r="AW164" s="988" t="s">
        <v>711</v>
      </c>
      <c r="AX164" s="988" t="s">
        <v>1920</v>
      </c>
      <c r="AY164" s="923"/>
      <c r="BF164" s="923"/>
      <c r="BG164" s="923"/>
      <c r="BH164" s="988">
        <v>5.636078861E9</v>
      </c>
      <c r="BI164" s="988" t="b">
        <v>0</v>
      </c>
      <c r="BK164" s="923"/>
      <c r="BL164" s="988" t="b">
        <v>0</v>
      </c>
      <c r="BM164" s="923"/>
      <c r="BN164" s="988" t="s">
        <v>1533</v>
      </c>
      <c r="BO164" s="923"/>
      <c r="BP164" s="923"/>
      <c r="BQ164" s="923"/>
      <c r="BS164" s="923"/>
      <c r="BU164" s="923"/>
      <c r="BW164" s="923"/>
      <c r="BX164" s="923"/>
      <c r="BY164" s="923"/>
      <c r="BZ164" s="988" t="s">
        <v>1921</v>
      </c>
      <c r="CA164" s="923"/>
      <c r="CB164" s="988" t="s">
        <v>32</v>
      </c>
      <c r="CC164" s="923"/>
      <c r="CE164" s="923"/>
      <c r="CF164" s="1056"/>
      <c r="CG164" s="988" t="s">
        <v>497</v>
      </c>
      <c r="CH164" s="923"/>
      <c r="CI164" s="923"/>
      <c r="CJ164" s="988" t="b">
        <v>0</v>
      </c>
      <c r="CL164" s="923"/>
      <c r="CN164" s="923"/>
      <c r="CO164" s="988" t="b">
        <v>0</v>
      </c>
      <c r="CP164" s="923"/>
      <c r="CQ164" s="988" t="b">
        <v>1</v>
      </c>
      <c r="CT164" s="923"/>
      <c r="CU164" s="923"/>
      <c r="CV164" s="988" t="b">
        <v>1</v>
      </c>
      <c r="CW164" s="923"/>
      <c r="CX164" s="923"/>
      <c r="CZ164" s="988" t="s">
        <v>436</v>
      </c>
      <c r="DA164" s="923"/>
      <c r="DB164" s="988" t="s">
        <v>717</v>
      </c>
      <c r="DD164" s="988" t="s">
        <v>439</v>
      </c>
      <c r="DE164" s="988" t="s">
        <v>718</v>
      </c>
      <c r="DF164" s="988" t="s">
        <v>719</v>
      </c>
      <c r="DG164" s="923"/>
      <c r="DH164" s="923"/>
      <c r="DI164" s="988" t="s">
        <v>1922</v>
      </c>
      <c r="DJ164" s="988" t="s">
        <v>721</v>
      </c>
      <c r="DK164" s="988" t="s">
        <v>722</v>
      </c>
      <c r="DL164" s="988" t="s">
        <v>723</v>
      </c>
      <c r="DM164" s="923"/>
      <c r="DN164" s="923"/>
      <c r="DO164" s="923"/>
      <c r="DP164" s="923"/>
      <c r="DQ164" s="923"/>
      <c r="DR164" s="923"/>
      <c r="DS164" s="988" t="s">
        <v>1537</v>
      </c>
      <c r="DV164" s="923"/>
      <c r="DW164" s="988" t="s">
        <v>1923</v>
      </c>
      <c r="DX164" s="988" t="b">
        <v>0</v>
      </c>
      <c r="DY164" s="1058">
        <v>0.0</v>
      </c>
      <c r="DZ164" s="988" t="s">
        <v>164</v>
      </c>
      <c r="EA164" s="988" t="s">
        <v>727</v>
      </c>
      <c r="EB164" s="923"/>
      <c r="EE164" s="923"/>
    </row>
    <row r="165">
      <c r="A165" s="988" t="s">
        <v>1533</v>
      </c>
      <c r="B165" s="988" t="s">
        <v>1534</v>
      </c>
      <c r="C165" s="988" t="s">
        <v>1535</v>
      </c>
      <c r="E165" s="923"/>
      <c r="I165" s="923"/>
      <c r="L165" s="988" t="s">
        <v>706</v>
      </c>
      <c r="N165" s="988" t="b">
        <v>0</v>
      </c>
      <c r="Q165" s="988" t="s">
        <v>1924</v>
      </c>
      <c r="R165" s="1056"/>
      <c r="S165" s="923"/>
      <c r="T165" s="988" t="b">
        <v>0</v>
      </c>
      <c r="U165" s="988" t="b">
        <v>0</v>
      </c>
      <c r="V165" s="988" t="b">
        <v>0</v>
      </c>
      <c r="W165" s="988" t="b">
        <v>0</v>
      </c>
      <c r="X165" s="988" t="b">
        <v>0</v>
      </c>
      <c r="Z165" s="923"/>
      <c r="AA165" s="988" t="s">
        <v>1537</v>
      </c>
      <c r="AC165" s="923"/>
      <c r="AF165" s="923"/>
      <c r="AG165" s="988" t="s">
        <v>721</v>
      </c>
      <c r="AH165" s="988" t="s">
        <v>722</v>
      </c>
      <c r="AI165" s="988" t="s">
        <v>723</v>
      </c>
      <c r="AK165" s="988" t="s">
        <v>1925</v>
      </c>
      <c r="AL165" s="988" t="s">
        <v>496</v>
      </c>
      <c r="AN165" s="923"/>
      <c r="AO165" s="923"/>
      <c r="AQ165" s="923"/>
      <c r="AR165" s="988" t="b">
        <v>0</v>
      </c>
      <c r="AS165" s="988" t="b">
        <v>0</v>
      </c>
      <c r="AT165" s="988" t="b">
        <v>0</v>
      </c>
      <c r="AU165" s="923"/>
      <c r="AW165" s="988" t="s">
        <v>711</v>
      </c>
      <c r="AX165" s="988" t="s">
        <v>1926</v>
      </c>
      <c r="AY165" s="923"/>
      <c r="AZ165" s="923"/>
      <c r="BG165" s="923"/>
      <c r="BH165" s="988">
        <v>8.137008691E9</v>
      </c>
      <c r="BI165" s="988" t="b">
        <v>0</v>
      </c>
      <c r="BJ165" s="923"/>
      <c r="BK165" s="923"/>
      <c r="BL165" s="988" t="b">
        <v>0</v>
      </c>
      <c r="BM165" s="923"/>
      <c r="BN165" s="988" t="s">
        <v>1533</v>
      </c>
      <c r="BO165" s="923"/>
      <c r="BP165" s="923"/>
      <c r="BQ165" s="923"/>
      <c r="BS165" s="923"/>
      <c r="BU165" s="923"/>
      <c r="BW165" s="923"/>
      <c r="BX165" s="923"/>
      <c r="BY165" s="923"/>
      <c r="BZ165" s="988" t="s">
        <v>1927</v>
      </c>
      <c r="CA165" s="923"/>
      <c r="CB165" s="988" t="s">
        <v>32</v>
      </c>
      <c r="CC165" s="923"/>
      <c r="CE165" s="923"/>
      <c r="CG165" s="988" t="s">
        <v>497</v>
      </c>
      <c r="CH165" s="923"/>
      <c r="CI165" s="923"/>
      <c r="CJ165" s="988" t="b">
        <v>0</v>
      </c>
      <c r="CL165" s="923"/>
      <c r="CM165" s="923"/>
      <c r="CN165" s="923"/>
      <c r="CO165" s="988" t="b">
        <v>0</v>
      </c>
      <c r="CP165" s="923"/>
      <c r="CQ165" s="988" t="b">
        <v>1</v>
      </c>
      <c r="CU165" s="923"/>
      <c r="CV165" s="988" t="b">
        <v>1</v>
      </c>
      <c r="CW165" s="923"/>
      <c r="CZ165" s="988" t="s">
        <v>436</v>
      </c>
      <c r="DA165" s="923"/>
      <c r="DB165" s="988" t="s">
        <v>717</v>
      </c>
      <c r="DD165" s="988" t="s">
        <v>439</v>
      </c>
      <c r="DE165" s="988" t="s">
        <v>718</v>
      </c>
      <c r="DF165" s="988" t="s">
        <v>719</v>
      </c>
      <c r="DG165" s="923"/>
      <c r="DH165" s="923"/>
      <c r="DI165" s="988" t="s">
        <v>1928</v>
      </c>
      <c r="DJ165" s="988" t="s">
        <v>721</v>
      </c>
      <c r="DK165" s="988" t="s">
        <v>722</v>
      </c>
      <c r="DL165" s="988" t="s">
        <v>723</v>
      </c>
      <c r="DM165" s="923"/>
      <c r="DN165" s="923"/>
      <c r="DP165" s="923"/>
      <c r="DQ165" s="923"/>
      <c r="DR165" s="923"/>
      <c r="DS165" s="988" t="s">
        <v>1537</v>
      </c>
      <c r="DV165" s="923"/>
      <c r="DW165" s="988" t="s">
        <v>1929</v>
      </c>
      <c r="DX165" s="988" t="b">
        <v>0</v>
      </c>
      <c r="DY165" s="1058">
        <v>0.0</v>
      </c>
      <c r="DZ165" s="988" t="s">
        <v>164</v>
      </c>
      <c r="EA165" s="988" t="s">
        <v>727</v>
      </c>
      <c r="EB165" s="923"/>
      <c r="EC165" s="923"/>
      <c r="ED165" s="923"/>
      <c r="EE165" s="923"/>
    </row>
    <row r="166">
      <c r="A166" s="988" t="s">
        <v>1533</v>
      </c>
      <c r="B166" s="988" t="s">
        <v>1534</v>
      </c>
      <c r="C166" s="988" t="s">
        <v>1535</v>
      </c>
      <c r="E166" s="923"/>
      <c r="I166" s="923"/>
      <c r="L166" s="988" t="s">
        <v>706</v>
      </c>
      <c r="N166" s="988" t="b">
        <v>0</v>
      </c>
      <c r="Q166" s="988" t="s">
        <v>1930</v>
      </c>
      <c r="R166" s="1056"/>
      <c r="S166" s="923"/>
      <c r="T166" s="988" t="b">
        <v>0</v>
      </c>
      <c r="U166" s="988" t="b">
        <v>0</v>
      </c>
      <c r="V166" s="988" t="b">
        <v>0</v>
      </c>
      <c r="W166" s="988" t="b">
        <v>0</v>
      </c>
      <c r="X166" s="988" t="b">
        <v>0</v>
      </c>
      <c r="AA166" s="988" t="s">
        <v>1537</v>
      </c>
      <c r="AC166" s="923"/>
      <c r="AF166" s="923"/>
      <c r="AG166" s="988" t="s">
        <v>721</v>
      </c>
      <c r="AH166" s="988" t="s">
        <v>722</v>
      </c>
      <c r="AI166" s="988" t="s">
        <v>723</v>
      </c>
      <c r="AK166" s="988" t="s">
        <v>1931</v>
      </c>
      <c r="AL166" s="988" t="s">
        <v>496</v>
      </c>
      <c r="AN166" s="923"/>
      <c r="AQ166" s="923"/>
      <c r="AR166" s="988" t="b">
        <v>0</v>
      </c>
      <c r="AS166" s="988" t="b">
        <v>0</v>
      </c>
      <c r="AT166" s="988" t="b">
        <v>0</v>
      </c>
      <c r="AU166" s="923"/>
      <c r="AW166" s="988" t="s">
        <v>711</v>
      </c>
      <c r="AX166" s="988" t="s">
        <v>1932</v>
      </c>
      <c r="AY166" s="923"/>
      <c r="BG166" s="923"/>
      <c r="BH166" s="988">
        <v>1.4473838636E10</v>
      </c>
      <c r="BI166" s="988" t="b">
        <v>0</v>
      </c>
      <c r="BJ166" s="923"/>
      <c r="BK166" s="923"/>
      <c r="BL166" s="988" t="b">
        <v>0</v>
      </c>
      <c r="BM166" s="923"/>
      <c r="BN166" s="988" t="s">
        <v>1533</v>
      </c>
      <c r="BO166" s="923"/>
      <c r="BP166" s="923"/>
      <c r="BQ166" s="923"/>
      <c r="BR166" s="923"/>
      <c r="BS166" s="923"/>
      <c r="BU166" s="923"/>
      <c r="BW166" s="923"/>
      <c r="BX166" s="923"/>
      <c r="BY166" s="923"/>
      <c r="BZ166" s="988" t="s">
        <v>1933</v>
      </c>
      <c r="CA166" s="923"/>
      <c r="CB166" s="988" t="s">
        <v>32</v>
      </c>
      <c r="CC166" s="923"/>
      <c r="CE166" s="923"/>
      <c r="CG166" s="988" t="s">
        <v>1934</v>
      </c>
      <c r="CH166" s="923"/>
      <c r="CI166" s="923"/>
      <c r="CJ166" s="988" t="b">
        <v>0</v>
      </c>
      <c r="CL166" s="923"/>
      <c r="CN166" s="923"/>
      <c r="CO166" s="988" t="b">
        <v>0</v>
      </c>
      <c r="CP166" s="923"/>
      <c r="CQ166" s="988" t="b">
        <v>1</v>
      </c>
      <c r="CU166" s="923"/>
      <c r="CV166" s="988" t="b">
        <v>1</v>
      </c>
      <c r="CW166" s="923"/>
      <c r="CZ166" s="988" t="s">
        <v>436</v>
      </c>
      <c r="DA166" s="923"/>
      <c r="DB166" s="988" t="s">
        <v>717</v>
      </c>
      <c r="DD166" s="988" t="s">
        <v>439</v>
      </c>
      <c r="DE166" s="988" t="s">
        <v>718</v>
      </c>
      <c r="DF166" s="988" t="s">
        <v>719</v>
      </c>
      <c r="DG166" s="923"/>
      <c r="DH166" s="923"/>
      <c r="DI166" s="988" t="s">
        <v>1935</v>
      </c>
      <c r="DJ166" s="988" t="s">
        <v>721</v>
      </c>
      <c r="DK166" s="988" t="s">
        <v>722</v>
      </c>
      <c r="DL166" s="988" t="s">
        <v>723</v>
      </c>
      <c r="DN166" s="923"/>
      <c r="DP166" s="923"/>
      <c r="DQ166" s="923"/>
      <c r="DR166" s="923"/>
      <c r="DS166" s="988" t="s">
        <v>1537</v>
      </c>
      <c r="DT166" s="923"/>
      <c r="DU166" s="923"/>
      <c r="DV166" s="923"/>
      <c r="DW166" s="988" t="s">
        <v>1936</v>
      </c>
      <c r="DX166" s="988" t="b">
        <v>0</v>
      </c>
      <c r="DY166" s="1058">
        <v>0.0</v>
      </c>
      <c r="DZ166" s="988" t="s">
        <v>164</v>
      </c>
      <c r="EA166" s="988" t="s">
        <v>727</v>
      </c>
      <c r="EB166" s="923"/>
      <c r="EC166" s="923"/>
      <c r="ED166" s="923"/>
      <c r="EE166" s="923"/>
    </row>
    <row r="167">
      <c r="A167" s="988" t="s">
        <v>1533</v>
      </c>
      <c r="B167" s="988" t="s">
        <v>1534</v>
      </c>
      <c r="C167" s="988" t="s">
        <v>1535</v>
      </c>
      <c r="E167" s="923"/>
      <c r="I167" s="923"/>
      <c r="L167" s="988" t="s">
        <v>706</v>
      </c>
      <c r="N167" s="988" t="b">
        <v>0</v>
      </c>
      <c r="Q167" s="988" t="s">
        <v>1937</v>
      </c>
      <c r="R167" s="1056"/>
      <c r="S167" s="923"/>
      <c r="T167" s="988" t="b">
        <v>0</v>
      </c>
      <c r="U167" s="988" t="b">
        <v>0</v>
      </c>
      <c r="V167" s="988" t="b">
        <v>0</v>
      </c>
      <c r="W167" s="988" t="b">
        <v>0</v>
      </c>
      <c r="X167" s="988" t="b">
        <v>0</v>
      </c>
      <c r="Z167" s="923"/>
      <c r="AA167" s="988" t="s">
        <v>1537</v>
      </c>
      <c r="AC167" s="923"/>
      <c r="AF167" s="923"/>
      <c r="AG167" s="988" t="s">
        <v>721</v>
      </c>
      <c r="AH167" s="988" t="s">
        <v>722</v>
      </c>
      <c r="AI167" s="988" t="s">
        <v>723</v>
      </c>
      <c r="AK167" s="988" t="s">
        <v>1938</v>
      </c>
      <c r="AL167" s="988" t="s">
        <v>496</v>
      </c>
      <c r="AN167" s="923"/>
      <c r="AO167" s="923"/>
      <c r="AR167" s="988" t="b">
        <v>0</v>
      </c>
      <c r="AS167" s="988" t="b">
        <v>0</v>
      </c>
      <c r="AT167" s="988" t="b">
        <v>0</v>
      </c>
      <c r="AU167" s="923"/>
      <c r="AW167" s="988" t="s">
        <v>711</v>
      </c>
      <c r="AX167" s="988" t="s">
        <v>1939</v>
      </c>
      <c r="AY167" s="923"/>
      <c r="AZ167" s="923"/>
      <c r="BD167" s="923"/>
      <c r="BG167" s="923"/>
      <c r="BH167" s="988">
        <v>5.584777833E9</v>
      </c>
      <c r="BI167" s="988" t="b">
        <v>0</v>
      </c>
      <c r="BK167" s="923"/>
      <c r="BL167" s="988" t="b">
        <v>0</v>
      </c>
      <c r="BM167" s="923"/>
      <c r="BN167" s="988" t="s">
        <v>1533</v>
      </c>
      <c r="BO167" s="923"/>
      <c r="BP167" s="923"/>
      <c r="BQ167" s="923"/>
      <c r="BR167" s="923"/>
      <c r="BS167" s="923"/>
      <c r="BU167" s="923"/>
      <c r="BW167" s="923"/>
      <c r="BX167" s="923"/>
      <c r="BY167" s="923"/>
      <c r="BZ167" s="988" t="s">
        <v>1940</v>
      </c>
      <c r="CA167" s="923"/>
      <c r="CB167" s="988" t="s">
        <v>32</v>
      </c>
      <c r="CC167" s="923"/>
      <c r="CE167" s="923"/>
      <c r="CG167" s="988" t="s">
        <v>497</v>
      </c>
      <c r="CH167" s="923"/>
      <c r="CI167" s="923"/>
      <c r="CJ167" s="988" t="b">
        <v>0</v>
      </c>
      <c r="CL167" s="923"/>
      <c r="CM167" s="923"/>
      <c r="CN167" s="923"/>
      <c r="CO167" s="988" t="b">
        <v>0</v>
      </c>
      <c r="CP167" s="923"/>
      <c r="CQ167" s="988" t="b">
        <v>1</v>
      </c>
      <c r="CU167" s="923"/>
      <c r="CV167" s="988" t="b">
        <v>1</v>
      </c>
      <c r="CW167" s="923"/>
      <c r="CZ167" s="988" t="s">
        <v>436</v>
      </c>
      <c r="DA167" s="923"/>
      <c r="DB167" s="988" t="s">
        <v>717</v>
      </c>
      <c r="DD167" s="988" t="s">
        <v>439</v>
      </c>
      <c r="DE167" s="988" t="s">
        <v>718</v>
      </c>
      <c r="DF167" s="988" t="s">
        <v>719</v>
      </c>
      <c r="DG167" s="923"/>
      <c r="DH167" s="923"/>
      <c r="DI167" s="988" t="s">
        <v>1922</v>
      </c>
      <c r="DJ167" s="988" t="s">
        <v>721</v>
      </c>
      <c r="DK167" s="988" t="s">
        <v>722</v>
      </c>
      <c r="DL167" s="988" t="s">
        <v>723</v>
      </c>
      <c r="DN167" s="923"/>
      <c r="DR167" s="923"/>
      <c r="DS167" s="988" t="s">
        <v>1537</v>
      </c>
      <c r="DV167" s="923"/>
      <c r="DW167" s="988" t="s">
        <v>1941</v>
      </c>
      <c r="DX167" s="988" t="b">
        <v>0</v>
      </c>
      <c r="DY167" s="1058">
        <v>0.0</v>
      </c>
      <c r="DZ167" s="988" t="s">
        <v>164</v>
      </c>
      <c r="EA167" s="988" t="s">
        <v>727</v>
      </c>
      <c r="EB167" s="923"/>
      <c r="EE167" s="923"/>
    </row>
    <row r="168">
      <c r="A168" s="988" t="s">
        <v>1533</v>
      </c>
      <c r="B168" s="988" t="s">
        <v>1534</v>
      </c>
      <c r="C168" s="988" t="s">
        <v>1535</v>
      </c>
      <c r="D168" s="923"/>
      <c r="I168" s="923"/>
      <c r="J168" s="923"/>
      <c r="L168" s="988" t="s">
        <v>706</v>
      </c>
      <c r="N168" s="988" t="b">
        <v>0</v>
      </c>
      <c r="P168" s="923"/>
      <c r="Q168" s="988" t="s">
        <v>1942</v>
      </c>
      <c r="T168" s="988" t="b">
        <v>0</v>
      </c>
      <c r="U168" s="988" t="b">
        <v>0</v>
      </c>
      <c r="V168" s="988" t="b">
        <v>0</v>
      </c>
      <c r="W168" s="988" t="b">
        <v>0</v>
      </c>
      <c r="X168" s="988" t="b">
        <v>0</v>
      </c>
      <c r="AA168" s="988" t="s">
        <v>1537</v>
      </c>
      <c r="AC168" s="923"/>
      <c r="AF168" s="923"/>
      <c r="AG168" s="988" t="s">
        <v>721</v>
      </c>
      <c r="AH168" s="988" t="s">
        <v>722</v>
      </c>
      <c r="AI168" s="988" t="s">
        <v>723</v>
      </c>
      <c r="AJ168" s="923"/>
      <c r="AK168" s="988" t="s">
        <v>1943</v>
      </c>
      <c r="AL168" s="988" t="s">
        <v>496</v>
      </c>
      <c r="AN168" s="923"/>
      <c r="AR168" s="988" t="b">
        <v>0</v>
      </c>
      <c r="AS168" s="988" t="b">
        <v>0</v>
      </c>
      <c r="AT168" s="988" t="b">
        <v>0</v>
      </c>
      <c r="AU168" s="923"/>
      <c r="AW168" s="988" t="s">
        <v>711</v>
      </c>
      <c r="AX168" s="988" t="s">
        <v>1944</v>
      </c>
      <c r="BD168" s="923"/>
      <c r="BG168" s="923"/>
      <c r="BH168" s="988">
        <v>5.515978108E9</v>
      </c>
      <c r="BI168" s="988" t="b">
        <v>0</v>
      </c>
      <c r="BK168" s="923"/>
      <c r="BL168" s="988" t="b">
        <v>0</v>
      </c>
      <c r="BM168" s="923"/>
      <c r="BN168" s="988" t="s">
        <v>1533</v>
      </c>
      <c r="BO168" s="923"/>
      <c r="BP168" s="923"/>
      <c r="BQ168" s="923"/>
      <c r="BS168" s="923"/>
      <c r="BU168" s="923"/>
      <c r="BW168" s="923"/>
      <c r="BX168" s="923"/>
      <c r="BY168" s="923"/>
      <c r="BZ168" s="988" t="s">
        <v>1945</v>
      </c>
      <c r="CA168" s="923"/>
      <c r="CB168" s="988" t="s">
        <v>32</v>
      </c>
      <c r="CC168" s="923"/>
      <c r="CE168" s="923"/>
      <c r="CF168" s="923"/>
      <c r="CG168" s="988" t="s">
        <v>497</v>
      </c>
      <c r="CH168" s="923"/>
      <c r="CI168" s="923"/>
      <c r="CJ168" s="988" t="b">
        <v>0</v>
      </c>
      <c r="CK168" s="1056"/>
      <c r="CL168" s="923"/>
      <c r="CN168" s="923"/>
      <c r="CO168" s="988" t="b">
        <v>0</v>
      </c>
      <c r="CP168" s="923"/>
      <c r="CQ168" s="988" t="b">
        <v>1</v>
      </c>
      <c r="CU168" s="923"/>
      <c r="CV168" s="988" t="b">
        <v>1</v>
      </c>
      <c r="CW168" s="923"/>
      <c r="CZ168" s="988" t="s">
        <v>436</v>
      </c>
      <c r="DA168" s="923"/>
      <c r="DB168" s="988" t="s">
        <v>717</v>
      </c>
      <c r="DC168" s="923"/>
      <c r="DD168" s="988" t="s">
        <v>439</v>
      </c>
      <c r="DE168" s="988" t="s">
        <v>718</v>
      </c>
      <c r="DF168" s="988" t="s">
        <v>719</v>
      </c>
      <c r="DG168" s="923"/>
      <c r="DH168" s="923"/>
      <c r="DI168" s="988" t="s">
        <v>1946</v>
      </c>
      <c r="DJ168" s="988" t="s">
        <v>721</v>
      </c>
      <c r="DK168" s="988" t="s">
        <v>722</v>
      </c>
      <c r="DL168" s="988" t="s">
        <v>723</v>
      </c>
      <c r="DN168" s="923"/>
      <c r="DP168" s="923"/>
      <c r="DR168" s="923"/>
      <c r="DS168" s="988" t="s">
        <v>1537</v>
      </c>
      <c r="DV168" s="923"/>
      <c r="DW168" s="988" t="s">
        <v>1947</v>
      </c>
      <c r="DX168" s="988" t="b">
        <v>0</v>
      </c>
      <c r="DY168" s="1058">
        <v>0.0</v>
      </c>
      <c r="DZ168" s="988" t="s">
        <v>164</v>
      </c>
      <c r="EA168" s="988" t="s">
        <v>727</v>
      </c>
      <c r="EB168" s="923"/>
      <c r="EC168" s="923"/>
      <c r="ED168" s="923"/>
      <c r="EE168" s="923"/>
      <c r="EF168" s="923"/>
    </row>
    <row r="169">
      <c r="A169" s="988" t="s">
        <v>1533</v>
      </c>
      <c r="B169" s="988" t="s">
        <v>1534</v>
      </c>
      <c r="C169" s="988" t="s">
        <v>1535</v>
      </c>
      <c r="I169" s="923"/>
      <c r="L169" s="988" t="s">
        <v>706</v>
      </c>
      <c r="N169" s="988" t="b">
        <v>0</v>
      </c>
      <c r="Q169" s="988" t="s">
        <v>1948</v>
      </c>
      <c r="T169" s="988" t="b">
        <v>0</v>
      </c>
      <c r="U169" s="988" t="b">
        <v>0</v>
      </c>
      <c r="V169" s="988" t="b">
        <v>0</v>
      </c>
      <c r="W169" s="988" t="b">
        <v>0</v>
      </c>
      <c r="X169" s="988" t="b">
        <v>0</v>
      </c>
      <c r="AA169" s="988" t="s">
        <v>1537</v>
      </c>
      <c r="AC169" s="923"/>
      <c r="AF169" s="923"/>
      <c r="AG169" s="988" t="s">
        <v>721</v>
      </c>
      <c r="AH169" s="988" t="s">
        <v>722</v>
      </c>
      <c r="AI169" s="988" t="s">
        <v>723</v>
      </c>
      <c r="AK169" s="988" t="s">
        <v>1949</v>
      </c>
      <c r="AL169" s="988" t="s">
        <v>496</v>
      </c>
      <c r="AN169" s="923"/>
      <c r="AR169" s="988" t="b">
        <v>0</v>
      </c>
      <c r="AS169" s="988" t="b">
        <v>0</v>
      </c>
      <c r="AT169" s="988" t="b">
        <v>0</v>
      </c>
      <c r="AU169" s="923"/>
      <c r="AW169" s="988" t="s">
        <v>711</v>
      </c>
      <c r="AX169" s="988" t="s">
        <v>1950</v>
      </c>
      <c r="BD169" s="923"/>
      <c r="BG169" s="923"/>
      <c r="BH169" s="988">
        <v>6.243822648E9</v>
      </c>
      <c r="BI169" s="988" t="b">
        <v>0</v>
      </c>
      <c r="BK169" s="923"/>
      <c r="BL169" s="988" t="b">
        <v>0</v>
      </c>
      <c r="BM169" s="923"/>
      <c r="BN169" s="988" t="s">
        <v>1533</v>
      </c>
      <c r="BO169" s="923"/>
      <c r="BP169" s="923"/>
      <c r="BQ169" s="923"/>
      <c r="BS169" s="923"/>
      <c r="BU169" s="923"/>
      <c r="BW169" s="923"/>
      <c r="BX169" s="923"/>
      <c r="BY169" s="923"/>
      <c r="BZ169" s="988" t="s">
        <v>1951</v>
      </c>
      <c r="CA169" s="923"/>
      <c r="CB169" s="988" t="s">
        <v>32</v>
      </c>
      <c r="CC169" s="923"/>
      <c r="CE169" s="923"/>
      <c r="CF169" s="923"/>
      <c r="CG169" s="988" t="s">
        <v>497</v>
      </c>
      <c r="CH169" s="923"/>
      <c r="CI169" s="923"/>
      <c r="CJ169" s="988" t="b">
        <v>0</v>
      </c>
      <c r="CL169" s="923"/>
      <c r="CN169" s="923"/>
      <c r="CO169" s="988" t="b">
        <v>0</v>
      </c>
      <c r="CP169" s="923"/>
      <c r="CQ169" s="988" t="b">
        <v>1</v>
      </c>
      <c r="CU169" s="923"/>
      <c r="CV169" s="988" t="b">
        <v>1</v>
      </c>
      <c r="CW169" s="923"/>
      <c r="CZ169" s="988" t="s">
        <v>436</v>
      </c>
      <c r="DA169" s="923"/>
      <c r="DB169" s="988" t="s">
        <v>717</v>
      </c>
      <c r="DD169" s="988" t="s">
        <v>439</v>
      </c>
      <c r="DE169" s="988" t="s">
        <v>718</v>
      </c>
      <c r="DF169" s="988" t="s">
        <v>719</v>
      </c>
      <c r="DG169" s="923"/>
      <c r="DH169" s="923"/>
      <c r="DI169" s="988" t="s">
        <v>1952</v>
      </c>
      <c r="DJ169" s="988" t="s">
        <v>721</v>
      </c>
      <c r="DK169" s="988" t="s">
        <v>722</v>
      </c>
      <c r="DL169" s="988" t="s">
        <v>723</v>
      </c>
      <c r="DN169" s="923"/>
      <c r="DR169" s="923"/>
      <c r="DS169" s="988" t="s">
        <v>1537</v>
      </c>
      <c r="DV169" s="923"/>
      <c r="DW169" s="988" t="s">
        <v>1952</v>
      </c>
      <c r="DX169" s="988" t="b">
        <v>0</v>
      </c>
      <c r="DY169" s="1058">
        <v>0.0</v>
      </c>
      <c r="DZ169" s="988" t="s">
        <v>164</v>
      </c>
      <c r="EA169" s="988" t="s">
        <v>727</v>
      </c>
      <c r="EB169" s="923"/>
      <c r="EC169" s="923"/>
      <c r="ED169" s="923"/>
      <c r="EE169" s="923"/>
      <c r="EF169" s="923"/>
    </row>
    <row r="170">
      <c r="A170" s="988" t="s">
        <v>1533</v>
      </c>
      <c r="B170" s="988" t="s">
        <v>1534</v>
      </c>
      <c r="C170" s="988" t="s">
        <v>1535</v>
      </c>
      <c r="I170" s="923"/>
      <c r="L170" s="988" t="s">
        <v>706</v>
      </c>
      <c r="N170" s="988" t="b">
        <v>0</v>
      </c>
      <c r="Q170" s="988" t="s">
        <v>1953</v>
      </c>
      <c r="T170" s="988" t="b">
        <v>0</v>
      </c>
      <c r="U170" s="988" t="b">
        <v>0</v>
      </c>
      <c r="V170" s="988" t="b">
        <v>0</v>
      </c>
      <c r="W170" s="988" t="b">
        <v>0</v>
      </c>
      <c r="X170" s="988" t="b">
        <v>0</v>
      </c>
      <c r="AA170" s="988" t="s">
        <v>1537</v>
      </c>
      <c r="AC170" s="923"/>
      <c r="AF170" s="923"/>
      <c r="AG170" s="988" t="s">
        <v>721</v>
      </c>
      <c r="AH170" s="988" t="s">
        <v>722</v>
      </c>
      <c r="AI170" s="988" t="s">
        <v>723</v>
      </c>
      <c r="AK170" s="988" t="s">
        <v>1954</v>
      </c>
      <c r="AL170" s="988" t="s">
        <v>496</v>
      </c>
      <c r="AN170" s="923"/>
      <c r="AR170" s="988" t="b">
        <v>0</v>
      </c>
      <c r="AS170" s="988" t="b">
        <v>0</v>
      </c>
      <c r="AT170" s="988" t="b">
        <v>0</v>
      </c>
      <c r="AU170" s="923"/>
      <c r="AW170" s="988" t="s">
        <v>711</v>
      </c>
      <c r="AX170" s="988" t="s">
        <v>1955</v>
      </c>
      <c r="BG170" s="923"/>
      <c r="BH170" s="988">
        <v>4.771729896E9</v>
      </c>
      <c r="BI170" s="988" t="b">
        <v>0</v>
      </c>
      <c r="BK170" s="923"/>
      <c r="BL170" s="988" t="b">
        <v>0</v>
      </c>
      <c r="BM170" s="923"/>
      <c r="BN170" s="988" t="s">
        <v>1533</v>
      </c>
      <c r="BO170" s="923"/>
      <c r="BP170" s="923"/>
      <c r="BQ170" s="923"/>
      <c r="BR170" s="923"/>
      <c r="BS170" s="923"/>
      <c r="BU170" s="923"/>
      <c r="BW170" s="923"/>
      <c r="BX170" s="923"/>
      <c r="BY170" s="923"/>
      <c r="BZ170" s="988" t="s">
        <v>1956</v>
      </c>
      <c r="CA170" s="923"/>
      <c r="CB170" s="988" t="s">
        <v>32</v>
      </c>
      <c r="CC170" s="923"/>
      <c r="CE170" s="923"/>
      <c r="CF170" s="923"/>
      <c r="CG170" s="988" t="s">
        <v>497</v>
      </c>
      <c r="CH170" s="923"/>
      <c r="CI170" s="923"/>
      <c r="CJ170" s="988" t="b">
        <v>0</v>
      </c>
      <c r="CL170" s="923"/>
      <c r="CN170" s="923"/>
      <c r="CO170" s="988" t="b">
        <v>0</v>
      </c>
      <c r="CP170" s="923"/>
      <c r="CQ170" s="988" t="b">
        <v>1</v>
      </c>
      <c r="CU170" s="923"/>
      <c r="CV170" s="988" t="b">
        <v>1</v>
      </c>
      <c r="CW170" s="923"/>
      <c r="CZ170" s="988" t="s">
        <v>436</v>
      </c>
      <c r="DA170" s="923"/>
      <c r="DB170" s="988" t="s">
        <v>717</v>
      </c>
      <c r="DD170" s="988" t="s">
        <v>439</v>
      </c>
      <c r="DE170" s="988" t="s">
        <v>718</v>
      </c>
      <c r="DF170" s="988" t="s">
        <v>719</v>
      </c>
      <c r="DG170" s="923"/>
      <c r="DH170" s="923"/>
      <c r="DI170" s="988" t="s">
        <v>1957</v>
      </c>
      <c r="DJ170" s="988" t="s">
        <v>721</v>
      </c>
      <c r="DK170" s="988" t="s">
        <v>722</v>
      </c>
      <c r="DL170" s="988" t="s">
        <v>723</v>
      </c>
      <c r="DN170" s="923"/>
      <c r="DP170" s="923"/>
      <c r="DR170" s="923"/>
      <c r="DS170" s="988" t="s">
        <v>1537</v>
      </c>
      <c r="DV170" s="923"/>
      <c r="DW170" s="988" t="s">
        <v>1958</v>
      </c>
      <c r="DX170" s="988" t="b">
        <v>0</v>
      </c>
      <c r="DY170" s="1058">
        <v>0.0</v>
      </c>
      <c r="DZ170" s="988" t="s">
        <v>164</v>
      </c>
      <c r="EA170" s="988" t="s">
        <v>727</v>
      </c>
      <c r="EB170" s="923"/>
      <c r="EC170" s="923"/>
      <c r="ED170" s="923"/>
      <c r="EE170" s="923"/>
      <c r="EF170" s="923"/>
    </row>
    <row r="171">
      <c r="A171" s="988" t="s">
        <v>1533</v>
      </c>
      <c r="B171" s="988" t="s">
        <v>1534</v>
      </c>
      <c r="C171" s="988" t="s">
        <v>1535</v>
      </c>
      <c r="I171" s="923"/>
      <c r="L171" s="988" t="s">
        <v>706</v>
      </c>
      <c r="N171" s="988" t="b">
        <v>0</v>
      </c>
      <c r="Q171" s="988" t="s">
        <v>1959</v>
      </c>
      <c r="T171" s="988" t="b">
        <v>0</v>
      </c>
      <c r="U171" s="988" t="b">
        <v>0</v>
      </c>
      <c r="V171" s="988" t="b">
        <v>0</v>
      </c>
      <c r="W171" s="988" t="b">
        <v>0</v>
      </c>
      <c r="X171" s="988" t="b">
        <v>0</v>
      </c>
      <c r="AA171" s="988" t="s">
        <v>1537</v>
      </c>
      <c r="AC171" s="923"/>
      <c r="AF171" s="923"/>
      <c r="AG171" s="988" t="s">
        <v>721</v>
      </c>
      <c r="AH171" s="988" t="s">
        <v>722</v>
      </c>
      <c r="AI171" s="988" t="s">
        <v>723</v>
      </c>
      <c r="AK171" s="988" t="s">
        <v>436</v>
      </c>
      <c r="AL171" s="988" t="s">
        <v>1656</v>
      </c>
      <c r="AN171" s="923"/>
      <c r="AR171" s="988" t="b">
        <v>0</v>
      </c>
      <c r="AS171" s="988" t="b">
        <v>0</v>
      </c>
      <c r="AT171" s="988" t="b">
        <v>0</v>
      </c>
      <c r="AU171" s="923"/>
      <c r="AW171" s="988" t="s">
        <v>711</v>
      </c>
      <c r="AX171" s="988" t="s">
        <v>1960</v>
      </c>
      <c r="BE171" s="923"/>
      <c r="BG171" s="923"/>
      <c r="BH171" s="988">
        <v>6.151077468E9</v>
      </c>
      <c r="BI171" s="988" t="b">
        <v>0</v>
      </c>
      <c r="BK171" s="923"/>
      <c r="BL171" s="988" t="b">
        <v>0</v>
      </c>
      <c r="BM171" s="923"/>
      <c r="BN171" s="988" t="s">
        <v>1533</v>
      </c>
      <c r="BO171" s="923"/>
      <c r="BP171" s="923"/>
      <c r="BQ171" s="923"/>
      <c r="BR171" s="923"/>
      <c r="BS171" s="923"/>
      <c r="BU171" s="923"/>
      <c r="BW171" s="923"/>
      <c r="BX171" s="923"/>
      <c r="BY171" s="923"/>
      <c r="BZ171" s="988" t="s">
        <v>1961</v>
      </c>
      <c r="CA171" s="923"/>
      <c r="CB171" s="988" t="s">
        <v>32</v>
      </c>
      <c r="CC171" s="923"/>
      <c r="CE171" s="923"/>
      <c r="CG171" s="988" t="s">
        <v>436</v>
      </c>
      <c r="CH171" s="923"/>
      <c r="CI171" s="923"/>
      <c r="CJ171" s="988" t="b">
        <v>0</v>
      </c>
      <c r="CL171" s="923"/>
      <c r="CN171" s="923"/>
      <c r="CO171" s="988" t="b">
        <v>0</v>
      </c>
      <c r="CP171" s="923"/>
      <c r="CQ171" s="988" t="b">
        <v>1</v>
      </c>
      <c r="CU171" s="923"/>
      <c r="CV171" s="988" t="b">
        <v>1</v>
      </c>
      <c r="CW171" s="923"/>
      <c r="CZ171" s="988" t="s">
        <v>1887</v>
      </c>
      <c r="DA171" s="923"/>
      <c r="DB171" s="988" t="s">
        <v>717</v>
      </c>
      <c r="DD171" s="988" t="s">
        <v>451</v>
      </c>
      <c r="DE171" s="988" t="s">
        <v>718</v>
      </c>
      <c r="DF171" s="988" t="s">
        <v>719</v>
      </c>
      <c r="DG171" s="923"/>
      <c r="DH171" s="923"/>
      <c r="DI171" s="988" t="s">
        <v>1962</v>
      </c>
      <c r="DJ171" s="988" t="s">
        <v>721</v>
      </c>
      <c r="DK171" s="988" t="s">
        <v>722</v>
      </c>
      <c r="DL171" s="988" t="s">
        <v>723</v>
      </c>
      <c r="DN171" s="923"/>
      <c r="DO171" s="923"/>
      <c r="DP171" s="923"/>
      <c r="DQ171" s="923"/>
      <c r="DR171" s="923"/>
      <c r="DS171" s="988" t="s">
        <v>1537</v>
      </c>
      <c r="DV171" s="923"/>
      <c r="DW171" s="988" t="s">
        <v>1963</v>
      </c>
      <c r="DX171" s="988" t="b">
        <v>0</v>
      </c>
      <c r="DY171" s="1058">
        <v>0.0</v>
      </c>
      <c r="DZ171" s="988" t="s">
        <v>454</v>
      </c>
      <c r="EA171" s="988" t="s">
        <v>727</v>
      </c>
      <c r="EB171" s="923"/>
      <c r="EE171" s="923"/>
    </row>
    <row r="172">
      <c r="A172" s="988" t="s">
        <v>1533</v>
      </c>
      <c r="B172" s="988" t="s">
        <v>1534</v>
      </c>
      <c r="C172" s="988" t="s">
        <v>1535</v>
      </c>
      <c r="I172" s="923"/>
      <c r="L172" s="988" t="s">
        <v>706</v>
      </c>
      <c r="N172" s="988" t="b">
        <v>0</v>
      </c>
      <c r="Q172" s="988" t="s">
        <v>1964</v>
      </c>
      <c r="T172" s="988" t="b">
        <v>0</v>
      </c>
      <c r="U172" s="988" t="b">
        <v>0</v>
      </c>
      <c r="V172" s="988" t="b">
        <v>0</v>
      </c>
      <c r="W172" s="988" t="b">
        <v>0</v>
      </c>
      <c r="X172" s="988" t="b">
        <v>0</v>
      </c>
      <c r="AA172" s="988" t="s">
        <v>1537</v>
      </c>
      <c r="AC172" s="923"/>
      <c r="AF172" s="923"/>
      <c r="AG172" s="988" t="s">
        <v>721</v>
      </c>
      <c r="AH172" s="988" t="s">
        <v>722</v>
      </c>
      <c r="AI172" s="988" t="s">
        <v>723</v>
      </c>
      <c r="AK172" s="988" t="s">
        <v>436</v>
      </c>
      <c r="AL172" s="988" t="s">
        <v>1538</v>
      </c>
      <c r="AN172" s="923"/>
      <c r="AR172" s="988" t="b">
        <v>0</v>
      </c>
      <c r="AS172" s="988" t="b">
        <v>0</v>
      </c>
      <c r="AT172" s="988" t="b">
        <v>0</v>
      </c>
      <c r="AU172" s="923"/>
      <c r="AW172" s="988" t="s">
        <v>711</v>
      </c>
      <c r="AX172" s="988" t="s">
        <v>1965</v>
      </c>
      <c r="BE172" s="923"/>
      <c r="BG172" s="923"/>
      <c r="BH172" s="988">
        <v>5.25620515787E11</v>
      </c>
      <c r="BI172" s="988" t="b">
        <v>0</v>
      </c>
      <c r="BK172" s="923"/>
      <c r="BL172" s="988" t="b">
        <v>0</v>
      </c>
      <c r="BM172" s="923"/>
      <c r="BN172" s="988" t="s">
        <v>1533</v>
      </c>
      <c r="BO172" s="923"/>
      <c r="BP172" s="923"/>
      <c r="BS172" s="923"/>
      <c r="BU172" s="923"/>
      <c r="BW172" s="923"/>
      <c r="BX172" s="923"/>
      <c r="BY172" s="923"/>
      <c r="BZ172" s="988" t="s">
        <v>1966</v>
      </c>
      <c r="CA172" s="923"/>
      <c r="CB172" s="988" t="s">
        <v>32</v>
      </c>
      <c r="CC172" s="923"/>
      <c r="CE172" s="923"/>
      <c r="CF172" s="923"/>
      <c r="CG172" s="988" t="s">
        <v>436</v>
      </c>
      <c r="CH172" s="923"/>
      <c r="CI172" s="923"/>
      <c r="CJ172" s="988" t="b">
        <v>0</v>
      </c>
      <c r="CL172" s="923"/>
      <c r="CN172" s="923"/>
      <c r="CO172" s="988" t="b">
        <v>0</v>
      </c>
      <c r="CP172" s="923"/>
      <c r="CQ172" s="988" t="b">
        <v>1</v>
      </c>
      <c r="CU172" s="923"/>
      <c r="CV172" s="988" t="b">
        <v>1</v>
      </c>
      <c r="CW172" s="923"/>
      <c r="CZ172" s="988" t="s">
        <v>1717</v>
      </c>
      <c r="DA172" s="923"/>
      <c r="DB172" s="988" t="s">
        <v>717</v>
      </c>
      <c r="DD172" s="988" t="s">
        <v>451</v>
      </c>
      <c r="DE172" s="988" t="s">
        <v>718</v>
      </c>
      <c r="DF172" s="988" t="s">
        <v>719</v>
      </c>
      <c r="DG172" s="923"/>
      <c r="DH172" s="923"/>
      <c r="DI172" s="988" t="s">
        <v>1831</v>
      </c>
      <c r="DJ172" s="988" t="s">
        <v>721</v>
      </c>
      <c r="DK172" s="988" t="s">
        <v>722</v>
      </c>
      <c r="DL172" s="988" t="s">
        <v>723</v>
      </c>
      <c r="DN172" s="923"/>
      <c r="DO172" s="923"/>
      <c r="DP172" s="923"/>
      <c r="DQ172" s="923"/>
      <c r="DR172" s="923"/>
      <c r="DS172" s="988" t="s">
        <v>1537</v>
      </c>
      <c r="DV172" s="923"/>
      <c r="DW172" s="988" t="s">
        <v>1967</v>
      </c>
      <c r="DX172" s="988" t="b">
        <v>0</v>
      </c>
      <c r="DY172" s="1058">
        <v>0.0</v>
      </c>
      <c r="DZ172" s="988" t="s">
        <v>454</v>
      </c>
      <c r="EA172" s="988" t="s">
        <v>727</v>
      </c>
      <c r="EB172" s="923"/>
      <c r="EE172" s="923"/>
    </row>
    <row r="173">
      <c r="A173" s="988" t="s">
        <v>1533</v>
      </c>
      <c r="B173" s="988" t="s">
        <v>1534</v>
      </c>
      <c r="C173" s="988" t="s">
        <v>1535</v>
      </c>
      <c r="D173" s="923"/>
      <c r="I173" s="923"/>
      <c r="J173" s="923"/>
      <c r="L173" s="988" t="s">
        <v>706</v>
      </c>
      <c r="M173" s="923"/>
      <c r="N173" s="988" t="b">
        <v>0</v>
      </c>
      <c r="P173" s="923"/>
      <c r="Q173" s="988" t="s">
        <v>1968</v>
      </c>
      <c r="T173" s="988" t="b">
        <v>0</v>
      </c>
      <c r="U173" s="988" t="b">
        <v>0</v>
      </c>
      <c r="V173" s="988" t="b">
        <v>0</v>
      </c>
      <c r="W173" s="988" t="b">
        <v>0</v>
      </c>
      <c r="X173" s="988" t="b">
        <v>0</v>
      </c>
      <c r="Y173" s="923"/>
      <c r="AA173" s="988" t="s">
        <v>1537</v>
      </c>
      <c r="AC173" s="923"/>
      <c r="AF173" s="923"/>
      <c r="AG173" s="988" t="s">
        <v>721</v>
      </c>
      <c r="AH173" s="988" t="s">
        <v>722</v>
      </c>
      <c r="AI173" s="988" t="s">
        <v>723</v>
      </c>
      <c r="AK173" s="988" t="s">
        <v>436</v>
      </c>
      <c r="AL173" s="988" t="s">
        <v>453</v>
      </c>
      <c r="AN173" s="923"/>
      <c r="AR173" s="988" t="b">
        <v>0</v>
      </c>
      <c r="AS173" s="988" t="b">
        <v>0</v>
      </c>
      <c r="AT173" s="988" t="b">
        <v>0</v>
      </c>
      <c r="AU173" s="923"/>
      <c r="AW173" s="988" t="s">
        <v>711</v>
      </c>
      <c r="AX173" s="988" t="s">
        <v>1969</v>
      </c>
      <c r="BE173" s="923"/>
      <c r="BG173" s="923"/>
      <c r="BH173" s="988">
        <v>9.331016495E9</v>
      </c>
      <c r="BI173" s="988" t="b">
        <v>0</v>
      </c>
      <c r="BK173" s="923"/>
      <c r="BL173" s="988" t="b">
        <v>0</v>
      </c>
      <c r="BM173" s="923"/>
      <c r="BN173" s="988" t="s">
        <v>1533</v>
      </c>
      <c r="BO173" s="923"/>
      <c r="BP173" s="923"/>
      <c r="BS173" s="923"/>
      <c r="BU173" s="923"/>
      <c r="BW173" s="923"/>
      <c r="BX173" s="923"/>
      <c r="BY173" s="923"/>
      <c r="BZ173" s="988" t="s">
        <v>1970</v>
      </c>
      <c r="CA173" s="923"/>
      <c r="CB173" s="988" t="s">
        <v>32</v>
      </c>
      <c r="CC173" s="923"/>
      <c r="CE173" s="923"/>
      <c r="CF173" s="1056"/>
      <c r="CG173" s="988" t="s">
        <v>436</v>
      </c>
      <c r="CH173" s="923"/>
      <c r="CI173" s="923"/>
      <c r="CJ173" s="988" t="b">
        <v>0</v>
      </c>
      <c r="CL173" s="923"/>
      <c r="CN173" s="923"/>
      <c r="CO173" s="988" t="b">
        <v>0</v>
      </c>
      <c r="CP173" s="923"/>
      <c r="CQ173" s="988" t="b">
        <v>1</v>
      </c>
      <c r="CU173" s="923"/>
      <c r="CV173" s="988" t="b">
        <v>1</v>
      </c>
      <c r="CW173" s="923"/>
      <c r="CX173" s="923"/>
      <c r="CZ173" s="988" t="s">
        <v>488</v>
      </c>
      <c r="DA173" s="923"/>
      <c r="DB173" s="988" t="s">
        <v>717</v>
      </c>
      <c r="DD173" s="988" t="s">
        <v>451</v>
      </c>
      <c r="DE173" s="988" t="s">
        <v>718</v>
      </c>
      <c r="DF173" s="988" t="s">
        <v>719</v>
      </c>
      <c r="DG173" s="923"/>
      <c r="DH173" s="923"/>
      <c r="DI173" s="988" t="s">
        <v>1971</v>
      </c>
      <c r="DJ173" s="988" t="s">
        <v>721</v>
      </c>
      <c r="DK173" s="988" t="s">
        <v>722</v>
      </c>
      <c r="DL173" s="988" t="s">
        <v>723</v>
      </c>
      <c r="DN173" s="923"/>
      <c r="DO173" s="923"/>
      <c r="DP173" s="923"/>
      <c r="DQ173" s="923"/>
      <c r="DR173" s="923"/>
      <c r="DS173" s="988" t="s">
        <v>1537</v>
      </c>
      <c r="DV173" s="923"/>
      <c r="DW173" s="988" t="s">
        <v>1972</v>
      </c>
      <c r="DX173" s="988" t="b">
        <v>0</v>
      </c>
      <c r="DY173" s="1058">
        <v>0.0</v>
      </c>
      <c r="DZ173" s="988" t="s">
        <v>454</v>
      </c>
      <c r="EA173" s="988" t="s">
        <v>727</v>
      </c>
      <c r="EB173" s="923"/>
      <c r="EE173" s="923"/>
    </row>
    <row r="174">
      <c r="A174" s="988" t="s">
        <v>1533</v>
      </c>
      <c r="B174" s="988" t="s">
        <v>1534</v>
      </c>
      <c r="C174" s="988" t="s">
        <v>1535</v>
      </c>
      <c r="I174" s="923"/>
      <c r="L174" s="988" t="s">
        <v>706</v>
      </c>
      <c r="N174" s="988" t="b">
        <v>0</v>
      </c>
      <c r="Q174" s="988" t="s">
        <v>1973</v>
      </c>
      <c r="T174" s="988" t="b">
        <v>0</v>
      </c>
      <c r="U174" s="988" t="b">
        <v>0</v>
      </c>
      <c r="V174" s="988" t="b">
        <v>0</v>
      </c>
      <c r="W174" s="988" t="b">
        <v>0</v>
      </c>
      <c r="X174" s="988" t="b">
        <v>0</v>
      </c>
      <c r="AA174" s="988" t="s">
        <v>1537</v>
      </c>
      <c r="AC174" s="923"/>
      <c r="AF174" s="923"/>
      <c r="AG174" s="988" t="s">
        <v>721</v>
      </c>
      <c r="AH174" s="988" t="s">
        <v>722</v>
      </c>
      <c r="AI174" s="988" t="s">
        <v>723</v>
      </c>
      <c r="AK174" s="988" t="s">
        <v>436</v>
      </c>
      <c r="AL174" s="988" t="s">
        <v>1538</v>
      </c>
      <c r="AN174" s="923"/>
      <c r="AR174" s="988" t="b">
        <v>0</v>
      </c>
      <c r="AS174" s="988" t="b">
        <v>0</v>
      </c>
      <c r="AT174" s="988" t="b">
        <v>0</v>
      </c>
      <c r="AU174" s="923"/>
      <c r="AW174" s="988" t="s">
        <v>711</v>
      </c>
      <c r="AX174" s="988" t="s">
        <v>1974</v>
      </c>
      <c r="BG174" s="923"/>
      <c r="BH174" s="988">
        <v>5.224311233347E12</v>
      </c>
      <c r="BI174" s="988" t="b">
        <v>0</v>
      </c>
      <c r="BK174" s="923"/>
      <c r="BL174" s="988" t="b">
        <v>0</v>
      </c>
      <c r="BM174" s="923"/>
      <c r="BN174" s="988" t="s">
        <v>1533</v>
      </c>
      <c r="BO174" s="923"/>
      <c r="BP174" s="923"/>
      <c r="BQ174" s="923"/>
      <c r="BS174" s="923"/>
      <c r="BU174" s="923"/>
      <c r="BW174" s="923"/>
      <c r="BX174" s="923"/>
      <c r="BY174" s="923"/>
      <c r="BZ174" s="988" t="s">
        <v>1975</v>
      </c>
      <c r="CA174" s="923"/>
      <c r="CB174" s="988" t="s">
        <v>32</v>
      </c>
      <c r="CC174" s="923"/>
      <c r="CE174" s="923"/>
      <c r="CF174" s="923"/>
      <c r="CG174" s="988" t="s">
        <v>436</v>
      </c>
      <c r="CH174" s="923"/>
      <c r="CI174" s="923"/>
      <c r="CJ174" s="988" t="b">
        <v>0</v>
      </c>
      <c r="CL174" s="923"/>
      <c r="CN174" s="923"/>
      <c r="CO174" s="988" t="b">
        <v>0</v>
      </c>
      <c r="CP174" s="923"/>
      <c r="CQ174" s="988" t="b">
        <v>1</v>
      </c>
      <c r="CU174" s="923"/>
      <c r="CV174" s="988" t="b">
        <v>1</v>
      </c>
      <c r="CW174" s="923"/>
      <c r="CZ174" s="988" t="s">
        <v>1976</v>
      </c>
      <c r="DA174" s="923"/>
      <c r="DB174" s="988" t="s">
        <v>717</v>
      </c>
      <c r="DD174" s="988" t="s">
        <v>451</v>
      </c>
      <c r="DE174" s="988" t="s">
        <v>718</v>
      </c>
      <c r="DF174" s="988" t="s">
        <v>719</v>
      </c>
      <c r="DG174" s="923"/>
      <c r="DH174" s="923"/>
      <c r="DI174" s="988" t="s">
        <v>1977</v>
      </c>
      <c r="DJ174" s="988" t="s">
        <v>721</v>
      </c>
      <c r="DK174" s="988" t="s">
        <v>722</v>
      </c>
      <c r="DL174" s="988" t="s">
        <v>723</v>
      </c>
      <c r="DN174" s="923"/>
      <c r="DR174" s="923"/>
      <c r="DS174" s="988" t="s">
        <v>1537</v>
      </c>
      <c r="DV174" s="923"/>
      <c r="DW174" s="988" t="s">
        <v>1272</v>
      </c>
      <c r="DX174" s="988" t="b">
        <v>0</v>
      </c>
      <c r="DY174" s="1058">
        <v>0.0</v>
      </c>
      <c r="DZ174" s="988" t="s">
        <v>454</v>
      </c>
      <c r="EA174" s="988" t="s">
        <v>727</v>
      </c>
      <c r="EB174" s="923"/>
      <c r="EC174" s="923"/>
      <c r="EE174" s="923"/>
      <c r="EF174" s="923"/>
    </row>
    <row r="175">
      <c r="A175" s="988" t="s">
        <v>1533</v>
      </c>
      <c r="B175" s="988" t="s">
        <v>1534</v>
      </c>
      <c r="C175" s="988" t="s">
        <v>1535</v>
      </c>
      <c r="D175" s="923"/>
      <c r="I175" s="923"/>
      <c r="J175" s="923"/>
      <c r="L175" s="988" t="s">
        <v>706</v>
      </c>
      <c r="M175" s="923"/>
      <c r="N175" s="988" t="b">
        <v>0</v>
      </c>
      <c r="O175" s="923"/>
      <c r="P175" s="923"/>
      <c r="Q175" s="988" t="s">
        <v>1978</v>
      </c>
      <c r="T175" s="988" t="b">
        <v>0</v>
      </c>
      <c r="U175" s="988" t="b">
        <v>0</v>
      </c>
      <c r="V175" s="988" t="b">
        <v>0</v>
      </c>
      <c r="W175" s="988" t="b">
        <v>0</v>
      </c>
      <c r="X175" s="988" t="b">
        <v>0</v>
      </c>
      <c r="AA175" s="988" t="s">
        <v>1537</v>
      </c>
      <c r="AC175" s="923"/>
      <c r="AF175" s="923"/>
      <c r="AG175" s="988" t="s">
        <v>721</v>
      </c>
      <c r="AH175" s="988" t="s">
        <v>722</v>
      </c>
      <c r="AI175" s="988" t="s">
        <v>723</v>
      </c>
      <c r="AJ175" s="923"/>
      <c r="AK175" s="988" t="s">
        <v>1979</v>
      </c>
      <c r="AL175" s="988" t="s">
        <v>440</v>
      </c>
      <c r="AN175" s="923"/>
      <c r="AR175" s="988" t="b">
        <v>0</v>
      </c>
      <c r="AS175" s="988" t="b">
        <v>0</v>
      </c>
      <c r="AT175" s="988" t="b">
        <v>0</v>
      </c>
      <c r="AU175" s="923"/>
      <c r="AW175" s="988" t="s">
        <v>711</v>
      </c>
      <c r="AX175" s="988" t="s">
        <v>1980</v>
      </c>
      <c r="BE175" s="923"/>
      <c r="BF175" s="923"/>
      <c r="BG175" s="923"/>
      <c r="BH175" s="988" t="s">
        <v>1981</v>
      </c>
      <c r="BI175" s="988" t="b">
        <v>0</v>
      </c>
      <c r="BK175" s="923"/>
      <c r="BL175" s="988" t="b">
        <v>0</v>
      </c>
      <c r="BM175" s="923"/>
      <c r="BN175" s="988" t="s">
        <v>1533</v>
      </c>
      <c r="BO175" s="923"/>
      <c r="BP175" s="923"/>
      <c r="BQ175" s="923"/>
      <c r="BS175" s="923"/>
      <c r="BT175" s="923"/>
      <c r="BU175" s="923"/>
      <c r="BW175" s="923"/>
      <c r="BX175" s="923"/>
      <c r="BY175" s="923"/>
      <c r="BZ175" s="988" t="s">
        <v>1982</v>
      </c>
      <c r="CA175" s="923"/>
      <c r="CB175" s="988" t="s">
        <v>32</v>
      </c>
      <c r="CC175" s="923"/>
      <c r="CE175" s="923"/>
      <c r="CF175" s="923"/>
      <c r="CG175" s="988" t="s">
        <v>441</v>
      </c>
      <c r="CH175" s="923"/>
      <c r="CI175" s="923"/>
      <c r="CJ175" s="988" t="b">
        <v>0</v>
      </c>
      <c r="CK175" s="923"/>
      <c r="CL175" s="923"/>
      <c r="CM175" s="923"/>
      <c r="CN175" s="923"/>
      <c r="CO175" s="988" t="b">
        <v>0</v>
      </c>
      <c r="CP175" s="923"/>
      <c r="CQ175" s="988" t="b">
        <v>1</v>
      </c>
      <c r="CU175" s="923"/>
      <c r="CV175" s="988" t="b">
        <v>1</v>
      </c>
      <c r="CW175" s="923"/>
      <c r="CX175" s="923"/>
      <c r="CZ175" s="988" t="s">
        <v>436</v>
      </c>
      <c r="DA175" s="923"/>
      <c r="DB175" s="988" t="s">
        <v>717</v>
      </c>
      <c r="DD175" s="988" t="s">
        <v>439</v>
      </c>
      <c r="DE175" s="988" t="s">
        <v>718</v>
      </c>
      <c r="DF175" s="988" t="s">
        <v>719</v>
      </c>
      <c r="DG175" s="923"/>
      <c r="DH175" s="923"/>
      <c r="DI175" s="988" t="s">
        <v>1983</v>
      </c>
      <c r="DJ175" s="988" t="s">
        <v>721</v>
      </c>
      <c r="DK175" s="988" t="s">
        <v>722</v>
      </c>
      <c r="DL175" s="988" t="s">
        <v>723</v>
      </c>
      <c r="DN175" s="923"/>
      <c r="DO175" s="923"/>
      <c r="DR175" s="923"/>
      <c r="DS175" s="988" t="s">
        <v>1537</v>
      </c>
      <c r="DV175" s="923"/>
      <c r="DW175" s="988" t="s">
        <v>1984</v>
      </c>
      <c r="DX175" s="988" t="b">
        <v>0</v>
      </c>
      <c r="DY175" s="1058">
        <v>0.0</v>
      </c>
      <c r="DZ175" s="988" t="s">
        <v>164</v>
      </c>
      <c r="EA175" s="988" t="s">
        <v>727</v>
      </c>
      <c r="EB175" s="923"/>
      <c r="EC175" s="923"/>
      <c r="ED175" s="923"/>
      <c r="EE175" s="923"/>
      <c r="EF175" s="923"/>
    </row>
    <row r="176">
      <c r="A176" s="988" t="s">
        <v>1533</v>
      </c>
      <c r="B176" s="988" t="s">
        <v>1534</v>
      </c>
      <c r="C176" s="988" t="s">
        <v>1535</v>
      </c>
      <c r="I176" s="923"/>
      <c r="L176" s="988" t="s">
        <v>706</v>
      </c>
      <c r="N176" s="988" t="b">
        <v>0</v>
      </c>
      <c r="Q176" s="988" t="s">
        <v>1985</v>
      </c>
      <c r="T176" s="988" t="b">
        <v>0</v>
      </c>
      <c r="U176" s="988" t="b">
        <v>0</v>
      </c>
      <c r="V176" s="988" t="b">
        <v>0</v>
      </c>
      <c r="W176" s="988" t="b">
        <v>0</v>
      </c>
      <c r="X176" s="988" t="b">
        <v>0</v>
      </c>
      <c r="AA176" s="988" t="s">
        <v>1537</v>
      </c>
      <c r="AC176" s="923"/>
      <c r="AF176" s="923"/>
      <c r="AG176" s="988" t="s">
        <v>721</v>
      </c>
      <c r="AH176" s="988" t="s">
        <v>722</v>
      </c>
      <c r="AI176" s="988" t="s">
        <v>723</v>
      </c>
      <c r="AK176" s="988" t="s">
        <v>1986</v>
      </c>
      <c r="AL176" s="988" t="s">
        <v>440</v>
      </c>
      <c r="AN176" s="923"/>
      <c r="AR176" s="988" t="b">
        <v>0</v>
      </c>
      <c r="AS176" s="988" t="b">
        <v>0</v>
      </c>
      <c r="AT176" s="988" t="b">
        <v>0</v>
      </c>
      <c r="AU176" s="923"/>
      <c r="AW176" s="988" t="s">
        <v>711</v>
      </c>
      <c r="AX176" s="988" t="s">
        <v>1987</v>
      </c>
      <c r="BG176" s="923"/>
      <c r="BH176" s="988">
        <v>5.551052507E9</v>
      </c>
      <c r="BI176" s="988" t="b">
        <v>0</v>
      </c>
      <c r="BK176" s="923"/>
      <c r="BL176" s="988" t="b">
        <v>0</v>
      </c>
      <c r="BM176" s="923"/>
      <c r="BN176" s="988" t="s">
        <v>1533</v>
      </c>
      <c r="BO176" s="923"/>
      <c r="BP176" s="923"/>
      <c r="BQ176" s="923"/>
      <c r="BS176" s="923"/>
      <c r="BU176" s="923"/>
      <c r="BW176" s="923"/>
      <c r="BX176" s="923"/>
      <c r="BY176" s="923"/>
      <c r="BZ176" s="988" t="s">
        <v>1988</v>
      </c>
      <c r="CA176" s="923"/>
      <c r="CB176" s="988" t="s">
        <v>32</v>
      </c>
      <c r="CC176" s="923"/>
      <c r="CE176" s="923"/>
      <c r="CF176" s="923"/>
      <c r="CG176" s="988" t="s">
        <v>484</v>
      </c>
      <c r="CH176" s="923"/>
      <c r="CI176" s="923"/>
      <c r="CJ176" s="988" t="b">
        <v>0</v>
      </c>
      <c r="CL176" s="923"/>
      <c r="CN176" s="923"/>
      <c r="CO176" s="988" t="b">
        <v>0</v>
      </c>
      <c r="CP176" s="923"/>
      <c r="CQ176" s="988" t="b">
        <v>1</v>
      </c>
      <c r="CU176" s="923"/>
      <c r="CV176" s="988" t="b">
        <v>1</v>
      </c>
      <c r="CW176" s="923"/>
      <c r="CZ176" s="988" t="s">
        <v>436</v>
      </c>
      <c r="DA176" s="923"/>
      <c r="DB176" s="988" t="s">
        <v>717</v>
      </c>
      <c r="DD176" s="988" t="s">
        <v>439</v>
      </c>
      <c r="DE176" s="988" t="s">
        <v>718</v>
      </c>
      <c r="DF176" s="988" t="s">
        <v>719</v>
      </c>
      <c r="DG176" s="923"/>
      <c r="DH176" s="923"/>
      <c r="DI176" s="988" t="s">
        <v>1989</v>
      </c>
      <c r="DJ176" s="988" t="s">
        <v>721</v>
      </c>
      <c r="DK176" s="988" t="s">
        <v>722</v>
      </c>
      <c r="DL176" s="988" t="s">
        <v>723</v>
      </c>
      <c r="DN176" s="923"/>
      <c r="DP176" s="923"/>
      <c r="DQ176" s="923"/>
      <c r="DR176" s="923"/>
      <c r="DS176" s="988" t="s">
        <v>1537</v>
      </c>
      <c r="DV176" s="923"/>
      <c r="DW176" s="988" t="s">
        <v>1990</v>
      </c>
      <c r="DX176" s="988" t="b">
        <v>0</v>
      </c>
      <c r="DY176" s="1058">
        <v>0.0</v>
      </c>
      <c r="DZ176" s="988" t="s">
        <v>164</v>
      </c>
      <c r="EA176" s="988" t="s">
        <v>727</v>
      </c>
      <c r="EB176" s="923"/>
      <c r="EC176" s="923"/>
      <c r="ED176" s="923"/>
      <c r="EE176" s="923"/>
      <c r="EF176" s="923"/>
    </row>
    <row r="177">
      <c r="A177" s="988" t="s">
        <v>1533</v>
      </c>
      <c r="B177" s="988" t="s">
        <v>1534</v>
      </c>
      <c r="C177" s="988" t="s">
        <v>1535</v>
      </c>
      <c r="D177" s="923"/>
      <c r="I177" s="923"/>
      <c r="J177" s="923"/>
      <c r="L177" s="988" t="s">
        <v>706</v>
      </c>
      <c r="M177" s="923"/>
      <c r="N177" s="988" t="b">
        <v>0</v>
      </c>
      <c r="P177" s="923"/>
      <c r="Q177" s="988" t="s">
        <v>1991</v>
      </c>
      <c r="T177" s="988" t="b">
        <v>0</v>
      </c>
      <c r="U177" s="988" t="b">
        <v>0</v>
      </c>
      <c r="V177" s="988" t="b">
        <v>0</v>
      </c>
      <c r="W177" s="988" t="b">
        <v>0</v>
      </c>
      <c r="X177" s="988" t="b">
        <v>0</v>
      </c>
      <c r="Y177" s="923"/>
      <c r="AA177" s="988" t="s">
        <v>1537</v>
      </c>
      <c r="AC177" s="923"/>
      <c r="AF177" s="923"/>
      <c r="AG177" s="988" t="s">
        <v>721</v>
      </c>
      <c r="AH177" s="988" t="s">
        <v>722</v>
      </c>
      <c r="AI177" s="988" t="s">
        <v>723</v>
      </c>
      <c r="AK177" s="988" t="s">
        <v>1992</v>
      </c>
      <c r="AL177" s="988" t="s">
        <v>440</v>
      </c>
      <c r="AN177" s="923"/>
      <c r="AR177" s="988" t="b">
        <v>0</v>
      </c>
      <c r="AS177" s="988" t="b">
        <v>0</v>
      </c>
      <c r="AT177" s="988" t="b">
        <v>0</v>
      </c>
      <c r="AU177" s="923"/>
      <c r="AW177" s="988" t="s">
        <v>711</v>
      </c>
      <c r="AX177" s="988" t="s">
        <v>1993</v>
      </c>
      <c r="BG177" s="923"/>
      <c r="BH177" s="988">
        <v>3.3349497E9</v>
      </c>
      <c r="BI177" s="988" t="b">
        <v>0</v>
      </c>
      <c r="BK177" s="923"/>
      <c r="BL177" s="988" t="b">
        <v>0</v>
      </c>
      <c r="BM177" s="923"/>
      <c r="BN177" s="988" t="s">
        <v>1533</v>
      </c>
      <c r="BO177" s="923"/>
      <c r="BP177" s="923"/>
      <c r="BQ177" s="923"/>
      <c r="BS177" s="923"/>
      <c r="BU177" s="923"/>
      <c r="BW177" s="923"/>
      <c r="BX177" s="923"/>
      <c r="BY177" s="923"/>
      <c r="BZ177" s="988" t="s">
        <v>1994</v>
      </c>
      <c r="CA177" s="923"/>
      <c r="CB177" s="988" t="s">
        <v>32</v>
      </c>
      <c r="CC177" s="923"/>
      <c r="CE177" s="923"/>
      <c r="CF177" s="923"/>
      <c r="CG177" s="988" t="s">
        <v>1809</v>
      </c>
      <c r="CH177" s="923"/>
      <c r="CI177" s="923"/>
      <c r="CJ177" s="988" t="b">
        <v>0</v>
      </c>
      <c r="CK177" s="1056"/>
      <c r="CL177" s="923"/>
      <c r="CN177" s="923"/>
      <c r="CO177" s="988" t="b">
        <v>0</v>
      </c>
      <c r="CP177" s="923"/>
      <c r="CQ177" s="988" t="b">
        <v>1</v>
      </c>
      <c r="CU177" s="923"/>
      <c r="CV177" s="988" t="b">
        <v>1</v>
      </c>
      <c r="CW177" s="923"/>
      <c r="CZ177" s="988" t="s">
        <v>436</v>
      </c>
      <c r="DA177" s="923"/>
      <c r="DB177" s="988" t="s">
        <v>717</v>
      </c>
      <c r="DC177" s="923"/>
      <c r="DD177" s="988" t="s">
        <v>439</v>
      </c>
      <c r="DE177" s="988" t="s">
        <v>718</v>
      </c>
      <c r="DF177" s="988" t="s">
        <v>719</v>
      </c>
      <c r="DG177" s="923"/>
      <c r="DH177" s="923"/>
      <c r="DI177" s="988" t="s">
        <v>1995</v>
      </c>
      <c r="DJ177" s="988" t="s">
        <v>721</v>
      </c>
      <c r="DK177" s="988" t="s">
        <v>722</v>
      </c>
      <c r="DL177" s="988" t="s">
        <v>723</v>
      </c>
      <c r="DN177" s="923"/>
      <c r="DO177" s="923"/>
      <c r="DP177" s="923"/>
      <c r="DQ177" s="923"/>
      <c r="DR177" s="923"/>
      <c r="DS177" s="988" t="s">
        <v>1537</v>
      </c>
      <c r="DV177" s="923"/>
      <c r="DW177" s="988" t="s">
        <v>1996</v>
      </c>
      <c r="DX177" s="988" t="b">
        <v>0</v>
      </c>
      <c r="DY177" s="1058">
        <v>0.0</v>
      </c>
      <c r="DZ177" s="988" t="s">
        <v>164</v>
      </c>
      <c r="EA177" s="988" t="s">
        <v>727</v>
      </c>
      <c r="EB177" s="923"/>
      <c r="EC177" s="923"/>
      <c r="ED177" s="923"/>
      <c r="EE177" s="923"/>
      <c r="EF177" s="923"/>
    </row>
    <row r="178">
      <c r="A178" s="988" t="s">
        <v>1533</v>
      </c>
      <c r="B178" s="988" t="s">
        <v>1534</v>
      </c>
      <c r="C178" s="988" t="s">
        <v>1535</v>
      </c>
      <c r="E178" s="988" t="s">
        <v>59</v>
      </c>
      <c r="I178" s="923"/>
      <c r="L178" s="988" t="s">
        <v>706</v>
      </c>
      <c r="N178" s="988" t="b">
        <v>1</v>
      </c>
      <c r="Q178" s="988" t="s">
        <v>1997</v>
      </c>
      <c r="R178" s="1060">
        <v>45722.0</v>
      </c>
      <c r="S178" s="988" t="s">
        <v>250</v>
      </c>
      <c r="T178" s="988" t="b">
        <v>0</v>
      </c>
      <c r="U178" s="988" t="b">
        <v>0</v>
      </c>
      <c r="V178" s="988" t="b">
        <v>0</v>
      </c>
      <c r="W178" s="988" t="b">
        <v>0</v>
      </c>
      <c r="X178" s="988" t="b">
        <v>0</v>
      </c>
      <c r="AA178" s="988" t="s">
        <v>1998</v>
      </c>
      <c r="AC178" s="923"/>
      <c r="AF178" s="988" t="s">
        <v>297</v>
      </c>
      <c r="AG178" s="988" t="s">
        <v>1533</v>
      </c>
      <c r="AH178" s="988" t="s">
        <v>1534</v>
      </c>
      <c r="AI178" s="988" t="s">
        <v>1535</v>
      </c>
      <c r="AN178" s="988" t="s">
        <v>710</v>
      </c>
      <c r="AQ178" s="988" t="s">
        <v>1999</v>
      </c>
      <c r="AR178" s="988" t="b">
        <v>0</v>
      </c>
      <c r="AS178" s="988" t="b">
        <v>0</v>
      </c>
      <c r="AT178" s="988" t="b">
        <v>0</v>
      </c>
      <c r="AU178" s="923"/>
      <c r="AW178" s="988" t="s">
        <v>711</v>
      </c>
      <c r="AX178" s="988" t="s">
        <v>2000</v>
      </c>
      <c r="AY178" s="988">
        <v>3.0</v>
      </c>
      <c r="BG178" s="923"/>
      <c r="BH178" s="1057" t="s">
        <v>2001</v>
      </c>
      <c r="BI178" s="988" t="b">
        <v>0</v>
      </c>
      <c r="BJ178" s="988" t="s">
        <v>2002</v>
      </c>
      <c r="BK178" s="923"/>
      <c r="BL178" s="988" t="b">
        <v>0</v>
      </c>
      <c r="BM178" s="988">
        <v>4.0</v>
      </c>
      <c r="BN178" s="988" t="s">
        <v>1533</v>
      </c>
      <c r="BO178" s="923"/>
      <c r="BP178" s="923"/>
      <c r="BS178" s="923"/>
      <c r="BU178" s="923"/>
      <c r="BW178" s="923"/>
      <c r="BX178" s="988" t="s">
        <v>2000</v>
      </c>
      <c r="BY178" s="923"/>
      <c r="BZ178" s="988" t="s">
        <v>2003</v>
      </c>
      <c r="CA178" s="923"/>
      <c r="CB178" s="988" t="s">
        <v>32</v>
      </c>
      <c r="CC178" s="923"/>
      <c r="CE178" s="923"/>
      <c r="CG178" s="923"/>
      <c r="CH178" s="988" t="s">
        <v>2004</v>
      </c>
      <c r="CI178" s="923"/>
      <c r="CJ178" s="988" t="b">
        <v>0</v>
      </c>
      <c r="CL178" s="923"/>
      <c r="CN178" s="923"/>
      <c r="CO178" s="988" t="b">
        <v>0</v>
      </c>
      <c r="CP178" s="923"/>
      <c r="CQ178" s="988" t="b">
        <v>1</v>
      </c>
      <c r="CU178" s="923"/>
      <c r="CV178" s="988" t="b">
        <v>1</v>
      </c>
      <c r="CW178" s="988" t="s">
        <v>2005</v>
      </c>
      <c r="CZ178" s="923"/>
      <c r="DA178" s="923"/>
      <c r="DB178" s="988" t="s">
        <v>717</v>
      </c>
      <c r="DD178" s="923"/>
      <c r="DE178" s="988" t="s">
        <v>718</v>
      </c>
      <c r="DF178" s="988" t="s">
        <v>719</v>
      </c>
      <c r="DG178" s="923"/>
      <c r="DH178" s="923"/>
      <c r="DI178" s="988" t="s">
        <v>2006</v>
      </c>
      <c r="DJ178" s="988" t="s">
        <v>721</v>
      </c>
      <c r="DK178" s="988" t="s">
        <v>722</v>
      </c>
      <c r="DL178" s="988" t="s">
        <v>723</v>
      </c>
      <c r="DN178" s="923"/>
      <c r="DO178" s="923"/>
      <c r="DP178" s="923"/>
      <c r="DQ178" s="923"/>
      <c r="DR178" s="923"/>
      <c r="DS178" s="988" t="s">
        <v>2007</v>
      </c>
      <c r="DV178" s="923"/>
      <c r="DW178" s="988" t="s">
        <v>2008</v>
      </c>
      <c r="DX178" s="988" t="b">
        <v>0</v>
      </c>
      <c r="DY178" s="1058">
        <v>0.0</v>
      </c>
      <c r="DZ178" s="923"/>
      <c r="EA178" s="988" t="s">
        <v>727</v>
      </c>
      <c r="EB178" s="923"/>
      <c r="EE178" s="923"/>
    </row>
    <row r="179">
      <c r="A179" s="988" t="s">
        <v>1533</v>
      </c>
      <c r="B179" s="988" t="s">
        <v>1534</v>
      </c>
      <c r="C179" s="988" t="s">
        <v>1535</v>
      </c>
      <c r="D179" s="923"/>
      <c r="E179" s="988" t="s">
        <v>59</v>
      </c>
      <c r="I179" s="923"/>
      <c r="J179" s="923"/>
      <c r="L179" s="988" t="s">
        <v>706</v>
      </c>
      <c r="M179" s="923"/>
      <c r="N179" s="988" t="b">
        <v>1</v>
      </c>
      <c r="O179" s="923"/>
      <c r="P179" s="923"/>
      <c r="Q179" s="988" t="s">
        <v>2009</v>
      </c>
      <c r="R179" s="1060">
        <v>45722.0</v>
      </c>
      <c r="S179" s="988" t="s">
        <v>250</v>
      </c>
      <c r="T179" s="988" t="b">
        <v>0</v>
      </c>
      <c r="U179" s="988" t="b">
        <v>0</v>
      </c>
      <c r="V179" s="988" t="b">
        <v>0</v>
      </c>
      <c r="W179" s="988" t="b">
        <v>0</v>
      </c>
      <c r="X179" s="988" t="b">
        <v>0</v>
      </c>
      <c r="Y179" s="923"/>
      <c r="AA179" s="988" t="s">
        <v>2010</v>
      </c>
      <c r="AC179" s="923"/>
      <c r="AF179" s="988" t="s">
        <v>297</v>
      </c>
      <c r="AG179" s="988" t="s">
        <v>1533</v>
      </c>
      <c r="AH179" s="988" t="s">
        <v>1534</v>
      </c>
      <c r="AI179" s="988" t="s">
        <v>1535</v>
      </c>
      <c r="AJ179" s="923"/>
      <c r="AN179" s="988" t="s">
        <v>710</v>
      </c>
      <c r="AQ179" s="988" t="s">
        <v>1999</v>
      </c>
      <c r="AR179" s="988" t="b">
        <v>0</v>
      </c>
      <c r="AS179" s="988" t="b">
        <v>0</v>
      </c>
      <c r="AT179" s="988" t="b">
        <v>0</v>
      </c>
      <c r="AU179" s="923"/>
      <c r="AW179" s="988" t="s">
        <v>711</v>
      </c>
      <c r="AX179" s="988" t="s">
        <v>2011</v>
      </c>
      <c r="AY179" s="988">
        <v>3.0</v>
      </c>
      <c r="BF179" s="923"/>
      <c r="BG179" s="923"/>
      <c r="BH179" s="1057" t="s">
        <v>2012</v>
      </c>
      <c r="BI179" s="988" t="b">
        <v>0</v>
      </c>
      <c r="BJ179" s="988" t="s">
        <v>2002</v>
      </c>
      <c r="BK179" s="923"/>
      <c r="BL179" s="988" t="b">
        <v>0</v>
      </c>
      <c r="BM179" s="988">
        <v>4.0</v>
      </c>
      <c r="BN179" s="988" t="s">
        <v>1533</v>
      </c>
      <c r="BO179" s="923"/>
      <c r="BP179" s="923"/>
      <c r="BS179" s="923"/>
      <c r="BU179" s="923"/>
      <c r="BW179" s="923"/>
      <c r="BX179" s="988" t="s">
        <v>2011</v>
      </c>
      <c r="BY179" s="923"/>
      <c r="BZ179" s="988" t="s">
        <v>2013</v>
      </c>
      <c r="CA179" s="923"/>
      <c r="CB179" s="988" t="s">
        <v>32</v>
      </c>
      <c r="CC179" s="923"/>
      <c r="CE179" s="923"/>
      <c r="CG179" s="923"/>
      <c r="CH179" s="988" t="s">
        <v>2014</v>
      </c>
      <c r="CI179" s="923"/>
      <c r="CJ179" s="988" t="b">
        <v>0</v>
      </c>
      <c r="CL179" s="923"/>
      <c r="CN179" s="923"/>
      <c r="CO179" s="988" t="b">
        <v>0</v>
      </c>
      <c r="CP179" s="923"/>
      <c r="CQ179" s="988" t="b">
        <v>1</v>
      </c>
      <c r="CR179" s="923"/>
      <c r="CU179" s="923"/>
      <c r="CV179" s="988" t="b">
        <v>1</v>
      </c>
      <c r="CW179" s="988" t="s">
        <v>2005</v>
      </c>
      <c r="CZ179" s="923"/>
      <c r="DA179" s="923"/>
      <c r="DB179" s="988" t="s">
        <v>717</v>
      </c>
      <c r="DC179" s="923"/>
      <c r="DD179" s="923"/>
      <c r="DE179" s="988" t="s">
        <v>718</v>
      </c>
      <c r="DF179" s="988" t="s">
        <v>719</v>
      </c>
      <c r="DG179" s="923"/>
      <c r="DH179" s="923"/>
      <c r="DI179" s="988" t="s">
        <v>2015</v>
      </c>
      <c r="DJ179" s="988" t="s">
        <v>721</v>
      </c>
      <c r="DK179" s="988" t="s">
        <v>722</v>
      </c>
      <c r="DL179" s="988" t="s">
        <v>723</v>
      </c>
      <c r="DN179" s="923"/>
      <c r="DO179" s="923"/>
      <c r="DP179" s="923"/>
      <c r="DR179" s="923"/>
      <c r="DS179" s="988" t="s">
        <v>2016</v>
      </c>
      <c r="DV179" s="923"/>
      <c r="DW179" s="988" t="s">
        <v>2017</v>
      </c>
      <c r="DX179" s="988" t="b">
        <v>0</v>
      </c>
      <c r="DY179" s="1058">
        <v>0.0</v>
      </c>
      <c r="DZ179" s="923"/>
      <c r="EA179" s="988" t="s">
        <v>727</v>
      </c>
      <c r="EB179" s="923"/>
      <c r="EE179" s="923"/>
    </row>
    <row r="180">
      <c r="A180" s="988" t="s">
        <v>2018</v>
      </c>
      <c r="B180" s="988" t="s">
        <v>2019</v>
      </c>
      <c r="C180" s="988" t="s">
        <v>2020</v>
      </c>
      <c r="I180" s="923"/>
      <c r="L180" s="988" t="s">
        <v>706</v>
      </c>
      <c r="N180" s="988" t="b">
        <v>1</v>
      </c>
      <c r="Q180" s="988" t="s">
        <v>2021</v>
      </c>
      <c r="T180" s="988" t="b">
        <v>0</v>
      </c>
      <c r="U180" s="988" t="b">
        <v>0</v>
      </c>
      <c r="V180" s="988" t="b">
        <v>0</v>
      </c>
      <c r="W180" s="988" t="b">
        <v>0</v>
      </c>
      <c r="X180" s="988" t="b">
        <v>0</v>
      </c>
      <c r="AA180" s="988" t="s">
        <v>2022</v>
      </c>
      <c r="AC180" s="988" t="s">
        <v>736</v>
      </c>
      <c r="AF180" s="988" t="s">
        <v>297</v>
      </c>
      <c r="AG180" s="988" t="s">
        <v>2018</v>
      </c>
      <c r="AH180" s="988" t="s">
        <v>2019</v>
      </c>
      <c r="AI180" s="988" t="s">
        <v>2020</v>
      </c>
      <c r="AN180" s="988" t="s">
        <v>710</v>
      </c>
      <c r="AR180" s="988" t="b">
        <v>0</v>
      </c>
      <c r="AS180" s="988" t="b">
        <v>0</v>
      </c>
      <c r="AT180" s="988" t="b">
        <v>0</v>
      </c>
      <c r="AU180" s="923"/>
      <c r="AW180" s="988" t="s">
        <v>711</v>
      </c>
      <c r="AX180" s="988" t="s">
        <v>2023</v>
      </c>
      <c r="BE180" s="988" t="s">
        <v>2024</v>
      </c>
      <c r="BG180" s="923"/>
      <c r="BH180" s="1057" t="s">
        <v>2025</v>
      </c>
      <c r="BI180" s="988" t="b">
        <v>0</v>
      </c>
      <c r="BK180" s="923"/>
      <c r="BL180" s="988" t="b">
        <v>0</v>
      </c>
      <c r="BM180" s="988">
        <v>4.0</v>
      </c>
      <c r="BN180" s="988" t="s">
        <v>2026</v>
      </c>
      <c r="BO180" s="923"/>
      <c r="BP180" s="923"/>
      <c r="BQ180" s="923"/>
      <c r="BS180" s="923"/>
      <c r="BU180" s="923"/>
      <c r="BW180" s="923"/>
      <c r="BX180" s="988" t="s">
        <v>2023</v>
      </c>
      <c r="BY180" s="923"/>
      <c r="BZ180" s="988" t="s">
        <v>2027</v>
      </c>
      <c r="CA180" s="923"/>
      <c r="CB180" s="988" t="s">
        <v>32</v>
      </c>
      <c r="CC180" s="923"/>
      <c r="CE180" s="923"/>
      <c r="CF180" s="923"/>
      <c r="CG180" s="923"/>
      <c r="CH180" s="988" t="s">
        <v>2028</v>
      </c>
      <c r="CI180" s="923"/>
      <c r="CJ180" s="988" t="b">
        <v>0</v>
      </c>
      <c r="CL180" s="923"/>
      <c r="CN180" s="923"/>
      <c r="CO180" s="988" t="b">
        <v>0</v>
      </c>
      <c r="CP180" s="923"/>
      <c r="CQ180" s="988" t="b">
        <v>1</v>
      </c>
      <c r="CU180" s="923"/>
      <c r="CV180" s="988" t="b">
        <v>1</v>
      </c>
      <c r="CW180" s="923"/>
      <c r="CZ180" s="923"/>
      <c r="DA180" s="923"/>
      <c r="DB180" s="988" t="s">
        <v>717</v>
      </c>
      <c r="DD180" s="923"/>
      <c r="DE180" s="988" t="s">
        <v>718</v>
      </c>
      <c r="DF180" s="988" t="s">
        <v>719</v>
      </c>
      <c r="DG180" s="923"/>
      <c r="DH180" s="923"/>
      <c r="DI180" s="988" t="s">
        <v>2029</v>
      </c>
      <c r="DJ180" s="988" t="s">
        <v>721</v>
      </c>
      <c r="DK180" s="988" t="s">
        <v>722</v>
      </c>
      <c r="DL180" s="988" t="s">
        <v>723</v>
      </c>
      <c r="DN180" s="923"/>
      <c r="DO180" s="988" t="s">
        <v>927</v>
      </c>
      <c r="DP180" s="923"/>
      <c r="DQ180" s="923"/>
      <c r="DR180" s="923"/>
      <c r="DS180" s="988" t="s">
        <v>2028</v>
      </c>
      <c r="DV180" s="923"/>
      <c r="DW180" s="988" t="s">
        <v>2030</v>
      </c>
      <c r="DX180" s="988" t="b">
        <v>0</v>
      </c>
      <c r="DY180" s="1058">
        <v>0.0</v>
      </c>
      <c r="DZ180" s="923"/>
      <c r="EA180" s="988" t="s">
        <v>727</v>
      </c>
      <c r="EB180" s="923"/>
      <c r="EC180" s="923"/>
      <c r="ED180" s="923"/>
      <c r="EE180" s="923"/>
      <c r="EF180" s="923"/>
    </row>
    <row r="181">
      <c r="A181" s="988" t="s">
        <v>2018</v>
      </c>
      <c r="B181" s="988" t="s">
        <v>2019</v>
      </c>
      <c r="C181" s="988" t="s">
        <v>2020</v>
      </c>
      <c r="I181" s="923"/>
      <c r="J181" s="923"/>
      <c r="L181" s="988" t="s">
        <v>706</v>
      </c>
      <c r="N181" s="988" t="b">
        <v>1</v>
      </c>
      <c r="P181" s="923"/>
      <c r="Q181" s="988" t="s">
        <v>2031</v>
      </c>
      <c r="T181" s="988" t="b">
        <v>0</v>
      </c>
      <c r="U181" s="988" t="b">
        <v>0</v>
      </c>
      <c r="V181" s="988" t="b">
        <v>0</v>
      </c>
      <c r="W181" s="988" t="b">
        <v>0</v>
      </c>
      <c r="X181" s="988" t="b">
        <v>0</v>
      </c>
      <c r="Y181" s="923"/>
      <c r="AA181" s="988" t="s">
        <v>2032</v>
      </c>
      <c r="AC181" s="988" t="s">
        <v>736</v>
      </c>
      <c r="AF181" s="988" t="s">
        <v>297</v>
      </c>
      <c r="AG181" s="988" t="s">
        <v>2018</v>
      </c>
      <c r="AH181" s="988" t="s">
        <v>2019</v>
      </c>
      <c r="AI181" s="988" t="s">
        <v>2020</v>
      </c>
      <c r="AN181" s="988" t="s">
        <v>710</v>
      </c>
      <c r="AR181" s="988" t="b">
        <v>0</v>
      </c>
      <c r="AS181" s="988" t="b">
        <v>0</v>
      </c>
      <c r="AT181" s="988" t="b">
        <v>0</v>
      </c>
      <c r="AU181" s="923"/>
      <c r="AW181" s="988" t="s">
        <v>711</v>
      </c>
      <c r="AX181" s="988" t="s">
        <v>2033</v>
      </c>
      <c r="BE181" s="988" t="s">
        <v>2024</v>
      </c>
      <c r="BG181" s="923"/>
      <c r="BH181" s="1057" t="s">
        <v>2034</v>
      </c>
      <c r="BI181" s="988" t="b">
        <v>0</v>
      </c>
      <c r="BK181" s="923"/>
      <c r="BL181" s="988" t="b">
        <v>0</v>
      </c>
      <c r="BM181" s="988">
        <v>4.0</v>
      </c>
      <c r="BN181" s="988" t="s">
        <v>2026</v>
      </c>
      <c r="BO181" s="923"/>
      <c r="BP181" s="923"/>
      <c r="BQ181" s="923"/>
      <c r="BR181" s="923"/>
      <c r="BS181" s="923"/>
      <c r="BT181" s="923"/>
      <c r="BU181" s="923"/>
      <c r="BW181" s="923"/>
      <c r="BX181" s="988" t="s">
        <v>2033</v>
      </c>
      <c r="BY181" s="923"/>
      <c r="BZ181" s="988" t="s">
        <v>2035</v>
      </c>
      <c r="CA181" s="923"/>
      <c r="CB181" s="988" t="s">
        <v>32</v>
      </c>
      <c r="CC181" s="923"/>
      <c r="CE181" s="923"/>
      <c r="CF181" s="923"/>
      <c r="CG181" s="923"/>
      <c r="CH181" s="988" t="s">
        <v>2036</v>
      </c>
      <c r="CI181" s="923"/>
      <c r="CJ181" s="988" t="b">
        <v>0</v>
      </c>
      <c r="CL181" s="923"/>
      <c r="CN181" s="923"/>
      <c r="CO181" s="988" t="b">
        <v>0</v>
      </c>
      <c r="CP181" s="923"/>
      <c r="CQ181" s="988" t="b">
        <v>1</v>
      </c>
      <c r="CU181" s="923"/>
      <c r="CV181" s="988" t="b">
        <v>1</v>
      </c>
      <c r="CW181" s="923"/>
      <c r="CX181" s="923"/>
      <c r="CZ181" s="923"/>
      <c r="DA181" s="923"/>
      <c r="DB181" s="988" t="s">
        <v>717</v>
      </c>
      <c r="DD181" s="923"/>
      <c r="DE181" s="988" t="s">
        <v>718</v>
      </c>
      <c r="DF181" s="988" t="s">
        <v>719</v>
      </c>
      <c r="DG181" s="923"/>
      <c r="DH181" s="923"/>
      <c r="DI181" s="988" t="s">
        <v>2037</v>
      </c>
      <c r="DJ181" s="988" t="s">
        <v>721</v>
      </c>
      <c r="DK181" s="988" t="s">
        <v>722</v>
      </c>
      <c r="DL181" s="988" t="s">
        <v>723</v>
      </c>
      <c r="DN181" s="923"/>
      <c r="DO181" s="988" t="s">
        <v>927</v>
      </c>
      <c r="DP181" s="923"/>
      <c r="DQ181" s="923"/>
      <c r="DR181" s="923"/>
      <c r="DS181" s="988" t="s">
        <v>2036</v>
      </c>
      <c r="DV181" s="923"/>
      <c r="DW181" s="988" t="s">
        <v>2038</v>
      </c>
      <c r="DX181" s="988" t="b">
        <v>0</v>
      </c>
      <c r="DY181" s="1058">
        <v>0.0</v>
      </c>
      <c r="DZ181" s="923"/>
      <c r="EA181" s="988" t="s">
        <v>727</v>
      </c>
      <c r="EB181" s="923"/>
      <c r="EC181" s="923"/>
      <c r="ED181" s="923"/>
      <c r="EE181" s="923"/>
      <c r="EF181" s="923"/>
    </row>
    <row r="182">
      <c r="A182" s="988" t="s">
        <v>2039</v>
      </c>
      <c r="B182" s="988" t="s">
        <v>2040</v>
      </c>
      <c r="C182" s="988" t="s">
        <v>2041</v>
      </c>
      <c r="D182" s="923"/>
      <c r="E182" s="988" t="s">
        <v>46</v>
      </c>
      <c r="I182" s="923"/>
      <c r="K182" s="923"/>
      <c r="L182" s="988" t="s">
        <v>706</v>
      </c>
      <c r="N182" s="988" t="b">
        <v>1</v>
      </c>
      <c r="O182" s="923"/>
      <c r="Q182" s="988" t="s">
        <v>2042</v>
      </c>
      <c r="R182" s="1060">
        <v>45719.0</v>
      </c>
      <c r="S182" s="988" t="s">
        <v>236</v>
      </c>
      <c r="T182" s="988" t="b">
        <v>0</v>
      </c>
      <c r="U182" s="988" t="b">
        <v>0</v>
      </c>
      <c r="V182" s="988" t="b">
        <v>0</v>
      </c>
      <c r="W182" s="988" t="b">
        <v>0</v>
      </c>
      <c r="X182" s="988" t="b">
        <v>0</v>
      </c>
      <c r="Y182" s="988" t="s">
        <v>180</v>
      </c>
      <c r="Z182" s="988" t="s">
        <v>2043</v>
      </c>
      <c r="AA182" s="988" t="s">
        <v>2044</v>
      </c>
      <c r="AB182" s="988" t="s">
        <v>2045</v>
      </c>
      <c r="AC182" s="988" t="s">
        <v>736</v>
      </c>
      <c r="AF182" s="988" t="s">
        <v>297</v>
      </c>
      <c r="AG182" s="988" t="s">
        <v>1533</v>
      </c>
      <c r="AH182" s="988" t="s">
        <v>1534</v>
      </c>
      <c r="AI182" s="988" t="s">
        <v>1535</v>
      </c>
      <c r="AJ182" s="988" t="s">
        <v>2046</v>
      </c>
      <c r="AN182" s="988" t="s">
        <v>710</v>
      </c>
      <c r="AO182" s="988" t="s">
        <v>2047</v>
      </c>
      <c r="AQ182" s="988" t="s">
        <v>2048</v>
      </c>
      <c r="AR182" s="988" t="b">
        <v>0</v>
      </c>
      <c r="AS182" s="988" t="b">
        <v>0</v>
      </c>
      <c r="AT182" s="988" t="b">
        <v>0</v>
      </c>
      <c r="AU182" s="988" t="s">
        <v>2049</v>
      </c>
      <c r="AW182" s="988" t="s">
        <v>2050</v>
      </c>
      <c r="AX182" s="988" t="s">
        <v>2051</v>
      </c>
      <c r="AY182" s="988">
        <v>1.0</v>
      </c>
      <c r="AZ182" s="988" t="s">
        <v>2047</v>
      </c>
      <c r="BF182" s="923"/>
      <c r="BG182" s="923"/>
      <c r="BH182" s="1057" t="s">
        <v>2052</v>
      </c>
      <c r="BI182" s="988" t="b">
        <v>0</v>
      </c>
      <c r="BK182" s="923"/>
      <c r="BL182" s="988" t="b">
        <v>0</v>
      </c>
      <c r="BM182" s="988">
        <v>4.0</v>
      </c>
      <c r="BN182" s="988" t="s">
        <v>1533</v>
      </c>
      <c r="BO182" s="923"/>
      <c r="BP182" s="988" t="s">
        <v>2053</v>
      </c>
      <c r="BQ182" s="988" t="s">
        <v>2054</v>
      </c>
      <c r="BR182" s="988" t="s">
        <v>2055</v>
      </c>
      <c r="BS182" s="988" t="s">
        <v>2056</v>
      </c>
      <c r="BT182" s="988" t="s">
        <v>2057</v>
      </c>
      <c r="BU182" s="988" t="s">
        <v>2058</v>
      </c>
      <c r="BW182" s="923"/>
      <c r="BX182" s="988" t="s">
        <v>2051</v>
      </c>
      <c r="BY182" s="923"/>
      <c r="BZ182" s="988" t="s">
        <v>2059</v>
      </c>
      <c r="CA182" s="923"/>
      <c r="CB182" s="988" t="s">
        <v>32</v>
      </c>
      <c r="CC182" s="923"/>
      <c r="CE182" s="923"/>
      <c r="CF182" s="988" t="s">
        <v>2047</v>
      </c>
      <c r="CG182" s="923"/>
      <c r="CH182" s="988" t="s">
        <v>2060</v>
      </c>
      <c r="CI182" s="923"/>
      <c r="CJ182" s="988" t="b">
        <v>0</v>
      </c>
      <c r="CK182" s="1056"/>
      <c r="CL182" s="923"/>
      <c r="CM182" s="988" t="s">
        <v>2047</v>
      </c>
      <c r="CN182" s="923"/>
      <c r="CO182" s="988" t="b">
        <v>0</v>
      </c>
      <c r="CP182" s="923"/>
      <c r="CQ182" s="988" t="b">
        <v>1</v>
      </c>
      <c r="CR182" s="923"/>
      <c r="CU182" s="923"/>
      <c r="CV182" s="988" t="b">
        <v>1</v>
      </c>
      <c r="CW182" s="988" t="s">
        <v>2005</v>
      </c>
      <c r="CZ182" s="923"/>
      <c r="DA182" s="988" t="s">
        <v>2061</v>
      </c>
      <c r="DB182" s="988" t="s">
        <v>717</v>
      </c>
      <c r="DC182" s="923"/>
      <c r="DD182" s="923"/>
      <c r="DE182" s="988" t="s">
        <v>718</v>
      </c>
      <c r="DF182" s="988" t="s">
        <v>719</v>
      </c>
      <c r="DG182" s="923"/>
      <c r="DH182" s="923"/>
      <c r="DI182" s="988" t="s">
        <v>2062</v>
      </c>
      <c r="DJ182" s="988" t="s">
        <v>721</v>
      </c>
      <c r="DK182" s="988" t="s">
        <v>722</v>
      </c>
      <c r="DL182" s="988" t="s">
        <v>723</v>
      </c>
      <c r="DN182" s="923"/>
      <c r="DP182" s="988" t="s">
        <v>1200</v>
      </c>
      <c r="DQ182" s="923"/>
      <c r="DR182" s="923"/>
      <c r="DS182" s="988" t="s">
        <v>2060</v>
      </c>
      <c r="DV182" s="923"/>
      <c r="DW182" s="988" t="s">
        <v>2063</v>
      </c>
      <c r="DX182" s="988" t="b">
        <v>0</v>
      </c>
      <c r="DY182" s="1058">
        <v>10.0</v>
      </c>
      <c r="DZ182" s="923"/>
      <c r="EA182" s="988" t="s">
        <v>727</v>
      </c>
      <c r="EB182" s="923"/>
      <c r="EC182" s="923"/>
      <c r="ED182" s="923"/>
      <c r="EE182" s="923"/>
      <c r="EF182" s="923"/>
    </row>
    <row r="183">
      <c r="A183" s="988" t="s">
        <v>1533</v>
      </c>
      <c r="B183" s="988" t="s">
        <v>1534</v>
      </c>
      <c r="C183" s="988" t="s">
        <v>1535</v>
      </c>
      <c r="D183" s="923"/>
      <c r="E183" s="988" t="s">
        <v>57</v>
      </c>
      <c r="I183" s="923"/>
      <c r="J183" s="923"/>
      <c r="L183" s="988" t="s">
        <v>706</v>
      </c>
      <c r="M183" s="923"/>
      <c r="N183" s="988" t="b">
        <v>1</v>
      </c>
      <c r="P183" s="923"/>
      <c r="Q183" s="988" t="s">
        <v>2064</v>
      </c>
      <c r="R183" s="1060">
        <v>45719.0</v>
      </c>
      <c r="S183" s="988" t="s">
        <v>250</v>
      </c>
      <c r="T183" s="988" t="b">
        <v>0</v>
      </c>
      <c r="U183" s="988" t="b">
        <v>0</v>
      </c>
      <c r="V183" s="988" t="b">
        <v>0</v>
      </c>
      <c r="W183" s="988" t="b">
        <v>0</v>
      </c>
      <c r="X183" s="988" t="b">
        <v>0</v>
      </c>
      <c r="Y183" s="923"/>
      <c r="Z183" s="923"/>
      <c r="AA183" s="988" t="s">
        <v>2065</v>
      </c>
      <c r="AB183" s="923"/>
      <c r="AC183" s="923"/>
      <c r="AF183" s="923"/>
      <c r="AG183" s="988" t="s">
        <v>721</v>
      </c>
      <c r="AH183" s="988" t="s">
        <v>722</v>
      </c>
      <c r="AI183" s="988" t="s">
        <v>723</v>
      </c>
      <c r="AJ183" s="923"/>
      <c r="AK183" s="988" t="s">
        <v>565</v>
      </c>
      <c r="AL183" s="988" t="s">
        <v>440</v>
      </c>
      <c r="AN183" s="923"/>
      <c r="AO183" s="923"/>
      <c r="AQ183" s="988" t="s">
        <v>1999</v>
      </c>
      <c r="AR183" s="988" t="b">
        <v>0</v>
      </c>
      <c r="AS183" s="988" t="b">
        <v>0</v>
      </c>
      <c r="AT183" s="988" t="b">
        <v>0</v>
      </c>
      <c r="AU183" s="923"/>
      <c r="AW183" s="988" t="s">
        <v>711</v>
      </c>
      <c r="AX183" s="988" t="s">
        <v>2066</v>
      </c>
      <c r="AY183" s="988">
        <v>1.0</v>
      </c>
      <c r="AZ183" s="923"/>
      <c r="BE183" s="923"/>
      <c r="BG183" s="923"/>
      <c r="BH183" s="988">
        <v>4.251198797E9</v>
      </c>
      <c r="BI183" s="988" t="b">
        <v>0</v>
      </c>
      <c r="BJ183" s="988" t="s">
        <v>2067</v>
      </c>
      <c r="BK183" s="923"/>
      <c r="BL183" s="988" t="b">
        <v>0</v>
      </c>
      <c r="BM183" s="923"/>
      <c r="BN183" s="988" t="s">
        <v>1533</v>
      </c>
      <c r="BO183" s="923"/>
      <c r="BP183" s="923"/>
      <c r="BQ183" s="923"/>
      <c r="BR183" s="923"/>
      <c r="BS183" s="923"/>
      <c r="BT183" s="923"/>
      <c r="BU183" s="923"/>
      <c r="BW183" s="923"/>
      <c r="BX183" s="988" t="s">
        <v>2066</v>
      </c>
      <c r="BY183" s="923"/>
      <c r="BZ183" s="988" t="s">
        <v>563</v>
      </c>
      <c r="CA183" s="923"/>
      <c r="CB183" s="988" t="s">
        <v>32</v>
      </c>
      <c r="CC183" s="923"/>
      <c r="CE183" s="923"/>
      <c r="CF183" s="923"/>
      <c r="CG183" s="988" t="s">
        <v>502</v>
      </c>
      <c r="CH183" s="988" t="s">
        <v>2068</v>
      </c>
      <c r="CI183" s="923"/>
      <c r="CJ183" s="988" t="b">
        <v>0</v>
      </c>
      <c r="CL183" s="923"/>
      <c r="CM183" s="923"/>
      <c r="CN183" s="923"/>
      <c r="CO183" s="988" t="b">
        <v>0</v>
      </c>
      <c r="CP183" s="923"/>
      <c r="CQ183" s="988" t="b">
        <v>1</v>
      </c>
      <c r="CU183" s="923"/>
      <c r="CV183" s="988" t="b">
        <v>1</v>
      </c>
      <c r="CW183" s="988" t="s">
        <v>2005</v>
      </c>
      <c r="CX183" s="923"/>
      <c r="CZ183" s="988" t="s">
        <v>436</v>
      </c>
      <c r="DA183" s="923"/>
      <c r="DB183" s="988" t="s">
        <v>717</v>
      </c>
      <c r="DD183" s="988" t="s">
        <v>439</v>
      </c>
      <c r="DE183" s="988" t="s">
        <v>718</v>
      </c>
      <c r="DF183" s="988" t="s">
        <v>719</v>
      </c>
      <c r="DG183" s="923"/>
      <c r="DH183" s="923"/>
      <c r="DI183" s="988" t="s">
        <v>2069</v>
      </c>
      <c r="DJ183" s="988" t="s">
        <v>721</v>
      </c>
      <c r="DK183" s="988" t="s">
        <v>722</v>
      </c>
      <c r="DL183" s="988" t="s">
        <v>723</v>
      </c>
      <c r="DN183" s="923"/>
      <c r="DP183" s="923"/>
      <c r="DQ183" s="923"/>
      <c r="DR183" s="923"/>
      <c r="DS183" s="988" t="s">
        <v>2070</v>
      </c>
      <c r="DV183" s="923"/>
      <c r="DW183" s="988" t="s">
        <v>2071</v>
      </c>
      <c r="DX183" s="988" t="b">
        <v>0</v>
      </c>
      <c r="DY183" s="1058">
        <v>0.0</v>
      </c>
      <c r="DZ183" s="988" t="s">
        <v>164</v>
      </c>
      <c r="EA183" s="988" t="s">
        <v>727</v>
      </c>
      <c r="EB183" s="923"/>
      <c r="EE183" s="923"/>
    </row>
    <row r="184">
      <c r="A184" s="988" t="s">
        <v>1533</v>
      </c>
      <c r="B184" s="988" t="s">
        <v>1534</v>
      </c>
      <c r="C184" s="988" t="s">
        <v>1535</v>
      </c>
      <c r="D184" s="923"/>
      <c r="E184" s="988" t="s">
        <v>48</v>
      </c>
      <c r="I184" s="923"/>
      <c r="L184" s="988" t="s">
        <v>706</v>
      </c>
      <c r="N184" s="988" t="b">
        <v>1</v>
      </c>
      <c r="Q184" s="988" t="s">
        <v>2072</v>
      </c>
      <c r="R184" s="1060">
        <v>45719.0</v>
      </c>
      <c r="S184" s="988" t="s">
        <v>247</v>
      </c>
      <c r="T184" s="988" t="b">
        <v>0</v>
      </c>
      <c r="U184" s="988" t="b">
        <v>0</v>
      </c>
      <c r="V184" s="988" t="b">
        <v>0</v>
      </c>
      <c r="W184" s="988" t="b">
        <v>0</v>
      </c>
      <c r="X184" s="988" t="b">
        <v>0</v>
      </c>
      <c r="Z184" s="988" t="s">
        <v>2043</v>
      </c>
      <c r="AA184" s="988" t="s">
        <v>2065</v>
      </c>
      <c r="AC184" s="923"/>
      <c r="AF184" s="923"/>
      <c r="AG184" s="988" t="s">
        <v>721</v>
      </c>
      <c r="AH184" s="988" t="s">
        <v>722</v>
      </c>
      <c r="AI184" s="988" t="s">
        <v>723</v>
      </c>
      <c r="AK184" s="988" t="s">
        <v>561</v>
      </c>
      <c r="AL184" s="988" t="s">
        <v>440</v>
      </c>
      <c r="AN184" s="923"/>
      <c r="AO184" s="988" t="s">
        <v>2073</v>
      </c>
      <c r="AQ184" s="988" t="s">
        <v>1999</v>
      </c>
      <c r="AR184" s="988" t="b">
        <v>0</v>
      </c>
      <c r="AS184" s="988" t="b">
        <v>0</v>
      </c>
      <c r="AT184" s="988" t="b">
        <v>0</v>
      </c>
      <c r="AU184" s="923"/>
      <c r="AV184" s="923"/>
      <c r="AW184" s="988" t="s">
        <v>711</v>
      </c>
      <c r="AX184" s="988" t="s">
        <v>2074</v>
      </c>
      <c r="AY184" s="988">
        <v>3.0</v>
      </c>
      <c r="AZ184" s="988" t="s">
        <v>2073</v>
      </c>
      <c r="BG184" s="923"/>
      <c r="BH184" s="988">
        <v>8.713478701E9</v>
      </c>
      <c r="BI184" s="988" t="b">
        <v>0</v>
      </c>
      <c r="BJ184" s="988" t="s">
        <v>2002</v>
      </c>
      <c r="BK184" s="923"/>
      <c r="BL184" s="988" t="b">
        <v>0</v>
      </c>
      <c r="BM184" s="923"/>
      <c r="BN184" s="988" t="s">
        <v>1533</v>
      </c>
      <c r="BO184" s="923"/>
      <c r="BP184" s="988" t="s">
        <v>2075</v>
      </c>
      <c r="BQ184" s="988" t="s">
        <v>2076</v>
      </c>
      <c r="BS184" s="923"/>
      <c r="BU184" s="923"/>
      <c r="BW184" s="923"/>
      <c r="BX184" s="988" t="s">
        <v>2074</v>
      </c>
      <c r="BY184" s="923"/>
      <c r="BZ184" s="988" t="s">
        <v>560</v>
      </c>
      <c r="CA184" s="923"/>
      <c r="CB184" s="988" t="s">
        <v>32</v>
      </c>
      <c r="CC184" s="923"/>
      <c r="CE184" s="923"/>
      <c r="CF184" s="923"/>
      <c r="CG184" s="988" t="s">
        <v>441</v>
      </c>
      <c r="CH184" s="988" t="s">
        <v>2077</v>
      </c>
      <c r="CI184" s="923"/>
      <c r="CJ184" s="988" t="b">
        <v>0</v>
      </c>
      <c r="CL184" s="923"/>
      <c r="CM184" s="988" t="s">
        <v>2073</v>
      </c>
      <c r="CN184" s="923"/>
      <c r="CO184" s="988" t="b">
        <v>0</v>
      </c>
      <c r="CP184" s="923"/>
      <c r="CQ184" s="988" t="b">
        <v>1</v>
      </c>
      <c r="CU184" s="923"/>
      <c r="CV184" s="988" t="b">
        <v>1</v>
      </c>
      <c r="CW184" s="988" t="s">
        <v>2005</v>
      </c>
      <c r="CZ184" s="988" t="s">
        <v>436</v>
      </c>
      <c r="DA184" s="923"/>
      <c r="DB184" s="988" t="s">
        <v>717</v>
      </c>
      <c r="DD184" s="988" t="s">
        <v>439</v>
      </c>
      <c r="DE184" s="988" t="s">
        <v>718</v>
      </c>
      <c r="DF184" s="988" t="s">
        <v>719</v>
      </c>
      <c r="DG184" s="923"/>
      <c r="DH184" s="923"/>
      <c r="DI184" s="988" t="s">
        <v>2078</v>
      </c>
      <c r="DJ184" s="988" t="s">
        <v>721</v>
      </c>
      <c r="DK184" s="988" t="s">
        <v>722</v>
      </c>
      <c r="DL184" s="988" t="s">
        <v>723</v>
      </c>
      <c r="DN184" s="923"/>
      <c r="DO184" s="923"/>
      <c r="DP184" s="923"/>
      <c r="DQ184" s="923"/>
      <c r="DR184" s="988" t="s">
        <v>68</v>
      </c>
      <c r="DS184" s="988" t="s">
        <v>909</v>
      </c>
      <c r="DV184" s="923"/>
      <c r="DW184" s="988" t="s">
        <v>2079</v>
      </c>
      <c r="DX184" s="988" t="b">
        <v>0</v>
      </c>
      <c r="DY184" s="1058">
        <v>0.0</v>
      </c>
      <c r="DZ184" s="988" t="s">
        <v>164</v>
      </c>
      <c r="EA184" s="988" t="s">
        <v>727</v>
      </c>
      <c r="EB184" s="923"/>
      <c r="EC184" s="923"/>
      <c r="ED184" s="923"/>
      <c r="EE184" s="923"/>
      <c r="EF184" s="923"/>
    </row>
    <row r="185">
      <c r="A185" s="988" t="s">
        <v>1533</v>
      </c>
      <c r="B185" s="988" t="s">
        <v>1534</v>
      </c>
      <c r="C185" s="988" t="s">
        <v>1535</v>
      </c>
      <c r="E185" s="988" t="s">
        <v>46</v>
      </c>
      <c r="I185" s="923"/>
      <c r="J185" s="923"/>
      <c r="L185" s="988" t="s">
        <v>706</v>
      </c>
      <c r="N185" s="988" t="b">
        <v>1</v>
      </c>
      <c r="P185" s="923"/>
      <c r="Q185" s="988" t="s">
        <v>2080</v>
      </c>
      <c r="R185" s="1060">
        <v>45719.0</v>
      </c>
      <c r="S185" s="988" t="s">
        <v>247</v>
      </c>
      <c r="T185" s="988" t="b">
        <v>0</v>
      </c>
      <c r="U185" s="988" t="b">
        <v>0</v>
      </c>
      <c r="V185" s="988" t="b">
        <v>0</v>
      </c>
      <c r="W185" s="988" t="b">
        <v>0</v>
      </c>
      <c r="X185" s="988" t="b">
        <v>0</v>
      </c>
      <c r="Y185" s="923"/>
      <c r="Z185" s="988" t="s">
        <v>2043</v>
      </c>
      <c r="AA185" s="988" t="s">
        <v>2065</v>
      </c>
      <c r="AC185" s="923"/>
      <c r="AF185" s="923"/>
      <c r="AG185" s="988" t="s">
        <v>721</v>
      </c>
      <c r="AH185" s="988" t="s">
        <v>722</v>
      </c>
      <c r="AI185" s="988" t="s">
        <v>723</v>
      </c>
      <c r="AK185" s="988" t="s">
        <v>558</v>
      </c>
      <c r="AL185" s="988" t="s">
        <v>440</v>
      </c>
      <c r="AN185" s="923"/>
      <c r="AO185" s="988" t="s">
        <v>2073</v>
      </c>
      <c r="AQ185" s="923"/>
      <c r="AR185" s="988" t="b">
        <v>0</v>
      </c>
      <c r="AS185" s="988" t="b">
        <v>0</v>
      </c>
      <c r="AT185" s="988" t="b">
        <v>0</v>
      </c>
      <c r="AU185" s="923"/>
      <c r="AW185" s="988" t="s">
        <v>711</v>
      </c>
      <c r="AX185" s="988" t="s">
        <v>2081</v>
      </c>
      <c r="AY185" s="988">
        <v>1.0</v>
      </c>
      <c r="AZ185" s="988" t="s">
        <v>2073</v>
      </c>
      <c r="BG185" s="923"/>
      <c r="BH185" s="988">
        <v>2.442014344E9</v>
      </c>
      <c r="BI185" s="988" t="b">
        <v>0</v>
      </c>
      <c r="BJ185" s="923"/>
      <c r="BK185" s="923"/>
      <c r="BL185" s="988" t="b">
        <v>0</v>
      </c>
      <c r="BM185" s="923"/>
      <c r="BN185" s="988" t="s">
        <v>1533</v>
      </c>
      <c r="BO185" s="923"/>
      <c r="BP185" s="988" t="s">
        <v>2075</v>
      </c>
      <c r="BQ185" s="988" t="s">
        <v>2076</v>
      </c>
      <c r="BS185" s="923"/>
      <c r="BU185" s="923"/>
      <c r="BW185" s="923"/>
      <c r="BX185" s="988" t="s">
        <v>2081</v>
      </c>
      <c r="BY185" s="923"/>
      <c r="BZ185" s="988" t="s">
        <v>557</v>
      </c>
      <c r="CA185" s="923"/>
      <c r="CB185" s="988" t="s">
        <v>32</v>
      </c>
      <c r="CC185" s="923"/>
      <c r="CE185" s="923"/>
      <c r="CG185" s="988" t="s">
        <v>441</v>
      </c>
      <c r="CH185" s="988" t="s">
        <v>2082</v>
      </c>
      <c r="CI185" s="923"/>
      <c r="CJ185" s="988" t="b">
        <v>0</v>
      </c>
      <c r="CK185" s="1056"/>
      <c r="CL185" s="923"/>
      <c r="CM185" s="988" t="s">
        <v>2073</v>
      </c>
      <c r="CN185" s="923"/>
      <c r="CO185" s="988" t="b">
        <v>0</v>
      </c>
      <c r="CP185" s="923"/>
      <c r="CQ185" s="988" t="b">
        <v>1</v>
      </c>
      <c r="CU185" s="923"/>
      <c r="CV185" s="988" t="b">
        <v>1</v>
      </c>
      <c r="CW185" s="988" t="s">
        <v>2005</v>
      </c>
      <c r="CZ185" s="988" t="s">
        <v>436</v>
      </c>
      <c r="DA185" s="923"/>
      <c r="DB185" s="988" t="s">
        <v>717</v>
      </c>
      <c r="DC185" s="923"/>
      <c r="DD185" s="988" t="s">
        <v>439</v>
      </c>
      <c r="DE185" s="988" t="s">
        <v>718</v>
      </c>
      <c r="DF185" s="988" t="s">
        <v>719</v>
      </c>
      <c r="DG185" s="923"/>
      <c r="DH185" s="923"/>
      <c r="DI185" s="988" t="s">
        <v>1272</v>
      </c>
      <c r="DJ185" s="988" t="s">
        <v>721</v>
      </c>
      <c r="DK185" s="988" t="s">
        <v>722</v>
      </c>
      <c r="DL185" s="988" t="s">
        <v>723</v>
      </c>
      <c r="DN185" s="923"/>
      <c r="DP185" s="923"/>
      <c r="DQ185" s="923"/>
      <c r="DR185" s="988" t="s">
        <v>69</v>
      </c>
      <c r="DS185" s="988" t="s">
        <v>2083</v>
      </c>
      <c r="DV185" s="923"/>
      <c r="DW185" s="988" t="s">
        <v>1606</v>
      </c>
      <c r="DX185" s="988" t="b">
        <v>0</v>
      </c>
      <c r="DY185" s="1058">
        <v>0.0</v>
      </c>
      <c r="DZ185" s="988" t="s">
        <v>164</v>
      </c>
      <c r="EA185" s="988" t="s">
        <v>727</v>
      </c>
      <c r="EB185" s="923"/>
      <c r="EC185" s="923"/>
      <c r="ED185" s="923"/>
      <c r="EE185" s="923"/>
      <c r="EF185" s="923"/>
    </row>
    <row r="186">
      <c r="A186" s="988" t="s">
        <v>1533</v>
      </c>
      <c r="B186" s="988" t="s">
        <v>1534</v>
      </c>
      <c r="C186" s="988" t="s">
        <v>1535</v>
      </c>
      <c r="E186" s="988" t="s">
        <v>59</v>
      </c>
      <c r="I186" s="923"/>
      <c r="L186" s="988" t="s">
        <v>706</v>
      </c>
      <c r="N186" s="988" t="b">
        <v>1</v>
      </c>
      <c r="Q186" s="988" t="s">
        <v>2084</v>
      </c>
      <c r="R186" s="1060">
        <v>45719.0</v>
      </c>
      <c r="S186" s="988" t="s">
        <v>250</v>
      </c>
      <c r="T186" s="988" t="b">
        <v>0</v>
      </c>
      <c r="U186" s="988" t="b">
        <v>0</v>
      </c>
      <c r="V186" s="988" t="b">
        <v>0</v>
      </c>
      <c r="W186" s="988" t="b">
        <v>0</v>
      </c>
      <c r="X186" s="988" t="b">
        <v>0</v>
      </c>
      <c r="Z186" s="923"/>
      <c r="AA186" s="988" t="s">
        <v>2065</v>
      </c>
      <c r="AC186" s="923"/>
      <c r="AF186" s="988" t="s">
        <v>297</v>
      </c>
      <c r="AG186" s="988" t="s">
        <v>721</v>
      </c>
      <c r="AH186" s="988" t="s">
        <v>722</v>
      </c>
      <c r="AI186" s="988" t="s">
        <v>723</v>
      </c>
      <c r="AK186" s="988" t="s">
        <v>436</v>
      </c>
      <c r="AL186" s="988" t="s">
        <v>453</v>
      </c>
      <c r="AN186" s="923"/>
      <c r="AO186" s="923"/>
      <c r="AQ186" s="988" t="s">
        <v>1999</v>
      </c>
      <c r="AR186" s="988" t="b">
        <v>0</v>
      </c>
      <c r="AS186" s="988" t="b">
        <v>0</v>
      </c>
      <c r="AT186" s="988" t="b">
        <v>0</v>
      </c>
      <c r="AU186" s="923"/>
      <c r="AW186" s="988" t="s">
        <v>711</v>
      </c>
      <c r="AX186" s="988" t="s">
        <v>551</v>
      </c>
      <c r="AY186" s="988">
        <v>3.0</v>
      </c>
      <c r="AZ186" s="923"/>
      <c r="BG186" s="923"/>
      <c r="BH186" s="988">
        <v>5.564649161E9</v>
      </c>
      <c r="BI186" s="988" t="b">
        <v>0</v>
      </c>
      <c r="BJ186" s="988" t="s">
        <v>2002</v>
      </c>
      <c r="BK186" s="923"/>
      <c r="BL186" s="988" t="b">
        <v>0</v>
      </c>
      <c r="BM186" s="923"/>
      <c r="BN186" s="988" t="s">
        <v>1533</v>
      </c>
      <c r="BO186" s="923"/>
      <c r="BP186" s="923"/>
      <c r="BQ186" s="923"/>
      <c r="BS186" s="923"/>
      <c r="BU186" s="923"/>
      <c r="BW186" s="923"/>
      <c r="BX186" s="988" t="s">
        <v>551</v>
      </c>
      <c r="BY186" s="923"/>
      <c r="BZ186" s="988" t="s">
        <v>552</v>
      </c>
      <c r="CA186" s="923"/>
      <c r="CB186" s="988" t="s">
        <v>32</v>
      </c>
      <c r="CC186" s="923"/>
      <c r="CE186" s="923"/>
      <c r="CF186" s="923"/>
      <c r="CG186" s="988" t="s">
        <v>436</v>
      </c>
      <c r="CH186" s="988" t="s">
        <v>2085</v>
      </c>
      <c r="CI186" s="923"/>
      <c r="CJ186" s="988" t="b">
        <v>0</v>
      </c>
      <c r="CK186" s="923"/>
      <c r="CL186" s="923"/>
      <c r="CM186" s="923"/>
      <c r="CN186" s="923"/>
      <c r="CO186" s="988" t="b">
        <v>0</v>
      </c>
      <c r="CP186" s="923"/>
      <c r="CQ186" s="988" t="b">
        <v>1</v>
      </c>
      <c r="CU186" s="923"/>
      <c r="CV186" s="988" t="b">
        <v>1</v>
      </c>
      <c r="CW186" s="988" t="s">
        <v>2005</v>
      </c>
      <c r="CZ186" s="988" t="s">
        <v>553</v>
      </c>
      <c r="DA186" s="923"/>
      <c r="DB186" s="988" t="s">
        <v>717</v>
      </c>
      <c r="DD186" s="988" t="s">
        <v>451</v>
      </c>
      <c r="DE186" s="988" t="s">
        <v>718</v>
      </c>
      <c r="DF186" s="988" t="s">
        <v>719</v>
      </c>
      <c r="DG186" s="923"/>
      <c r="DH186" s="923"/>
      <c r="DI186" s="988" t="s">
        <v>857</v>
      </c>
      <c r="DJ186" s="988" t="s">
        <v>721</v>
      </c>
      <c r="DK186" s="988" t="s">
        <v>722</v>
      </c>
      <c r="DL186" s="988" t="s">
        <v>723</v>
      </c>
      <c r="DN186" s="923"/>
      <c r="DP186" s="923"/>
      <c r="DR186" s="923"/>
      <c r="DS186" s="988" t="s">
        <v>2086</v>
      </c>
      <c r="DV186" s="923"/>
      <c r="DW186" s="988" t="s">
        <v>2087</v>
      </c>
      <c r="DX186" s="988" t="b">
        <v>0</v>
      </c>
      <c r="DY186" s="1058">
        <v>0.0</v>
      </c>
      <c r="DZ186" s="988" t="s">
        <v>454</v>
      </c>
      <c r="EA186" s="988" t="s">
        <v>727</v>
      </c>
      <c r="EB186" s="923"/>
      <c r="EC186" s="923"/>
      <c r="ED186" s="923"/>
      <c r="EE186" s="923"/>
      <c r="EF186" s="923"/>
    </row>
    <row r="187">
      <c r="A187" s="988" t="s">
        <v>1533</v>
      </c>
      <c r="B187" s="988" t="s">
        <v>1534</v>
      </c>
      <c r="C187" s="988" t="s">
        <v>1535</v>
      </c>
      <c r="D187" s="923"/>
      <c r="E187" s="988" t="s">
        <v>46</v>
      </c>
      <c r="I187" s="923"/>
      <c r="J187" s="923"/>
      <c r="L187" s="988" t="s">
        <v>706</v>
      </c>
      <c r="M187" s="923"/>
      <c r="N187" s="988" t="b">
        <v>1</v>
      </c>
      <c r="P187" s="923"/>
      <c r="Q187" s="988" t="s">
        <v>2088</v>
      </c>
      <c r="R187" s="1060">
        <v>45719.0</v>
      </c>
      <c r="S187" s="988" t="s">
        <v>247</v>
      </c>
      <c r="T187" s="988" t="b">
        <v>0</v>
      </c>
      <c r="U187" s="988" t="b">
        <v>0</v>
      </c>
      <c r="V187" s="988" t="b">
        <v>0</v>
      </c>
      <c r="W187" s="988" t="b">
        <v>0</v>
      </c>
      <c r="X187" s="988" t="b">
        <v>0</v>
      </c>
      <c r="Y187" s="923"/>
      <c r="Z187" s="988" t="s">
        <v>2043</v>
      </c>
      <c r="AA187" s="988" t="s">
        <v>2065</v>
      </c>
      <c r="AC187" s="923"/>
      <c r="AF187" s="923"/>
      <c r="AG187" s="988" t="s">
        <v>721</v>
      </c>
      <c r="AH187" s="988" t="s">
        <v>722</v>
      </c>
      <c r="AI187" s="988" t="s">
        <v>723</v>
      </c>
      <c r="AK187" s="988" t="s">
        <v>550</v>
      </c>
      <c r="AL187" s="988" t="s">
        <v>440</v>
      </c>
      <c r="AN187" s="923"/>
      <c r="AO187" s="988" t="s">
        <v>2073</v>
      </c>
      <c r="AQ187" s="923"/>
      <c r="AR187" s="988" t="b">
        <v>0</v>
      </c>
      <c r="AS187" s="988" t="b">
        <v>0</v>
      </c>
      <c r="AT187" s="988" t="b">
        <v>0</v>
      </c>
      <c r="AU187" s="923"/>
      <c r="AW187" s="988" t="s">
        <v>711</v>
      </c>
      <c r="AX187" s="988" t="s">
        <v>2089</v>
      </c>
      <c r="AY187" s="988">
        <v>1.0</v>
      </c>
      <c r="AZ187" s="988" t="s">
        <v>2073</v>
      </c>
      <c r="BF187" s="923"/>
      <c r="BG187" s="923"/>
      <c r="BH187" s="988">
        <v>7.751144097E9</v>
      </c>
      <c r="BI187" s="988" t="b">
        <v>0</v>
      </c>
      <c r="BJ187" s="923"/>
      <c r="BK187" s="923"/>
      <c r="BL187" s="988" t="b">
        <v>0</v>
      </c>
      <c r="BM187" s="923"/>
      <c r="BN187" s="988" t="s">
        <v>1533</v>
      </c>
      <c r="BO187" s="923"/>
      <c r="BP187" s="988" t="s">
        <v>2075</v>
      </c>
      <c r="BQ187" s="988" t="s">
        <v>2076</v>
      </c>
      <c r="BS187" s="923"/>
      <c r="BU187" s="923"/>
      <c r="BW187" s="923"/>
      <c r="BX187" s="988" t="s">
        <v>2089</v>
      </c>
      <c r="BY187" s="923"/>
      <c r="BZ187" s="988" t="s">
        <v>549</v>
      </c>
      <c r="CA187" s="923"/>
      <c r="CB187" s="988" t="s">
        <v>32</v>
      </c>
      <c r="CC187" s="923"/>
      <c r="CD187" s="923"/>
      <c r="CE187" s="923"/>
      <c r="CF187" s="923"/>
      <c r="CG187" s="988" t="s">
        <v>441</v>
      </c>
      <c r="CH187" s="988" t="s">
        <v>2090</v>
      </c>
      <c r="CI187" s="923"/>
      <c r="CJ187" s="988" t="b">
        <v>0</v>
      </c>
      <c r="CK187" s="1056"/>
      <c r="CL187" s="923"/>
      <c r="CM187" s="988" t="s">
        <v>2073</v>
      </c>
      <c r="CN187" s="923"/>
      <c r="CO187" s="988" t="b">
        <v>0</v>
      </c>
      <c r="CP187" s="923"/>
      <c r="CQ187" s="988" t="b">
        <v>1</v>
      </c>
      <c r="CR187" s="923"/>
      <c r="CU187" s="923"/>
      <c r="CV187" s="988" t="b">
        <v>1</v>
      </c>
      <c r="CW187" s="988" t="s">
        <v>2005</v>
      </c>
      <c r="CZ187" s="988" t="s">
        <v>436</v>
      </c>
      <c r="DA187" s="923"/>
      <c r="DB187" s="988" t="s">
        <v>717</v>
      </c>
      <c r="DC187" s="923"/>
      <c r="DD187" s="988" t="s">
        <v>439</v>
      </c>
      <c r="DE187" s="988" t="s">
        <v>718</v>
      </c>
      <c r="DF187" s="988" t="s">
        <v>719</v>
      </c>
      <c r="DG187" s="923"/>
      <c r="DH187" s="923"/>
      <c r="DI187" s="988" t="s">
        <v>2091</v>
      </c>
      <c r="DJ187" s="988" t="s">
        <v>721</v>
      </c>
      <c r="DK187" s="988" t="s">
        <v>722</v>
      </c>
      <c r="DL187" s="988" t="s">
        <v>723</v>
      </c>
      <c r="DN187" s="923"/>
      <c r="DO187" s="923"/>
      <c r="DP187" s="923"/>
      <c r="DQ187" s="923"/>
      <c r="DR187" s="988" t="s">
        <v>69</v>
      </c>
      <c r="DS187" s="988" t="s">
        <v>2092</v>
      </c>
      <c r="DV187" s="923"/>
      <c r="DW187" s="988" t="s">
        <v>2093</v>
      </c>
      <c r="DX187" s="988" t="b">
        <v>0</v>
      </c>
      <c r="DY187" s="1058">
        <v>0.0</v>
      </c>
      <c r="DZ187" s="988" t="s">
        <v>164</v>
      </c>
      <c r="EA187" s="988" t="s">
        <v>727</v>
      </c>
      <c r="EB187" s="923"/>
      <c r="EC187" s="923"/>
      <c r="ED187" s="923"/>
      <c r="EE187" s="923"/>
      <c r="EF187" s="923"/>
    </row>
    <row r="188">
      <c r="A188" s="988" t="s">
        <v>1533</v>
      </c>
      <c r="B188" s="988" t="s">
        <v>1534</v>
      </c>
      <c r="C188" s="988" t="s">
        <v>1535</v>
      </c>
      <c r="D188" s="923"/>
      <c r="E188" s="988" t="s">
        <v>59</v>
      </c>
      <c r="I188" s="923"/>
      <c r="L188" s="988" t="s">
        <v>706</v>
      </c>
      <c r="N188" s="988" t="b">
        <v>1</v>
      </c>
      <c r="Q188" s="988" t="s">
        <v>2094</v>
      </c>
      <c r="R188" s="1060">
        <v>45719.0</v>
      </c>
      <c r="S188" s="988" t="s">
        <v>250</v>
      </c>
      <c r="T188" s="988" t="b">
        <v>0</v>
      </c>
      <c r="U188" s="988" t="b">
        <v>0</v>
      </c>
      <c r="V188" s="988" t="b">
        <v>0</v>
      </c>
      <c r="W188" s="988" t="b">
        <v>0</v>
      </c>
      <c r="X188" s="988" t="b">
        <v>0</v>
      </c>
      <c r="Z188" s="923"/>
      <c r="AA188" s="988" t="s">
        <v>2065</v>
      </c>
      <c r="AC188" s="923"/>
      <c r="AF188" s="923"/>
      <c r="AG188" s="988" t="s">
        <v>721</v>
      </c>
      <c r="AH188" s="988" t="s">
        <v>722</v>
      </c>
      <c r="AI188" s="988" t="s">
        <v>723</v>
      </c>
      <c r="AK188" s="988" t="s">
        <v>547</v>
      </c>
      <c r="AL188" s="988" t="s">
        <v>496</v>
      </c>
      <c r="AN188" s="923"/>
      <c r="AO188" s="923"/>
      <c r="AQ188" s="988" t="s">
        <v>1999</v>
      </c>
      <c r="AR188" s="988" t="b">
        <v>0</v>
      </c>
      <c r="AS188" s="988" t="b">
        <v>0</v>
      </c>
      <c r="AT188" s="988" t="b">
        <v>0</v>
      </c>
      <c r="AU188" s="923"/>
      <c r="AV188" s="923"/>
      <c r="AW188" s="988" t="s">
        <v>711</v>
      </c>
      <c r="AX188" s="988" t="s">
        <v>2095</v>
      </c>
      <c r="AY188" s="988">
        <v>3.0</v>
      </c>
      <c r="AZ188" s="923"/>
      <c r="BG188" s="923"/>
      <c r="BH188" s="988">
        <v>6.633015367E9</v>
      </c>
      <c r="BI188" s="988" t="b">
        <v>0</v>
      </c>
      <c r="BJ188" s="988" t="s">
        <v>2002</v>
      </c>
      <c r="BK188" s="923"/>
      <c r="BL188" s="988" t="b">
        <v>0</v>
      </c>
      <c r="BM188" s="923"/>
      <c r="BN188" s="988" t="s">
        <v>1533</v>
      </c>
      <c r="BO188" s="923"/>
      <c r="BP188" s="923"/>
      <c r="BQ188" s="923"/>
      <c r="BS188" s="923"/>
      <c r="BU188" s="923"/>
      <c r="BW188" s="923"/>
      <c r="BX188" s="988" t="s">
        <v>2095</v>
      </c>
      <c r="BY188" s="923"/>
      <c r="BZ188" s="988" t="s">
        <v>546</v>
      </c>
      <c r="CA188" s="923"/>
      <c r="CB188" s="988" t="s">
        <v>32</v>
      </c>
      <c r="CC188" s="923"/>
      <c r="CE188" s="923"/>
      <c r="CF188" s="923"/>
      <c r="CG188" s="988" t="s">
        <v>497</v>
      </c>
      <c r="CH188" s="988" t="s">
        <v>2096</v>
      </c>
      <c r="CI188" s="923"/>
      <c r="CJ188" s="988" t="b">
        <v>0</v>
      </c>
      <c r="CL188" s="923"/>
      <c r="CM188" s="923"/>
      <c r="CN188" s="923"/>
      <c r="CO188" s="988" t="b">
        <v>0</v>
      </c>
      <c r="CP188" s="923"/>
      <c r="CQ188" s="988" t="b">
        <v>1</v>
      </c>
      <c r="CU188" s="923"/>
      <c r="CV188" s="988" t="b">
        <v>1</v>
      </c>
      <c r="CW188" s="988" t="s">
        <v>2005</v>
      </c>
      <c r="CZ188" s="988" t="s">
        <v>436</v>
      </c>
      <c r="DA188" s="923"/>
      <c r="DB188" s="988" t="s">
        <v>717</v>
      </c>
      <c r="DD188" s="988" t="s">
        <v>439</v>
      </c>
      <c r="DE188" s="988" t="s">
        <v>718</v>
      </c>
      <c r="DF188" s="988" t="s">
        <v>719</v>
      </c>
      <c r="DG188" s="923"/>
      <c r="DH188" s="923"/>
      <c r="DI188" s="988" t="s">
        <v>2097</v>
      </c>
      <c r="DJ188" s="988" t="s">
        <v>721</v>
      </c>
      <c r="DK188" s="988" t="s">
        <v>722</v>
      </c>
      <c r="DL188" s="988" t="s">
        <v>723</v>
      </c>
      <c r="DN188" s="923"/>
      <c r="DP188" s="923"/>
      <c r="DR188" s="923"/>
      <c r="DS188" s="988" t="s">
        <v>2098</v>
      </c>
      <c r="DV188" s="923"/>
      <c r="DW188" s="988" t="s">
        <v>2099</v>
      </c>
      <c r="DX188" s="988" t="b">
        <v>0</v>
      </c>
      <c r="DY188" s="1058">
        <v>0.0</v>
      </c>
      <c r="DZ188" s="988" t="s">
        <v>164</v>
      </c>
      <c r="EA188" s="988" t="s">
        <v>727</v>
      </c>
      <c r="EB188" s="923"/>
      <c r="EC188" s="923"/>
      <c r="ED188" s="923"/>
      <c r="EE188" s="923"/>
      <c r="EF188" s="923"/>
    </row>
    <row r="189">
      <c r="A189" s="988" t="s">
        <v>1533</v>
      </c>
      <c r="B189" s="988" t="s">
        <v>1534</v>
      </c>
      <c r="C189" s="988" t="s">
        <v>1535</v>
      </c>
      <c r="E189" s="988" t="s">
        <v>48</v>
      </c>
      <c r="I189" s="923"/>
      <c r="L189" s="988" t="s">
        <v>706</v>
      </c>
      <c r="N189" s="988" t="b">
        <v>1</v>
      </c>
      <c r="Q189" s="988" t="s">
        <v>2100</v>
      </c>
      <c r="R189" s="1060">
        <v>45719.0</v>
      </c>
      <c r="S189" s="988" t="s">
        <v>250</v>
      </c>
      <c r="T189" s="988" t="b">
        <v>0</v>
      </c>
      <c r="U189" s="988" t="b">
        <v>0</v>
      </c>
      <c r="V189" s="988" t="b">
        <v>0</v>
      </c>
      <c r="W189" s="988" t="b">
        <v>0</v>
      </c>
      <c r="X189" s="988" t="b">
        <v>0</v>
      </c>
      <c r="AA189" s="988" t="s">
        <v>2065</v>
      </c>
      <c r="AC189" s="923"/>
      <c r="AF189" s="923"/>
      <c r="AG189" s="988" t="s">
        <v>721</v>
      </c>
      <c r="AH189" s="988" t="s">
        <v>722</v>
      </c>
      <c r="AI189" s="988" t="s">
        <v>723</v>
      </c>
      <c r="AK189" s="988" t="s">
        <v>543</v>
      </c>
      <c r="AL189" s="988" t="s">
        <v>476</v>
      </c>
      <c r="AN189" s="923"/>
      <c r="AQ189" s="988" t="s">
        <v>1999</v>
      </c>
      <c r="AR189" s="988" t="b">
        <v>0</v>
      </c>
      <c r="AS189" s="988" t="b">
        <v>0</v>
      </c>
      <c r="AT189" s="988" t="b">
        <v>0</v>
      </c>
      <c r="AU189" s="923"/>
      <c r="AW189" s="988" t="s">
        <v>711</v>
      </c>
      <c r="AX189" s="988" t="s">
        <v>541</v>
      </c>
      <c r="AY189" s="988">
        <v>3.0</v>
      </c>
      <c r="BG189" s="923"/>
      <c r="BH189" s="988">
        <v>6.643145693E9</v>
      </c>
      <c r="BI189" s="988" t="b">
        <v>0</v>
      </c>
      <c r="BJ189" s="988" t="s">
        <v>2002</v>
      </c>
      <c r="BK189" s="923"/>
      <c r="BL189" s="988" t="b">
        <v>0</v>
      </c>
      <c r="BM189" s="923"/>
      <c r="BN189" s="988" t="s">
        <v>1533</v>
      </c>
      <c r="BO189" s="923"/>
      <c r="BP189" s="923"/>
      <c r="BQ189" s="923"/>
      <c r="BR189" s="923"/>
      <c r="BS189" s="923"/>
      <c r="BT189" s="923"/>
      <c r="BU189" s="923"/>
      <c r="BW189" s="923"/>
      <c r="BX189" s="988" t="s">
        <v>541</v>
      </c>
      <c r="BY189" s="923"/>
      <c r="BZ189" s="988" t="s">
        <v>542</v>
      </c>
      <c r="CA189" s="923"/>
      <c r="CB189" s="988" t="s">
        <v>32</v>
      </c>
      <c r="CC189" s="923"/>
      <c r="CD189" s="923"/>
      <c r="CE189" s="923"/>
      <c r="CF189" s="923"/>
      <c r="CG189" s="988" t="s">
        <v>477</v>
      </c>
      <c r="CH189" s="988" t="s">
        <v>2101</v>
      </c>
      <c r="CI189" s="923"/>
      <c r="CJ189" s="988" t="b">
        <v>0</v>
      </c>
      <c r="CL189" s="923"/>
      <c r="CN189" s="923"/>
      <c r="CO189" s="988" t="b">
        <v>0</v>
      </c>
      <c r="CP189" s="923"/>
      <c r="CQ189" s="988" t="b">
        <v>1</v>
      </c>
      <c r="CU189" s="923"/>
      <c r="CV189" s="988" t="b">
        <v>1</v>
      </c>
      <c r="CW189" s="988" t="s">
        <v>2005</v>
      </c>
      <c r="CZ189" s="988" t="s">
        <v>436</v>
      </c>
      <c r="DA189" s="923"/>
      <c r="DB189" s="988" t="s">
        <v>717</v>
      </c>
      <c r="DD189" s="988" t="s">
        <v>439</v>
      </c>
      <c r="DE189" s="988" t="s">
        <v>718</v>
      </c>
      <c r="DF189" s="988" t="s">
        <v>719</v>
      </c>
      <c r="DG189" s="923"/>
      <c r="DH189" s="923"/>
      <c r="DI189" s="988" t="s">
        <v>2102</v>
      </c>
      <c r="DJ189" s="988" t="s">
        <v>721</v>
      </c>
      <c r="DK189" s="988" t="s">
        <v>722</v>
      </c>
      <c r="DL189" s="988" t="s">
        <v>723</v>
      </c>
      <c r="DN189" s="923"/>
      <c r="DO189" s="923"/>
      <c r="DP189" s="923"/>
      <c r="DR189" s="923"/>
      <c r="DS189" s="988" t="s">
        <v>2103</v>
      </c>
      <c r="DV189" s="923"/>
      <c r="DW189" s="988" t="s">
        <v>2104</v>
      </c>
      <c r="DX189" s="988" t="b">
        <v>0</v>
      </c>
      <c r="DY189" s="1058">
        <v>0.0</v>
      </c>
      <c r="DZ189" s="988" t="s">
        <v>164</v>
      </c>
      <c r="EA189" s="988" t="s">
        <v>727</v>
      </c>
      <c r="EB189" s="923"/>
      <c r="EC189" s="923"/>
      <c r="ED189" s="923"/>
      <c r="EE189" s="923"/>
      <c r="EF189" s="923"/>
    </row>
    <row r="190">
      <c r="A190" s="988" t="s">
        <v>1533</v>
      </c>
      <c r="B190" s="988" t="s">
        <v>1534</v>
      </c>
      <c r="C190" s="988" t="s">
        <v>1535</v>
      </c>
      <c r="E190" s="988" t="s">
        <v>48</v>
      </c>
      <c r="I190" s="923"/>
      <c r="L190" s="988" t="s">
        <v>706</v>
      </c>
      <c r="N190" s="988" t="b">
        <v>1</v>
      </c>
      <c r="Q190" s="988" t="s">
        <v>2105</v>
      </c>
      <c r="R190" s="1060">
        <v>45719.0</v>
      </c>
      <c r="S190" s="988" t="s">
        <v>247</v>
      </c>
      <c r="T190" s="988" t="b">
        <v>0</v>
      </c>
      <c r="U190" s="988" t="b">
        <v>0</v>
      </c>
      <c r="V190" s="988" t="b">
        <v>0</v>
      </c>
      <c r="W190" s="988" t="b">
        <v>0</v>
      </c>
      <c r="X190" s="988" t="b">
        <v>0</v>
      </c>
      <c r="Z190" s="988" t="s">
        <v>2043</v>
      </c>
      <c r="AA190" s="988" t="s">
        <v>2065</v>
      </c>
      <c r="AC190" s="923"/>
      <c r="AF190" s="923"/>
      <c r="AG190" s="988" t="s">
        <v>721</v>
      </c>
      <c r="AH190" s="988" t="s">
        <v>722</v>
      </c>
      <c r="AI190" s="988" t="s">
        <v>723</v>
      </c>
      <c r="AJ190" s="923"/>
      <c r="AK190" s="988" t="s">
        <v>540</v>
      </c>
      <c r="AL190" s="988" t="s">
        <v>476</v>
      </c>
      <c r="AN190" s="923"/>
      <c r="AO190" s="988" t="s">
        <v>2073</v>
      </c>
      <c r="AQ190" s="988" t="s">
        <v>1999</v>
      </c>
      <c r="AR190" s="988" t="b">
        <v>0</v>
      </c>
      <c r="AS190" s="988" t="b">
        <v>0</v>
      </c>
      <c r="AT190" s="988" t="b">
        <v>0</v>
      </c>
      <c r="AU190" s="923"/>
      <c r="AV190" s="923"/>
      <c r="AW190" s="988" t="s">
        <v>711</v>
      </c>
      <c r="AX190" s="988" t="s">
        <v>2106</v>
      </c>
      <c r="AY190" s="988">
        <v>3.0</v>
      </c>
      <c r="AZ190" s="988" t="s">
        <v>2073</v>
      </c>
      <c r="BG190" s="923"/>
      <c r="BH190" s="988">
        <v>8.991572309E9</v>
      </c>
      <c r="BI190" s="988" t="b">
        <v>0</v>
      </c>
      <c r="BJ190" s="988" t="s">
        <v>2002</v>
      </c>
      <c r="BK190" s="923"/>
      <c r="BL190" s="988" t="b">
        <v>0</v>
      </c>
      <c r="BM190" s="923"/>
      <c r="BN190" s="988" t="s">
        <v>1533</v>
      </c>
      <c r="BO190" s="923"/>
      <c r="BP190" s="988" t="s">
        <v>2075</v>
      </c>
      <c r="BQ190" s="988" t="s">
        <v>2076</v>
      </c>
      <c r="BR190" s="923"/>
      <c r="BS190" s="923"/>
      <c r="BT190" s="923"/>
      <c r="BU190" s="923"/>
      <c r="BW190" s="923"/>
      <c r="BX190" s="988" t="s">
        <v>2106</v>
      </c>
      <c r="BY190" s="923"/>
      <c r="BZ190" s="988" t="s">
        <v>539</v>
      </c>
      <c r="CA190" s="923"/>
      <c r="CB190" s="988" t="s">
        <v>32</v>
      </c>
      <c r="CC190" s="923"/>
      <c r="CE190" s="923"/>
      <c r="CF190" s="923"/>
      <c r="CG190" s="988" t="s">
        <v>477</v>
      </c>
      <c r="CH190" s="988" t="s">
        <v>2107</v>
      </c>
      <c r="CI190" s="923"/>
      <c r="CJ190" s="988" t="b">
        <v>0</v>
      </c>
      <c r="CL190" s="923"/>
      <c r="CM190" s="988" t="s">
        <v>2073</v>
      </c>
      <c r="CN190" s="923"/>
      <c r="CO190" s="988" t="b">
        <v>0</v>
      </c>
      <c r="CP190" s="923"/>
      <c r="CQ190" s="988" t="b">
        <v>1</v>
      </c>
      <c r="CU190" s="923"/>
      <c r="CV190" s="988" t="b">
        <v>1</v>
      </c>
      <c r="CW190" s="988" t="s">
        <v>2005</v>
      </c>
      <c r="CZ190" s="988" t="s">
        <v>436</v>
      </c>
      <c r="DA190" s="923"/>
      <c r="DB190" s="988" t="s">
        <v>717</v>
      </c>
      <c r="DD190" s="988" t="s">
        <v>439</v>
      </c>
      <c r="DE190" s="988" t="s">
        <v>718</v>
      </c>
      <c r="DF190" s="988" t="s">
        <v>719</v>
      </c>
      <c r="DG190" s="923"/>
      <c r="DH190" s="923"/>
      <c r="DI190" s="988" t="s">
        <v>443</v>
      </c>
      <c r="DJ190" s="988" t="s">
        <v>721</v>
      </c>
      <c r="DK190" s="988" t="s">
        <v>722</v>
      </c>
      <c r="DL190" s="988" t="s">
        <v>723</v>
      </c>
      <c r="DN190" s="923"/>
      <c r="DO190" s="923"/>
      <c r="DR190" s="988" t="s">
        <v>69</v>
      </c>
      <c r="DS190" s="988" t="s">
        <v>2108</v>
      </c>
      <c r="DV190" s="923"/>
      <c r="DW190" s="988" t="s">
        <v>2109</v>
      </c>
      <c r="DX190" s="988" t="b">
        <v>0</v>
      </c>
      <c r="DY190" s="1058">
        <v>0.0</v>
      </c>
      <c r="DZ190" s="988" t="s">
        <v>164</v>
      </c>
      <c r="EA190" s="988" t="s">
        <v>727</v>
      </c>
      <c r="EB190" s="923"/>
      <c r="EC190" s="923"/>
      <c r="ED190" s="923"/>
      <c r="EE190" s="923"/>
    </row>
    <row r="191">
      <c r="A191" s="988" t="s">
        <v>1533</v>
      </c>
      <c r="B191" s="988" t="s">
        <v>1534</v>
      </c>
      <c r="C191" s="988" t="s">
        <v>1535</v>
      </c>
      <c r="D191" s="923"/>
      <c r="E191" s="988" t="s">
        <v>59</v>
      </c>
      <c r="I191" s="923"/>
      <c r="L191" s="988" t="s">
        <v>706</v>
      </c>
      <c r="N191" s="988" t="b">
        <v>1</v>
      </c>
      <c r="Q191" s="988" t="s">
        <v>2110</v>
      </c>
      <c r="R191" s="1060">
        <v>45719.0</v>
      </c>
      <c r="S191" s="988" t="s">
        <v>250</v>
      </c>
      <c r="T191" s="988" t="b">
        <v>0</v>
      </c>
      <c r="U191" s="988" t="b">
        <v>0</v>
      </c>
      <c r="V191" s="988" t="b">
        <v>0</v>
      </c>
      <c r="W191" s="988" t="b">
        <v>0</v>
      </c>
      <c r="X191" s="988" t="b">
        <v>0</v>
      </c>
      <c r="Z191" s="923"/>
      <c r="AA191" s="988" t="s">
        <v>2065</v>
      </c>
      <c r="AC191" s="923"/>
      <c r="AF191" s="988" t="s">
        <v>297</v>
      </c>
      <c r="AG191" s="988" t="s">
        <v>721</v>
      </c>
      <c r="AH191" s="988" t="s">
        <v>722</v>
      </c>
      <c r="AI191" s="988" t="s">
        <v>723</v>
      </c>
      <c r="AK191" s="988" t="s">
        <v>537</v>
      </c>
      <c r="AL191" s="988" t="s">
        <v>496</v>
      </c>
      <c r="AN191" s="923"/>
      <c r="AO191" s="923"/>
      <c r="AQ191" s="988" t="s">
        <v>1999</v>
      </c>
      <c r="AR191" s="988" t="b">
        <v>0</v>
      </c>
      <c r="AS191" s="988" t="b">
        <v>0</v>
      </c>
      <c r="AT191" s="988" t="b">
        <v>0</v>
      </c>
      <c r="AU191" s="923"/>
      <c r="AV191" s="923"/>
      <c r="AW191" s="988" t="s">
        <v>711</v>
      </c>
      <c r="AX191" s="988" t="s">
        <v>2111</v>
      </c>
      <c r="AY191" s="988">
        <v>3.0</v>
      </c>
      <c r="AZ191" s="923"/>
      <c r="BG191" s="923"/>
      <c r="BH191" s="988">
        <v>5.578792014E9</v>
      </c>
      <c r="BI191" s="988" t="b">
        <v>0</v>
      </c>
      <c r="BJ191" s="988" t="s">
        <v>2002</v>
      </c>
      <c r="BK191" s="923"/>
      <c r="BL191" s="988" t="b">
        <v>0</v>
      </c>
      <c r="BM191" s="923"/>
      <c r="BN191" s="988" t="s">
        <v>1533</v>
      </c>
      <c r="BO191" s="923"/>
      <c r="BP191" s="923"/>
      <c r="BQ191" s="923"/>
      <c r="BR191" s="923"/>
      <c r="BS191" s="923"/>
      <c r="BU191" s="923"/>
      <c r="BW191" s="923"/>
      <c r="BX191" s="988" t="s">
        <v>2111</v>
      </c>
      <c r="BY191" s="923"/>
      <c r="BZ191" s="988" t="s">
        <v>536</v>
      </c>
      <c r="CA191" s="923"/>
      <c r="CB191" s="988" t="s">
        <v>32</v>
      </c>
      <c r="CC191" s="923"/>
      <c r="CD191" s="923"/>
      <c r="CE191" s="923"/>
      <c r="CF191" s="923"/>
      <c r="CG191" s="988" t="s">
        <v>497</v>
      </c>
      <c r="CH191" s="988" t="s">
        <v>2112</v>
      </c>
      <c r="CI191" s="923"/>
      <c r="CJ191" s="988" t="b">
        <v>0</v>
      </c>
      <c r="CK191" s="1056"/>
      <c r="CL191" s="923"/>
      <c r="CM191" s="923"/>
      <c r="CN191" s="923"/>
      <c r="CO191" s="988" t="b">
        <v>0</v>
      </c>
      <c r="CP191" s="923"/>
      <c r="CQ191" s="988" t="b">
        <v>1</v>
      </c>
      <c r="CU191" s="923"/>
      <c r="CV191" s="988" t="b">
        <v>1</v>
      </c>
      <c r="CW191" s="988" t="s">
        <v>2005</v>
      </c>
      <c r="CZ191" s="988" t="s">
        <v>436</v>
      </c>
      <c r="DA191" s="923"/>
      <c r="DB191" s="988" t="s">
        <v>717</v>
      </c>
      <c r="DD191" s="988" t="s">
        <v>439</v>
      </c>
      <c r="DE191" s="988" t="s">
        <v>718</v>
      </c>
      <c r="DF191" s="988" t="s">
        <v>719</v>
      </c>
      <c r="DG191" s="923"/>
      <c r="DH191" s="923"/>
      <c r="DI191" s="988" t="s">
        <v>2113</v>
      </c>
      <c r="DJ191" s="988" t="s">
        <v>721</v>
      </c>
      <c r="DK191" s="988" t="s">
        <v>722</v>
      </c>
      <c r="DL191" s="988" t="s">
        <v>723</v>
      </c>
      <c r="DN191" s="923"/>
      <c r="DO191" s="923"/>
      <c r="DP191" s="923"/>
      <c r="DR191" s="923"/>
      <c r="DS191" s="988" t="s">
        <v>2114</v>
      </c>
      <c r="DV191" s="923"/>
      <c r="DW191" s="988" t="s">
        <v>2115</v>
      </c>
      <c r="DX191" s="988" t="b">
        <v>0</v>
      </c>
      <c r="DY191" s="1058">
        <v>0.0</v>
      </c>
      <c r="DZ191" s="988" t="s">
        <v>164</v>
      </c>
      <c r="EA191" s="988" t="s">
        <v>727</v>
      </c>
      <c r="EB191" s="923"/>
      <c r="EC191" s="923"/>
      <c r="ED191" s="923"/>
      <c r="EE191" s="923"/>
      <c r="EF191" s="923"/>
    </row>
    <row r="192">
      <c r="A192" s="988" t="s">
        <v>1533</v>
      </c>
      <c r="B192" s="988" t="s">
        <v>1534</v>
      </c>
      <c r="C192" s="988" t="s">
        <v>1535</v>
      </c>
      <c r="D192" s="923"/>
      <c r="E192" s="988" t="s">
        <v>48</v>
      </c>
      <c r="I192" s="923"/>
      <c r="L192" s="988" t="s">
        <v>706</v>
      </c>
      <c r="N192" s="988" t="b">
        <v>1</v>
      </c>
      <c r="Q192" s="988" t="s">
        <v>2116</v>
      </c>
      <c r="R192" s="1060">
        <v>45719.0</v>
      </c>
      <c r="S192" s="988" t="s">
        <v>247</v>
      </c>
      <c r="T192" s="988" t="b">
        <v>0</v>
      </c>
      <c r="U192" s="988" t="b">
        <v>0</v>
      </c>
      <c r="V192" s="988" t="b">
        <v>0</v>
      </c>
      <c r="W192" s="988" t="b">
        <v>0</v>
      </c>
      <c r="X192" s="988" t="b">
        <v>0</v>
      </c>
      <c r="Z192" s="988" t="s">
        <v>2043</v>
      </c>
      <c r="AA192" s="988" t="s">
        <v>2065</v>
      </c>
      <c r="AC192" s="923"/>
      <c r="AF192" s="923"/>
      <c r="AG192" s="988" t="s">
        <v>721</v>
      </c>
      <c r="AH192" s="988" t="s">
        <v>722</v>
      </c>
      <c r="AI192" s="988" t="s">
        <v>723</v>
      </c>
      <c r="AK192" s="988" t="s">
        <v>534</v>
      </c>
      <c r="AL192" s="988" t="s">
        <v>464</v>
      </c>
      <c r="AN192" s="923"/>
      <c r="AO192" s="988" t="s">
        <v>2073</v>
      </c>
      <c r="AQ192" s="988" t="s">
        <v>1999</v>
      </c>
      <c r="AR192" s="988" t="b">
        <v>0</v>
      </c>
      <c r="AS192" s="988" t="b">
        <v>0</v>
      </c>
      <c r="AT192" s="988" t="b">
        <v>0</v>
      </c>
      <c r="AU192" s="923"/>
      <c r="AW192" s="988" t="s">
        <v>711</v>
      </c>
      <c r="AX192" s="988" t="s">
        <v>531</v>
      </c>
      <c r="AY192" s="988">
        <v>3.0</v>
      </c>
      <c r="AZ192" s="988" t="s">
        <v>2073</v>
      </c>
      <c r="BG192" s="923"/>
      <c r="BH192" s="988">
        <v>2.225248559E9</v>
      </c>
      <c r="BI192" s="988" t="b">
        <v>0</v>
      </c>
      <c r="BJ192" s="988" t="s">
        <v>2002</v>
      </c>
      <c r="BK192" s="923"/>
      <c r="BL192" s="988" t="b">
        <v>0</v>
      </c>
      <c r="BM192" s="923"/>
      <c r="BN192" s="988" t="s">
        <v>1533</v>
      </c>
      <c r="BO192" s="923"/>
      <c r="BP192" s="988" t="s">
        <v>2075</v>
      </c>
      <c r="BQ192" s="988" t="s">
        <v>2076</v>
      </c>
      <c r="BR192" s="923"/>
      <c r="BS192" s="923"/>
      <c r="BU192" s="923"/>
      <c r="BW192" s="923"/>
      <c r="BX192" s="988" t="s">
        <v>531</v>
      </c>
      <c r="BY192" s="923"/>
      <c r="BZ192" s="988" t="s">
        <v>533</v>
      </c>
      <c r="CA192" s="923"/>
      <c r="CB192" s="988" t="s">
        <v>32</v>
      </c>
      <c r="CC192" s="923"/>
      <c r="CE192" s="923"/>
      <c r="CF192" s="923"/>
      <c r="CG192" s="988" t="s">
        <v>465</v>
      </c>
      <c r="CH192" s="988" t="s">
        <v>2117</v>
      </c>
      <c r="CI192" s="923"/>
      <c r="CJ192" s="988" t="b">
        <v>0</v>
      </c>
      <c r="CL192" s="923"/>
      <c r="CM192" s="988" t="s">
        <v>2073</v>
      </c>
      <c r="CN192" s="923"/>
      <c r="CO192" s="988" t="b">
        <v>0</v>
      </c>
      <c r="CP192" s="923"/>
      <c r="CQ192" s="988" t="b">
        <v>1</v>
      </c>
      <c r="CU192" s="923"/>
      <c r="CV192" s="988" t="b">
        <v>1</v>
      </c>
      <c r="CW192" s="988" t="s">
        <v>2005</v>
      </c>
      <c r="CZ192" s="988" t="s">
        <v>436</v>
      </c>
      <c r="DA192" s="923"/>
      <c r="DB192" s="988" t="s">
        <v>717</v>
      </c>
      <c r="DD192" s="988" t="s">
        <v>439</v>
      </c>
      <c r="DE192" s="988" t="s">
        <v>718</v>
      </c>
      <c r="DF192" s="988" t="s">
        <v>719</v>
      </c>
      <c r="DG192" s="923"/>
      <c r="DH192" s="923"/>
      <c r="DI192" s="988" t="s">
        <v>2118</v>
      </c>
      <c r="DJ192" s="988" t="s">
        <v>721</v>
      </c>
      <c r="DK192" s="988" t="s">
        <v>722</v>
      </c>
      <c r="DL192" s="988" t="s">
        <v>723</v>
      </c>
      <c r="DN192" s="923"/>
      <c r="DR192" s="988" t="s">
        <v>69</v>
      </c>
      <c r="DS192" s="988" t="s">
        <v>2119</v>
      </c>
      <c r="DV192" s="923"/>
      <c r="DW192" s="988" t="s">
        <v>2120</v>
      </c>
      <c r="DX192" s="988" t="b">
        <v>0</v>
      </c>
      <c r="DY192" s="1058">
        <v>0.0</v>
      </c>
      <c r="DZ192" s="988" t="s">
        <v>164</v>
      </c>
      <c r="EA192" s="988" t="s">
        <v>727</v>
      </c>
      <c r="EB192" s="923"/>
      <c r="EC192" s="923"/>
      <c r="EE192" s="923"/>
    </row>
    <row r="193">
      <c r="A193" s="988" t="s">
        <v>1533</v>
      </c>
      <c r="B193" s="988" t="s">
        <v>1534</v>
      </c>
      <c r="C193" s="988" t="s">
        <v>1535</v>
      </c>
      <c r="E193" s="988" t="s">
        <v>59</v>
      </c>
      <c r="I193" s="923"/>
      <c r="L193" s="988" t="s">
        <v>706</v>
      </c>
      <c r="N193" s="988" t="b">
        <v>1</v>
      </c>
      <c r="Q193" s="988" t="s">
        <v>2121</v>
      </c>
      <c r="R193" s="1060">
        <v>45719.0</v>
      </c>
      <c r="S193" s="988" t="s">
        <v>250</v>
      </c>
      <c r="T193" s="988" t="b">
        <v>0</v>
      </c>
      <c r="U193" s="988" t="b">
        <v>0</v>
      </c>
      <c r="V193" s="988" t="b">
        <v>0</v>
      </c>
      <c r="W193" s="988" t="b">
        <v>0</v>
      </c>
      <c r="X193" s="988" t="b">
        <v>0</v>
      </c>
      <c r="Z193" s="923"/>
      <c r="AA193" s="988" t="s">
        <v>2065</v>
      </c>
      <c r="AC193" s="923"/>
      <c r="AF193" s="923"/>
      <c r="AG193" s="988" t="s">
        <v>721</v>
      </c>
      <c r="AH193" s="988" t="s">
        <v>722</v>
      </c>
      <c r="AI193" s="988" t="s">
        <v>723</v>
      </c>
      <c r="AK193" s="988" t="s">
        <v>530</v>
      </c>
      <c r="AL193" s="988" t="s">
        <v>440</v>
      </c>
      <c r="AN193" s="923"/>
      <c r="AO193" s="923"/>
      <c r="AQ193" s="988" t="s">
        <v>1999</v>
      </c>
      <c r="AR193" s="988" t="b">
        <v>0</v>
      </c>
      <c r="AS193" s="988" t="b">
        <v>0</v>
      </c>
      <c r="AT193" s="988" t="b">
        <v>0</v>
      </c>
      <c r="AU193" s="923"/>
      <c r="AV193" s="923"/>
      <c r="AW193" s="988" t="s">
        <v>711</v>
      </c>
      <c r="AX193" s="988" t="s">
        <v>2122</v>
      </c>
      <c r="AY193" s="988">
        <v>3.0</v>
      </c>
      <c r="AZ193" s="923"/>
      <c r="BG193" s="923"/>
      <c r="BH193" s="988">
        <v>5.642578434E9</v>
      </c>
      <c r="BI193" s="988" t="b">
        <v>0</v>
      </c>
      <c r="BJ193" s="988" t="s">
        <v>2002</v>
      </c>
      <c r="BK193" s="923"/>
      <c r="BL193" s="988" t="b">
        <v>0</v>
      </c>
      <c r="BM193" s="923"/>
      <c r="BN193" s="988" t="s">
        <v>1533</v>
      </c>
      <c r="BO193" s="923"/>
      <c r="BP193" s="923"/>
      <c r="BQ193" s="923"/>
      <c r="BS193" s="923"/>
      <c r="BU193" s="923"/>
      <c r="BW193" s="923"/>
      <c r="BX193" s="988" t="s">
        <v>2122</v>
      </c>
      <c r="BY193" s="923"/>
      <c r="BZ193" s="988" t="s">
        <v>529</v>
      </c>
      <c r="CA193" s="923"/>
      <c r="CB193" s="988" t="s">
        <v>32</v>
      </c>
      <c r="CC193" s="923"/>
      <c r="CE193" s="923"/>
      <c r="CF193" s="923"/>
      <c r="CG193" s="988" t="s">
        <v>445</v>
      </c>
      <c r="CH193" s="988" t="s">
        <v>2123</v>
      </c>
      <c r="CI193" s="923"/>
      <c r="CJ193" s="988" t="b">
        <v>0</v>
      </c>
      <c r="CK193" s="923"/>
      <c r="CL193" s="923"/>
      <c r="CM193" s="923"/>
      <c r="CN193" s="923"/>
      <c r="CO193" s="988" t="b">
        <v>0</v>
      </c>
      <c r="CP193" s="923"/>
      <c r="CQ193" s="988" t="b">
        <v>1</v>
      </c>
      <c r="CU193" s="923"/>
      <c r="CV193" s="988" t="b">
        <v>1</v>
      </c>
      <c r="CW193" s="988" t="s">
        <v>2005</v>
      </c>
      <c r="CZ193" s="988" t="s">
        <v>436</v>
      </c>
      <c r="DA193" s="923"/>
      <c r="DB193" s="988" t="s">
        <v>717</v>
      </c>
      <c r="DD193" s="988" t="s">
        <v>439</v>
      </c>
      <c r="DE193" s="988" t="s">
        <v>718</v>
      </c>
      <c r="DF193" s="988" t="s">
        <v>719</v>
      </c>
      <c r="DG193" s="923"/>
      <c r="DH193" s="923"/>
      <c r="DI193" s="988" t="s">
        <v>2091</v>
      </c>
      <c r="DJ193" s="988" t="s">
        <v>721</v>
      </c>
      <c r="DK193" s="988" t="s">
        <v>722</v>
      </c>
      <c r="DL193" s="988" t="s">
        <v>723</v>
      </c>
      <c r="DN193" s="923"/>
      <c r="DR193" s="923"/>
      <c r="DS193" s="988" t="s">
        <v>2124</v>
      </c>
      <c r="DV193" s="923"/>
      <c r="DW193" s="988" t="s">
        <v>1811</v>
      </c>
      <c r="DX193" s="988" t="b">
        <v>0</v>
      </c>
      <c r="DY193" s="1058">
        <v>0.0</v>
      </c>
      <c r="DZ193" s="988" t="s">
        <v>164</v>
      </c>
      <c r="EA193" s="988" t="s">
        <v>727</v>
      </c>
      <c r="EB193" s="923"/>
      <c r="EC193" s="923"/>
      <c r="ED193" s="923"/>
      <c r="EE193" s="923"/>
    </row>
    <row r="194">
      <c r="A194" s="988" t="s">
        <v>1533</v>
      </c>
      <c r="B194" s="988" t="s">
        <v>1534</v>
      </c>
      <c r="C194" s="988" t="s">
        <v>1535</v>
      </c>
      <c r="E194" s="988" t="s">
        <v>59</v>
      </c>
      <c r="I194" s="923"/>
      <c r="L194" s="988" t="s">
        <v>706</v>
      </c>
      <c r="N194" s="988" t="b">
        <v>1</v>
      </c>
      <c r="Q194" s="988" t="s">
        <v>2125</v>
      </c>
      <c r="R194" s="1060">
        <v>45719.0</v>
      </c>
      <c r="S194" s="988" t="s">
        <v>250</v>
      </c>
      <c r="T194" s="988" t="b">
        <v>0</v>
      </c>
      <c r="U194" s="988" t="b">
        <v>0</v>
      </c>
      <c r="V194" s="988" t="b">
        <v>0</v>
      </c>
      <c r="W194" s="988" t="b">
        <v>0</v>
      </c>
      <c r="X194" s="988" t="b">
        <v>0</v>
      </c>
      <c r="AA194" s="988" t="s">
        <v>2065</v>
      </c>
      <c r="AC194" s="923"/>
      <c r="AF194" s="923"/>
      <c r="AG194" s="988" t="s">
        <v>721</v>
      </c>
      <c r="AH194" s="988" t="s">
        <v>722</v>
      </c>
      <c r="AI194" s="988" t="s">
        <v>723</v>
      </c>
      <c r="AK194" s="988" t="s">
        <v>527</v>
      </c>
      <c r="AL194" s="988" t="s">
        <v>464</v>
      </c>
      <c r="AN194" s="923"/>
      <c r="AQ194" s="988" t="s">
        <v>1999</v>
      </c>
      <c r="AR194" s="988" t="b">
        <v>0</v>
      </c>
      <c r="AS194" s="988" t="b">
        <v>0</v>
      </c>
      <c r="AT194" s="988" t="b">
        <v>0</v>
      </c>
      <c r="AU194" s="923"/>
      <c r="AV194" s="923"/>
      <c r="AW194" s="988" t="s">
        <v>711</v>
      </c>
      <c r="AX194" s="988" t="s">
        <v>525</v>
      </c>
      <c r="AY194" s="988">
        <v>3.0</v>
      </c>
      <c r="BG194" s="923"/>
      <c r="BH194" s="988">
        <v>6.463856514E9</v>
      </c>
      <c r="BI194" s="988" t="b">
        <v>0</v>
      </c>
      <c r="BJ194" s="988" t="s">
        <v>2002</v>
      </c>
      <c r="BK194" s="923"/>
      <c r="BL194" s="988" t="b">
        <v>0</v>
      </c>
      <c r="BM194" s="923"/>
      <c r="BN194" s="988" t="s">
        <v>1533</v>
      </c>
      <c r="BO194" s="923"/>
      <c r="BP194" s="923"/>
      <c r="BS194" s="923"/>
      <c r="BU194" s="923"/>
      <c r="BW194" s="923"/>
      <c r="BX194" s="988" t="s">
        <v>525</v>
      </c>
      <c r="BY194" s="923"/>
      <c r="BZ194" s="988" t="s">
        <v>526</v>
      </c>
      <c r="CA194" s="923"/>
      <c r="CB194" s="988" t="s">
        <v>32</v>
      </c>
      <c r="CC194" s="923"/>
      <c r="CE194" s="923"/>
      <c r="CG194" s="988" t="s">
        <v>465</v>
      </c>
      <c r="CH194" s="988" t="s">
        <v>2126</v>
      </c>
      <c r="CI194" s="923"/>
      <c r="CJ194" s="988" t="b">
        <v>0</v>
      </c>
      <c r="CL194" s="923"/>
      <c r="CN194" s="923"/>
      <c r="CO194" s="988" t="b">
        <v>0</v>
      </c>
      <c r="CP194" s="923"/>
      <c r="CQ194" s="988" t="b">
        <v>1</v>
      </c>
      <c r="CU194" s="923"/>
      <c r="CV194" s="988" t="b">
        <v>1</v>
      </c>
      <c r="CW194" s="988" t="s">
        <v>2005</v>
      </c>
      <c r="CX194" s="923"/>
      <c r="CZ194" s="988" t="s">
        <v>436</v>
      </c>
      <c r="DA194" s="923"/>
      <c r="DB194" s="988" t="s">
        <v>717</v>
      </c>
      <c r="DD194" s="988" t="s">
        <v>439</v>
      </c>
      <c r="DE194" s="988" t="s">
        <v>718</v>
      </c>
      <c r="DF194" s="988" t="s">
        <v>719</v>
      </c>
      <c r="DG194" s="923"/>
      <c r="DH194" s="923"/>
      <c r="DI194" s="988" t="s">
        <v>2127</v>
      </c>
      <c r="DJ194" s="988" t="s">
        <v>721</v>
      </c>
      <c r="DK194" s="988" t="s">
        <v>722</v>
      </c>
      <c r="DL194" s="988" t="s">
        <v>723</v>
      </c>
      <c r="DN194" s="923"/>
      <c r="DR194" s="923"/>
      <c r="DS194" s="988" t="s">
        <v>2128</v>
      </c>
      <c r="DV194" s="923"/>
      <c r="DW194" s="988" t="s">
        <v>2129</v>
      </c>
      <c r="DX194" s="988" t="b">
        <v>0</v>
      </c>
      <c r="DY194" s="1058">
        <v>0.0</v>
      </c>
      <c r="DZ194" s="988" t="s">
        <v>164</v>
      </c>
      <c r="EA194" s="988" t="s">
        <v>727</v>
      </c>
      <c r="EB194" s="923"/>
      <c r="ED194" s="923"/>
      <c r="EE194" s="923"/>
    </row>
    <row r="195">
      <c r="A195" s="988" t="s">
        <v>1533</v>
      </c>
      <c r="B195" s="988" t="s">
        <v>1534</v>
      </c>
      <c r="C195" s="988" t="s">
        <v>1535</v>
      </c>
      <c r="E195" s="988" t="s">
        <v>48</v>
      </c>
      <c r="I195" s="923"/>
      <c r="L195" s="988" t="s">
        <v>706</v>
      </c>
      <c r="N195" s="988" t="b">
        <v>1</v>
      </c>
      <c r="Q195" s="988" t="s">
        <v>2130</v>
      </c>
      <c r="R195" s="1060">
        <v>45719.0</v>
      </c>
      <c r="S195" s="988" t="s">
        <v>247</v>
      </c>
      <c r="T195" s="988" t="b">
        <v>0</v>
      </c>
      <c r="U195" s="988" t="b">
        <v>0</v>
      </c>
      <c r="V195" s="988" t="b">
        <v>0</v>
      </c>
      <c r="W195" s="988" t="b">
        <v>0</v>
      </c>
      <c r="X195" s="988" t="b">
        <v>0</v>
      </c>
      <c r="Y195" s="923"/>
      <c r="Z195" s="988" t="s">
        <v>2043</v>
      </c>
      <c r="AA195" s="988" t="s">
        <v>2065</v>
      </c>
      <c r="AC195" s="923"/>
      <c r="AF195" s="988" t="s">
        <v>297</v>
      </c>
      <c r="AG195" s="988" t="s">
        <v>721</v>
      </c>
      <c r="AH195" s="988" t="s">
        <v>722</v>
      </c>
      <c r="AI195" s="988" t="s">
        <v>723</v>
      </c>
      <c r="AK195" s="988" t="s">
        <v>524</v>
      </c>
      <c r="AL195" s="988" t="s">
        <v>440</v>
      </c>
      <c r="AN195" s="923"/>
      <c r="AO195" s="988" t="s">
        <v>2073</v>
      </c>
      <c r="AQ195" s="988" t="s">
        <v>2131</v>
      </c>
      <c r="AR195" s="988" t="b">
        <v>0</v>
      </c>
      <c r="AS195" s="988" t="b">
        <v>0</v>
      </c>
      <c r="AT195" s="988" t="b">
        <v>0</v>
      </c>
      <c r="AU195" s="923"/>
      <c r="AW195" s="988" t="s">
        <v>711</v>
      </c>
      <c r="AX195" s="988" t="s">
        <v>522</v>
      </c>
      <c r="AY195" s="988">
        <v>3.0</v>
      </c>
      <c r="AZ195" s="988" t="s">
        <v>2073</v>
      </c>
      <c r="BG195" s="923"/>
      <c r="BH195" s="988">
        <v>5.54526441E9</v>
      </c>
      <c r="BI195" s="988" t="b">
        <v>0</v>
      </c>
      <c r="BJ195" s="988" t="s">
        <v>2002</v>
      </c>
      <c r="BK195" s="923"/>
      <c r="BL195" s="988" t="b">
        <v>0</v>
      </c>
      <c r="BM195" s="923"/>
      <c r="BN195" s="988" t="s">
        <v>1533</v>
      </c>
      <c r="BO195" s="923"/>
      <c r="BP195" s="988" t="s">
        <v>2075</v>
      </c>
      <c r="BQ195" s="988" t="s">
        <v>2076</v>
      </c>
      <c r="BS195" s="923"/>
      <c r="BU195" s="923"/>
      <c r="BW195" s="923"/>
      <c r="BX195" s="988" t="s">
        <v>522</v>
      </c>
      <c r="BY195" s="923"/>
      <c r="BZ195" s="988" t="s">
        <v>523</v>
      </c>
      <c r="CA195" s="923"/>
      <c r="CB195" s="988" t="s">
        <v>32</v>
      </c>
      <c r="CC195" s="923"/>
      <c r="CE195" s="923"/>
      <c r="CG195" s="988" t="s">
        <v>441</v>
      </c>
      <c r="CH195" s="988" t="s">
        <v>2126</v>
      </c>
      <c r="CI195" s="923"/>
      <c r="CJ195" s="988" t="b">
        <v>0</v>
      </c>
      <c r="CL195" s="923"/>
      <c r="CM195" s="988" t="s">
        <v>2073</v>
      </c>
      <c r="CN195" s="923"/>
      <c r="CO195" s="988" t="b">
        <v>0</v>
      </c>
      <c r="CP195" s="923"/>
      <c r="CQ195" s="988" t="b">
        <v>1</v>
      </c>
      <c r="CU195" s="923"/>
      <c r="CV195" s="988" t="b">
        <v>1</v>
      </c>
      <c r="CW195" s="988" t="s">
        <v>2005</v>
      </c>
      <c r="CZ195" s="988" t="s">
        <v>436</v>
      </c>
      <c r="DA195" s="923"/>
      <c r="DB195" s="988" t="s">
        <v>717</v>
      </c>
      <c r="DD195" s="988" t="s">
        <v>439</v>
      </c>
      <c r="DE195" s="988" t="s">
        <v>718</v>
      </c>
      <c r="DF195" s="988" t="s">
        <v>719</v>
      </c>
      <c r="DG195" s="923"/>
      <c r="DH195" s="923"/>
      <c r="DI195" s="988" t="s">
        <v>1566</v>
      </c>
      <c r="DJ195" s="988" t="s">
        <v>721</v>
      </c>
      <c r="DK195" s="988" t="s">
        <v>722</v>
      </c>
      <c r="DL195" s="988" t="s">
        <v>723</v>
      </c>
      <c r="DN195" s="923"/>
      <c r="DO195" s="923"/>
      <c r="DR195" s="988" t="s">
        <v>68</v>
      </c>
      <c r="DS195" s="988" t="s">
        <v>2132</v>
      </c>
      <c r="DV195" s="923"/>
      <c r="DW195" s="988" t="s">
        <v>2133</v>
      </c>
      <c r="DX195" s="988" t="b">
        <v>0</v>
      </c>
      <c r="DY195" s="1058">
        <v>0.0</v>
      </c>
      <c r="DZ195" s="988" t="s">
        <v>164</v>
      </c>
      <c r="EA195" s="988" t="s">
        <v>727</v>
      </c>
      <c r="EB195" s="923"/>
      <c r="EE195" s="923"/>
    </row>
    <row r="196">
      <c r="A196" s="988" t="s">
        <v>1533</v>
      </c>
      <c r="B196" s="988" t="s">
        <v>1534</v>
      </c>
      <c r="C196" s="988" t="s">
        <v>1535</v>
      </c>
      <c r="D196" s="923"/>
      <c r="E196" s="988" t="s">
        <v>48</v>
      </c>
      <c r="I196" s="923"/>
      <c r="L196" s="988" t="s">
        <v>706</v>
      </c>
      <c r="N196" s="988" t="b">
        <v>1</v>
      </c>
      <c r="Q196" s="988" t="s">
        <v>2134</v>
      </c>
      <c r="R196" s="1060">
        <v>45719.0</v>
      </c>
      <c r="S196" s="988" t="s">
        <v>247</v>
      </c>
      <c r="T196" s="988" t="b">
        <v>0</v>
      </c>
      <c r="U196" s="988" t="b">
        <v>0</v>
      </c>
      <c r="V196" s="988" t="b">
        <v>0</v>
      </c>
      <c r="W196" s="988" t="b">
        <v>0</v>
      </c>
      <c r="X196" s="988" t="b">
        <v>0</v>
      </c>
      <c r="Z196" s="988" t="s">
        <v>2043</v>
      </c>
      <c r="AA196" s="988" t="s">
        <v>2065</v>
      </c>
      <c r="AC196" s="923"/>
      <c r="AF196" s="988" t="s">
        <v>297</v>
      </c>
      <c r="AG196" s="988" t="s">
        <v>721</v>
      </c>
      <c r="AH196" s="988" t="s">
        <v>722</v>
      </c>
      <c r="AI196" s="988" t="s">
        <v>723</v>
      </c>
      <c r="AK196" s="988" t="s">
        <v>521</v>
      </c>
      <c r="AL196" s="988" t="s">
        <v>440</v>
      </c>
      <c r="AN196" s="923"/>
      <c r="AO196" s="988" t="s">
        <v>2073</v>
      </c>
      <c r="AQ196" s="988" t="s">
        <v>1999</v>
      </c>
      <c r="AR196" s="988" t="b">
        <v>0</v>
      </c>
      <c r="AS196" s="988" t="b">
        <v>0</v>
      </c>
      <c r="AT196" s="988" t="b">
        <v>0</v>
      </c>
      <c r="AU196" s="923"/>
      <c r="AW196" s="988" t="s">
        <v>711</v>
      </c>
      <c r="AX196" s="988" t="s">
        <v>519</v>
      </c>
      <c r="AY196" s="988">
        <v>3.0</v>
      </c>
      <c r="AZ196" s="988" t="s">
        <v>2073</v>
      </c>
      <c r="BG196" s="923"/>
      <c r="BH196" s="988">
        <v>5.549201619E9</v>
      </c>
      <c r="BI196" s="988" t="b">
        <v>0</v>
      </c>
      <c r="BJ196" s="988" t="s">
        <v>2002</v>
      </c>
      <c r="BK196" s="923"/>
      <c r="BL196" s="988" t="b">
        <v>0</v>
      </c>
      <c r="BM196" s="923"/>
      <c r="BN196" s="988" t="s">
        <v>1533</v>
      </c>
      <c r="BO196" s="923"/>
      <c r="BP196" s="988" t="s">
        <v>2075</v>
      </c>
      <c r="BQ196" s="988" t="s">
        <v>2076</v>
      </c>
      <c r="BS196" s="923"/>
      <c r="BU196" s="923"/>
      <c r="BW196" s="923"/>
      <c r="BX196" s="988" t="s">
        <v>519</v>
      </c>
      <c r="BY196" s="923"/>
      <c r="BZ196" s="988" t="s">
        <v>520</v>
      </c>
      <c r="CA196" s="923"/>
      <c r="CB196" s="988" t="s">
        <v>32</v>
      </c>
      <c r="CC196" s="923"/>
      <c r="CE196" s="923"/>
      <c r="CG196" s="988" t="s">
        <v>445</v>
      </c>
      <c r="CH196" s="988" t="s">
        <v>2135</v>
      </c>
      <c r="CI196" s="923"/>
      <c r="CJ196" s="988" t="b">
        <v>0</v>
      </c>
      <c r="CL196" s="923"/>
      <c r="CM196" s="988" t="s">
        <v>2073</v>
      </c>
      <c r="CN196" s="923"/>
      <c r="CO196" s="988" t="b">
        <v>0</v>
      </c>
      <c r="CP196" s="923"/>
      <c r="CQ196" s="988" t="b">
        <v>1</v>
      </c>
      <c r="CU196" s="923"/>
      <c r="CV196" s="988" t="b">
        <v>1</v>
      </c>
      <c r="CW196" s="988" t="s">
        <v>2005</v>
      </c>
      <c r="CZ196" s="988" t="s">
        <v>436</v>
      </c>
      <c r="DA196" s="923"/>
      <c r="DB196" s="988" t="s">
        <v>717</v>
      </c>
      <c r="DD196" s="988" t="s">
        <v>439</v>
      </c>
      <c r="DE196" s="988" t="s">
        <v>718</v>
      </c>
      <c r="DF196" s="988" t="s">
        <v>719</v>
      </c>
      <c r="DG196" s="923"/>
      <c r="DH196" s="923"/>
      <c r="DI196" s="988" t="s">
        <v>2136</v>
      </c>
      <c r="DJ196" s="988" t="s">
        <v>721</v>
      </c>
      <c r="DK196" s="988" t="s">
        <v>722</v>
      </c>
      <c r="DL196" s="988" t="s">
        <v>723</v>
      </c>
      <c r="DN196" s="923"/>
      <c r="DO196" s="923"/>
      <c r="DP196" s="923"/>
      <c r="DR196" s="988" t="s">
        <v>69</v>
      </c>
      <c r="DS196" s="988" t="s">
        <v>2137</v>
      </c>
      <c r="DV196" s="923"/>
      <c r="DW196" s="988" t="s">
        <v>2138</v>
      </c>
      <c r="DX196" s="988" t="b">
        <v>0</v>
      </c>
      <c r="DY196" s="1058">
        <v>0.0</v>
      </c>
      <c r="DZ196" s="988" t="s">
        <v>164</v>
      </c>
      <c r="EA196" s="988" t="s">
        <v>727</v>
      </c>
      <c r="EB196" s="923"/>
      <c r="EC196" s="923"/>
      <c r="ED196" s="923"/>
      <c r="EE196" s="923"/>
    </row>
    <row r="197">
      <c r="A197" s="988" t="s">
        <v>1533</v>
      </c>
      <c r="B197" s="988" t="s">
        <v>1534</v>
      </c>
      <c r="C197" s="988" t="s">
        <v>1535</v>
      </c>
      <c r="E197" s="988" t="s">
        <v>59</v>
      </c>
      <c r="I197" s="923"/>
      <c r="L197" s="988" t="s">
        <v>706</v>
      </c>
      <c r="N197" s="988" t="b">
        <v>1</v>
      </c>
      <c r="Q197" s="988" t="s">
        <v>2139</v>
      </c>
      <c r="R197" s="1060">
        <v>45719.0</v>
      </c>
      <c r="S197" s="988" t="s">
        <v>250</v>
      </c>
      <c r="T197" s="988" t="b">
        <v>0</v>
      </c>
      <c r="U197" s="988" t="b">
        <v>0</v>
      </c>
      <c r="V197" s="988" t="b">
        <v>0</v>
      </c>
      <c r="W197" s="988" t="b">
        <v>0</v>
      </c>
      <c r="X197" s="988" t="b">
        <v>0</v>
      </c>
      <c r="Z197" s="923"/>
      <c r="AA197" s="988" t="s">
        <v>2065</v>
      </c>
      <c r="AC197" s="923"/>
      <c r="AF197" s="988" t="s">
        <v>297</v>
      </c>
      <c r="AG197" s="988" t="s">
        <v>721</v>
      </c>
      <c r="AH197" s="988" t="s">
        <v>722</v>
      </c>
      <c r="AI197" s="988" t="s">
        <v>723</v>
      </c>
      <c r="AK197" s="988" t="s">
        <v>518</v>
      </c>
      <c r="AL197" s="988" t="s">
        <v>440</v>
      </c>
      <c r="AN197" s="923"/>
      <c r="AO197" s="923"/>
      <c r="AQ197" s="988" t="s">
        <v>1999</v>
      </c>
      <c r="AR197" s="988" t="b">
        <v>0</v>
      </c>
      <c r="AS197" s="988" t="b">
        <v>0</v>
      </c>
      <c r="AT197" s="988" t="b">
        <v>0</v>
      </c>
      <c r="AU197" s="923"/>
      <c r="AW197" s="988" t="s">
        <v>711</v>
      </c>
      <c r="AX197" s="988" t="s">
        <v>516</v>
      </c>
      <c r="AY197" s="988">
        <v>3.0</v>
      </c>
      <c r="AZ197" s="923"/>
      <c r="BG197" s="923"/>
      <c r="BH197" s="988">
        <v>5.54864259E9</v>
      </c>
      <c r="BI197" s="988" t="b">
        <v>0</v>
      </c>
      <c r="BJ197" s="988" t="s">
        <v>2002</v>
      </c>
      <c r="BK197" s="923"/>
      <c r="BL197" s="988" t="b">
        <v>0</v>
      </c>
      <c r="BM197" s="923"/>
      <c r="BN197" s="988" t="s">
        <v>1533</v>
      </c>
      <c r="BO197" s="923"/>
      <c r="BP197" s="923"/>
      <c r="BQ197" s="923"/>
      <c r="BS197" s="923"/>
      <c r="BU197" s="923"/>
      <c r="BW197" s="923"/>
      <c r="BX197" s="988" t="s">
        <v>516</v>
      </c>
      <c r="BY197" s="923"/>
      <c r="BZ197" s="988" t="s">
        <v>517</v>
      </c>
      <c r="CA197" s="923"/>
      <c r="CB197" s="988" t="s">
        <v>32</v>
      </c>
      <c r="CC197" s="923"/>
      <c r="CE197" s="923"/>
      <c r="CG197" s="988" t="s">
        <v>445</v>
      </c>
      <c r="CH197" s="988" t="s">
        <v>2140</v>
      </c>
      <c r="CI197" s="923"/>
      <c r="CJ197" s="988" t="b">
        <v>0</v>
      </c>
      <c r="CL197" s="923"/>
      <c r="CM197" s="923"/>
      <c r="CN197" s="923"/>
      <c r="CO197" s="988" t="b">
        <v>0</v>
      </c>
      <c r="CP197" s="923"/>
      <c r="CQ197" s="988" t="b">
        <v>1</v>
      </c>
      <c r="CU197" s="923"/>
      <c r="CV197" s="988" t="b">
        <v>1</v>
      </c>
      <c r="CW197" s="988" t="s">
        <v>2005</v>
      </c>
      <c r="CZ197" s="988" t="s">
        <v>436</v>
      </c>
      <c r="DA197" s="923"/>
      <c r="DB197" s="988" t="s">
        <v>717</v>
      </c>
      <c r="DD197" s="988" t="s">
        <v>439</v>
      </c>
      <c r="DE197" s="988" t="s">
        <v>718</v>
      </c>
      <c r="DF197" s="988" t="s">
        <v>719</v>
      </c>
      <c r="DG197" s="923"/>
      <c r="DH197" s="923"/>
      <c r="DI197" s="988" t="s">
        <v>2141</v>
      </c>
      <c r="DJ197" s="988" t="s">
        <v>721</v>
      </c>
      <c r="DK197" s="988" t="s">
        <v>722</v>
      </c>
      <c r="DL197" s="988" t="s">
        <v>723</v>
      </c>
      <c r="DN197" s="923"/>
      <c r="DR197" s="923"/>
      <c r="DS197" s="988" t="s">
        <v>2142</v>
      </c>
      <c r="DV197" s="923"/>
      <c r="DW197" s="988" t="s">
        <v>2143</v>
      </c>
      <c r="DX197" s="988" t="b">
        <v>0</v>
      </c>
      <c r="DY197" s="1058">
        <v>0.0</v>
      </c>
      <c r="DZ197" s="988" t="s">
        <v>164</v>
      </c>
      <c r="EA197" s="988" t="s">
        <v>727</v>
      </c>
      <c r="EB197" s="923"/>
      <c r="EC197" s="923"/>
      <c r="ED197" s="923"/>
      <c r="EE197" s="923"/>
    </row>
    <row r="198">
      <c r="A198" s="988" t="s">
        <v>1533</v>
      </c>
      <c r="B198" s="988" t="s">
        <v>1534</v>
      </c>
      <c r="C198" s="988" t="s">
        <v>1535</v>
      </c>
      <c r="E198" s="988" t="s">
        <v>59</v>
      </c>
      <c r="I198" s="923"/>
      <c r="L198" s="988" t="s">
        <v>706</v>
      </c>
      <c r="N198" s="988" t="b">
        <v>1</v>
      </c>
      <c r="Q198" s="988" t="s">
        <v>2144</v>
      </c>
      <c r="R198" s="1060">
        <v>45719.0</v>
      </c>
      <c r="S198" s="988" t="s">
        <v>250</v>
      </c>
      <c r="T198" s="988" t="b">
        <v>0</v>
      </c>
      <c r="U198" s="988" t="b">
        <v>0</v>
      </c>
      <c r="V198" s="988" t="b">
        <v>0</v>
      </c>
      <c r="W198" s="988" t="b">
        <v>0</v>
      </c>
      <c r="X198" s="988" t="b">
        <v>0</v>
      </c>
      <c r="AA198" s="988" t="s">
        <v>2065</v>
      </c>
      <c r="AC198" s="923"/>
      <c r="AF198" s="923"/>
      <c r="AG198" s="988" t="s">
        <v>721</v>
      </c>
      <c r="AH198" s="988" t="s">
        <v>722</v>
      </c>
      <c r="AI198" s="988" t="s">
        <v>723</v>
      </c>
      <c r="AK198" s="988" t="s">
        <v>515</v>
      </c>
      <c r="AL198" s="988" t="s">
        <v>440</v>
      </c>
      <c r="AN198" s="923"/>
      <c r="AQ198" s="988" t="s">
        <v>1999</v>
      </c>
      <c r="AR198" s="988" t="b">
        <v>0</v>
      </c>
      <c r="AS198" s="988" t="b">
        <v>0</v>
      </c>
      <c r="AT198" s="988" t="b">
        <v>0</v>
      </c>
      <c r="AU198" s="923"/>
      <c r="AV198" s="923"/>
      <c r="AW198" s="988" t="s">
        <v>711</v>
      </c>
      <c r="AX198" s="988" t="s">
        <v>2145</v>
      </c>
      <c r="AY198" s="988">
        <v>3.0</v>
      </c>
      <c r="BG198" s="923"/>
      <c r="BH198" s="988">
        <v>5.658729399E9</v>
      </c>
      <c r="BI198" s="988" t="b">
        <v>0</v>
      </c>
      <c r="BJ198" s="988" t="s">
        <v>2002</v>
      </c>
      <c r="BK198" s="923"/>
      <c r="BL198" s="988" t="b">
        <v>0</v>
      </c>
      <c r="BM198" s="923"/>
      <c r="BN198" s="988" t="s">
        <v>1533</v>
      </c>
      <c r="BO198" s="923"/>
      <c r="BP198" s="923"/>
      <c r="BQ198" s="923"/>
      <c r="BS198" s="923"/>
      <c r="BU198" s="923"/>
      <c r="BW198" s="923"/>
      <c r="BX198" s="988" t="s">
        <v>2145</v>
      </c>
      <c r="BY198" s="923"/>
      <c r="BZ198" s="988" t="s">
        <v>514</v>
      </c>
      <c r="CA198" s="923"/>
      <c r="CB198" s="988" t="s">
        <v>32</v>
      </c>
      <c r="CC198" s="923"/>
      <c r="CE198" s="923"/>
      <c r="CG198" s="988" t="s">
        <v>441</v>
      </c>
      <c r="CH198" s="988" t="s">
        <v>2146</v>
      </c>
      <c r="CI198" s="923"/>
      <c r="CJ198" s="988" t="b">
        <v>0</v>
      </c>
      <c r="CL198" s="923"/>
      <c r="CN198" s="923"/>
      <c r="CO198" s="988" t="b">
        <v>0</v>
      </c>
      <c r="CP198" s="923"/>
      <c r="CQ198" s="988" t="b">
        <v>1</v>
      </c>
      <c r="CU198" s="923"/>
      <c r="CV198" s="988" t="b">
        <v>1</v>
      </c>
      <c r="CW198" s="988" t="s">
        <v>2005</v>
      </c>
      <c r="CZ198" s="988" t="s">
        <v>436</v>
      </c>
      <c r="DA198" s="923"/>
      <c r="DB198" s="988" t="s">
        <v>717</v>
      </c>
      <c r="DC198" s="923"/>
      <c r="DD198" s="988" t="s">
        <v>439</v>
      </c>
      <c r="DE198" s="988" t="s">
        <v>718</v>
      </c>
      <c r="DF198" s="988" t="s">
        <v>719</v>
      </c>
      <c r="DG198" s="923"/>
      <c r="DH198" s="923"/>
      <c r="DI198" s="988" t="s">
        <v>2147</v>
      </c>
      <c r="DJ198" s="988" t="s">
        <v>721</v>
      </c>
      <c r="DK198" s="988" t="s">
        <v>722</v>
      </c>
      <c r="DL198" s="988" t="s">
        <v>723</v>
      </c>
      <c r="DN198" s="923"/>
      <c r="DR198" s="923"/>
      <c r="DS198" s="988" t="s">
        <v>2148</v>
      </c>
      <c r="DV198" s="923"/>
      <c r="DW198" s="988" t="s">
        <v>2149</v>
      </c>
      <c r="DX198" s="988" t="b">
        <v>0</v>
      </c>
      <c r="DY198" s="1058">
        <v>0.0</v>
      </c>
      <c r="DZ198" s="988" t="s">
        <v>164</v>
      </c>
      <c r="EA198" s="988" t="s">
        <v>727</v>
      </c>
      <c r="EB198" s="923"/>
      <c r="ED198" s="923"/>
      <c r="EE198" s="923"/>
    </row>
    <row r="199">
      <c r="A199" s="988" t="s">
        <v>1533</v>
      </c>
      <c r="B199" s="988" t="s">
        <v>1534</v>
      </c>
      <c r="C199" s="988" t="s">
        <v>1535</v>
      </c>
      <c r="E199" s="988" t="s">
        <v>59</v>
      </c>
      <c r="I199" s="923"/>
      <c r="L199" s="988" t="s">
        <v>706</v>
      </c>
      <c r="N199" s="988" t="b">
        <v>1</v>
      </c>
      <c r="Q199" s="988" t="s">
        <v>2150</v>
      </c>
      <c r="R199" s="1060">
        <v>45719.0</v>
      </c>
      <c r="S199" s="988" t="s">
        <v>250</v>
      </c>
      <c r="T199" s="988" t="b">
        <v>0</v>
      </c>
      <c r="U199" s="988" t="b">
        <v>0</v>
      </c>
      <c r="V199" s="988" t="b">
        <v>0</v>
      </c>
      <c r="W199" s="988" t="b">
        <v>0</v>
      </c>
      <c r="X199" s="988" t="b">
        <v>0</v>
      </c>
      <c r="Y199" s="923"/>
      <c r="AA199" s="988" t="s">
        <v>2065</v>
      </c>
      <c r="AC199" s="923"/>
      <c r="AF199" s="923"/>
      <c r="AG199" s="988" t="s">
        <v>721</v>
      </c>
      <c r="AH199" s="988" t="s">
        <v>722</v>
      </c>
      <c r="AI199" s="988" t="s">
        <v>723</v>
      </c>
      <c r="AK199" s="988" t="s">
        <v>512</v>
      </c>
      <c r="AL199" s="988" t="s">
        <v>440</v>
      </c>
      <c r="AN199" s="923"/>
      <c r="AQ199" s="988" t="s">
        <v>1999</v>
      </c>
      <c r="AR199" s="988" t="b">
        <v>0</v>
      </c>
      <c r="AS199" s="988" t="b">
        <v>0</v>
      </c>
      <c r="AT199" s="988" t="b">
        <v>0</v>
      </c>
      <c r="AU199" s="923"/>
      <c r="AV199" s="923"/>
      <c r="AW199" s="988" t="s">
        <v>711</v>
      </c>
      <c r="AX199" s="988" t="s">
        <v>510</v>
      </c>
      <c r="AY199" s="988">
        <v>3.0</v>
      </c>
      <c r="BG199" s="923"/>
      <c r="BH199" s="988">
        <v>5.632946305E9</v>
      </c>
      <c r="BI199" s="988" t="b">
        <v>0</v>
      </c>
      <c r="BJ199" s="988" t="s">
        <v>2002</v>
      </c>
      <c r="BK199" s="923"/>
      <c r="BL199" s="988" t="b">
        <v>0</v>
      </c>
      <c r="BM199" s="923"/>
      <c r="BN199" s="988" t="s">
        <v>1533</v>
      </c>
      <c r="BO199" s="923"/>
      <c r="BP199" s="923"/>
      <c r="BQ199" s="923"/>
      <c r="BR199" s="923"/>
      <c r="BS199" s="923"/>
      <c r="BU199" s="923"/>
      <c r="BW199" s="923"/>
      <c r="BX199" s="988" t="s">
        <v>510</v>
      </c>
      <c r="BY199" s="923"/>
      <c r="BZ199" s="988" t="s">
        <v>511</v>
      </c>
      <c r="CA199" s="923"/>
      <c r="CB199" s="988" t="s">
        <v>32</v>
      </c>
      <c r="CC199" s="923"/>
      <c r="CE199" s="923"/>
      <c r="CF199" s="923"/>
      <c r="CG199" s="988" t="s">
        <v>484</v>
      </c>
      <c r="CH199" s="988" t="s">
        <v>2151</v>
      </c>
      <c r="CI199" s="923"/>
      <c r="CJ199" s="988" t="b">
        <v>0</v>
      </c>
      <c r="CL199" s="923"/>
      <c r="CN199" s="923"/>
      <c r="CO199" s="988" t="b">
        <v>0</v>
      </c>
      <c r="CP199" s="923"/>
      <c r="CQ199" s="988" t="b">
        <v>1</v>
      </c>
      <c r="CU199" s="923"/>
      <c r="CV199" s="988" t="b">
        <v>1</v>
      </c>
      <c r="CW199" s="988" t="s">
        <v>2005</v>
      </c>
      <c r="CZ199" s="988" t="s">
        <v>436</v>
      </c>
      <c r="DA199" s="923"/>
      <c r="DB199" s="988" t="s">
        <v>717</v>
      </c>
      <c r="DD199" s="988" t="s">
        <v>439</v>
      </c>
      <c r="DE199" s="988" t="s">
        <v>718</v>
      </c>
      <c r="DF199" s="988" t="s">
        <v>719</v>
      </c>
      <c r="DG199" s="923"/>
      <c r="DH199" s="923"/>
      <c r="DI199" s="988" t="s">
        <v>2152</v>
      </c>
      <c r="DJ199" s="988" t="s">
        <v>721</v>
      </c>
      <c r="DK199" s="988" t="s">
        <v>722</v>
      </c>
      <c r="DL199" s="988" t="s">
        <v>723</v>
      </c>
      <c r="DN199" s="923"/>
      <c r="DR199" s="923"/>
      <c r="DS199" s="988" t="s">
        <v>2153</v>
      </c>
      <c r="DT199" s="923"/>
      <c r="DV199" s="923"/>
      <c r="DW199" s="988" t="s">
        <v>2154</v>
      </c>
      <c r="DX199" s="988" t="b">
        <v>0</v>
      </c>
      <c r="DY199" s="1058">
        <v>0.0</v>
      </c>
      <c r="DZ199" s="988" t="s">
        <v>164</v>
      </c>
      <c r="EA199" s="988" t="s">
        <v>727</v>
      </c>
      <c r="EB199" s="923"/>
      <c r="ED199" s="923"/>
      <c r="EE199" s="923"/>
    </row>
    <row r="200">
      <c r="A200" s="988" t="s">
        <v>1533</v>
      </c>
      <c r="B200" s="988" t="s">
        <v>1534</v>
      </c>
      <c r="C200" s="988" t="s">
        <v>1535</v>
      </c>
      <c r="D200" s="923"/>
      <c r="E200" s="988" t="s">
        <v>48</v>
      </c>
      <c r="I200" s="923"/>
      <c r="J200" s="923"/>
      <c r="L200" s="988" t="s">
        <v>706</v>
      </c>
      <c r="N200" s="988" t="b">
        <v>1</v>
      </c>
      <c r="Q200" s="988" t="s">
        <v>2155</v>
      </c>
      <c r="R200" s="1060">
        <v>45719.0</v>
      </c>
      <c r="S200" s="988" t="s">
        <v>247</v>
      </c>
      <c r="T200" s="988" t="b">
        <v>0</v>
      </c>
      <c r="U200" s="988" t="b">
        <v>0</v>
      </c>
      <c r="V200" s="988" t="b">
        <v>0</v>
      </c>
      <c r="W200" s="988" t="b">
        <v>0</v>
      </c>
      <c r="X200" s="988" t="b">
        <v>0</v>
      </c>
      <c r="Z200" s="988" t="s">
        <v>2156</v>
      </c>
      <c r="AA200" s="988" t="s">
        <v>2065</v>
      </c>
      <c r="AC200" s="923"/>
      <c r="AF200" s="988" t="s">
        <v>297</v>
      </c>
      <c r="AG200" s="988" t="s">
        <v>721</v>
      </c>
      <c r="AH200" s="988" t="s">
        <v>722</v>
      </c>
      <c r="AI200" s="988" t="s">
        <v>723</v>
      </c>
      <c r="AK200" s="988" t="s">
        <v>509</v>
      </c>
      <c r="AL200" s="988" t="s">
        <v>440</v>
      </c>
      <c r="AN200" s="923"/>
      <c r="AO200" s="988" t="s">
        <v>2073</v>
      </c>
      <c r="AQ200" s="988" t="s">
        <v>1999</v>
      </c>
      <c r="AR200" s="988" t="b">
        <v>0</v>
      </c>
      <c r="AS200" s="988" t="b">
        <v>0</v>
      </c>
      <c r="AT200" s="988" t="b">
        <v>0</v>
      </c>
      <c r="AU200" s="923"/>
      <c r="AW200" s="988" t="s">
        <v>711</v>
      </c>
      <c r="AX200" s="988" t="s">
        <v>2157</v>
      </c>
      <c r="AY200" s="988">
        <v>3.0</v>
      </c>
      <c r="AZ200" s="988" t="s">
        <v>2073</v>
      </c>
      <c r="BF200" s="1059"/>
      <c r="BG200" s="923"/>
      <c r="BH200" s="988">
        <v>5.532782402E9</v>
      </c>
      <c r="BI200" s="988" t="b">
        <v>0</v>
      </c>
      <c r="BJ200" s="988" t="s">
        <v>2002</v>
      </c>
      <c r="BK200" s="923"/>
      <c r="BL200" s="988" t="b">
        <v>0</v>
      </c>
      <c r="BM200" s="923"/>
      <c r="BN200" s="988" t="s">
        <v>1533</v>
      </c>
      <c r="BO200" s="923"/>
      <c r="BP200" s="988" t="s">
        <v>2075</v>
      </c>
      <c r="BQ200" s="988" t="s">
        <v>2076</v>
      </c>
      <c r="BR200" s="923"/>
      <c r="BS200" s="923"/>
      <c r="BU200" s="923"/>
      <c r="BW200" s="923"/>
      <c r="BX200" s="988" t="s">
        <v>2157</v>
      </c>
      <c r="BY200" s="923"/>
      <c r="BZ200" s="988" t="s">
        <v>508</v>
      </c>
      <c r="CA200" s="923"/>
      <c r="CB200" s="988" t="s">
        <v>32</v>
      </c>
      <c r="CC200" s="923"/>
      <c r="CE200" s="923"/>
      <c r="CF200" s="1056"/>
      <c r="CG200" s="988" t="s">
        <v>441</v>
      </c>
      <c r="CH200" s="988" t="s">
        <v>2158</v>
      </c>
      <c r="CI200" s="923"/>
      <c r="CJ200" s="988" t="b">
        <v>0</v>
      </c>
      <c r="CL200" s="923"/>
      <c r="CM200" s="988" t="s">
        <v>2073</v>
      </c>
      <c r="CN200" s="923"/>
      <c r="CO200" s="988" t="b">
        <v>0</v>
      </c>
      <c r="CP200" s="923"/>
      <c r="CQ200" s="988" t="b">
        <v>1</v>
      </c>
      <c r="CU200" s="923"/>
      <c r="CV200" s="988" t="b">
        <v>1</v>
      </c>
      <c r="CW200" s="988" t="s">
        <v>2005</v>
      </c>
      <c r="CZ200" s="988" t="s">
        <v>436</v>
      </c>
      <c r="DA200" s="923"/>
      <c r="DB200" s="988" t="s">
        <v>717</v>
      </c>
      <c r="DD200" s="988" t="s">
        <v>439</v>
      </c>
      <c r="DE200" s="988" t="s">
        <v>718</v>
      </c>
      <c r="DF200" s="988" t="s">
        <v>719</v>
      </c>
      <c r="DG200" s="923"/>
      <c r="DH200" s="923"/>
      <c r="DI200" s="988" t="s">
        <v>507</v>
      </c>
      <c r="DJ200" s="988" t="s">
        <v>721</v>
      </c>
      <c r="DK200" s="988" t="s">
        <v>722</v>
      </c>
      <c r="DL200" s="988" t="s">
        <v>723</v>
      </c>
      <c r="DN200" s="923"/>
      <c r="DO200" s="923"/>
      <c r="DP200" s="923"/>
      <c r="DR200" s="988" t="s">
        <v>68</v>
      </c>
      <c r="DS200" s="988" t="s">
        <v>2159</v>
      </c>
      <c r="DV200" s="923"/>
      <c r="DW200" s="988" t="s">
        <v>507</v>
      </c>
      <c r="DX200" s="988" t="b">
        <v>0</v>
      </c>
      <c r="DY200" s="1058">
        <v>0.0</v>
      </c>
      <c r="DZ200" s="988" t="s">
        <v>164</v>
      </c>
      <c r="EA200" s="988" t="s">
        <v>727</v>
      </c>
      <c r="EB200" s="923"/>
      <c r="EE200" s="923"/>
    </row>
    <row r="201">
      <c r="A201" s="988" t="s">
        <v>1533</v>
      </c>
      <c r="B201" s="988" t="s">
        <v>1534</v>
      </c>
      <c r="C201" s="988" t="s">
        <v>1535</v>
      </c>
      <c r="D201" s="923"/>
      <c r="E201" s="988" t="s">
        <v>59</v>
      </c>
      <c r="I201" s="923"/>
      <c r="J201" s="923"/>
      <c r="L201" s="988" t="s">
        <v>706</v>
      </c>
      <c r="N201" s="988" t="b">
        <v>1</v>
      </c>
      <c r="Q201" s="988" t="s">
        <v>2160</v>
      </c>
      <c r="R201" s="1060">
        <v>45719.0</v>
      </c>
      <c r="S201" s="988" t="s">
        <v>250</v>
      </c>
      <c r="T201" s="988" t="b">
        <v>0</v>
      </c>
      <c r="U201" s="988" t="b">
        <v>0</v>
      </c>
      <c r="V201" s="988" t="b">
        <v>0</v>
      </c>
      <c r="W201" s="988" t="b">
        <v>0</v>
      </c>
      <c r="X201" s="988" t="b">
        <v>0</v>
      </c>
      <c r="Y201" s="923"/>
      <c r="Z201" s="923"/>
      <c r="AA201" s="988" t="s">
        <v>2065</v>
      </c>
      <c r="AC201" s="923"/>
      <c r="AF201" s="988" t="s">
        <v>297</v>
      </c>
      <c r="AG201" s="988" t="s">
        <v>721</v>
      </c>
      <c r="AH201" s="988" t="s">
        <v>722</v>
      </c>
      <c r="AI201" s="988" t="s">
        <v>723</v>
      </c>
      <c r="AK201" s="988" t="s">
        <v>506</v>
      </c>
      <c r="AL201" s="988" t="s">
        <v>464</v>
      </c>
      <c r="AN201" s="923"/>
      <c r="AO201" s="923"/>
      <c r="AQ201" s="988" t="s">
        <v>1999</v>
      </c>
      <c r="AR201" s="988" t="b">
        <v>0</v>
      </c>
      <c r="AS201" s="988" t="b">
        <v>0</v>
      </c>
      <c r="AT201" s="988" t="b">
        <v>0</v>
      </c>
      <c r="AU201" s="923"/>
      <c r="AV201" s="923"/>
      <c r="AW201" s="988" t="s">
        <v>711</v>
      </c>
      <c r="AX201" s="988" t="s">
        <v>2161</v>
      </c>
      <c r="AY201" s="988">
        <v>3.0</v>
      </c>
      <c r="AZ201" s="923"/>
      <c r="BF201" s="923"/>
      <c r="BG201" s="923"/>
      <c r="BH201" s="988">
        <v>5.28119742117E11</v>
      </c>
      <c r="BI201" s="988" t="b">
        <v>0</v>
      </c>
      <c r="BJ201" s="988" t="s">
        <v>2002</v>
      </c>
      <c r="BK201" s="923"/>
      <c r="BL201" s="988" t="b">
        <v>0</v>
      </c>
      <c r="BM201" s="923"/>
      <c r="BN201" s="988" t="s">
        <v>1533</v>
      </c>
      <c r="BO201" s="923"/>
      <c r="BP201" s="923"/>
      <c r="BQ201" s="923"/>
      <c r="BS201" s="923"/>
      <c r="BU201" s="923"/>
      <c r="BW201" s="923"/>
      <c r="BX201" s="988" t="s">
        <v>2161</v>
      </c>
      <c r="BY201" s="923"/>
      <c r="BZ201" s="988" t="s">
        <v>505</v>
      </c>
      <c r="CA201" s="923"/>
      <c r="CB201" s="988" t="s">
        <v>32</v>
      </c>
      <c r="CC201" s="923"/>
      <c r="CE201" s="923"/>
      <c r="CF201" s="923"/>
      <c r="CG201" s="988" t="s">
        <v>465</v>
      </c>
      <c r="CH201" s="988" t="s">
        <v>2162</v>
      </c>
      <c r="CI201" s="923"/>
      <c r="CJ201" s="988" t="b">
        <v>0</v>
      </c>
      <c r="CL201" s="923"/>
      <c r="CM201" s="923"/>
      <c r="CN201" s="923"/>
      <c r="CO201" s="988" t="b">
        <v>0</v>
      </c>
      <c r="CP201" s="923"/>
      <c r="CQ201" s="988" t="b">
        <v>1</v>
      </c>
      <c r="CU201" s="923"/>
      <c r="CV201" s="988" t="b">
        <v>1</v>
      </c>
      <c r="CW201" s="988" t="s">
        <v>2005</v>
      </c>
      <c r="CZ201" s="988" t="s">
        <v>436</v>
      </c>
      <c r="DA201" s="923"/>
      <c r="DB201" s="988" t="s">
        <v>717</v>
      </c>
      <c r="DD201" s="988" t="s">
        <v>439</v>
      </c>
      <c r="DE201" s="988" t="s">
        <v>718</v>
      </c>
      <c r="DF201" s="988" t="s">
        <v>719</v>
      </c>
      <c r="DG201" s="923"/>
      <c r="DH201" s="923"/>
      <c r="DI201" s="988" t="s">
        <v>2163</v>
      </c>
      <c r="DJ201" s="988" t="s">
        <v>721</v>
      </c>
      <c r="DK201" s="988" t="s">
        <v>722</v>
      </c>
      <c r="DL201" s="988" t="s">
        <v>723</v>
      </c>
      <c r="DN201" s="923"/>
      <c r="DP201" s="923"/>
      <c r="DR201" s="923"/>
      <c r="DS201" s="988" t="s">
        <v>2164</v>
      </c>
      <c r="DV201" s="923"/>
      <c r="DW201" s="988" t="s">
        <v>2165</v>
      </c>
      <c r="DX201" s="988" t="b">
        <v>0</v>
      </c>
      <c r="DY201" s="1058">
        <v>0.0</v>
      </c>
      <c r="DZ201" s="988" t="s">
        <v>164</v>
      </c>
      <c r="EA201" s="988" t="s">
        <v>727</v>
      </c>
      <c r="EB201" s="923"/>
      <c r="ED201" s="923"/>
      <c r="EE201" s="923"/>
    </row>
  </sheetData>
  <hyperlinks>
    <hyperlink r:id="rId1" ref="A1"/>
    <hyperlink r:id="rId2" ref="B1"/>
    <hyperlink r:id="rId3" ref="Q1"/>
    <hyperlink r:id="rId4" ref="AG1"/>
    <hyperlink r:id="rId5" ref="AH1"/>
    <hyperlink r:id="rId6" ref="AM1"/>
    <hyperlink r:id="rId7" ref="BP1"/>
    <hyperlink r:id="rId8" ref="BQ1"/>
    <hyperlink r:id="rId9" ref="BR1"/>
    <hyperlink r:id="rId10" ref="BS1"/>
    <hyperlink r:id="rId11" ref="BT1"/>
    <hyperlink r:id="rId12" ref="BU1"/>
    <hyperlink r:id="rId13" ref="DJ1"/>
    <hyperlink r:id="rId14" ref="DK1"/>
  </hyperlinks>
  <drawing r:id="rId1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55" t="s">
        <v>2166</v>
      </c>
      <c r="B1" s="1054" t="s">
        <v>566</v>
      </c>
      <c r="C1" s="1054" t="s">
        <v>567</v>
      </c>
      <c r="D1" s="1055" t="s">
        <v>568</v>
      </c>
      <c r="E1" s="1055" t="s">
        <v>643</v>
      </c>
      <c r="F1" s="1055" t="s">
        <v>645</v>
      </c>
      <c r="G1" s="1055" t="s">
        <v>571</v>
      </c>
      <c r="H1" s="1055" t="s">
        <v>572</v>
      </c>
      <c r="I1" s="1055" t="s">
        <v>646</v>
      </c>
      <c r="J1" s="1055" t="s">
        <v>647</v>
      </c>
      <c r="K1" s="1055" t="s">
        <v>573</v>
      </c>
      <c r="L1" s="1055" t="s">
        <v>2167</v>
      </c>
      <c r="M1" s="1055" t="s">
        <v>575</v>
      </c>
      <c r="N1" s="1055" t="s">
        <v>2168</v>
      </c>
      <c r="O1" s="1055" t="s">
        <v>2169</v>
      </c>
      <c r="P1" s="1055" t="s">
        <v>651</v>
      </c>
      <c r="Q1" s="1055" t="s">
        <v>577</v>
      </c>
      <c r="R1" s="1055" t="s">
        <v>652</v>
      </c>
      <c r="S1" s="1055" t="s">
        <v>2170</v>
      </c>
      <c r="T1" s="1055" t="s">
        <v>578</v>
      </c>
      <c r="U1" s="1055" t="s">
        <v>579</v>
      </c>
      <c r="V1" s="1055" t="s">
        <v>2171</v>
      </c>
      <c r="W1" s="1055" t="s">
        <v>2172</v>
      </c>
      <c r="X1" s="1055" t="s">
        <v>2173</v>
      </c>
      <c r="Y1" s="1055" t="s">
        <v>657</v>
      </c>
      <c r="Z1" s="1055" t="s">
        <v>658</v>
      </c>
      <c r="AA1" s="1054" t="s">
        <v>582</v>
      </c>
      <c r="AB1" s="1055" t="s">
        <v>2174</v>
      </c>
      <c r="AC1" s="1055" t="s">
        <v>660</v>
      </c>
      <c r="AD1" s="1055" t="s">
        <v>585</v>
      </c>
      <c r="AE1" s="1055" t="s">
        <v>586</v>
      </c>
      <c r="AF1" s="1055" t="s">
        <v>587</v>
      </c>
      <c r="AG1" s="1055" t="s">
        <v>588</v>
      </c>
      <c r="AH1" s="1055" t="s">
        <v>589</v>
      </c>
      <c r="AI1" s="1055" t="s">
        <v>662</v>
      </c>
      <c r="AJ1" s="1055" t="s">
        <v>2175</v>
      </c>
      <c r="AK1" s="1055" t="s">
        <v>592</v>
      </c>
      <c r="AL1" s="1055" t="s">
        <v>664</v>
      </c>
      <c r="AM1" s="1055" t="s">
        <v>665</v>
      </c>
      <c r="AN1" s="1055" t="s">
        <v>667</v>
      </c>
      <c r="AO1" s="1055" t="s">
        <v>2176</v>
      </c>
      <c r="AP1" s="1055" t="s">
        <v>2177</v>
      </c>
      <c r="AQ1" s="1055" t="s">
        <v>2178</v>
      </c>
      <c r="AR1" s="1055" t="s">
        <v>2179</v>
      </c>
      <c r="AS1" s="1055" t="s">
        <v>2180</v>
      </c>
      <c r="AT1" s="1054" t="s">
        <v>598</v>
      </c>
      <c r="AU1" s="1054" t="s">
        <v>599</v>
      </c>
      <c r="AV1" s="1055" t="s">
        <v>600</v>
      </c>
      <c r="AW1" s="1055" t="s">
        <v>671</v>
      </c>
      <c r="AX1" s="1055" t="s">
        <v>2181</v>
      </c>
      <c r="AY1" s="1055" t="s">
        <v>2182</v>
      </c>
      <c r="AZ1" s="1054" t="s">
        <v>604</v>
      </c>
      <c r="BA1" s="1055" t="s">
        <v>607</v>
      </c>
      <c r="BB1" s="1055" t="s">
        <v>609</v>
      </c>
      <c r="BC1" s="1055" t="s">
        <v>610</v>
      </c>
      <c r="BD1" s="1055" t="s">
        <v>611</v>
      </c>
      <c r="BE1" s="1055" t="s">
        <v>2183</v>
      </c>
      <c r="BF1" s="1055" t="s">
        <v>2184</v>
      </c>
      <c r="BG1" s="1055" t="s">
        <v>674</v>
      </c>
      <c r="BH1" s="1055" t="s">
        <v>675</v>
      </c>
      <c r="BI1" s="1055" t="s">
        <v>2185</v>
      </c>
      <c r="BJ1" s="1055" t="s">
        <v>612</v>
      </c>
      <c r="BK1" s="1055" t="s">
        <v>613</v>
      </c>
      <c r="BL1" s="1055" t="s">
        <v>2186</v>
      </c>
      <c r="BM1" s="1055" t="s">
        <v>678</v>
      </c>
      <c r="BN1" s="1055" t="s">
        <v>615</v>
      </c>
      <c r="BO1" s="1054" t="s">
        <v>679</v>
      </c>
      <c r="BP1" s="1054" t="s">
        <v>680</v>
      </c>
      <c r="BQ1" s="1055" t="s">
        <v>681</v>
      </c>
      <c r="BR1" s="1055" t="s">
        <v>682</v>
      </c>
      <c r="BS1" s="1055" t="s">
        <v>618</v>
      </c>
      <c r="BT1" s="1055" t="s">
        <v>619</v>
      </c>
      <c r="BU1" s="1055" t="s">
        <v>683</v>
      </c>
      <c r="BV1" s="1055" t="s">
        <v>620</v>
      </c>
      <c r="BW1" s="1055" t="s">
        <v>2187</v>
      </c>
      <c r="BX1" s="1054" t="s">
        <v>2188</v>
      </c>
      <c r="BY1" s="1054" t="s">
        <v>2189</v>
      </c>
      <c r="BZ1" s="1055" t="s">
        <v>2190</v>
      </c>
      <c r="CA1" s="1055" t="s">
        <v>2191</v>
      </c>
      <c r="CB1" s="1055" t="s">
        <v>686</v>
      </c>
      <c r="CC1" s="1055" t="s">
        <v>2192</v>
      </c>
      <c r="CD1" s="1055" t="s">
        <v>688</v>
      </c>
      <c r="CE1" s="1055" t="s">
        <v>2193</v>
      </c>
      <c r="CF1" s="1055" t="s">
        <v>689</v>
      </c>
      <c r="CG1" s="1055" t="s">
        <v>2194</v>
      </c>
      <c r="CH1" s="1055" t="s">
        <v>2195</v>
      </c>
      <c r="CI1" s="1055" t="s">
        <v>2196</v>
      </c>
      <c r="CJ1" s="1055" t="s">
        <v>2197</v>
      </c>
      <c r="CK1" s="1055" t="s">
        <v>2198</v>
      </c>
      <c r="CL1" s="1055" t="s">
        <v>625</v>
      </c>
      <c r="CM1" s="1055" t="s">
        <v>2199</v>
      </c>
      <c r="CN1" s="1055" t="s">
        <v>690</v>
      </c>
      <c r="CO1" s="1055" t="s">
        <v>626</v>
      </c>
      <c r="CP1" s="1055" t="s">
        <v>692</v>
      </c>
      <c r="CQ1" s="1055" t="s">
        <v>2200</v>
      </c>
      <c r="CR1" s="1055" t="s">
        <v>693</v>
      </c>
      <c r="CS1" s="1055" t="s">
        <v>629</v>
      </c>
      <c r="CT1" s="1055" t="s">
        <v>2201</v>
      </c>
      <c r="CU1" s="1055" t="s">
        <v>631</v>
      </c>
      <c r="CV1" s="1055" t="s">
        <v>2202</v>
      </c>
      <c r="CW1" s="1055" t="s">
        <v>632</v>
      </c>
      <c r="CX1" s="1054" t="s">
        <v>633</v>
      </c>
      <c r="CY1" s="1054" t="s">
        <v>634</v>
      </c>
      <c r="CZ1" s="1055" t="s">
        <v>696</v>
      </c>
      <c r="DA1" s="1055" t="s">
        <v>639</v>
      </c>
      <c r="DB1" s="1055" t="s">
        <v>2203</v>
      </c>
      <c r="DC1" s="1055" t="s">
        <v>640</v>
      </c>
      <c r="DD1" s="1055" t="s">
        <v>2204</v>
      </c>
      <c r="DE1" s="1055" t="s">
        <v>2205</v>
      </c>
      <c r="DF1" s="1055" t="s">
        <v>697</v>
      </c>
      <c r="DG1" s="1055" t="s">
        <v>698</v>
      </c>
      <c r="DH1" s="1055" t="s">
        <v>699</v>
      </c>
      <c r="DI1" s="1055" t="s">
        <v>700</v>
      </c>
      <c r="DJ1" s="1055" t="s">
        <v>701</v>
      </c>
      <c r="DK1" s="1055" t="s">
        <v>702</v>
      </c>
      <c r="DL1" s="923"/>
      <c r="DM1" s="923"/>
      <c r="DN1" s="923"/>
      <c r="DO1" s="923"/>
      <c r="DP1" s="923"/>
    </row>
    <row r="2">
      <c r="A2" s="988">
        <v>1.54727868E9</v>
      </c>
      <c r="B2" s="988" t="s">
        <v>2206</v>
      </c>
      <c r="C2" s="988" t="s">
        <v>2207</v>
      </c>
      <c r="D2" s="988" t="s">
        <v>2208</v>
      </c>
      <c r="E2" s="988" t="s">
        <v>2209</v>
      </c>
      <c r="F2" s="988" t="s">
        <v>32</v>
      </c>
      <c r="H2" s="923"/>
      <c r="L2" s="923"/>
      <c r="M2" s="923"/>
      <c r="N2" s="923"/>
      <c r="P2" s="988" t="s">
        <v>2210</v>
      </c>
      <c r="Q2" s="988" t="s">
        <v>706</v>
      </c>
      <c r="R2" s="923"/>
      <c r="S2" s="988" t="s">
        <v>2211</v>
      </c>
      <c r="T2" s="923"/>
      <c r="U2" s="988" t="b">
        <v>0</v>
      </c>
      <c r="V2" s="923"/>
      <c r="W2" s="923"/>
      <c r="X2" s="988" t="s">
        <v>184</v>
      </c>
      <c r="Z2" s="988" t="b">
        <v>0</v>
      </c>
      <c r="AA2" s="988" t="s">
        <v>2212</v>
      </c>
      <c r="AB2" s="988" t="s">
        <v>297</v>
      </c>
      <c r="AC2" s="988" t="b">
        <v>1</v>
      </c>
      <c r="AD2" s="988" t="b">
        <v>0</v>
      </c>
      <c r="AE2" s="988" t="b">
        <v>0</v>
      </c>
      <c r="AF2" s="988" t="b">
        <v>0</v>
      </c>
      <c r="AG2" s="988" t="b">
        <v>0</v>
      </c>
      <c r="AH2" s="988" t="b">
        <v>0</v>
      </c>
      <c r="AI2" s="923"/>
      <c r="AJ2" s="923"/>
      <c r="AK2" s="988" t="s">
        <v>2213</v>
      </c>
      <c r="AL2" s="988" t="s">
        <v>2214</v>
      </c>
      <c r="AM2" s="988" t="b">
        <v>1</v>
      </c>
      <c r="AN2" s="923"/>
      <c r="AO2" s="923"/>
      <c r="AP2" s="988" t="s">
        <v>255</v>
      </c>
      <c r="AQ2" s="988" t="s">
        <v>2215</v>
      </c>
      <c r="AR2" s="988" t="s">
        <v>2216</v>
      </c>
      <c r="AS2" s="988" t="s">
        <v>1200</v>
      </c>
      <c r="AT2" s="988" t="s">
        <v>2206</v>
      </c>
      <c r="AU2" s="988" t="s">
        <v>2207</v>
      </c>
      <c r="AV2" s="988" t="s">
        <v>2208</v>
      </c>
      <c r="AW2" s="988" t="s">
        <v>717</v>
      </c>
      <c r="AX2" s="988" t="b">
        <v>0</v>
      </c>
      <c r="BA2" s="923"/>
      <c r="BB2" s="988" t="b">
        <v>0</v>
      </c>
      <c r="BC2" s="988" t="b">
        <v>0</v>
      </c>
      <c r="BD2" s="988" t="b">
        <v>0</v>
      </c>
      <c r="BE2" s="923"/>
      <c r="BF2" s="988" t="b">
        <v>0</v>
      </c>
      <c r="BG2" s="988" t="s">
        <v>718</v>
      </c>
      <c r="BH2" s="988" t="s">
        <v>2217</v>
      </c>
      <c r="BI2" s="923"/>
      <c r="BJ2" s="923"/>
      <c r="BK2" s="923"/>
      <c r="BL2" s="923"/>
      <c r="BM2" s="988" t="s">
        <v>2218</v>
      </c>
      <c r="BN2" s="988" t="s">
        <v>2219</v>
      </c>
      <c r="BO2" s="988" t="s">
        <v>2206</v>
      </c>
      <c r="BP2" s="988" t="s">
        <v>2207</v>
      </c>
      <c r="BQ2" s="988" t="s">
        <v>2208</v>
      </c>
      <c r="BR2" s="923"/>
      <c r="BS2" s="988" t="s">
        <v>184</v>
      </c>
      <c r="BU2" s="988">
        <v>5.52770761E9</v>
      </c>
      <c r="BW2" s="988" t="s">
        <v>2220</v>
      </c>
      <c r="BX2" s="988" t="s">
        <v>2219</v>
      </c>
      <c r="BY2" s="988" t="s">
        <v>2221</v>
      </c>
      <c r="BZ2" s="923"/>
      <c r="CA2" s="988">
        <v>2100.0</v>
      </c>
      <c r="CB2" s="923"/>
      <c r="CC2" s="988" t="s">
        <v>297</v>
      </c>
      <c r="CD2" s="988" t="s">
        <v>2222</v>
      </c>
      <c r="CE2" s="1060">
        <v>31593.0</v>
      </c>
      <c r="CF2" s="1056"/>
      <c r="CH2" s="988" t="s">
        <v>2223</v>
      </c>
      <c r="CI2" s="988">
        <v>2026.0</v>
      </c>
      <c r="CJ2" s="923"/>
      <c r="CL2" s="988">
        <v>5.52770761E9</v>
      </c>
      <c r="CM2" s="988" t="s">
        <v>2224</v>
      </c>
      <c r="CN2" s="923"/>
      <c r="CO2" s="988" t="b">
        <v>0</v>
      </c>
      <c r="CP2" s="988" t="s">
        <v>2225</v>
      </c>
      <c r="CQ2" s="988" t="s">
        <v>1606</v>
      </c>
      <c r="CR2" s="988" t="b">
        <v>0</v>
      </c>
      <c r="CS2" s="988" t="b">
        <v>0</v>
      </c>
      <c r="CT2" s="988" t="s">
        <v>2226</v>
      </c>
      <c r="CU2" s="923"/>
      <c r="CV2" s="988" t="s">
        <v>2227</v>
      </c>
      <c r="CW2" s="923"/>
      <c r="CX2" s="923"/>
      <c r="CY2" s="923"/>
      <c r="CZ2" s="988" t="s">
        <v>727</v>
      </c>
      <c r="DA2" s="923"/>
      <c r="DB2" s="988" t="s">
        <v>2228</v>
      </c>
      <c r="DC2" s="923"/>
      <c r="DD2" s="988" t="s">
        <v>2229</v>
      </c>
      <c r="DE2" s="988" t="s">
        <v>1258</v>
      </c>
      <c r="DF2" s="988">
        <v>200.0</v>
      </c>
      <c r="DG2" s="988">
        <v>200.0</v>
      </c>
      <c r="DH2" s="988">
        <v>1.0</v>
      </c>
      <c r="DI2" s="988" t="s">
        <v>728</v>
      </c>
      <c r="DJ2" s="988" t="s">
        <v>729</v>
      </c>
      <c r="DK2" s="988" t="b">
        <v>1</v>
      </c>
      <c r="DL2" s="923"/>
      <c r="DM2" s="923"/>
      <c r="DN2" s="923"/>
      <c r="DO2" s="923"/>
      <c r="DP2" s="923"/>
    </row>
    <row r="3">
      <c r="A3" s="988">
        <v>2.412157215E9</v>
      </c>
      <c r="B3" s="988" t="s">
        <v>929</v>
      </c>
      <c r="C3" s="988" t="s">
        <v>930</v>
      </c>
      <c r="D3" s="988" t="s">
        <v>931</v>
      </c>
      <c r="E3" s="988" t="s">
        <v>2230</v>
      </c>
      <c r="F3" s="988" t="s">
        <v>32</v>
      </c>
      <c r="H3" s="923"/>
      <c r="L3" s="923"/>
      <c r="M3" s="923"/>
      <c r="N3" s="923"/>
      <c r="P3" s="988" t="s">
        <v>2231</v>
      </c>
      <c r="Q3" s="988" t="s">
        <v>706</v>
      </c>
      <c r="R3" s="923"/>
      <c r="S3" s="988" t="s">
        <v>2232</v>
      </c>
      <c r="T3" s="988" t="s">
        <v>2073</v>
      </c>
      <c r="U3" s="988" t="b">
        <v>0</v>
      </c>
      <c r="V3" s="923"/>
      <c r="W3" s="923"/>
      <c r="X3" s="988" t="s">
        <v>184</v>
      </c>
      <c r="Y3" s="1056"/>
      <c r="Z3" s="988" t="b">
        <v>0</v>
      </c>
      <c r="AA3" s="988" t="s">
        <v>2233</v>
      </c>
      <c r="AB3" s="988" t="s">
        <v>2234</v>
      </c>
      <c r="AC3" s="988" t="b">
        <v>1</v>
      </c>
      <c r="AD3" s="988" t="b">
        <v>0</v>
      </c>
      <c r="AE3" s="988" t="b">
        <v>0</v>
      </c>
      <c r="AF3" s="988" t="b">
        <v>0</v>
      </c>
      <c r="AG3" s="988" t="b">
        <v>0</v>
      </c>
      <c r="AH3" s="988" t="b">
        <v>0</v>
      </c>
      <c r="AI3" s="923"/>
      <c r="AJ3" s="923"/>
      <c r="AK3" s="988" t="s">
        <v>2235</v>
      </c>
      <c r="AL3" s="988" t="s">
        <v>2214</v>
      </c>
      <c r="AM3" s="988" t="b">
        <v>1</v>
      </c>
      <c r="AN3" s="923"/>
      <c r="AO3" s="923"/>
      <c r="AP3" s="988" t="s">
        <v>2236</v>
      </c>
      <c r="AQ3" s="988" t="s">
        <v>2237</v>
      </c>
      <c r="AR3" s="988" t="s">
        <v>2216</v>
      </c>
      <c r="AS3" s="988" t="s">
        <v>1200</v>
      </c>
      <c r="AT3" s="988" t="s">
        <v>2206</v>
      </c>
      <c r="AU3" s="988" t="s">
        <v>2207</v>
      </c>
      <c r="AV3" s="988" t="s">
        <v>2208</v>
      </c>
      <c r="AW3" s="988" t="s">
        <v>717</v>
      </c>
      <c r="AX3" s="988" t="b">
        <v>0</v>
      </c>
      <c r="BA3" s="923"/>
      <c r="BB3" s="988" t="b">
        <v>0</v>
      </c>
      <c r="BC3" s="988" t="b">
        <v>0</v>
      </c>
      <c r="BD3" s="988" t="b">
        <v>0</v>
      </c>
      <c r="BE3" s="923"/>
      <c r="BF3" s="988" t="b">
        <v>0</v>
      </c>
      <c r="BG3" s="988" t="s">
        <v>718</v>
      </c>
      <c r="BH3" s="988" t="s">
        <v>2217</v>
      </c>
      <c r="BI3" s="923"/>
      <c r="BJ3" s="923"/>
      <c r="BK3" s="923"/>
      <c r="BL3" s="923"/>
      <c r="BM3" s="988" t="s">
        <v>2238</v>
      </c>
      <c r="BN3" s="988" t="s">
        <v>2239</v>
      </c>
      <c r="BO3" s="988" t="s">
        <v>2206</v>
      </c>
      <c r="BP3" s="988" t="s">
        <v>2207</v>
      </c>
      <c r="BQ3" s="988" t="s">
        <v>2208</v>
      </c>
      <c r="BR3" s="923"/>
      <c r="BS3" s="988" t="s">
        <v>184</v>
      </c>
      <c r="BU3" s="988">
        <v>5.6301606666E10</v>
      </c>
      <c r="BW3" s="923"/>
      <c r="BX3" s="988" t="s">
        <v>2240</v>
      </c>
      <c r="BY3" s="988" t="s">
        <v>2241</v>
      </c>
      <c r="BZ3" s="923"/>
      <c r="CA3" s="988">
        <v>3540.0</v>
      </c>
      <c r="CB3" s="923"/>
      <c r="CC3" s="988" t="s">
        <v>297</v>
      </c>
      <c r="CD3" s="988" t="s">
        <v>2242</v>
      </c>
      <c r="CE3" s="1060">
        <v>31761.0</v>
      </c>
      <c r="CF3" s="1056"/>
      <c r="CH3" s="988" t="s">
        <v>2243</v>
      </c>
      <c r="CI3" s="988">
        <v>2033.0</v>
      </c>
      <c r="CJ3" s="923"/>
      <c r="CL3" s="988">
        <v>5.6301606666E10</v>
      </c>
      <c r="CM3" s="988" t="s">
        <v>2224</v>
      </c>
      <c r="CN3" s="923"/>
      <c r="CO3" s="988" t="b">
        <v>0</v>
      </c>
      <c r="CP3" s="988" t="s">
        <v>2244</v>
      </c>
      <c r="CQ3" s="988" t="s">
        <v>2245</v>
      </c>
      <c r="CR3" s="988" t="b">
        <v>0</v>
      </c>
      <c r="CS3" s="988" t="b">
        <v>0</v>
      </c>
      <c r="CT3" s="988" t="s">
        <v>2246</v>
      </c>
      <c r="CU3" s="923"/>
      <c r="CV3" s="988" t="s">
        <v>2247</v>
      </c>
      <c r="CW3" s="923"/>
      <c r="CX3" s="923"/>
      <c r="CY3" s="923"/>
      <c r="CZ3" s="988" t="s">
        <v>727</v>
      </c>
      <c r="DA3" s="923"/>
      <c r="DB3" s="988" t="s">
        <v>2228</v>
      </c>
      <c r="DC3" s="923"/>
      <c r="DD3" s="988" t="s">
        <v>2229</v>
      </c>
      <c r="DE3" s="988" t="s">
        <v>2248</v>
      </c>
      <c r="DF3" s="923"/>
      <c r="DG3" s="923"/>
      <c r="DH3" s="923"/>
      <c r="DI3" s="923"/>
    </row>
    <row r="4">
      <c r="A4" s="988">
        <v>1.756635241E9</v>
      </c>
      <c r="B4" s="988" t="s">
        <v>2039</v>
      </c>
      <c r="C4" s="988" t="s">
        <v>2040</v>
      </c>
      <c r="D4" s="988" t="s">
        <v>2041</v>
      </c>
      <c r="E4" s="988" t="s">
        <v>2059</v>
      </c>
      <c r="F4" s="988" t="s">
        <v>32</v>
      </c>
      <c r="H4" s="923"/>
      <c r="K4" s="1056"/>
      <c r="L4" s="923"/>
      <c r="M4" s="923"/>
      <c r="N4" s="923"/>
      <c r="P4" s="988" t="s">
        <v>2249</v>
      </c>
      <c r="Q4" s="988" t="s">
        <v>706</v>
      </c>
      <c r="R4" s="923"/>
      <c r="S4" s="988" t="s">
        <v>2250</v>
      </c>
      <c r="T4" s="923"/>
      <c r="U4" s="988" t="b">
        <v>0</v>
      </c>
      <c r="V4" s="923"/>
      <c r="W4" s="923"/>
      <c r="X4" s="988" t="s">
        <v>184</v>
      </c>
      <c r="Z4" s="988" t="b">
        <v>0</v>
      </c>
      <c r="AA4" s="988" t="s">
        <v>2251</v>
      </c>
      <c r="AB4" s="988" t="s">
        <v>2234</v>
      </c>
      <c r="AC4" s="988" t="b">
        <v>1</v>
      </c>
      <c r="AD4" s="988" t="b">
        <v>0</v>
      </c>
      <c r="AE4" s="988" t="b">
        <v>0</v>
      </c>
      <c r="AF4" s="988" t="b">
        <v>0</v>
      </c>
      <c r="AG4" s="988" t="b">
        <v>0</v>
      </c>
      <c r="AH4" s="988" t="b">
        <v>0</v>
      </c>
      <c r="AI4" s="923"/>
      <c r="AJ4" s="923"/>
      <c r="AK4" s="988" t="s">
        <v>2252</v>
      </c>
      <c r="AL4" s="988" t="s">
        <v>2214</v>
      </c>
      <c r="AM4" s="988" t="b">
        <v>1</v>
      </c>
      <c r="AN4" s="923"/>
      <c r="AO4" s="923"/>
      <c r="AP4" s="988" t="s">
        <v>255</v>
      </c>
      <c r="AQ4" s="988" t="s">
        <v>2253</v>
      </c>
      <c r="AR4" s="988" t="s">
        <v>2216</v>
      </c>
      <c r="AS4" s="988" t="s">
        <v>1200</v>
      </c>
      <c r="AT4" s="988" t="s">
        <v>2206</v>
      </c>
      <c r="AU4" s="988" t="s">
        <v>2207</v>
      </c>
      <c r="AV4" s="988" t="s">
        <v>2208</v>
      </c>
      <c r="AW4" s="988" t="s">
        <v>717</v>
      </c>
      <c r="AX4" s="988" t="b">
        <v>0</v>
      </c>
      <c r="BA4" s="923"/>
      <c r="BB4" s="988" t="b">
        <v>0</v>
      </c>
      <c r="BC4" s="988" t="b">
        <v>0</v>
      </c>
      <c r="BD4" s="988" t="b">
        <v>0</v>
      </c>
      <c r="BE4" s="923"/>
      <c r="BF4" s="988" t="b">
        <v>0</v>
      </c>
      <c r="BG4" s="988" t="s">
        <v>718</v>
      </c>
      <c r="BH4" s="988" t="s">
        <v>2217</v>
      </c>
      <c r="BI4" s="923"/>
      <c r="BJ4" s="923"/>
      <c r="BK4" s="923"/>
      <c r="BL4" s="923"/>
      <c r="BM4" s="988" t="s">
        <v>2062</v>
      </c>
      <c r="BN4" s="988" t="s">
        <v>2254</v>
      </c>
      <c r="BO4" s="988" t="s">
        <v>2255</v>
      </c>
      <c r="BP4" s="988" t="s">
        <v>2256</v>
      </c>
      <c r="BQ4" s="988" t="s">
        <v>2257</v>
      </c>
      <c r="BR4" s="923"/>
      <c r="BS4" s="988" t="s">
        <v>184</v>
      </c>
      <c r="BU4" s="988">
        <v>5.554124417E9</v>
      </c>
      <c r="BW4" s="988" t="s">
        <v>2220</v>
      </c>
      <c r="BX4" s="988" t="s">
        <v>2258</v>
      </c>
      <c r="BY4" s="988" t="s">
        <v>2259</v>
      </c>
      <c r="BZ4" s="923"/>
      <c r="CA4" s="988">
        <v>53950.0</v>
      </c>
      <c r="CB4" s="923"/>
      <c r="CC4" s="988" t="s">
        <v>297</v>
      </c>
      <c r="CD4" s="988" t="s">
        <v>2260</v>
      </c>
      <c r="CE4" s="1060">
        <v>24959.0</v>
      </c>
      <c r="CH4" s="988" t="s">
        <v>2261</v>
      </c>
      <c r="CI4" s="988">
        <v>2028.0</v>
      </c>
      <c r="CL4" s="988">
        <v>5.554124417E9</v>
      </c>
      <c r="CM4" s="988" t="s">
        <v>2224</v>
      </c>
      <c r="CN4" s="923"/>
      <c r="CO4" s="988" t="b">
        <v>0</v>
      </c>
      <c r="CP4" s="988" t="s">
        <v>2262</v>
      </c>
      <c r="CQ4" s="988" t="s">
        <v>2063</v>
      </c>
      <c r="CR4" s="988" t="b">
        <v>0</v>
      </c>
      <c r="CS4" s="988" t="b">
        <v>0</v>
      </c>
      <c r="CT4" s="988" t="s">
        <v>2263</v>
      </c>
      <c r="CU4" s="923"/>
      <c r="CV4" s="988" t="s">
        <v>2264</v>
      </c>
      <c r="CW4" s="923"/>
      <c r="CX4" s="923"/>
      <c r="CY4" s="923"/>
      <c r="CZ4" s="988" t="s">
        <v>727</v>
      </c>
      <c r="DA4" s="923"/>
      <c r="DB4" s="988" t="s">
        <v>2228</v>
      </c>
      <c r="DC4" s="923"/>
      <c r="DD4" s="988" t="s">
        <v>2265</v>
      </c>
      <c r="DE4" s="988" t="s">
        <v>2266</v>
      </c>
      <c r="DF4" s="923"/>
      <c r="DG4" s="923"/>
      <c r="DH4" s="923"/>
    </row>
    <row r="5">
      <c r="A5" s="923"/>
      <c r="B5" s="988" t="s">
        <v>703</v>
      </c>
      <c r="C5" s="988" t="s">
        <v>704</v>
      </c>
      <c r="D5" s="988" t="s">
        <v>705</v>
      </c>
      <c r="E5" s="988" t="s">
        <v>2267</v>
      </c>
      <c r="F5" s="988" t="s">
        <v>32</v>
      </c>
      <c r="H5" s="923"/>
      <c r="K5" s="1056"/>
      <c r="L5" s="923"/>
      <c r="M5" s="923"/>
      <c r="N5" s="923"/>
      <c r="P5" s="988" t="s">
        <v>2268</v>
      </c>
      <c r="Q5" s="988" t="s">
        <v>706</v>
      </c>
      <c r="R5" s="923"/>
      <c r="S5" s="923"/>
      <c r="T5" s="923"/>
      <c r="U5" s="988" t="b">
        <v>0</v>
      </c>
      <c r="V5" s="923"/>
      <c r="W5" s="923"/>
      <c r="X5" s="923"/>
      <c r="Y5" s="1056"/>
      <c r="Z5" s="988" t="b">
        <v>0</v>
      </c>
      <c r="AA5" s="988" t="s">
        <v>2269</v>
      </c>
      <c r="AB5" s="923"/>
      <c r="AC5" s="988" t="b">
        <v>1</v>
      </c>
      <c r="AD5" s="988" t="b">
        <v>0</v>
      </c>
      <c r="AE5" s="988" t="b">
        <v>0</v>
      </c>
      <c r="AF5" s="988" t="b">
        <v>0</v>
      </c>
      <c r="AG5" s="988" t="b">
        <v>0</v>
      </c>
      <c r="AH5" s="988" t="b">
        <v>0</v>
      </c>
      <c r="AI5" s="923"/>
      <c r="AJ5" s="923"/>
      <c r="AK5" s="988" t="s">
        <v>2268</v>
      </c>
      <c r="AL5" s="923"/>
      <c r="AM5" s="988" t="b">
        <v>1</v>
      </c>
      <c r="AN5" s="923"/>
      <c r="AO5" s="923"/>
      <c r="AP5" s="923"/>
      <c r="AQ5" s="923"/>
      <c r="AR5" s="923"/>
      <c r="AS5" s="923"/>
      <c r="AT5" s="988" t="s">
        <v>703</v>
      </c>
      <c r="AU5" s="988" t="s">
        <v>704</v>
      </c>
      <c r="AV5" s="988" t="s">
        <v>705</v>
      </c>
      <c r="AX5" s="988" t="b">
        <v>0</v>
      </c>
      <c r="BA5" s="923"/>
      <c r="BB5" s="988" t="b">
        <v>0</v>
      </c>
      <c r="BC5" s="988" t="b">
        <v>0</v>
      </c>
      <c r="BD5" s="988" t="b">
        <v>0</v>
      </c>
      <c r="BE5" s="923"/>
      <c r="BF5" s="988" t="b">
        <v>0</v>
      </c>
      <c r="BG5" s="988" t="s">
        <v>718</v>
      </c>
      <c r="BH5" s="988" t="s">
        <v>2217</v>
      </c>
      <c r="BI5" s="923"/>
      <c r="BJ5" s="988" t="s">
        <v>2270</v>
      </c>
      <c r="BK5" s="923"/>
      <c r="BL5" s="923"/>
      <c r="BM5" s="988" t="s">
        <v>2271</v>
      </c>
      <c r="BN5" s="988" t="s">
        <v>2272</v>
      </c>
      <c r="BO5" s="988" t="s">
        <v>703</v>
      </c>
      <c r="BP5" s="988" t="s">
        <v>704</v>
      </c>
      <c r="BQ5" s="988" t="s">
        <v>705</v>
      </c>
      <c r="BR5" s="923"/>
      <c r="BS5" s="923"/>
      <c r="BU5" s="923"/>
      <c r="BW5" s="988" t="s">
        <v>2273</v>
      </c>
      <c r="BX5" s="988" t="s">
        <v>2272</v>
      </c>
      <c r="BY5" s="988" t="s">
        <v>2274</v>
      </c>
      <c r="BZ5" s="923"/>
      <c r="CA5" s="923"/>
      <c r="CB5" s="923"/>
      <c r="CC5" s="923"/>
      <c r="CD5" s="988" t="s">
        <v>2268</v>
      </c>
      <c r="CE5" s="1056"/>
      <c r="CF5" s="1056"/>
      <c r="CH5" s="923"/>
      <c r="CI5" s="923"/>
      <c r="CJ5" s="923"/>
      <c r="CL5" s="1057" t="s">
        <v>2275</v>
      </c>
      <c r="CM5" s="923"/>
      <c r="CN5" s="923"/>
      <c r="CO5" s="988" t="b">
        <v>0</v>
      </c>
      <c r="CP5" s="988" t="s">
        <v>2276</v>
      </c>
      <c r="CQ5" s="923"/>
      <c r="CR5" s="988" t="b">
        <v>0</v>
      </c>
      <c r="CS5" s="988" t="b">
        <v>0</v>
      </c>
      <c r="CT5" s="923"/>
      <c r="CU5" s="988" t="s">
        <v>2277</v>
      </c>
      <c r="CV5" s="923"/>
      <c r="CW5" s="923"/>
      <c r="CX5" s="923"/>
      <c r="CY5" s="923"/>
      <c r="CZ5" s="988" t="s">
        <v>727</v>
      </c>
      <c r="DA5" s="923"/>
      <c r="DB5" s="923"/>
      <c r="DC5" s="923"/>
      <c r="DD5" s="923"/>
      <c r="DE5" s="923"/>
      <c r="DF5" s="923"/>
      <c r="DG5" s="923"/>
      <c r="DH5" s="923"/>
      <c r="DI5" s="923"/>
    </row>
    <row r="6">
      <c r="A6" s="988">
        <v>1.1263281E7</v>
      </c>
      <c r="B6" s="988" t="s">
        <v>2039</v>
      </c>
      <c r="C6" s="988" t="s">
        <v>2040</v>
      </c>
      <c r="D6" s="988" t="s">
        <v>2041</v>
      </c>
      <c r="E6" s="988" t="s">
        <v>2278</v>
      </c>
      <c r="F6" s="988" t="s">
        <v>32</v>
      </c>
      <c r="H6" s="923"/>
      <c r="L6" s="923"/>
      <c r="M6" s="923"/>
      <c r="N6" s="923"/>
      <c r="P6" s="988" t="s">
        <v>2279</v>
      </c>
      <c r="Q6" s="988" t="s">
        <v>706</v>
      </c>
      <c r="R6" s="923"/>
      <c r="S6" s="988" t="s">
        <v>2280</v>
      </c>
      <c r="T6" s="988" t="s">
        <v>2073</v>
      </c>
      <c r="U6" s="988" t="b">
        <v>0</v>
      </c>
      <c r="V6" s="923"/>
      <c r="W6" s="988" t="s">
        <v>2281</v>
      </c>
      <c r="X6" s="988" t="s">
        <v>2282</v>
      </c>
      <c r="Y6" s="1056"/>
      <c r="Z6" s="988" t="b">
        <v>0</v>
      </c>
      <c r="AA6" s="988" t="s">
        <v>2283</v>
      </c>
      <c r="AB6" s="988" t="s">
        <v>2284</v>
      </c>
      <c r="AC6" s="988" t="b">
        <v>1</v>
      </c>
      <c r="AD6" s="988" t="b">
        <v>0</v>
      </c>
      <c r="AE6" s="988" t="b">
        <v>0</v>
      </c>
      <c r="AF6" s="988" t="b">
        <v>0</v>
      </c>
      <c r="AG6" s="988" t="b">
        <v>0</v>
      </c>
      <c r="AH6" s="988" t="b">
        <v>0</v>
      </c>
      <c r="AI6" s="923"/>
      <c r="AJ6" s="923"/>
      <c r="AK6" s="988" t="s">
        <v>2285</v>
      </c>
      <c r="AL6" s="988" t="s">
        <v>2286</v>
      </c>
      <c r="AM6" s="988" t="b">
        <v>1</v>
      </c>
      <c r="AN6" s="923"/>
      <c r="AO6" s="923"/>
      <c r="AP6" s="988" t="s">
        <v>255</v>
      </c>
      <c r="AQ6" s="988">
        <v>1427551.0</v>
      </c>
      <c r="AR6" s="988" t="s">
        <v>2216</v>
      </c>
      <c r="AS6" s="988" t="s">
        <v>1200</v>
      </c>
      <c r="AT6" s="988" t="s">
        <v>2039</v>
      </c>
      <c r="AU6" s="988" t="s">
        <v>2040</v>
      </c>
      <c r="AV6" s="988" t="s">
        <v>2041</v>
      </c>
      <c r="AW6" s="923"/>
      <c r="AX6" s="988" t="b">
        <v>0</v>
      </c>
      <c r="BA6" s="923"/>
      <c r="BB6" s="988" t="b">
        <v>0</v>
      </c>
      <c r="BC6" s="988" t="b">
        <v>0</v>
      </c>
      <c r="BD6" s="988" t="b">
        <v>0</v>
      </c>
      <c r="BE6" s="923"/>
      <c r="BF6" s="988" t="b">
        <v>0</v>
      </c>
      <c r="BG6" s="988" t="s">
        <v>718</v>
      </c>
      <c r="BH6" s="988" t="s">
        <v>2217</v>
      </c>
      <c r="BI6" s="923"/>
      <c r="BJ6" s="988" t="s">
        <v>2049</v>
      </c>
      <c r="BK6" s="923"/>
      <c r="BL6" s="988" t="s">
        <v>2287</v>
      </c>
      <c r="BM6" s="988" t="s">
        <v>2288</v>
      </c>
      <c r="BN6" s="988" t="s">
        <v>2289</v>
      </c>
      <c r="BO6" s="988" t="s">
        <v>2255</v>
      </c>
      <c r="BP6" s="988" t="s">
        <v>2256</v>
      </c>
      <c r="BQ6" s="988" t="s">
        <v>2257</v>
      </c>
      <c r="BR6" s="923"/>
      <c r="BS6" s="988" t="s">
        <v>184</v>
      </c>
      <c r="BU6" s="988" t="s">
        <v>2290</v>
      </c>
      <c r="BW6" s="988" t="s">
        <v>2273</v>
      </c>
      <c r="BX6" s="988" t="s">
        <v>2289</v>
      </c>
      <c r="BY6" s="988" t="s">
        <v>2291</v>
      </c>
      <c r="BZ6" s="923"/>
      <c r="CA6" s="988">
        <v>76230.0</v>
      </c>
      <c r="CB6" s="923"/>
      <c r="CC6" s="988" t="s">
        <v>297</v>
      </c>
      <c r="CD6" s="988" t="s">
        <v>2292</v>
      </c>
      <c r="CE6" s="1060">
        <v>30508.0</v>
      </c>
      <c r="CH6" s="988" t="s">
        <v>2293</v>
      </c>
      <c r="CI6" s="923"/>
      <c r="CL6" s="988" t="s">
        <v>2290</v>
      </c>
      <c r="CM6" s="988" t="s">
        <v>2294</v>
      </c>
      <c r="CN6" s="923"/>
      <c r="CO6" s="988" t="b">
        <v>0</v>
      </c>
      <c r="CP6" s="988" t="s">
        <v>2295</v>
      </c>
      <c r="CQ6" s="988" t="s">
        <v>2296</v>
      </c>
      <c r="CR6" s="988" t="b">
        <v>0</v>
      </c>
      <c r="CS6" s="988" t="b">
        <v>0</v>
      </c>
      <c r="CT6" s="988" t="s">
        <v>2297</v>
      </c>
      <c r="CU6" s="988" t="s">
        <v>179</v>
      </c>
      <c r="CV6" s="988" t="s">
        <v>2298</v>
      </c>
      <c r="CW6" s="923"/>
      <c r="CX6" s="923"/>
      <c r="CY6" s="923"/>
      <c r="CZ6" s="988" t="s">
        <v>727</v>
      </c>
      <c r="DA6" s="923"/>
      <c r="DB6" s="988" t="s">
        <v>2299</v>
      </c>
      <c r="DC6" s="923"/>
      <c r="DD6" s="988" t="s">
        <v>2300</v>
      </c>
      <c r="DE6" s="988" t="s">
        <v>2301</v>
      </c>
      <c r="DF6" s="923"/>
      <c r="DG6" s="923"/>
      <c r="DH6" s="923"/>
      <c r="DI6" s="923"/>
    </row>
    <row r="7">
      <c r="A7" s="923"/>
      <c r="B7" s="988" t="s">
        <v>703</v>
      </c>
      <c r="C7" s="988" t="s">
        <v>704</v>
      </c>
      <c r="D7" s="988" t="s">
        <v>705</v>
      </c>
      <c r="E7" s="988" t="s">
        <v>2302</v>
      </c>
      <c r="F7" s="988" t="s">
        <v>32</v>
      </c>
      <c r="H7" s="923"/>
      <c r="K7" s="1056"/>
      <c r="L7" s="923"/>
      <c r="M7" s="923"/>
      <c r="N7" s="923"/>
      <c r="P7" s="988" t="s">
        <v>2303</v>
      </c>
      <c r="Q7" s="988" t="s">
        <v>706</v>
      </c>
      <c r="R7" s="923"/>
      <c r="S7" s="923"/>
      <c r="T7" s="923"/>
      <c r="U7" s="988" t="b">
        <v>0</v>
      </c>
      <c r="V7" s="923"/>
      <c r="W7" s="923"/>
      <c r="X7" s="923"/>
      <c r="Z7" s="988" t="b">
        <v>0</v>
      </c>
      <c r="AA7" s="988" t="s">
        <v>2304</v>
      </c>
      <c r="AB7" s="923"/>
      <c r="AC7" s="988" t="b">
        <v>1</v>
      </c>
      <c r="AD7" s="988" t="b">
        <v>0</v>
      </c>
      <c r="AE7" s="988" t="b">
        <v>0</v>
      </c>
      <c r="AF7" s="988" t="b">
        <v>0</v>
      </c>
      <c r="AG7" s="988" t="b">
        <v>0</v>
      </c>
      <c r="AH7" s="988" t="b">
        <v>0</v>
      </c>
      <c r="AI7" s="923"/>
      <c r="AJ7" s="923"/>
      <c r="AK7" s="988" t="s">
        <v>2305</v>
      </c>
      <c r="AL7" s="923"/>
      <c r="AM7" s="988" t="b">
        <v>1</v>
      </c>
      <c r="AN7" s="923"/>
      <c r="AO7" s="923"/>
      <c r="AP7" s="923"/>
      <c r="AQ7" s="923"/>
      <c r="AR7" s="923"/>
      <c r="AS7" s="923"/>
      <c r="AT7" s="988" t="s">
        <v>703</v>
      </c>
      <c r="AU7" s="988" t="s">
        <v>704</v>
      </c>
      <c r="AV7" s="988" t="s">
        <v>705</v>
      </c>
      <c r="AW7" s="923"/>
      <c r="AX7" s="988" t="b">
        <v>0</v>
      </c>
      <c r="BA7" s="923"/>
      <c r="BB7" s="988" t="b">
        <v>0</v>
      </c>
      <c r="BC7" s="988" t="b">
        <v>0</v>
      </c>
      <c r="BD7" s="988" t="b">
        <v>0</v>
      </c>
      <c r="BE7" s="923"/>
      <c r="BF7" s="988" t="b">
        <v>0</v>
      </c>
      <c r="BG7" s="988" t="s">
        <v>718</v>
      </c>
      <c r="BH7" s="988" t="s">
        <v>2217</v>
      </c>
      <c r="BI7" s="923"/>
      <c r="BJ7" s="988" t="s">
        <v>2049</v>
      </c>
      <c r="BK7" s="923"/>
      <c r="BL7" s="923"/>
      <c r="BM7" s="988" t="s">
        <v>2306</v>
      </c>
      <c r="BN7" s="988" t="s">
        <v>2307</v>
      </c>
      <c r="BO7" s="988" t="s">
        <v>703</v>
      </c>
      <c r="BP7" s="988" t="s">
        <v>704</v>
      </c>
      <c r="BQ7" s="988" t="s">
        <v>705</v>
      </c>
      <c r="BR7" s="923"/>
      <c r="BS7" s="923"/>
      <c r="BU7" s="923"/>
      <c r="BW7" s="988" t="s">
        <v>2273</v>
      </c>
      <c r="BX7" s="988" t="s">
        <v>2307</v>
      </c>
      <c r="BY7" s="988" t="s">
        <v>2308</v>
      </c>
      <c r="BZ7" s="923"/>
      <c r="CA7" s="923"/>
      <c r="CB7" s="923"/>
      <c r="CC7" s="923"/>
      <c r="CD7" s="988" t="s">
        <v>2305</v>
      </c>
      <c r="CE7" s="1056"/>
      <c r="CH7" s="923"/>
      <c r="CI7" s="923"/>
      <c r="CJ7" s="923"/>
      <c r="CL7" s="1057" t="s">
        <v>2309</v>
      </c>
      <c r="CM7" s="923"/>
      <c r="CN7" s="923"/>
      <c r="CO7" s="988" t="b">
        <v>0</v>
      </c>
      <c r="CP7" s="988" t="s">
        <v>2310</v>
      </c>
      <c r="CQ7" s="923"/>
      <c r="CR7" s="988" t="b">
        <v>0</v>
      </c>
      <c r="CS7" s="988" t="b">
        <v>0</v>
      </c>
      <c r="CT7" s="923"/>
      <c r="CU7" s="988" t="s">
        <v>2277</v>
      </c>
      <c r="CV7" s="923"/>
      <c r="CW7" s="923"/>
      <c r="CX7" s="923"/>
      <c r="CY7" s="923"/>
      <c r="CZ7" s="988" t="s">
        <v>727</v>
      </c>
      <c r="DA7" s="923"/>
      <c r="DB7" s="923"/>
      <c r="DC7" s="923"/>
      <c r="DD7" s="923"/>
      <c r="DE7" s="923"/>
      <c r="DF7" s="923"/>
      <c r="DG7" s="923"/>
      <c r="DH7" s="923"/>
      <c r="DI7" s="923"/>
      <c r="DJ7" s="1056"/>
    </row>
    <row r="8">
      <c r="A8" s="988">
        <v>1.945248962E9</v>
      </c>
      <c r="B8" s="988" t="s">
        <v>703</v>
      </c>
      <c r="C8" s="988" t="s">
        <v>704</v>
      </c>
      <c r="D8" s="988" t="s">
        <v>705</v>
      </c>
      <c r="E8" s="988" t="s">
        <v>2311</v>
      </c>
      <c r="F8" s="988" t="s">
        <v>32</v>
      </c>
      <c r="H8" s="923"/>
      <c r="K8" s="1056"/>
      <c r="L8" s="923"/>
      <c r="M8" s="923"/>
      <c r="N8" s="923"/>
      <c r="P8" s="988" t="s">
        <v>2312</v>
      </c>
      <c r="Q8" s="988" t="s">
        <v>706</v>
      </c>
      <c r="R8" s="923"/>
      <c r="S8" s="988" t="s">
        <v>2313</v>
      </c>
      <c r="T8" s="988" t="s">
        <v>2047</v>
      </c>
      <c r="U8" s="988" t="b">
        <v>0</v>
      </c>
      <c r="V8" s="923"/>
      <c r="W8" s="923"/>
      <c r="X8" s="988" t="s">
        <v>184</v>
      </c>
      <c r="Y8" s="1056"/>
      <c r="Z8" s="988" t="b">
        <v>0</v>
      </c>
      <c r="AA8" s="988" t="s">
        <v>2314</v>
      </c>
      <c r="AB8" s="988" t="s">
        <v>2234</v>
      </c>
      <c r="AC8" s="988" t="b">
        <v>1</v>
      </c>
      <c r="AD8" s="988" t="b">
        <v>0</v>
      </c>
      <c r="AE8" s="988" t="b">
        <v>0</v>
      </c>
      <c r="AF8" s="988" t="b">
        <v>0</v>
      </c>
      <c r="AG8" s="988" t="b">
        <v>0</v>
      </c>
      <c r="AH8" s="988" t="b">
        <v>0</v>
      </c>
      <c r="AI8" s="923"/>
      <c r="AJ8" s="923"/>
      <c r="AK8" s="988" t="s">
        <v>2315</v>
      </c>
      <c r="AL8" s="988" t="s">
        <v>2214</v>
      </c>
      <c r="AM8" s="988" t="b">
        <v>1</v>
      </c>
      <c r="AN8" s="923"/>
      <c r="AO8" s="923"/>
      <c r="AP8" s="988" t="s">
        <v>255</v>
      </c>
      <c r="AQ8" s="988" t="s">
        <v>2316</v>
      </c>
      <c r="AR8" s="988" t="s">
        <v>2216</v>
      </c>
      <c r="AS8" s="988" t="s">
        <v>1200</v>
      </c>
      <c r="AT8" s="988" t="s">
        <v>703</v>
      </c>
      <c r="AU8" s="988" t="s">
        <v>704</v>
      </c>
      <c r="AV8" s="988" t="s">
        <v>705</v>
      </c>
      <c r="AW8" s="923"/>
      <c r="AX8" s="988" t="b">
        <v>0</v>
      </c>
      <c r="BA8" s="923"/>
      <c r="BB8" s="988" t="b">
        <v>0</v>
      </c>
      <c r="BC8" s="988" t="b">
        <v>0</v>
      </c>
      <c r="BD8" s="988" t="b">
        <v>0</v>
      </c>
      <c r="BE8" s="923"/>
      <c r="BF8" s="988" t="b">
        <v>0</v>
      </c>
      <c r="BG8" s="988" t="s">
        <v>718</v>
      </c>
      <c r="BH8" s="988" t="s">
        <v>2217</v>
      </c>
      <c r="BI8" s="923"/>
      <c r="BJ8" s="988" t="s">
        <v>2049</v>
      </c>
      <c r="BK8" s="923"/>
      <c r="BL8" s="923"/>
      <c r="BM8" s="988" t="s">
        <v>2317</v>
      </c>
      <c r="BN8" s="988" t="s">
        <v>2318</v>
      </c>
      <c r="BO8" s="988" t="s">
        <v>2206</v>
      </c>
      <c r="BP8" s="988" t="s">
        <v>2207</v>
      </c>
      <c r="BQ8" s="988" t="s">
        <v>2208</v>
      </c>
      <c r="BR8" s="923"/>
      <c r="BS8" s="988" t="s">
        <v>184</v>
      </c>
      <c r="BU8" s="988">
        <v>5.568694534E9</v>
      </c>
      <c r="BW8" s="988" t="s">
        <v>2273</v>
      </c>
      <c r="BX8" s="988" t="s">
        <v>2318</v>
      </c>
      <c r="BY8" s="988" t="s">
        <v>2319</v>
      </c>
      <c r="BZ8" s="923"/>
      <c r="CA8" s="988">
        <v>56383.0</v>
      </c>
      <c r="CB8" s="923"/>
      <c r="CC8" s="988" t="s">
        <v>297</v>
      </c>
      <c r="CD8" s="988" t="s">
        <v>2320</v>
      </c>
      <c r="CE8" s="1060">
        <v>37106.0</v>
      </c>
      <c r="CF8" s="1056"/>
      <c r="CH8" s="988" t="s">
        <v>2321</v>
      </c>
      <c r="CI8" s="988">
        <v>2029.0</v>
      </c>
      <c r="CJ8" s="923"/>
      <c r="CL8" s="988">
        <v>5.568694534E9</v>
      </c>
      <c r="CM8" s="988" t="s">
        <v>2224</v>
      </c>
      <c r="CN8" s="923"/>
      <c r="CO8" s="988" t="b">
        <v>0</v>
      </c>
      <c r="CP8" s="988" t="s">
        <v>2322</v>
      </c>
      <c r="CQ8" s="988" t="s">
        <v>2323</v>
      </c>
      <c r="CR8" s="988" t="b">
        <v>0</v>
      </c>
      <c r="CS8" s="988" t="b">
        <v>0</v>
      </c>
      <c r="CT8" s="988" t="s">
        <v>2324</v>
      </c>
      <c r="CU8" s="988" t="s">
        <v>2325</v>
      </c>
      <c r="CV8" s="988" t="s">
        <v>2326</v>
      </c>
      <c r="CW8" s="923"/>
      <c r="CX8" s="923"/>
      <c r="CY8" s="923"/>
      <c r="CZ8" s="988" t="s">
        <v>727</v>
      </c>
      <c r="DA8" s="923"/>
      <c r="DB8" s="988" t="s">
        <v>2228</v>
      </c>
      <c r="DC8" s="923"/>
      <c r="DD8" s="988" t="s">
        <v>2327</v>
      </c>
      <c r="DE8" s="988" t="s">
        <v>2328</v>
      </c>
      <c r="DF8" s="923"/>
      <c r="DG8" s="923"/>
      <c r="DH8" s="923"/>
      <c r="DI8" s="923"/>
      <c r="DJ8" s="1056"/>
    </row>
    <row r="9">
      <c r="A9" s="988">
        <v>2.285108828E9</v>
      </c>
      <c r="B9" s="988" t="s">
        <v>929</v>
      </c>
      <c r="C9" s="988" t="s">
        <v>930</v>
      </c>
      <c r="D9" s="988" t="s">
        <v>931</v>
      </c>
      <c r="E9" s="988" t="s">
        <v>2329</v>
      </c>
      <c r="F9" s="988" t="s">
        <v>32</v>
      </c>
      <c r="H9" s="923"/>
      <c r="K9" s="1056"/>
      <c r="L9" s="923"/>
      <c r="M9" s="923"/>
      <c r="N9" s="923"/>
      <c r="P9" s="988" t="s">
        <v>2330</v>
      </c>
      <c r="Q9" s="988" t="s">
        <v>706</v>
      </c>
      <c r="R9" s="923"/>
      <c r="S9" s="988" t="s">
        <v>2331</v>
      </c>
      <c r="T9" s="923"/>
      <c r="U9" s="988" t="b">
        <v>0</v>
      </c>
      <c r="V9" s="923"/>
      <c r="W9" s="988" t="s">
        <v>2332</v>
      </c>
      <c r="X9" s="988" t="s">
        <v>184</v>
      </c>
      <c r="Y9" s="1056"/>
      <c r="Z9" s="988" t="b">
        <v>0</v>
      </c>
      <c r="AA9" s="988" t="s">
        <v>2333</v>
      </c>
      <c r="AB9" s="988" t="s">
        <v>297</v>
      </c>
      <c r="AC9" s="988" t="b">
        <v>1</v>
      </c>
      <c r="AD9" s="988" t="b">
        <v>0</v>
      </c>
      <c r="AE9" s="988" t="b">
        <v>0</v>
      </c>
      <c r="AF9" s="988" t="b">
        <v>0</v>
      </c>
      <c r="AG9" s="988" t="b">
        <v>0</v>
      </c>
      <c r="AH9" s="988" t="b">
        <v>0</v>
      </c>
      <c r="AI9" s="923"/>
      <c r="AJ9" s="923"/>
      <c r="AK9" s="988" t="s">
        <v>2334</v>
      </c>
      <c r="AL9" s="988" t="s">
        <v>2286</v>
      </c>
      <c r="AM9" s="988" t="b">
        <v>1</v>
      </c>
      <c r="AN9" s="923"/>
      <c r="AO9" s="923"/>
      <c r="AP9" s="923"/>
      <c r="AQ9" s="988" t="s">
        <v>2335</v>
      </c>
      <c r="AR9" s="988" t="s">
        <v>2216</v>
      </c>
      <c r="AS9" s="988" t="s">
        <v>1200</v>
      </c>
      <c r="AT9" s="988" t="s">
        <v>2206</v>
      </c>
      <c r="AU9" s="988" t="s">
        <v>2207</v>
      </c>
      <c r="AV9" s="988" t="s">
        <v>2208</v>
      </c>
      <c r="AW9" s="988" t="s">
        <v>717</v>
      </c>
      <c r="AX9" s="988" t="b">
        <v>0</v>
      </c>
      <c r="BA9" s="923"/>
      <c r="BB9" s="988" t="b">
        <v>0</v>
      </c>
      <c r="BC9" s="988" t="b">
        <v>0</v>
      </c>
      <c r="BD9" s="988" t="b">
        <v>0</v>
      </c>
      <c r="BE9" s="923"/>
      <c r="BF9" s="988" t="b">
        <v>0</v>
      </c>
      <c r="BG9" s="988" t="s">
        <v>718</v>
      </c>
      <c r="BH9" s="988" t="s">
        <v>2217</v>
      </c>
      <c r="BI9" s="923"/>
      <c r="BJ9" s="923"/>
      <c r="BK9" s="923"/>
      <c r="BL9" s="988" t="s">
        <v>2336</v>
      </c>
      <c r="BM9" s="988" t="s">
        <v>2337</v>
      </c>
      <c r="BN9" s="988" t="s">
        <v>2338</v>
      </c>
      <c r="BO9" s="988" t="s">
        <v>2206</v>
      </c>
      <c r="BP9" s="988" t="s">
        <v>2207</v>
      </c>
      <c r="BQ9" s="988" t="s">
        <v>2208</v>
      </c>
      <c r="BR9" s="923"/>
      <c r="BS9" s="988" t="s">
        <v>184</v>
      </c>
      <c r="BU9" s="988" t="s">
        <v>2339</v>
      </c>
      <c r="BW9" s="923"/>
      <c r="BX9" s="988" t="s">
        <v>2338</v>
      </c>
      <c r="BY9" s="988" t="s">
        <v>2340</v>
      </c>
      <c r="BZ9" s="923"/>
      <c r="CA9" s="988">
        <v>31313.0</v>
      </c>
      <c r="CB9" s="923"/>
      <c r="CC9" s="988" t="s">
        <v>297</v>
      </c>
      <c r="CD9" s="988" t="s">
        <v>2341</v>
      </c>
      <c r="CE9" s="1060">
        <v>23897.0</v>
      </c>
      <c r="CF9" s="1056"/>
      <c r="CH9" s="988" t="s">
        <v>2342</v>
      </c>
      <c r="CI9" s="988">
        <v>2032.0</v>
      </c>
      <c r="CJ9" s="923"/>
      <c r="CK9" s="923"/>
      <c r="CL9" s="988" t="s">
        <v>2339</v>
      </c>
      <c r="CM9" s="988" t="s">
        <v>2224</v>
      </c>
      <c r="CN9" s="923"/>
      <c r="CO9" s="988" t="b">
        <v>0</v>
      </c>
      <c r="CP9" s="988" t="s">
        <v>2343</v>
      </c>
      <c r="CQ9" s="988" t="s">
        <v>2344</v>
      </c>
      <c r="CR9" s="988" t="b">
        <v>0</v>
      </c>
      <c r="CS9" s="988" t="b">
        <v>0</v>
      </c>
      <c r="CT9" s="988" t="s">
        <v>2345</v>
      </c>
      <c r="CU9" s="923"/>
      <c r="CV9" s="988" t="s">
        <v>2346</v>
      </c>
      <c r="CW9" s="923"/>
      <c r="CX9" s="923"/>
      <c r="CY9" s="923"/>
      <c r="CZ9" s="988" t="s">
        <v>727</v>
      </c>
      <c r="DA9" s="923"/>
      <c r="DB9" s="988" t="s">
        <v>2228</v>
      </c>
      <c r="DC9" s="923"/>
      <c r="DD9" s="988" t="s">
        <v>2347</v>
      </c>
      <c r="DE9" s="988" t="s">
        <v>2348</v>
      </c>
      <c r="DF9" s="923"/>
      <c r="DG9" s="923"/>
      <c r="DH9" s="923"/>
      <c r="DI9" s="923"/>
    </row>
    <row r="10">
      <c r="A10" s="988" t="s">
        <v>2349</v>
      </c>
      <c r="B10" s="988" t="s">
        <v>929</v>
      </c>
      <c r="C10" s="988" t="s">
        <v>930</v>
      </c>
      <c r="D10" s="988" t="s">
        <v>931</v>
      </c>
      <c r="E10" s="988" t="s">
        <v>2350</v>
      </c>
      <c r="F10" s="988" t="s">
        <v>32</v>
      </c>
      <c r="H10" s="923"/>
      <c r="L10" s="923"/>
      <c r="M10" s="923"/>
      <c r="N10" s="923"/>
      <c r="P10" s="988" t="s">
        <v>2351</v>
      </c>
      <c r="Q10" s="988" t="s">
        <v>706</v>
      </c>
      <c r="R10" s="923"/>
      <c r="S10" s="988" t="s">
        <v>2352</v>
      </c>
      <c r="T10" s="923"/>
      <c r="U10" s="988" t="b">
        <v>0</v>
      </c>
      <c r="V10" s="923"/>
      <c r="W10" s="923"/>
      <c r="X10" s="988" t="s">
        <v>184</v>
      </c>
      <c r="Y10" s="1056"/>
      <c r="Z10" s="988" t="b">
        <v>0</v>
      </c>
      <c r="AA10" s="988" t="s">
        <v>2353</v>
      </c>
      <c r="AB10" s="988" t="s">
        <v>2354</v>
      </c>
      <c r="AC10" s="988" t="b">
        <v>1</v>
      </c>
      <c r="AD10" s="988" t="b">
        <v>0</v>
      </c>
      <c r="AE10" s="988" t="b">
        <v>0</v>
      </c>
      <c r="AF10" s="988" t="b">
        <v>0</v>
      </c>
      <c r="AG10" s="988" t="b">
        <v>0</v>
      </c>
      <c r="AH10" s="988" t="b">
        <v>0</v>
      </c>
      <c r="AI10" s="923"/>
      <c r="AJ10" s="923"/>
      <c r="AK10" s="988" t="s">
        <v>2355</v>
      </c>
      <c r="AL10" s="988" t="s">
        <v>2214</v>
      </c>
      <c r="AM10" s="988" t="b">
        <v>1</v>
      </c>
      <c r="AN10" s="923"/>
      <c r="AO10" s="923"/>
      <c r="AP10" s="923"/>
      <c r="AQ10" s="923"/>
      <c r="AR10" s="988" t="s">
        <v>2216</v>
      </c>
      <c r="AS10" s="988" t="s">
        <v>1200</v>
      </c>
      <c r="AT10" s="988" t="s">
        <v>929</v>
      </c>
      <c r="AU10" s="988" t="s">
        <v>930</v>
      </c>
      <c r="AV10" s="988" t="s">
        <v>931</v>
      </c>
      <c r="AW10" s="923"/>
      <c r="AX10" s="988" t="b">
        <v>0</v>
      </c>
      <c r="BA10" s="923"/>
      <c r="BB10" s="988" t="b">
        <v>0</v>
      </c>
      <c r="BC10" s="988" t="b">
        <v>0</v>
      </c>
      <c r="BD10" s="988" t="b">
        <v>0</v>
      </c>
      <c r="BE10" s="923"/>
      <c r="BF10" s="988" t="b">
        <v>0</v>
      </c>
      <c r="BG10" s="988" t="s">
        <v>718</v>
      </c>
      <c r="BH10" s="988" t="s">
        <v>2217</v>
      </c>
      <c r="BI10" s="923"/>
      <c r="BJ10" s="988" t="s">
        <v>2356</v>
      </c>
      <c r="BK10" s="923"/>
      <c r="BL10" s="923"/>
      <c r="BM10" s="988" t="s">
        <v>2357</v>
      </c>
      <c r="BN10" s="988" t="s">
        <v>2358</v>
      </c>
      <c r="BO10" s="988" t="s">
        <v>2206</v>
      </c>
      <c r="BP10" s="988" t="s">
        <v>2207</v>
      </c>
      <c r="BQ10" s="988" t="s">
        <v>2208</v>
      </c>
      <c r="BR10" s="923"/>
      <c r="BS10" s="988" t="s">
        <v>184</v>
      </c>
      <c r="BU10" s="988">
        <v>9.22184353E9</v>
      </c>
      <c r="BW10" s="988" t="s">
        <v>2273</v>
      </c>
      <c r="BX10" s="988" t="s">
        <v>2358</v>
      </c>
      <c r="BY10" s="988" t="s">
        <v>2359</v>
      </c>
      <c r="BZ10" s="923"/>
      <c r="CA10" s="988">
        <v>96770.0</v>
      </c>
      <c r="CB10" s="923"/>
      <c r="CC10" s="988" t="s">
        <v>297</v>
      </c>
      <c r="CD10" s="988" t="s">
        <v>2360</v>
      </c>
      <c r="CE10" s="1060">
        <v>34219.0</v>
      </c>
      <c r="CH10" s="988" t="s">
        <v>2361</v>
      </c>
      <c r="CI10" s="988">
        <v>2034.0</v>
      </c>
      <c r="CJ10" s="923"/>
      <c r="CL10" s="988">
        <v>9.22184353E9</v>
      </c>
      <c r="CM10" s="988" t="s">
        <v>2294</v>
      </c>
      <c r="CN10" s="923"/>
      <c r="CO10" s="988" t="b">
        <v>0</v>
      </c>
      <c r="CP10" s="988" t="s">
        <v>2362</v>
      </c>
      <c r="CQ10" s="988" t="s">
        <v>2363</v>
      </c>
      <c r="CR10" s="988" t="b">
        <v>0</v>
      </c>
      <c r="CS10" s="988" t="b">
        <v>0</v>
      </c>
      <c r="CT10" s="988" t="s">
        <v>2364</v>
      </c>
      <c r="CU10" s="923"/>
      <c r="CV10" s="988" t="s">
        <v>2365</v>
      </c>
      <c r="CW10" s="923"/>
      <c r="CX10" s="923"/>
      <c r="CY10" s="923"/>
      <c r="CZ10" s="988" t="s">
        <v>727</v>
      </c>
      <c r="DA10" s="923"/>
      <c r="DB10" s="988" t="s">
        <v>2366</v>
      </c>
      <c r="DC10" s="923"/>
      <c r="DD10" s="988" t="s">
        <v>2367</v>
      </c>
      <c r="DE10" s="988" t="s">
        <v>2368</v>
      </c>
      <c r="DF10" s="923"/>
      <c r="DG10" s="923"/>
      <c r="DH10" s="923"/>
      <c r="DI10" s="923"/>
    </row>
    <row r="11">
      <c r="A11" s="988">
        <v>2.757982167E9</v>
      </c>
      <c r="B11" s="988" t="s">
        <v>929</v>
      </c>
      <c r="C11" s="988" t="s">
        <v>930</v>
      </c>
      <c r="D11" s="988" t="s">
        <v>931</v>
      </c>
      <c r="E11" s="988" t="s">
        <v>2369</v>
      </c>
      <c r="F11" s="988" t="s">
        <v>32</v>
      </c>
      <c r="H11" s="923"/>
      <c r="K11" s="1056"/>
      <c r="L11" s="923"/>
      <c r="M11" s="923"/>
      <c r="N11" s="923"/>
      <c r="P11" s="988" t="s">
        <v>2370</v>
      </c>
      <c r="Q11" s="988" t="s">
        <v>706</v>
      </c>
      <c r="R11" s="923"/>
      <c r="S11" s="988" t="s">
        <v>2371</v>
      </c>
      <c r="T11" s="988" t="s">
        <v>2073</v>
      </c>
      <c r="U11" s="988" t="b">
        <v>0</v>
      </c>
      <c r="V11" s="923"/>
      <c r="W11" s="988" t="s">
        <v>2281</v>
      </c>
      <c r="X11" s="988" t="s">
        <v>184</v>
      </c>
      <c r="Z11" s="988" t="b">
        <v>0</v>
      </c>
      <c r="AA11" s="988" t="s">
        <v>2372</v>
      </c>
      <c r="AB11" s="988" t="s">
        <v>2373</v>
      </c>
      <c r="AC11" s="988" t="b">
        <v>1</v>
      </c>
      <c r="AD11" s="988" t="b">
        <v>0</v>
      </c>
      <c r="AE11" s="988" t="b">
        <v>0</v>
      </c>
      <c r="AF11" s="988" t="b">
        <v>0</v>
      </c>
      <c r="AG11" s="988" t="b">
        <v>0</v>
      </c>
      <c r="AH11" s="988" t="b">
        <v>0</v>
      </c>
      <c r="AI11" s="923"/>
      <c r="AJ11" s="923"/>
      <c r="AK11" s="988" t="s">
        <v>2374</v>
      </c>
      <c r="AL11" s="988" t="s">
        <v>2286</v>
      </c>
      <c r="AM11" s="988" t="b">
        <v>1</v>
      </c>
      <c r="AN11" s="923"/>
      <c r="AO11" s="923"/>
      <c r="AP11" s="923"/>
      <c r="AQ11" s="988" t="s">
        <v>2375</v>
      </c>
      <c r="AR11" s="988" t="s">
        <v>2216</v>
      </c>
      <c r="AS11" s="988" t="s">
        <v>724</v>
      </c>
      <c r="AT11" s="988" t="s">
        <v>929</v>
      </c>
      <c r="AU11" s="988" t="s">
        <v>930</v>
      </c>
      <c r="AV11" s="988" t="s">
        <v>931</v>
      </c>
      <c r="AW11" s="923"/>
      <c r="AX11" s="988" t="b">
        <v>0</v>
      </c>
      <c r="BA11" s="923"/>
      <c r="BB11" s="988" t="b">
        <v>0</v>
      </c>
      <c r="BC11" s="988" t="b">
        <v>0</v>
      </c>
      <c r="BD11" s="988" t="b">
        <v>0</v>
      </c>
      <c r="BE11" s="923"/>
      <c r="BF11" s="988" t="b">
        <v>0</v>
      </c>
      <c r="BG11" s="988" t="s">
        <v>718</v>
      </c>
      <c r="BH11" s="988" t="s">
        <v>2217</v>
      </c>
      <c r="BI11" s="923"/>
      <c r="BJ11" s="988" t="s">
        <v>2270</v>
      </c>
      <c r="BK11" s="923"/>
      <c r="BL11" s="988" t="s">
        <v>2376</v>
      </c>
      <c r="BM11" s="988" t="s">
        <v>2377</v>
      </c>
      <c r="BN11" s="988" t="s">
        <v>2378</v>
      </c>
      <c r="BO11" s="988" t="s">
        <v>2379</v>
      </c>
      <c r="BP11" s="988" t="s">
        <v>2380</v>
      </c>
      <c r="BQ11" s="988" t="s">
        <v>2381</v>
      </c>
      <c r="BR11" s="923"/>
      <c r="BS11" s="923"/>
      <c r="BU11" s="988">
        <v>5.534332479E9</v>
      </c>
      <c r="BW11" s="988" t="s">
        <v>2273</v>
      </c>
      <c r="BX11" s="988" t="s">
        <v>2378</v>
      </c>
      <c r="BY11" s="988" t="s">
        <v>2382</v>
      </c>
      <c r="BZ11" s="923"/>
      <c r="CA11" s="988">
        <v>52938.0</v>
      </c>
      <c r="CB11" s="923"/>
      <c r="CC11" s="988" t="s">
        <v>297</v>
      </c>
      <c r="CD11" s="988" t="s">
        <v>2383</v>
      </c>
      <c r="CE11" s="1060">
        <v>26403.0</v>
      </c>
      <c r="CF11" s="1056"/>
      <c r="CH11" s="988" t="s">
        <v>2384</v>
      </c>
      <c r="CI11" s="988">
        <v>2035.0</v>
      </c>
      <c r="CJ11" s="923"/>
      <c r="CL11" s="988">
        <v>5.534332479E9</v>
      </c>
      <c r="CM11" s="988" t="s">
        <v>2224</v>
      </c>
      <c r="CN11" s="923"/>
      <c r="CO11" s="988" t="b">
        <v>0</v>
      </c>
      <c r="CP11" s="988" t="s">
        <v>2385</v>
      </c>
      <c r="CQ11" s="988" t="s">
        <v>2386</v>
      </c>
      <c r="CR11" s="988" t="b">
        <v>0</v>
      </c>
      <c r="CS11" s="988" t="b">
        <v>0</v>
      </c>
      <c r="CT11" s="988" t="s">
        <v>2387</v>
      </c>
      <c r="CU11" s="923"/>
      <c r="CV11" s="988" t="s">
        <v>2388</v>
      </c>
      <c r="CW11" s="923"/>
      <c r="CX11" s="923"/>
      <c r="CY11" s="923"/>
      <c r="CZ11" s="988" t="s">
        <v>727</v>
      </c>
      <c r="DA11" s="923"/>
      <c r="DB11" s="988" t="s">
        <v>2228</v>
      </c>
      <c r="DC11" s="923"/>
      <c r="DD11" s="988" t="s">
        <v>2327</v>
      </c>
      <c r="DE11" s="988" t="s">
        <v>423</v>
      </c>
      <c r="DF11" s="923"/>
      <c r="DG11" s="923"/>
      <c r="DH11" s="923"/>
    </row>
    <row r="12">
      <c r="A12" s="988">
        <v>2.431406594E9</v>
      </c>
      <c r="B12" s="988" t="s">
        <v>2379</v>
      </c>
      <c r="C12" s="988" t="s">
        <v>2380</v>
      </c>
      <c r="D12" s="988" t="s">
        <v>2381</v>
      </c>
      <c r="E12" s="988" t="s">
        <v>2381</v>
      </c>
      <c r="F12" s="988" t="s">
        <v>32</v>
      </c>
      <c r="H12" s="923"/>
      <c r="L12" s="923"/>
      <c r="M12" s="923"/>
      <c r="N12" s="923"/>
      <c r="P12" s="988" t="s">
        <v>2389</v>
      </c>
      <c r="Q12" s="988" t="s">
        <v>706</v>
      </c>
      <c r="R12" s="923"/>
      <c r="S12" s="988" t="s">
        <v>2390</v>
      </c>
      <c r="T12" s="923"/>
      <c r="U12" s="988" t="b">
        <v>0</v>
      </c>
      <c r="V12" s="923"/>
      <c r="W12" s="923"/>
      <c r="X12" s="923"/>
      <c r="Y12" s="1056"/>
      <c r="Z12" s="988" t="b">
        <v>0</v>
      </c>
      <c r="AA12" s="988" t="s">
        <v>2391</v>
      </c>
      <c r="AB12" s="988" t="s">
        <v>2392</v>
      </c>
      <c r="AC12" s="988" t="b">
        <v>1</v>
      </c>
      <c r="AD12" s="988" t="b">
        <v>0</v>
      </c>
      <c r="AE12" s="988" t="b">
        <v>0</v>
      </c>
      <c r="AF12" s="988" t="b">
        <v>0</v>
      </c>
      <c r="AG12" s="988" t="b">
        <v>0</v>
      </c>
      <c r="AH12" s="988" t="b">
        <v>0</v>
      </c>
      <c r="AI12" s="923"/>
      <c r="AJ12" s="923"/>
      <c r="AK12" s="988" t="s">
        <v>2393</v>
      </c>
      <c r="AL12" s="988" t="s">
        <v>2214</v>
      </c>
      <c r="AM12" s="988" t="b">
        <v>1</v>
      </c>
      <c r="AN12" s="923"/>
      <c r="AO12" s="923"/>
      <c r="AP12" s="923"/>
      <c r="AQ12" s="988" t="s">
        <v>2394</v>
      </c>
      <c r="AR12" s="988" t="s">
        <v>2216</v>
      </c>
      <c r="AS12" s="923"/>
      <c r="AT12" s="988" t="s">
        <v>2379</v>
      </c>
      <c r="AU12" s="988" t="s">
        <v>2380</v>
      </c>
      <c r="AV12" s="988" t="s">
        <v>2381</v>
      </c>
      <c r="AW12" s="923"/>
      <c r="AX12" s="988" t="b">
        <v>0</v>
      </c>
      <c r="BA12" s="923"/>
      <c r="BB12" s="988" t="b">
        <v>0</v>
      </c>
      <c r="BC12" s="988" t="b">
        <v>0</v>
      </c>
      <c r="BD12" s="988" t="b">
        <v>0</v>
      </c>
      <c r="BE12" s="923"/>
      <c r="BF12" s="988" t="b">
        <v>0</v>
      </c>
      <c r="BG12" s="988" t="s">
        <v>718</v>
      </c>
      <c r="BH12" s="988" t="s">
        <v>2217</v>
      </c>
      <c r="BI12" s="923"/>
      <c r="BJ12" s="988" t="s">
        <v>2356</v>
      </c>
      <c r="BK12" s="923"/>
      <c r="BL12" s="923"/>
      <c r="BM12" s="988" t="s">
        <v>2395</v>
      </c>
      <c r="BN12" s="988" t="s">
        <v>2396</v>
      </c>
      <c r="BO12" s="988" t="s">
        <v>2379</v>
      </c>
      <c r="BP12" s="988" t="s">
        <v>2380</v>
      </c>
      <c r="BQ12" s="988" t="s">
        <v>2381</v>
      </c>
      <c r="BR12" s="923"/>
      <c r="BS12" s="923"/>
      <c r="BU12" s="988">
        <v>2.2371336E7</v>
      </c>
      <c r="BW12" s="988" t="s">
        <v>2273</v>
      </c>
      <c r="BX12" s="988" t="s">
        <v>2396</v>
      </c>
      <c r="BY12" s="988" t="s">
        <v>2397</v>
      </c>
      <c r="BZ12" s="923"/>
      <c r="CA12" s="988">
        <v>7720.0</v>
      </c>
      <c r="CB12" s="923"/>
      <c r="CC12" s="923"/>
      <c r="CD12" s="988" t="s">
        <v>2398</v>
      </c>
      <c r="CE12" s="1056"/>
      <c r="CF12" s="1056"/>
      <c r="CH12" s="988" t="s">
        <v>2399</v>
      </c>
      <c r="CI12" s="988">
        <v>2030.0</v>
      </c>
      <c r="CJ12" s="923"/>
      <c r="CL12" s="1057" t="s">
        <v>2400</v>
      </c>
      <c r="CM12" s="988" t="s">
        <v>2224</v>
      </c>
      <c r="CN12" s="923"/>
      <c r="CO12" s="988" t="b">
        <v>0</v>
      </c>
      <c r="CP12" s="988" t="s">
        <v>2401</v>
      </c>
      <c r="CQ12" s="923"/>
      <c r="CR12" s="988" t="b">
        <v>0</v>
      </c>
      <c r="CS12" s="988" t="b">
        <v>0</v>
      </c>
      <c r="CT12" s="988" t="s">
        <v>2226</v>
      </c>
      <c r="CU12" s="923"/>
      <c r="CV12" s="988" t="s">
        <v>2402</v>
      </c>
      <c r="CW12" s="923"/>
      <c r="CX12" s="923"/>
      <c r="CY12" s="923"/>
      <c r="CZ12" s="988" t="s">
        <v>727</v>
      </c>
      <c r="DA12" s="923"/>
      <c r="DB12" s="988" t="s">
        <v>2228</v>
      </c>
      <c r="DC12" s="923"/>
      <c r="DD12" s="988" t="s">
        <v>2229</v>
      </c>
      <c r="DE12" s="923"/>
      <c r="DF12" s="923"/>
      <c r="DG12" s="923"/>
      <c r="DH12" s="923"/>
      <c r="DI12" s="923"/>
    </row>
    <row r="13">
      <c r="A13" s="923"/>
      <c r="B13" s="988" t="s">
        <v>703</v>
      </c>
      <c r="C13" s="988" t="s">
        <v>704</v>
      </c>
      <c r="D13" s="988" t="s">
        <v>705</v>
      </c>
      <c r="E13" s="988" t="s">
        <v>2403</v>
      </c>
      <c r="F13" s="988" t="s">
        <v>32</v>
      </c>
      <c r="H13" s="923"/>
      <c r="J13" s="1056"/>
      <c r="K13" s="1056"/>
      <c r="L13" s="923"/>
      <c r="M13" s="923"/>
      <c r="N13" s="923"/>
      <c r="P13" s="988" t="s">
        <v>2404</v>
      </c>
      <c r="Q13" s="988" t="s">
        <v>706</v>
      </c>
      <c r="R13" s="923"/>
      <c r="S13" s="988" t="s">
        <v>2405</v>
      </c>
      <c r="T13" s="988" t="s">
        <v>2073</v>
      </c>
      <c r="U13" s="988" t="b">
        <v>0</v>
      </c>
      <c r="V13" s="923"/>
      <c r="W13" s="923"/>
      <c r="X13" s="923"/>
      <c r="Y13" s="1056"/>
      <c r="Z13" s="988" t="b">
        <v>0</v>
      </c>
      <c r="AA13" s="988" t="s">
        <v>2406</v>
      </c>
      <c r="AB13" s="923"/>
      <c r="AC13" s="988" t="b">
        <v>1</v>
      </c>
      <c r="AD13" s="988" t="b">
        <v>0</v>
      </c>
      <c r="AE13" s="988" t="b">
        <v>0</v>
      </c>
      <c r="AF13" s="988" t="b">
        <v>0</v>
      </c>
      <c r="AG13" s="988" t="b">
        <v>0</v>
      </c>
      <c r="AH13" s="988" t="b">
        <v>0</v>
      </c>
      <c r="AI13" s="923"/>
      <c r="AJ13" s="923"/>
      <c r="AK13" s="988" t="s">
        <v>2407</v>
      </c>
      <c r="AL13" s="988" t="s">
        <v>2286</v>
      </c>
      <c r="AM13" s="988" t="b">
        <v>1</v>
      </c>
      <c r="AN13" s="923"/>
      <c r="AO13" s="923"/>
      <c r="AP13" s="923"/>
      <c r="AQ13" s="988" t="s">
        <v>2408</v>
      </c>
      <c r="AR13" s="988" t="s">
        <v>2216</v>
      </c>
      <c r="AS13" s="923"/>
      <c r="AT13" s="988" t="s">
        <v>703</v>
      </c>
      <c r="AU13" s="988" t="s">
        <v>704</v>
      </c>
      <c r="AV13" s="988" t="s">
        <v>705</v>
      </c>
      <c r="AW13" s="923"/>
      <c r="AX13" s="988" t="b">
        <v>0</v>
      </c>
      <c r="BA13" s="923"/>
      <c r="BB13" s="988" t="b">
        <v>0</v>
      </c>
      <c r="BC13" s="988" t="b">
        <v>0</v>
      </c>
      <c r="BD13" s="988" t="b">
        <v>0</v>
      </c>
      <c r="BE13" s="923"/>
      <c r="BF13" s="988" t="b">
        <v>0</v>
      </c>
      <c r="BG13" s="988" t="s">
        <v>718</v>
      </c>
      <c r="BH13" s="988" t="s">
        <v>2217</v>
      </c>
      <c r="BI13" s="923"/>
      <c r="BJ13" s="988" t="s">
        <v>2049</v>
      </c>
      <c r="BK13" s="923"/>
      <c r="BL13" s="923"/>
      <c r="BM13" s="988" t="s">
        <v>2409</v>
      </c>
      <c r="BN13" s="988" t="s">
        <v>2410</v>
      </c>
      <c r="BO13" s="988" t="s">
        <v>2206</v>
      </c>
      <c r="BP13" s="988" t="s">
        <v>2207</v>
      </c>
      <c r="BQ13" s="988" t="s">
        <v>2208</v>
      </c>
      <c r="BR13" s="923"/>
      <c r="BS13" s="923"/>
      <c r="BU13" s="923"/>
      <c r="BW13" s="988" t="s">
        <v>2273</v>
      </c>
      <c r="BX13" s="988" t="s">
        <v>2411</v>
      </c>
      <c r="BY13" s="988" t="s">
        <v>2412</v>
      </c>
      <c r="BZ13" s="923"/>
      <c r="CA13" s="988">
        <v>76230.0</v>
      </c>
      <c r="CB13" s="923"/>
      <c r="CC13" s="988" t="s">
        <v>2413</v>
      </c>
      <c r="CD13" s="988" t="s">
        <v>2414</v>
      </c>
      <c r="CE13" s="1060">
        <v>23354.0</v>
      </c>
      <c r="CF13" s="1056"/>
      <c r="CH13" s="988" t="s">
        <v>2415</v>
      </c>
      <c r="CI13" s="1061"/>
      <c r="CL13" s="1057" t="s">
        <v>2416</v>
      </c>
      <c r="CM13" s="988" t="s">
        <v>2224</v>
      </c>
      <c r="CN13" s="923"/>
      <c r="CO13" s="988" t="b">
        <v>0</v>
      </c>
      <c r="CP13" s="988" t="s">
        <v>2417</v>
      </c>
      <c r="CQ13" s="988" t="s">
        <v>2418</v>
      </c>
      <c r="CR13" s="988" t="b">
        <v>0</v>
      </c>
      <c r="CS13" s="988" t="b">
        <v>0</v>
      </c>
      <c r="CT13" s="988" t="s">
        <v>2419</v>
      </c>
      <c r="CU13" s="988" t="s">
        <v>1533</v>
      </c>
      <c r="CV13" s="988" t="s">
        <v>2420</v>
      </c>
      <c r="CW13" s="923"/>
      <c r="CX13" s="923"/>
      <c r="CY13" s="923"/>
      <c r="CZ13" s="988" t="s">
        <v>727</v>
      </c>
      <c r="DA13" s="923"/>
      <c r="DB13" s="923"/>
      <c r="DC13" s="923"/>
      <c r="DD13" s="988" t="s">
        <v>2415</v>
      </c>
      <c r="DE13" s="988" t="s">
        <v>2421</v>
      </c>
      <c r="DF13" s="923"/>
      <c r="DG13" s="923"/>
      <c r="DH13" s="923"/>
      <c r="DI13" s="923"/>
    </row>
    <row r="14">
      <c r="A14" s="988" t="s">
        <v>2422</v>
      </c>
      <c r="B14" s="988" t="s">
        <v>2039</v>
      </c>
      <c r="C14" s="988" t="s">
        <v>2040</v>
      </c>
      <c r="D14" s="988" t="s">
        <v>2041</v>
      </c>
      <c r="E14" s="988" t="s">
        <v>2423</v>
      </c>
      <c r="F14" s="988" t="s">
        <v>32</v>
      </c>
      <c r="H14" s="923"/>
      <c r="L14" s="923"/>
      <c r="M14" s="988" t="s">
        <v>2424</v>
      </c>
      <c r="N14" s="923"/>
      <c r="P14" s="988" t="s">
        <v>2425</v>
      </c>
      <c r="Q14" s="988" t="s">
        <v>706</v>
      </c>
      <c r="R14" s="923"/>
      <c r="S14" s="988" t="s">
        <v>2426</v>
      </c>
      <c r="T14" s="923"/>
      <c r="U14" s="988" t="b">
        <v>0</v>
      </c>
      <c r="V14" s="923"/>
      <c r="W14" s="923"/>
      <c r="X14" s="923"/>
      <c r="Y14" s="1056"/>
      <c r="Z14" s="988" t="b">
        <v>0</v>
      </c>
      <c r="AA14" s="988" t="s">
        <v>2427</v>
      </c>
      <c r="AB14" s="988" t="s">
        <v>2061</v>
      </c>
      <c r="AC14" s="988" t="b">
        <v>1</v>
      </c>
      <c r="AD14" s="988" t="b">
        <v>0</v>
      </c>
      <c r="AE14" s="988" t="b">
        <v>0</v>
      </c>
      <c r="AF14" s="988" t="b">
        <v>0</v>
      </c>
      <c r="AG14" s="988" t="b">
        <v>0</v>
      </c>
      <c r="AH14" s="988" t="b">
        <v>0</v>
      </c>
      <c r="AI14" s="923"/>
      <c r="AJ14" s="923"/>
      <c r="AK14" s="988" t="s">
        <v>2428</v>
      </c>
      <c r="AL14" s="988" t="s">
        <v>2214</v>
      </c>
      <c r="AM14" s="988" t="b">
        <v>1</v>
      </c>
      <c r="AN14" s="923"/>
      <c r="AO14" s="923"/>
      <c r="AP14" s="923"/>
      <c r="AQ14" s="988" t="s">
        <v>2429</v>
      </c>
      <c r="AR14" s="988" t="s">
        <v>2216</v>
      </c>
      <c r="AS14" s="923"/>
      <c r="AT14" s="988" t="s">
        <v>2039</v>
      </c>
      <c r="AU14" s="988" t="s">
        <v>2040</v>
      </c>
      <c r="AV14" s="988" t="s">
        <v>2041</v>
      </c>
      <c r="AW14" s="923"/>
      <c r="AX14" s="988" t="b">
        <v>0</v>
      </c>
      <c r="BA14" s="923"/>
      <c r="BB14" s="988" t="b">
        <v>0</v>
      </c>
      <c r="BC14" s="988" t="b">
        <v>0</v>
      </c>
      <c r="BD14" s="988" t="b">
        <v>0</v>
      </c>
      <c r="BE14" s="923"/>
      <c r="BF14" s="988" t="b">
        <v>0</v>
      </c>
      <c r="BG14" s="988" t="s">
        <v>718</v>
      </c>
      <c r="BH14" s="988" t="s">
        <v>2217</v>
      </c>
      <c r="BI14" s="923"/>
      <c r="BJ14" s="988" t="s">
        <v>2430</v>
      </c>
      <c r="BK14" s="988" t="s">
        <v>763</v>
      </c>
      <c r="BL14" s="923"/>
      <c r="BM14" s="988" t="s">
        <v>2431</v>
      </c>
      <c r="BN14" s="988" t="s">
        <v>2432</v>
      </c>
      <c r="BO14" s="988" t="s">
        <v>2039</v>
      </c>
      <c r="BP14" s="988" t="s">
        <v>2040</v>
      </c>
      <c r="BQ14" s="988" t="s">
        <v>2041</v>
      </c>
      <c r="BR14" s="923"/>
      <c r="BS14" s="923"/>
      <c r="BU14" s="923"/>
      <c r="BW14" s="988" t="s">
        <v>2273</v>
      </c>
      <c r="BX14" s="988" t="s">
        <v>2433</v>
      </c>
      <c r="BY14" s="988" t="s">
        <v>2434</v>
      </c>
      <c r="BZ14" s="923"/>
      <c r="CA14" s="988">
        <v>3900.0</v>
      </c>
      <c r="CB14" s="923"/>
      <c r="CC14" s="988" t="s">
        <v>297</v>
      </c>
      <c r="CD14" s="988" t="s">
        <v>2435</v>
      </c>
      <c r="CE14" s="1060">
        <v>32219.0</v>
      </c>
      <c r="CF14" s="1056"/>
      <c r="CH14" s="988" t="s">
        <v>2243</v>
      </c>
      <c r="CI14" s="1062">
        <v>47829.0</v>
      </c>
      <c r="CJ14" s="923"/>
      <c r="CL14" s="1057" t="s">
        <v>2436</v>
      </c>
      <c r="CM14" s="988" t="s">
        <v>2224</v>
      </c>
      <c r="CN14" s="923"/>
      <c r="CO14" s="988" t="b">
        <v>0</v>
      </c>
      <c r="CP14" s="988" t="s">
        <v>2437</v>
      </c>
      <c r="CQ14" s="923"/>
      <c r="CR14" s="988" t="b">
        <v>0</v>
      </c>
      <c r="CS14" s="988" t="b">
        <v>0</v>
      </c>
      <c r="CT14" s="923"/>
      <c r="CU14" s="923"/>
      <c r="CV14" s="988" t="s">
        <v>2438</v>
      </c>
      <c r="CW14" s="923"/>
      <c r="CX14" s="923"/>
      <c r="CY14" s="923"/>
      <c r="CZ14" s="988" t="s">
        <v>727</v>
      </c>
      <c r="DA14" s="923"/>
      <c r="DB14" s="988" t="s">
        <v>2224</v>
      </c>
      <c r="DC14" s="923"/>
      <c r="DD14" s="988" t="s">
        <v>2061</v>
      </c>
      <c r="DE14" s="923"/>
      <c r="DF14" s="923"/>
      <c r="DG14" s="923"/>
      <c r="DH14" s="923"/>
      <c r="DI14" s="923"/>
    </row>
    <row r="15">
      <c r="A15" s="923"/>
      <c r="B15" s="988" t="s">
        <v>2439</v>
      </c>
      <c r="C15" s="988" t="s">
        <v>2440</v>
      </c>
      <c r="D15" s="988" t="s">
        <v>2441</v>
      </c>
      <c r="E15" s="988" t="s">
        <v>2442</v>
      </c>
      <c r="F15" s="988" t="s">
        <v>32</v>
      </c>
      <c r="H15" s="923"/>
      <c r="K15" s="1056"/>
      <c r="L15" s="923"/>
      <c r="M15" s="988" t="s">
        <v>2443</v>
      </c>
      <c r="N15" s="923"/>
      <c r="P15" s="988" t="s">
        <v>2444</v>
      </c>
      <c r="Q15" s="988" t="s">
        <v>706</v>
      </c>
      <c r="R15" s="923"/>
      <c r="S15" s="923"/>
      <c r="T15" s="923"/>
      <c r="U15" s="988" t="b">
        <v>0</v>
      </c>
      <c r="V15" s="923"/>
      <c r="W15" s="923"/>
      <c r="X15" s="923"/>
      <c r="Y15" s="1056"/>
      <c r="Z15" s="988" t="b">
        <v>0</v>
      </c>
      <c r="AA15" s="988" t="s">
        <v>2445</v>
      </c>
      <c r="AB15" s="923"/>
      <c r="AC15" s="988" t="b">
        <v>1</v>
      </c>
      <c r="AD15" s="988" t="b">
        <v>0</v>
      </c>
      <c r="AE15" s="988" t="b">
        <v>0</v>
      </c>
      <c r="AF15" s="988" t="b">
        <v>0</v>
      </c>
      <c r="AG15" s="988" t="b">
        <v>0</v>
      </c>
      <c r="AH15" s="988" t="b">
        <v>0</v>
      </c>
      <c r="AI15" s="923"/>
      <c r="AJ15" s="923"/>
      <c r="AK15" s="988" t="s">
        <v>2444</v>
      </c>
      <c r="AL15" s="988" t="s">
        <v>2214</v>
      </c>
      <c r="AM15" s="988" t="b">
        <v>1</v>
      </c>
      <c r="AN15" s="923"/>
      <c r="AO15" s="923"/>
      <c r="AP15" s="923"/>
      <c r="AQ15" s="923"/>
      <c r="AR15" s="923"/>
      <c r="AS15" s="923"/>
      <c r="AT15" s="988" t="s">
        <v>2439</v>
      </c>
      <c r="AU15" s="988" t="s">
        <v>2440</v>
      </c>
      <c r="AV15" s="988" t="s">
        <v>2441</v>
      </c>
      <c r="AW15" s="923"/>
      <c r="AX15" s="988" t="b">
        <v>0</v>
      </c>
      <c r="BA15" s="923"/>
      <c r="BB15" s="988" t="b">
        <v>0</v>
      </c>
      <c r="BC15" s="988" t="b">
        <v>0</v>
      </c>
      <c r="BD15" s="988" t="b">
        <v>0</v>
      </c>
      <c r="BE15" s="923"/>
      <c r="BF15" s="988" t="b">
        <v>0</v>
      </c>
      <c r="BG15" s="988" t="s">
        <v>718</v>
      </c>
      <c r="BH15" s="988" t="s">
        <v>2217</v>
      </c>
      <c r="BI15" s="923"/>
      <c r="BJ15" s="988" t="s">
        <v>2049</v>
      </c>
      <c r="BK15" s="988" t="s">
        <v>2446</v>
      </c>
      <c r="BL15" s="923"/>
      <c r="BM15" s="988" t="s">
        <v>2447</v>
      </c>
      <c r="BN15" s="988" t="s">
        <v>2448</v>
      </c>
      <c r="BO15" s="988" t="s">
        <v>2439</v>
      </c>
      <c r="BP15" s="988" t="s">
        <v>2440</v>
      </c>
      <c r="BQ15" s="988" t="s">
        <v>2441</v>
      </c>
      <c r="BR15" s="923"/>
      <c r="BS15" s="923"/>
      <c r="BU15" s="923"/>
      <c r="BW15" s="988" t="s">
        <v>2273</v>
      </c>
      <c r="BX15" s="988" t="s">
        <v>2449</v>
      </c>
      <c r="BY15" s="988" t="s">
        <v>2450</v>
      </c>
      <c r="BZ15" s="923"/>
      <c r="CA15" s="923"/>
      <c r="CB15" s="923"/>
      <c r="CC15" s="923"/>
      <c r="CD15" s="988" t="s">
        <v>2444</v>
      </c>
      <c r="CE15" s="1056"/>
      <c r="CF15" s="1056"/>
      <c r="CH15" s="923"/>
      <c r="CI15" s="923"/>
      <c r="CJ15" s="923"/>
      <c r="CL15" s="1057" t="s">
        <v>2451</v>
      </c>
      <c r="CM15" s="923"/>
      <c r="CN15" s="923"/>
      <c r="CO15" s="988" t="b">
        <v>0</v>
      </c>
      <c r="CP15" s="988" t="s">
        <v>2452</v>
      </c>
      <c r="CQ15" s="923"/>
      <c r="CR15" s="988" t="b">
        <v>0</v>
      </c>
      <c r="CS15" s="988" t="b">
        <v>0</v>
      </c>
      <c r="CT15" s="923"/>
      <c r="CU15" s="988" t="s">
        <v>2026</v>
      </c>
      <c r="CV15" s="923"/>
      <c r="CW15" s="923"/>
      <c r="CX15" s="923"/>
      <c r="CY15" s="923"/>
      <c r="CZ15" s="988" t="s">
        <v>727</v>
      </c>
      <c r="DA15" s="923"/>
      <c r="DB15" s="923"/>
      <c r="DC15" s="923"/>
      <c r="DD15" s="988" t="s">
        <v>2061</v>
      </c>
      <c r="DE15" s="923"/>
      <c r="DF15" s="923"/>
      <c r="DG15" s="923"/>
      <c r="DH15" s="923"/>
      <c r="DI15" s="923"/>
      <c r="DJ15" s="1056"/>
    </row>
    <row r="16">
      <c r="A16" s="988">
        <v>2.56169623E9</v>
      </c>
      <c r="B16" s="988" t="s">
        <v>989</v>
      </c>
      <c r="C16" s="988" t="s">
        <v>990</v>
      </c>
      <c r="D16" s="988" t="s">
        <v>991</v>
      </c>
      <c r="E16" s="988" t="s">
        <v>2453</v>
      </c>
      <c r="F16" s="988" t="s">
        <v>32</v>
      </c>
      <c r="H16" s="923"/>
      <c r="J16" s="1056"/>
      <c r="K16" s="1056"/>
      <c r="L16" s="923"/>
      <c r="M16" s="988" t="s">
        <v>2443</v>
      </c>
      <c r="N16" s="988" t="s">
        <v>2454</v>
      </c>
      <c r="P16" s="988" t="s">
        <v>2455</v>
      </c>
      <c r="Q16" s="988" t="s">
        <v>706</v>
      </c>
      <c r="R16" s="923"/>
      <c r="S16" s="988" t="s">
        <v>2456</v>
      </c>
      <c r="T16" s="923"/>
      <c r="U16" s="988" t="b">
        <v>0</v>
      </c>
      <c r="V16" s="923"/>
      <c r="W16" s="988" t="s">
        <v>2281</v>
      </c>
      <c r="X16" s="988" t="s">
        <v>184</v>
      </c>
      <c r="Z16" s="988" t="b">
        <v>0</v>
      </c>
      <c r="AA16" s="988" t="s">
        <v>2457</v>
      </c>
      <c r="AB16" s="988" t="s">
        <v>2458</v>
      </c>
      <c r="AC16" s="988" t="b">
        <v>1</v>
      </c>
      <c r="AD16" s="988" t="b">
        <v>0</v>
      </c>
      <c r="AE16" s="988" t="b">
        <v>0</v>
      </c>
      <c r="AF16" s="988" t="b">
        <v>0</v>
      </c>
      <c r="AG16" s="988" t="b">
        <v>0</v>
      </c>
      <c r="AH16" s="988" t="b">
        <v>0</v>
      </c>
      <c r="AI16" s="923"/>
      <c r="AJ16" s="923"/>
      <c r="AK16" s="988" t="s">
        <v>2459</v>
      </c>
      <c r="AL16" s="988" t="s">
        <v>2286</v>
      </c>
      <c r="AM16" s="988" t="b">
        <v>1</v>
      </c>
      <c r="AN16" s="923"/>
      <c r="AO16" s="923"/>
      <c r="AP16" s="923"/>
      <c r="AQ16" s="988" t="s">
        <v>2460</v>
      </c>
      <c r="AR16" s="988" t="s">
        <v>2216</v>
      </c>
      <c r="AS16" s="988" t="s">
        <v>1200</v>
      </c>
      <c r="AT16" s="988" t="s">
        <v>989</v>
      </c>
      <c r="AU16" s="988" t="s">
        <v>990</v>
      </c>
      <c r="AV16" s="988" t="s">
        <v>991</v>
      </c>
      <c r="AW16" s="923"/>
      <c r="AX16" s="988" t="b">
        <v>0</v>
      </c>
      <c r="BA16" s="923"/>
      <c r="BB16" s="988" t="b">
        <v>0</v>
      </c>
      <c r="BC16" s="988" t="b">
        <v>0</v>
      </c>
      <c r="BD16" s="988" t="b">
        <v>0</v>
      </c>
      <c r="BE16" s="923"/>
      <c r="BF16" s="988" t="b">
        <v>0</v>
      </c>
      <c r="BG16" s="988" t="s">
        <v>718</v>
      </c>
      <c r="BH16" s="988" t="s">
        <v>2217</v>
      </c>
      <c r="BI16" s="923"/>
      <c r="BJ16" s="988" t="s">
        <v>2430</v>
      </c>
      <c r="BK16" s="923"/>
      <c r="BL16" s="988" t="s">
        <v>2461</v>
      </c>
      <c r="BM16" s="988" t="s">
        <v>2462</v>
      </c>
      <c r="BN16" s="988" t="s">
        <v>2463</v>
      </c>
      <c r="BO16" s="988" t="s">
        <v>2206</v>
      </c>
      <c r="BP16" s="988" t="s">
        <v>2207</v>
      </c>
      <c r="BQ16" s="988" t="s">
        <v>2208</v>
      </c>
      <c r="BR16" s="923"/>
      <c r="BS16" s="988" t="s">
        <v>184</v>
      </c>
      <c r="BU16" s="988" t="s">
        <v>2464</v>
      </c>
      <c r="BW16" s="988" t="s">
        <v>2273</v>
      </c>
      <c r="BX16" s="988" t="s">
        <v>2463</v>
      </c>
      <c r="BY16" s="988" t="s">
        <v>2465</v>
      </c>
      <c r="BZ16" s="923"/>
      <c r="CA16" s="988">
        <v>37296.0</v>
      </c>
      <c r="CB16" s="923"/>
      <c r="CC16" s="988" t="s">
        <v>298</v>
      </c>
      <c r="CD16" s="988" t="s">
        <v>2466</v>
      </c>
      <c r="CE16" s="1060">
        <v>54686.0</v>
      </c>
      <c r="CF16" s="1056"/>
      <c r="CH16" s="988" t="s">
        <v>2467</v>
      </c>
      <c r="CI16" s="988">
        <v>2033.0</v>
      </c>
      <c r="CJ16" s="923"/>
      <c r="CL16" s="988">
        <v>4.776468493E9</v>
      </c>
      <c r="CM16" s="988" t="s">
        <v>2224</v>
      </c>
      <c r="CN16" s="923"/>
      <c r="CO16" s="988" t="b">
        <v>0</v>
      </c>
      <c r="CP16" s="988" t="s">
        <v>2468</v>
      </c>
      <c r="CQ16" s="988" t="s">
        <v>2469</v>
      </c>
      <c r="CR16" s="988" t="b">
        <v>0</v>
      </c>
      <c r="CS16" s="988" t="b">
        <v>0</v>
      </c>
      <c r="CT16" s="988" t="s">
        <v>2470</v>
      </c>
      <c r="CU16" s="988" t="s">
        <v>2471</v>
      </c>
      <c r="CV16" s="988" t="s">
        <v>2472</v>
      </c>
      <c r="CW16" s="923"/>
      <c r="CX16" s="923"/>
      <c r="CY16" s="923"/>
      <c r="CZ16" s="988" t="s">
        <v>727</v>
      </c>
      <c r="DA16" s="923"/>
      <c r="DB16" s="988" t="s">
        <v>2224</v>
      </c>
      <c r="DC16" s="923"/>
      <c r="DD16" s="988" t="s">
        <v>2473</v>
      </c>
      <c r="DE16" s="988" t="s">
        <v>2474</v>
      </c>
      <c r="DF16" s="923"/>
      <c r="DG16" s="923"/>
      <c r="DH16" s="923"/>
      <c r="DI16" s="923"/>
    </row>
    <row r="17">
      <c r="A17" s="988">
        <v>2.203458439E9</v>
      </c>
      <c r="B17" s="988" t="s">
        <v>703</v>
      </c>
      <c r="C17" s="988" t="s">
        <v>704</v>
      </c>
      <c r="D17" s="988" t="s">
        <v>705</v>
      </c>
      <c r="E17" s="988" t="s">
        <v>2475</v>
      </c>
      <c r="F17" s="988" t="s">
        <v>32</v>
      </c>
      <c r="H17" s="923"/>
      <c r="J17" s="1056"/>
      <c r="K17" s="1056"/>
      <c r="L17" s="923"/>
      <c r="M17" s="923"/>
      <c r="N17" s="923"/>
      <c r="P17" s="988" t="s">
        <v>2476</v>
      </c>
      <c r="Q17" s="988" t="s">
        <v>706</v>
      </c>
      <c r="R17" s="923"/>
      <c r="S17" s="988" t="s">
        <v>2477</v>
      </c>
      <c r="T17" s="923"/>
      <c r="U17" s="988" t="b">
        <v>0</v>
      </c>
      <c r="V17" s="923"/>
      <c r="W17" s="923"/>
      <c r="X17" s="923"/>
      <c r="Y17" s="1056"/>
      <c r="Z17" s="988" t="b">
        <v>0</v>
      </c>
      <c r="AA17" s="988" t="s">
        <v>2478</v>
      </c>
      <c r="AB17" s="988" t="s">
        <v>2234</v>
      </c>
      <c r="AC17" s="988" t="b">
        <v>1</v>
      </c>
      <c r="AD17" s="988" t="b">
        <v>0</v>
      </c>
      <c r="AE17" s="988" t="b">
        <v>0</v>
      </c>
      <c r="AF17" s="988" t="b">
        <v>0</v>
      </c>
      <c r="AG17" s="988" t="b">
        <v>0</v>
      </c>
      <c r="AH17" s="988" t="b">
        <v>0</v>
      </c>
      <c r="AI17" s="923"/>
      <c r="AJ17" s="923"/>
      <c r="AK17" s="988" t="s">
        <v>2479</v>
      </c>
      <c r="AL17" s="988" t="s">
        <v>2286</v>
      </c>
      <c r="AM17" s="988" t="b">
        <v>1</v>
      </c>
      <c r="AN17" s="923"/>
      <c r="AO17" s="923"/>
      <c r="AP17" s="923"/>
      <c r="AQ17" s="988" t="s">
        <v>2480</v>
      </c>
      <c r="AR17" s="988" t="s">
        <v>2216</v>
      </c>
      <c r="AS17" s="923"/>
      <c r="AT17" s="988" t="s">
        <v>703</v>
      </c>
      <c r="AU17" s="988" t="s">
        <v>704</v>
      </c>
      <c r="AV17" s="988" t="s">
        <v>705</v>
      </c>
      <c r="AW17" s="923"/>
      <c r="AX17" s="988" t="b">
        <v>0</v>
      </c>
      <c r="BA17" s="923"/>
      <c r="BB17" s="988" t="b">
        <v>0</v>
      </c>
      <c r="BC17" s="988" t="b">
        <v>0</v>
      </c>
      <c r="BD17" s="988" t="b">
        <v>0</v>
      </c>
      <c r="BE17" s="923"/>
      <c r="BF17" s="988" t="b">
        <v>0</v>
      </c>
      <c r="BG17" s="923"/>
      <c r="BH17" s="923"/>
      <c r="BI17" s="923"/>
      <c r="BJ17" s="923"/>
      <c r="BK17" s="923"/>
      <c r="BL17" s="923"/>
      <c r="BM17" s="988" t="s">
        <v>2481</v>
      </c>
      <c r="BN17" s="988" t="s">
        <v>2482</v>
      </c>
      <c r="BO17" s="988" t="s">
        <v>2206</v>
      </c>
      <c r="BP17" s="988" t="s">
        <v>2207</v>
      </c>
      <c r="BQ17" s="988" t="s">
        <v>2208</v>
      </c>
      <c r="BR17" s="923"/>
      <c r="BS17" s="923"/>
      <c r="BU17" s="923"/>
      <c r="BW17" s="923"/>
      <c r="BX17" s="988" t="s">
        <v>2483</v>
      </c>
      <c r="BY17" s="988" t="s">
        <v>2484</v>
      </c>
      <c r="BZ17" s="923"/>
      <c r="CA17" s="988">
        <v>45601.0</v>
      </c>
      <c r="CB17" s="923"/>
      <c r="CC17" s="923"/>
      <c r="CD17" s="988" t="s">
        <v>2485</v>
      </c>
      <c r="CE17" s="1060">
        <v>33744.0</v>
      </c>
      <c r="CF17" s="1056"/>
      <c r="CH17" s="988" t="s">
        <v>2486</v>
      </c>
      <c r="CI17" s="988">
        <v>2031.0</v>
      </c>
      <c r="CJ17" s="923"/>
      <c r="CL17" s="923"/>
      <c r="CM17" s="988" t="s">
        <v>2224</v>
      </c>
      <c r="CN17" s="923"/>
      <c r="CO17" s="988" t="b">
        <v>0</v>
      </c>
      <c r="CP17" s="988" t="s">
        <v>2487</v>
      </c>
      <c r="CQ17" s="988" t="s">
        <v>2488</v>
      </c>
      <c r="CR17" s="988" t="b">
        <v>0</v>
      </c>
      <c r="CS17" s="988" t="b">
        <v>0</v>
      </c>
      <c r="CT17" s="988" t="s">
        <v>2419</v>
      </c>
      <c r="CU17" s="988" t="s">
        <v>2489</v>
      </c>
      <c r="CV17" s="988" t="s">
        <v>2490</v>
      </c>
      <c r="CW17" s="923"/>
      <c r="CX17" s="923"/>
      <c r="CY17" s="923"/>
      <c r="CZ17" s="988" t="s">
        <v>727</v>
      </c>
      <c r="DA17" s="923"/>
      <c r="DB17" s="923"/>
      <c r="DC17" s="923"/>
      <c r="DD17" s="988" t="s">
        <v>2491</v>
      </c>
      <c r="DE17" s="988" t="s">
        <v>1192</v>
      </c>
      <c r="DF17" s="923"/>
      <c r="DG17" s="923"/>
      <c r="DH17" s="923"/>
    </row>
    <row r="18">
      <c r="A18" s="988">
        <v>1.66195701E9</v>
      </c>
      <c r="B18" s="988" t="s">
        <v>703</v>
      </c>
      <c r="C18" s="988" t="s">
        <v>704</v>
      </c>
      <c r="D18" s="988" t="s">
        <v>705</v>
      </c>
      <c r="E18" s="988" t="s">
        <v>2492</v>
      </c>
      <c r="F18" s="988" t="s">
        <v>32</v>
      </c>
      <c r="H18" s="923"/>
      <c r="L18" s="923"/>
      <c r="M18" s="923"/>
      <c r="N18" s="923"/>
      <c r="P18" s="988" t="s">
        <v>2493</v>
      </c>
      <c r="Q18" s="988" t="s">
        <v>706</v>
      </c>
      <c r="R18" s="923"/>
      <c r="S18" s="988" t="s">
        <v>2494</v>
      </c>
      <c r="T18" s="923"/>
      <c r="U18" s="988" t="b">
        <v>0</v>
      </c>
      <c r="V18" s="923"/>
      <c r="W18" s="923"/>
      <c r="X18" s="923"/>
      <c r="Z18" s="988" t="b">
        <v>0</v>
      </c>
      <c r="AA18" s="988" t="s">
        <v>2495</v>
      </c>
      <c r="AB18" s="923"/>
      <c r="AC18" s="988" t="b">
        <v>1</v>
      </c>
      <c r="AD18" s="988" t="b">
        <v>0</v>
      </c>
      <c r="AE18" s="988" t="b">
        <v>0</v>
      </c>
      <c r="AF18" s="988" t="b">
        <v>0</v>
      </c>
      <c r="AG18" s="988" t="b">
        <v>0</v>
      </c>
      <c r="AH18" s="988" t="b">
        <v>0</v>
      </c>
      <c r="AI18" s="923"/>
      <c r="AJ18" s="923"/>
      <c r="AK18" s="988" t="s">
        <v>2496</v>
      </c>
      <c r="AL18" s="988" t="s">
        <v>2286</v>
      </c>
      <c r="AM18" s="988" t="b">
        <v>1</v>
      </c>
      <c r="AN18" s="923"/>
      <c r="AO18" s="923"/>
      <c r="AP18" s="923"/>
      <c r="AQ18" s="923"/>
      <c r="AR18" s="988" t="s">
        <v>2216</v>
      </c>
      <c r="AS18" s="923"/>
      <c r="AT18" s="988" t="s">
        <v>703</v>
      </c>
      <c r="AU18" s="988" t="s">
        <v>704</v>
      </c>
      <c r="AV18" s="988" t="s">
        <v>705</v>
      </c>
      <c r="AW18" s="923"/>
      <c r="AX18" s="988" t="b">
        <v>0</v>
      </c>
      <c r="BA18" s="923"/>
      <c r="BB18" s="988" t="b">
        <v>0</v>
      </c>
      <c r="BC18" s="988" t="b">
        <v>0</v>
      </c>
      <c r="BD18" s="988" t="b">
        <v>0</v>
      </c>
      <c r="BE18" s="923"/>
      <c r="BF18" s="988" t="b">
        <v>0</v>
      </c>
      <c r="BG18" s="923"/>
      <c r="BH18" s="923"/>
      <c r="BI18" s="923"/>
      <c r="BJ18" s="923"/>
      <c r="BK18" s="923"/>
      <c r="BL18" s="923"/>
      <c r="BM18" s="988" t="s">
        <v>2497</v>
      </c>
      <c r="BN18" s="988" t="s">
        <v>2498</v>
      </c>
      <c r="BO18" s="988" t="s">
        <v>2206</v>
      </c>
      <c r="BP18" s="988" t="s">
        <v>2207</v>
      </c>
      <c r="BQ18" s="988" t="s">
        <v>2208</v>
      </c>
      <c r="BR18" s="923"/>
      <c r="BS18" s="923"/>
      <c r="BU18" s="988">
        <v>4.611861245E9</v>
      </c>
      <c r="BW18" s="923"/>
      <c r="BX18" s="988" t="s">
        <v>2499</v>
      </c>
      <c r="BY18" s="988" t="s">
        <v>2500</v>
      </c>
      <c r="BZ18" s="923"/>
      <c r="CA18" s="988">
        <v>38020.0</v>
      </c>
      <c r="CB18" s="923"/>
      <c r="CC18" s="923"/>
      <c r="CD18" s="988" t="s">
        <v>2501</v>
      </c>
      <c r="CE18" s="1060">
        <v>28022.0</v>
      </c>
      <c r="CF18" s="1056"/>
      <c r="CH18" s="988" t="s">
        <v>2502</v>
      </c>
      <c r="CI18" s="923"/>
      <c r="CJ18" s="923"/>
      <c r="CL18" s="923"/>
      <c r="CM18" s="988" t="s">
        <v>2224</v>
      </c>
      <c r="CN18" s="923"/>
      <c r="CO18" s="988" t="b">
        <v>0</v>
      </c>
      <c r="CP18" s="988" t="s">
        <v>1811</v>
      </c>
      <c r="CQ18" s="923"/>
      <c r="CR18" s="988" t="b">
        <v>0</v>
      </c>
      <c r="CS18" s="988" t="b">
        <v>0</v>
      </c>
      <c r="CT18" s="988" t="s">
        <v>2419</v>
      </c>
      <c r="CU18" s="988" t="s">
        <v>2503</v>
      </c>
      <c r="CV18" s="988" t="s">
        <v>2504</v>
      </c>
      <c r="CW18" s="923"/>
      <c r="CX18" s="923"/>
      <c r="CY18" s="923"/>
      <c r="CZ18" s="988" t="s">
        <v>727</v>
      </c>
      <c r="DA18" s="923"/>
      <c r="DB18" s="923"/>
      <c r="DC18" s="923"/>
      <c r="DD18" s="988" t="s">
        <v>2502</v>
      </c>
      <c r="DE18" s="988" t="s">
        <v>1811</v>
      </c>
      <c r="DF18" s="923"/>
      <c r="DG18" s="923"/>
      <c r="DH18" s="923"/>
    </row>
    <row r="19">
      <c r="A19" s="988">
        <v>2.56407567E9</v>
      </c>
      <c r="B19" s="988" t="s">
        <v>929</v>
      </c>
      <c r="C19" s="988" t="s">
        <v>930</v>
      </c>
      <c r="D19" s="988" t="s">
        <v>931</v>
      </c>
      <c r="E19" s="988" t="s">
        <v>2505</v>
      </c>
      <c r="F19" s="988" t="s">
        <v>32</v>
      </c>
      <c r="H19" s="923"/>
      <c r="L19" s="923"/>
      <c r="M19" s="923"/>
      <c r="N19" s="923"/>
      <c r="P19" s="988" t="s">
        <v>2506</v>
      </c>
      <c r="Q19" s="988" t="s">
        <v>706</v>
      </c>
      <c r="R19" s="923"/>
      <c r="S19" s="988" t="s">
        <v>2507</v>
      </c>
      <c r="T19" s="923"/>
      <c r="U19" s="988" t="b">
        <v>0</v>
      </c>
      <c r="V19" s="923"/>
      <c r="W19" s="923"/>
      <c r="X19" s="923"/>
      <c r="Z19" s="988" t="b">
        <v>0</v>
      </c>
      <c r="AA19" s="988" t="s">
        <v>2508</v>
      </c>
      <c r="AB19" s="988" t="s">
        <v>2234</v>
      </c>
      <c r="AC19" s="988" t="b">
        <v>1</v>
      </c>
      <c r="AD19" s="988" t="b">
        <v>0</v>
      </c>
      <c r="AE19" s="988" t="b">
        <v>0</v>
      </c>
      <c r="AF19" s="988" t="b">
        <v>0</v>
      </c>
      <c r="AG19" s="988" t="b">
        <v>0</v>
      </c>
      <c r="AH19" s="988" t="b">
        <v>0</v>
      </c>
      <c r="AI19" s="923"/>
      <c r="AJ19" s="923"/>
      <c r="AK19" s="988" t="s">
        <v>2509</v>
      </c>
      <c r="AL19" s="988" t="s">
        <v>2214</v>
      </c>
      <c r="AM19" s="988" t="b">
        <v>1</v>
      </c>
      <c r="AN19" s="923"/>
      <c r="AO19" s="923"/>
      <c r="AP19" s="923"/>
      <c r="AQ19" s="988" t="s">
        <v>2510</v>
      </c>
      <c r="AR19" s="988" t="s">
        <v>2216</v>
      </c>
      <c r="AS19" s="923"/>
      <c r="AT19" s="988" t="s">
        <v>929</v>
      </c>
      <c r="AU19" s="988" t="s">
        <v>930</v>
      </c>
      <c r="AV19" s="988" t="s">
        <v>931</v>
      </c>
      <c r="AW19" s="923"/>
      <c r="AX19" s="988" t="b">
        <v>0</v>
      </c>
      <c r="BA19" s="923"/>
      <c r="BB19" s="988" t="b">
        <v>0</v>
      </c>
      <c r="BC19" s="988" t="b">
        <v>0</v>
      </c>
      <c r="BD19" s="988" t="b">
        <v>0</v>
      </c>
      <c r="BE19" s="923"/>
      <c r="BF19" s="988" t="b">
        <v>0</v>
      </c>
      <c r="BG19" s="988" t="s">
        <v>718</v>
      </c>
      <c r="BH19" s="988" t="s">
        <v>2217</v>
      </c>
      <c r="BI19" s="923"/>
      <c r="BJ19" s="988" t="s">
        <v>2430</v>
      </c>
      <c r="BK19" s="923"/>
      <c r="BL19" s="923"/>
      <c r="BM19" s="988" t="s">
        <v>2511</v>
      </c>
      <c r="BN19" s="988" t="s">
        <v>2512</v>
      </c>
      <c r="BO19" s="988" t="s">
        <v>2206</v>
      </c>
      <c r="BP19" s="988" t="s">
        <v>2207</v>
      </c>
      <c r="BQ19" s="988" t="s">
        <v>2208</v>
      </c>
      <c r="BR19" s="923"/>
      <c r="BS19" s="923"/>
      <c r="BU19" s="988" t="s">
        <v>2513</v>
      </c>
      <c r="BW19" s="988" t="s">
        <v>2273</v>
      </c>
      <c r="BX19" s="988" t="s">
        <v>2514</v>
      </c>
      <c r="BY19" s="988" t="s">
        <v>2515</v>
      </c>
      <c r="BZ19" s="923"/>
      <c r="CA19" s="988">
        <v>72670.0</v>
      </c>
      <c r="CB19" s="923"/>
      <c r="CC19" s="988" t="s">
        <v>297</v>
      </c>
      <c r="CD19" s="988" t="s">
        <v>2516</v>
      </c>
      <c r="CE19" s="1060">
        <v>33467.0</v>
      </c>
      <c r="CH19" s="988" t="s">
        <v>2517</v>
      </c>
      <c r="CI19" s="988">
        <v>2033.0</v>
      </c>
      <c r="CL19" s="988">
        <v>7.773360285E9</v>
      </c>
      <c r="CM19" s="988" t="s">
        <v>2224</v>
      </c>
      <c r="CN19" s="923"/>
      <c r="CO19" s="988" t="b">
        <v>0</v>
      </c>
      <c r="CP19" s="988" t="s">
        <v>2518</v>
      </c>
      <c r="CQ19" s="988" t="s">
        <v>2519</v>
      </c>
      <c r="CR19" s="988" t="b">
        <v>0</v>
      </c>
      <c r="CS19" s="988" t="b">
        <v>0</v>
      </c>
      <c r="CT19" s="988" t="s">
        <v>2470</v>
      </c>
      <c r="CU19" s="923"/>
      <c r="CV19" s="988" t="s">
        <v>2520</v>
      </c>
      <c r="CW19" s="923"/>
      <c r="CX19" s="923"/>
      <c r="CY19" s="923"/>
      <c r="CZ19" s="988" t="s">
        <v>727</v>
      </c>
      <c r="DA19" s="923"/>
      <c r="DB19" s="988" t="s">
        <v>2228</v>
      </c>
      <c r="DC19" s="923"/>
      <c r="DD19" s="988" t="s">
        <v>376</v>
      </c>
      <c r="DE19" s="988" t="s">
        <v>2521</v>
      </c>
      <c r="DF19" s="923"/>
      <c r="DG19" s="923"/>
      <c r="DH19" s="923"/>
    </row>
    <row r="20">
      <c r="A20" s="988">
        <v>1.2946099E7</v>
      </c>
      <c r="B20" s="988" t="s">
        <v>989</v>
      </c>
      <c r="C20" s="988" t="s">
        <v>990</v>
      </c>
      <c r="D20" s="988" t="s">
        <v>991</v>
      </c>
      <c r="E20" s="988" t="s">
        <v>2522</v>
      </c>
      <c r="F20" s="988" t="s">
        <v>32</v>
      </c>
      <c r="H20" s="923"/>
      <c r="K20" s="1056"/>
      <c r="L20" s="923"/>
      <c r="M20" s="988" t="s">
        <v>2424</v>
      </c>
      <c r="N20" s="923"/>
      <c r="P20" s="988" t="s">
        <v>2523</v>
      </c>
      <c r="Q20" s="988" t="s">
        <v>706</v>
      </c>
      <c r="R20" s="923"/>
      <c r="S20" s="988" t="s">
        <v>2524</v>
      </c>
      <c r="T20" s="923"/>
      <c r="U20" s="988" t="b">
        <v>0</v>
      </c>
      <c r="V20" s="923"/>
      <c r="W20" s="923"/>
      <c r="X20" s="988" t="s">
        <v>2525</v>
      </c>
      <c r="Z20" s="988" t="b">
        <v>0</v>
      </c>
      <c r="AA20" s="988" t="s">
        <v>2526</v>
      </c>
      <c r="AB20" s="988" t="s">
        <v>296</v>
      </c>
      <c r="AC20" s="988" t="b">
        <v>1</v>
      </c>
      <c r="AD20" s="988" t="b">
        <v>0</v>
      </c>
      <c r="AE20" s="988" t="b">
        <v>0</v>
      </c>
      <c r="AF20" s="988" t="b">
        <v>0</v>
      </c>
      <c r="AG20" s="988" t="b">
        <v>0</v>
      </c>
      <c r="AH20" s="988" t="b">
        <v>0</v>
      </c>
      <c r="AI20" s="923"/>
      <c r="AJ20" s="923"/>
      <c r="AK20" s="988" t="s">
        <v>2527</v>
      </c>
      <c r="AL20" s="988" t="s">
        <v>2214</v>
      </c>
      <c r="AM20" s="988" t="b">
        <v>1</v>
      </c>
      <c r="AN20" s="923"/>
      <c r="AO20" s="923"/>
      <c r="AP20" s="923"/>
      <c r="AQ20" s="923"/>
      <c r="AR20" s="988" t="s">
        <v>2216</v>
      </c>
      <c r="AS20" s="988" t="s">
        <v>1200</v>
      </c>
      <c r="AT20" s="988" t="s">
        <v>989</v>
      </c>
      <c r="AU20" s="988" t="s">
        <v>990</v>
      </c>
      <c r="AV20" s="988" t="s">
        <v>991</v>
      </c>
      <c r="AW20" s="923"/>
      <c r="AX20" s="988" t="b">
        <v>0</v>
      </c>
      <c r="BA20" s="923"/>
      <c r="BB20" s="988" t="b">
        <v>0</v>
      </c>
      <c r="BC20" s="988" t="b">
        <v>0</v>
      </c>
      <c r="BD20" s="988" t="b">
        <v>0</v>
      </c>
      <c r="BE20" s="923"/>
      <c r="BF20" s="988" t="b">
        <v>0</v>
      </c>
      <c r="BG20" s="988" t="s">
        <v>718</v>
      </c>
      <c r="BH20" s="988" t="s">
        <v>2217</v>
      </c>
      <c r="BI20" s="923"/>
      <c r="BJ20" s="988" t="s">
        <v>2049</v>
      </c>
      <c r="BK20" s="923"/>
      <c r="BL20" s="923"/>
      <c r="BM20" s="988" t="s">
        <v>2528</v>
      </c>
      <c r="BN20" s="988" t="s">
        <v>2529</v>
      </c>
      <c r="BO20" s="988" t="s">
        <v>2206</v>
      </c>
      <c r="BP20" s="988" t="s">
        <v>2207</v>
      </c>
      <c r="BQ20" s="988" t="s">
        <v>2208</v>
      </c>
      <c r="BR20" s="923"/>
      <c r="BS20" s="923"/>
      <c r="BU20" s="923"/>
      <c r="BW20" s="988" t="s">
        <v>2273</v>
      </c>
      <c r="BX20" s="988" t="s">
        <v>2529</v>
      </c>
      <c r="BY20" s="988" t="s">
        <v>2530</v>
      </c>
      <c r="BZ20" s="923"/>
      <c r="CA20" s="988">
        <v>3310.0</v>
      </c>
      <c r="CB20" s="923"/>
      <c r="CC20" s="988" t="s">
        <v>297</v>
      </c>
      <c r="CD20" s="988" t="s">
        <v>2531</v>
      </c>
      <c r="CE20" s="1060">
        <v>31948.0</v>
      </c>
      <c r="CF20" s="1056"/>
      <c r="CH20" s="988" t="s">
        <v>2243</v>
      </c>
      <c r="CI20" s="988" t="s">
        <v>2532</v>
      </c>
      <c r="CJ20" s="923"/>
      <c r="CL20" s="1057" t="s">
        <v>2533</v>
      </c>
      <c r="CM20" s="988" t="s">
        <v>2224</v>
      </c>
      <c r="CN20" s="923"/>
      <c r="CO20" s="988" t="b">
        <v>0</v>
      </c>
      <c r="CP20" s="988" t="s">
        <v>2534</v>
      </c>
      <c r="CQ20" s="988" t="s">
        <v>2535</v>
      </c>
      <c r="CR20" s="988" t="b">
        <v>0</v>
      </c>
      <c r="CS20" s="988" t="b">
        <v>0</v>
      </c>
      <c r="CT20" s="988" t="s">
        <v>2536</v>
      </c>
      <c r="CU20" s="988" t="s">
        <v>2325</v>
      </c>
      <c r="CV20" s="988" t="s">
        <v>2537</v>
      </c>
      <c r="CW20" s="923"/>
      <c r="CX20" s="923"/>
      <c r="CY20" s="923"/>
      <c r="CZ20" s="988" t="s">
        <v>727</v>
      </c>
      <c r="DA20" s="923"/>
      <c r="DB20" s="988" t="s">
        <v>2538</v>
      </c>
      <c r="DC20" s="923"/>
      <c r="DD20" s="988" t="s">
        <v>2061</v>
      </c>
      <c r="DE20" s="988" t="s">
        <v>1289</v>
      </c>
      <c r="DF20" s="923"/>
      <c r="DG20" s="923"/>
      <c r="DH20" s="923"/>
    </row>
    <row r="21">
      <c r="A21" s="988">
        <v>1.850952873E9</v>
      </c>
      <c r="B21" s="988" t="s">
        <v>703</v>
      </c>
      <c r="C21" s="988" t="s">
        <v>704</v>
      </c>
      <c r="D21" s="988" t="s">
        <v>705</v>
      </c>
      <c r="E21" s="988" t="s">
        <v>2539</v>
      </c>
      <c r="F21" s="988" t="s">
        <v>32</v>
      </c>
      <c r="H21" s="923"/>
      <c r="J21" s="1056"/>
      <c r="L21" s="923"/>
      <c r="M21" s="923"/>
      <c r="N21" s="923"/>
      <c r="P21" s="988" t="s">
        <v>2540</v>
      </c>
      <c r="Q21" s="988" t="s">
        <v>706</v>
      </c>
      <c r="R21" s="923"/>
      <c r="S21" s="988" t="s">
        <v>2541</v>
      </c>
      <c r="T21" s="988" t="s">
        <v>2073</v>
      </c>
      <c r="U21" s="988" t="b">
        <v>0</v>
      </c>
      <c r="V21" s="923"/>
      <c r="W21" s="923"/>
      <c r="X21" s="923"/>
      <c r="Z21" s="988" t="b">
        <v>0</v>
      </c>
      <c r="AA21" s="988" t="s">
        <v>2542</v>
      </c>
      <c r="AB21" s="988" t="s">
        <v>2491</v>
      </c>
      <c r="AC21" s="988" t="b">
        <v>1</v>
      </c>
      <c r="AD21" s="988" t="b">
        <v>0</v>
      </c>
      <c r="AE21" s="988" t="b">
        <v>0</v>
      </c>
      <c r="AF21" s="988" t="b">
        <v>0</v>
      </c>
      <c r="AG21" s="988" t="b">
        <v>0</v>
      </c>
      <c r="AH21" s="988" t="b">
        <v>0</v>
      </c>
      <c r="AI21" s="923"/>
      <c r="AJ21" s="923"/>
      <c r="AK21" s="988" t="s">
        <v>2543</v>
      </c>
      <c r="AL21" s="988" t="s">
        <v>2286</v>
      </c>
      <c r="AM21" s="988" t="b">
        <v>1</v>
      </c>
      <c r="AN21" s="923"/>
      <c r="AO21" s="923"/>
      <c r="AP21" s="923"/>
      <c r="AQ21" s="988" t="s">
        <v>2544</v>
      </c>
      <c r="AR21" s="988" t="s">
        <v>2216</v>
      </c>
      <c r="AS21" s="988" t="s">
        <v>724</v>
      </c>
      <c r="AT21" s="988" t="s">
        <v>703</v>
      </c>
      <c r="AU21" s="988" t="s">
        <v>704</v>
      </c>
      <c r="AV21" s="988" t="s">
        <v>705</v>
      </c>
      <c r="AW21" s="988" t="s">
        <v>717</v>
      </c>
      <c r="AX21" s="988" t="b">
        <v>0</v>
      </c>
      <c r="BA21" s="923"/>
      <c r="BB21" s="988" t="b">
        <v>0</v>
      </c>
      <c r="BC21" s="988" t="b">
        <v>0</v>
      </c>
      <c r="BD21" s="988" t="b">
        <v>0</v>
      </c>
      <c r="BE21" s="923"/>
      <c r="BF21" s="988" t="b">
        <v>0</v>
      </c>
      <c r="BG21" s="988" t="s">
        <v>718</v>
      </c>
      <c r="BH21" s="988" t="s">
        <v>2217</v>
      </c>
      <c r="BI21" s="923"/>
      <c r="BJ21" s="988" t="s">
        <v>2049</v>
      </c>
      <c r="BL21" s="923"/>
      <c r="BM21" s="988" t="s">
        <v>2545</v>
      </c>
      <c r="BN21" s="988" t="s">
        <v>2546</v>
      </c>
      <c r="BO21" s="988" t="s">
        <v>2206</v>
      </c>
      <c r="BP21" s="988" t="s">
        <v>2207</v>
      </c>
      <c r="BQ21" s="988" t="s">
        <v>2208</v>
      </c>
      <c r="BR21" s="923"/>
      <c r="BS21" s="923"/>
      <c r="BU21" s="988">
        <v>3.931042113E9</v>
      </c>
      <c r="BW21" s="988" t="s">
        <v>2220</v>
      </c>
      <c r="BX21" s="988" t="s">
        <v>2547</v>
      </c>
      <c r="BY21" s="988" t="s">
        <v>2548</v>
      </c>
      <c r="BZ21" s="923"/>
      <c r="CA21" s="988">
        <v>47910.0</v>
      </c>
      <c r="CB21" s="923"/>
      <c r="CC21" s="988" t="s">
        <v>297</v>
      </c>
      <c r="CD21" s="988" t="s">
        <v>2549</v>
      </c>
      <c r="CE21" s="1060">
        <v>22824.0</v>
      </c>
      <c r="CF21" s="1056"/>
      <c r="CG21" s="923"/>
      <c r="CH21" s="988" t="s">
        <v>2550</v>
      </c>
      <c r="CI21" s="988">
        <v>2029.0</v>
      </c>
      <c r="CJ21" s="923"/>
      <c r="CK21" s="923"/>
      <c r="CL21" s="988">
        <v>3.931042113E9</v>
      </c>
      <c r="CM21" s="988" t="s">
        <v>2224</v>
      </c>
      <c r="CN21" s="923"/>
      <c r="CO21" s="988" t="b">
        <v>0</v>
      </c>
      <c r="CP21" s="988" t="s">
        <v>2551</v>
      </c>
      <c r="CQ21" s="988" t="s">
        <v>2488</v>
      </c>
      <c r="CR21" s="988" t="b">
        <v>0</v>
      </c>
      <c r="CS21" s="988" t="b">
        <v>0</v>
      </c>
      <c r="CT21" s="988" t="s">
        <v>2419</v>
      </c>
      <c r="CU21" s="923"/>
      <c r="CV21" s="988" t="s">
        <v>2552</v>
      </c>
      <c r="CW21" s="923"/>
      <c r="CX21" s="923"/>
      <c r="CY21" s="923"/>
      <c r="CZ21" s="988" t="s">
        <v>727</v>
      </c>
      <c r="DA21" s="923"/>
      <c r="DB21" s="988" t="s">
        <v>2228</v>
      </c>
      <c r="DC21" s="923"/>
      <c r="DD21" s="988" t="s">
        <v>2553</v>
      </c>
      <c r="DE21" s="988" t="s">
        <v>2554</v>
      </c>
      <c r="DF21" s="923"/>
      <c r="DG21" s="923"/>
      <c r="DH21" s="923"/>
    </row>
    <row r="22">
      <c r="A22" s="988">
        <v>2.238438516E9</v>
      </c>
      <c r="B22" s="988" t="s">
        <v>730</v>
      </c>
      <c r="C22" s="988" t="s">
        <v>731</v>
      </c>
      <c r="D22" s="988" t="s">
        <v>732</v>
      </c>
      <c r="E22" s="988" t="s">
        <v>2555</v>
      </c>
      <c r="F22" s="988" t="s">
        <v>32</v>
      </c>
      <c r="H22" s="923"/>
      <c r="L22" s="923"/>
      <c r="M22" s="923"/>
      <c r="N22" s="923"/>
      <c r="P22" s="988" t="s">
        <v>2556</v>
      </c>
      <c r="Q22" s="988" t="s">
        <v>706</v>
      </c>
      <c r="R22" s="923"/>
      <c r="S22" s="988" t="s">
        <v>2557</v>
      </c>
      <c r="T22" s="923"/>
      <c r="U22" s="988" t="b">
        <v>0</v>
      </c>
      <c r="V22" s="923"/>
      <c r="W22" s="923"/>
      <c r="X22" s="923"/>
      <c r="Z22" s="988" t="b">
        <v>0</v>
      </c>
      <c r="AA22" s="988" t="s">
        <v>2558</v>
      </c>
      <c r="AB22" s="988" t="s">
        <v>2234</v>
      </c>
      <c r="AC22" s="988" t="b">
        <v>1</v>
      </c>
      <c r="AD22" s="988" t="b">
        <v>0</v>
      </c>
      <c r="AE22" s="988" t="b">
        <v>0</v>
      </c>
      <c r="AF22" s="988" t="b">
        <v>0</v>
      </c>
      <c r="AG22" s="988" t="b">
        <v>0</v>
      </c>
      <c r="AH22" s="988" t="b">
        <v>0</v>
      </c>
      <c r="AI22" s="923"/>
      <c r="AJ22" s="923"/>
      <c r="AK22" s="988" t="s">
        <v>2559</v>
      </c>
      <c r="AL22" s="988" t="s">
        <v>2214</v>
      </c>
      <c r="AM22" s="988" t="b">
        <v>1</v>
      </c>
      <c r="AN22" s="923"/>
      <c r="AO22" s="923"/>
      <c r="AP22" s="923"/>
      <c r="AQ22" s="988" t="s">
        <v>2560</v>
      </c>
      <c r="AR22" s="988" t="s">
        <v>2216</v>
      </c>
      <c r="AS22" s="923"/>
      <c r="AT22" s="988" t="s">
        <v>730</v>
      </c>
      <c r="AU22" s="988" t="s">
        <v>731</v>
      </c>
      <c r="AV22" s="988" t="s">
        <v>732</v>
      </c>
      <c r="AW22" s="923"/>
      <c r="AX22" s="988" t="b">
        <v>0</v>
      </c>
      <c r="BA22" s="923"/>
      <c r="BB22" s="988" t="b">
        <v>0</v>
      </c>
      <c r="BC22" s="988" t="b">
        <v>0</v>
      </c>
      <c r="BD22" s="988" t="b">
        <v>0</v>
      </c>
      <c r="BE22" s="923"/>
      <c r="BF22" s="988" t="b">
        <v>0</v>
      </c>
      <c r="BG22" s="988" t="s">
        <v>718</v>
      </c>
      <c r="BH22" s="988" t="s">
        <v>2217</v>
      </c>
      <c r="BI22" s="923"/>
      <c r="BJ22" s="988" t="s">
        <v>2430</v>
      </c>
      <c r="BL22" s="923"/>
      <c r="BM22" s="988" t="s">
        <v>857</v>
      </c>
      <c r="BN22" s="988" t="s">
        <v>2561</v>
      </c>
      <c r="BO22" s="988" t="s">
        <v>730</v>
      </c>
      <c r="BP22" s="988" t="s">
        <v>731</v>
      </c>
      <c r="BQ22" s="988" t="s">
        <v>732</v>
      </c>
      <c r="BR22" s="923"/>
      <c r="BS22" s="923"/>
      <c r="BU22" s="988">
        <v>6.141421891E9</v>
      </c>
      <c r="BW22" s="988" t="s">
        <v>2273</v>
      </c>
      <c r="BX22" s="988" t="s">
        <v>2561</v>
      </c>
      <c r="BY22" s="988" t="s">
        <v>2562</v>
      </c>
      <c r="BZ22" s="923"/>
      <c r="CA22" s="988">
        <v>31153.0</v>
      </c>
      <c r="CB22" s="923"/>
      <c r="CC22" s="988" t="s">
        <v>297</v>
      </c>
      <c r="CD22" s="988" t="s">
        <v>2563</v>
      </c>
      <c r="CE22" s="1060">
        <v>22329.0</v>
      </c>
      <c r="CF22" s="1056"/>
      <c r="CH22" s="988" t="s">
        <v>2347</v>
      </c>
      <c r="CI22" s="988">
        <v>2031.0</v>
      </c>
      <c r="CJ22" s="923"/>
      <c r="CL22" s="988">
        <v>6.141421891E9</v>
      </c>
      <c r="CM22" s="988" t="s">
        <v>2224</v>
      </c>
      <c r="CN22" s="923"/>
      <c r="CO22" s="988" t="b">
        <v>0</v>
      </c>
      <c r="CP22" s="988" t="s">
        <v>2564</v>
      </c>
      <c r="CQ22" s="923"/>
      <c r="CR22" s="988" t="b">
        <v>0</v>
      </c>
      <c r="CS22" s="988" t="b">
        <v>0</v>
      </c>
      <c r="CT22" s="988" t="s">
        <v>2565</v>
      </c>
      <c r="CU22" s="988" t="s">
        <v>2471</v>
      </c>
      <c r="CV22" s="988" t="s">
        <v>2566</v>
      </c>
      <c r="CW22" s="923"/>
      <c r="CX22" s="923"/>
      <c r="CY22" s="923"/>
      <c r="CZ22" s="988" t="s">
        <v>727</v>
      </c>
      <c r="DA22" s="923"/>
      <c r="DB22" s="988" t="s">
        <v>2228</v>
      </c>
      <c r="DC22" s="923"/>
      <c r="DD22" s="988" t="s">
        <v>2347</v>
      </c>
      <c r="DE22" s="923"/>
      <c r="DF22" s="923"/>
      <c r="DG22" s="923"/>
      <c r="DH22" s="923"/>
    </row>
    <row r="23">
      <c r="A23" s="923"/>
      <c r="B23" s="988" t="s">
        <v>703</v>
      </c>
      <c r="C23" s="988" t="s">
        <v>704</v>
      </c>
      <c r="D23" s="988" t="s">
        <v>705</v>
      </c>
      <c r="E23" s="988" t="s">
        <v>2567</v>
      </c>
      <c r="F23" s="988" t="s">
        <v>32</v>
      </c>
      <c r="H23" s="923"/>
      <c r="K23" s="1056"/>
      <c r="L23" s="923"/>
      <c r="M23" s="923"/>
      <c r="N23" s="923"/>
      <c r="P23" s="988" t="s">
        <v>2568</v>
      </c>
      <c r="Q23" s="988" t="s">
        <v>706</v>
      </c>
      <c r="R23" s="923"/>
      <c r="S23" s="923"/>
      <c r="T23" s="988" t="s">
        <v>2073</v>
      </c>
      <c r="U23" s="988" t="b">
        <v>0</v>
      </c>
      <c r="V23" s="923"/>
      <c r="W23" s="923"/>
      <c r="X23" s="923"/>
      <c r="Z23" s="988" t="b">
        <v>0</v>
      </c>
      <c r="AA23" s="988" t="s">
        <v>2569</v>
      </c>
      <c r="AB23" s="923"/>
      <c r="AC23" s="988" t="b">
        <v>1</v>
      </c>
      <c r="AD23" s="988" t="b">
        <v>0</v>
      </c>
      <c r="AE23" s="988" t="b">
        <v>0</v>
      </c>
      <c r="AF23" s="988" t="b">
        <v>0</v>
      </c>
      <c r="AG23" s="988" t="b">
        <v>0</v>
      </c>
      <c r="AH23" s="988" t="b">
        <v>0</v>
      </c>
      <c r="AI23" s="923"/>
      <c r="AJ23" s="923"/>
      <c r="AK23" s="988" t="s">
        <v>2570</v>
      </c>
      <c r="AL23" s="923"/>
      <c r="AM23" s="988" t="b">
        <v>1</v>
      </c>
      <c r="AN23" s="923"/>
      <c r="AO23" s="923"/>
      <c r="AP23" s="923"/>
      <c r="AQ23" s="923"/>
      <c r="AR23" s="923"/>
      <c r="AS23" s="923"/>
      <c r="AT23" s="988" t="s">
        <v>703</v>
      </c>
      <c r="AU23" s="988" t="s">
        <v>704</v>
      </c>
      <c r="AV23" s="988" t="s">
        <v>705</v>
      </c>
      <c r="AW23" s="923"/>
      <c r="AX23" s="988" t="b">
        <v>0</v>
      </c>
      <c r="BA23" s="923"/>
      <c r="BB23" s="988" t="b">
        <v>0</v>
      </c>
      <c r="BC23" s="988" t="b">
        <v>0</v>
      </c>
      <c r="BD23" s="988" t="b">
        <v>0</v>
      </c>
      <c r="BE23" s="923"/>
      <c r="BF23" s="988" t="b">
        <v>0</v>
      </c>
      <c r="BG23" s="988" t="s">
        <v>718</v>
      </c>
      <c r="BH23" s="988" t="s">
        <v>2217</v>
      </c>
      <c r="BI23" s="923"/>
      <c r="BJ23" s="988" t="s">
        <v>2049</v>
      </c>
      <c r="BL23" s="923"/>
      <c r="BM23" s="988" t="s">
        <v>2571</v>
      </c>
      <c r="BN23" s="988" t="s">
        <v>2572</v>
      </c>
      <c r="BO23" s="988" t="s">
        <v>703</v>
      </c>
      <c r="BP23" s="988" t="s">
        <v>704</v>
      </c>
      <c r="BQ23" s="988" t="s">
        <v>705</v>
      </c>
      <c r="BR23" s="923"/>
      <c r="BS23" s="923"/>
      <c r="BU23" s="923"/>
      <c r="BW23" s="988" t="s">
        <v>2273</v>
      </c>
      <c r="BX23" s="988" t="s">
        <v>2572</v>
      </c>
      <c r="BY23" s="988" t="s">
        <v>2573</v>
      </c>
      <c r="BZ23" s="923"/>
      <c r="CA23" s="923"/>
      <c r="CB23" s="923"/>
      <c r="CC23" s="923"/>
      <c r="CD23" s="988" t="s">
        <v>2570</v>
      </c>
      <c r="CE23" s="1056"/>
      <c r="CF23" s="1056"/>
      <c r="CG23" s="923"/>
      <c r="CH23" s="923"/>
      <c r="CI23" s="923"/>
      <c r="CJ23" s="923"/>
      <c r="CK23" s="923"/>
      <c r="CL23" s="1057" t="s">
        <v>2574</v>
      </c>
      <c r="CM23" s="923"/>
      <c r="CN23" s="923"/>
      <c r="CO23" s="988" t="b">
        <v>0</v>
      </c>
      <c r="CP23" s="988" t="s">
        <v>2575</v>
      </c>
      <c r="CQ23" s="923"/>
      <c r="CR23" s="988" t="b">
        <v>0</v>
      </c>
      <c r="CS23" s="988" t="b">
        <v>0</v>
      </c>
      <c r="CT23" s="923"/>
      <c r="CU23" s="988" t="s">
        <v>2471</v>
      </c>
      <c r="CV23" s="923"/>
      <c r="CW23" s="923"/>
      <c r="CX23" s="923"/>
      <c r="CY23" s="923"/>
      <c r="CZ23" s="988" t="s">
        <v>727</v>
      </c>
      <c r="DA23" s="923"/>
      <c r="DB23" s="923"/>
      <c r="DC23" s="923"/>
      <c r="DD23" s="923"/>
      <c r="DE23" s="923"/>
      <c r="DF23" s="923"/>
      <c r="DG23" s="923"/>
      <c r="DH23" s="923"/>
      <c r="DJ23" s="1056"/>
    </row>
    <row r="24">
      <c r="A24" s="923"/>
      <c r="B24" s="988" t="s">
        <v>929</v>
      </c>
      <c r="C24" s="988" t="s">
        <v>930</v>
      </c>
      <c r="D24" s="988" t="s">
        <v>931</v>
      </c>
      <c r="E24" s="988" t="s">
        <v>2576</v>
      </c>
      <c r="F24" s="988" t="s">
        <v>32</v>
      </c>
      <c r="H24" s="923"/>
      <c r="K24" s="1056"/>
      <c r="L24" s="923"/>
      <c r="M24" s="923"/>
      <c r="N24" s="923"/>
      <c r="O24" s="923"/>
      <c r="P24" s="988" t="s">
        <v>2577</v>
      </c>
      <c r="Q24" s="988" t="s">
        <v>706</v>
      </c>
      <c r="R24" s="923"/>
      <c r="S24" s="923"/>
      <c r="T24" s="923"/>
      <c r="U24" s="988" t="b">
        <v>0</v>
      </c>
      <c r="V24" s="923"/>
      <c r="W24" s="923"/>
      <c r="X24" s="923"/>
      <c r="Z24" s="988" t="b">
        <v>0</v>
      </c>
      <c r="AA24" s="988" t="s">
        <v>2578</v>
      </c>
      <c r="AB24" s="923"/>
      <c r="AC24" s="988" t="b">
        <v>1</v>
      </c>
      <c r="AD24" s="988" t="b">
        <v>0</v>
      </c>
      <c r="AE24" s="988" t="b">
        <v>0</v>
      </c>
      <c r="AF24" s="988" t="b">
        <v>0</v>
      </c>
      <c r="AG24" s="988" t="b">
        <v>0</v>
      </c>
      <c r="AH24" s="988" t="b">
        <v>0</v>
      </c>
      <c r="AI24" s="923"/>
      <c r="AJ24" s="923"/>
      <c r="AK24" s="988" t="s">
        <v>2579</v>
      </c>
      <c r="AL24" s="923"/>
      <c r="AM24" s="988" t="b">
        <v>1</v>
      </c>
      <c r="AN24" s="923"/>
      <c r="AO24" s="923"/>
      <c r="AP24" s="923"/>
      <c r="AQ24" s="923"/>
      <c r="AR24" s="923"/>
      <c r="AS24" s="923"/>
      <c r="AT24" s="988" t="s">
        <v>929</v>
      </c>
      <c r="AU24" s="988" t="s">
        <v>930</v>
      </c>
      <c r="AV24" s="988" t="s">
        <v>931</v>
      </c>
      <c r="AW24" s="923"/>
      <c r="AX24" s="988" t="b">
        <v>0</v>
      </c>
      <c r="BA24" s="923"/>
      <c r="BB24" s="988" t="b">
        <v>0</v>
      </c>
      <c r="BC24" s="988" t="b">
        <v>0</v>
      </c>
      <c r="BD24" s="988" t="b">
        <v>0</v>
      </c>
      <c r="BE24" s="923"/>
      <c r="BF24" s="988" t="b">
        <v>0</v>
      </c>
      <c r="BG24" s="988" t="s">
        <v>718</v>
      </c>
      <c r="BH24" s="988" t="s">
        <v>2217</v>
      </c>
      <c r="BI24" s="923"/>
      <c r="BJ24" s="988" t="s">
        <v>2580</v>
      </c>
      <c r="BL24" s="923"/>
      <c r="BM24" s="988" t="s">
        <v>979</v>
      </c>
      <c r="BN24" s="988" t="s">
        <v>2581</v>
      </c>
      <c r="BO24" s="988" t="s">
        <v>929</v>
      </c>
      <c r="BP24" s="988" t="s">
        <v>930</v>
      </c>
      <c r="BQ24" s="988" t="s">
        <v>931</v>
      </c>
      <c r="BR24" s="923"/>
      <c r="BS24" s="923"/>
      <c r="BU24" s="923"/>
      <c r="BW24" s="988" t="s">
        <v>2273</v>
      </c>
      <c r="BX24" s="988" t="s">
        <v>2582</v>
      </c>
      <c r="BY24" s="988" t="s">
        <v>2583</v>
      </c>
      <c r="BZ24" s="923"/>
      <c r="CA24" s="923"/>
      <c r="CB24" s="923"/>
      <c r="CC24" s="923"/>
      <c r="CD24" s="988" t="s">
        <v>2579</v>
      </c>
      <c r="CE24" s="1056"/>
      <c r="CF24" s="1056"/>
      <c r="CG24" s="923"/>
      <c r="CH24" s="923"/>
      <c r="CI24" s="923"/>
      <c r="CJ24" s="923"/>
      <c r="CK24" s="923"/>
      <c r="CL24" s="1057" t="s">
        <v>2584</v>
      </c>
      <c r="CM24" s="923"/>
      <c r="CN24" s="923"/>
      <c r="CO24" s="988" t="b">
        <v>0</v>
      </c>
      <c r="CP24" s="988" t="s">
        <v>2585</v>
      </c>
      <c r="CQ24" s="923"/>
      <c r="CR24" s="988" t="b">
        <v>0</v>
      </c>
      <c r="CS24" s="988" t="b">
        <v>0</v>
      </c>
      <c r="CT24" s="923"/>
      <c r="CU24" s="923"/>
      <c r="CV24" s="923"/>
      <c r="CW24" s="923"/>
      <c r="CX24" s="923"/>
      <c r="CY24" s="923"/>
      <c r="CZ24" s="988" t="s">
        <v>727</v>
      </c>
      <c r="DA24" s="923"/>
      <c r="DB24" s="923"/>
      <c r="DC24" s="923"/>
      <c r="DD24" s="923"/>
      <c r="DE24" s="923"/>
      <c r="DF24" s="923"/>
      <c r="DG24" s="923"/>
      <c r="DH24" s="923"/>
      <c r="DJ24" s="1056"/>
    </row>
    <row r="25">
      <c r="A25" s="923"/>
      <c r="B25" s="988" t="s">
        <v>730</v>
      </c>
      <c r="C25" s="988" t="s">
        <v>731</v>
      </c>
      <c r="D25" s="988" t="s">
        <v>732</v>
      </c>
      <c r="E25" s="988" t="s">
        <v>2586</v>
      </c>
      <c r="F25" s="988" t="s">
        <v>32</v>
      </c>
      <c r="H25" s="923"/>
      <c r="K25" s="1056"/>
      <c r="L25" s="923"/>
      <c r="M25" s="923"/>
      <c r="N25" s="923"/>
      <c r="P25" s="988" t="s">
        <v>2587</v>
      </c>
      <c r="Q25" s="988" t="s">
        <v>706</v>
      </c>
      <c r="R25" s="923"/>
      <c r="S25" s="923"/>
      <c r="T25" s="923"/>
      <c r="U25" s="988" t="b">
        <v>0</v>
      </c>
      <c r="V25" s="923"/>
      <c r="W25" s="923"/>
      <c r="X25" s="923"/>
      <c r="Z25" s="988" t="b">
        <v>0</v>
      </c>
      <c r="AA25" s="988" t="s">
        <v>2588</v>
      </c>
      <c r="AB25" s="923"/>
      <c r="AC25" s="988" t="b">
        <v>1</v>
      </c>
      <c r="AD25" s="988" t="b">
        <v>0</v>
      </c>
      <c r="AE25" s="988" t="b">
        <v>0</v>
      </c>
      <c r="AF25" s="988" t="b">
        <v>0</v>
      </c>
      <c r="AG25" s="988" t="b">
        <v>0</v>
      </c>
      <c r="AH25" s="988" t="b">
        <v>0</v>
      </c>
      <c r="AI25" s="923"/>
      <c r="AJ25" s="923"/>
      <c r="AK25" s="988" t="s">
        <v>2587</v>
      </c>
      <c r="AL25" s="988" t="s">
        <v>2214</v>
      </c>
      <c r="AM25" s="988" t="b">
        <v>1</v>
      </c>
      <c r="AN25" s="923"/>
      <c r="AO25" s="923"/>
      <c r="AP25" s="923"/>
      <c r="AQ25" s="923"/>
      <c r="AR25" s="923"/>
      <c r="AS25" s="923"/>
      <c r="AT25" s="988" t="s">
        <v>730</v>
      </c>
      <c r="AU25" s="988" t="s">
        <v>731</v>
      </c>
      <c r="AV25" s="988" t="s">
        <v>732</v>
      </c>
      <c r="AW25" s="923"/>
      <c r="AX25" s="988" t="b">
        <v>0</v>
      </c>
      <c r="BA25" s="923"/>
      <c r="BB25" s="988" t="b">
        <v>0</v>
      </c>
      <c r="BC25" s="988" t="b">
        <v>0</v>
      </c>
      <c r="BD25" s="988" t="b">
        <v>0</v>
      </c>
      <c r="BE25" s="923"/>
      <c r="BF25" s="988" t="b">
        <v>0</v>
      </c>
      <c r="BG25" s="988" t="s">
        <v>718</v>
      </c>
      <c r="BH25" s="988" t="s">
        <v>2217</v>
      </c>
      <c r="BI25" s="923"/>
      <c r="BJ25" s="988" t="s">
        <v>2430</v>
      </c>
      <c r="BL25" s="923"/>
      <c r="BM25" s="988" t="s">
        <v>2589</v>
      </c>
      <c r="BN25" s="988" t="s">
        <v>2590</v>
      </c>
      <c r="BO25" s="988" t="s">
        <v>730</v>
      </c>
      <c r="BP25" s="988" t="s">
        <v>731</v>
      </c>
      <c r="BQ25" s="988" t="s">
        <v>732</v>
      </c>
      <c r="BR25" s="923"/>
      <c r="BS25" s="923"/>
      <c r="BU25" s="988">
        <v>5.557756589E9</v>
      </c>
      <c r="BW25" s="988" t="s">
        <v>2273</v>
      </c>
      <c r="BX25" s="988" t="s">
        <v>2590</v>
      </c>
      <c r="BY25" s="988" t="s">
        <v>2591</v>
      </c>
      <c r="BZ25" s="923"/>
      <c r="CA25" s="923"/>
      <c r="CB25" s="923"/>
      <c r="CC25" s="923"/>
      <c r="CD25" s="988" t="s">
        <v>2587</v>
      </c>
      <c r="CE25" s="1060">
        <v>25763.0</v>
      </c>
      <c r="CF25" s="1056"/>
      <c r="CG25" s="923"/>
      <c r="CH25" s="923"/>
      <c r="CI25" s="923"/>
      <c r="CJ25" s="923"/>
      <c r="CK25" s="923"/>
      <c r="CL25" s="1057" t="s">
        <v>2592</v>
      </c>
      <c r="CM25" s="923"/>
      <c r="CN25" s="923"/>
      <c r="CO25" s="988" t="b">
        <v>0</v>
      </c>
      <c r="CP25" s="988" t="s">
        <v>2452</v>
      </c>
      <c r="CQ25" s="923"/>
      <c r="CR25" s="988" t="b">
        <v>0</v>
      </c>
      <c r="CS25" s="988" t="b">
        <v>0</v>
      </c>
      <c r="CT25" s="923"/>
      <c r="CU25" s="923"/>
      <c r="CV25" s="923"/>
      <c r="CW25" s="923"/>
      <c r="CX25" s="923"/>
      <c r="CY25" s="923"/>
      <c r="CZ25" s="988" t="s">
        <v>727</v>
      </c>
      <c r="DA25" s="923"/>
      <c r="DB25" s="923"/>
      <c r="DC25" s="923"/>
      <c r="DD25" s="988" t="s">
        <v>2593</v>
      </c>
      <c r="DE25" s="923"/>
      <c r="DF25" s="923"/>
      <c r="DG25" s="923"/>
      <c r="DH25" s="923"/>
      <c r="DJ25" s="1056"/>
    </row>
    <row r="26">
      <c r="A26" s="988">
        <v>1.295917705E9</v>
      </c>
      <c r="B26" s="988" t="s">
        <v>703</v>
      </c>
      <c r="C26" s="988" t="s">
        <v>704</v>
      </c>
      <c r="D26" s="988" t="s">
        <v>705</v>
      </c>
      <c r="E26" s="988" t="s">
        <v>2594</v>
      </c>
      <c r="F26" s="988" t="s">
        <v>32</v>
      </c>
      <c r="H26" s="923"/>
      <c r="J26" s="1056"/>
      <c r="L26" s="923"/>
      <c r="M26" s="923"/>
      <c r="N26" s="923"/>
      <c r="O26" s="923"/>
      <c r="P26" s="988" t="s">
        <v>2595</v>
      </c>
      <c r="Q26" s="988" t="s">
        <v>706</v>
      </c>
      <c r="R26" s="923"/>
      <c r="S26" s="988" t="s">
        <v>2596</v>
      </c>
      <c r="T26" s="988" t="s">
        <v>2073</v>
      </c>
      <c r="U26" s="988" t="b">
        <v>0</v>
      </c>
      <c r="V26" s="923"/>
      <c r="W26" s="923"/>
      <c r="X26" s="923"/>
      <c r="Z26" s="988" t="b">
        <v>0</v>
      </c>
      <c r="AA26" s="988" t="s">
        <v>2597</v>
      </c>
      <c r="AB26" s="988" t="s">
        <v>2229</v>
      </c>
      <c r="AC26" s="988" t="b">
        <v>1</v>
      </c>
      <c r="AD26" s="988" t="b">
        <v>0</v>
      </c>
      <c r="AE26" s="988" t="b">
        <v>0</v>
      </c>
      <c r="AF26" s="988" t="b">
        <v>0</v>
      </c>
      <c r="AG26" s="988" t="b">
        <v>0</v>
      </c>
      <c r="AH26" s="988" t="b">
        <v>0</v>
      </c>
      <c r="AI26" s="923"/>
      <c r="AJ26" s="923"/>
      <c r="AK26" s="988" t="s">
        <v>2598</v>
      </c>
      <c r="AL26" s="988" t="s">
        <v>2214</v>
      </c>
      <c r="AM26" s="988" t="b">
        <v>1</v>
      </c>
      <c r="AN26" s="923"/>
      <c r="AO26" s="923"/>
      <c r="AP26" s="923"/>
      <c r="AQ26" s="988" t="s">
        <v>2599</v>
      </c>
      <c r="AR26" s="988" t="s">
        <v>2216</v>
      </c>
      <c r="AS26" s="988" t="s">
        <v>1200</v>
      </c>
      <c r="AT26" s="988" t="s">
        <v>703</v>
      </c>
      <c r="AU26" s="988" t="s">
        <v>704</v>
      </c>
      <c r="AV26" s="988" t="s">
        <v>705</v>
      </c>
      <c r="AW26" s="923"/>
      <c r="AX26" s="988" t="b">
        <v>0</v>
      </c>
      <c r="BA26" s="923"/>
      <c r="BB26" s="988" t="b">
        <v>0</v>
      </c>
      <c r="BC26" s="988" t="b">
        <v>0</v>
      </c>
      <c r="BD26" s="988" t="b">
        <v>0</v>
      </c>
      <c r="BE26" s="923"/>
      <c r="BF26" s="988" t="b">
        <v>0</v>
      </c>
      <c r="BG26" s="988" t="s">
        <v>718</v>
      </c>
      <c r="BH26" s="988" t="s">
        <v>2217</v>
      </c>
      <c r="BI26" s="923"/>
      <c r="BJ26" s="988" t="s">
        <v>2049</v>
      </c>
      <c r="BL26" s="923"/>
      <c r="BM26" s="988" t="s">
        <v>2062</v>
      </c>
      <c r="BN26" s="988" t="s">
        <v>2600</v>
      </c>
      <c r="BO26" s="988" t="s">
        <v>2379</v>
      </c>
      <c r="BP26" s="988" t="s">
        <v>2380</v>
      </c>
      <c r="BQ26" s="988" t="s">
        <v>2381</v>
      </c>
      <c r="BR26" s="923"/>
      <c r="BS26" s="923"/>
      <c r="BU26" s="988" t="s">
        <v>2601</v>
      </c>
      <c r="BW26" s="988" t="s">
        <v>2273</v>
      </c>
      <c r="BX26" s="988" t="s">
        <v>2600</v>
      </c>
      <c r="BY26" s="988" t="s">
        <v>2602</v>
      </c>
      <c r="BZ26" s="923"/>
      <c r="CA26" s="988">
        <v>7550.0</v>
      </c>
      <c r="CB26" s="923"/>
      <c r="CC26" s="988" t="s">
        <v>298</v>
      </c>
      <c r="CD26" s="988" t="s">
        <v>2603</v>
      </c>
      <c r="CE26" s="1060">
        <v>28582.0</v>
      </c>
      <c r="CF26" s="1056"/>
      <c r="CG26" s="923"/>
      <c r="CH26" s="988" t="s">
        <v>2604</v>
      </c>
      <c r="CI26" s="988">
        <v>2025.0</v>
      </c>
      <c r="CJ26" s="923"/>
      <c r="CK26" s="923"/>
      <c r="CL26" s="988">
        <v>5.554182194E9</v>
      </c>
      <c r="CM26" s="988" t="s">
        <v>2224</v>
      </c>
      <c r="CN26" s="923"/>
      <c r="CO26" s="988" t="b">
        <v>0</v>
      </c>
      <c r="CP26" s="988" t="s">
        <v>2605</v>
      </c>
      <c r="CQ26" s="923"/>
      <c r="CR26" s="988" t="b">
        <v>0</v>
      </c>
      <c r="CS26" s="988" t="b">
        <v>0</v>
      </c>
      <c r="CT26" s="988" t="s">
        <v>2606</v>
      </c>
      <c r="CU26" s="988" t="s">
        <v>2325</v>
      </c>
      <c r="CV26" s="988" t="s">
        <v>2607</v>
      </c>
      <c r="CW26" s="923"/>
      <c r="CX26" s="923"/>
      <c r="CY26" s="923"/>
      <c r="CZ26" s="988" t="s">
        <v>727</v>
      </c>
      <c r="DA26" s="923"/>
      <c r="DB26" s="988" t="s">
        <v>2228</v>
      </c>
      <c r="DC26" s="923"/>
      <c r="DD26" s="988" t="s">
        <v>2234</v>
      </c>
      <c r="DE26" s="923"/>
      <c r="DF26" s="923"/>
      <c r="DG26" s="923"/>
      <c r="DH26" s="923"/>
    </row>
    <row r="27">
      <c r="A27" s="988">
        <v>1.871628171E9</v>
      </c>
      <c r="B27" s="988" t="s">
        <v>703</v>
      </c>
      <c r="C27" s="988" t="s">
        <v>704</v>
      </c>
      <c r="D27" s="988" t="s">
        <v>705</v>
      </c>
      <c r="E27" s="988" t="s">
        <v>2608</v>
      </c>
      <c r="F27" s="988" t="s">
        <v>32</v>
      </c>
      <c r="H27" s="923"/>
      <c r="J27" s="1056"/>
      <c r="L27" s="923"/>
      <c r="M27" s="923"/>
      <c r="N27" s="923"/>
      <c r="O27" s="923"/>
      <c r="P27" s="988" t="s">
        <v>2609</v>
      </c>
      <c r="Q27" s="988" t="s">
        <v>706</v>
      </c>
      <c r="R27" s="923"/>
      <c r="S27" s="988" t="s">
        <v>2610</v>
      </c>
      <c r="T27" s="988" t="s">
        <v>2073</v>
      </c>
      <c r="U27" s="988" t="b">
        <v>0</v>
      </c>
      <c r="V27" s="923"/>
      <c r="W27" s="923"/>
      <c r="X27" s="923"/>
      <c r="Z27" s="988" t="b">
        <v>0</v>
      </c>
      <c r="AA27" s="988" t="s">
        <v>2611</v>
      </c>
      <c r="AB27" s="988" t="s">
        <v>297</v>
      </c>
      <c r="AC27" s="988" t="b">
        <v>1</v>
      </c>
      <c r="AD27" s="988" t="b">
        <v>0</v>
      </c>
      <c r="AE27" s="988" t="b">
        <v>0</v>
      </c>
      <c r="AF27" s="988" t="b">
        <v>0</v>
      </c>
      <c r="AG27" s="988" t="b">
        <v>0</v>
      </c>
      <c r="AH27" s="988" t="b">
        <v>0</v>
      </c>
      <c r="AI27" s="923"/>
      <c r="AJ27" s="923"/>
      <c r="AK27" s="988" t="s">
        <v>2612</v>
      </c>
      <c r="AL27" s="988" t="s">
        <v>2214</v>
      </c>
      <c r="AM27" s="988" t="b">
        <v>1</v>
      </c>
      <c r="AN27" s="923"/>
      <c r="AO27" s="923"/>
      <c r="AP27" s="923"/>
      <c r="AQ27" s="988" t="s">
        <v>2613</v>
      </c>
      <c r="AR27" s="988" t="s">
        <v>2216</v>
      </c>
      <c r="AS27" s="988" t="s">
        <v>1200</v>
      </c>
      <c r="AT27" s="988" t="s">
        <v>2614</v>
      </c>
      <c r="AU27" s="988" t="s">
        <v>2615</v>
      </c>
      <c r="AV27" s="988" t="s">
        <v>2616</v>
      </c>
      <c r="AW27" s="923"/>
      <c r="AX27" s="988" t="b">
        <v>0</v>
      </c>
      <c r="BA27" s="923"/>
      <c r="BB27" s="988" t="b">
        <v>0</v>
      </c>
      <c r="BC27" s="988" t="b">
        <v>0</v>
      </c>
      <c r="BD27" s="988" t="b">
        <v>0</v>
      </c>
      <c r="BE27" s="923"/>
      <c r="BF27" s="988" t="b">
        <v>0</v>
      </c>
      <c r="BG27" s="988" t="s">
        <v>718</v>
      </c>
      <c r="BH27" s="988" t="s">
        <v>2217</v>
      </c>
      <c r="BI27" s="923"/>
      <c r="BJ27" s="988" t="s">
        <v>2049</v>
      </c>
      <c r="BL27" s="923"/>
      <c r="BM27" s="988" t="s">
        <v>2617</v>
      </c>
      <c r="BN27" s="988" t="s">
        <v>2618</v>
      </c>
      <c r="BO27" s="988" t="s">
        <v>2379</v>
      </c>
      <c r="BP27" s="988" t="s">
        <v>2380</v>
      </c>
      <c r="BQ27" s="988" t="s">
        <v>2381</v>
      </c>
      <c r="BR27" s="923"/>
      <c r="BS27" s="923"/>
      <c r="BU27" s="988" t="s">
        <v>2619</v>
      </c>
      <c r="BW27" s="988" t="s">
        <v>2620</v>
      </c>
      <c r="BX27" s="988" t="s">
        <v>2618</v>
      </c>
      <c r="BY27" s="988" t="s">
        <v>2621</v>
      </c>
      <c r="BZ27" s="923"/>
      <c r="CA27" s="988">
        <v>7550.0</v>
      </c>
      <c r="CB27" s="923"/>
      <c r="CC27" s="988" t="s">
        <v>2413</v>
      </c>
      <c r="CD27" s="988" t="s">
        <v>2622</v>
      </c>
      <c r="CE27" s="1060">
        <v>26430.0</v>
      </c>
      <c r="CF27" s="923"/>
      <c r="CG27" s="923"/>
      <c r="CH27" s="988" t="s">
        <v>2604</v>
      </c>
      <c r="CI27" s="988">
        <v>2029.0</v>
      </c>
      <c r="CK27" s="923"/>
      <c r="CL27" s="988">
        <v>5.554182194E9</v>
      </c>
      <c r="CM27" s="988" t="s">
        <v>2224</v>
      </c>
      <c r="CN27" s="923"/>
      <c r="CO27" s="988" t="b">
        <v>0</v>
      </c>
      <c r="CP27" s="988" t="s">
        <v>2605</v>
      </c>
      <c r="CQ27" s="923"/>
      <c r="CR27" s="988" t="b">
        <v>0</v>
      </c>
      <c r="CS27" s="988" t="b">
        <v>0</v>
      </c>
      <c r="CT27" s="988" t="s">
        <v>2606</v>
      </c>
      <c r="CU27" s="988" t="s">
        <v>2325</v>
      </c>
      <c r="CV27" s="988" t="s">
        <v>2607</v>
      </c>
      <c r="CW27" s="923"/>
      <c r="CX27" s="923"/>
      <c r="CY27" s="923"/>
      <c r="CZ27" s="988" t="s">
        <v>727</v>
      </c>
      <c r="DA27" s="923"/>
      <c r="DB27" s="988" t="s">
        <v>2228</v>
      </c>
      <c r="DC27" s="923"/>
      <c r="DD27" s="988" t="s">
        <v>2234</v>
      </c>
      <c r="DE27" s="923"/>
      <c r="DF27" s="923"/>
      <c r="DG27" s="923"/>
      <c r="DH27" s="923"/>
      <c r="DI27" s="923"/>
    </row>
    <row r="28">
      <c r="A28" s="988">
        <v>1.153422325E9</v>
      </c>
      <c r="B28" s="988" t="s">
        <v>703</v>
      </c>
      <c r="C28" s="988" t="s">
        <v>704</v>
      </c>
      <c r="D28" s="988" t="s">
        <v>705</v>
      </c>
      <c r="E28" s="988" t="s">
        <v>2623</v>
      </c>
      <c r="F28" s="988" t="s">
        <v>32</v>
      </c>
      <c r="H28" s="923"/>
      <c r="L28" s="923"/>
      <c r="M28" s="923"/>
      <c r="N28" s="923"/>
      <c r="O28" s="923"/>
      <c r="P28" s="988" t="s">
        <v>2624</v>
      </c>
      <c r="Q28" s="988" t="s">
        <v>706</v>
      </c>
      <c r="R28" s="923"/>
      <c r="S28" s="988" t="s">
        <v>2625</v>
      </c>
      <c r="T28" s="988" t="s">
        <v>2073</v>
      </c>
      <c r="U28" s="988" t="b">
        <v>0</v>
      </c>
      <c r="V28" s="923"/>
      <c r="W28" s="923"/>
      <c r="X28" s="923"/>
      <c r="Z28" s="988" t="b">
        <v>0</v>
      </c>
      <c r="AA28" s="988" t="s">
        <v>2626</v>
      </c>
      <c r="AB28" s="988" t="s">
        <v>297</v>
      </c>
      <c r="AC28" s="988" t="b">
        <v>1</v>
      </c>
      <c r="AD28" s="988" t="b">
        <v>0</v>
      </c>
      <c r="AE28" s="988" t="b">
        <v>0</v>
      </c>
      <c r="AF28" s="988" t="b">
        <v>0</v>
      </c>
      <c r="AG28" s="988" t="b">
        <v>0</v>
      </c>
      <c r="AH28" s="988" t="b">
        <v>0</v>
      </c>
      <c r="AI28" s="923"/>
      <c r="AJ28" s="923"/>
      <c r="AK28" s="988" t="s">
        <v>2627</v>
      </c>
      <c r="AL28" s="988" t="s">
        <v>2214</v>
      </c>
      <c r="AM28" s="988" t="b">
        <v>1</v>
      </c>
      <c r="AO28" s="923"/>
      <c r="AP28" s="923"/>
      <c r="AQ28" s="988" t="s">
        <v>2628</v>
      </c>
      <c r="AR28" s="988" t="s">
        <v>2216</v>
      </c>
      <c r="AS28" s="988" t="s">
        <v>1200</v>
      </c>
      <c r="AT28" s="988" t="s">
        <v>703</v>
      </c>
      <c r="AU28" s="988" t="s">
        <v>704</v>
      </c>
      <c r="AV28" s="988" t="s">
        <v>705</v>
      </c>
      <c r="AW28" s="923"/>
      <c r="AX28" s="988" t="b">
        <v>0</v>
      </c>
      <c r="BA28" s="923"/>
      <c r="BB28" s="988" t="b">
        <v>0</v>
      </c>
      <c r="BC28" s="988" t="b">
        <v>0</v>
      </c>
      <c r="BD28" s="988" t="b">
        <v>0</v>
      </c>
      <c r="BE28" s="923"/>
      <c r="BF28" s="988" t="b">
        <v>0</v>
      </c>
      <c r="BG28" s="988" t="s">
        <v>718</v>
      </c>
      <c r="BH28" s="988" t="s">
        <v>2217</v>
      </c>
      <c r="BI28" s="923"/>
      <c r="BJ28" s="988" t="s">
        <v>2049</v>
      </c>
      <c r="BL28" s="923"/>
      <c r="BM28" s="988" t="s">
        <v>2629</v>
      </c>
      <c r="BN28" s="988" t="s">
        <v>2630</v>
      </c>
      <c r="BO28" s="988" t="s">
        <v>2379</v>
      </c>
      <c r="BP28" s="988" t="s">
        <v>2380</v>
      </c>
      <c r="BQ28" s="988" t="s">
        <v>2381</v>
      </c>
      <c r="BR28" s="923"/>
      <c r="BS28" s="923"/>
      <c r="BU28" s="988">
        <v>5.554182194E9</v>
      </c>
      <c r="BW28" s="988" t="s">
        <v>2273</v>
      </c>
      <c r="BX28" s="988" t="s">
        <v>2631</v>
      </c>
      <c r="BY28" s="988" t="s">
        <v>2632</v>
      </c>
      <c r="BZ28" s="923"/>
      <c r="CA28" s="988">
        <v>7550.0</v>
      </c>
      <c r="CB28" s="923"/>
      <c r="CC28" s="988" t="s">
        <v>298</v>
      </c>
      <c r="CD28" s="988" t="s">
        <v>2633</v>
      </c>
      <c r="CE28" s="1060">
        <v>27666.0</v>
      </c>
      <c r="CF28" s="1056"/>
      <c r="CG28" s="923"/>
      <c r="CH28" s="988" t="s">
        <v>2604</v>
      </c>
      <c r="CI28" s="988">
        <v>2024.0</v>
      </c>
      <c r="CJ28" s="923"/>
      <c r="CK28" s="923"/>
      <c r="CL28" s="988">
        <v>5.554182194E9</v>
      </c>
      <c r="CM28" s="988" t="s">
        <v>2224</v>
      </c>
      <c r="CN28" s="923"/>
      <c r="CO28" s="988" t="b">
        <v>0</v>
      </c>
      <c r="CP28" s="988" t="s">
        <v>2605</v>
      </c>
      <c r="CQ28" s="923"/>
      <c r="CR28" s="988" t="b">
        <v>0</v>
      </c>
      <c r="CS28" s="988" t="b">
        <v>0</v>
      </c>
      <c r="CT28" s="988" t="s">
        <v>2606</v>
      </c>
      <c r="CU28" s="988" t="s">
        <v>2325</v>
      </c>
      <c r="CV28" s="988" t="s">
        <v>2607</v>
      </c>
      <c r="CW28" s="923"/>
      <c r="CX28" s="923"/>
      <c r="CY28" s="923"/>
      <c r="CZ28" s="988" t="s">
        <v>727</v>
      </c>
      <c r="DA28" s="923"/>
      <c r="DB28" s="988" t="s">
        <v>2228</v>
      </c>
      <c r="DC28" s="923"/>
      <c r="DD28" s="988" t="s">
        <v>2234</v>
      </c>
      <c r="DE28" s="923"/>
      <c r="DF28" s="923"/>
      <c r="DG28" s="923"/>
      <c r="DH28" s="923"/>
    </row>
    <row r="29">
      <c r="A29" s="988">
        <v>1.845915298E9</v>
      </c>
      <c r="B29" s="988" t="s">
        <v>989</v>
      </c>
      <c r="C29" s="988" t="s">
        <v>990</v>
      </c>
      <c r="D29" s="988" t="s">
        <v>991</v>
      </c>
      <c r="E29" s="988" t="s">
        <v>2634</v>
      </c>
      <c r="F29" s="988" t="s">
        <v>32</v>
      </c>
      <c r="H29" s="923"/>
      <c r="J29" s="1056"/>
      <c r="K29" s="1056"/>
      <c r="L29" s="923"/>
      <c r="M29" s="988" t="s">
        <v>2635</v>
      </c>
      <c r="N29" s="923"/>
      <c r="O29" s="923"/>
      <c r="P29" s="988" t="s">
        <v>2636</v>
      </c>
      <c r="Q29" s="988" t="s">
        <v>706</v>
      </c>
      <c r="R29" s="923"/>
      <c r="S29" s="988" t="s">
        <v>2637</v>
      </c>
      <c r="T29" s="923"/>
      <c r="U29" s="988" t="b">
        <v>0</v>
      </c>
      <c r="V29" s="923"/>
      <c r="W29" s="923"/>
      <c r="X29" s="923"/>
      <c r="Z29" s="988" t="b">
        <v>0</v>
      </c>
      <c r="AA29" s="988" t="s">
        <v>2638</v>
      </c>
      <c r="AB29" s="988" t="s">
        <v>2639</v>
      </c>
      <c r="AC29" s="988" t="b">
        <v>1</v>
      </c>
      <c r="AD29" s="988" t="b">
        <v>0</v>
      </c>
      <c r="AE29" s="988" t="b">
        <v>0</v>
      </c>
      <c r="AF29" s="988" t="b">
        <v>0</v>
      </c>
      <c r="AG29" s="988" t="b">
        <v>0</v>
      </c>
      <c r="AH29" s="988" t="b">
        <v>0</v>
      </c>
      <c r="AI29" s="923"/>
      <c r="AJ29" s="923"/>
      <c r="AK29" s="988" t="s">
        <v>2640</v>
      </c>
      <c r="AL29" s="988" t="s">
        <v>2214</v>
      </c>
      <c r="AM29" s="988" t="b">
        <v>1</v>
      </c>
      <c r="AN29" s="923"/>
      <c r="AO29" s="923"/>
      <c r="AP29" s="923"/>
      <c r="AQ29" s="988" t="s">
        <v>2641</v>
      </c>
      <c r="AR29" s="988" t="s">
        <v>2216</v>
      </c>
      <c r="AS29" s="923"/>
      <c r="AT29" s="988" t="s">
        <v>989</v>
      </c>
      <c r="AU29" s="988" t="s">
        <v>990</v>
      </c>
      <c r="AV29" s="988" t="s">
        <v>991</v>
      </c>
      <c r="AW29" s="923"/>
      <c r="AX29" s="988" t="b">
        <v>0</v>
      </c>
      <c r="BA29" s="923"/>
      <c r="BB29" s="988" t="b">
        <v>0</v>
      </c>
      <c r="BC29" s="988" t="b">
        <v>0</v>
      </c>
      <c r="BD29" s="988" t="b">
        <v>0</v>
      </c>
      <c r="BE29" s="923"/>
      <c r="BF29" s="988" t="b">
        <v>0</v>
      </c>
      <c r="BG29" s="988" t="s">
        <v>718</v>
      </c>
      <c r="BH29" s="988" t="s">
        <v>2217</v>
      </c>
      <c r="BI29" s="923"/>
      <c r="BJ29" s="988" t="s">
        <v>2049</v>
      </c>
      <c r="BL29" s="923"/>
      <c r="BM29" s="988" t="s">
        <v>2642</v>
      </c>
      <c r="BN29" s="988" t="s">
        <v>2643</v>
      </c>
      <c r="BO29" s="988" t="s">
        <v>2206</v>
      </c>
      <c r="BP29" s="988" t="s">
        <v>2207</v>
      </c>
      <c r="BQ29" s="988" t="s">
        <v>2208</v>
      </c>
      <c r="BR29" s="923"/>
      <c r="BS29" s="923"/>
      <c r="BU29" s="988" t="s">
        <v>2644</v>
      </c>
      <c r="BW29" s="988" t="s">
        <v>2273</v>
      </c>
      <c r="BX29" s="988" t="s">
        <v>2643</v>
      </c>
      <c r="BY29" s="988" t="s">
        <v>2645</v>
      </c>
      <c r="BZ29" s="923"/>
      <c r="CA29" s="988">
        <v>14427.0</v>
      </c>
      <c r="CB29" s="923"/>
      <c r="CC29" s="988" t="s">
        <v>298</v>
      </c>
      <c r="CD29" s="988" t="s">
        <v>2646</v>
      </c>
      <c r="CE29" s="1060">
        <v>32430.0</v>
      </c>
      <c r="CF29" s="923"/>
      <c r="CG29" s="923"/>
      <c r="CH29" s="988" t="s">
        <v>2647</v>
      </c>
      <c r="CI29" s="988">
        <v>2029.0</v>
      </c>
      <c r="CK29" s="923"/>
      <c r="CL29" s="988" t="s">
        <v>2644</v>
      </c>
      <c r="CM29" s="988" t="s">
        <v>2224</v>
      </c>
      <c r="CN29" s="923"/>
      <c r="CO29" s="988" t="b">
        <v>0</v>
      </c>
      <c r="CP29" s="988" t="s">
        <v>2648</v>
      </c>
      <c r="CQ29" s="988" t="s">
        <v>2649</v>
      </c>
      <c r="CR29" s="988" t="b">
        <v>0</v>
      </c>
      <c r="CS29" s="988" t="b">
        <v>0</v>
      </c>
      <c r="CT29" s="988" t="s">
        <v>2650</v>
      </c>
      <c r="CU29" s="988" t="s">
        <v>2026</v>
      </c>
      <c r="CV29" s="988" t="s">
        <v>2651</v>
      </c>
      <c r="CW29" s="923"/>
      <c r="CX29" s="923"/>
      <c r="CY29" s="923"/>
      <c r="CZ29" s="988" t="s">
        <v>727</v>
      </c>
      <c r="DA29" s="923"/>
      <c r="DB29" s="988" t="s">
        <v>2228</v>
      </c>
      <c r="DC29" s="923"/>
      <c r="DD29" s="988" t="s">
        <v>2229</v>
      </c>
      <c r="DE29" s="988" t="s">
        <v>2652</v>
      </c>
      <c r="DF29" s="923"/>
      <c r="DG29" s="923"/>
      <c r="DH29" s="923"/>
    </row>
    <row r="30">
      <c r="A30" s="988">
        <v>2.610856495E9</v>
      </c>
      <c r="B30" s="988" t="s">
        <v>929</v>
      </c>
      <c r="C30" s="988" t="s">
        <v>930</v>
      </c>
      <c r="D30" s="988" t="s">
        <v>931</v>
      </c>
      <c r="E30" s="988" t="s">
        <v>2653</v>
      </c>
      <c r="F30" s="988" t="s">
        <v>32</v>
      </c>
      <c r="H30" s="923"/>
      <c r="K30" s="1056"/>
      <c r="L30" s="923"/>
      <c r="M30" s="988" t="s">
        <v>2424</v>
      </c>
      <c r="N30" s="988" t="s">
        <v>2454</v>
      </c>
      <c r="O30" s="923"/>
      <c r="P30" s="988" t="s">
        <v>2654</v>
      </c>
      <c r="Q30" s="988" t="s">
        <v>706</v>
      </c>
      <c r="R30" s="923"/>
      <c r="S30" s="988" t="s">
        <v>2655</v>
      </c>
      <c r="T30" s="988" t="s">
        <v>2073</v>
      </c>
      <c r="U30" s="988" t="b">
        <v>0</v>
      </c>
      <c r="V30" s="923"/>
      <c r="W30" s="923"/>
      <c r="X30" s="923"/>
      <c r="Y30" s="1056"/>
      <c r="Z30" s="988" t="b">
        <v>0</v>
      </c>
      <c r="AA30" s="988" t="s">
        <v>2656</v>
      </c>
      <c r="AB30" s="988" t="s">
        <v>2657</v>
      </c>
      <c r="AC30" s="988" t="b">
        <v>1</v>
      </c>
      <c r="AD30" s="988" t="b">
        <v>0</v>
      </c>
      <c r="AE30" s="988" t="b">
        <v>0</v>
      </c>
      <c r="AF30" s="988" t="b">
        <v>0</v>
      </c>
      <c r="AG30" s="988" t="b">
        <v>0</v>
      </c>
      <c r="AH30" s="988" t="b">
        <v>0</v>
      </c>
      <c r="AI30" s="923"/>
      <c r="AJ30" s="923"/>
      <c r="AK30" s="988" t="s">
        <v>2658</v>
      </c>
      <c r="AL30" s="988" t="s">
        <v>2214</v>
      </c>
      <c r="AM30" s="988" t="b">
        <v>1</v>
      </c>
      <c r="AN30" s="923"/>
      <c r="AO30" s="923"/>
      <c r="AP30" s="988" t="s">
        <v>255</v>
      </c>
      <c r="AQ30" s="988" t="s">
        <v>2659</v>
      </c>
      <c r="AR30" s="988" t="s">
        <v>2216</v>
      </c>
      <c r="AS30" s="988" t="s">
        <v>1200</v>
      </c>
      <c r="AT30" s="988" t="s">
        <v>929</v>
      </c>
      <c r="AU30" s="988" t="s">
        <v>930</v>
      </c>
      <c r="AV30" s="988" t="s">
        <v>931</v>
      </c>
      <c r="AW30" s="923"/>
      <c r="AX30" s="988" t="b">
        <v>0</v>
      </c>
      <c r="AY30" s="1056"/>
      <c r="BA30" s="923"/>
      <c r="BB30" s="988" t="b">
        <v>0</v>
      </c>
      <c r="BC30" s="988" t="b">
        <v>0</v>
      </c>
      <c r="BD30" s="988" t="b">
        <v>0</v>
      </c>
      <c r="BE30" s="923"/>
      <c r="BF30" s="988" t="b">
        <v>0</v>
      </c>
      <c r="BG30" s="988" t="s">
        <v>718</v>
      </c>
      <c r="BH30" s="988" t="s">
        <v>2217</v>
      </c>
      <c r="BI30" s="923"/>
      <c r="BJ30" s="988" t="s">
        <v>2049</v>
      </c>
      <c r="BK30" s="923"/>
      <c r="BL30" s="923"/>
      <c r="BM30" s="988" t="s">
        <v>2660</v>
      </c>
      <c r="BN30" s="988" t="s">
        <v>2661</v>
      </c>
      <c r="BO30" s="988" t="s">
        <v>2206</v>
      </c>
      <c r="BP30" s="988" t="s">
        <v>2207</v>
      </c>
      <c r="BQ30" s="988" t="s">
        <v>2208</v>
      </c>
      <c r="BR30" s="923"/>
      <c r="BS30" s="923"/>
      <c r="BU30" s="988" t="s">
        <v>2662</v>
      </c>
      <c r="BW30" s="988" t="s">
        <v>2273</v>
      </c>
      <c r="BX30" s="988" t="s">
        <v>2663</v>
      </c>
      <c r="BY30" s="988" t="s">
        <v>2664</v>
      </c>
      <c r="BZ30" s="923"/>
      <c r="CA30" s="988">
        <v>42080.0</v>
      </c>
      <c r="CB30" s="923"/>
      <c r="CC30" s="988" t="s">
        <v>298</v>
      </c>
      <c r="CD30" s="988" t="s">
        <v>2665</v>
      </c>
      <c r="CE30" s="1060">
        <v>33142.0</v>
      </c>
      <c r="CF30" s="1056"/>
      <c r="CG30" s="923"/>
      <c r="CH30" s="988" t="s">
        <v>2666</v>
      </c>
      <c r="CI30" s="988">
        <v>2034.0</v>
      </c>
      <c r="CJ30" s="923"/>
      <c r="CK30" s="923"/>
      <c r="CL30" s="988" t="s">
        <v>2662</v>
      </c>
      <c r="CM30" s="988" t="s">
        <v>2224</v>
      </c>
      <c r="CN30" s="923"/>
      <c r="CO30" s="988" t="b">
        <v>0</v>
      </c>
      <c r="CP30" s="988" t="s">
        <v>2667</v>
      </c>
      <c r="CQ30" s="923"/>
      <c r="CR30" s="988" t="b">
        <v>0</v>
      </c>
      <c r="CS30" s="988" t="b">
        <v>0</v>
      </c>
      <c r="CT30" s="988" t="s">
        <v>2470</v>
      </c>
      <c r="CU30" s="988" t="s">
        <v>2325</v>
      </c>
      <c r="CV30" s="988" t="s">
        <v>2668</v>
      </c>
      <c r="CW30" s="923"/>
      <c r="CX30" s="923"/>
      <c r="CY30" s="923"/>
      <c r="CZ30" s="988" t="s">
        <v>727</v>
      </c>
      <c r="DA30" s="923"/>
      <c r="DB30" s="988" t="s">
        <v>2228</v>
      </c>
      <c r="DC30" s="923"/>
      <c r="DD30" s="988" t="s">
        <v>2669</v>
      </c>
      <c r="DE30" s="923"/>
      <c r="DF30" s="923"/>
      <c r="DG30" s="923"/>
      <c r="DH30" s="923"/>
      <c r="DI30" s="923"/>
    </row>
    <row r="31">
      <c r="A31" s="988">
        <v>2.348155501E9</v>
      </c>
      <c r="B31" s="988" t="s">
        <v>929</v>
      </c>
      <c r="C31" s="988" t="s">
        <v>930</v>
      </c>
      <c r="D31" s="988" t="s">
        <v>931</v>
      </c>
      <c r="E31" s="988" t="s">
        <v>2670</v>
      </c>
      <c r="F31" s="988" t="s">
        <v>32</v>
      </c>
      <c r="H31" s="923"/>
      <c r="J31" s="1056"/>
      <c r="L31" s="923"/>
      <c r="M31" s="923"/>
      <c r="N31" s="988" t="s">
        <v>2454</v>
      </c>
      <c r="O31" s="923"/>
      <c r="P31" s="988" t="s">
        <v>2671</v>
      </c>
      <c r="Q31" s="988" t="s">
        <v>706</v>
      </c>
      <c r="R31" s="923"/>
      <c r="S31" s="988" t="s">
        <v>2672</v>
      </c>
      <c r="T31" s="988" t="s">
        <v>2073</v>
      </c>
      <c r="U31" s="988" t="b">
        <v>0</v>
      </c>
      <c r="V31" s="923"/>
      <c r="W31" s="923"/>
      <c r="X31" s="923"/>
      <c r="Z31" s="988" t="b">
        <v>0</v>
      </c>
      <c r="AA31" s="988" t="s">
        <v>2673</v>
      </c>
      <c r="AB31" s="988" t="s">
        <v>2674</v>
      </c>
      <c r="AC31" s="988" t="b">
        <v>1</v>
      </c>
      <c r="AD31" s="988" t="b">
        <v>0</v>
      </c>
      <c r="AE31" s="988" t="b">
        <v>0</v>
      </c>
      <c r="AF31" s="988" t="b">
        <v>0</v>
      </c>
      <c r="AG31" s="988" t="b">
        <v>0</v>
      </c>
      <c r="AH31" s="988" t="b">
        <v>0</v>
      </c>
      <c r="AI31" s="923"/>
      <c r="AJ31" s="923"/>
      <c r="AK31" s="988" t="s">
        <v>2675</v>
      </c>
      <c r="AL31" s="988" t="s">
        <v>2214</v>
      </c>
      <c r="AM31" s="988" t="b">
        <v>1</v>
      </c>
      <c r="AN31" s="923"/>
      <c r="AO31" s="923"/>
      <c r="AP31" s="923"/>
      <c r="AQ31" s="988" t="s">
        <v>2676</v>
      </c>
      <c r="AR31" s="988" t="s">
        <v>2216</v>
      </c>
      <c r="AS31" s="988" t="s">
        <v>724</v>
      </c>
      <c r="AT31" s="988" t="s">
        <v>929</v>
      </c>
      <c r="AU31" s="988" t="s">
        <v>930</v>
      </c>
      <c r="AV31" s="988" t="s">
        <v>931</v>
      </c>
      <c r="AW31" s="923"/>
      <c r="AX31" s="988" t="b">
        <v>0</v>
      </c>
      <c r="BA31" s="923"/>
      <c r="BB31" s="988" t="b">
        <v>0</v>
      </c>
      <c r="BC31" s="988" t="b">
        <v>0</v>
      </c>
      <c r="BD31" s="988" t="b">
        <v>0</v>
      </c>
      <c r="BE31" s="923"/>
      <c r="BF31" s="988" t="b">
        <v>0</v>
      </c>
      <c r="BG31" s="988" t="s">
        <v>718</v>
      </c>
      <c r="BH31" s="988" t="s">
        <v>2217</v>
      </c>
      <c r="BI31" s="923"/>
      <c r="BJ31" s="988" t="s">
        <v>2049</v>
      </c>
      <c r="BL31" s="923"/>
      <c r="BM31" s="988" t="s">
        <v>2677</v>
      </c>
      <c r="BN31" s="988" t="s">
        <v>2678</v>
      </c>
      <c r="BO31" s="988" t="s">
        <v>2206</v>
      </c>
      <c r="BP31" s="988" t="s">
        <v>2207</v>
      </c>
      <c r="BQ31" s="988" t="s">
        <v>2208</v>
      </c>
      <c r="BR31" s="923"/>
      <c r="BS31" s="923"/>
      <c r="BU31" s="988">
        <v>5.583674721E9</v>
      </c>
      <c r="BW31" s="988" t="s">
        <v>2273</v>
      </c>
      <c r="BX31" s="988" t="s">
        <v>2678</v>
      </c>
      <c r="BY31" s="988" t="s">
        <v>2679</v>
      </c>
      <c r="BZ31" s="923"/>
      <c r="CA31" s="988">
        <v>14340.0</v>
      </c>
      <c r="CB31" s="923"/>
      <c r="CC31" s="988" t="s">
        <v>2413</v>
      </c>
      <c r="CD31" s="988" t="s">
        <v>2680</v>
      </c>
      <c r="CE31" s="1060">
        <v>33993.0</v>
      </c>
      <c r="CF31" s="1056"/>
      <c r="CG31" s="923"/>
      <c r="CH31" s="988" t="s">
        <v>2681</v>
      </c>
      <c r="CI31" s="988">
        <v>2032.0</v>
      </c>
      <c r="CJ31" s="923"/>
      <c r="CK31" s="923"/>
      <c r="CL31" s="988">
        <v>5.583674721E9</v>
      </c>
      <c r="CM31" s="988" t="s">
        <v>2224</v>
      </c>
      <c r="CN31" s="923"/>
      <c r="CO31" s="988" t="b">
        <v>0</v>
      </c>
      <c r="CP31" s="988" t="s">
        <v>2682</v>
      </c>
      <c r="CQ31" s="923"/>
      <c r="CR31" s="988" t="b">
        <v>0</v>
      </c>
      <c r="CS31" s="988" t="b">
        <v>0</v>
      </c>
      <c r="CT31" s="988" t="s">
        <v>2683</v>
      </c>
      <c r="CU31" s="988" t="s">
        <v>2684</v>
      </c>
      <c r="CV31" s="988" t="s">
        <v>2685</v>
      </c>
      <c r="CW31" s="923"/>
      <c r="CX31" s="923"/>
      <c r="CY31" s="923"/>
      <c r="CZ31" s="988" t="s">
        <v>727</v>
      </c>
      <c r="DA31" s="923"/>
      <c r="DB31" s="988" t="s">
        <v>2228</v>
      </c>
      <c r="DC31" s="923"/>
      <c r="DD31" s="988" t="s">
        <v>2234</v>
      </c>
      <c r="DE31" s="923"/>
      <c r="DF31" s="923"/>
      <c r="DG31" s="923"/>
      <c r="DH31" s="923"/>
      <c r="DI31" s="923"/>
    </row>
    <row r="32">
      <c r="A32" s="988">
        <v>2.332904706E9</v>
      </c>
      <c r="B32" s="988" t="s">
        <v>929</v>
      </c>
      <c r="C32" s="988" t="s">
        <v>930</v>
      </c>
      <c r="D32" s="988" t="s">
        <v>931</v>
      </c>
      <c r="E32" s="988" t="s">
        <v>2686</v>
      </c>
      <c r="F32" s="988" t="s">
        <v>32</v>
      </c>
      <c r="H32" s="923"/>
      <c r="J32" s="1056"/>
      <c r="K32" s="1056"/>
      <c r="L32" s="923"/>
      <c r="M32" s="923"/>
      <c r="N32" s="923"/>
      <c r="O32" s="923"/>
      <c r="P32" s="988" t="s">
        <v>2687</v>
      </c>
      <c r="Q32" s="988" t="s">
        <v>706</v>
      </c>
      <c r="R32" s="923"/>
      <c r="S32" s="988" t="s">
        <v>2688</v>
      </c>
      <c r="T32" s="923"/>
      <c r="U32" s="988" t="b">
        <v>0</v>
      </c>
      <c r="V32" s="923"/>
      <c r="W32" s="988" t="s">
        <v>2332</v>
      </c>
      <c r="X32" s="923"/>
      <c r="Z32" s="988" t="b">
        <v>0</v>
      </c>
      <c r="AA32" s="988" t="s">
        <v>2689</v>
      </c>
      <c r="AB32" s="988" t="s">
        <v>2234</v>
      </c>
      <c r="AC32" s="988" t="b">
        <v>1</v>
      </c>
      <c r="AD32" s="988" t="b">
        <v>0</v>
      </c>
      <c r="AE32" s="988" t="b">
        <v>0</v>
      </c>
      <c r="AF32" s="988" t="b">
        <v>0</v>
      </c>
      <c r="AG32" s="988" t="b">
        <v>0</v>
      </c>
      <c r="AH32" s="988" t="b">
        <v>0</v>
      </c>
      <c r="AI32" s="923"/>
      <c r="AJ32" s="923"/>
      <c r="AK32" s="988" t="s">
        <v>2690</v>
      </c>
      <c r="AL32" s="988" t="s">
        <v>2691</v>
      </c>
      <c r="AM32" s="988" t="b">
        <v>1</v>
      </c>
      <c r="AN32" s="923"/>
      <c r="AO32" s="923"/>
      <c r="AP32" s="988" t="s">
        <v>255</v>
      </c>
      <c r="AQ32" s="988" t="s">
        <v>2692</v>
      </c>
      <c r="AR32" s="988" t="s">
        <v>2216</v>
      </c>
      <c r="AS32" s="988" t="s">
        <v>1200</v>
      </c>
      <c r="AT32" s="988" t="s">
        <v>721</v>
      </c>
      <c r="AU32" s="988" t="s">
        <v>722</v>
      </c>
      <c r="AV32" s="988" t="s">
        <v>723</v>
      </c>
      <c r="AW32" s="923"/>
      <c r="AX32" s="988" t="b">
        <v>0</v>
      </c>
      <c r="BA32" s="923"/>
      <c r="BB32" s="988" t="b">
        <v>0</v>
      </c>
      <c r="BC32" s="988" t="b">
        <v>0</v>
      </c>
      <c r="BD32" s="988" t="b">
        <v>0</v>
      </c>
      <c r="BE32" s="923"/>
      <c r="BF32" s="988" t="b">
        <v>0</v>
      </c>
      <c r="BG32" s="988" t="s">
        <v>718</v>
      </c>
      <c r="BH32" s="988" t="s">
        <v>2217</v>
      </c>
      <c r="BI32" s="923"/>
      <c r="BJ32" s="988" t="s">
        <v>2430</v>
      </c>
      <c r="BK32" s="923"/>
      <c r="BL32" s="988" t="s">
        <v>2693</v>
      </c>
      <c r="BM32" s="988" t="s">
        <v>2118</v>
      </c>
      <c r="BN32" s="988" t="s">
        <v>2694</v>
      </c>
      <c r="BO32" s="988" t="s">
        <v>2206</v>
      </c>
      <c r="BP32" s="988" t="s">
        <v>2207</v>
      </c>
      <c r="BQ32" s="988" t="s">
        <v>2208</v>
      </c>
      <c r="BR32" s="923"/>
      <c r="BS32" s="923"/>
      <c r="BU32" s="988">
        <v>5.522581523E9</v>
      </c>
      <c r="BW32" s="988" t="s">
        <v>711</v>
      </c>
      <c r="BX32" s="988" t="s">
        <v>2694</v>
      </c>
      <c r="BY32" s="988" t="s">
        <v>2695</v>
      </c>
      <c r="BZ32" s="923"/>
      <c r="CA32" s="988">
        <v>15530.0</v>
      </c>
      <c r="CC32" s="988" t="s">
        <v>297</v>
      </c>
      <c r="CD32" s="988" t="s">
        <v>2696</v>
      </c>
      <c r="CE32" s="1060">
        <v>20864.0</v>
      </c>
      <c r="CF32" s="923"/>
      <c r="CG32" s="923"/>
      <c r="CH32" s="988" t="s">
        <v>2697</v>
      </c>
      <c r="CI32" s="988">
        <v>2032.0</v>
      </c>
      <c r="CK32" s="923"/>
      <c r="CL32" s="988">
        <v>5.522581523E9</v>
      </c>
      <c r="CM32" s="988" t="s">
        <v>2224</v>
      </c>
      <c r="CN32" s="923"/>
      <c r="CO32" s="988" t="b">
        <v>0</v>
      </c>
      <c r="CP32" s="988" t="s">
        <v>2698</v>
      </c>
      <c r="CQ32" s="923"/>
      <c r="CR32" s="988" t="b">
        <v>0</v>
      </c>
      <c r="CS32" s="988" t="b">
        <v>0</v>
      </c>
      <c r="CT32" s="988" t="s">
        <v>2699</v>
      </c>
      <c r="CU32" s="988" t="s">
        <v>2700</v>
      </c>
      <c r="CV32" s="988" t="s">
        <v>2701</v>
      </c>
      <c r="CW32" s="923"/>
      <c r="CX32" s="923"/>
      <c r="CY32" s="923"/>
      <c r="CZ32" s="988" t="s">
        <v>727</v>
      </c>
      <c r="DA32" s="923"/>
      <c r="DB32" s="988" t="s">
        <v>2228</v>
      </c>
      <c r="DC32" s="923"/>
      <c r="DD32" s="988" t="s">
        <v>2229</v>
      </c>
      <c r="DE32" s="923"/>
      <c r="DF32" s="923"/>
      <c r="DG32" s="923"/>
      <c r="DH32" s="923"/>
    </row>
    <row r="33">
      <c r="A33" s="988">
        <v>1.234568945E9</v>
      </c>
      <c r="B33" s="988" t="s">
        <v>2379</v>
      </c>
      <c r="C33" s="988" t="s">
        <v>2380</v>
      </c>
      <c r="D33" s="988" t="s">
        <v>2381</v>
      </c>
      <c r="E33" s="988" t="s">
        <v>2702</v>
      </c>
      <c r="F33" s="988" t="s">
        <v>32</v>
      </c>
      <c r="G33" s="923"/>
      <c r="H33" s="923"/>
      <c r="I33" s="923"/>
      <c r="J33" s="923"/>
      <c r="K33" s="923"/>
      <c r="L33" s="923"/>
      <c r="M33" s="923"/>
      <c r="N33" s="923"/>
      <c r="O33" s="923"/>
      <c r="P33" s="988" t="s">
        <v>2703</v>
      </c>
      <c r="Q33" s="988" t="s">
        <v>706</v>
      </c>
      <c r="R33" s="923"/>
      <c r="S33" s="988" t="s">
        <v>2704</v>
      </c>
      <c r="T33" s="923"/>
      <c r="U33" s="988" t="b">
        <v>0</v>
      </c>
      <c r="V33" s="923"/>
      <c r="W33" s="923"/>
      <c r="X33" s="923"/>
      <c r="Y33" s="923"/>
      <c r="Z33" s="988" t="b">
        <v>0</v>
      </c>
      <c r="AA33" s="988" t="s">
        <v>2705</v>
      </c>
      <c r="AB33" s="988" t="s">
        <v>2706</v>
      </c>
      <c r="AC33" s="988" t="b">
        <v>1</v>
      </c>
      <c r="AD33" s="988" t="b">
        <v>0</v>
      </c>
      <c r="AE33" s="988" t="b">
        <v>0</v>
      </c>
      <c r="AF33" s="988" t="b">
        <v>0</v>
      </c>
      <c r="AG33" s="988" t="b">
        <v>0</v>
      </c>
      <c r="AH33" s="988" t="b">
        <v>0</v>
      </c>
      <c r="AI33" s="923"/>
      <c r="AJ33" s="923"/>
      <c r="AK33" s="988" t="s">
        <v>2707</v>
      </c>
      <c r="AL33" s="988" t="s">
        <v>2214</v>
      </c>
      <c r="AM33" s="988" t="b">
        <v>1</v>
      </c>
      <c r="AN33" s="923"/>
      <c r="AO33" s="923"/>
      <c r="AP33" s="923"/>
      <c r="AQ33" s="988" t="s">
        <v>2708</v>
      </c>
      <c r="AR33" s="988" t="s">
        <v>2216</v>
      </c>
      <c r="AS33" s="923"/>
      <c r="AT33" s="988" t="s">
        <v>2379</v>
      </c>
      <c r="AU33" s="988" t="s">
        <v>2380</v>
      </c>
      <c r="AV33" s="988" t="s">
        <v>2381</v>
      </c>
      <c r="AW33" s="923"/>
      <c r="AX33" s="988" t="b">
        <v>0</v>
      </c>
      <c r="AZ33" s="923"/>
      <c r="BA33" s="923"/>
      <c r="BB33" s="988" t="b">
        <v>0</v>
      </c>
      <c r="BC33" s="988" t="b">
        <v>0</v>
      </c>
      <c r="BD33" s="988" t="b">
        <v>0</v>
      </c>
      <c r="BE33" s="923"/>
      <c r="BF33" s="988" t="b">
        <v>0</v>
      </c>
      <c r="BG33" s="988" t="s">
        <v>718</v>
      </c>
      <c r="BH33" s="988" t="s">
        <v>2217</v>
      </c>
      <c r="BI33" s="923"/>
      <c r="BJ33" s="988" t="s">
        <v>2356</v>
      </c>
      <c r="BK33" s="923"/>
      <c r="BL33" s="923"/>
      <c r="BM33" s="988" t="s">
        <v>2395</v>
      </c>
      <c r="BN33" s="988" t="s">
        <v>2396</v>
      </c>
      <c r="BO33" s="988" t="s">
        <v>721</v>
      </c>
      <c r="BP33" s="988" t="s">
        <v>722</v>
      </c>
      <c r="BQ33" s="988" t="s">
        <v>723</v>
      </c>
      <c r="BR33" s="923"/>
      <c r="BS33" s="923"/>
      <c r="BT33" s="923"/>
      <c r="BU33" s="923"/>
      <c r="BV33" s="923"/>
      <c r="BW33" s="988" t="s">
        <v>2273</v>
      </c>
      <c r="BX33" s="988" t="s">
        <v>2396</v>
      </c>
      <c r="BY33" s="988" t="s">
        <v>2397</v>
      </c>
      <c r="BZ33" s="923"/>
      <c r="CA33" s="988">
        <v>7710.0</v>
      </c>
      <c r="CB33" s="923"/>
      <c r="CC33" s="988" t="s">
        <v>297</v>
      </c>
      <c r="CD33" s="988" t="s">
        <v>2709</v>
      </c>
      <c r="CE33" s="1060">
        <v>35208.0</v>
      </c>
      <c r="CF33" s="1056"/>
      <c r="CG33" s="923"/>
      <c r="CH33" s="988" t="s">
        <v>2399</v>
      </c>
      <c r="CI33" s="988">
        <v>2030.0</v>
      </c>
      <c r="CJ33" s="923"/>
      <c r="CK33" s="923"/>
      <c r="CL33" s="1057" t="s">
        <v>2710</v>
      </c>
      <c r="CM33" s="988" t="s">
        <v>2224</v>
      </c>
      <c r="CN33" s="923"/>
      <c r="CO33" s="988" t="b">
        <v>0</v>
      </c>
      <c r="CP33" s="988" t="s">
        <v>2401</v>
      </c>
      <c r="CQ33" s="923"/>
      <c r="CR33" s="988" t="b">
        <v>0</v>
      </c>
      <c r="CS33" s="988" t="b">
        <v>0</v>
      </c>
      <c r="CT33" s="988" t="s">
        <v>2711</v>
      </c>
      <c r="CU33" s="988" t="s">
        <v>2026</v>
      </c>
      <c r="CV33" s="988" t="s">
        <v>2712</v>
      </c>
      <c r="CW33" s="923"/>
      <c r="CX33" s="923"/>
      <c r="CY33" s="923"/>
      <c r="CZ33" s="988" t="s">
        <v>727</v>
      </c>
      <c r="DA33" s="923"/>
      <c r="DB33" s="988" t="s">
        <v>2228</v>
      </c>
      <c r="DC33" s="923"/>
      <c r="DD33" s="988" t="s">
        <v>2229</v>
      </c>
      <c r="DE33" s="923"/>
      <c r="DF33" s="923"/>
      <c r="DG33" s="923"/>
      <c r="DH33" s="923"/>
    </row>
    <row r="34">
      <c r="A34" s="988">
        <v>1.135044251E9</v>
      </c>
      <c r="B34" s="988" t="s">
        <v>989</v>
      </c>
      <c r="C34" s="988" t="s">
        <v>990</v>
      </c>
      <c r="D34" s="988" t="s">
        <v>991</v>
      </c>
      <c r="E34" s="988" t="s">
        <v>2713</v>
      </c>
      <c r="F34" s="988" t="s">
        <v>32</v>
      </c>
      <c r="G34" s="923"/>
      <c r="H34" s="923"/>
      <c r="I34" s="923"/>
      <c r="J34" s="923"/>
      <c r="K34" s="923"/>
      <c r="L34" s="923"/>
      <c r="M34" s="988" t="s">
        <v>2424</v>
      </c>
      <c r="N34" s="988" t="s">
        <v>2454</v>
      </c>
      <c r="O34" s="923"/>
      <c r="P34" s="988" t="s">
        <v>2714</v>
      </c>
      <c r="Q34" s="988" t="s">
        <v>706</v>
      </c>
      <c r="R34" s="923"/>
      <c r="S34" s="988" t="s">
        <v>2715</v>
      </c>
      <c r="T34" s="988" t="s">
        <v>2073</v>
      </c>
      <c r="U34" s="988" t="b">
        <v>0</v>
      </c>
      <c r="V34" s="923"/>
      <c r="W34" s="923"/>
      <c r="X34" s="923"/>
      <c r="Y34" s="923"/>
      <c r="Z34" s="988" t="b">
        <v>0</v>
      </c>
      <c r="AA34" s="988" t="s">
        <v>2716</v>
      </c>
      <c r="AB34" s="988" t="s">
        <v>2234</v>
      </c>
      <c r="AC34" s="988" t="b">
        <v>1</v>
      </c>
      <c r="AD34" s="988" t="b">
        <v>0</v>
      </c>
      <c r="AE34" s="988" t="b">
        <v>0</v>
      </c>
      <c r="AF34" s="988" t="b">
        <v>0</v>
      </c>
      <c r="AG34" s="988" t="b">
        <v>0</v>
      </c>
      <c r="AH34" s="988" t="b">
        <v>0</v>
      </c>
      <c r="AI34" s="923"/>
      <c r="AJ34" s="923"/>
      <c r="AK34" s="988" t="s">
        <v>2717</v>
      </c>
      <c r="AL34" s="988" t="s">
        <v>2214</v>
      </c>
      <c r="AM34" s="988" t="b">
        <v>1</v>
      </c>
      <c r="AN34" s="923"/>
      <c r="AO34" s="923"/>
      <c r="AP34" s="988" t="s">
        <v>255</v>
      </c>
      <c r="AQ34" s="988" t="s">
        <v>2718</v>
      </c>
      <c r="AR34" s="988" t="s">
        <v>2216</v>
      </c>
      <c r="AS34" s="988" t="s">
        <v>1200</v>
      </c>
      <c r="AT34" s="988" t="s">
        <v>989</v>
      </c>
      <c r="AU34" s="988" t="s">
        <v>990</v>
      </c>
      <c r="AV34" s="988" t="s">
        <v>991</v>
      </c>
      <c r="AW34" s="923"/>
      <c r="AX34" s="988" t="b">
        <v>0</v>
      </c>
      <c r="AZ34" s="923"/>
      <c r="BA34" s="923"/>
      <c r="BB34" s="988" t="b">
        <v>0</v>
      </c>
      <c r="BC34" s="988" t="b">
        <v>0</v>
      </c>
      <c r="BD34" s="988" t="b">
        <v>0</v>
      </c>
      <c r="BE34" s="923"/>
      <c r="BF34" s="988" t="b">
        <v>0</v>
      </c>
      <c r="BG34" s="988" t="s">
        <v>718</v>
      </c>
      <c r="BH34" s="988" t="s">
        <v>2217</v>
      </c>
      <c r="BI34" s="923"/>
      <c r="BJ34" s="988" t="s">
        <v>2430</v>
      </c>
      <c r="BL34" s="923"/>
      <c r="BM34" s="988" t="s">
        <v>1248</v>
      </c>
      <c r="BN34" s="988" t="s">
        <v>2719</v>
      </c>
      <c r="BO34" s="988" t="s">
        <v>2206</v>
      </c>
      <c r="BP34" s="988" t="s">
        <v>2207</v>
      </c>
      <c r="BQ34" s="988" t="s">
        <v>2208</v>
      </c>
      <c r="BR34" s="923"/>
      <c r="BS34" s="923"/>
      <c r="BT34" s="923"/>
      <c r="BU34" s="988">
        <v>6.121174363E9</v>
      </c>
      <c r="BV34" s="923"/>
      <c r="BW34" s="988" t="s">
        <v>2273</v>
      </c>
      <c r="BX34" s="988" t="s">
        <v>2719</v>
      </c>
      <c r="BY34" s="988" t="s">
        <v>2720</v>
      </c>
      <c r="BZ34" s="923"/>
      <c r="CA34" s="988">
        <v>23085.0</v>
      </c>
      <c r="CB34" s="923"/>
      <c r="CC34" s="988" t="s">
        <v>298</v>
      </c>
      <c r="CD34" s="988" t="s">
        <v>2721</v>
      </c>
      <c r="CE34" s="1060">
        <v>30114.0</v>
      </c>
      <c r="CF34" s="1056"/>
      <c r="CH34" s="988" t="s">
        <v>2722</v>
      </c>
      <c r="CI34" s="988">
        <v>2024.0</v>
      </c>
      <c r="CJ34" s="923"/>
      <c r="CL34" s="988">
        <v>6.121174363E9</v>
      </c>
      <c r="CM34" s="988" t="s">
        <v>2224</v>
      </c>
      <c r="CN34" s="923"/>
      <c r="CO34" s="988" t="b">
        <v>0</v>
      </c>
      <c r="CP34" s="988" t="s">
        <v>2723</v>
      </c>
      <c r="CQ34" s="923"/>
      <c r="CR34" s="988" t="b">
        <v>0</v>
      </c>
      <c r="CS34" s="988" t="b">
        <v>0</v>
      </c>
      <c r="CT34" s="988" t="s">
        <v>2226</v>
      </c>
      <c r="CU34" s="988" t="s">
        <v>2026</v>
      </c>
      <c r="CV34" s="988" t="s">
        <v>2724</v>
      </c>
      <c r="CW34" s="923"/>
      <c r="CX34" s="923"/>
      <c r="CY34" s="923"/>
      <c r="CZ34" s="988" t="s">
        <v>727</v>
      </c>
      <c r="DA34" s="923"/>
      <c r="DB34" s="988" t="s">
        <v>2228</v>
      </c>
      <c r="DC34" s="923"/>
      <c r="DD34" s="988" t="s">
        <v>2725</v>
      </c>
      <c r="DE34" s="923"/>
      <c r="DF34" s="923"/>
      <c r="DG34" s="923"/>
      <c r="DH34" s="923"/>
    </row>
    <row r="35">
      <c r="A35" s="988">
        <v>2.656599615E9</v>
      </c>
      <c r="B35" s="988" t="s">
        <v>703</v>
      </c>
      <c r="C35" s="988" t="s">
        <v>704</v>
      </c>
      <c r="D35" s="988" t="s">
        <v>705</v>
      </c>
      <c r="E35" s="988" t="s">
        <v>2726</v>
      </c>
      <c r="F35" s="988" t="s">
        <v>32</v>
      </c>
      <c r="G35" s="923"/>
      <c r="H35" s="923"/>
      <c r="I35" s="923"/>
      <c r="J35" s="923"/>
      <c r="K35" s="923"/>
      <c r="L35" s="923"/>
      <c r="M35" s="988" t="s">
        <v>2443</v>
      </c>
      <c r="N35" s="988" t="s">
        <v>2454</v>
      </c>
      <c r="O35" s="923"/>
      <c r="P35" s="988" t="s">
        <v>2727</v>
      </c>
      <c r="Q35" s="988" t="s">
        <v>706</v>
      </c>
      <c r="R35" s="923"/>
      <c r="S35" s="988" t="s">
        <v>2728</v>
      </c>
      <c r="T35" s="988" t="s">
        <v>2073</v>
      </c>
      <c r="U35" s="988" t="b">
        <v>0</v>
      </c>
      <c r="V35" s="923"/>
      <c r="W35" s="988" t="s">
        <v>2281</v>
      </c>
      <c r="X35" s="923"/>
      <c r="Y35" s="923"/>
      <c r="Z35" s="988" t="b">
        <v>0</v>
      </c>
      <c r="AA35" s="988" t="s">
        <v>2729</v>
      </c>
      <c r="AB35" s="988" t="s">
        <v>2061</v>
      </c>
      <c r="AC35" s="988" t="b">
        <v>1</v>
      </c>
      <c r="AD35" s="988" t="b">
        <v>0</v>
      </c>
      <c r="AE35" s="988" t="b">
        <v>0</v>
      </c>
      <c r="AF35" s="988" t="b">
        <v>0</v>
      </c>
      <c r="AG35" s="988" t="b">
        <v>0</v>
      </c>
      <c r="AH35" s="988" t="b">
        <v>0</v>
      </c>
      <c r="AI35" s="923"/>
      <c r="AJ35" s="923"/>
      <c r="AK35" s="988" t="s">
        <v>2730</v>
      </c>
      <c r="AL35" s="988" t="s">
        <v>2286</v>
      </c>
      <c r="AM35" s="988" t="b">
        <v>1</v>
      </c>
      <c r="AN35" s="923"/>
      <c r="AO35" s="923"/>
      <c r="AP35" s="988" t="s">
        <v>255</v>
      </c>
      <c r="AQ35" s="988" t="s">
        <v>2731</v>
      </c>
      <c r="AR35" s="988" t="s">
        <v>2216</v>
      </c>
      <c r="AS35" s="988" t="s">
        <v>724</v>
      </c>
      <c r="AT35" s="988" t="s">
        <v>703</v>
      </c>
      <c r="AU35" s="988" t="s">
        <v>704</v>
      </c>
      <c r="AV35" s="988" t="s">
        <v>705</v>
      </c>
      <c r="AW35" s="988" t="s">
        <v>717</v>
      </c>
      <c r="AX35" s="988" t="b">
        <v>0</v>
      </c>
      <c r="AZ35" s="923"/>
      <c r="BA35" s="923"/>
      <c r="BB35" s="988" t="b">
        <v>0</v>
      </c>
      <c r="BC35" s="988" t="b">
        <v>0</v>
      </c>
      <c r="BD35" s="988" t="b">
        <v>0</v>
      </c>
      <c r="BE35" s="923"/>
      <c r="BF35" s="988" t="b">
        <v>0</v>
      </c>
      <c r="BG35" s="988" t="s">
        <v>718</v>
      </c>
      <c r="BH35" s="988" t="s">
        <v>2217</v>
      </c>
      <c r="BI35" s="923"/>
      <c r="BJ35" s="988" t="s">
        <v>2430</v>
      </c>
      <c r="BK35" s="923"/>
      <c r="BL35" s="988" t="s">
        <v>2732</v>
      </c>
      <c r="BM35" s="988" t="s">
        <v>2733</v>
      </c>
      <c r="BN35" s="988" t="s">
        <v>2734</v>
      </c>
      <c r="BO35" s="988" t="s">
        <v>2206</v>
      </c>
      <c r="BP35" s="988" t="s">
        <v>2207</v>
      </c>
      <c r="BQ35" s="988" t="s">
        <v>2208</v>
      </c>
      <c r="BR35" s="923"/>
      <c r="BS35" s="923"/>
      <c r="BT35" s="923"/>
      <c r="BU35" s="988">
        <v>5.560093199E9</v>
      </c>
      <c r="BV35" s="923"/>
      <c r="BW35" s="988" t="s">
        <v>2220</v>
      </c>
      <c r="BX35" s="988" t="s">
        <v>2735</v>
      </c>
      <c r="BY35" s="988" t="s">
        <v>2736</v>
      </c>
      <c r="BZ35" s="923"/>
      <c r="CA35" s="988">
        <v>8300.0</v>
      </c>
      <c r="CB35" s="923"/>
      <c r="CC35" s="988" t="s">
        <v>297</v>
      </c>
      <c r="CD35" s="988" t="s">
        <v>2737</v>
      </c>
      <c r="CE35" s="1060">
        <v>26913.0</v>
      </c>
      <c r="CF35" s="1056"/>
      <c r="CH35" s="988" t="s">
        <v>2738</v>
      </c>
      <c r="CI35" s="988">
        <v>2034.0</v>
      </c>
      <c r="CJ35" s="923"/>
      <c r="CL35" s="988">
        <v>5.560093199E9</v>
      </c>
      <c r="CM35" s="988" t="s">
        <v>2224</v>
      </c>
      <c r="CN35" s="923"/>
      <c r="CO35" s="988" t="b">
        <v>0</v>
      </c>
      <c r="CP35" s="988" t="s">
        <v>2739</v>
      </c>
      <c r="CQ35" s="923"/>
      <c r="CR35" s="988" t="b">
        <v>0</v>
      </c>
      <c r="CS35" s="988" t="b">
        <v>0</v>
      </c>
      <c r="CT35" s="988" t="s">
        <v>2650</v>
      </c>
      <c r="CU35" s="988" t="s">
        <v>2503</v>
      </c>
      <c r="CV35" s="988" t="s">
        <v>2740</v>
      </c>
      <c r="CW35" s="923"/>
      <c r="CX35" s="923"/>
      <c r="CY35" s="923"/>
      <c r="CZ35" s="988" t="s">
        <v>727</v>
      </c>
      <c r="DA35" s="923"/>
      <c r="DB35" s="988" t="s">
        <v>2228</v>
      </c>
      <c r="DC35" s="923"/>
      <c r="DD35" s="988" t="s">
        <v>2229</v>
      </c>
      <c r="DE35" s="923"/>
      <c r="DF35" s="923"/>
      <c r="DG35" s="923"/>
      <c r="DH35" s="923"/>
    </row>
    <row r="36">
      <c r="A36" s="988">
        <v>1.374930735E9</v>
      </c>
      <c r="B36" s="988" t="s">
        <v>929</v>
      </c>
      <c r="C36" s="988" t="s">
        <v>930</v>
      </c>
      <c r="D36" s="988" t="s">
        <v>931</v>
      </c>
      <c r="E36" s="988" t="s">
        <v>2741</v>
      </c>
      <c r="F36" s="988" t="s">
        <v>32</v>
      </c>
      <c r="G36" s="923"/>
      <c r="H36" s="923"/>
      <c r="I36" s="923"/>
      <c r="J36" s="923"/>
      <c r="K36" s="923"/>
      <c r="L36" s="923"/>
      <c r="M36" s="923"/>
      <c r="N36" s="923"/>
      <c r="P36" s="988" t="s">
        <v>2742</v>
      </c>
      <c r="Q36" s="988" t="s">
        <v>706</v>
      </c>
      <c r="R36" s="923"/>
      <c r="S36" s="988" t="s">
        <v>2743</v>
      </c>
      <c r="T36" s="923"/>
      <c r="U36" s="988" t="b">
        <v>0</v>
      </c>
      <c r="V36" s="923"/>
      <c r="W36" s="923"/>
      <c r="X36" s="923"/>
      <c r="Y36" s="923"/>
      <c r="Z36" s="988" t="b">
        <v>0</v>
      </c>
      <c r="AA36" s="988" t="s">
        <v>2744</v>
      </c>
      <c r="AB36" s="988" t="s">
        <v>2745</v>
      </c>
      <c r="AC36" s="988" t="b">
        <v>1</v>
      </c>
      <c r="AD36" s="988" t="b">
        <v>0</v>
      </c>
      <c r="AE36" s="988" t="b">
        <v>0</v>
      </c>
      <c r="AF36" s="988" t="b">
        <v>0</v>
      </c>
      <c r="AG36" s="988" t="b">
        <v>0</v>
      </c>
      <c r="AH36" s="988" t="b">
        <v>0</v>
      </c>
      <c r="AI36" s="923"/>
      <c r="AJ36" s="923"/>
      <c r="AK36" s="988" t="s">
        <v>2746</v>
      </c>
      <c r="AL36" s="988" t="s">
        <v>2214</v>
      </c>
      <c r="AM36" s="988" t="b">
        <v>1</v>
      </c>
      <c r="AN36" s="923"/>
      <c r="AO36" s="923"/>
      <c r="AP36" s="988" t="s">
        <v>255</v>
      </c>
      <c r="AQ36" s="988" t="s">
        <v>2747</v>
      </c>
      <c r="AR36" s="988" t="s">
        <v>2216</v>
      </c>
      <c r="AS36" s="988" t="s">
        <v>1200</v>
      </c>
      <c r="AT36" s="988" t="s">
        <v>929</v>
      </c>
      <c r="AU36" s="988" t="s">
        <v>930</v>
      </c>
      <c r="AV36" s="988" t="s">
        <v>931</v>
      </c>
      <c r="AW36" s="923"/>
      <c r="AX36" s="988" t="b">
        <v>0</v>
      </c>
      <c r="AZ36" s="923"/>
      <c r="BA36" s="923"/>
      <c r="BB36" s="988" t="b">
        <v>0</v>
      </c>
      <c r="BC36" s="988" t="b">
        <v>0</v>
      </c>
      <c r="BD36" s="988" t="b">
        <v>0</v>
      </c>
      <c r="BE36" s="923"/>
      <c r="BF36" s="988" t="b">
        <v>0</v>
      </c>
      <c r="BG36" s="988" t="s">
        <v>718</v>
      </c>
      <c r="BH36" s="988" t="s">
        <v>2217</v>
      </c>
      <c r="BI36" s="923"/>
      <c r="BJ36" s="988" t="s">
        <v>2430</v>
      </c>
      <c r="BK36" s="923"/>
      <c r="BL36" s="923"/>
      <c r="BM36" s="988" t="s">
        <v>2748</v>
      </c>
      <c r="BN36" s="988" t="s">
        <v>2749</v>
      </c>
      <c r="BO36" s="988" t="s">
        <v>2206</v>
      </c>
      <c r="BP36" s="988" t="s">
        <v>2207</v>
      </c>
      <c r="BQ36" s="988" t="s">
        <v>2208</v>
      </c>
      <c r="BR36" s="923"/>
      <c r="BS36" s="923"/>
      <c r="BT36" s="923"/>
      <c r="BU36" s="988">
        <v>9.932508474E9</v>
      </c>
      <c r="BV36" s="923"/>
      <c r="BW36" s="988" t="s">
        <v>2273</v>
      </c>
      <c r="BX36" s="988" t="s">
        <v>2749</v>
      </c>
      <c r="BY36" s="988" t="s">
        <v>2750</v>
      </c>
      <c r="BZ36" s="923"/>
      <c r="CA36" s="988">
        <v>1790.0</v>
      </c>
      <c r="CB36" s="923"/>
      <c r="CC36" s="988" t="s">
        <v>297</v>
      </c>
      <c r="CD36" s="988" t="s">
        <v>2751</v>
      </c>
      <c r="CE36" s="1060">
        <v>31796.0</v>
      </c>
      <c r="CF36" s="1056"/>
      <c r="CH36" s="988" t="s">
        <v>2752</v>
      </c>
      <c r="CI36" s="988">
        <v>2025.0</v>
      </c>
      <c r="CJ36" s="923"/>
      <c r="CL36" s="988">
        <v>9.932508474E9</v>
      </c>
      <c r="CM36" s="988" t="s">
        <v>2224</v>
      </c>
      <c r="CN36" s="923"/>
      <c r="CO36" s="988" t="b">
        <v>0</v>
      </c>
      <c r="CP36" s="988" t="s">
        <v>2753</v>
      </c>
      <c r="CQ36" s="923"/>
      <c r="CR36" s="988" t="b">
        <v>0</v>
      </c>
      <c r="CS36" s="988" t="b">
        <v>0</v>
      </c>
      <c r="CT36" s="988" t="s">
        <v>2754</v>
      </c>
      <c r="CU36" s="988" t="s">
        <v>2026</v>
      </c>
      <c r="CV36" s="988" t="s">
        <v>2755</v>
      </c>
      <c r="CW36" s="923"/>
      <c r="CX36" s="923"/>
      <c r="CY36" s="923"/>
      <c r="CZ36" s="988" t="s">
        <v>727</v>
      </c>
      <c r="DA36" s="923"/>
      <c r="DB36" s="988" t="s">
        <v>2228</v>
      </c>
      <c r="DC36" s="923"/>
      <c r="DD36" s="988" t="s">
        <v>2229</v>
      </c>
      <c r="DE36" s="923"/>
      <c r="DF36" s="923"/>
      <c r="DG36" s="923"/>
      <c r="DH36" s="923"/>
    </row>
    <row r="37">
      <c r="A37" s="988">
        <v>2.099751456E9</v>
      </c>
      <c r="B37" s="988" t="s">
        <v>703</v>
      </c>
      <c r="C37" s="988" t="s">
        <v>704</v>
      </c>
      <c r="D37" s="988" t="s">
        <v>705</v>
      </c>
      <c r="E37" s="988" t="s">
        <v>2756</v>
      </c>
      <c r="F37" s="988" t="s">
        <v>32</v>
      </c>
      <c r="G37" s="923"/>
      <c r="H37" s="923"/>
      <c r="I37" s="923"/>
      <c r="J37" s="923"/>
      <c r="K37" s="923"/>
      <c r="L37" s="923"/>
      <c r="M37" s="923"/>
      <c r="N37" s="923"/>
      <c r="O37" s="923"/>
      <c r="P37" s="988" t="s">
        <v>2757</v>
      </c>
      <c r="Q37" s="988" t="s">
        <v>706</v>
      </c>
      <c r="R37" s="923"/>
      <c r="S37" s="988" t="s">
        <v>2758</v>
      </c>
      <c r="T37" s="923"/>
      <c r="U37" s="988" t="b">
        <v>0</v>
      </c>
      <c r="V37" s="923"/>
      <c r="W37" s="988" t="s">
        <v>2281</v>
      </c>
      <c r="X37" s="923"/>
      <c r="Y37" s="923"/>
      <c r="Z37" s="988" t="b">
        <v>0</v>
      </c>
      <c r="AA37" s="988" t="s">
        <v>2759</v>
      </c>
      <c r="AB37" s="988" t="s">
        <v>2760</v>
      </c>
      <c r="AC37" s="988" t="b">
        <v>1</v>
      </c>
      <c r="AD37" s="988" t="b">
        <v>0</v>
      </c>
      <c r="AE37" s="988" t="b">
        <v>0</v>
      </c>
      <c r="AF37" s="988" t="b">
        <v>0</v>
      </c>
      <c r="AG37" s="988" t="b">
        <v>0</v>
      </c>
      <c r="AH37" s="988" t="b">
        <v>0</v>
      </c>
      <c r="AI37" s="923"/>
      <c r="AJ37" s="923"/>
      <c r="AK37" s="988" t="s">
        <v>2761</v>
      </c>
      <c r="AL37" s="988" t="s">
        <v>2286</v>
      </c>
      <c r="AM37" s="988" t="b">
        <v>1</v>
      </c>
      <c r="AN37" s="923"/>
      <c r="AO37" s="923"/>
      <c r="AP37" s="923"/>
      <c r="AQ37" s="988" t="s">
        <v>2762</v>
      </c>
      <c r="AR37" s="988" t="s">
        <v>2216</v>
      </c>
      <c r="AS37" s="988" t="s">
        <v>1200</v>
      </c>
      <c r="AT37" s="988" t="s">
        <v>703</v>
      </c>
      <c r="AU37" s="988" t="s">
        <v>704</v>
      </c>
      <c r="AV37" s="988" t="s">
        <v>705</v>
      </c>
      <c r="AW37" s="988" t="s">
        <v>717</v>
      </c>
      <c r="AX37" s="988" t="b">
        <v>0</v>
      </c>
      <c r="AZ37" s="923"/>
      <c r="BA37" s="923"/>
      <c r="BB37" s="988" t="b">
        <v>0</v>
      </c>
      <c r="BC37" s="988" t="b">
        <v>0</v>
      </c>
      <c r="BD37" s="988" t="b">
        <v>0</v>
      </c>
      <c r="BE37" s="923"/>
      <c r="BF37" s="988" t="b">
        <v>0</v>
      </c>
      <c r="BG37" s="988" t="s">
        <v>718</v>
      </c>
      <c r="BH37" s="988" t="s">
        <v>2217</v>
      </c>
      <c r="BI37" s="923"/>
      <c r="BJ37" s="923"/>
      <c r="BK37" s="923"/>
      <c r="BL37" s="988" t="s">
        <v>2763</v>
      </c>
      <c r="BM37" s="988" t="s">
        <v>2141</v>
      </c>
      <c r="BN37" s="988" t="s">
        <v>2764</v>
      </c>
      <c r="BO37" s="988" t="s">
        <v>2206</v>
      </c>
      <c r="BP37" s="988" t="s">
        <v>2207</v>
      </c>
      <c r="BQ37" s="988" t="s">
        <v>2208</v>
      </c>
      <c r="BR37" s="923"/>
      <c r="BS37" s="923"/>
      <c r="BT37" s="923"/>
      <c r="BU37" s="988" t="s">
        <v>2765</v>
      </c>
      <c r="BV37" s="923"/>
      <c r="BW37" s="988" t="s">
        <v>2220</v>
      </c>
      <c r="BX37" s="988" t="s">
        <v>2764</v>
      </c>
      <c r="BY37" s="988" t="s">
        <v>2766</v>
      </c>
      <c r="BZ37" s="923"/>
      <c r="CA37" s="988">
        <v>92030.0</v>
      </c>
      <c r="CB37" s="923"/>
      <c r="CC37" s="988" t="s">
        <v>2413</v>
      </c>
      <c r="CD37" s="988" t="s">
        <v>2767</v>
      </c>
      <c r="CE37" s="1060">
        <v>29398.0</v>
      </c>
      <c r="CF37" s="1056"/>
      <c r="CH37" s="988" t="s">
        <v>2768</v>
      </c>
      <c r="CI37" s="988">
        <v>2030.0</v>
      </c>
      <c r="CJ37" s="923"/>
      <c r="CL37" s="923"/>
      <c r="CM37" s="988" t="s">
        <v>2224</v>
      </c>
      <c r="CN37" s="923"/>
      <c r="CO37" s="988" t="b">
        <v>0</v>
      </c>
      <c r="CP37" s="988" t="s">
        <v>2769</v>
      </c>
      <c r="CQ37" s="988" t="s">
        <v>1059</v>
      </c>
      <c r="CR37" s="988" t="b">
        <v>0</v>
      </c>
      <c r="CS37" s="988" t="b">
        <v>0</v>
      </c>
      <c r="CT37" s="988" t="s">
        <v>2770</v>
      </c>
      <c r="CU37" s="988" t="s">
        <v>2771</v>
      </c>
      <c r="CV37" s="988" t="s">
        <v>2772</v>
      </c>
      <c r="CW37" s="923"/>
      <c r="CX37" s="923"/>
      <c r="CY37" s="923"/>
      <c r="CZ37" s="988" t="s">
        <v>727</v>
      </c>
      <c r="DA37" s="923"/>
      <c r="DB37" s="988" t="s">
        <v>2228</v>
      </c>
      <c r="DC37" s="923"/>
      <c r="DD37" s="988" t="s">
        <v>2773</v>
      </c>
      <c r="DE37" s="988" t="s">
        <v>2649</v>
      </c>
      <c r="DF37" s="923"/>
      <c r="DG37" s="923"/>
      <c r="DH37" s="923"/>
      <c r="DI37" s="923"/>
    </row>
    <row r="38">
      <c r="A38" s="988">
        <v>2.362548994E9</v>
      </c>
      <c r="B38" s="988" t="s">
        <v>929</v>
      </c>
      <c r="C38" s="988" t="s">
        <v>930</v>
      </c>
      <c r="D38" s="988" t="s">
        <v>931</v>
      </c>
      <c r="E38" s="988" t="s">
        <v>2774</v>
      </c>
      <c r="F38" s="988" t="s">
        <v>32</v>
      </c>
      <c r="G38" s="923"/>
      <c r="H38" s="923"/>
      <c r="I38" s="923"/>
      <c r="J38" s="923"/>
      <c r="K38" s="923"/>
      <c r="L38" s="923"/>
      <c r="M38" s="923"/>
      <c r="N38" s="923"/>
      <c r="P38" s="988" t="s">
        <v>2775</v>
      </c>
      <c r="Q38" s="988" t="s">
        <v>706</v>
      </c>
      <c r="R38" s="923"/>
      <c r="S38" s="988" t="s">
        <v>2776</v>
      </c>
      <c r="T38" s="923"/>
      <c r="U38" s="988" t="b">
        <v>0</v>
      </c>
      <c r="V38" s="923"/>
      <c r="W38" s="988" t="s">
        <v>2281</v>
      </c>
      <c r="X38" s="923"/>
      <c r="Y38" s="923"/>
      <c r="Z38" s="988" t="b">
        <v>0</v>
      </c>
      <c r="AA38" s="988" t="s">
        <v>2777</v>
      </c>
      <c r="AB38" s="988" t="s">
        <v>297</v>
      </c>
      <c r="AC38" s="988" t="b">
        <v>1</v>
      </c>
      <c r="AD38" s="988" t="b">
        <v>0</v>
      </c>
      <c r="AE38" s="988" t="b">
        <v>0</v>
      </c>
      <c r="AF38" s="988" t="b">
        <v>0</v>
      </c>
      <c r="AG38" s="988" t="b">
        <v>0</v>
      </c>
      <c r="AH38" s="988" t="b">
        <v>0</v>
      </c>
      <c r="AI38" s="923"/>
      <c r="AJ38" s="923"/>
      <c r="AK38" s="988" t="s">
        <v>2778</v>
      </c>
      <c r="AL38" s="988" t="s">
        <v>2286</v>
      </c>
      <c r="AM38" s="988" t="b">
        <v>1</v>
      </c>
      <c r="AN38" s="923"/>
      <c r="AO38" s="923"/>
      <c r="AP38" s="988" t="s">
        <v>255</v>
      </c>
      <c r="AQ38" s="988" t="s">
        <v>2779</v>
      </c>
      <c r="AR38" s="988" t="s">
        <v>2216</v>
      </c>
      <c r="AS38" s="988" t="s">
        <v>724</v>
      </c>
      <c r="AT38" s="988" t="s">
        <v>929</v>
      </c>
      <c r="AU38" s="988" t="s">
        <v>930</v>
      </c>
      <c r="AV38" s="988" t="s">
        <v>931</v>
      </c>
      <c r="AW38" s="923"/>
      <c r="AX38" s="988" t="b">
        <v>0</v>
      </c>
      <c r="AZ38" s="923"/>
      <c r="BA38" s="923"/>
      <c r="BB38" s="988" t="b">
        <v>0</v>
      </c>
      <c r="BC38" s="988" t="b">
        <v>0</v>
      </c>
      <c r="BD38" s="988" t="b">
        <v>0</v>
      </c>
      <c r="BE38" s="923"/>
      <c r="BF38" s="988" t="b">
        <v>0</v>
      </c>
      <c r="BG38" s="988" t="s">
        <v>718</v>
      </c>
      <c r="BH38" s="988" t="s">
        <v>2217</v>
      </c>
      <c r="BI38" s="923"/>
      <c r="BJ38" s="988" t="s">
        <v>2356</v>
      </c>
      <c r="BL38" s="988" t="s">
        <v>2780</v>
      </c>
      <c r="BM38" s="988" t="s">
        <v>2781</v>
      </c>
      <c r="BN38" s="988" t="s">
        <v>2782</v>
      </c>
      <c r="BO38" s="988" t="s">
        <v>2206</v>
      </c>
      <c r="BP38" s="988" t="s">
        <v>2207</v>
      </c>
      <c r="BQ38" s="988" t="s">
        <v>2208</v>
      </c>
      <c r="BR38" s="923"/>
      <c r="BS38" s="923"/>
      <c r="BT38" s="923"/>
      <c r="BU38" s="988">
        <v>5.541353748E9</v>
      </c>
      <c r="BV38" s="923"/>
      <c r="BW38" s="988" t="s">
        <v>2273</v>
      </c>
      <c r="BX38" s="988" t="s">
        <v>2783</v>
      </c>
      <c r="BY38" s="988" t="s">
        <v>2784</v>
      </c>
      <c r="BZ38" s="923"/>
      <c r="CA38" s="988">
        <v>14330.0</v>
      </c>
      <c r="CB38" s="923"/>
      <c r="CC38" s="988" t="s">
        <v>297</v>
      </c>
      <c r="CD38" s="988" t="s">
        <v>2785</v>
      </c>
      <c r="CE38" s="1060">
        <v>26257.0</v>
      </c>
      <c r="CF38" s="1056"/>
      <c r="CG38" s="923"/>
      <c r="CH38" s="988" t="s">
        <v>2681</v>
      </c>
      <c r="CI38" s="988">
        <v>2032.0</v>
      </c>
      <c r="CJ38" s="923"/>
      <c r="CK38" s="923"/>
      <c r="CL38" s="988">
        <v>5.541353748E9</v>
      </c>
      <c r="CM38" s="988" t="s">
        <v>2224</v>
      </c>
      <c r="CN38" s="923"/>
      <c r="CO38" s="988" t="b">
        <v>0</v>
      </c>
      <c r="CP38" s="988" t="s">
        <v>2786</v>
      </c>
      <c r="CQ38" s="988" t="s">
        <v>2649</v>
      </c>
      <c r="CR38" s="988" t="b">
        <v>0</v>
      </c>
      <c r="CS38" s="988" t="b">
        <v>0</v>
      </c>
      <c r="CT38" s="988" t="s">
        <v>2787</v>
      </c>
      <c r="CU38" s="988" t="s">
        <v>2325</v>
      </c>
      <c r="CV38" s="988" t="s">
        <v>2788</v>
      </c>
      <c r="CW38" s="923"/>
      <c r="CX38" s="923"/>
      <c r="CY38" s="923"/>
      <c r="CZ38" s="988" t="s">
        <v>727</v>
      </c>
      <c r="DA38" s="923"/>
      <c r="DB38" s="923"/>
      <c r="DC38" s="923"/>
      <c r="DD38" s="988" t="s">
        <v>2229</v>
      </c>
      <c r="DE38" s="988" t="s">
        <v>2789</v>
      </c>
      <c r="DF38" s="923"/>
      <c r="DG38" s="923"/>
      <c r="DH38" s="923"/>
      <c r="DI38" s="923"/>
    </row>
    <row r="39">
      <c r="A39" s="988">
        <v>2.027646401E9</v>
      </c>
      <c r="B39" s="988" t="s">
        <v>989</v>
      </c>
      <c r="C39" s="988" t="s">
        <v>990</v>
      </c>
      <c r="D39" s="988" t="s">
        <v>991</v>
      </c>
      <c r="E39" s="988" t="s">
        <v>2790</v>
      </c>
      <c r="F39" s="988" t="s">
        <v>32</v>
      </c>
      <c r="G39" s="923"/>
      <c r="H39" s="923"/>
      <c r="I39" s="923"/>
      <c r="J39" s="923"/>
      <c r="K39" s="923"/>
      <c r="L39" s="923"/>
      <c r="M39" s="988" t="s">
        <v>2791</v>
      </c>
      <c r="N39" s="923"/>
      <c r="P39" s="988" t="s">
        <v>2792</v>
      </c>
      <c r="Q39" s="988" t="s">
        <v>706</v>
      </c>
      <c r="R39" s="923"/>
      <c r="S39" s="988" t="s">
        <v>2793</v>
      </c>
      <c r="T39" s="923"/>
      <c r="U39" s="988" t="b">
        <v>0</v>
      </c>
      <c r="V39" s="923"/>
      <c r="W39" s="988" t="s">
        <v>2332</v>
      </c>
      <c r="X39" s="923"/>
      <c r="Y39" s="923"/>
      <c r="Z39" s="988" t="b">
        <v>0</v>
      </c>
      <c r="AA39" s="988" t="s">
        <v>2794</v>
      </c>
      <c r="AB39" s="988" t="s">
        <v>2234</v>
      </c>
      <c r="AC39" s="988" t="b">
        <v>1</v>
      </c>
      <c r="AD39" s="988" t="b">
        <v>0</v>
      </c>
      <c r="AE39" s="988" t="b">
        <v>0</v>
      </c>
      <c r="AF39" s="988" t="b">
        <v>0</v>
      </c>
      <c r="AG39" s="988" t="b">
        <v>0</v>
      </c>
      <c r="AH39" s="988" t="b">
        <v>0</v>
      </c>
      <c r="AI39" s="923"/>
      <c r="AJ39" s="923"/>
      <c r="AK39" s="988" t="s">
        <v>2795</v>
      </c>
      <c r="AL39" s="988" t="s">
        <v>2286</v>
      </c>
      <c r="AM39" s="988" t="b">
        <v>1</v>
      </c>
      <c r="AN39" s="923"/>
      <c r="AO39" s="923"/>
      <c r="AP39" s="988" t="s">
        <v>255</v>
      </c>
      <c r="AQ39" s="988" t="s">
        <v>2796</v>
      </c>
      <c r="AR39" s="988" t="s">
        <v>2216</v>
      </c>
      <c r="AS39" s="988" t="s">
        <v>724</v>
      </c>
      <c r="AT39" s="988" t="s">
        <v>989</v>
      </c>
      <c r="AU39" s="988" t="s">
        <v>990</v>
      </c>
      <c r="AV39" s="988" t="s">
        <v>991</v>
      </c>
      <c r="AW39" s="923"/>
      <c r="AX39" s="988" t="b">
        <v>0</v>
      </c>
      <c r="AZ39" s="923"/>
      <c r="BA39" s="923"/>
      <c r="BB39" s="988" t="b">
        <v>0</v>
      </c>
      <c r="BC39" s="988" t="b">
        <v>0</v>
      </c>
      <c r="BD39" s="988" t="b">
        <v>0</v>
      </c>
      <c r="BE39" s="923"/>
      <c r="BF39" s="988" t="b">
        <v>0</v>
      </c>
      <c r="BG39" s="988" t="s">
        <v>718</v>
      </c>
      <c r="BH39" s="988" t="s">
        <v>2217</v>
      </c>
      <c r="BI39" s="923"/>
      <c r="BJ39" s="988" t="s">
        <v>2430</v>
      </c>
      <c r="BK39" s="923"/>
      <c r="BL39" s="988" t="s">
        <v>2797</v>
      </c>
      <c r="BM39" s="988" t="s">
        <v>2798</v>
      </c>
      <c r="BN39" s="988" t="s">
        <v>2799</v>
      </c>
      <c r="BO39" s="988" t="s">
        <v>2206</v>
      </c>
      <c r="BP39" s="988" t="s">
        <v>2207</v>
      </c>
      <c r="BQ39" s="988" t="s">
        <v>2208</v>
      </c>
      <c r="BR39" s="923"/>
      <c r="BS39" s="923"/>
      <c r="BT39" s="923"/>
      <c r="BU39" s="988">
        <v>4.421214993E9</v>
      </c>
      <c r="BV39" s="923"/>
      <c r="BW39" s="988" t="s">
        <v>2273</v>
      </c>
      <c r="BX39" s="988" t="s">
        <v>2799</v>
      </c>
      <c r="BY39" s="988" t="s">
        <v>2800</v>
      </c>
      <c r="BZ39" s="923"/>
      <c r="CA39" s="988">
        <v>76190.0</v>
      </c>
      <c r="CB39" s="923"/>
      <c r="CC39" s="988" t="s">
        <v>298</v>
      </c>
      <c r="CD39" s="988" t="s">
        <v>2801</v>
      </c>
      <c r="CE39" s="1060">
        <v>21944.0</v>
      </c>
      <c r="CF39" s="923"/>
      <c r="CG39" s="923"/>
      <c r="CH39" s="988" t="s">
        <v>2802</v>
      </c>
      <c r="CI39" s="988">
        <v>2030.0</v>
      </c>
      <c r="CK39" s="923"/>
      <c r="CL39" s="988">
        <v>4.421214993E9</v>
      </c>
      <c r="CM39" s="988" t="s">
        <v>2224</v>
      </c>
      <c r="CN39" s="923"/>
      <c r="CO39" s="988" t="b">
        <v>0</v>
      </c>
      <c r="CP39" s="988" t="s">
        <v>2803</v>
      </c>
      <c r="CQ39" s="923"/>
      <c r="CR39" s="988" t="b">
        <v>0</v>
      </c>
      <c r="CS39" s="988" t="b">
        <v>0</v>
      </c>
      <c r="CT39" s="988" t="s">
        <v>2804</v>
      </c>
      <c r="CU39" s="988" t="s">
        <v>2026</v>
      </c>
      <c r="CV39" s="988" t="s">
        <v>2805</v>
      </c>
      <c r="CW39" s="923"/>
      <c r="CX39" s="923"/>
      <c r="CY39" s="923"/>
      <c r="CZ39" s="988" t="s">
        <v>727</v>
      </c>
      <c r="DA39" s="923"/>
      <c r="DB39" s="988" t="s">
        <v>2228</v>
      </c>
      <c r="DC39" s="923"/>
      <c r="DD39" s="988" t="s">
        <v>2806</v>
      </c>
      <c r="DE39" s="923"/>
      <c r="DF39" s="923"/>
      <c r="DG39" s="923"/>
      <c r="DH39" s="923"/>
      <c r="DJ39" s="1056"/>
    </row>
    <row r="40">
      <c r="A40" s="988">
        <v>2.481228924E9</v>
      </c>
      <c r="B40" s="988" t="s">
        <v>989</v>
      </c>
      <c r="C40" s="988" t="s">
        <v>990</v>
      </c>
      <c r="D40" s="988" t="s">
        <v>991</v>
      </c>
      <c r="E40" s="988" t="s">
        <v>2807</v>
      </c>
      <c r="F40" s="988" t="s">
        <v>32</v>
      </c>
      <c r="G40" s="923"/>
      <c r="H40" s="923"/>
      <c r="I40" s="923"/>
      <c r="J40" s="923"/>
      <c r="K40" s="923"/>
      <c r="L40" s="923"/>
      <c r="M40" s="988" t="s">
        <v>2443</v>
      </c>
      <c r="N40" s="923"/>
      <c r="P40" s="988" t="s">
        <v>2808</v>
      </c>
      <c r="Q40" s="988" t="s">
        <v>706</v>
      </c>
      <c r="R40" s="923"/>
      <c r="S40" s="988" t="s">
        <v>2809</v>
      </c>
      <c r="T40" s="988" t="s">
        <v>2073</v>
      </c>
      <c r="U40" s="988" t="b">
        <v>0</v>
      </c>
      <c r="V40" s="923"/>
      <c r="W40" s="988" t="s">
        <v>2281</v>
      </c>
      <c r="X40" s="923"/>
      <c r="Y40" s="923"/>
      <c r="Z40" s="988" t="b">
        <v>0</v>
      </c>
      <c r="AA40" s="988" t="s">
        <v>2810</v>
      </c>
      <c r="AB40" s="988" t="s">
        <v>2234</v>
      </c>
      <c r="AC40" s="988" t="b">
        <v>1</v>
      </c>
      <c r="AD40" s="988" t="b">
        <v>0</v>
      </c>
      <c r="AE40" s="988" t="b">
        <v>0</v>
      </c>
      <c r="AF40" s="988" t="b">
        <v>0</v>
      </c>
      <c r="AG40" s="988" t="b">
        <v>0</v>
      </c>
      <c r="AH40" s="988" t="b">
        <v>0</v>
      </c>
      <c r="AI40" s="923"/>
      <c r="AJ40" s="923"/>
      <c r="AK40" s="988" t="s">
        <v>2811</v>
      </c>
      <c r="AL40" s="988" t="s">
        <v>2286</v>
      </c>
      <c r="AM40" s="988" t="b">
        <v>1</v>
      </c>
      <c r="AN40" s="923"/>
      <c r="AO40" s="923"/>
      <c r="AP40" s="923"/>
      <c r="AQ40" s="988" t="s">
        <v>2812</v>
      </c>
      <c r="AR40" s="988" t="s">
        <v>2216</v>
      </c>
      <c r="AS40" s="988" t="s">
        <v>724</v>
      </c>
      <c r="AT40" s="988" t="s">
        <v>2813</v>
      </c>
      <c r="AU40" s="988" t="s">
        <v>2814</v>
      </c>
      <c r="AV40" s="988" t="s">
        <v>2815</v>
      </c>
      <c r="AW40" s="923"/>
      <c r="AX40" s="988" t="b">
        <v>0</v>
      </c>
      <c r="AZ40" s="923"/>
      <c r="BA40" s="923"/>
      <c r="BB40" s="988" t="b">
        <v>0</v>
      </c>
      <c r="BC40" s="988" t="b">
        <v>0</v>
      </c>
      <c r="BD40" s="988" t="b">
        <v>0</v>
      </c>
      <c r="BE40" s="923"/>
      <c r="BF40" s="988" t="b">
        <v>0</v>
      </c>
      <c r="BG40" s="988" t="s">
        <v>718</v>
      </c>
      <c r="BH40" s="988" t="s">
        <v>2217</v>
      </c>
      <c r="BI40" s="923"/>
      <c r="BJ40" s="988" t="s">
        <v>2430</v>
      </c>
      <c r="BK40" s="923"/>
      <c r="BL40" s="988" t="s">
        <v>2816</v>
      </c>
      <c r="BM40" s="988" t="s">
        <v>2817</v>
      </c>
      <c r="BN40" s="988" t="s">
        <v>2818</v>
      </c>
      <c r="BO40" s="988" t="s">
        <v>2206</v>
      </c>
      <c r="BP40" s="988" t="s">
        <v>2207</v>
      </c>
      <c r="BQ40" s="988" t="s">
        <v>2208</v>
      </c>
      <c r="BR40" s="923"/>
      <c r="BS40" s="923"/>
      <c r="BT40" s="923"/>
      <c r="BU40" s="988">
        <v>7.22799112E9</v>
      </c>
      <c r="BV40" s="923"/>
      <c r="BW40" s="988" t="s">
        <v>2819</v>
      </c>
      <c r="BX40" s="988" t="s">
        <v>2818</v>
      </c>
      <c r="BY40" s="988" t="s">
        <v>2820</v>
      </c>
      <c r="BZ40" s="923"/>
      <c r="CA40" s="988">
        <v>51355.0</v>
      </c>
      <c r="CB40" s="923"/>
      <c r="CC40" s="988" t="s">
        <v>298</v>
      </c>
      <c r="CD40" s="988" t="s">
        <v>2821</v>
      </c>
      <c r="CE40" s="1060">
        <v>29916.0</v>
      </c>
      <c r="CF40" s="1056"/>
      <c r="CG40" s="923"/>
      <c r="CH40" s="988" t="s">
        <v>2822</v>
      </c>
      <c r="CI40" s="988">
        <v>2033.0</v>
      </c>
      <c r="CJ40" s="923"/>
      <c r="CK40" s="923"/>
      <c r="CL40" s="988">
        <v>7.22799112E9</v>
      </c>
      <c r="CM40" s="988" t="s">
        <v>2224</v>
      </c>
      <c r="CN40" s="923"/>
      <c r="CO40" s="988" t="b">
        <v>0</v>
      </c>
      <c r="CP40" s="988" t="s">
        <v>2823</v>
      </c>
      <c r="CQ40" s="923"/>
      <c r="CR40" s="988" t="b">
        <v>0</v>
      </c>
      <c r="CS40" s="988" t="b">
        <v>0</v>
      </c>
      <c r="CT40" s="988" t="s">
        <v>2824</v>
      </c>
      <c r="CU40" s="988" t="s">
        <v>2026</v>
      </c>
      <c r="CV40" s="988" t="s">
        <v>2825</v>
      </c>
      <c r="CW40" s="923"/>
      <c r="CX40" s="923"/>
      <c r="CY40" s="923"/>
      <c r="CZ40" s="988" t="s">
        <v>727</v>
      </c>
      <c r="DA40" s="923"/>
      <c r="DB40" s="988" t="s">
        <v>2228</v>
      </c>
      <c r="DC40" s="923"/>
      <c r="DD40" s="988" t="s">
        <v>2327</v>
      </c>
      <c r="DE40" s="923"/>
      <c r="DF40" s="923"/>
      <c r="DG40" s="923"/>
      <c r="DH40" s="923"/>
      <c r="DI40" s="923"/>
    </row>
    <row r="41">
      <c r="A41" s="988">
        <v>1.926677839E9</v>
      </c>
      <c r="B41" s="988" t="s">
        <v>989</v>
      </c>
      <c r="C41" s="988" t="s">
        <v>990</v>
      </c>
      <c r="D41" s="988" t="s">
        <v>991</v>
      </c>
      <c r="E41" s="988" t="s">
        <v>2826</v>
      </c>
      <c r="F41" s="988" t="s">
        <v>32</v>
      </c>
      <c r="G41" s="923"/>
      <c r="H41" s="923"/>
      <c r="I41" s="923"/>
      <c r="J41" s="923"/>
      <c r="K41" s="923"/>
      <c r="L41" s="923"/>
      <c r="M41" s="988" t="s">
        <v>2443</v>
      </c>
      <c r="N41" s="923"/>
      <c r="O41" s="923"/>
      <c r="P41" s="988" t="s">
        <v>2827</v>
      </c>
      <c r="Q41" s="988" t="s">
        <v>706</v>
      </c>
      <c r="R41" s="923"/>
      <c r="S41" s="988" t="s">
        <v>2828</v>
      </c>
      <c r="T41" s="923"/>
      <c r="U41" s="988" t="b">
        <v>0</v>
      </c>
      <c r="V41" s="923"/>
      <c r="W41" s="923"/>
      <c r="X41" s="923"/>
      <c r="Y41" s="923"/>
      <c r="Z41" s="988" t="b">
        <v>0</v>
      </c>
      <c r="AA41" s="988" t="s">
        <v>2829</v>
      </c>
      <c r="AB41" s="988" t="s">
        <v>2830</v>
      </c>
      <c r="AC41" s="988" t="b">
        <v>1</v>
      </c>
      <c r="AD41" s="988" t="b">
        <v>0</v>
      </c>
      <c r="AE41" s="988" t="b">
        <v>0</v>
      </c>
      <c r="AF41" s="988" t="b">
        <v>0</v>
      </c>
      <c r="AG41" s="988" t="b">
        <v>0</v>
      </c>
      <c r="AH41" s="988" t="b">
        <v>0</v>
      </c>
      <c r="AI41" s="923"/>
      <c r="AJ41" s="923"/>
      <c r="AK41" s="988" t="s">
        <v>2831</v>
      </c>
      <c r="AL41" s="988" t="s">
        <v>2214</v>
      </c>
      <c r="AM41" s="988" t="b">
        <v>1</v>
      </c>
      <c r="AN41" s="923"/>
      <c r="AO41" s="923"/>
      <c r="AP41" s="988" t="s">
        <v>255</v>
      </c>
      <c r="AQ41" s="988" t="s">
        <v>2832</v>
      </c>
      <c r="AR41" s="988" t="s">
        <v>2216</v>
      </c>
      <c r="AS41" s="988" t="s">
        <v>1200</v>
      </c>
      <c r="AT41" s="988" t="s">
        <v>2379</v>
      </c>
      <c r="AU41" s="988" t="s">
        <v>2380</v>
      </c>
      <c r="AV41" s="988" t="s">
        <v>2381</v>
      </c>
      <c r="AW41" s="988" t="s">
        <v>717</v>
      </c>
      <c r="AX41" s="988" t="b">
        <v>0</v>
      </c>
      <c r="AZ41" s="923"/>
      <c r="BA41" s="923"/>
      <c r="BB41" s="988" t="b">
        <v>0</v>
      </c>
      <c r="BC41" s="988" t="b">
        <v>0</v>
      </c>
      <c r="BD41" s="988" t="b">
        <v>0</v>
      </c>
      <c r="BE41" s="923"/>
      <c r="BF41" s="988" t="b">
        <v>0</v>
      </c>
      <c r="BG41" s="988" t="s">
        <v>718</v>
      </c>
      <c r="BH41" s="988" t="s">
        <v>2217</v>
      </c>
      <c r="BI41" s="923"/>
      <c r="BJ41" s="988" t="s">
        <v>2430</v>
      </c>
      <c r="BK41" s="923"/>
      <c r="BL41" s="923"/>
      <c r="BM41" s="988" t="s">
        <v>2833</v>
      </c>
      <c r="BN41" s="988" t="s">
        <v>2816</v>
      </c>
      <c r="BO41" s="988" t="s">
        <v>2206</v>
      </c>
      <c r="BP41" s="988" t="s">
        <v>2207</v>
      </c>
      <c r="BQ41" s="988" t="s">
        <v>2208</v>
      </c>
      <c r="BR41" s="923"/>
      <c r="BS41" s="923"/>
      <c r="BT41" s="923"/>
      <c r="BU41" s="988">
        <v>7.131241203E9</v>
      </c>
      <c r="BV41" s="923"/>
      <c r="BW41" s="988" t="s">
        <v>2273</v>
      </c>
      <c r="BX41" s="988" t="s">
        <v>2816</v>
      </c>
      <c r="BY41" s="988" t="s">
        <v>2834</v>
      </c>
      <c r="BZ41" s="923"/>
      <c r="CA41" s="988">
        <v>51355.0</v>
      </c>
      <c r="CB41" s="923"/>
      <c r="CC41" s="988" t="s">
        <v>298</v>
      </c>
      <c r="CD41" s="988" t="s">
        <v>2835</v>
      </c>
      <c r="CE41" s="1060">
        <v>32218.0</v>
      </c>
      <c r="CF41" s="923"/>
      <c r="CG41" s="923"/>
      <c r="CH41" s="988" t="s">
        <v>2836</v>
      </c>
      <c r="CI41" s="988">
        <v>2029.0</v>
      </c>
      <c r="CK41" s="923"/>
      <c r="CL41" s="988">
        <v>7.131241203E9</v>
      </c>
      <c r="CM41" s="988" t="s">
        <v>2224</v>
      </c>
      <c r="CN41" s="923"/>
      <c r="CO41" s="988" t="b">
        <v>0</v>
      </c>
      <c r="CP41" s="988" t="s">
        <v>2837</v>
      </c>
      <c r="CQ41" s="923"/>
      <c r="CR41" s="988" t="b">
        <v>0</v>
      </c>
      <c r="CS41" s="988" t="b">
        <v>0</v>
      </c>
      <c r="CT41" s="988" t="s">
        <v>2226</v>
      </c>
      <c r="CU41" s="988" t="s">
        <v>2026</v>
      </c>
      <c r="CV41" s="988" t="s">
        <v>2825</v>
      </c>
      <c r="CW41" s="923"/>
      <c r="CX41" s="923"/>
      <c r="CY41" s="923"/>
      <c r="CZ41" s="988" t="s">
        <v>727</v>
      </c>
      <c r="DA41" s="923"/>
      <c r="DB41" s="988" t="s">
        <v>2228</v>
      </c>
      <c r="DC41" s="923"/>
      <c r="DD41" s="988" t="s">
        <v>2327</v>
      </c>
      <c r="DE41" s="923"/>
      <c r="DF41" s="923"/>
      <c r="DG41" s="923"/>
      <c r="DH41" s="923"/>
      <c r="DI41" s="923"/>
    </row>
    <row r="42">
      <c r="A42" s="988">
        <v>1.413122066E9</v>
      </c>
      <c r="B42" s="988" t="s">
        <v>989</v>
      </c>
      <c r="C42" s="988" t="s">
        <v>990</v>
      </c>
      <c r="D42" s="988" t="s">
        <v>991</v>
      </c>
      <c r="E42" s="988" t="s">
        <v>2838</v>
      </c>
      <c r="F42" s="988" t="s">
        <v>32</v>
      </c>
      <c r="G42" s="923"/>
      <c r="H42" s="923"/>
      <c r="I42" s="923"/>
      <c r="J42" s="923"/>
      <c r="K42" s="923"/>
      <c r="L42" s="923"/>
      <c r="M42" s="1056"/>
      <c r="N42" s="923"/>
      <c r="P42" s="988" t="s">
        <v>2839</v>
      </c>
      <c r="Q42" s="988" t="s">
        <v>706</v>
      </c>
      <c r="R42" s="923"/>
      <c r="S42" s="988" t="s">
        <v>2840</v>
      </c>
      <c r="T42" s="988" t="s">
        <v>2073</v>
      </c>
      <c r="U42" s="988" t="b">
        <v>0</v>
      </c>
      <c r="V42" s="923"/>
      <c r="W42" s="988" t="s">
        <v>2281</v>
      </c>
      <c r="X42" s="988" t="s">
        <v>306</v>
      </c>
      <c r="Y42" s="923"/>
      <c r="Z42" s="988" t="b">
        <v>0</v>
      </c>
      <c r="AA42" s="988" t="s">
        <v>2841</v>
      </c>
      <c r="AB42" s="988" t="s">
        <v>2842</v>
      </c>
      <c r="AC42" s="988" t="b">
        <v>1</v>
      </c>
      <c r="AD42" s="988" t="b">
        <v>0</v>
      </c>
      <c r="AE42" s="988" t="b">
        <v>0</v>
      </c>
      <c r="AF42" s="988" t="b">
        <v>0</v>
      </c>
      <c r="AG42" s="988" t="b">
        <v>0</v>
      </c>
      <c r="AH42" s="988" t="b">
        <v>0</v>
      </c>
      <c r="AI42" s="923"/>
      <c r="AJ42" s="923"/>
      <c r="AK42" s="988" t="s">
        <v>2843</v>
      </c>
      <c r="AL42" s="988" t="s">
        <v>2286</v>
      </c>
      <c r="AM42" s="988" t="b">
        <v>1</v>
      </c>
      <c r="AN42" s="923"/>
      <c r="AO42" s="923"/>
      <c r="AP42" s="988" t="s">
        <v>255</v>
      </c>
      <c r="AQ42" s="988" t="s">
        <v>2844</v>
      </c>
      <c r="AR42" s="988" t="s">
        <v>2216</v>
      </c>
      <c r="AS42" s="988" t="s">
        <v>724</v>
      </c>
      <c r="AT42" s="988" t="s">
        <v>989</v>
      </c>
      <c r="AU42" s="988" t="s">
        <v>990</v>
      </c>
      <c r="AV42" s="988" t="s">
        <v>991</v>
      </c>
      <c r="AW42" s="923"/>
      <c r="AX42" s="988" t="b">
        <v>0</v>
      </c>
      <c r="AZ42" s="923"/>
      <c r="BA42" s="923"/>
      <c r="BB42" s="988" t="b">
        <v>0</v>
      </c>
      <c r="BC42" s="988" t="b">
        <v>0</v>
      </c>
      <c r="BD42" s="988" t="b">
        <v>0</v>
      </c>
      <c r="BE42" s="923"/>
      <c r="BF42" s="988" t="b">
        <v>0</v>
      </c>
      <c r="BG42" s="988" t="s">
        <v>718</v>
      </c>
      <c r="BH42" s="988" t="s">
        <v>2217</v>
      </c>
      <c r="BI42" s="923"/>
      <c r="BJ42" s="988" t="s">
        <v>2430</v>
      </c>
      <c r="BK42" s="988" t="s">
        <v>763</v>
      </c>
      <c r="BL42" s="988" t="s">
        <v>2845</v>
      </c>
      <c r="BM42" s="988" t="s">
        <v>2846</v>
      </c>
      <c r="BN42" s="988" t="s">
        <v>2847</v>
      </c>
      <c r="BO42" s="988" t="s">
        <v>2206</v>
      </c>
      <c r="BP42" s="988" t="s">
        <v>2207</v>
      </c>
      <c r="BQ42" s="988" t="s">
        <v>2208</v>
      </c>
      <c r="BR42" s="923"/>
      <c r="BS42" s="923"/>
      <c r="BT42" s="923"/>
      <c r="BU42" s="988">
        <v>4.421704732E9</v>
      </c>
      <c r="BV42" s="923"/>
      <c r="BW42" s="988" t="s">
        <v>2273</v>
      </c>
      <c r="BX42" s="988" t="s">
        <v>2848</v>
      </c>
      <c r="BY42" s="988" t="s">
        <v>2849</v>
      </c>
      <c r="BZ42" s="923"/>
      <c r="CA42" s="988">
        <v>76117.0</v>
      </c>
      <c r="CB42" s="923"/>
      <c r="CC42" s="988" t="s">
        <v>298</v>
      </c>
      <c r="CD42" s="988" t="s">
        <v>2850</v>
      </c>
      <c r="CE42" s="1060">
        <v>28938.0</v>
      </c>
      <c r="CF42" s="1056"/>
      <c r="CG42" s="923"/>
      <c r="CH42" s="988" t="s">
        <v>2851</v>
      </c>
      <c r="CI42" s="988">
        <v>2026.0</v>
      </c>
      <c r="CJ42" s="923"/>
      <c r="CK42" s="923"/>
      <c r="CL42" s="988">
        <v>4.421704732E9</v>
      </c>
      <c r="CM42" s="988" t="s">
        <v>2224</v>
      </c>
      <c r="CN42" s="923"/>
      <c r="CO42" s="988" t="b">
        <v>0</v>
      </c>
      <c r="CP42" s="988" t="s">
        <v>2852</v>
      </c>
      <c r="CQ42" s="923"/>
      <c r="CR42" s="988" t="b">
        <v>0</v>
      </c>
      <c r="CS42" s="988" t="b">
        <v>0</v>
      </c>
      <c r="CT42" s="988" t="s">
        <v>2226</v>
      </c>
      <c r="CU42" s="988" t="s">
        <v>2026</v>
      </c>
      <c r="CV42" s="988" t="s">
        <v>2853</v>
      </c>
      <c r="CW42" s="923"/>
      <c r="CX42" s="923"/>
      <c r="CY42" s="923"/>
      <c r="CZ42" s="988" t="s">
        <v>727</v>
      </c>
      <c r="DA42" s="923"/>
      <c r="DB42" s="988" t="s">
        <v>2228</v>
      </c>
      <c r="DC42" s="923"/>
      <c r="DD42" s="988" t="s">
        <v>2300</v>
      </c>
      <c r="DE42" s="923"/>
      <c r="DF42" s="923"/>
      <c r="DG42" s="923"/>
      <c r="DH42" s="923"/>
    </row>
    <row r="43">
      <c r="A43" s="988">
        <v>1.747969801E9</v>
      </c>
      <c r="B43" s="988" t="s">
        <v>703</v>
      </c>
      <c r="C43" s="988" t="s">
        <v>704</v>
      </c>
      <c r="D43" s="988" t="s">
        <v>705</v>
      </c>
      <c r="E43" s="988" t="s">
        <v>2854</v>
      </c>
      <c r="F43" s="988" t="s">
        <v>32</v>
      </c>
      <c r="G43" s="923"/>
      <c r="H43" s="923"/>
      <c r="I43" s="923"/>
      <c r="J43" s="923"/>
      <c r="K43" s="923"/>
      <c r="L43" s="923"/>
      <c r="M43" s="923"/>
      <c r="N43" s="923"/>
      <c r="O43" s="923"/>
      <c r="P43" s="988" t="s">
        <v>2855</v>
      </c>
      <c r="Q43" s="988" t="s">
        <v>706</v>
      </c>
      <c r="R43" s="923"/>
      <c r="S43" s="988" t="s">
        <v>2856</v>
      </c>
      <c r="T43" s="988" t="s">
        <v>2073</v>
      </c>
      <c r="U43" s="988" t="b">
        <v>0</v>
      </c>
      <c r="V43" s="923"/>
      <c r="W43" s="923"/>
      <c r="X43" s="988" t="s">
        <v>306</v>
      </c>
      <c r="Y43" s="923"/>
      <c r="Z43" s="988" t="b">
        <v>0</v>
      </c>
      <c r="AA43" s="988" t="s">
        <v>2857</v>
      </c>
      <c r="AB43" s="988" t="s">
        <v>2234</v>
      </c>
      <c r="AC43" s="988" t="b">
        <v>1</v>
      </c>
      <c r="AD43" s="988" t="b">
        <v>0</v>
      </c>
      <c r="AE43" s="988" t="b">
        <v>0</v>
      </c>
      <c r="AF43" s="988" t="b">
        <v>0</v>
      </c>
      <c r="AG43" s="988" t="b">
        <v>0</v>
      </c>
      <c r="AH43" s="988" t="b">
        <v>0</v>
      </c>
      <c r="AI43" s="923"/>
      <c r="AJ43" s="923"/>
      <c r="AK43" s="988" t="s">
        <v>2858</v>
      </c>
      <c r="AL43" s="988" t="s">
        <v>2214</v>
      </c>
      <c r="AM43" s="988" t="b">
        <v>1</v>
      </c>
      <c r="AN43" s="923"/>
      <c r="AO43" s="923"/>
      <c r="AP43" s="988" t="s">
        <v>255</v>
      </c>
      <c r="AQ43" s="988" t="s">
        <v>2859</v>
      </c>
      <c r="AR43" s="988" t="s">
        <v>2216</v>
      </c>
      <c r="AS43" s="988" t="s">
        <v>1200</v>
      </c>
      <c r="AT43" s="988" t="s">
        <v>703</v>
      </c>
      <c r="AU43" s="988" t="s">
        <v>704</v>
      </c>
      <c r="AV43" s="988" t="s">
        <v>705</v>
      </c>
      <c r="AW43" s="988" t="s">
        <v>717</v>
      </c>
      <c r="AX43" s="988" t="b">
        <v>0</v>
      </c>
      <c r="AZ43" s="923"/>
      <c r="BA43" s="923"/>
      <c r="BB43" s="988" t="b">
        <v>0</v>
      </c>
      <c r="BC43" s="988" t="b">
        <v>0</v>
      </c>
      <c r="BD43" s="988" t="b">
        <v>0</v>
      </c>
      <c r="BE43" s="923"/>
      <c r="BF43" s="988" t="b">
        <v>0</v>
      </c>
      <c r="BG43" s="988" t="s">
        <v>718</v>
      </c>
      <c r="BH43" s="988" t="s">
        <v>2217</v>
      </c>
      <c r="BI43" s="923"/>
      <c r="BJ43" s="923"/>
      <c r="BL43" s="923"/>
      <c r="BM43" s="988" t="s">
        <v>2860</v>
      </c>
      <c r="BN43" s="988" t="s">
        <v>2861</v>
      </c>
      <c r="BO43" s="988" t="s">
        <v>2206</v>
      </c>
      <c r="BP43" s="988" t="s">
        <v>2207</v>
      </c>
      <c r="BQ43" s="988" t="s">
        <v>2208</v>
      </c>
      <c r="BR43" s="923"/>
      <c r="BS43" s="923"/>
      <c r="BT43" s="923"/>
      <c r="BU43" s="988">
        <v>5.521920573E9</v>
      </c>
      <c r="BV43" s="923"/>
      <c r="BW43" s="988" t="s">
        <v>2220</v>
      </c>
      <c r="BX43" s="988" t="s">
        <v>2861</v>
      </c>
      <c r="BY43" s="988" t="s">
        <v>2862</v>
      </c>
      <c r="BZ43" s="923"/>
      <c r="CA43" s="988">
        <v>9630.0</v>
      </c>
      <c r="CB43" s="923"/>
      <c r="CC43" s="988" t="s">
        <v>298</v>
      </c>
      <c r="CD43" s="988" t="s">
        <v>2863</v>
      </c>
      <c r="CE43" s="1060">
        <v>24639.0</v>
      </c>
      <c r="CF43" s="1056"/>
      <c r="CG43" s="923"/>
      <c r="CH43" s="988" t="s">
        <v>2864</v>
      </c>
      <c r="CI43" s="988">
        <v>2028.0</v>
      </c>
      <c r="CJ43" s="923"/>
      <c r="CK43" s="923"/>
      <c r="CL43" s="988">
        <v>5.521920573E9</v>
      </c>
      <c r="CM43" s="988" t="s">
        <v>2224</v>
      </c>
      <c r="CN43" s="923"/>
      <c r="CO43" s="988" t="b">
        <v>0</v>
      </c>
      <c r="CP43" s="988" t="s">
        <v>2865</v>
      </c>
      <c r="CQ43" s="923"/>
      <c r="CR43" s="988" t="b">
        <v>0</v>
      </c>
      <c r="CS43" s="988" t="b">
        <v>0</v>
      </c>
      <c r="CT43" s="988" t="s">
        <v>2470</v>
      </c>
      <c r="CU43" s="988" t="s">
        <v>2503</v>
      </c>
      <c r="CV43" s="988" t="s">
        <v>2866</v>
      </c>
      <c r="CW43" s="923"/>
      <c r="CX43" s="923"/>
      <c r="CY43" s="923"/>
      <c r="CZ43" s="988" t="s">
        <v>727</v>
      </c>
      <c r="DA43" s="923"/>
      <c r="DB43" s="988" t="s">
        <v>2228</v>
      </c>
      <c r="DC43" s="923"/>
      <c r="DD43" s="988" t="s">
        <v>2229</v>
      </c>
      <c r="DE43" s="923"/>
      <c r="DF43" s="923"/>
      <c r="DG43" s="923"/>
      <c r="DH43" s="923"/>
    </row>
    <row r="44">
      <c r="A44" s="988">
        <v>1.616199988E9</v>
      </c>
      <c r="B44" s="988" t="s">
        <v>989</v>
      </c>
      <c r="C44" s="988" t="s">
        <v>990</v>
      </c>
      <c r="D44" s="988" t="s">
        <v>991</v>
      </c>
      <c r="E44" s="988" t="s">
        <v>2867</v>
      </c>
      <c r="F44" s="988" t="s">
        <v>32</v>
      </c>
      <c r="G44" s="923"/>
      <c r="H44" s="923"/>
      <c r="I44" s="923"/>
      <c r="J44" s="923"/>
      <c r="K44" s="923"/>
      <c r="L44" s="923"/>
      <c r="M44" s="923"/>
      <c r="N44" s="923"/>
      <c r="O44" s="923"/>
      <c r="P44" s="988" t="s">
        <v>2868</v>
      </c>
      <c r="Q44" s="988" t="s">
        <v>706</v>
      </c>
      <c r="R44" s="923"/>
      <c r="S44" s="988" t="s">
        <v>2869</v>
      </c>
      <c r="T44" s="923"/>
      <c r="U44" s="988" t="b">
        <v>0</v>
      </c>
      <c r="V44" s="923"/>
      <c r="W44" s="923"/>
      <c r="X44" s="923"/>
      <c r="Y44" s="923"/>
      <c r="Z44" s="988" t="b">
        <v>0</v>
      </c>
      <c r="AA44" s="988" t="s">
        <v>2870</v>
      </c>
      <c r="AB44" s="988" t="s">
        <v>297</v>
      </c>
      <c r="AC44" s="988" t="b">
        <v>1</v>
      </c>
      <c r="AD44" s="988" t="b">
        <v>0</v>
      </c>
      <c r="AE44" s="988" t="b">
        <v>0</v>
      </c>
      <c r="AF44" s="988" t="b">
        <v>0</v>
      </c>
      <c r="AG44" s="988" t="b">
        <v>0</v>
      </c>
      <c r="AH44" s="988" t="b">
        <v>0</v>
      </c>
      <c r="AI44" s="923"/>
      <c r="AJ44" s="923"/>
      <c r="AK44" s="988" t="s">
        <v>2871</v>
      </c>
      <c r="AL44" s="988" t="s">
        <v>2214</v>
      </c>
      <c r="AM44" s="988" t="b">
        <v>1</v>
      </c>
      <c r="AN44" s="923"/>
      <c r="AO44" s="923"/>
      <c r="AP44" s="988" t="s">
        <v>255</v>
      </c>
      <c r="AQ44" s="988" t="s">
        <v>2872</v>
      </c>
      <c r="AR44" s="988" t="s">
        <v>2216</v>
      </c>
      <c r="AS44" s="988" t="s">
        <v>1200</v>
      </c>
      <c r="AT44" s="988" t="s">
        <v>2206</v>
      </c>
      <c r="AU44" s="988" t="s">
        <v>2207</v>
      </c>
      <c r="AV44" s="988" t="s">
        <v>2208</v>
      </c>
      <c r="AW44" s="988" t="s">
        <v>717</v>
      </c>
      <c r="AX44" s="988" t="b">
        <v>0</v>
      </c>
      <c r="AZ44" s="923"/>
      <c r="BA44" s="923"/>
      <c r="BB44" s="988" t="b">
        <v>0</v>
      </c>
      <c r="BC44" s="988" t="b">
        <v>0</v>
      </c>
      <c r="BD44" s="988" t="b">
        <v>0</v>
      </c>
      <c r="BE44" s="923"/>
      <c r="BF44" s="988" t="b">
        <v>0</v>
      </c>
      <c r="BG44" s="923"/>
      <c r="BH44" s="923"/>
      <c r="BI44" s="923"/>
      <c r="BJ44" s="923"/>
      <c r="BL44" s="923"/>
      <c r="BM44" s="988" t="s">
        <v>2873</v>
      </c>
      <c r="BN44" s="988" t="s">
        <v>2874</v>
      </c>
      <c r="BO44" s="988" t="s">
        <v>2206</v>
      </c>
      <c r="BP44" s="988" t="s">
        <v>2207</v>
      </c>
      <c r="BQ44" s="988" t="s">
        <v>2208</v>
      </c>
      <c r="BR44" s="923"/>
      <c r="BS44" s="923"/>
      <c r="BT44" s="923"/>
      <c r="BU44" s="988">
        <v>5.563982953E9</v>
      </c>
      <c r="BV44" s="923"/>
      <c r="BW44" s="988" t="s">
        <v>2220</v>
      </c>
      <c r="BX44" s="988" t="s">
        <v>2874</v>
      </c>
      <c r="BY44" s="988" t="s">
        <v>2875</v>
      </c>
      <c r="BZ44" s="923"/>
      <c r="CA44" s="988">
        <v>7950.0</v>
      </c>
      <c r="CB44" s="923"/>
      <c r="CC44" s="988" t="s">
        <v>297</v>
      </c>
      <c r="CD44" s="988" t="s">
        <v>2876</v>
      </c>
      <c r="CE44" s="1060">
        <v>34466.0</v>
      </c>
      <c r="CF44" s="1056"/>
      <c r="CG44" s="923"/>
      <c r="CH44" s="988" t="s">
        <v>2399</v>
      </c>
      <c r="CI44" s="988">
        <v>2027.0</v>
      </c>
      <c r="CJ44" s="923"/>
      <c r="CK44" s="923"/>
      <c r="CL44" s="988">
        <v>5.563982953E9</v>
      </c>
      <c r="CM44" s="988" t="s">
        <v>2224</v>
      </c>
      <c r="CN44" s="923"/>
      <c r="CO44" s="988" t="b">
        <v>0</v>
      </c>
      <c r="CP44" s="988" t="s">
        <v>2877</v>
      </c>
      <c r="CQ44" s="923"/>
      <c r="CR44" s="988" t="b">
        <v>0</v>
      </c>
      <c r="CS44" s="988" t="b">
        <v>0</v>
      </c>
      <c r="CT44" s="988" t="s">
        <v>2226</v>
      </c>
      <c r="CU44" s="923"/>
      <c r="CV44" s="988" t="s">
        <v>2878</v>
      </c>
      <c r="CW44" s="923"/>
      <c r="CX44" s="923"/>
      <c r="CY44" s="923"/>
      <c r="CZ44" s="988" t="s">
        <v>727</v>
      </c>
      <c r="DA44" s="923"/>
      <c r="DB44" s="988" t="s">
        <v>2228</v>
      </c>
      <c r="DC44" s="923"/>
      <c r="DD44" s="988" t="s">
        <v>2229</v>
      </c>
      <c r="DE44" s="923"/>
      <c r="DF44" s="923"/>
      <c r="DG44" s="923"/>
      <c r="DH44" s="923"/>
    </row>
    <row r="45">
      <c r="A45" s="988" t="s">
        <v>2879</v>
      </c>
      <c r="B45" s="988" t="s">
        <v>989</v>
      </c>
      <c r="C45" s="988" t="s">
        <v>990</v>
      </c>
      <c r="D45" s="988" t="s">
        <v>991</v>
      </c>
      <c r="E45" s="988" t="s">
        <v>2880</v>
      </c>
      <c r="F45" s="988" t="s">
        <v>32</v>
      </c>
      <c r="G45" s="923"/>
      <c r="H45" s="923"/>
      <c r="I45" s="923"/>
      <c r="J45" s="923"/>
      <c r="K45" s="923"/>
      <c r="L45" s="923"/>
      <c r="M45" s="923"/>
      <c r="N45" s="923"/>
      <c r="O45" s="923"/>
      <c r="P45" s="988" t="s">
        <v>2881</v>
      </c>
      <c r="Q45" s="988" t="s">
        <v>706</v>
      </c>
      <c r="R45" s="923"/>
      <c r="S45" s="988" t="s">
        <v>2882</v>
      </c>
      <c r="T45" s="988" t="s">
        <v>2073</v>
      </c>
      <c r="U45" s="988" t="b">
        <v>0</v>
      </c>
      <c r="V45" s="923"/>
      <c r="W45" s="923"/>
      <c r="X45" s="988" t="s">
        <v>306</v>
      </c>
      <c r="Y45" s="923"/>
      <c r="Z45" s="988" t="b">
        <v>0</v>
      </c>
      <c r="AA45" s="988" t="s">
        <v>2883</v>
      </c>
      <c r="AB45" s="988" t="s">
        <v>298</v>
      </c>
      <c r="AC45" s="988" t="b">
        <v>1</v>
      </c>
      <c r="AD45" s="988" t="b">
        <v>0</v>
      </c>
      <c r="AE45" s="988" t="b">
        <v>0</v>
      </c>
      <c r="AF45" s="988" t="b">
        <v>0</v>
      </c>
      <c r="AG45" s="988" t="b">
        <v>0</v>
      </c>
      <c r="AH45" s="988" t="b">
        <v>0</v>
      </c>
      <c r="AI45" s="923"/>
      <c r="AJ45" s="923"/>
      <c r="AK45" s="988" t="s">
        <v>2884</v>
      </c>
      <c r="AL45" s="988" t="s">
        <v>2214</v>
      </c>
      <c r="AM45" s="988" t="b">
        <v>1</v>
      </c>
      <c r="AN45" s="923"/>
      <c r="AO45" s="923"/>
      <c r="AP45" s="988" t="s">
        <v>255</v>
      </c>
      <c r="AQ45" s="923"/>
      <c r="AR45" s="988" t="s">
        <v>2216</v>
      </c>
      <c r="AS45" s="988" t="s">
        <v>1200</v>
      </c>
      <c r="AT45" s="988" t="s">
        <v>989</v>
      </c>
      <c r="AU45" s="988" t="s">
        <v>990</v>
      </c>
      <c r="AV45" s="988" t="s">
        <v>991</v>
      </c>
      <c r="AW45" s="923"/>
      <c r="AX45" s="988" t="b">
        <v>0</v>
      </c>
      <c r="AZ45" s="923"/>
      <c r="BA45" s="923"/>
      <c r="BB45" s="988" t="b">
        <v>0</v>
      </c>
      <c r="BC45" s="988" t="b">
        <v>0</v>
      </c>
      <c r="BD45" s="988" t="b">
        <v>0</v>
      </c>
      <c r="BE45" s="923"/>
      <c r="BF45" s="988" t="b">
        <v>0</v>
      </c>
      <c r="BG45" s="923"/>
      <c r="BH45" s="923"/>
      <c r="BI45" s="923"/>
      <c r="BJ45" s="923"/>
      <c r="BK45" s="923"/>
      <c r="BL45" s="923"/>
      <c r="BM45" s="988" t="s">
        <v>2885</v>
      </c>
      <c r="BN45" s="988" t="s">
        <v>2886</v>
      </c>
      <c r="BO45" s="988" t="s">
        <v>2255</v>
      </c>
      <c r="BP45" s="988" t="s">
        <v>2256</v>
      </c>
      <c r="BQ45" s="988" t="s">
        <v>2257</v>
      </c>
      <c r="BR45" s="923"/>
      <c r="BS45" s="923"/>
      <c r="BT45" s="923"/>
      <c r="BU45" s="988">
        <v>4.521435877E9</v>
      </c>
      <c r="BV45" s="923"/>
      <c r="BW45" s="988" t="s">
        <v>2220</v>
      </c>
      <c r="BX45" s="988" t="s">
        <v>2886</v>
      </c>
      <c r="BY45" s="988" t="s">
        <v>2887</v>
      </c>
      <c r="BZ45" s="923"/>
      <c r="CA45" s="988">
        <v>60190.0</v>
      </c>
      <c r="CB45" s="923"/>
      <c r="CC45" s="988" t="s">
        <v>297</v>
      </c>
      <c r="CD45" s="988" t="s">
        <v>2888</v>
      </c>
      <c r="CE45" s="1060">
        <v>26211.0</v>
      </c>
      <c r="CF45" s="1056"/>
      <c r="CG45" s="923"/>
      <c r="CH45" s="988" t="s">
        <v>2889</v>
      </c>
      <c r="CI45" s="988">
        <v>2029.0</v>
      </c>
      <c r="CJ45" s="923"/>
      <c r="CK45" s="923"/>
      <c r="CL45" s="988">
        <v>4.521435877E9</v>
      </c>
      <c r="CM45" s="988" t="s">
        <v>2294</v>
      </c>
      <c r="CN45" s="923"/>
      <c r="CO45" s="988" t="b">
        <v>0</v>
      </c>
      <c r="CP45" s="988" t="s">
        <v>2890</v>
      </c>
      <c r="CQ45" s="923"/>
      <c r="CR45" s="988" t="b">
        <v>0</v>
      </c>
      <c r="CS45" s="988" t="b">
        <v>0</v>
      </c>
      <c r="CT45" s="988" t="s">
        <v>2891</v>
      </c>
      <c r="CU45" s="923"/>
      <c r="CV45" s="988" t="s">
        <v>2892</v>
      </c>
      <c r="CW45" s="923"/>
      <c r="CX45" s="923"/>
      <c r="CY45" s="923"/>
      <c r="CZ45" s="988" t="s">
        <v>727</v>
      </c>
      <c r="DA45" s="923"/>
      <c r="DB45" s="988" t="s">
        <v>2366</v>
      </c>
      <c r="DC45" s="923"/>
      <c r="DD45" s="988" t="s">
        <v>2893</v>
      </c>
      <c r="DE45" s="923"/>
      <c r="DF45" s="923"/>
      <c r="DG45" s="923"/>
      <c r="DH45" s="923"/>
    </row>
    <row r="46">
      <c r="A46" s="988">
        <v>1.62106213E9</v>
      </c>
      <c r="B46" s="988" t="s">
        <v>929</v>
      </c>
      <c r="C46" s="988" t="s">
        <v>930</v>
      </c>
      <c r="D46" s="988" t="s">
        <v>931</v>
      </c>
      <c r="E46" s="988" t="s">
        <v>2894</v>
      </c>
      <c r="F46" s="988" t="s">
        <v>32</v>
      </c>
      <c r="G46" s="923"/>
      <c r="H46" s="923"/>
      <c r="I46" s="923"/>
      <c r="J46" s="923"/>
      <c r="K46" s="923"/>
      <c r="L46" s="923"/>
      <c r="M46" s="923"/>
      <c r="N46" s="923"/>
      <c r="O46" s="923"/>
      <c r="P46" s="988" t="s">
        <v>2895</v>
      </c>
      <c r="Q46" s="988" t="s">
        <v>706</v>
      </c>
      <c r="R46" s="923"/>
      <c r="S46" s="988" t="s">
        <v>2896</v>
      </c>
      <c r="T46" s="988" t="s">
        <v>2073</v>
      </c>
      <c r="U46" s="988" t="b">
        <v>0</v>
      </c>
      <c r="V46" s="923"/>
      <c r="W46" s="923"/>
      <c r="X46" s="988" t="s">
        <v>306</v>
      </c>
      <c r="Y46" s="923"/>
      <c r="Z46" s="988" t="b">
        <v>0</v>
      </c>
      <c r="AA46" s="988" t="s">
        <v>2897</v>
      </c>
      <c r="AB46" s="988" t="s">
        <v>2898</v>
      </c>
      <c r="AC46" s="988" t="b">
        <v>1</v>
      </c>
      <c r="AD46" s="988" t="b">
        <v>0</v>
      </c>
      <c r="AE46" s="988" t="b">
        <v>0</v>
      </c>
      <c r="AF46" s="988" t="b">
        <v>0</v>
      </c>
      <c r="AG46" s="988" t="b">
        <v>0</v>
      </c>
      <c r="AH46" s="988" t="b">
        <v>0</v>
      </c>
      <c r="AI46" s="923"/>
      <c r="AJ46" s="923"/>
      <c r="AK46" s="988" t="s">
        <v>2899</v>
      </c>
      <c r="AL46" s="988" t="s">
        <v>2214</v>
      </c>
      <c r="AM46" s="988" t="b">
        <v>1</v>
      </c>
      <c r="AN46" s="923"/>
      <c r="AO46" s="923"/>
      <c r="AP46" s="988" t="s">
        <v>255</v>
      </c>
      <c r="AQ46" s="988" t="s">
        <v>2900</v>
      </c>
      <c r="AR46" s="988" t="s">
        <v>2216</v>
      </c>
      <c r="AS46" s="988" t="s">
        <v>724</v>
      </c>
      <c r="AT46" s="988" t="s">
        <v>929</v>
      </c>
      <c r="AU46" s="988" t="s">
        <v>930</v>
      </c>
      <c r="AV46" s="988" t="s">
        <v>931</v>
      </c>
      <c r="AW46" s="923"/>
      <c r="AX46" s="988" t="b">
        <v>0</v>
      </c>
      <c r="AZ46" s="923"/>
      <c r="BA46" s="923"/>
      <c r="BB46" s="988" t="b">
        <v>0</v>
      </c>
      <c r="BC46" s="988" t="b">
        <v>0</v>
      </c>
      <c r="BD46" s="988" t="b">
        <v>0</v>
      </c>
      <c r="BE46" s="923"/>
      <c r="BF46" s="988" t="b">
        <v>0</v>
      </c>
      <c r="BG46" s="988" t="s">
        <v>718</v>
      </c>
      <c r="BH46" s="988" t="s">
        <v>2217</v>
      </c>
      <c r="BI46" s="923"/>
      <c r="BJ46" s="923"/>
      <c r="BL46" s="923"/>
      <c r="BM46" s="988" t="s">
        <v>2901</v>
      </c>
      <c r="BN46" s="988" t="s">
        <v>2902</v>
      </c>
      <c r="BO46" s="988" t="s">
        <v>2255</v>
      </c>
      <c r="BP46" s="988" t="s">
        <v>2256</v>
      </c>
      <c r="BQ46" s="988" t="s">
        <v>2257</v>
      </c>
      <c r="BR46" s="923"/>
      <c r="BS46" s="923"/>
      <c r="BT46" s="923"/>
      <c r="BU46" s="988">
        <v>5.534906438E9</v>
      </c>
      <c r="BV46" s="923"/>
      <c r="BW46" s="988" t="s">
        <v>711</v>
      </c>
      <c r="BX46" s="988" t="s">
        <v>2902</v>
      </c>
      <c r="BY46" s="988" t="s">
        <v>2903</v>
      </c>
      <c r="BZ46" s="923"/>
      <c r="CA46" s="988">
        <v>11320.0</v>
      </c>
      <c r="CB46" s="923"/>
      <c r="CC46" s="988" t="s">
        <v>297</v>
      </c>
      <c r="CD46" s="988" t="s">
        <v>2904</v>
      </c>
      <c r="CE46" s="1060">
        <v>34524.0</v>
      </c>
      <c r="CF46" s="1056"/>
      <c r="CG46" s="923"/>
      <c r="CH46" s="988" t="s">
        <v>2905</v>
      </c>
      <c r="CI46" s="988">
        <v>2027.0</v>
      </c>
      <c r="CJ46" s="923"/>
      <c r="CK46" s="923"/>
      <c r="CL46" s="988">
        <v>5.534906438E9</v>
      </c>
      <c r="CM46" s="988" t="s">
        <v>2224</v>
      </c>
      <c r="CN46" s="923"/>
      <c r="CO46" s="988" t="b">
        <v>0</v>
      </c>
      <c r="CP46" s="988" t="s">
        <v>2906</v>
      </c>
      <c r="CQ46" s="923"/>
      <c r="CR46" s="988" t="b">
        <v>0</v>
      </c>
      <c r="CS46" s="988" t="b">
        <v>0</v>
      </c>
      <c r="CT46" s="988" t="s">
        <v>2650</v>
      </c>
      <c r="CU46" s="988" t="s">
        <v>2026</v>
      </c>
      <c r="CV46" s="988" t="s">
        <v>2907</v>
      </c>
      <c r="CW46" s="923"/>
      <c r="CX46" s="923"/>
      <c r="CY46" s="923"/>
      <c r="CZ46" s="988" t="s">
        <v>727</v>
      </c>
      <c r="DA46" s="923"/>
      <c r="DB46" s="988" t="s">
        <v>2228</v>
      </c>
      <c r="DC46" s="923"/>
      <c r="DD46" s="988" t="s">
        <v>2234</v>
      </c>
      <c r="DE46" s="923"/>
      <c r="DF46" s="923"/>
      <c r="DG46" s="923"/>
      <c r="DH46" s="923"/>
    </row>
    <row r="47">
      <c r="A47" s="988">
        <v>2.48575328E9</v>
      </c>
      <c r="B47" s="988" t="s">
        <v>2439</v>
      </c>
      <c r="C47" s="988" t="s">
        <v>2440</v>
      </c>
      <c r="D47" s="988" t="s">
        <v>2441</v>
      </c>
      <c r="E47" s="988" t="s">
        <v>2908</v>
      </c>
      <c r="F47" s="988" t="s">
        <v>32</v>
      </c>
      <c r="G47" s="923"/>
      <c r="H47" s="923"/>
      <c r="I47" s="923"/>
      <c r="J47" s="923"/>
      <c r="K47" s="923"/>
      <c r="L47" s="923"/>
      <c r="M47" s="923"/>
      <c r="N47" s="923"/>
      <c r="O47" s="923"/>
      <c r="P47" s="988" t="s">
        <v>2909</v>
      </c>
      <c r="Q47" s="988" t="s">
        <v>706</v>
      </c>
      <c r="R47" s="923"/>
      <c r="S47" s="988" t="s">
        <v>2910</v>
      </c>
      <c r="T47" s="988" t="s">
        <v>2073</v>
      </c>
      <c r="U47" s="988" t="b">
        <v>0</v>
      </c>
      <c r="V47" s="923"/>
      <c r="W47" s="923"/>
      <c r="X47" s="988" t="s">
        <v>306</v>
      </c>
      <c r="Y47" s="923"/>
      <c r="Z47" s="988" t="b">
        <v>0</v>
      </c>
      <c r="AA47" s="988" t="s">
        <v>2911</v>
      </c>
      <c r="AB47" s="988" t="s">
        <v>2912</v>
      </c>
      <c r="AC47" s="988" t="b">
        <v>1</v>
      </c>
      <c r="AD47" s="988" t="b">
        <v>0</v>
      </c>
      <c r="AE47" s="988" t="b">
        <v>0</v>
      </c>
      <c r="AF47" s="988" t="b">
        <v>0</v>
      </c>
      <c r="AG47" s="988" t="b">
        <v>0</v>
      </c>
      <c r="AH47" s="988" t="b">
        <v>0</v>
      </c>
      <c r="AI47" s="923"/>
      <c r="AJ47" s="923"/>
      <c r="AK47" s="988" t="s">
        <v>2913</v>
      </c>
      <c r="AL47" s="988" t="s">
        <v>2214</v>
      </c>
      <c r="AM47" s="988" t="b">
        <v>1</v>
      </c>
      <c r="AN47" s="923"/>
      <c r="AO47" s="923"/>
      <c r="AP47" s="988" t="s">
        <v>255</v>
      </c>
      <c r="AQ47" s="988" t="s">
        <v>2914</v>
      </c>
      <c r="AR47" s="988" t="s">
        <v>2216</v>
      </c>
      <c r="AS47" s="988" t="s">
        <v>1200</v>
      </c>
      <c r="AT47" s="988" t="s">
        <v>2379</v>
      </c>
      <c r="AU47" s="988" t="s">
        <v>2380</v>
      </c>
      <c r="AV47" s="988" t="s">
        <v>2381</v>
      </c>
      <c r="AW47" s="923"/>
      <c r="AX47" s="988" t="b">
        <v>0</v>
      </c>
      <c r="AZ47" s="923"/>
      <c r="BA47" s="923"/>
      <c r="BB47" s="988" t="b">
        <v>0</v>
      </c>
      <c r="BC47" s="988" t="b">
        <v>0</v>
      </c>
      <c r="BD47" s="988" t="b">
        <v>0</v>
      </c>
      <c r="BE47" s="923"/>
      <c r="BF47" s="988" t="b">
        <v>0</v>
      </c>
      <c r="BG47" s="923"/>
      <c r="BH47" s="923"/>
      <c r="BI47" s="923"/>
      <c r="BJ47" s="923"/>
      <c r="BL47" s="923"/>
      <c r="BM47" s="988" t="s">
        <v>2915</v>
      </c>
      <c r="BN47" s="988" t="s">
        <v>2916</v>
      </c>
      <c r="BO47" s="988" t="s">
        <v>2255</v>
      </c>
      <c r="BP47" s="988" t="s">
        <v>2256</v>
      </c>
      <c r="BQ47" s="988" t="s">
        <v>2257</v>
      </c>
      <c r="BR47" s="923"/>
      <c r="BS47" s="923"/>
      <c r="BT47" s="923"/>
      <c r="BU47" s="988">
        <v>3.31013609E9</v>
      </c>
      <c r="BV47" s="923"/>
      <c r="BW47" s="988" t="s">
        <v>2220</v>
      </c>
      <c r="BX47" s="988" t="s">
        <v>2917</v>
      </c>
      <c r="BY47" s="988" t="s">
        <v>2918</v>
      </c>
      <c r="BZ47" s="923"/>
      <c r="CA47" s="988">
        <v>44910.0</v>
      </c>
      <c r="CB47" s="923"/>
      <c r="CC47" s="988" t="s">
        <v>297</v>
      </c>
      <c r="CD47" s="988" t="s">
        <v>2919</v>
      </c>
      <c r="CE47" s="1060">
        <v>34792.0</v>
      </c>
      <c r="CF47" s="1056"/>
      <c r="CG47" s="923"/>
      <c r="CH47" s="988" t="s">
        <v>2920</v>
      </c>
      <c r="CI47" s="988">
        <v>2033.0</v>
      </c>
      <c r="CJ47" s="923"/>
      <c r="CK47" s="923"/>
      <c r="CL47" s="988">
        <v>3.31013609E9</v>
      </c>
      <c r="CM47" s="988" t="s">
        <v>2224</v>
      </c>
      <c r="CN47" s="923"/>
      <c r="CO47" s="988" t="b">
        <v>0</v>
      </c>
      <c r="CP47" s="988" t="s">
        <v>2921</v>
      </c>
      <c r="CQ47" s="923"/>
      <c r="CR47" s="988" t="b">
        <v>0</v>
      </c>
      <c r="CS47" s="988" t="b">
        <v>0</v>
      </c>
      <c r="CT47" s="988" t="s">
        <v>2922</v>
      </c>
      <c r="CU47" s="923"/>
      <c r="CV47" s="988" t="s">
        <v>2923</v>
      </c>
      <c r="CW47" s="923"/>
      <c r="CX47" s="923"/>
      <c r="CY47" s="923"/>
      <c r="CZ47" s="988" t="s">
        <v>727</v>
      </c>
      <c r="DA47" s="923"/>
      <c r="DB47" s="988" t="s">
        <v>2228</v>
      </c>
      <c r="DC47" s="923"/>
      <c r="DD47" s="988" t="s">
        <v>2553</v>
      </c>
      <c r="DE47" s="923"/>
      <c r="DF47" s="923"/>
      <c r="DG47" s="923"/>
      <c r="DH47" s="923"/>
    </row>
    <row r="48">
      <c r="A48" s="988">
        <v>1.814817118E9</v>
      </c>
      <c r="B48" s="988" t="s">
        <v>989</v>
      </c>
      <c r="C48" s="988" t="s">
        <v>990</v>
      </c>
      <c r="D48" s="988" t="s">
        <v>991</v>
      </c>
      <c r="E48" s="988" t="s">
        <v>2924</v>
      </c>
      <c r="F48" s="988" t="s">
        <v>32</v>
      </c>
      <c r="H48" s="923"/>
      <c r="J48" s="1056"/>
      <c r="L48" s="923"/>
      <c r="M48" s="923"/>
      <c r="N48" s="923"/>
      <c r="O48" s="923"/>
      <c r="P48" s="988" t="s">
        <v>2925</v>
      </c>
      <c r="Q48" s="988" t="s">
        <v>706</v>
      </c>
      <c r="R48" s="923"/>
      <c r="S48" s="988" t="s">
        <v>2926</v>
      </c>
      <c r="T48" s="923"/>
      <c r="U48" s="988" t="b">
        <v>0</v>
      </c>
      <c r="V48" s="923"/>
      <c r="W48" s="923"/>
      <c r="X48" s="923"/>
      <c r="Z48" s="988" t="b">
        <v>0</v>
      </c>
      <c r="AA48" s="988" t="s">
        <v>2927</v>
      </c>
      <c r="AB48" s="988" t="s">
        <v>297</v>
      </c>
      <c r="AC48" s="988" t="b">
        <v>1</v>
      </c>
      <c r="AD48" s="988" t="b">
        <v>0</v>
      </c>
      <c r="AE48" s="988" t="b">
        <v>0</v>
      </c>
      <c r="AF48" s="988" t="b">
        <v>0</v>
      </c>
      <c r="AG48" s="988" t="b">
        <v>0</v>
      </c>
      <c r="AH48" s="988" t="b">
        <v>0</v>
      </c>
      <c r="AI48" s="923"/>
      <c r="AJ48" s="923"/>
      <c r="AK48" s="988" t="s">
        <v>2928</v>
      </c>
      <c r="AL48" s="988" t="s">
        <v>2214</v>
      </c>
      <c r="AM48" s="988" t="b">
        <v>1</v>
      </c>
      <c r="AN48" s="923"/>
      <c r="AO48" s="923"/>
      <c r="AP48" s="988" t="s">
        <v>255</v>
      </c>
      <c r="AQ48" s="988" t="s">
        <v>2929</v>
      </c>
      <c r="AR48" s="988" t="s">
        <v>2216</v>
      </c>
      <c r="AS48" s="988" t="s">
        <v>1200</v>
      </c>
      <c r="AT48" s="988" t="s">
        <v>2930</v>
      </c>
      <c r="AU48" s="988" t="s">
        <v>2931</v>
      </c>
      <c r="AV48" s="988" t="s">
        <v>2932</v>
      </c>
      <c r="AW48" s="988" t="s">
        <v>717</v>
      </c>
      <c r="AX48" s="988" t="b">
        <v>0</v>
      </c>
      <c r="BA48" s="923"/>
      <c r="BB48" s="988" t="b">
        <v>0</v>
      </c>
      <c r="BC48" s="988" t="b">
        <v>0</v>
      </c>
      <c r="BD48" s="988" t="b">
        <v>0</v>
      </c>
      <c r="BE48" s="923"/>
      <c r="BF48" s="988" t="b">
        <v>0</v>
      </c>
      <c r="BG48" s="923"/>
      <c r="BH48" s="923"/>
      <c r="BI48" s="923"/>
      <c r="BJ48" s="923"/>
      <c r="BL48" s="923"/>
      <c r="BM48" s="988" t="s">
        <v>2933</v>
      </c>
      <c r="BN48" s="988" t="s">
        <v>2934</v>
      </c>
      <c r="BO48" s="988" t="s">
        <v>2206</v>
      </c>
      <c r="BP48" s="988" t="s">
        <v>2207</v>
      </c>
      <c r="BQ48" s="988" t="s">
        <v>2208</v>
      </c>
      <c r="BR48" s="923"/>
      <c r="BS48" s="923"/>
      <c r="BU48" s="988">
        <v>3.339555439E9</v>
      </c>
      <c r="BW48" s="988" t="s">
        <v>2220</v>
      </c>
      <c r="BX48" s="988" t="s">
        <v>2934</v>
      </c>
      <c r="BY48" s="988" t="s">
        <v>2935</v>
      </c>
      <c r="BZ48" s="923"/>
      <c r="CA48" s="988">
        <v>44300.0</v>
      </c>
      <c r="CB48" s="923"/>
      <c r="CC48" s="988" t="s">
        <v>297</v>
      </c>
      <c r="CD48" s="988" t="s">
        <v>2936</v>
      </c>
      <c r="CE48" s="1060">
        <v>25261.0</v>
      </c>
      <c r="CF48" s="923"/>
      <c r="CG48" s="923"/>
      <c r="CH48" s="988" t="s">
        <v>2553</v>
      </c>
      <c r="CI48" s="988">
        <v>2028.0</v>
      </c>
      <c r="CJ48" s="923"/>
      <c r="CK48" s="923"/>
      <c r="CL48" s="988" t="s">
        <v>2937</v>
      </c>
      <c r="CM48" s="988" t="s">
        <v>2224</v>
      </c>
      <c r="CN48" s="923"/>
      <c r="CO48" s="988" t="b">
        <v>0</v>
      </c>
      <c r="CP48" s="988" t="s">
        <v>2938</v>
      </c>
      <c r="CQ48" s="923"/>
      <c r="CR48" s="988" t="b">
        <v>0</v>
      </c>
      <c r="CS48" s="988" t="b">
        <v>0</v>
      </c>
      <c r="CT48" s="988" t="s">
        <v>2699</v>
      </c>
      <c r="CU48" s="923"/>
      <c r="CV48" s="988" t="s">
        <v>2939</v>
      </c>
      <c r="CW48" s="923"/>
      <c r="CX48" s="923"/>
      <c r="CY48" s="923"/>
      <c r="CZ48" s="988" t="s">
        <v>727</v>
      </c>
      <c r="DA48" s="923"/>
      <c r="DB48" s="988" t="s">
        <v>2228</v>
      </c>
      <c r="DC48" s="923"/>
      <c r="DD48" s="988" t="s">
        <v>2920</v>
      </c>
      <c r="DE48" s="923"/>
      <c r="DF48" s="923"/>
      <c r="DG48" s="923"/>
      <c r="DH48" s="923"/>
    </row>
    <row r="49">
      <c r="A49" s="988">
        <v>2.117714513E9</v>
      </c>
      <c r="B49" s="988" t="s">
        <v>929</v>
      </c>
      <c r="C49" s="988" t="s">
        <v>930</v>
      </c>
      <c r="D49" s="988" t="s">
        <v>931</v>
      </c>
      <c r="E49" s="988" t="s">
        <v>2940</v>
      </c>
      <c r="F49" s="988" t="s">
        <v>32</v>
      </c>
      <c r="G49" s="923"/>
      <c r="H49" s="923"/>
      <c r="I49" s="923"/>
      <c r="J49" s="923"/>
      <c r="K49" s="923"/>
      <c r="L49" s="923"/>
      <c r="M49" s="923"/>
      <c r="N49" s="923"/>
      <c r="O49" s="923"/>
      <c r="P49" s="988" t="s">
        <v>2941</v>
      </c>
      <c r="Q49" s="988" t="s">
        <v>706</v>
      </c>
      <c r="R49" s="923"/>
      <c r="S49" s="988" t="s">
        <v>345</v>
      </c>
      <c r="T49" s="988" t="s">
        <v>2073</v>
      </c>
      <c r="U49" s="988" t="b">
        <v>0</v>
      </c>
      <c r="V49" s="923"/>
      <c r="W49" s="988" t="s">
        <v>2281</v>
      </c>
      <c r="X49" s="988" t="s">
        <v>306</v>
      </c>
      <c r="Y49" s="923"/>
      <c r="Z49" s="988" t="b">
        <v>0</v>
      </c>
      <c r="AA49" s="988" t="s">
        <v>2942</v>
      </c>
      <c r="AB49" s="988" t="s">
        <v>2943</v>
      </c>
      <c r="AC49" s="988" t="b">
        <v>1</v>
      </c>
      <c r="AD49" s="988" t="b">
        <v>0</v>
      </c>
      <c r="AE49" s="988" t="b">
        <v>0</v>
      </c>
      <c r="AF49" s="988" t="b">
        <v>0</v>
      </c>
      <c r="AG49" s="988" t="b">
        <v>0</v>
      </c>
      <c r="AH49" s="988" t="b">
        <v>0</v>
      </c>
      <c r="AI49" s="923"/>
      <c r="AJ49" s="923"/>
      <c r="AK49" s="988" t="s">
        <v>2944</v>
      </c>
      <c r="AL49" s="988" t="s">
        <v>2286</v>
      </c>
      <c r="AM49" s="988" t="b">
        <v>1</v>
      </c>
      <c r="AN49" s="923"/>
      <c r="AO49" s="923"/>
      <c r="AP49" s="988" t="s">
        <v>255</v>
      </c>
      <c r="AQ49" s="988" t="s">
        <v>2945</v>
      </c>
      <c r="AR49" s="988" t="s">
        <v>2216</v>
      </c>
      <c r="AS49" s="988" t="s">
        <v>724</v>
      </c>
      <c r="AT49" s="988" t="s">
        <v>929</v>
      </c>
      <c r="AU49" s="988" t="s">
        <v>930</v>
      </c>
      <c r="AV49" s="988" t="s">
        <v>931</v>
      </c>
      <c r="AW49" s="923"/>
      <c r="AX49" s="988" t="b">
        <v>0</v>
      </c>
      <c r="AZ49" s="923"/>
      <c r="BA49" s="923"/>
      <c r="BB49" s="988" t="b">
        <v>0</v>
      </c>
      <c r="BC49" s="988" t="b">
        <v>0</v>
      </c>
      <c r="BD49" s="988" t="b">
        <v>0</v>
      </c>
      <c r="BE49" s="923"/>
      <c r="BF49" s="988" t="b">
        <v>0</v>
      </c>
      <c r="BG49" s="988" t="s">
        <v>718</v>
      </c>
      <c r="BH49" s="988" t="s">
        <v>2217</v>
      </c>
      <c r="BI49" s="923"/>
      <c r="BJ49" s="923"/>
      <c r="BL49" s="988" t="s">
        <v>2946</v>
      </c>
      <c r="BM49" s="988" t="s">
        <v>2947</v>
      </c>
      <c r="BN49" s="988" t="s">
        <v>2948</v>
      </c>
      <c r="BO49" s="988" t="s">
        <v>2206</v>
      </c>
      <c r="BP49" s="988" t="s">
        <v>2207</v>
      </c>
      <c r="BQ49" s="988" t="s">
        <v>2208</v>
      </c>
      <c r="BR49" s="923"/>
      <c r="BS49" s="923"/>
      <c r="BT49" s="923"/>
      <c r="BU49" s="988">
        <v>4.493952647E9</v>
      </c>
      <c r="BV49" s="923"/>
      <c r="BW49" s="988" t="s">
        <v>711</v>
      </c>
      <c r="BX49" s="988" t="s">
        <v>2948</v>
      </c>
      <c r="BY49" s="988" t="s">
        <v>2949</v>
      </c>
      <c r="BZ49" s="923"/>
      <c r="CA49" s="988">
        <v>27148.0</v>
      </c>
      <c r="CB49" s="923"/>
      <c r="CC49" s="988" t="s">
        <v>297</v>
      </c>
      <c r="CD49" s="988" t="s">
        <v>2950</v>
      </c>
      <c r="CE49" s="1060">
        <v>34566.0</v>
      </c>
      <c r="CF49" s="1056"/>
      <c r="CG49" s="923"/>
      <c r="CH49" s="988" t="s">
        <v>2951</v>
      </c>
      <c r="CI49" s="988">
        <v>2031.0</v>
      </c>
      <c r="CJ49" s="923"/>
      <c r="CK49" s="923"/>
      <c r="CL49" s="988">
        <v>4.493952647E9</v>
      </c>
      <c r="CM49" s="988" t="s">
        <v>2224</v>
      </c>
      <c r="CN49" s="923"/>
      <c r="CO49" s="988" t="b">
        <v>0</v>
      </c>
      <c r="CP49" s="988" t="s">
        <v>2952</v>
      </c>
      <c r="CQ49" s="923"/>
      <c r="CR49" s="988" t="b">
        <v>0</v>
      </c>
      <c r="CS49" s="988" t="b">
        <v>0</v>
      </c>
      <c r="CT49" s="988" t="s">
        <v>2650</v>
      </c>
      <c r="CU49" s="988" t="s">
        <v>2325</v>
      </c>
      <c r="CV49" s="988" t="s">
        <v>2953</v>
      </c>
      <c r="CW49" s="923"/>
      <c r="CX49" s="923"/>
      <c r="CY49" s="923"/>
      <c r="CZ49" s="988" t="s">
        <v>727</v>
      </c>
      <c r="DA49" s="923"/>
      <c r="DB49" s="988" t="s">
        <v>2228</v>
      </c>
      <c r="DC49" s="923"/>
      <c r="DD49" s="988" t="s">
        <v>2954</v>
      </c>
      <c r="DE49" s="923"/>
      <c r="DF49" s="923"/>
      <c r="DG49" s="923"/>
      <c r="DH49" s="923"/>
    </row>
    <row r="50">
      <c r="A50" s="988">
        <v>2.340666829E9</v>
      </c>
      <c r="B50" s="988" t="s">
        <v>929</v>
      </c>
      <c r="C50" s="988" t="s">
        <v>930</v>
      </c>
      <c r="D50" s="988" t="s">
        <v>931</v>
      </c>
      <c r="E50" s="988" t="s">
        <v>2955</v>
      </c>
      <c r="F50" s="988" t="s">
        <v>32</v>
      </c>
      <c r="G50" s="923"/>
      <c r="H50" s="923"/>
      <c r="I50" s="923"/>
      <c r="J50" s="923"/>
      <c r="K50" s="923"/>
      <c r="L50" s="923"/>
      <c r="M50" s="988" t="s">
        <v>2956</v>
      </c>
      <c r="N50" s="923"/>
      <c r="O50" s="923"/>
      <c r="P50" s="988" t="s">
        <v>2957</v>
      </c>
      <c r="Q50" s="988" t="s">
        <v>706</v>
      </c>
      <c r="R50" s="923"/>
      <c r="S50" s="988" t="s">
        <v>2958</v>
      </c>
      <c r="T50" s="988" t="s">
        <v>2073</v>
      </c>
      <c r="U50" s="988" t="b">
        <v>0</v>
      </c>
      <c r="V50" s="923"/>
      <c r="W50" s="988" t="s">
        <v>2332</v>
      </c>
      <c r="X50" s="988" t="s">
        <v>184</v>
      </c>
      <c r="Y50" s="923"/>
      <c r="Z50" s="988" t="b">
        <v>0</v>
      </c>
      <c r="AA50" s="988" t="s">
        <v>2959</v>
      </c>
      <c r="AB50" s="988" t="s">
        <v>2229</v>
      </c>
      <c r="AC50" s="988" t="b">
        <v>1</v>
      </c>
      <c r="AD50" s="988" t="b">
        <v>0</v>
      </c>
      <c r="AE50" s="988" t="b">
        <v>0</v>
      </c>
      <c r="AF50" s="988" t="b">
        <v>0</v>
      </c>
      <c r="AG50" s="988" t="b">
        <v>0</v>
      </c>
      <c r="AH50" s="988" t="b">
        <v>0</v>
      </c>
      <c r="AI50" s="923"/>
      <c r="AJ50" s="923"/>
      <c r="AK50" s="988" t="s">
        <v>2960</v>
      </c>
      <c r="AL50" s="988" t="s">
        <v>2286</v>
      </c>
      <c r="AM50" s="988" t="b">
        <v>1</v>
      </c>
      <c r="AN50" s="923"/>
      <c r="AO50" s="923"/>
      <c r="AP50" s="988" t="s">
        <v>255</v>
      </c>
      <c r="AQ50" s="988" t="s">
        <v>2961</v>
      </c>
      <c r="AR50" s="988" t="s">
        <v>2216</v>
      </c>
      <c r="AS50" s="988" t="s">
        <v>724</v>
      </c>
      <c r="AT50" s="988" t="s">
        <v>2255</v>
      </c>
      <c r="AU50" s="988" t="s">
        <v>2256</v>
      </c>
      <c r="AV50" s="988" t="s">
        <v>2257</v>
      </c>
      <c r="AW50" s="988" t="s">
        <v>717</v>
      </c>
      <c r="AX50" s="988" t="b">
        <v>0</v>
      </c>
      <c r="AZ50" s="923"/>
      <c r="BA50" s="923"/>
      <c r="BB50" s="988" t="b">
        <v>0</v>
      </c>
      <c r="BC50" s="988" t="b">
        <v>0</v>
      </c>
      <c r="BD50" s="988" t="b">
        <v>0</v>
      </c>
      <c r="BE50" s="923"/>
      <c r="BF50" s="988" t="b">
        <v>0</v>
      </c>
      <c r="BG50" s="923"/>
      <c r="BH50" s="923"/>
      <c r="BI50" s="923"/>
      <c r="BJ50" s="988" t="s">
        <v>2430</v>
      </c>
      <c r="BL50" s="988" t="s">
        <v>2962</v>
      </c>
      <c r="BM50" s="988" t="s">
        <v>2377</v>
      </c>
      <c r="BN50" s="988" t="s">
        <v>2963</v>
      </c>
      <c r="BO50" s="988" t="s">
        <v>2206</v>
      </c>
      <c r="BP50" s="988" t="s">
        <v>2207</v>
      </c>
      <c r="BQ50" s="988" t="s">
        <v>2208</v>
      </c>
      <c r="BR50" s="923"/>
      <c r="BS50" s="923"/>
      <c r="BT50" s="923"/>
      <c r="BU50" s="988">
        <v>7.772166166E9</v>
      </c>
      <c r="BV50" s="923"/>
      <c r="BW50" s="988" t="s">
        <v>2220</v>
      </c>
      <c r="BX50" s="988" t="s">
        <v>2963</v>
      </c>
      <c r="BY50" s="988" t="s">
        <v>2964</v>
      </c>
      <c r="BZ50" s="988" t="s">
        <v>184</v>
      </c>
      <c r="CA50" s="988">
        <v>42082.0</v>
      </c>
      <c r="CB50" s="923"/>
      <c r="CC50" s="988" t="s">
        <v>297</v>
      </c>
      <c r="CD50" s="988" t="s">
        <v>2965</v>
      </c>
      <c r="CE50" s="1060">
        <v>27665.0</v>
      </c>
      <c r="CG50" s="988" t="s">
        <v>184</v>
      </c>
      <c r="CH50" s="988" t="s">
        <v>2666</v>
      </c>
      <c r="CI50" s="988">
        <v>2032.0</v>
      </c>
      <c r="CJ50" s="923"/>
      <c r="CK50" s="988" t="s">
        <v>184</v>
      </c>
      <c r="CL50" s="988">
        <v>7.772166166E9</v>
      </c>
      <c r="CM50" s="988" t="s">
        <v>2224</v>
      </c>
      <c r="CN50" s="923"/>
      <c r="CO50" s="988" t="b">
        <v>0</v>
      </c>
      <c r="CP50" s="988" t="s">
        <v>2966</v>
      </c>
      <c r="CQ50" s="988" t="s">
        <v>2967</v>
      </c>
      <c r="CR50" s="988" t="b">
        <v>0</v>
      </c>
      <c r="CS50" s="988" t="b">
        <v>0</v>
      </c>
      <c r="CT50" s="988" t="s">
        <v>2419</v>
      </c>
      <c r="CU50" s="988" t="s">
        <v>2968</v>
      </c>
      <c r="CV50" s="988" t="s">
        <v>2969</v>
      </c>
      <c r="CW50" s="923"/>
      <c r="CX50" s="923"/>
      <c r="CY50" s="923"/>
      <c r="CZ50" s="988" t="s">
        <v>727</v>
      </c>
      <c r="DA50" s="923"/>
      <c r="DB50" s="988" t="s">
        <v>2228</v>
      </c>
      <c r="DC50" s="923"/>
      <c r="DD50" s="988" t="s">
        <v>2669</v>
      </c>
      <c r="DE50" s="988" t="s">
        <v>2970</v>
      </c>
      <c r="DF50" s="923"/>
      <c r="DG50" s="923"/>
      <c r="DH50" s="923"/>
    </row>
    <row r="51">
      <c r="A51" s="988">
        <v>1.569349742E9</v>
      </c>
      <c r="B51" s="988" t="s">
        <v>989</v>
      </c>
      <c r="C51" s="988" t="s">
        <v>990</v>
      </c>
      <c r="D51" s="988" t="s">
        <v>991</v>
      </c>
      <c r="E51" s="988" t="s">
        <v>2971</v>
      </c>
      <c r="F51" s="988" t="s">
        <v>32</v>
      </c>
      <c r="G51" s="923"/>
      <c r="H51" s="923"/>
      <c r="I51" s="923"/>
      <c r="J51" s="923"/>
      <c r="K51" s="923"/>
      <c r="L51" s="923"/>
      <c r="N51" s="923"/>
      <c r="O51" s="923"/>
      <c r="P51" s="988" t="s">
        <v>2972</v>
      </c>
      <c r="Q51" s="988" t="s">
        <v>706</v>
      </c>
      <c r="R51" s="923"/>
      <c r="S51" s="988" t="s">
        <v>2973</v>
      </c>
      <c r="T51" s="988" t="s">
        <v>2073</v>
      </c>
      <c r="U51" s="988" t="b">
        <v>0</v>
      </c>
      <c r="V51" s="923"/>
      <c r="W51" s="923"/>
      <c r="X51" s="988" t="s">
        <v>306</v>
      </c>
      <c r="Y51" s="923"/>
      <c r="Z51" s="988" t="b">
        <v>0</v>
      </c>
      <c r="AA51" s="988" t="s">
        <v>2974</v>
      </c>
      <c r="AB51" s="988" t="s">
        <v>2234</v>
      </c>
      <c r="AC51" s="988" t="b">
        <v>1</v>
      </c>
      <c r="AD51" s="988" t="b">
        <v>0</v>
      </c>
      <c r="AE51" s="988" t="b">
        <v>0</v>
      </c>
      <c r="AF51" s="988" t="b">
        <v>0</v>
      </c>
      <c r="AG51" s="988" t="b">
        <v>0</v>
      </c>
      <c r="AH51" s="988" t="b">
        <v>0</v>
      </c>
      <c r="AI51" s="923"/>
      <c r="AJ51" s="923"/>
      <c r="AK51" s="988" t="s">
        <v>2975</v>
      </c>
      <c r="AL51" s="988" t="s">
        <v>2214</v>
      </c>
      <c r="AM51" s="988" t="b">
        <v>1</v>
      </c>
      <c r="AN51" s="923"/>
      <c r="AO51" s="923"/>
      <c r="AP51" s="988" t="s">
        <v>255</v>
      </c>
      <c r="AQ51" s="988" t="s">
        <v>2976</v>
      </c>
      <c r="AR51" s="988" t="s">
        <v>2216</v>
      </c>
      <c r="AS51" s="988" t="s">
        <v>1200</v>
      </c>
      <c r="AT51" s="988" t="s">
        <v>989</v>
      </c>
      <c r="AU51" s="988" t="s">
        <v>990</v>
      </c>
      <c r="AV51" s="988" t="s">
        <v>991</v>
      </c>
      <c r="AW51" s="923"/>
      <c r="AX51" s="988" t="b">
        <v>0</v>
      </c>
      <c r="AZ51" s="923"/>
      <c r="BA51" s="923"/>
      <c r="BB51" s="988" t="b">
        <v>0</v>
      </c>
      <c r="BC51" s="988" t="b">
        <v>0</v>
      </c>
      <c r="BD51" s="988" t="b">
        <v>0</v>
      </c>
      <c r="BE51" s="923"/>
      <c r="BF51" s="988" t="b">
        <v>0</v>
      </c>
      <c r="BG51" s="988" t="s">
        <v>718</v>
      </c>
      <c r="BH51" s="988" t="s">
        <v>2217</v>
      </c>
      <c r="BI51" s="923"/>
      <c r="BJ51" s="988" t="s">
        <v>2356</v>
      </c>
      <c r="BL51" s="923"/>
      <c r="BM51" s="988" t="s">
        <v>2977</v>
      </c>
      <c r="BN51" s="988" t="s">
        <v>2978</v>
      </c>
      <c r="BO51" s="988" t="s">
        <v>721</v>
      </c>
      <c r="BP51" s="988" t="s">
        <v>722</v>
      </c>
      <c r="BQ51" s="988" t="s">
        <v>723</v>
      </c>
      <c r="BR51" s="923"/>
      <c r="BS51" s="923"/>
      <c r="BT51" s="923"/>
      <c r="BU51" s="988">
        <v>4.151140712E9</v>
      </c>
      <c r="BV51" s="923"/>
      <c r="BW51" s="988" t="s">
        <v>2220</v>
      </c>
      <c r="BX51" s="988" t="s">
        <v>2978</v>
      </c>
      <c r="BY51" s="988" t="s">
        <v>2979</v>
      </c>
      <c r="BZ51" s="923"/>
      <c r="CA51" s="988">
        <v>37790.0</v>
      </c>
      <c r="CB51" s="923"/>
      <c r="CC51" s="988" t="s">
        <v>297</v>
      </c>
      <c r="CD51" s="988" t="s">
        <v>2980</v>
      </c>
      <c r="CE51" s="1060">
        <v>25574.0</v>
      </c>
      <c r="CF51" s="1056"/>
      <c r="CG51" s="923"/>
      <c r="CH51" s="988" t="s">
        <v>2981</v>
      </c>
      <c r="CI51" s="988">
        <v>2027.0</v>
      </c>
      <c r="CJ51" s="923"/>
      <c r="CK51" s="923"/>
      <c r="CL51" s="988">
        <v>4.151140712E9</v>
      </c>
      <c r="CM51" s="988" t="s">
        <v>2224</v>
      </c>
      <c r="CN51" s="923"/>
      <c r="CO51" s="988" t="b">
        <v>0</v>
      </c>
      <c r="CP51" s="988" t="s">
        <v>2982</v>
      </c>
      <c r="CQ51" s="923"/>
      <c r="CR51" s="988" t="b">
        <v>0</v>
      </c>
      <c r="CS51" s="988" t="b">
        <v>0</v>
      </c>
      <c r="CT51" s="988" t="s">
        <v>2983</v>
      </c>
      <c r="CU51" s="988" t="s">
        <v>2984</v>
      </c>
      <c r="CV51" s="988" t="s">
        <v>2985</v>
      </c>
      <c r="CW51" s="923"/>
      <c r="CX51" s="923"/>
      <c r="CY51" s="923"/>
      <c r="CZ51" s="988" t="s">
        <v>727</v>
      </c>
      <c r="DA51" s="923"/>
      <c r="DB51" s="988" t="s">
        <v>2228</v>
      </c>
      <c r="DC51" s="923"/>
      <c r="DD51" s="988" t="s">
        <v>2473</v>
      </c>
      <c r="DE51" s="923"/>
      <c r="DF51" s="923"/>
      <c r="DG51" s="923"/>
      <c r="DH51" s="923"/>
      <c r="DJ51" s="1056"/>
    </row>
    <row r="52">
      <c r="A52" s="988">
        <v>2.086895541E9</v>
      </c>
      <c r="B52" s="988" t="s">
        <v>929</v>
      </c>
      <c r="C52" s="988" t="s">
        <v>930</v>
      </c>
      <c r="D52" s="988" t="s">
        <v>931</v>
      </c>
      <c r="E52" s="988" t="s">
        <v>2986</v>
      </c>
      <c r="F52" s="988" t="s">
        <v>32</v>
      </c>
      <c r="H52" s="923"/>
      <c r="J52" s="1056"/>
      <c r="L52" s="923"/>
      <c r="M52" s="923"/>
      <c r="N52" s="923"/>
      <c r="O52" s="923"/>
      <c r="P52" s="988" t="s">
        <v>2987</v>
      </c>
      <c r="Q52" s="988" t="s">
        <v>706</v>
      </c>
      <c r="R52" s="923"/>
      <c r="S52" s="988" t="s">
        <v>2988</v>
      </c>
      <c r="T52" s="988" t="s">
        <v>2073</v>
      </c>
      <c r="U52" s="988" t="b">
        <v>0</v>
      </c>
      <c r="V52" s="923"/>
      <c r="W52" s="923"/>
      <c r="X52" s="988" t="s">
        <v>306</v>
      </c>
      <c r="Z52" s="988" t="b">
        <v>0</v>
      </c>
      <c r="AA52" s="988" t="s">
        <v>2989</v>
      </c>
      <c r="AB52" s="988" t="s">
        <v>2990</v>
      </c>
      <c r="AC52" s="988" t="b">
        <v>1</v>
      </c>
      <c r="AD52" s="988" t="b">
        <v>0</v>
      </c>
      <c r="AE52" s="988" t="b">
        <v>0</v>
      </c>
      <c r="AF52" s="988" t="b">
        <v>0</v>
      </c>
      <c r="AG52" s="988" t="b">
        <v>0</v>
      </c>
      <c r="AH52" s="988" t="b">
        <v>0</v>
      </c>
      <c r="AI52" s="923"/>
      <c r="AJ52" s="923"/>
      <c r="AK52" s="988" t="s">
        <v>2991</v>
      </c>
      <c r="AL52" s="988" t="s">
        <v>2214</v>
      </c>
      <c r="AM52" s="988" t="b">
        <v>1</v>
      </c>
      <c r="AN52" s="923"/>
      <c r="AO52" s="923"/>
      <c r="AP52" s="988" t="s">
        <v>255</v>
      </c>
      <c r="AQ52" s="988" t="s">
        <v>2992</v>
      </c>
      <c r="AR52" s="988" t="s">
        <v>2216</v>
      </c>
      <c r="AS52" s="988" t="s">
        <v>1200</v>
      </c>
      <c r="AT52" s="988" t="s">
        <v>929</v>
      </c>
      <c r="AU52" s="988" t="s">
        <v>930</v>
      </c>
      <c r="AV52" s="988" t="s">
        <v>931</v>
      </c>
      <c r="AW52" s="923"/>
      <c r="AX52" s="988" t="b">
        <v>0</v>
      </c>
      <c r="BA52" s="923"/>
      <c r="BB52" s="988" t="b">
        <v>0</v>
      </c>
      <c r="BC52" s="988" t="b">
        <v>0</v>
      </c>
      <c r="BD52" s="988" t="b">
        <v>0</v>
      </c>
      <c r="BE52" s="923"/>
      <c r="BF52" s="988" t="b">
        <v>0</v>
      </c>
      <c r="BG52" s="988" t="s">
        <v>718</v>
      </c>
      <c r="BH52" s="988" t="s">
        <v>2217</v>
      </c>
      <c r="BI52" s="923"/>
      <c r="BJ52" s="988" t="s">
        <v>2270</v>
      </c>
      <c r="BK52" s="923"/>
      <c r="BL52" s="923"/>
      <c r="BM52" s="988" t="s">
        <v>2993</v>
      </c>
      <c r="BN52" s="988" t="s">
        <v>2994</v>
      </c>
      <c r="BO52" s="988" t="s">
        <v>2206</v>
      </c>
      <c r="BP52" s="988" t="s">
        <v>2207</v>
      </c>
      <c r="BQ52" s="988" t="s">
        <v>2208</v>
      </c>
      <c r="BR52" s="923"/>
      <c r="BS52" s="923"/>
      <c r="BU52" s="988" t="s">
        <v>2995</v>
      </c>
      <c r="BW52" s="988" t="s">
        <v>2220</v>
      </c>
      <c r="BX52" s="988" t="s">
        <v>2994</v>
      </c>
      <c r="BY52" s="988" t="s">
        <v>2996</v>
      </c>
      <c r="BZ52" s="923"/>
      <c r="CA52" s="988">
        <v>21254.0</v>
      </c>
      <c r="CB52" s="923"/>
      <c r="CC52" s="988" t="s">
        <v>297</v>
      </c>
      <c r="CD52" s="988" t="s">
        <v>2997</v>
      </c>
      <c r="CE52" s="1060">
        <v>20555.0</v>
      </c>
      <c r="CF52" s="923"/>
      <c r="CG52" s="923"/>
      <c r="CH52" s="988" t="s">
        <v>2998</v>
      </c>
      <c r="CI52" s="988">
        <v>2030.0</v>
      </c>
      <c r="CJ52" s="923"/>
      <c r="CK52" s="923"/>
      <c r="CL52" s="988" t="s">
        <v>2995</v>
      </c>
      <c r="CM52" s="988" t="s">
        <v>2224</v>
      </c>
      <c r="CN52" s="923"/>
      <c r="CO52" s="988" t="b">
        <v>0</v>
      </c>
      <c r="CP52" s="988" t="s">
        <v>2999</v>
      </c>
      <c r="CQ52" s="923"/>
      <c r="CR52" s="988" t="b">
        <v>0</v>
      </c>
      <c r="CS52" s="988" t="b">
        <v>0</v>
      </c>
      <c r="CT52" s="988" t="s">
        <v>2699</v>
      </c>
      <c r="CU52" s="988" t="s">
        <v>2984</v>
      </c>
      <c r="CV52" s="988" t="s">
        <v>3000</v>
      </c>
      <c r="CW52" s="923"/>
      <c r="CX52" s="923"/>
      <c r="CY52" s="923"/>
      <c r="CZ52" s="988" t="s">
        <v>727</v>
      </c>
      <c r="DA52" s="923"/>
      <c r="DB52" s="988" t="s">
        <v>2228</v>
      </c>
      <c r="DC52" s="923"/>
      <c r="DD52" s="988" t="s">
        <v>3001</v>
      </c>
      <c r="DE52" s="923"/>
      <c r="DF52" s="923"/>
      <c r="DG52" s="923"/>
      <c r="DH52" s="923"/>
    </row>
    <row r="53">
      <c r="A53" s="988">
        <v>1.711517562E9</v>
      </c>
      <c r="B53" s="988" t="s">
        <v>989</v>
      </c>
      <c r="C53" s="988" t="s">
        <v>990</v>
      </c>
      <c r="D53" s="988" t="s">
        <v>991</v>
      </c>
      <c r="E53" s="988" t="s">
        <v>3002</v>
      </c>
      <c r="F53" s="988" t="s">
        <v>32</v>
      </c>
      <c r="G53" s="923"/>
      <c r="H53" s="923"/>
      <c r="I53" s="923"/>
      <c r="J53" s="923"/>
      <c r="K53" s="923"/>
      <c r="L53" s="988" t="s">
        <v>3003</v>
      </c>
      <c r="N53" s="923"/>
      <c r="O53" s="988" t="s">
        <v>298</v>
      </c>
      <c r="P53" s="988" t="s">
        <v>3004</v>
      </c>
      <c r="Q53" s="988" t="s">
        <v>706</v>
      </c>
      <c r="R53" s="923"/>
      <c r="S53" s="988" t="s">
        <v>3005</v>
      </c>
      <c r="T53" s="988" t="s">
        <v>2073</v>
      </c>
      <c r="U53" s="988" t="b">
        <v>0</v>
      </c>
      <c r="V53" s="923"/>
      <c r="W53" s="923"/>
      <c r="X53" s="988" t="s">
        <v>306</v>
      </c>
      <c r="Y53" s="923"/>
      <c r="Z53" s="988" t="b">
        <v>0</v>
      </c>
      <c r="AA53" s="988" t="s">
        <v>3006</v>
      </c>
      <c r="AB53" s="988" t="s">
        <v>297</v>
      </c>
      <c r="AC53" s="988" t="b">
        <v>1</v>
      </c>
      <c r="AD53" s="988" t="b">
        <v>0</v>
      </c>
      <c r="AE53" s="988" t="b">
        <v>0</v>
      </c>
      <c r="AF53" s="988" t="b">
        <v>0</v>
      </c>
      <c r="AG53" s="988" t="b">
        <v>0</v>
      </c>
      <c r="AH53" s="988" t="b">
        <v>0</v>
      </c>
      <c r="AI53" s="923"/>
      <c r="AJ53" s="988" t="s">
        <v>3007</v>
      </c>
      <c r="AK53" s="988" t="s">
        <v>3008</v>
      </c>
      <c r="AL53" s="988" t="s">
        <v>2214</v>
      </c>
      <c r="AM53" s="988" t="b">
        <v>1</v>
      </c>
      <c r="AN53" s="923"/>
      <c r="AO53" s="923"/>
      <c r="AP53" s="988" t="s">
        <v>255</v>
      </c>
      <c r="AQ53" s="988" t="s">
        <v>3009</v>
      </c>
      <c r="AR53" s="988" t="s">
        <v>2216</v>
      </c>
      <c r="AS53" s="988" t="s">
        <v>1200</v>
      </c>
      <c r="AT53" s="988" t="s">
        <v>721</v>
      </c>
      <c r="AU53" s="988" t="s">
        <v>722</v>
      </c>
      <c r="AV53" s="988" t="s">
        <v>723</v>
      </c>
      <c r="AW53" s="988" t="s">
        <v>717</v>
      </c>
      <c r="AX53" s="988" t="b">
        <v>0</v>
      </c>
      <c r="AZ53" s="923"/>
      <c r="BA53" s="923"/>
      <c r="BB53" s="988" t="b">
        <v>0</v>
      </c>
      <c r="BC53" s="988" t="b">
        <v>0</v>
      </c>
      <c r="BD53" s="988" t="b">
        <v>0</v>
      </c>
      <c r="BE53" s="923"/>
      <c r="BF53" s="988" t="b">
        <v>0</v>
      </c>
      <c r="BG53" s="988" t="s">
        <v>718</v>
      </c>
      <c r="BH53" s="988" t="s">
        <v>2217</v>
      </c>
      <c r="BI53" s="923"/>
      <c r="BJ53" s="923"/>
      <c r="BL53" s="923"/>
      <c r="BM53" s="988" t="s">
        <v>3010</v>
      </c>
      <c r="BN53" s="988" t="s">
        <v>3011</v>
      </c>
      <c r="BO53" s="988" t="s">
        <v>2255</v>
      </c>
      <c r="BP53" s="988" t="s">
        <v>2256</v>
      </c>
      <c r="BQ53" s="988" t="s">
        <v>2257</v>
      </c>
      <c r="BR53" s="923"/>
      <c r="BS53" s="923"/>
      <c r="BT53" s="923"/>
      <c r="BU53" s="988">
        <v>5.25563191316E11</v>
      </c>
      <c r="BV53" s="923"/>
      <c r="BW53" s="988" t="s">
        <v>2220</v>
      </c>
      <c r="BX53" s="988" t="s">
        <v>3012</v>
      </c>
      <c r="BY53" s="988" t="s">
        <v>3013</v>
      </c>
      <c r="BZ53" s="923"/>
      <c r="CA53" s="988">
        <v>9800.0</v>
      </c>
      <c r="CB53" s="923"/>
      <c r="CC53" s="988" t="s">
        <v>297</v>
      </c>
      <c r="CD53" s="988" t="s">
        <v>3014</v>
      </c>
      <c r="CE53" s="1060">
        <v>36597.0</v>
      </c>
      <c r="CF53" s="1056"/>
      <c r="CG53" s="923"/>
      <c r="CH53" s="988" t="s">
        <v>2864</v>
      </c>
      <c r="CI53" s="988">
        <v>2028.0</v>
      </c>
      <c r="CJ53" s="923"/>
      <c r="CK53" s="923"/>
      <c r="CL53" s="988">
        <v>5.563191316E9</v>
      </c>
      <c r="CM53" s="988" t="s">
        <v>2224</v>
      </c>
      <c r="CN53" s="923"/>
      <c r="CO53" s="988" t="b">
        <v>0</v>
      </c>
      <c r="CP53" s="988" t="s">
        <v>3015</v>
      </c>
      <c r="CQ53" s="923"/>
      <c r="CR53" s="988" t="b">
        <v>0</v>
      </c>
      <c r="CS53" s="988" t="b">
        <v>0</v>
      </c>
      <c r="CT53" s="988" t="s">
        <v>3016</v>
      </c>
      <c r="CU53" s="923"/>
      <c r="CV53" s="988" t="s">
        <v>3017</v>
      </c>
      <c r="CW53" s="923"/>
      <c r="CX53" s="923"/>
      <c r="CY53" s="923"/>
      <c r="CZ53" s="988" t="s">
        <v>727</v>
      </c>
      <c r="DA53" s="923"/>
      <c r="DB53" s="988" t="s">
        <v>2228</v>
      </c>
      <c r="DC53" s="923"/>
      <c r="DD53" s="988" t="s">
        <v>2234</v>
      </c>
      <c r="DE53" s="923"/>
      <c r="DF53" s="923"/>
      <c r="DG53" s="923"/>
      <c r="DH53" s="923"/>
    </row>
    <row r="54">
      <c r="A54" s="988">
        <v>1.413122088E9</v>
      </c>
      <c r="B54" s="988" t="s">
        <v>989</v>
      </c>
      <c r="C54" s="988" t="s">
        <v>990</v>
      </c>
      <c r="D54" s="988" t="s">
        <v>991</v>
      </c>
      <c r="E54" s="988" t="s">
        <v>3018</v>
      </c>
      <c r="F54" s="988" t="s">
        <v>32</v>
      </c>
      <c r="G54" s="923"/>
      <c r="H54" s="923"/>
      <c r="I54" s="923"/>
      <c r="J54" s="923"/>
      <c r="K54" s="923"/>
      <c r="L54" s="923"/>
      <c r="M54" s="1056"/>
      <c r="N54" s="923"/>
      <c r="O54" s="923"/>
      <c r="P54" s="988" t="s">
        <v>3019</v>
      </c>
      <c r="Q54" s="988" t="s">
        <v>706</v>
      </c>
      <c r="R54" s="923"/>
      <c r="S54" s="988" t="s">
        <v>3020</v>
      </c>
      <c r="T54" s="923"/>
      <c r="U54" s="988" t="b">
        <v>0</v>
      </c>
      <c r="V54" s="923"/>
      <c r="W54" s="988" t="s">
        <v>2281</v>
      </c>
      <c r="X54" s="923"/>
      <c r="Y54" s="923"/>
      <c r="Z54" s="988" t="b">
        <v>0</v>
      </c>
      <c r="AA54" s="988" t="s">
        <v>3021</v>
      </c>
      <c r="AB54" s="988" t="s">
        <v>3022</v>
      </c>
      <c r="AC54" s="988" t="b">
        <v>1</v>
      </c>
      <c r="AD54" s="988" t="b">
        <v>0</v>
      </c>
      <c r="AE54" s="988" t="b">
        <v>0</v>
      </c>
      <c r="AF54" s="988" t="b">
        <v>0</v>
      </c>
      <c r="AG54" s="988" t="b">
        <v>0</v>
      </c>
      <c r="AH54" s="988" t="b">
        <v>0</v>
      </c>
      <c r="AI54" s="923"/>
      <c r="AJ54" s="923"/>
      <c r="AK54" s="988" t="s">
        <v>3023</v>
      </c>
      <c r="AL54" s="988" t="s">
        <v>2286</v>
      </c>
      <c r="AM54" s="988" t="b">
        <v>1</v>
      </c>
      <c r="AN54" s="923"/>
      <c r="AO54" s="923"/>
      <c r="AP54" s="988" t="s">
        <v>255</v>
      </c>
      <c r="AQ54" s="988" t="s">
        <v>3024</v>
      </c>
      <c r="AR54" s="988" t="s">
        <v>2216</v>
      </c>
      <c r="AS54" s="988" t="s">
        <v>1200</v>
      </c>
      <c r="AT54" s="988" t="s">
        <v>989</v>
      </c>
      <c r="AU54" s="988" t="s">
        <v>990</v>
      </c>
      <c r="AV54" s="988" t="s">
        <v>991</v>
      </c>
      <c r="AW54" s="923"/>
      <c r="AX54" s="988" t="b">
        <v>0</v>
      </c>
      <c r="AZ54" s="923"/>
      <c r="BA54" s="923"/>
      <c r="BB54" s="988" t="b">
        <v>0</v>
      </c>
      <c r="BC54" s="988" t="b">
        <v>0</v>
      </c>
      <c r="BD54" s="988" t="b">
        <v>0</v>
      </c>
      <c r="BE54" s="923"/>
      <c r="BF54" s="988" t="b">
        <v>0</v>
      </c>
      <c r="BG54" s="988" t="s">
        <v>718</v>
      </c>
      <c r="BH54" s="988" t="s">
        <v>2217</v>
      </c>
      <c r="BI54" s="923"/>
      <c r="BJ54" s="988" t="s">
        <v>2356</v>
      </c>
      <c r="BL54" s="988" t="s">
        <v>2848</v>
      </c>
      <c r="BM54" s="988" t="s">
        <v>3025</v>
      </c>
      <c r="BN54" s="988" t="s">
        <v>3026</v>
      </c>
      <c r="BO54" s="988" t="s">
        <v>2206</v>
      </c>
      <c r="BP54" s="988" t="s">
        <v>2207</v>
      </c>
      <c r="BQ54" s="988" t="s">
        <v>2208</v>
      </c>
      <c r="BR54" s="923"/>
      <c r="BS54" s="923"/>
      <c r="BT54" s="923"/>
      <c r="BU54" s="988" t="s">
        <v>3027</v>
      </c>
      <c r="BV54" s="923"/>
      <c r="BW54" s="988" t="s">
        <v>2220</v>
      </c>
      <c r="BX54" s="988" t="s">
        <v>3026</v>
      </c>
      <c r="BY54" s="988" t="s">
        <v>3028</v>
      </c>
      <c r="BZ54" s="923"/>
      <c r="CA54" s="988">
        <v>76115.0</v>
      </c>
      <c r="CB54" s="923"/>
      <c r="CC54" s="988" t="s">
        <v>297</v>
      </c>
      <c r="CD54" s="988" t="s">
        <v>3029</v>
      </c>
      <c r="CE54" s="1060">
        <v>28860.0</v>
      </c>
      <c r="CF54" s="923"/>
      <c r="CG54" s="923"/>
      <c r="CH54" s="988" t="s">
        <v>3030</v>
      </c>
      <c r="CI54" s="988">
        <v>2026.0</v>
      </c>
      <c r="CJ54" s="923"/>
      <c r="CK54" s="923"/>
      <c r="CL54" s="988">
        <v>5.2442160392E11</v>
      </c>
      <c r="CM54" s="988" t="s">
        <v>2224</v>
      </c>
      <c r="CN54" s="923"/>
      <c r="CO54" s="988" t="b">
        <v>0</v>
      </c>
      <c r="CP54" s="988" t="s">
        <v>3031</v>
      </c>
      <c r="CQ54" s="923"/>
      <c r="CR54" s="988" t="b">
        <v>0</v>
      </c>
      <c r="CS54" s="988" t="b">
        <v>0</v>
      </c>
      <c r="CT54" s="988" t="s">
        <v>3032</v>
      </c>
      <c r="CU54" s="988" t="s">
        <v>2984</v>
      </c>
      <c r="CV54" s="988" t="s">
        <v>3033</v>
      </c>
      <c r="CW54" s="923"/>
      <c r="CX54" s="923"/>
      <c r="CY54" s="923"/>
      <c r="CZ54" s="988" t="s">
        <v>727</v>
      </c>
      <c r="DA54" s="923"/>
      <c r="DB54" s="988" t="s">
        <v>2228</v>
      </c>
      <c r="DC54" s="923"/>
      <c r="DD54" s="988" t="s">
        <v>2300</v>
      </c>
      <c r="DE54" s="923"/>
      <c r="DF54" s="923"/>
      <c r="DG54" s="923"/>
      <c r="DH54" s="923"/>
      <c r="DJ54" s="1056"/>
    </row>
    <row r="55">
      <c r="A55" s="988">
        <v>2.549564902E9</v>
      </c>
      <c r="B55" s="988" t="s">
        <v>989</v>
      </c>
      <c r="C55" s="988" t="s">
        <v>990</v>
      </c>
      <c r="D55" s="988" t="s">
        <v>991</v>
      </c>
      <c r="E55" s="988" t="s">
        <v>3034</v>
      </c>
      <c r="F55" s="988" t="s">
        <v>32</v>
      </c>
      <c r="G55" s="923"/>
      <c r="H55" s="923"/>
      <c r="I55" s="923"/>
      <c r="J55" s="923"/>
      <c r="K55" s="923"/>
      <c r="L55" s="923"/>
      <c r="M55" s="1056"/>
      <c r="N55" s="923"/>
      <c r="O55" s="923"/>
      <c r="P55" s="988" t="s">
        <v>3035</v>
      </c>
      <c r="Q55" s="988" t="s">
        <v>706</v>
      </c>
      <c r="R55" s="923"/>
      <c r="S55" s="988" t="s">
        <v>3036</v>
      </c>
      <c r="T55" s="988" t="s">
        <v>2073</v>
      </c>
      <c r="U55" s="988" t="b">
        <v>0</v>
      </c>
      <c r="V55" s="988" t="s">
        <v>306</v>
      </c>
      <c r="W55" s="923"/>
      <c r="X55" s="988" t="s">
        <v>306</v>
      </c>
      <c r="Y55" s="923"/>
      <c r="Z55" s="988" t="b">
        <v>0</v>
      </c>
      <c r="AA55" s="988" t="s">
        <v>3037</v>
      </c>
      <c r="AB55" s="988" t="s">
        <v>2234</v>
      </c>
      <c r="AC55" s="988" t="b">
        <v>1</v>
      </c>
      <c r="AD55" s="988" t="b">
        <v>0</v>
      </c>
      <c r="AE55" s="988" t="b">
        <v>0</v>
      </c>
      <c r="AF55" s="988" t="b">
        <v>0</v>
      </c>
      <c r="AG55" s="988" t="b">
        <v>0</v>
      </c>
      <c r="AH55" s="988" t="b">
        <v>0</v>
      </c>
      <c r="AI55" s="923"/>
      <c r="AJ55" s="923"/>
      <c r="AK55" s="988" t="s">
        <v>2690</v>
      </c>
      <c r="AL55" s="988" t="s">
        <v>2286</v>
      </c>
      <c r="AM55" s="988" t="b">
        <v>1</v>
      </c>
      <c r="AN55" s="923"/>
      <c r="AO55" s="988" t="s">
        <v>306</v>
      </c>
      <c r="AP55" s="988" t="s">
        <v>255</v>
      </c>
      <c r="AQ55" s="988" t="s">
        <v>3038</v>
      </c>
      <c r="AR55" s="988" t="s">
        <v>2216</v>
      </c>
      <c r="AS55" s="988" t="s">
        <v>724</v>
      </c>
      <c r="AT55" s="988" t="s">
        <v>721</v>
      </c>
      <c r="AU55" s="988" t="s">
        <v>722</v>
      </c>
      <c r="AV55" s="988" t="s">
        <v>723</v>
      </c>
      <c r="AW55" s="923"/>
      <c r="AX55" s="988" t="b">
        <v>0</v>
      </c>
      <c r="AZ55" s="923"/>
      <c r="BA55" s="923"/>
      <c r="BB55" s="988" t="b">
        <v>0</v>
      </c>
      <c r="BC55" s="988" t="b">
        <v>0</v>
      </c>
      <c r="BD55" s="988" t="b">
        <v>0</v>
      </c>
      <c r="BE55" s="923"/>
      <c r="BF55" s="988" t="b">
        <v>0</v>
      </c>
      <c r="BG55" s="923"/>
      <c r="BH55" s="923"/>
      <c r="BI55" s="923"/>
      <c r="BJ55" s="923"/>
      <c r="BL55" s="988" t="s">
        <v>3039</v>
      </c>
      <c r="BM55" s="988" t="s">
        <v>3040</v>
      </c>
      <c r="BN55" s="988" t="s">
        <v>3041</v>
      </c>
      <c r="BO55" s="988" t="s">
        <v>2255</v>
      </c>
      <c r="BP55" s="988" t="s">
        <v>2256</v>
      </c>
      <c r="BQ55" s="988" t="s">
        <v>2257</v>
      </c>
      <c r="BR55" s="923"/>
      <c r="BS55" s="988" t="s">
        <v>306</v>
      </c>
      <c r="BT55" s="923"/>
      <c r="BU55" s="988" t="s">
        <v>3027</v>
      </c>
      <c r="BV55" s="923"/>
      <c r="BW55" s="988" t="s">
        <v>3042</v>
      </c>
      <c r="BX55" s="988" t="s">
        <v>3041</v>
      </c>
      <c r="BY55" s="988" t="s">
        <v>3043</v>
      </c>
      <c r="BZ55" s="988" t="s">
        <v>306</v>
      </c>
      <c r="CA55" s="988">
        <v>29223.0</v>
      </c>
      <c r="CB55" s="923"/>
      <c r="CC55" s="988" t="s">
        <v>297</v>
      </c>
      <c r="CD55" s="988" t="s">
        <v>3044</v>
      </c>
      <c r="CE55" s="1060">
        <v>30768.0</v>
      </c>
      <c r="CF55" s="1056"/>
      <c r="CG55" s="988" t="s">
        <v>306</v>
      </c>
      <c r="CH55" s="988" t="s">
        <v>3045</v>
      </c>
      <c r="CI55" s="988">
        <v>2033.0</v>
      </c>
      <c r="CJ55" s="923"/>
      <c r="CK55" s="988" t="s">
        <v>306</v>
      </c>
      <c r="CL55" s="988">
        <v>5.519966201E9</v>
      </c>
      <c r="CM55" s="988" t="s">
        <v>2224</v>
      </c>
      <c r="CN55" s="923"/>
      <c r="CO55" s="988" t="b">
        <v>0</v>
      </c>
      <c r="CP55" s="988" t="s">
        <v>3046</v>
      </c>
      <c r="CQ55" s="923"/>
      <c r="CR55" s="988" t="b">
        <v>0</v>
      </c>
      <c r="CS55" s="988" t="b">
        <v>0</v>
      </c>
      <c r="CT55" s="988" t="s">
        <v>2650</v>
      </c>
      <c r="CU55" s="988" t="s">
        <v>2503</v>
      </c>
      <c r="CV55" s="988" t="s">
        <v>3047</v>
      </c>
      <c r="CW55" s="923"/>
      <c r="CX55" s="923"/>
      <c r="CY55" s="923"/>
      <c r="CZ55" s="988" t="s">
        <v>727</v>
      </c>
      <c r="DA55" s="923"/>
      <c r="DB55" s="988" t="s">
        <v>2228</v>
      </c>
      <c r="DC55" s="923"/>
      <c r="DD55" s="988" t="s">
        <v>2327</v>
      </c>
      <c r="DE55" s="923"/>
      <c r="DF55" s="923"/>
      <c r="DG55" s="923"/>
      <c r="DH55" s="923"/>
      <c r="DJ55" s="1056"/>
    </row>
    <row r="56">
      <c r="A56" s="988">
        <v>1.331627186E9</v>
      </c>
      <c r="B56" s="988" t="s">
        <v>929</v>
      </c>
      <c r="C56" s="988" t="s">
        <v>930</v>
      </c>
      <c r="D56" s="988" t="s">
        <v>931</v>
      </c>
      <c r="E56" s="988" t="s">
        <v>3048</v>
      </c>
      <c r="F56" s="988" t="s">
        <v>32</v>
      </c>
      <c r="G56" s="988" t="s">
        <v>3049</v>
      </c>
      <c r="H56" s="923"/>
      <c r="I56" s="988">
        <v>3.03299625865169E14</v>
      </c>
      <c r="J56" s="988" t="s">
        <v>3050</v>
      </c>
      <c r="K56" s="988" t="s">
        <v>3051</v>
      </c>
      <c r="L56" s="923"/>
      <c r="M56" s="1056"/>
      <c r="N56" s="923"/>
      <c r="O56" s="923"/>
      <c r="P56" s="988" t="s">
        <v>3052</v>
      </c>
      <c r="Q56" s="988" t="s">
        <v>706</v>
      </c>
      <c r="R56" s="923"/>
      <c r="S56" s="988" t="s">
        <v>3053</v>
      </c>
      <c r="T56" s="923"/>
      <c r="U56" s="988" t="b">
        <v>0</v>
      </c>
      <c r="V56" s="923"/>
      <c r="W56" s="923"/>
      <c r="X56" s="923"/>
      <c r="Y56" s="988" t="s">
        <v>3054</v>
      </c>
      <c r="Z56" s="988" t="b">
        <v>0</v>
      </c>
      <c r="AA56" s="988" t="s">
        <v>3055</v>
      </c>
      <c r="AB56" s="923"/>
      <c r="AC56" s="988" t="b">
        <v>1</v>
      </c>
      <c r="AD56" s="988" t="b">
        <v>0</v>
      </c>
      <c r="AE56" s="988" t="b">
        <v>0</v>
      </c>
      <c r="AF56" s="988" t="b">
        <v>0</v>
      </c>
      <c r="AG56" s="988" t="b">
        <v>0</v>
      </c>
      <c r="AH56" s="988" t="b">
        <v>0</v>
      </c>
      <c r="AI56" s="988" t="s">
        <v>3056</v>
      </c>
      <c r="AJ56" s="923"/>
      <c r="AK56" s="988" t="s">
        <v>3057</v>
      </c>
      <c r="AL56" s="988" t="s">
        <v>2286</v>
      </c>
      <c r="AM56" s="988" t="b">
        <v>1</v>
      </c>
      <c r="AN56" s="988">
        <v>1.00586502964413E14</v>
      </c>
      <c r="AO56" s="923"/>
      <c r="AP56" s="923"/>
      <c r="AQ56" s="988" t="s">
        <v>3058</v>
      </c>
      <c r="AR56" s="988" t="s">
        <v>2216</v>
      </c>
      <c r="AS56" s="923"/>
      <c r="AT56" s="988" t="s">
        <v>989</v>
      </c>
      <c r="AU56" s="988" t="s">
        <v>990</v>
      </c>
      <c r="AV56" s="988" t="s">
        <v>991</v>
      </c>
      <c r="AW56" s="923"/>
      <c r="AX56" s="988" t="b">
        <v>0</v>
      </c>
      <c r="AZ56" s="988" t="s">
        <v>3059</v>
      </c>
      <c r="BA56" s="988" t="s">
        <v>172</v>
      </c>
      <c r="BB56" s="988" t="b">
        <v>0</v>
      </c>
      <c r="BC56" s="988" t="b">
        <v>0</v>
      </c>
      <c r="BD56" s="988" t="b">
        <v>0</v>
      </c>
      <c r="BE56" s="923"/>
      <c r="BF56" s="988" t="b">
        <v>0</v>
      </c>
      <c r="BG56" s="988" t="s">
        <v>718</v>
      </c>
      <c r="BH56" s="988" t="s">
        <v>2217</v>
      </c>
      <c r="BI56" s="923"/>
      <c r="BJ56" s="988" t="s">
        <v>2356</v>
      </c>
      <c r="BL56" s="923"/>
      <c r="BM56" s="988" t="s">
        <v>1007</v>
      </c>
      <c r="BN56" s="988" t="s">
        <v>2582</v>
      </c>
      <c r="BO56" s="988" t="s">
        <v>2206</v>
      </c>
      <c r="BP56" s="988" t="s">
        <v>2207</v>
      </c>
      <c r="BQ56" s="988" t="s">
        <v>2208</v>
      </c>
      <c r="BR56" s="923"/>
      <c r="BS56" s="923"/>
      <c r="BT56" s="988" t="s">
        <v>3060</v>
      </c>
      <c r="BU56" s="988">
        <v>5.528881082E9</v>
      </c>
      <c r="BV56" s="988" t="s">
        <v>3061</v>
      </c>
      <c r="BW56" s="988" t="s">
        <v>2273</v>
      </c>
      <c r="BX56" s="988" t="s">
        <v>2582</v>
      </c>
      <c r="BY56" s="988" t="s">
        <v>2583</v>
      </c>
      <c r="BZ56" s="923"/>
      <c r="CA56" s="988">
        <v>54715.0</v>
      </c>
      <c r="CB56" s="988" t="s">
        <v>3062</v>
      </c>
      <c r="CC56" s="988" t="s">
        <v>297</v>
      </c>
      <c r="CD56" s="988" t="s">
        <v>3063</v>
      </c>
      <c r="CE56" s="1060">
        <v>24168.0</v>
      </c>
      <c r="CF56" s="923"/>
      <c r="CG56" s="923"/>
      <c r="CH56" s="988" t="s">
        <v>3064</v>
      </c>
      <c r="CI56" s="988">
        <v>2025.0</v>
      </c>
      <c r="CJ56" s="923"/>
      <c r="CK56" s="923"/>
      <c r="CL56" s="988">
        <v>5.528881082E9</v>
      </c>
      <c r="CM56" s="988" t="s">
        <v>2224</v>
      </c>
      <c r="CN56" s="988" t="s">
        <v>172</v>
      </c>
      <c r="CO56" s="988" t="b">
        <v>0</v>
      </c>
      <c r="CP56" s="988" t="s">
        <v>3065</v>
      </c>
      <c r="CQ56" s="988" t="s">
        <v>3066</v>
      </c>
      <c r="CR56" s="988" t="b">
        <v>0</v>
      </c>
      <c r="CS56" s="988" t="b">
        <v>0</v>
      </c>
      <c r="CT56" s="988" t="s">
        <v>2226</v>
      </c>
      <c r="CU56" s="988" t="s">
        <v>3067</v>
      </c>
      <c r="CV56" s="988" t="s">
        <v>3068</v>
      </c>
      <c r="CW56" s="923"/>
      <c r="CX56" s="923"/>
      <c r="CY56" s="923"/>
      <c r="CZ56" s="988" t="s">
        <v>727</v>
      </c>
      <c r="DA56" s="988">
        <v>8.66539115099865E14</v>
      </c>
      <c r="DB56" s="988" t="s">
        <v>2228</v>
      </c>
      <c r="DC56" s="988" t="s">
        <v>3069</v>
      </c>
      <c r="DD56" s="988" t="s">
        <v>2327</v>
      </c>
      <c r="DE56" s="988" t="s">
        <v>3070</v>
      </c>
      <c r="DF56" s="923"/>
      <c r="DG56" s="923"/>
      <c r="DH56" s="923"/>
    </row>
    <row r="57">
      <c r="A57" s="988">
        <v>1.72631163E9</v>
      </c>
      <c r="B57" s="988" t="s">
        <v>929</v>
      </c>
      <c r="C57" s="988" t="s">
        <v>930</v>
      </c>
      <c r="D57" s="988" t="s">
        <v>931</v>
      </c>
      <c r="E57" s="988" t="s">
        <v>3071</v>
      </c>
      <c r="F57" s="988" t="s">
        <v>32</v>
      </c>
      <c r="G57" s="923"/>
      <c r="H57" s="923"/>
      <c r="I57" s="923"/>
      <c r="J57" s="923"/>
      <c r="K57" s="923"/>
      <c r="L57" s="923"/>
      <c r="M57" s="1056"/>
      <c r="N57" s="923"/>
      <c r="O57" s="923"/>
      <c r="P57" s="988" t="s">
        <v>3072</v>
      </c>
      <c r="Q57" s="988" t="s">
        <v>706</v>
      </c>
      <c r="R57" s="923"/>
      <c r="S57" s="988" t="s">
        <v>2776</v>
      </c>
      <c r="T57" s="988" t="s">
        <v>2073</v>
      </c>
      <c r="U57" s="988" t="b">
        <v>0</v>
      </c>
      <c r="V57" s="923"/>
      <c r="W57" s="988" t="s">
        <v>2281</v>
      </c>
      <c r="X57" s="988" t="s">
        <v>306</v>
      </c>
      <c r="Y57" s="923"/>
      <c r="Z57" s="988" t="b">
        <v>0</v>
      </c>
      <c r="AA57" s="988" t="s">
        <v>3073</v>
      </c>
      <c r="AB57" s="988" t="s">
        <v>3074</v>
      </c>
      <c r="AC57" s="988" t="b">
        <v>1</v>
      </c>
      <c r="AD57" s="988" t="b">
        <v>0</v>
      </c>
      <c r="AE57" s="988" t="b">
        <v>0</v>
      </c>
      <c r="AF57" s="988" t="b">
        <v>0</v>
      </c>
      <c r="AG57" s="988" t="b">
        <v>0</v>
      </c>
      <c r="AH57" s="988" t="b">
        <v>0</v>
      </c>
      <c r="AI57" s="923"/>
      <c r="AJ57" s="923"/>
      <c r="AK57" s="988" t="s">
        <v>3075</v>
      </c>
      <c r="AL57" s="988" t="s">
        <v>2286</v>
      </c>
      <c r="AM57" s="988" t="b">
        <v>1</v>
      </c>
      <c r="AN57" s="923"/>
      <c r="AO57" s="923"/>
      <c r="AP57" s="988" t="s">
        <v>255</v>
      </c>
      <c r="AQ57" s="988" t="s">
        <v>3076</v>
      </c>
      <c r="AR57" s="988" t="s">
        <v>2216</v>
      </c>
      <c r="AS57" s="988" t="s">
        <v>1200</v>
      </c>
      <c r="AT57" s="988" t="s">
        <v>721</v>
      </c>
      <c r="AU57" s="988" t="s">
        <v>722</v>
      </c>
      <c r="AV57" s="988" t="s">
        <v>723</v>
      </c>
      <c r="AW57" s="923"/>
      <c r="AX57" s="988" t="b">
        <v>0</v>
      </c>
      <c r="AZ57" s="923"/>
      <c r="BA57" s="923"/>
      <c r="BB57" s="988" t="b">
        <v>0</v>
      </c>
      <c r="BC57" s="988" t="b">
        <v>0</v>
      </c>
      <c r="BD57" s="988" t="b">
        <v>0</v>
      </c>
      <c r="BE57" s="923"/>
      <c r="BF57" s="988" t="b">
        <v>0</v>
      </c>
      <c r="BG57" s="988" t="s">
        <v>718</v>
      </c>
      <c r="BH57" s="988" t="s">
        <v>2217</v>
      </c>
      <c r="BI57" s="923"/>
      <c r="BJ57" s="923"/>
      <c r="BL57" s="988" t="s">
        <v>3077</v>
      </c>
      <c r="BM57" s="988" t="s">
        <v>3078</v>
      </c>
      <c r="BN57" s="988" t="s">
        <v>3079</v>
      </c>
      <c r="BO57" s="988" t="s">
        <v>2379</v>
      </c>
      <c r="BP57" s="988" t="s">
        <v>2380</v>
      </c>
      <c r="BQ57" s="988" t="s">
        <v>2381</v>
      </c>
      <c r="BR57" s="923"/>
      <c r="BS57" s="988" t="s">
        <v>184</v>
      </c>
      <c r="BT57" s="923"/>
      <c r="BU57" s="988" t="s">
        <v>3080</v>
      </c>
      <c r="BV57" s="923"/>
      <c r="BW57" s="988" t="s">
        <v>2220</v>
      </c>
      <c r="BX57" s="988" t="s">
        <v>3081</v>
      </c>
      <c r="BY57" s="988" t="s">
        <v>3082</v>
      </c>
      <c r="BZ57" s="923"/>
      <c r="CA57" s="988">
        <v>14330.0</v>
      </c>
      <c r="CB57" s="923"/>
      <c r="CC57" s="988" t="s">
        <v>297</v>
      </c>
      <c r="CD57" s="988" t="s">
        <v>3083</v>
      </c>
      <c r="CE57" s="1060">
        <v>25276.0</v>
      </c>
      <c r="CF57" s="923"/>
      <c r="CG57" s="923"/>
      <c r="CH57" s="988" t="s">
        <v>2681</v>
      </c>
      <c r="CI57" s="988">
        <v>2028.0</v>
      </c>
      <c r="CJ57" s="923"/>
      <c r="CK57" s="923"/>
      <c r="CL57" s="988" t="s">
        <v>3084</v>
      </c>
      <c r="CM57" s="988" t="s">
        <v>2224</v>
      </c>
      <c r="CN57" s="923"/>
      <c r="CO57" s="988" t="b">
        <v>0</v>
      </c>
      <c r="CP57" s="988" t="s">
        <v>3085</v>
      </c>
      <c r="CQ57" s="988" t="s">
        <v>2649</v>
      </c>
      <c r="CR57" s="988" t="b">
        <v>0</v>
      </c>
      <c r="CS57" s="988" t="b">
        <v>0</v>
      </c>
      <c r="CT57" s="988" t="s">
        <v>3086</v>
      </c>
      <c r="CU57" s="988" t="s">
        <v>2026</v>
      </c>
      <c r="CV57" s="988" t="s">
        <v>2788</v>
      </c>
      <c r="CW57" s="923"/>
      <c r="CX57" s="923"/>
      <c r="CY57" s="923"/>
      <c r="CZ57" s="988" t="s">
        <v>727</v>
      </c>
      <c r="DA57" s="923"/>
      <c r="DB57" s="988" t="s">
        <v>2228</v>
      </c>
      <c r="DC57" s="923"/>
      <c r="DD57" s="988" t="s">
        <v>2229</v>
      </c>
      <c r="DE57" s="988" t="s">
        <v>3087</v>
      </c>
      <c r="DF57" s="923"/>
      <c r="DG57" s="923"/>
      <c r="DH57" s="923"/>
      <c r="DJ57" s="1056"/>
    </row>
    <row r="58">
      <c r="A58" s="923"/>
      <c r="B58" s="988" t="s">
        <v>989</v>
      </c>
      <c r="C58" s="988" t="s">
        <v>990</v>
      </c>
      <c r="D58" s="988" t="s">
        <v>991</v>
      </c>
      <c r="E58" s="923"/>
      <c r="F58" s="988" t="s">
        <v>32</v>
      </c>
      <c r="G58" s="923"/>
      <c r="H58" s="923"/>
      <c r="I58" s="923"/>
      <c r="J58" s="923"/>
      <c r="K58" s="923"/>
      <c r="L58" s="923"/>
      <c r="M58" s="923"/>
      <c r="N58" s="923"/>
      <c r="O58" s="923"/>
      <c r="P58" s="988" t="s">
        <v>3088</v>
      </c>
      <c r="Q58" s="988" t="s">
        <v>706</v>
      </c>
      <c r="R58" s="923"/>
      <c r="S58" s="923"/>
      <c r="T58" s="923"/>
      <c r="U58" s="988" t="b">
        <v>0</v>
      </c>
      <c r="V58" s="923"/>
      <c r="W58" s="923"/>
      <c r="X58" s="923"/>
      <c r="Y58" s="923"/>
      <c r="Z58" s="988" t="b">
        <v>0</v>
      </c>
      <c r="AA58" s="988" t="s">
        <v>3089</v>
      </c>
      <c r="AB58" s="923"/>
      <c r="AC58" s="988" t="b">
        <v>1</v>
      </c>
      <c r="AD58" s="988" t="b">
        <v>0</v>
      </c>
      <c r="AE58" s="988" t="b">
        <v>0</v>
      </c>
      <c r="AF58" s="988" t="b">
        <v>0</v>
      </c>
      <c r="AG58" s="988" t="b">
        <v>0</v>
      </c>
      <c r="AH58" s="988" t="b">
        <v>0</v>
      </c>
      <c r="AI58" s="923"/>
      <c r="AJ58" s="923"/>
      <c r="AK58" s="988" t="s">
        <v>3090</v>
      </c>
      <c r="AL58" s="988" t="s">
        <v>2214</v>
      </c>
      <c r="AM58" s="988" t="b">
        <v>1</v>
      </c>
      <c r="AN58" s="923"/>
      <c r="AO58" s="923"/>
      <c r="AP58" s="923"/>
      <c r="AQ58" s="923"/>
      <c r="AR58" s="988" t="s">
        <v>2216</v>
      </c>
      <c r="AS58" s="923"/>
      <c r="AT58" s="988" t="s">
        <v>989</v>
      </c>
      <c r="AU58" s="988" t="s">
        <v>990</v>
      </c>
      <c r="AV58" s="988" t="s">
        <v>991</v>
      </c>
      <c r="AW58" s="923"/>
      <c r="AX58" s="988" t="b">
        <v>0</v>
      </c>
      <c r="AZ58" s="923"/>
      <c r="BA58" s="923"/>
      <c r="BB58" s="988" t="b">
        <v>0</v>
      </c>
      <c r="BC58" s="988" t="b">
        <v>0</v>
      </c>
      <c r="BD58" s="988" t="b">
        <v>0</v>
      </c>
      <c r="BE58" s="923"/>
      <c r="BF58" s="988" t="b">
        <v>0</v>
      </c>
      <c r="BG58" s="988" t="s">
        <v>718</v>
      </c>
      <c r="BH58" s="988" t="s">
        <v>2217</v>
      </c>
      <c r="BI58" s="923"/>
      <c r="BJ58" s="923"/>
      <c r="BL58" s="923"/>
      <c r="BM58" s="988" t="s">
        <v>3091</v>
      </c>
      <c r="BN58" s="988" t="s">
        <v>3092</v>
      </c>
      <c r="BO58" s="988" t="s">
        <v>2206</v>
      </c>
      <c r="BP58" s="988" t="s">
        <v>2207</v>
      </c>
      <c r="BQ58" s="988" t="s">
        <v>2208</v>
      </c>
      <c r="BR58" s="923"/>
      <c r="BS58" s="923"/>
      <c r="BT58" s="923"/>
      <c r="BU58" s="988">
        <v>5.54882046E9</v>
      </c>
      <c r="BV58" s="923"/>
      <c r="BW58" s="923"/>
      <c r="BX58" s="988" t="s">
        <v>3093</v>
      </c>
      <c r="BY58" s="988" t="s">
        <v>3094</v>
      </c>
      <c r="BZ58" s="923"/>
      <c r="CA58" s="988">
        <v>1000.0</v>
      </c>
      <c r="CB58" s="923"/>
      <c r="CC58" s="988" t="s">
        <v>297</v>
      </c>
      <c r="CD58" s="988" t="s">
        <v>3095</v>
      </c>
      <c r="CE58" s="1056"/>
      <c r="CF58" s="1056"/>
      <c r="CG58" s="923"/>
      <c r="CH58" s="988" t="s">
        <v>3096</v>
      </c>
      <c r="CI58" s="923"/>
      <c r="CJ58" s="923"/>
      <c r="CK58" s="923"/>
      <c r="CL58" s="988">
        <v>5.21554882046E12</v>
      </c>
      <c r="CM58" s="988" t="s">
        <v>2224</v>
      </c>
      <c r="CN58" s="923"/>
      <c r="CO58" s="988" t="b">
        <v>0</v>
      </c>
      <c r="CP58" s="988" t="s">
        <v>3097</v>
      </c>
      <c r="CQ58" s="923"/>
      <c r="CR58" s="988" t="b">
        <v>0</v>
      </c>
      <c r="CS58" s="988" t="b">
        <v>0</v>
      </c>
      <c r="CT58" s="988" t="s">
        <v>3098</v>
      </c>
      <c r="CU58" s="988" t="s">
        <v>2026</v>
      </c>
      <c r="CV58" s="988" t="s">
        <v>3096</v>
      </c>
      <c r="CW58" s="923"/>
      <c r="CX58" s="923"/>
      <c r="CY58" s="923"/>
      <c r="CZ58" s="988" t="s">
        <v>727</v>
      </c>
      <c r="DA58" s="923"/>
      <c r="DB58" s="923"/>
      <c r="DC58" s="923"/>
      <c r="DD58" s="988" t="s">
        <v>2229</v>
      </c>
      <c r="DE58" s="923"/>
      <c r="DF58" s="923"/>
      <c r="DG58" s="923"/>
      <c r="DH58" s="923"/>
    </row>
    <row r="59">
      <c r="A59" s="988">
        <v>1.336778739E9</v>
      </c>
      <c r="B59" s="988" t="s">
        <v>929</v>
      </c>
      <c r="C59" s="988" t="s">
        <v>930</v>
      </c>
      <c r="D59" s="988" t="s">
        <v>931</v>
      </c>
      <c r="E59" s="988" t="s">
        <v>3099</v>
      </c>
      <c r="F59" s="988" t="s">
        <v>32</v>
      </c>
      <c r="G59" s="923"/>
      <c r="H59" s="923"/>
      <c r="I59" s="923"/>
      <c r="J59" s="923"/>
      <c r="K59" s="923"/>
      <c r="L59" s="923"/>
      <c r="N59" s="923"/>
      <c r="O59" s="923"/>
      <c r="P59" s="988" t="s">
        <v>3100</v>
      </c>
      <c r="Q59" s="988" t="s">
        <v>706</v>
      </c>
      <c r="R59" s="923"/>
      <c r="S59" s="988" t="s">
        <v>3101</v>
      </c>
      <c r="T59" s="988" t="s">
        <v>2073</v>
      </c>
      <c r="U59" s="988" t="b">
        <v>0</v>
      </c>
      <c r="V59" s="923"/>
      <c r="W59" s="923"/>
      <c r="X59" s="988" t="s">
        <v>306</v>
      </c>
      <c r="Y59" s="923"/>
      <c r="Z59" s="988" t="b">
        <v>0</v>
      </c>
      <c r="AA59" s="988" t="s">
        <v>3102</v>
      </c>
      <c r="AB59" s="988" t="s">
        <v>3103</v>
      </c>
      <c r="AC59" s="988" t="b">
        <v>1</v>
      </c>
      <c r="AD59" s="988" t="b">
        <v>0</v>
      </c>
      <c r="AE59" s="988" t="b">
        <v>0</v>
      </c>
      <c r="AF59" s="988" t="b">
        <v>0</v>
      </c>
      <c r="AG59" s="988" t="b">
        <v>0</v>
      </c>
      <c r="AH59" s="988" t="b">
        <v>0</v>
      </c>
      <c r="AI59" s="923"/>
      <c r="AJ59" s="923"/>
      <c r="AK59" s="988" t="s">
        <v>3104</v>
      </c>
      <c r="AL59" s="988" t="s">
        <v>2214</v>
      </c>
      <c r="AM59" s="988" t="b">
        <v>1</v>
      </c>
      <c r="AN59" s="923"/>
      <c r="AO59" s="923"/>
      <c r="AP59" s="988" t="s">
        <v>255</v>
      </c>
      <c r="AQ59" s="988" t="s">
        <v>3105</v>
      </c>
      <c r="AR59" s="988" t="s">
        <v>2216</v>
      </c>
      <c r="AS59" s="988" t="s">
        <v>724</v>
      </c>
      <c r="AT59" s="988" t="s">
        <v>929</v>
      </c>
      <c r="AU59" s="988" t="s">
        <v>930</v>
      </c>
      <c r="AV59" s="988" t="s">
        <v>931</v>
      </c>
      <c r="AW59" s="923"/>
      <c r="AX59" s="988" t="b">
        <v>0</v>
      </c>
      <c r="AZ59" s="923"/>
      <c r="BA59" s="923"/>
      <c r="BB59" s="988" t="b">
        <v>0</v>
      </c>
      <c r="BC59" s="988" t="b">
        <v>0</v>
      </c>
      <c r="BD59" s="988" t="b">
        <v>0</v>
      </c>
      <c r="BE59" s="923"/>
      <c r="BF59" s="988" t="b">
        <v>0</v>
      </c>
      <c r="BG59" s="988" t="s">
        <v>718</v>
      </c>
      <c r="BH59" s="988" t="s">
        <v>2217</v>
      </c>
      <c r="BI59" s="923"/>
      <c r="BJ59" s="923"/>
      <c r="BL59" s="923"/>
      <c r="BM59" s="988" t="s">
        <v>3106</v>
      </c>
      <c r="BN59" s="988" t="s">
        <v>3107</v>
      </c>
      <c r="BO59" s="988" t="s">
        <v>2255</v>
      </c>
      <c r="BP59" s="988" t="s">
        <v>2256</v>
      </c>
      <c r="BQ59" s="988" t="s">
        <v>2257</v>
      </c>
      <c r="BR59" s="923"/>
      <c r="BS59" s="923"/>
      <c r="BT59" s="923"/>
      <c r="BU59" s="988">
        <v>5.53239037E9</v>
      </c>
      <c r="BV59" s="923"/>
      <c r="BW59" s="988" t="s">
        <v>2220</v>
      </c>
      <c r="BX59" s="988" t="s">
        <v>3107</v>
      </c>
      <c r="BY59" s="988" t="s">
        <v>3108</v>
      </c>
      <c r="BZ59" s="923"/>
      <c r="CA59" s="988">
        <v>53200.0</v>
      </c>
      <c r="CB59" s="923"/>
      <c r="CC59" s="988" t="s">
        <v>297</v>
      </c>
      <c r="CD59" s="988" t="s">
        <v>3109</v>
      </c>
      <c r="CE59" s="1060">
        <v>35630.0</v>
      </c>
      <c r="CF59" s="1056"/>
      <c r="CG59" s="923"/>
      <c r="CH59" s="988" t="s">
        <v>3110</v>
      </c>
      <c r="CI59" s="988">
        <v>2025.0</v>
      </c>
      <c r="CJ59" s="923"/>
      <c r="CK59" s="923"/>
      <c r="CL59" s="988">
        <v>5.53239037E9</v>
      </c>
      <c r="CM59" s="988" t="s">
        <v>2224</v>
      </c>
      <c r="CN59" s="923"/>
      <c r="CO59" s="988" t="b">
        <v>0</v>
      </c>
      <c r="CP59" s="988" t="s">
        <v>3111</v>
      </c>
      <c r="CQ59" s="923"/>
      <c r="CR59" s="988" t="b">
        <v>0</v>
      </c>
      <c r="CS59" s="988" t="b">
        <v>0</v>
      </c>
      <c r="CT59" s="988" t="s">
        <v>2345</v>
      </c>
      <c r="CU59" s="988" t="s">
        <v>3112</v>
      </c>
      <c r="CV59" s="988" t="s">
        <v>3113</v>
      </c>
      <c r="CW59" s="923"/>
      <c r="CX59" s="923"/>
      <c r="CY59" s="923"/>
      <c r="CZ59" s="988" t="s">
        <v>727</v>
      </c>
      <c r="DA59" s="923"/>
      <c r="DB59" s="988" t="s">
        <v>2228</v>
      </c>
      <c r="DC59" s="923"/>
      <c r="DD59" s="988" t="s">
        <v>2327</v>
      </c>
      <c r="DE59" s="923"/>
      <c r="DF59" s="923"/>
      <c r="DG59" s="923"/>
      <c r="DH59" s="923"/>
    </row>
    <row r="60">
      <c r="A60" s="988">
        <v>2.276299395E9</v>
      </c>
      <c r="B60" s="988" t="s">
        <v>703</v>
      </c>
      <c r="C60" s="988" t="s">
        <v>704</v>
      </c>
      <c r="D60" s="988" t="s">
        <v>705</v>
      </c>
      <c r="E60" s="988" t="s">
        <v>3114</v>
      </c>
      <c r="F60" s="988" t="s">
        <v>32</v>
      </c>
      <c r="G60" s="923"/>
      <c r="H60" s="923"/>
      <c r="I60" s="923"/>
      <c r="J60" s="923"/>
      <c r="K60" s="923"/>
      <c r="L60" s="923"/>
      <c r="M60" s="1056"/>
      <c r="N60" s="923"/>
      <c r="O60" s="988" t="s">
        <v>297</v>
      </c>
      <c r="P60" s="988" t="s">
        <v>3115</v>
      </c>
      <c r="Q60" s="988" t="s">
        <v>706</v>
      </c>
      <c r="R60" s="923"/>
      <c r="S60" s="988" t="s">
        <v>3116</v>
      </c>
      <c r="T60" s="988" t="s">
        <v>2073</v>
      </c>
      <c r="U60" s="988" t="b">
        <v>0</v>
      </c>
      <c r="V60" s="923"/>
      <c r="W60" s="988" t="s">
        <v>2332</v>
      </c>
      <c r="X60" s="988" t="s">
        <v>306</v>
      </c>
      <c r="Y60" s="923"/>
      <c r="Z60" s="988" t="b">
        <v>0</v>
      </c>
      <c r="AA60" s="988" t="s">
        <v>3117</v>
      </c>
      <c r="AB60" s="988" t="s">
        <v>3118</v>
      </c>
      <c r="AC60" s="988" t="b">
        <v>1</v>
      </c>
      <c r="AD60" s="988" t="b">
        <v>0</v>
      </c>
      <c r="AE60" s="988" t="b">
        <v>0</v>
      </c>
      <c r="AF60" s="988" t="b">
        <v>0</v>
      </c>
      <c r="AG60" s="988" t="b">
        <v>0</v>
      </c>
      <c r="AH60" s="988" t="b">
        <v>0</v>
      </c>
      <c r="AI60" s="923"/>
      <c r="AJ60" s="923"/>
      <c r="AK60" s="988" t="s">
        <v>3119</v>
      </c>
      <c r="AL60" s="988" t="s">
        <v>2286</v>
      </c>
      <c r="AM60" s="988" t="b">
        <v>1</v>
      </c>
      <c r="AN60" s="923"/>
      <c r="AO60" s="923"/>
      <c r="AP60" s="988" t="s">
        <v>255</v>
      </c>
      <c r="AQ60" s="988" t="s">
        <v>3120</v>
      </c>
      <c r="AR60" s="988" t="s">
        <v>2216</v>
      </c>
      <c r="AS60" s="988" t="s">
        <v>1200</v>
      </c>
      <c r="AT60" s="988" t="s">
        <v>2379</v>
      </c>
      <c r="AU60" s="988" t="s">
        <v>2380</v>
      </c>
      <c r="AV60" s="988" t="s">
        <v>2381</v>
      </c>
      <c r="AW60" s="923"/>
      <c r="AX60" s="988" t="b">
        <v>0</v>
      </c>
      <c r="AZ60" s="923"/>
      <c r="BA60" s="923"/>
      <c r="BB60" s="988" t="b">
        <v>0</v>
      </c>
      <c r="BC60" s="988" t="b">
        <v>0</v>
      </c>
      <c r="BD60" s="988" t="b">
        <v>0</v>
      </c>
      <c r="BE60" s="988">
        <v>11000.0</v>
      </c>
      <c r="BF60" s="988" t="b">
        <v>0</v>
      </c>
      <c r="BG60" s="923"/>
      <c r="BH60" s="923"/>
      <c r="BI60" s="923"/>
      <c r="BJ60" s="923"/>
      <c r="BL60" s="988" t="s">
        <v>3121</v>
      </c>
      <c r="BM60" s="988" t="s">
        <v>3122</v>
      </c>
      <c r="BN60" s="988" t="s">
        <v>3123</v>
      </c>
      <c r="BO60" s="988" t="s">
        <v>2206</v>
      </c>
      <c r="BP60" s="988" t="s">
        <v>2207</v>
      </c>
      <c r="BQ60" s="988" t="s">
        <v>2208</v>
      </c>
      <c r="BR60" s="923"/>
      <c r="BS60" s="923"/>
      <c r="BT60" s="923"/>
      <c r="BU60" s="988">
        <v>5.534059706E9</v>
      </c>
      <c r="BV60" s="923"/>
      <c r="BW60" s="988" t="s">
        <v>2220</v>
      </c>
      <c r="BX60" s="988" t="s">
        <v>3124</v>
      </c>
      <c r="BY60" s="988" t="s">
        <v>3125</v>
      </c>
      <c r="BZ60" s="923"/>
      <c r="CA60" s="988">
        <v>55030.0</v>
      </c>
      <c r="CB60" s="923"/>
      <c r="CC60" s="988" t="s">
        <v>297</v>
      </c>
      <c r="CD60" s="988" t="s">
        <v>3126</v>
      </c>
      <c r="CE60" s="1060">
        <v>21112.0</v>
      </c>
      <c r="CF60" s="1056"/>
      <c r="CG60" s="923"/>
      <c r="CH60" s="988" t="s">
        <v>3127</v>
      </c>
      <c r="CI60" s="988">
        <v>2032.0</v>
      </c>
      <c r="CJ60" s="923"/>
      <c r="CK60" s="923"/>
      <c r="CL60" s="988">
        <v>5.534059706E9</v>
      </c>
      <c r="CM60" s="988" t="s">
        <v>2224</v>
      </c>
      <c r="CN60" s="923"/>
      <c r="CO60" s="988" t="b">
        <v>0</v>
      </c>
      <c r="CP60" s="988" t="s">
        <v>3128</v>
      </c>
      <c r="CQ60" s="988" t="s">
        <v>3129</v>
      </c>
      <c r="CR60" s="988" t="b">
        <v>0</v>
      </c>
      <c r="CS60" s="988" t="b">
        <v>0</v>
      </c>
      <c r="CT60" s="988" t="s">
        <v>3130</v>
      </c>
      <c r="CU60" s="923"/>
      <c r="CV60" s="988" t="s">
        <v>3131</v>
      </c>
      <c r="CW60" s="923"/>
      <c r="CX60" s="923"/>
      <c r="CY60" s="923"/>
      <c r="CZ60" s="988" t="s">
        <v>727</v>
      </c>
      <c r="DA60" s="923"/>
      <c r="DB60" s="988" t="s">
        <v>2228</v>
      </c>
      <c r="DC60" s="923"/>
      <c r="DD60" s="988" t="s">
        <v>2265</v>
      </c>
      <c r="DE60" s="988" t="s">
        <v>3132</v>
      </c>
      <c r="DF60" s="923"/>
      <c r="DG60" s="923"/>
      <c r="DH60" s="923"/>
    </row>
    <row r="61">
      <c r="A61" s="923"/>
      <c r="B61" s="988" t="s">
        <v>989</v>
      </c>
      <c r="C61" s="988" t="s">
        <v>990</v>
      </c>
      <c r="D61" s="988" t="s">
        <v>991</v>
      </c>
      <c r="E61" s="988" t="s">
        <v>3133</v>
      </c>
      <c r="F61" s="988" t="s">
        <v>32</v>
      </c>
      <c r="G61" s="923"/>
      <c r="H61" s="923"/>
      <c r="I61" s="923"/>
      <c r="J61" s="923"/>
      <c r="K61" s="923"/>
      <c r="L61" s="923"/>
      <c r="N61" s="923"/>
      <c r="P61" s="988" t="s">
        <v>3134</v>
      </c>
      <c r="Q61" s="988" t="s">
        <v>706</v>
      </c>
      <c r="R61" s="923"/>
      <c r="S61" s="923"/>
      <c r="T61" s="923"/>
      <c r="U61" s="988" t="b">
        <v>0</v>
      </c>
      <c r="V61" s="923"/>
      <c r="W61" s="923"/>
      <c r="X61" s="923"/>
      <c r="Y61" s="923"/>
      <c r="Z61" s="988" t="b">
        <v>0</v>
      </c>
      <c r="AA61" s="988" t="s">
        <v>3135</v>
      </c>
      <c r="AB61" s="923"/>
      <c r="AC61" s="988" t="b">
        <v>1</v>
      </c>
      <c r="AD61" s="988" t="b">
        <v>0</v>
      </c>
      <c r="AE61" s="988" t="b">
        <v>0</v>
      </c>
      <c r="AF61" s="988" t="b">
        <v>0</v>
      </c>
      <c r="AG61" s="988" t="b">
        <v>0</v>
      </c>
      <c r="AH61" s="988" t="b">
        <v>0</v>
      </c>
      <c r="AI61" s="923"/>
      <c r="AJ61" s="923"/>
      <c r="AK61" s="988" t="s">
        <v>3136</v>
      </c>
      <c r="AL61" s="923"/>
      <c r="AM61" s="988" t="b">
        <v>1</v>
      </c>
      <c r="AN61" s="923"/>
      <c r="AO61" s="923"/>
      <c r="AP61" s="923"/>
      <c r="AQ61" s="923"/>
      <c r="AR61" s="923"/>
      <c r="AS61" s="923"/>
      <c r="AT61" s="988" t="s">
        <v>989</v>
      </c>
      <c r="AU61" s="988" t="s">
        <v>990</v>
      </c>
      <c r="AV61" s="988" t="s">
        <v>991</v>
      </c>
      <c r="AW61" s="923"/>
      <c r="AX61" s="988" t="b">
        <v>0</v>
      </c>
      <c r="AZ61" s="923"/>
      <c r="BA61" s="923"/>
      <c r="BB61" s="988" t="b">
        <v>0</v>
      </c>
      <c r="BC61" s="988" t="b">
        <v>0</v>
      </c>
      <c r="BD61" s="988" t="b">
        <v>0</v>
      </c>
      <c r="BE61" s="923"/>
      <c r="BF61" s="988" t="b">
        <v>0</v>
      </c>
      <c r="BG61" s="988" t="s">
        <v>718</v>
      </c>
      <c r="BH61" s="988" t="s">
        <v>2217</v>
      </c>
      <c r="BI61" s="923"/>
      <c r="BJ61" s="923"/>
      <c r="BL61" s="923"/>
      <c r="BM61" s="988" t="s">
        <v>778</v>
      </c>
      <c r="BN61" s="988" t="s">
        <v>3137</v>
      </c>
      <c r="BO61" s="988" t="s">
        <v>989</v>
      </c>
      <c r="BP61" s="988" t="s">
        <v>990</v>
      </c>
      <c r="BQ61" s="988" t="s">
        <v>991</v>
      </c>
      <c r="BR61" s="923"/>
      <c r="BS61" s="923"/>
      <c r="BT61" s="923"/>
      <c r="BU61" s="923"/>
      <c r="BV61" s="923"/>
      <c r="BW61" s="923"/>
      <c r="BX61" s="988" t="s">
        <v>3137</v>
      </c>
      <c r="BY61" s="988" t="s">
        <v>3138</v>
      </c>
      <c r="BZ61" s="923"/>
      <c r="CA61" s="923"/>
      <c r="CB61" s="923"/>
      <c r="CC61" s="988" t="s">
        <v>297</v>
      </c>
      <c r="CD61" s="988" t="s">
        <v>3139</v>
      </c>
      <c r="CE61" s="1056"/>
      <c r="CF61" s="1056"/>
      <c r="CG61" s="923"/>
      <c r="CH61" s="923"/>
      <c r="CI61" s="923"/>
      <c r="CJ61" s="923"/>
      <c r="CK61" s="923"/>
      <c r="CL61" s="923"/>
      <c r="CM61" s="923"/>
      <c r="CN61" s="923"/>
      <c r="CO61" s="988" t="b">
        <v>0</v>
      </c>
      <c r="CP61" s="988" t="s">
        <v>3140</v>
      </c>
      <c r="CQ61" s="923"/>
      <c r="CR61" s="988" t="b">
        <v>0</v>
      </c>
      <c r="CS61" s="988" t="b">
        <v>0</v>
      </c>
      <c r="CT61" s="923"/>
      <c r="CU61" s="988" t="s">
        <v>3141</v>
      </c>
      <c r="CV61" s="923"/>
      <c r="CW61" s="923"/>
      <c r="CX61" s="923"/>
      <c r="CY61" s="923"/>
      <c r="CZ61" s="988" t="s">
        <v>727</v>
      </c>
      <c r="DA61" s="923"/>
      <c r="DB61" s="923"/>
      <c r="DC61" s="923"/>
      <c r="DD61" s="923"/>
      <c r="DE61" s="923"/>
      <c r="DF61" s="923"/>
      <c r="DG61" s="923"/>
      <c r="DH61" s="923"/>
      <c r="DI61" s="923"/>
    </row>
    <row r="62">
      <c r="A62" s="923"/>
      <c r="B62" s="988" t="s">
        <v>929</v>
      </c>
      <c r="C62" s="988" t="s">
        <v>930</v>
      </c>
      <c r="D62" s="988" t="s">
        <v>931</v>
      </c>
      <c r="E62" s="988" t="s">
        <v>3142</v>
      </c>
      <c r="F62" s="988" t="s">
        <v>32</v>
      </c>
      <c r="G62" s="923"/>
      <c r="H62" s="923"/>
      <c r="I62" s="923"/>
      <c r="J62" s="923"/>
      <c r="K62" s="923"/>
      <c r="L62" s="923"/>
      <c r="N62" s="923"/>
      <c r="P62" s="988" t="s">
        <v>3143</v>
      </c>
      <c r="Q62" s="988" t="s">
        <v>706</v>
      </c>
      <c r="R62" s="923"/>
      <c r="S62" s="988" t="s">
        <v>3144</v>
      </c>
      <c r="T62" s="923"/>
      <c r="U62" s="988" t="b">
        <v>0</v>
      </c>
      <c r="V62" s="923"/>
      <c r="W62" s="923"/>
      <c r="X62" s="923"/>
      <c r="Y62" s="923"/>
      <c r="Z62" s="988" t="b">
        <v>0</v>
      </c>
      <c r="AA62" s="988" t="s">
        <v>3145</v>
      </c>
      <c r="AB62" s="923"/>
      <c r="AC62" s="988" t="b">
        <v>1</v>
      </c>
      <c r="AD62" s="988" t="b">
        <v>0</v>
      </c>
      <c r="AE62" s="988" t="b">
        <v>0</v>
      </c>
      <c r="AF62" s="988" t="b">
        <v>0</v>
      </c>
      <c r="AG62" s="988" t="b">
        <v>0</v>
      </c>
      <c r="AH62" s="988" t="b">
        <v>0</v>
      </c>
      <c r="AI62" s="923"/>
      <c r="AJ62" s="923"/>
      <c r="AK62" s="988" t="s">
        <v>3146</v>
      </c>
      <c r="AL62" s="988" t="s">
        <v>2214</v>
      </c>
      <c r="AM62" s="988" t="b">
        <v>1</v>
      </c>
      <c r="AN62" s="923"/>
      <c r="AO62" s="923"/>
      <c r="AP62" s="923"/>
      <c r="AQ62" s="923"/>
      <c r="AR62" s="988" t="s">
        <v>2216</v>
      </c>
      <c r="AS62" s="923"/>
      <c r="AT62" s="988" t="s">
        <v>929</v>
      </c>
      <c r="AU62" s="988" t="s">
        <v>930</v>
      </c>
      <c r="AV62" s="988" t="s">
        <v>931</v>
      </c>
      <c r="AW62" s="923"/>
      <c r="AX62" s="988" t="b">
        <v>0</v>
      </c>
      <c r="AZ62" s="923"/>
      <c r="BA62" s="923"/>
      <c r="BB62" s="988" t="b">
        <v>0</v>
      </c>
      <c r="BC62" s="988" t="b">
        <v>0</v>
      </c>
      <c r="BD62" s="988" t="b">
        <v>0</v>
      </c>
      <c r="BE62" s="923"/>
      <c r="BF62" s="988" t="b">
        <v>0</v>
      </c>
      <c r="BG62" s="988" t="s">
        <v>718</v>
      </c>
      <c r="BH62" s="988" t="s">
        <v>2217</v>
      </c>
      <c r="BI62" s="923"/>
      <c r="BJ62" s="988" t="s">
        <v>2270</v>
      </c>
      <c r="BL62" s="923"/>
      <c r="BM62" s="988" t="s">
        <v>3147</v>
      </c>
      <c r="BN62" s="988" t="s">
        <v>3148</v>
      </c>
      <c r="BO62" s="988" t="s">
        <v>2206</v>
      </c>
      <c r="BP62" s="988" t="s">
        <v>2207</v>
      </c>
      <c r="BQ62" s="988" t="s">
        <v>2208</v>
      </c>
      <c r="BR62" s="923"/>
      <c r="BS62" s="923"/>
      <c r="BT62" s="923"/>
      <c r="BU62" s="923"/>
      <c r="BV62" s="923"/>
      <c r="BW62" s="923"/>
      <c r="BX62" s="988" t="s">
        <v>3148</v>
      </c>
      <c r="BY62" s="988" t="s">
        <v>3149</v>
      </c>
      <c r="BZ62" s="923"/>
      <c r="CA62" s="988">
        <v>1000.0</v>
      </c>
      <c r="CB62" s="923"/>
      <c r="CC62" s="988" t="s">
        <v>297</v>
      </c>
      <c r="CD62" s="988" t="s">
        <v>3150</v>
      </c>
      <c r="CE62" s="1056"/>
      <c r="CF62" s="1056"/>
      <c r="CG62" s="923"/>
      <c r="CH62" s="988" t="s">
        <v>3096</v>
      </c>
      <c r="CI62" s="923"/>
      <c r="CJ62" s="923"/>
      <c r="CK62" s="923"/>
      <c r="CL62" s="988">
        <v>5.27225815432E11</v>
      </c>
      <c r="CM62" s="988" t="s">
        <v>2224</v>
      </c>
      <c r="CN62" s="923"/>
      <c r="CO62" s="988" t="b">
        <v>0</v>
      </c>
      <c r="CP62" s="988" t="s">
        <v>3151</v>
      </c>
      <c r="CQ62" s="923"/>
      <c r="CR62" s="988" t="b">
        <v>0</v>
      </c>
      <c r="CS62" s="988" t="b">
        <v>0</v>
      </c>
      <c r="CT62" s="988" t="s">
        <v>3098</v>
      </c>
      <c r="CU62" s="988" t="s">
        <v>3141</v>
      </c>
      <c r="CV62" s="988" t="s">
        <v>3144</v>
      </c>
      <c r="CW62" s="923"/>
      <c r="CX62" s="923"/>
      <c r="CY62" s="923"/>
      <c r="CZ62" s="988" t="s">
        <v>727</v>
      </c>
      <c r="DA62" s="923"/>
      <c r="DB62" s="923"/>
      <c r="DC62" s="923"/>
      <c r="DD62" s="988" t="s">
        <v>2229</v>
      </c>
      <c r="DE62" s="923"/>
      <c r="DF62" s="923"/>
      <c r="DG62" s="923"/>
      <c r="DH62" s="923"/>
    </row>
    <row r="63">
      <c r="A63" s="988">
        <v>2.318996363E9</v>
      </c>
      <c r="B63" s="988" t="s">
        <v>929</v>
      </c>
      <c r="C63" s="988" t="s">
        <v>930</v>
      </c>
      <c r="D63" s="988" t="s">
        <v>931</v>
      </c>
      <c r="E63" s="988" t="s">
        <v>3152</v>
      </c>
      <c r="F63" s="988" t="s">
        <v>32</v>
      </c>
      <c r="G63" s="923"/>
      <c r="H63" s="923"/>
      <c r="I63" s="923"/>
      <c r="J63" s="923"/>
      <c r="K63" s="923"/>
      <c r="L63" s="923"/>
      <c r="M63" s="923"/>
      <c r="N63" s="923"/>
      <c r="P63" s="988" t="s">
        <v>3153</v>
      </c>
      <c r="Q63" s="988" t="s">
        <v>706</v>
      </c>
      <c r="R63" s="923"/>
      <c r="S63" s="988" t="s">
        <v>3154</v>
      </c>
      <c r="T63" s="988" t="s">
        <v>2073</v>
      </c>
      <c r="U63" s="988" t="b">
        <v>0</v>
      </c>
      <c r="V63" s="988" t="s">
        <v>184</v>
      </c>
      <c r="W63" s="988" t="s">
        <v>2332</v>
      </c>
      <c r="X63" s="988" t="s">
        <v>184</v>
      </c>
      <c r="Y63" s="923"/>
      <c r="Z63" s="988" t="b">
        <v>0</v>
      </c>
      <c r="AA63" s="988" t="s">
        <v>3155</v>
      </c>
      <c r="AB63" s="988" t="s">
        <v>3156</v>
      </c>
      <c r="AC63" s="988" t="b">
        <v>1</v>
      </c>
      <c r="AD63" s="988" t="b">
        <v>0</v>
      </c>
      <c r="AE63" s="988" t="b">
        <v>0</v>
      </c>
      <c r="AF63" s="988" t="b">
        <v>0</v>
      </c>
      <c r="AG63" s="988" t="b">
        <v>0</v>
      </c>
      <c r="AH63" s="988" t="b">
        <v>0</v>
      </c>
      <c r="AI63" s="923"/>
      <c r="AJ63" s="923"/>
      <c r="AK63" s="988" t="s">
        <v>3157</v>
      </c>
      <c r="AL63" s="988" t="s">
        <v>2286</v>
      </c>
      <c r="AM63" s="988" t="b">
        <v>1</v>
      </c>
      <c r="AN63" s="923"/>
      <c r="AO63" s="988" t="s">
        <v>184</v>
      </c>
      <c r="AP63" s="988" t="s">
        <v>255</v>
      </c>
      <c r="AQ63" s="988" t="s">
        <v>3158</v>
      </c>
      <c r="AR63" s="988" t="s">
        <v>2216</v>
      </c>
      <c r="AS63" s="988" t="s">
        <v>1200</v>
      </c>
      <c r="AT63" s="988" t="s">
        <v>2379</v>
      </c>
      <c r="AU63" s="988" t="s">
        <v>2380</v>
      </c>
      <c r="AV63" s="988" t="s">
        <v>2381</v>
      </c>
      <c r="AW63" s="988" t="s">
        <v>717</v>
      </c>
      <c r="AX63" s="988" t="b">
        <v>0</v>
      </c>
      <c r="AZ63" s="923"/>
      <c r="BA63" s="923"/>
      <c r="BB63" s="988" t="b">
        <v>0</v>
      </c>
      <c r="BC63" s="988" t="b">
        <v>0</v>
      </c>
      <c r="BD63" s="988" t="b">
        <v>0</v>
      </c>
      <c r="BE63" s="923"/>
      <c r="BF63" s="988" t="b">
        <v>0</v>
      </c>
      <c r="BG63" s="923"/>
      <c r="BH63" s="923"/>
      <c r="BI63" s="923"/>
      <c r="BJ63" s="923"/>
      <c r="BL63" s="988" t="s">
        <v>3159</v>
      </c>
      <c r="BM63" s="988" t="s">
        <v>3160</v>
      </c>
      <c r="BN63" s="988" t="s">
        <v>3161</v>
      </c>
      <c r="BO63" s="988" t="s">
        <v>2206</v>
      </c>
      <c r="BP63" s="988" t="s">
        <v>2207</v>
      </c>
      <c r="BQ63" s="988" t="s">
        <v>2208</v>
      </c>
      <c r="BR63" s="923"/>
      <c r="BS63" s="988" t="s">
        <v>184</v>
      </c>
      <c r="BT63" s="923"/>
      <c r="BU63" s="988">
        <v>9.9820496E9</v>
      </c>
      <c r="BV63" s="923"/>
      <c r="BW63" s="988" t="s">
        <v>2220</v>
      </c>
      <c r="BX63" s="988" t="s">
        <v>3161</v>
      </c>
      <c r="BY63" s="988" t="s">
        <v>3162</v>
      </c>
      <c r="BZ63" s="988" t="s">
        <v>184</v>
      </c>
      <c r="CA63" s="988">
        <v>77517.0</v>
      </c>
      <c r="CB63" s="923"/>
      <c r="CC63" s="988" t="s">
        <v>297</v>
      </c>
      <c r="CD63" s="988" t="s">
        <v>3163</v>
      </c>
      <c r="CE63" s="1060">
        <v>21867.0</v>
      </c>
      <c r="CF63" s="1056"/>
      <c r="CG63" s="988" t="s">
        <v>184</v>
      </c>
      <c r="CH63" s="988" t="s">
        <v>395</v>
      </c>
      <c r="CI63" s="988">
        <v>2032.0</v>
      </c>
      <c r="CJ63" s="988" t="s">
        <v>3164</v>
      </c>
      <c r="CK63" s="988" t="s">
        <v>184</v>
      </c>
      <c r="CL63" s="988">
        <v>9.9820496E9</v>
      </c>
      <c r="CM63" s="988" t="s">
        <v>2224</v>
      </c>
      <c r="CN63" s="923"/>
      <c r="CO63" s="988" t="b">
        <v>0</v>
      </c>
      <c r="CP63" s="988" t="s">
        <v>3165</v>
      </c>
      <c r="CQ63" s="988" t="s">
        <v>2421</v>
      </c>
      <c r="CR63" s="988" t="b">
        <v>0</v>
      </c>
      <c r="CS63" s="988" t="b">
        <v>0</v>
      </c>
      <c r="CT63" s="988" t="s">
        <v>2699</v>
      </c>
      <c r="CU63" s="923"/>
      <c r="CV63" s="988" t="s">
        <v>3164</v>
      </c>
      <c r="CW63" s="923"/>
      <c r="CX63" s="923"/>
      <c r="CY63" s="923"/>
      <c r="CZ63" s="988" t="s">
        <v>727</v>
      </c>
      <c r="DA63" s="923"/>
      <c r="DB63" s="988" t="s">
        <v>2228</v>
      </c>
      <c r="DC63" s="923"/>
      <c r="DD63" s="988" t="s">
        <v>3166</v>
      </c>
      <c r="DE63" s="988" t="s">
        <v>3167</v>
      </c>
      <c r="DF63" s="923"/>
      <c r="DG63" s="923"/>
      <c r="DH63" s="923"/>
    </row>
    <row r="64">
      <c r="A64" s="988">
        <v>1.651851335E9</v>
      </c>
      <c r="B64" s="988" t="s">
        <v>989</v>
      </c>
      <c r="C64" s="988" t="s">
        <v>990</v>
      </c>
      <c r="D64" s="988" t="s">
        <v>991</v>
      </c>
      <c r="E64" s="988" t="s">
        <v>3168</v>
      </c>
      <c r="F64" s="988" t="s">
        <v>32</v>
      </c>
      <c r="G64" s="923"/>
      <c r="H64" s="923"/>
      <c r="I64" s="923"/>
      <c r="J64" s="923"/>
      <c r="K64" s="923"/>
      <c r="L64" s="923"/>
      <c r="N64" s="923"/>
      <c r="P64" s="988" t="s">
        <v>3169</v>
      </c>
      <c r="Q64" s="988" t="s">
        <v>706</v>
      </c>
      <c r="R64" s="923"/>
      <c r="S64" s="988" t="s">
        <v>3170</v>
      </c>
      <c r="T64" s="988" t="s">
        <v>2073</v>
      </c>
      <c r="U64" s="988" t="b">
        <v>0</v>
      </c>
      <c r="V64" s="923"/>
      <c r="W64" s="923"/>
      <c r="X64" s="988" t="s">
        <v>306</v>
      </c>
      <c r="Y64" s="923"/>
      <c r="Z64" s="988" t="b">
        <v>0</v>
      </c>
      <c r="AA64" s="988" t="s">
        <v>3171</v>
      </c>
      <c r="AB64" s="988" t="s">
        <v>3172</v>
      </c>
      <c r="AC64" s="988" t="b">
        <v>1</v>
      </c>
      <c r="AD64" s="988" t="b">
        <v>0</v>
      </c>
      <c r="AE64" s="988" t="b">
        <v>0</v>
      </c>
      <c r="AF64" s="988" t="b">
        <v>0</v>
      </c>
      <c r="AG64" s="988" t="b">
        <v>0</v>
      </c>
      <c r="AH64" s="988" t="b">
        <v>0</v>
      </c>
      <c r="AI64" s="923"/>
      <c r="AJ64" s="923"/>
      <c r="AK64" s="988" t="s">
        <v>3173</v>
      </c>
      <c r="AL64" s="988" t="s">
        <v>2214</v>
      </c>
      <c r="AM64" s="988" t="b">
        <v>1</v>
      </c>
      <c r="AN64" s="923"/>
      <c r="AO64" s="923"/>
      <c r="AP64" s="988" t="s">
        <v>255</v>
      </c>
      <c r="AQ64" s="988" t="s">
        <v>3174</v>
      </c>
      <c r="AR64" s="988" t="s">
        <v>2216</v>
      </c>
      <c r="AS64" s="988" t="s">
        <v>1200</v>
      </c>
      <c r="AT64" s="988" t="s">
        <v>989</v>
      </c>
      <c r="AU64" s="988" t="s">
        <v>990</v>
      </c>
      <c r="AV64" s="988" t="s">
        <v>991</v>
      </c>
      <c r="AW64" s="923"/>
      <c r="AX64" s="988" t="b">
        <v>0</v>
      </c>
      <c r="AZ64" s="923"/>
      <c r="BA64" s="923"/>
      <c r="BB64" s="988" t="b">
        <v>0</v>
      </c>
      <c r="BC64" s="988" t="b">
        <v>0</v>
      </c>
      <c r="BD64" s="988" t="b">
        <v>0</v>
      </c>
      <c r="BE64" s="923"/>
      <c r="BF64" s="988" t="b">
        <v>0</v>
      </c>
      <c r="BG64" s="988" t="s">
        <v>718</v>
      </c>
      <c r="BH64" s="988" t="s">
        <v>2217</v>
      </c>
      <c r="BI64" s="923"/>
      <c r="BJ64" s="923"/>
      <c r="BL64" s="923"/>
      <c r="BM64" s="988" t="s">
        <v>3175</v>
      </c>
      <c r="BN64" s="988" t="s">
        <v>3176</v>
      </c>
      <c r="BO64" s="988" t="s">
        <v>2255</v>
      </c>
      <c r="BP64" s="988" t="s">
        <v>2256</v>
      </c>
      <c r="BQ64" s="988" t="s">
        <v>2257</v>
      </c>
      <c r="BR64" s="923"/>
      <c r="BS64" s="923"/>
      <c r="BT64" s="923"/>
      <c r="BU64" s="988">
        <v>5.527505531E9</v>
      </c>
      <c r="BV64" s="923"/>
      <c r="BW64" s="923"/>
      <c r="BX64" s="988" t="s">
        <v>3176</v>
      </c>
      <c r="BY64" s="988" t="s">
        <v>3177</v>
      </c>
      <c r="BZ64" s="923"/>
      <c r="CA64" s="988">
        <v>9850.0</v>
      </c>
      <c r="CB64" s="923"/>
      <c r="CC64" s="988" t="s">
        <v>297</v>
      </c>
      <c r="CD64" s="988" t="s">
        <v>3178</v>
      </c>
      <c r="CE64" s="1060">
        <v>36121.0</v>
      </c>
      <c r="CF64" s="1056"/>
      <c r="CG64" s="923"/>
      <c r="CH64" s="988" t="s">
        <v>2864</v>
      </c>
      <c r="CI64" s="988">
        <v>2027.0</v>
      </c>
      <c r="CJ64" s="923"/>
      <c r="CK64" s="923"/>
      <c r="CL64" s="988">
        <v>5.527505531E9</v>
      </c>
      <c r="CM64" s="988" t="s">
        <v>2224</v>
      </c>
      <c r="CN64" s="923"/>
      <c r="CO64" s="988" t="b">
        <v>0</v>
      </c>
      <c r="CP64" s="988" t="s">
        <v>3179</v>
      </c>
      <c r="CQ64" s="923"/>
      <c r="CR64" s="988" t="b">
        <v>0</v>
      </c>
      <c r="CS64" s="988" t="b">
        <v>0</v>
      </c>
      <c r="CT64" s="988" t="s">
        <v>2650</v>
      </c>
      <c r="CU64" s="988" t="s">
        <v>2026</v>
      </c>
      <c r="CV64" s="988" t="s">
        <v>3180</v>
      </c>
      <c r="CW64" s="923"/>
      <c r="CX64" s="923"/>
      <c r="CY64" s="923"/>
      <c r="CZ64" s="988" t="s">
        <v>727</v>
      </c>
      <c r="DA64" s="923"/>
      <c r="DB64" s="988" t="s">
        <v>2228</v>
      </c>
      <c r="DC64" s="923"/>
      <c r="DD64" s="988" t="s">
        <v>2229</v>
      </c>
      <c r="DE64" s="923"/>
      <c r="DF64" s="923"/>
      <c r="DG64" s="923"/>
      <c r="DH64" s="923"/>
      <c r="DJ64" s="1056"/>
    </row>
    <row r="65">
      <c r="A65" s="988">
        <v>2.554064796E9</v>
      </c>
      <c r="B65" s="988" t="s">
        <v>730</v>
      </c>
      <c r="C65" s="988" t="s">
        <v>731</v>
      </c>
      <c r="D65" s="988" t="s">
        <v>732</v>
      </c>
      <c r="E65" s="988" t="s">
        <v>3181</v>
      </c>
      <c r="F65" s="988" t="s">
        <v>32</v>
      </c>
      <c r="G65" s="923"/>
      <c r="H65" s="923"/>
      <c r="I65" s="923"/>
      <c r="J65" s="923"/>
      <c r="K65" s="923"/>
      <c r="L65" s="923"/>
      <c r="M65" s="923"/>
      <c r="N65" s="923"/>
      <c r="O65" s="923"/>
      <c r="P65" s="988" t="s">
        <v>3182</v>
      </c>
      <c r="Q65" s="988" t="s">
        <v>706</v>
      </c>
      <c r="R65" s="923"/>
      <c r="S65" s="988" t="s">
        <v>3183</v>
      </c>
      <c r="T65" s="988" t="s">
        <v>2073</v>
      </c>
      <c r="U65" s="988" t="b">
        <v>0</v>
      </c>
      <c r="V65" s="923"/>
      <c r="W65" s="923"/>
      <c r="X65" s="988" t="s">
        <v>306</v>
      </c>
      <c r="Y65" s="923"/>
      <c r="Z65" s="988" t="b">
        <v>0</v>
      </c>
      <c r="AA65" s="988" t="s">
        <v>3184</v>
      </c>
      <c r="AB65" s="988" t="s">
        <v>297</v>
      </c>
      <c r="AC65" s="988" t="b">
        <v>1</v>
      </c>
      <c r="AD65" s="988" t="b">
        <v>0</v>
      </c>
      <c r="AE65" s="988" t="b">
        <v>0</v>
      </c>
      <c r="AF65" s="988" t="b">
        <v>0</v>
      </c>
      <c r="AG65" s="988" t="b">
        <v>0</v>
      </c>
      <c r="AH65" s="988" t="b">
        <v>0</v>
      </c>
      <c r="AI65" s="923"/>
      <c r="AJ65" s="923"/>
      <c r="AK65" s="988" t="s">
        <v>3185</v>
      </c>
      <c r="AL65" s="988" t="s">
        <v>2214</v>
      </c>
      <c r="AM65" s="988" t="b">
        <v>1</v>
      </c>
      <c r="AN65" s="923"/>
      <c r="AO65" s="923"/>
      <c r="AP65" s="988" t="s">
        <v>3186</v>
      </c>
      <c r="AQ65" s="988" t="s">
        <v>3187</v>
      </c>
      <c r="AR65" s="988" t="s">
        <v>2216</v>
      </c>
      <c r="AS65" s="988" t="s">
        <v>1200</v>
      </c>
      <c r="AT65" s="988" t="s">
        <v>2379</v>
      </c>
      <c r="AU65" s="988" t="s">
        <v>2380</v>
      </c>
      <c r="AV65" s="988" t="s">
        <v>2381</v>
      </c>
      <c r="AW65" s="988" t="s">
        <v>717</v>
      </c>
      <c r="AX65" s="988" t="b">
        <v>0</v>
      </c>
      <c r="AZ65" s="923"/>
      <c r="BA65" s="923"/>
      <c r="BB65" s="988" t="b">
        <v>0</v>
      </c>
      <c r="BC65" s="988" t="b">
        <v>0</v>
      </c>
      <c r="BD65" s="988" t="b">
        <v>0</v>
      </c>
      <c r="BE65" s="923"/>
      <c r="BF65" s="988" t="b">
        <v>0</v>
      </c>
      <c r="BG65" s="923"/>
      <c r="BH65" s="923"/>
      <c r="BI65" s="923"/>
      <c r="BJ65" s="923"/>
      <c r="BL65" s="923"/>
      <c r="BM65" s="988" t="s">
        <v>3188</v>
      </c>
      <c r="BN65" s="988" t="s">
        <v>3189</v>
      </c>
      <c r="BO65" s="988" t="s">
        <v>2206</v>
      </c>
      <c r="BP65" s="988" t="s">
        <v>2207</v>
      </c>
      <c r="BQ65" s="988" t="s">
        <v>2208</v>
      </c>
      <c r="BR65" s="923"/>
      <c r="BS65" s="988" t="s">
        <v>306</v>
      </c>
      <c r="BT65" s="923"/>
      <c r="BU65" s="988">
        <v>5.591920095E9</v>
      </c>
      <c r="BV65" s="923"/>
      <c r="BW65" s="988" t="s">
        <v>2220</v>
      </c>
      <c r="BX65" s="988" t="s">
        <v>3189</v>
      </c>
      <c r="BY65" s="988" t="s">
        <v>3190</v>
      </c>
      <c r="BZ65" s="923"/>
      <c r="CA65" s="988">
        <v>15700.0</v>
      </c>
      <c r="CB65" s="923"/>
      <c r="CC65" s="988" t="s">
        <v>297</v>
      </c>
      <c r="CD65" s="988" t="s">
        <v>3191</v>
      </c>
      <c r="CE65" s="1060">
        <v>22825.0</v>
      </c>
      <c r="CF65" s="1056"/>
      <c r="CG65" s="923"/>
      <c r="CH65" s="988" t="s">
        <v>2697</v>
      </c>
      <c r="CI65" s="988">
        <v>2033.0</v>
      </c>
      <c r="CJ65" s="923"/>
      <c r="CK65" s="923"/>
      <c r="CL65" s="988">
        <v>5.591920095E9</v>
      </c>
      <c r="CM65" s="988" t="s">
        <v>2224</v>
      </c>
      <c r="CN65" s="923"/>
      <c r="CO65" s="988" t="b">
        <v>0</v>
      </c>
      <c r="CP65" s="988" t="s">
        <v>3192</v>
      </c>
      <c r="CQ65" s="988" t="s">
        <v>3193</v>
      </c>
      <c r="CR65" s="988" t="b">
        <v>0</v>
      </c>
      <c r="CS65" s="988" t="b">
        <v>0</v>
      </c>
      <c r="CT65" s="988" t="s">
        <v>3194</v>
      </c>
      <c r="CU65" s="923"/>
      <c r="CV65" s="988" t="s">
        <v>3195</v>
      </c>
      <c r="CW65" s="923"/>
      <c r="CX65" s="923"/>
      <c r="CY65" s="923"/>
      <c r="CZ65" s="988" t="s">
        <v>727</v>
      </c>
      <c r="DA65" s="923"/>
      <c r="DB65" s="988" t="s">
        <v>2228</v>
      </c>
      <c r="DC65" s="923"/>
      <c r="DD65" s="988" t="s">
        <v>2229</v>
      </c>
      <c r="DE65" s="988" t="s">
        <v>2649</v>
      </c>
      <c r="DF65" s="923"/>
      <c r="DG65" s="923"/>
      <c r="DH65" s="923"/>
    </row>
    <row r="66">
      <c r="A66" s="923"/>
      <c r="B66" s="988" t="s">
        <v>2439</v>
      </c>
      <c r="C66" s="988" t="s">
        <v>2440</v>
      </c>
      <c r="D66" s="988" t="s">
        <v>2441</v>
      </c>
      <c r="E66" s="988" t="s">
        <v>3196</v>
      </c>
      <c r="F66" s="988" t="s">
        <v>32</v>
      </c>
      <c r="G66" s="988" t="s">
        <v>3197</v>
      </c>
      <c r="H66" s="923"/>
      <c r="I66" s="988">
        <v>7.9861787236782E14</v>
      </c>
      <c r="J66" s="988" t="s">
        <v>3198</v>
      </c>
      <c r="K66" s="988" t="s">
        <v>3199</v>
      </c>
      <c r="L66" s="923"/>
      <c r="M66" s="923"/>
      <c r="N66" s="923"/>
      <c r="P66" s="988" t="s">
        <v>3200</v>
      </c>
      <c r="Q66" s="988" t="s">
        <v>706</v>
      </c>
      <c r="R66" s="923"/>
      <c r="S66" s="923"/>
      <c r="T66" s="923"/>
      <c r="U66" s="988" t="b">
        <v>0</v>
      </c>
      <c r="V66" s="923"/>
      <c r="W66" s="923"/>
      <c r="X66" s="923"/>
      <c r="Y66" s="988" t="s">
        <v>3201</v>
      </c>
      <c r="Z66" s="988" t="b">
        <v>0</v>
      </c>
      <c r="AA66" s="988" t="s">
        <v>3202</v>
      </c>
      <c r="AB66" s="923"/>
      <c r="AC66" s="988" t="b">
        <v>1</v>
      </c>
      <c r="AD66" s="988" t="b">
        <v>0</v>
      </c>
      <c r="AE66" s="988" t="b">
        <v>0</v>
      </c>
      <c r="AF66" s="988" t="b">
        <v>0</v>
      </c>
      <c r="AG66" s="988" t="b">
        <v>0</v>
      </c>
      <c r="AH66" s="988" t="b">
        <v>0</v>
      </c>
      <c r="AI66" s="988" t="s">
        <v>3203</v>
      </c>
      <c r="AJ66" s="923"/>
      <c r="AK66" s="988" t="s">
        <v>3204</v>
      </c>
      <c r="AL66" s="988" t="s">
        <v>2214</v>
      </c>
      <c r="AM66" s="988" t="b">
        <v>1</v>
      </c>
      <c r="AN66" s="988">
        <v>1.00586502964413E14</v>
      </c>
      <c r="AO66" s="923"/>
      <c r="AP66" s="923"/>
      <c r="AQ66" s="923"/>
      <c r="AR66" s="988" t="s">
        <v>2216</v>
      </c>
      <c r="AS66" s="923"/>
      <c r="AT66" s="988" t="s">
        <v>3205</v>
      </c>
      <c r="AU66" s="988" t="s">
        <v>3206</v>
      </c>
      <c r="AV66" s="988" t="s">
        <v>3207</v>
      </c>
      <c r="AW66" s="923"/>
      <c r="AX66" s="988" t="b">
        <v>0</v>
      </c>
      <c r="AZ66" s="988" t="s">
        <v>3208</v>
      </c>
      <c r="BA66" s="988" t="s">
        <v>3209</v>
      </c>
      <c r="BB66" s="988" t="b">
        <v>0</v>
      </c>
      <c r="BC66" s="988" t="b">
        <v>0</v>
      </c>
      <c r="BD66" s="988" t="b">
        <v>0</v>
      </c>
      <c r="BE66" s="923"/>
      <c r="BF66" s="988" t="b">
        <v>0</v>
      </c>
      <c r="BG66" s="988" t="s">
        <v>718</v>
      </c>
      <c r="BH66" s="988" t="s">
        <v>2217</v>
      </c>
      <c r="BI66" s="923"/>
      <c r="BJ66" s="988" t="s">
        <v>2270</v>
      </c>
      <c r="BL66" s="923"/>
      <c r="BM66" s="988" t="s">
        <v>3210</v>
      </c>
      <c r="BN66" s="988" t="s">
        <v>3211</v>
      </c>
      <c r="BO66" s="988" t="s">
        <v>2206</v>
      </c>
      <c r="BP66" s="988" t="s">
        <v>2207</v>
      </c>
      <c r="BQ66" s="988" t="s">
        <v>2208</v>
      </c>
      <c r="BR66" s="923"/>
      <c r="BS66" s="923"/>
      <c r="BT66" s="988" t="s">
        <v>3212</v>
      </c>
      <c r="BU66" s="923"/>
      <c r="BV66" s="988" t="s">
        <v>3061</v>
      </c>
      <c r="BW66" s="923"/>
      <c r="BX66" s="988" t="s">
        <v>3211</v>
      </c>
      <c r="BY66" s="988" t="s">
        <v>3213</v>
      </c>
      <c r="BZ66" s="923"/>
      <c r="CA66" s="988">
        <v>8500.0</v>
      </c>
      <c r="CB66" s="988" t="s">
        <v>3208</v>
      </c>
      <c r="CC66" s="988" t="s">
        <v>297</v>
      </c>
      <c r="CD66" s="988" t="s">
        <v>3214</v>
      </c>
      <c r="CE66" s="1056"/>
      <c r="CF66" s="1056"/>
      <c r="CG66" s="923"/>
      <c r="CH66" s="988" t="s">
        <v>3215</v>
      </c>
      <c r="CI66" s="923"/>
      <c r="CJ66" s="923"/>
      <c r="CK66" s="923"/>
      <c r="CL66" s="988">
        <v>5.539008137E9</v>
      </c>
      <c r="CM66" s="988" t="s">
        <v>2224</v>
      </c>
      <c r="CN66" s="988" t="s">
        <v>172</v>
      </c>
      <c r="CO66" s="988" t="b">
        <v>0</v>
      </c>
      <c r="CP66" s="988" t="s">
        <v>3216</v>
      </c>
      <c r="CQ66" s="923"/>
      <c r="CR66" s="988" t="b">
        <v>0</v>
      </c>
      <c r="CS66" s="988" t="b">
        <v>0</v>
      </c>
      <c r="CT66" s="988" t="s">
        <v>3098</v>
      </c>
      <c r="CU66" s="988" t="s">
        <v>3067</v>
      </c>
      <c r="CV66" s="988" t="s">
        <v>3217</v>
      </c>
      <c r="CW66" s="923"/>
      <c r="CX66" s="923"/>
      <c r="CY66" s="923"/>
      <c r="CZ66" s="988" t="s">
        <v>727</v>
      </c>
      <c r="DA66" s="988">
        <v>3.66119011414897E15</v>
      </c>
      <c r="DB66" s="923"/>
      <c r="DC66" s="988" t="s">
        <v>3069</v>
      </c>
      <c r="DD66" s="988" t="s">
        <v>2229</v>
      </c>
      <c r="DE66" s="923"/>
      <c r="DF66" s="923"/>
      <c r="DG66" s="923"/>
      <c r="DH66" s="923"/>
    </row>
    <row r="67">
      <c r="A67" s="923"/>
      <c r="B67" s="988" t="s">
        <v>989</v>
      </c>
      <c r="C67" s="988" t="s">
        <v>990</v>
      </c>
      <c r="D67" s="988" t="s">
        <v>991</v>
      </c>
      <c r="E67" s="988" t="s">
        <v>3218</v>
      </c>
      <c r="F67" s="988" t="s">
        <v>32</v>
      </c>
      <c r="G67" s="988" t="s">
        <v>3049</v>
      </c>
      <c r="H67" s="923"/>
      <c r="I67" s="988" t="s">
        <v>3219</v>
      </c>
      <c r="J67" s="988" t="s">
        <v>3220</v>
      </c>
      <c r="K67" s="988" t="s">
        <v>3221</v>
      </c>
      <c r="L67" s="923"/>
      <c r="M67" s="923"/>
      <c r="P67" s="988" t="s">
        <v>3222</v>
      </c>
      <c r="Q67" s="988" t="s">
        <v>706</v>
      </c>
      <c r="R67" s="923"/>
      <c r="S67" s="923"/>
      <c r="T67" s="923"/>
      <c r="U67" s="988" t="b">
        <v>0</v>
      </c>
      <c r="V67" s="923"/>
      <c r="W67" s="923"/>
      <c r="X67" s="923"/>
      <c r="Y67" s="988" t="s">
        <v>3223</v>
      </c>
      <c r="Z67" s="988" t="b">
        <v>0</v>
      </c>
      <c r="AA67" s="988" t="s">
        <v>3224</v>
      </c>
      <c r="AB67" s="923"/>
      <c r="AC67" s="988" t="b">
        <v>1</v>
      </c>
      <c r="AD67" s="988" t="b">
        <v>0</v>
      </c>
      <c r="AE67" s="988" t="b">
        <v>0</v>
      </c>
      <c r="AF67" s="988" t="b">
        <v>0</v>
      </c>
      <c r="AG67" s="988" t="b">
        <v>0</v>
      </c>
      <c r="AH67" s="988" t="b">
        <v>0</v>
      </c>
      <c r="AI67" s="988" t="s">
        <v>3225</v>
      </c>
      <c r="AJ67" s="923"/>
      <c r="AK67" s="988" t="s">
        <v>3226</v>
      </c>
      <c r="AL67" s="988" t="s">
        <v>2214</v>
      </c>
      <c r="AM67" s="988" t="b">
        <v>1</v>
      </c>
      <c r="AN67" s="988">
        <v>1.00586502964413E14</v>
      </c>
      <c r="AO67" s="923"/>
      <c r="AP67" s="923"/>
      <c r="AQ67" s="923"/>
      <c r="AR67" s="988" t="s">
        <v>2216</v>
      </c>
      <c r="AS67" s="923"/>
      <c r="AT67" s="988" t="s">
        <v>989</v>
      </c>
      <c r="AU67" s="988" t="s">
        <v>990</v>
      </c>
      <c r="AV67" s="988" t="s">
        <v>991</v>
      </c>
      <c r="AW67" s="923"/>
      <c r="AX67" s="988" t="b">
        <v>0</v>
      </c>
      <c r="AZ67" s="988" t="s">
        <v>3225</v>
      </c>
      <c r="BA67" s="988" t="s">
        <v>3209</v>
      </c>
      <c r="BB67" s="988" t="b">
        <v>0</v>
      </c>
      <c r="BC67" s="988" t="b">
        <v>0</v>
      </c>
      <c r="BD67" s="988" t="b">
        <v>0</v>
      </c>
      <c r="BE67" s="923"/>
      <c r="BF67" s="988" t="b">
        <v>0</v>
      </c>
      <c r="BG67" s="988" t="s">
        <v>718</v>
      </c>
      <c r="BH67" s="988" t="s">
        <v>2217</v>
      </c>
      <c r="BI67" s="923"/>
      <c r="BJ67" s="988" t="s">
        <v>2356</v>
      </c>
      <c r="BL67" s="923"/>
      <c r="BM67" s="988" t="s">
        <v>787</v>
      </c>
      <c r="BN67" s="988" t="s">
        <v>3227</v>
      </c>
      <c r="BO67" s="988" t="s">
        <v>2255</v>
      </c>
      <c r="BP67" s="988" t="s">
        <v>2256</v>
      </c>
      <c r="BQ67" s="988" t="s">
        <v>2257</v>
      </c>
      <c r="BR67" s="923"/>
      <c r="BS67" s="923"/>
      <c r="BT67" s="988" t="s">
        <v>3228</v>
      </c>
      <c r="BU67" s="923"/>
      <c r="BV67" s="988" t="s">
        <v>3061</v>
      </c>
      <c r="BW67" s="923"/>
      <c r="BX67" s="988" t="s">
        <v>3227</v>
      </c>
      <c r="BY67" s="988" t="s">
        <v>3229</v>
      </c>
      <c r="BZ67" s="923"/>
      <c r="CA67" s="988" t="s">
        <v>3230</v>
      </c>
      <c r="CB67" s="988" t="s">
        <v>3225</v>
      </c>
      <c r="CC67" s="988" t="s">
        <v>297</v>
      </c>
      <c r="CD67" s="988" t="s">
        <v>3231</v>
      </c>
      <c r="CE67" s="1056"/>
      <c r="CF67" s="1056"/>
      <c r="CG67" s="923"/>
      <c r="CH67" s="988" t="s">
        <v>3230</v>
      </c>
      <c r="CI67" s="923"/>
      <c r="CJ67" s="923"/>
      <c r="CK67" s="923"/>
      <c r="CL67" s="988">
        <v>5.56325567E9</v>
      </c>
      <c r="CM67" s="988" t="s">
        <v>2224</v>
      </c>
      <c r="CN67" s="988" t="s">
        <v>172</v>
      </c>
      <c r="CO67" s="988" t="b">
        <v>0</v>
      </c>
      <c r="CP67" s="988" t="s">
        <v>3232</v>
      </c>
      <c r="CQ67" s="923"/>
      <c r="CR67" s="988" t="b">
        <v>0</v>
      </c>
      <c r="CS67" s="988" t="b">
        <v>0</v>
      </c>
      <c r="CT67" s="988" t="s">
        <v>3230</v>
      </c>
      <c r="CU67" s="988" t="s">
        <v>3067</v>
      </c>
      <c r="CV67" s="988" t="s">
        <v>3230</v>
      </c>
      <c r="CW67" s="923"/>
      <c r="CX67" s="923"/>
      <c r="CY67" s="923"/>
      <c r="CZ67" s="988" t="s">
        <v>727</v>
      </c>
      <c r="DA67" s="988">
        <v>8.52888896891766E14</v>
      </c>
      <c r="DB67" s="923"/>
      <c r="DC67" s="988" t="s">
        <v>3069</v>
      </c>
      <c r="DD67" s="988" t="s">
        <v>3230</v>
      </c>
      <c r="DE67" s="923"/>
      <c r="DF67" s="923"/>
      <c r="DG67" s="923"/>
      <c r="DH67" s="923"/>
    </row>
    <row r="68">
      <c r="A68" s="923"/>
      <c r="B68" s="988" t="s">
        <v>989</v>
      </c>
      <c r="C68" s="988" t="s">
        <v>990</v>
      </c>
      <c r="D68" s="988" t="s">
        <v>991</v>
      </c>
      <c r="E68" s="988" t="s">
        <v>3233</v>
      </c>
      <c r="F68" s="988" t="s">
        <v>32</v>
      </c>
      <c r="G68" s="988" t="s">
        <v>3049</v>
      </c>
      <c r="H68" s="923"/>
      <c r="I68" s="988" t="s">
        <v>3234</v>
      </c>
      <c r="J68" s="988" t="s">
        <v>3235</v>
      </c>
      <c r="K68" s="988" t="s">
        <v>3236</v>
      </c>
      <c r="L68" s="923"/>
      <c r="M68" s="1056"/>
      <c r="N68" s="923"/>
      <c r="O68" s="923"/>
      <c r="P68" s="988" t="s">
        <v>3237</v>
      </c>
      <c r="Q68" s="988" t="s">
        <v>706</v>
      </c>
      <c r="R68" s="923"/>
      <c r="S68" s="923"/>
      <c r="T68" s="923"/>
      <c r="U68" s="988" t="b">
        <v>0</v>
      </c>
      <c r="V68" s="923"/>
      <c r="W68" s="923"/>
      <c r="X68" s="923"/>
      <c r="Y68" s="988" t="s">
        <v>3238</v>
      </c>
      <c r="Z68" s="988" t="b">
        <v>0</v>
      </c>
      <c r="AA68" s="988" t="s">
        <v>3239</v>
      </c>
      <c r="AB68" s="923"/>
      <c r="AC68" s="988" t="b">
        <v>1</v>
      </c>
      <c r="AD68" s="988" t="b">
        <v>0</v>
      </c>
      <c r="AE68" s="988" t="b">
        <v>0</v>
      </c>
      <c r="AF68" s="988" t="b">
        <v>0</v>
      </c>
      <c r="AG68" s="988" t="b">
        <v>0</v>
      </c>
      <c r="AH68" s="988" t="b">
        <v>0</v>
      </c>
      <c r="AI68" s="988" t="s">
        <v>3240</v>
      </c>
      <c r="AJ68" s="923"/>
      <c r="AK68" s="988" t="s">
        <v>3241</v>
      </c>
      <c r="AL68" s="988" t="s">
        <v>2214</v>
      </c>
      <c r="AM68" s="988" t="b">
        <v>1</v>
      </c>
      <c r="AN68" s="988">
        <v>1.00586502964413E14</v>
      </c>
      <c r="AO68" s="923"/>
      <c r="AP68" s="923"/>
      <c r="AQ68" s="923"/>
      <c r="AR68" s="988" t="s">
        <v>2216</v>
      </c>
      <c r="AS68" s="923"/>
      <c r="AT68" s="988" t="s">
        <v>703</v>
      </c>
      <c r="AU68" s="988" t="s">
        <v>704</v>
      </c>
      <c r="AV68" s="988" t="s">
        <v>705</v>
      </c>
      <c r="AW68" s="988" t="s">
        <v>717</v>
      </c>
      <c r="AX68" s="988" t="b">
        <v>0</v>
      </c>
      <c r="AZ68" s="988" t="s">
        <v>3242</v>
      </c>
      <c r="BA68" s="988" t="s">
        <v>3209</v>
      </c>
      <c r="BB68" s="988" t="b">
        <v>0</v>
      </c>
      <c r="BC68" s="988" t="b">
        <v>0</v>
      </c>
      <c r="BD68" s="988" t="b">
        <v>0</v>
      </c>
      <c r="BE68" s="923"/>
      <c r="BF68" s="988" t="b">
        <v>0</v>
      </c>
      <c r="BG68" s="988" t="s">
        <v>718</v>
      </c>
      <c r="BH68" s="988" t="s">
        <v>2217</v>
      </c>
      <c r="BI68" s="923"/>
      <c r="BJ68" s="988" t="s">
        <v>2049</v>
      </c>
      <c r="BL68" s="923"/>
      <c r="BM68" s="988" t="s">
        <v>3243</v>
      </c>
      <c r="BN68" s="988" t="s">
        <v>3244</v>
      </c>
      <c r="BO68" s="988" t="s">
        <v>2255</v>
      </c>
      <c r="BP68" s="988" t="s">
        <v>2256</v>
      </c>
      <c r="BQ68" s="988" t="s">
        <v>2257</v>
      </c>
      <c r="BR68" s="923"/>
      <c r="BS68" s="923"/>
      <c r="BT68" s="988" t="s">
        <v>3245</v>
      </c>
      <c r="BU68" s="923"/>
      <c r="BV68" s="988" t="s">
        <v>3061</v>
      </c>
      <c r="BW68" s="923"/>
      <c r="BX68" s="988" t="s">
        <v>3244</v>
      </c>
      <c r="BY68" s="988" t="s">
        <v>3246</v>
      </c>
      <c r="BZ68" s="923"/>
      <c r="CA68" s="988" t="s">
        <v>3230</v>
      </c>
      <c r="CB68" s="988" t="s">
        <v>3242</v>
      </c>
      <c r="CC68" s="988" t="s">
        <v>297</v>
      </c>
      <c r="CD68" s="988" t="s">
        <v>3247</v>
      </c>
      <c r="CE68" s="1056"/>
      <c r="CF68" s="1056"/>
      <c r="CG68" s="923"/>
      <c r="CH68" s="988" t="s">
        <v>3230</v>
      </c>
      <c r="CI68" s="923"/>
      <c r="CJ68" s="923"/>
      <c r="CK68" s="923"/>
      <c r="CL68" s="988">
        <v>7.716761699E9</v>
      </c>
      <c r="CM68" s="988" t="s">
        <v>2224</v>
      </c>
      <c r="CN68" s="988" t="s">
        <v>172</v>
      </c>
      <c r="CO68" s="988" t="b">
        <v>0</v>
      </c>
      <c r="CP68" s="988" t="s">
        <v>3248</v>
      </c>
      <c r="CQ68" s="923"/>
      <c r="CR68" s="988" t="b">
        <v>0</v>
      </c>
      <c r="CS68" s="988" t="b">
        <v>0</v>
      </c>
      <c r="CT68" s="988" t="s">
        <v>3230</v>
      </c>
      <c r="CU68" s="988" t="s">
        <v>3067</v>
      </c>
      <c r="CV68" s="988" t="s">
        <v>3230</v>
      </c>
      <c r="CW68" s="923"/>
      <c r="CX68" s="923"/>
      <c r="CY68" s="923"/>
      <c r="CZ68" s="988" t="s">
        <v>727</v>
      </c>
      <c r="DA68" s="988">
        <v>3.64591282907692E14</v>
      </c>
      <c r="DB68" s="923"/>
      <c r="DC68" s="988" t="s">
        <v>3069</v>
      </c>
      <c r="DD68" s="988" t="s">
        <v>3230</v>
      </c>
      <c r="DE68" s="923"/>
      <c r="DF68" s="923"/>
      <c r="DG68" s="923"/>
      <c r="DH68" s="923"/>
    </row>
    <row r="69">
      <c r="A69" s="923"/>
      <c r="B69" s="988" t="s">
        <v>703</v>
      </c>
      <c r="C69" s="988" t="s">
        <v>704</v>
      </c>
      <c r="D69" s="988" t="s">
        <v>705</v>
      </c>
      <c r="E69" s="988" t="s">
        <v>3249</v>
      </c>
      <c r="F69" s="988" t="s">
        <v>32</v>
      </c>
      <c r="G69" s="988" t="s">
        <v>3197</v>
      </c>
      <c r="H69" s="923"/>
      <c r="I69" s="988">
        <v>4.65374585965901E14</v>
      </c>
      <c r="J69" s="988" t="s">
        <v>3250</v>
      </c>
      <c r="K69" s="988" t="s">
        <v>3251</v>
      </c>
      <c r="L69" s="923"/>
      <c r="M69" s="923"/>
      <c r="N69" s="923"/>
      <c r="P69" s="988" t="s">
        <v>3252</v>
      </c>
      <c r="Q69" s="988" t="s">
        <v>706</v>
      </c>
      <c r="R69" s="923"/>
      <c r="S69" s="923"/>
      <c r="T69" s="923"/>
      <c r="U69" s="988" t="b">
        <v>0</v>
      </c>
      <c r="V69" s="923"/>
      <c r="W69" s="923"/>
      <c r="X69" s="923"/>
      <c r="Y69" s="988" t="s">
        <v>3253</v>
      </c>
      <c r="Z69" s="988" t="b">
        <v>0</v>
      </c>
      <c r="AA69" s="988" t="s">
        <v>3254</v>
      </c>
      <c r="AB69" s="923"/>
      <c r="AC69" s="988" t="b">
        <v>1</v>
      </c>
      <c r="AD69" s="988" t="b">
        <v>0</v>
      </c>
      <c r="AE69" s="988" t="b">
        <v>0</v>
      </c>
      <c r="AF69" s="988" t="b">
        <v>0</v>
      </c>
      <c r="AG69" s="988" t="b">
        <v>0</v>
      </c>
      <c r="AH69" s="988" t="b">
        <v>0</v>
      </c>
      <c r="AI69" s="988" t="s">
        <v>3255</v>
      </c>
      <c r="AJ69" s="923"/>
      <c r="AK69" s="988" t="s">
        <v>3256</v>
      </c>
      <c r="AL69" s="988" t="s">
        <v>2214</v>
      </c>
      <c r="AM69" s="988" t="b">
        <v>1</v>
      </c>
      <c r="AN69" s="988">
        <v>1.00586502964413E14</v>
      </c>
      <c r="AO69" s="923"/>
      <c r="AP69" s="923"/>
      <c r="AQ69" s="923"/>
      <c r="AR69" s="988" t="s">
        <v>2216</v>
      </c>
      <c r="AS69" s="923"/>
      <c r="AT69" s="988" t="s">
        <v>3257</v>
      </c>
      <c r="AU69" s="988" t="s">
        <v>3258</v>
      </c>
      <c r="AV69" s="988" t="s">
        <v>3259</v>
      </c>
      <c r="AW69" s="923"/>
      <c r="AX69" s="988" t="b">
        <v>0</v>
      </c>
      <c r="AZ69" s="988" t="s">
        <v>3260</v>
      </c>
      <c r="BA69" s="988" t="s">
        <v>3209</v>
      </c>
      <c r="BB69" s="988" t="b">
        <v>0</v>
      </c>
      <c r="BC69" s="988" t="b">
        <v>0</v>
      </c>
      <c r="BD69" s="988" t="b">
        <v>0</v>
      </c>
      <c r="BE69" s="923"/>
      <c r="BF69" s="988" t="b">
        <v>0</v>
      </c>
      <c r="BG69" s="988" t="s">
        <v>718</v>
      </c>
      <c r="BH69" s="988" t="s">
        <v>2217</v>
      </c>
      <c r="BI69" s="923"/>
      <c r="BJ69" s="988" t="s">
        <v>2356</v>
      </c>
      <c r="BL69" s="923"/>
      <c r="BM69" s="988" t="s">
        <v>3261</v>
      </c>
      <c r="BN69" s="988" t="s">
        <v>3262</v>
      </c>
      <c r="BO69" s="988" t="s">
        <v>2255</v>
      </c>
      <c r="BP69" s="988" t="s">
        <v>2256</v>
      </c>
      <c r="BQ69" s="988" t="s">
        <v>2257</v>
      </c>
      <c r="BR69" s="923"/>
      <c r="BS69" s="923"/>
      <c r="BT69" s="988" t="s">
        <v>3263</v>
      </c>
      <c r="BU69" s="923"/>
      <c r="BV69" s="988" t="s">
        <v>3061</v>
      </c>
      <c r="BW69" s="923"/>
      <c r="BX69" s="988" t="s">
        <v>3262</v>
      </c>
      <c r="BY69" s="988" t="s">
        <v>3264</v>
      </c>
      <c r="BZ69" s="923"/>
      <c r="CA69" s="988" t="s">
        <v>3230</v>
      </c>
      <c r="CB69" s="988" t="s">
        <v>3260</v>
      </c>
      <c r="CC69" s="988" t="s">
        <v>297</v>
      </c>
      <c r="CD69" s="988" t="s">
        <v>3265</v>
      </c>
      <c r="CE69" s="1056"/>
      <c r="CF69" s="1056"/>
      <c r="CG69" s="923"/>
      <c r="CH69" s="988" t="s">
        <v>3230</v>
      </c>
      <c r="CI69" s="923"/>
      <c r="CJ69" s="923"/>
      <c r="CK69" s="923"/>
      <c r="CL69" s="988">
        <v>7.222614663E9</v>
      </c>
      <c r="CM69" s="988" t="s">
        <v>2224</v>
      </c>
      <c r="CN69" s="988" t="s">
        <v>172</v>
      </c>
      <c r="CO69" s="988" t="b">
        <v>0</v>
      </c>
      <c r="CP69" s="988" t="s">
        <v>3266</v>
      </c>
      <c r="CQ69" s="923"/>
      <c r="CR69" s="988" t="b">
        <v>0</v>
      </c>
      <c r="CS69" s="988" t="b">
        <v>0</v>
      </c>
      <c r="CT69" s="988" t="s">
        <v>3230</v>
      </c>
      <c r="CU69" s="988" t="s">
        <v>3067</v>
      </c>
      <c r="CV69" s="988" t="s">
        <v>3230</v>
      </c>
      <c r="CW69" s="923"/>
      <c r="CX69" s="923"/>
      <c r="CY69" s="923"/>
      <c r="CZ69" s="988" t="s">
        <v>727</v>
      </c>
      <c r="DA69" s="988">
        <v>4.30122382965203E14</v>
      </c>
      <c r="DB69" s="923"/>
      <c r="DC69" s="988" t="s">
        <v>3069</v>
      </c>
      <c r="DD69" s="988" t="s">
        <v>3230</v>
      </c>
      <c r="DE69" s="923"/>
      <c r="DF69" s="923"/>
      <c r="DG69" s="923"/>
      <c r="DH69" s="923"/>
      <c r="DJ69" s="1056"/>
    </row>
    <row r="70">
      <c r="A70" s="923"/>
      <c r="B70" s="988" t="s">
        <v>703</v>
      </c>
      <c r="C70" s="988" t="s">
        <v>704</v>
      </c>
      <c r="D70" s="988" t="s">
        <v>705</v>
      </c>
      <c r="E70" s="988" t="s">
        <v>3267</v>
      </c>
      <c r="F70" s="988" t="s">
        <v>32</v>
      </c>
      <c r="G70" s="988" t="s">
        <v>3049</v>
      </c>
      <c r="H70" s="923"/>
      <c r="I70" s="988" t="s">
        <v>3268</v>
      </c>
      <c r="J70" s="988" t="s">
        <v>3269</v>
      </c>
      <c r="K70" s="988" t="s">
        <v>3270</v>
      </c>
      <c r="L70" s="923"/>
      <c r="M70" s="923"/>
      <c r="N70" s="923"/>
      <c r="O70" s="923"/>
      <c r="P70" s="988" t="s">
        <v>3271</v>
      </c>
      <c r="Q70" s="988" t="s">
        <v>706</v>
      </c>
      <c r="R70" s="923"/>
      <c r="S70" s="923"/>
      <c r="T70" s="923"/>
      <c r="U70" s="988" t="b">
        <v>0</v>
      </c>
      <c r="V70" s="923"/>
      <c r="W70" s="923"/>
      <c r="X70" s="923"/>
      <c r="Y70" s="988" t="s">
        <v>3272</v>
      </c>
      <c r="Z70" s="988" t="b">
        <v>0</v>
      </c>
      <c r="AA70" s="988" t="s">
        <v>3273</v>
      </c>
      <c r="AB70" s="923"/>
      <c r="AC70" s="988" t="b">
        <v>1</v>
      </c>
      <c r="AD70" s="988" t="b">
        <v>0</v>
      </c>
      <c r="AE70" s="988" t="b">
        <v>0</v>
      </c>
      <c r="AF70" s="988" t="b">
        <v>0</v>
      </c>
      <c r="AG70" s="988" t="b">
        <v>0</v>
      </c>
      <c r="AH70" s="988" t="b">
        <v>0</v>
      </c>
      <c r="AI70" s="988" t="s">
        <v>3274</v>
      </c>
      <c r="AJ70" s="923"/>
      <c r="AK70" s="988" t="s">
        <v>3275</v>
      </c>
      <c r="AL70" s="988" t="s">
        <v>2214</v>
      </c>
      <c r="AM70" s="988" t="b">
        <v>1</v>
      </c>
      <c r="AN70" s="988">
        <v>1.00586502964413E14</v>
      </c>
      <c r="AO70" s="923"/>
      <c r="AP70" s="923"/>
      <c r="AQ70" s="923"/>
      <c r="AR70" s="988" t="s">
        <v>2216</v>
      </c>
      <c r="AS70" s="923"/>
      <c r="AT70" s="988" t="s">
        <v>3257</v>
      </c>
      <c r="AU70" s="988" t="s">
        <v>3258</v>
      </c>
      <c r="AV70" s="988" t="s">
        <v>3259</v>
      </c>
      <c r="AW70" s="923"/>
      <c r="AX70" s="988" t="b">
        <v>0</v>
      </c>
      <c r="AZ70" s="988" t="s">
        <v>3276</v>
      </c>
      <c r="BA70" s="988" t="s">
        <v>3209</v>
      </c>
      <c r="BB70" s="988" t="b">
        <v>0</v>
      </c>
      <c r="BC70" s="988" t="b">
        <v>0</v>
      </c>
      <c r="BD70" s="988" t="b">
        <v>0</v>
      </c>
      <c r="BE70" s="923"/>
      <c r="BF70" s="988" t="b">
        <v>0</v>
      </c>
      <c r="BG70" s="988" t="s">
        <v>718</v>
      </c>
      <c r="BH70" s="988" t="s">
        <v>2217</v>
      </c>
      <c r="BI70" s="923"/>
      <c r="BJ70" s="988" t="s">
        <v>2049</v>
      </c>
      <c r="BL70" s="923"/>
      <c r="BM70" s="988" t="s">
        <v>3277</v>
      </c>
      <c r="BN70" s="988" t="s">
        <v>3278</v>
      </c>
      <c r="BO70" s="988" t="s">
        <v>2255</v>
      </c>
      <c r="BP70" s="988" t="s">
        <v>2256</v>
      </c>
      <c r="BQ70" s="988" t="s">
        <v>2257</v>
      </c>
      <c r="BR70" s="923"/>
      <c r="BS70" s="923"/>
      <c r="BT70" s="988" t="s">
        <v>3279</v>
      </c>
      <c r="BU70" s="923"/>
      <c r="BV70" s="988" t="s">
        <v>3061</v>
      </c>
      <c r="BW70" s="923"/>
      <c r="BX70" s="988" t="s">
        <v>3278</v>
      </c>
      <c r="BY70" s="988" t="s">
        <v>3280</v>
      </c>
      <c r="BZ70" s="923"/>
      <c r="CA70" s="988" t="s">
        <v>3230</v>
      </c>
      <c r="CB70" s="988" t="s">
        <v>3274</v>
      </c>
      <c r="CC70" s="988" t="s">
        <v>297</v>
      </c>
      <c r="CD70" s="988" t="s">
        <v>3281</v>
      </c>
      <c r="CE70" s="1056"/>
      <c r="CF70" s="1056"/>
      <c r="CG70" s="923"/>
      <c r="CH70" s="988" t="s">
        <v>3230</v>
      </c>
      <c r="CI70" s="923"/>
      <c r="CJ70" s="923"/>
      <c r="CK70" s="923"/>
      <c r="CL70" s="988">
        <v>5.566945984E9</v>
      </c>
      <c r="CM70" s="988" t="s">
        <v>2224</v>
      </c>
      <c r="CN70" s="988" t="s">
        <v>172</v>
      </c>
      <c r="CO70" s="988" t="b">
        <v>0</v>
      </c>
      <c r="CP70" s="988" t="s">
        <v>3282</v>
      </c>
      <c r="CQ70" s="923"/>
      <c r="CR70" s="988" t="b">
        <v>0</v>
      </c>
      <c r="CS70" s="988" t="b">
        <v>0</v>
      </c>
      <c r="CT70" s="988" t="s">
        <v>3230</v>
      </c>
      <c r="CU70" s="988" t="s">
        <v>3067</v>
      </c>
      <c r="CV70" s="988" t="s">
        <v>3230</v>
      </c>
      <c r="CW70" s="923"/>
      <c r="CX70" s="988" t="s">
        <v>3283</v>
      </c>
      <c r="CY70" s="988" t="s">
        <v>3284</v>
      </c>
      <c r="CZ70" s="988" t="s">
        <v>727</v>
      </c>
      <c r="DA70" s="988" t="s">
        <v>3285</v>
      </c>
      <c r="DB70" s="923"/>
      <c r="DC70" s="988" t="s">
        <v>3069</v>
      </c>
      <c r="DD70" s="988" t="s">
        <v>3230</v>
      </c>
      <c r="DE70" s="923"/>
      <c r="DF70" s="923"/>
      <c r="DG70" s="923"/>
      <c r="DH70" s="923"/>
      <c r="DJ70" s="1056"/>
    </row>
    <row r="71">
      <c r="A71" s="988">
        <v>2.059412401E9</v>
      </c>
      <c r="B71" s="988" t="s">
        <v>989</v>
      </c>
      <c r="C71" s="988" t="s">
        <v>990</v>
      </c>
      <c r="D71" s="988" t="s">
        <v>991</v>
      </c>
      <c r="E71" s="988" t="s">
        <v>3286</v>
      </c>
      <c r="F71" s="988" t="s">
        <v>32</v>
      </c>
      <c r="G71" s="923"/>
      <c r="H71" s="923"/>
      <c r="I71" s="923"/>
      <c r="J71" s="923"/>
      <c r="K71" s="923"/>
      <c r="L71" s="923"/>
      <c r="M71" s="923"/>
      <c r="N71" s="923"/>
      <c r="P71" s="988" t="s">
        <v>3287</v>
      </c>
      <c r="Q71" s="988" t="s">
        <v>706</v>
      </c>
      <c r="R71" s="923"/>
      <c r="S71" s="988" t="s">
        <v>3116</v>
      </c>
      <c r="T71" s="988" t="s">
        <v>2073</v>
      </c>
      <c r="U71" s="988" t="b">
        <v>0</v>
      </c>
      <c r="V71" s="988" t="s">
        <v>306</v>
      </c>
      <c r="W71" s="923"/>
      <c r="X71" s="988" t="s">
        <v>184</v>
      </c>
      <c r="Y71" s="923"/>
      <c r="Z71" s="988" t="b">
        <v>0</v>
      </c>
      <c r="AA71" s="988" t="s">
        <v>3288</v>
      </c>
      <c r="AB71" s="988" t="s">
        <v>2234</v>
      </c>
      <c r="AC71" s="988" t="b">
        <v>1</v>
      </c>
      <c r="AD71" s="988" t="b">
        <v>0</v>
      </c>
      <c r="AE71" s="988" t="b">
        <v>0</v>
      </c>
      <c r="AF71" s="988" t="b">
        <v>0</v>
      </c>
      <c r="AG71" s="988" t="b">
        <v>0</v>
      </c>
      <c r="AH71" s="988" t="b">
        <v>0</v>
      </c>
      <c r="AI71" s="923"/>
      <c r="AJ71" s="923"/>
      <c r="AK71" s="988" t="s">
        <v>3289</v>
      </c>
      <c r="AL71" s="988" t="s">
        <v>2214</v>
      </c>
      <c r="AM71" s="988" t="b">
        <v>1</v>
      </c>
      <c r="AN71" s="923"/>
      <c r="AO71" s="988" t="s">
        <v>306</v>
      </c>
      <c r="AP71" s="988" t="s">
        <v>255</v>
      </c>
      <c r="AQ71" s="988" t="s">
        <v>3290</v>
      </c>
      <c r="AR71" s="988" t="s">
        <v>2216</v>
      </c>
      <c r="AS71" s="988" t="s">
        <v>1200</v>
      </c>
      <c r="AT71" s="988" t="s">
        <v>721</v>
      </c>
      <c r="AU71" s="988" t="s">
        <v>722</v>
      </c>
      <c r="AV71" s="988" t="s">
        <v>723</v>
      </c>
      <c r="AW71" s="988" t="s">
        <v>717</v>
      </c>
      <c r="AX71" s="988" t="b">
        <v>0</v>
      </c>
      <c r="AZ71" s="923"/>
      <c r="BA71" s="923"/>
      <c r="BB71" s="988" t="b">
        <v>0</v>
      </c>
      <c r="BC71" s="988" t="b">
        <v>0</v>
      </c>
      <c r="BD71" s="988" t="b">
        <v>0</v>
      </c>
      <c r="BE71" s="923"/>
      <c r="BF71" s="988" t="b">
        <v>0</v>
      </c>
      <c r="BG71" s="988" t="s">
        <v>718</v>
      </c>
      <c r="BH71" s="988" t="s">
        <v>2217</v>
      </c>
      <c r="BI71" s="923"/>
      <c r="BJ71" s="923"/>
      <c r="BL71" s="988" t="s">
        <v>306</v>
      </c>
      <c r="BM71" s="988" t="s">
        <v>3291</v>
      </c>
      <c r="BN71" s="988" t="s">
        <v>3292</v>
      </c>
      <c r="BO71" s="988" t="s">
        <v>2206</v>
      </c>
      <c r="BP71" s="988" t="s">
        <v>2207</v>
      </c>
      <c r="BQ71" s="988" t="s">
        <v>2208</v>
      </c>
      <c r="BR71" s="923"/>
      <c r="BS71" s="988" t="s">
        <v>306</v>
      </c>
      <c r="BT71" s="923"/>
      <c r="BU71" s="988">
        <v>5.513961808E9</v>
      </c>
      <c r="BV71" s="923"/>
      <c r="BW71" s="988" t="s">
        <v>2220</v>
      </c>
      <c r="BX71" s="988" t="s">
        <v>3293</v>
      </c>
      <c r="BY71" s="988" t="s">
        <v>3294</v>
      </c>
      <c r="BZ71" s="988" t="s">
        <v>184</v>
      </c>
      <c r="CA71" s="988">
        <v>55030.0</v>
      </c>
      <c r="CB71" s="923"/>
      <c r="CC71" s="988" t="s">
        <v>297</v>
      </c>
      <c r="CD71" s="988" t="s">
        <v>3295</v>
      </c>
      <c r="CE71" s="1060">
        <v>31830.0</v>
      </c>
      <c r="CF71" s="1056"/>
      <c r="CG71" s="988" t="s">
        <v>184</v>
      </c>
      <c r="CH71" s="988" t="s">
        <v>3127</v>
      </c>
      <c r="CI71" s="988">
        <v>2030.0</v>
      </c>
      <c r="CJ71" s="923"/>
      <c r="CK71" s="988" t="s">
        <v>184</v>
      </c>
      <c r="CL71" s="988" t="s">
        <v>3296</v>
      </c>
      <c r="CM71" s="988" t="s">
        <v>2224</v>
      </c>
      <c r="CN71" s="923"/>
      <c r="CO71" s="988" t="b">
        <v>0</v>
      </c>
      <c r="CP71" s="988" t="s">
        <v>3297</v>
      </c>
      <c r="CQ71" s="923"/>
      <c r="CR71" s="988" t="b">
        <v>0</v>
      </c>
      <c r="CS71" s="988" t="b">
        <v>0</v>
      </c>
      <c r="CT71" s="988" t="s">
        <v>3298</v>
      </c>
      <c r="CU71" s="988" t="s">
        <v>2503</v>
      </c>
      <c r="CV71" s="988" t="s">
        <v>3299</v>
      </c>
      <c r="CW71" s="923"/>
      <c r="CX71" s="923"/>
      <c r="CY71" s="923"/>
      <c r="CZ71" s="988" t="s">
        <v>727</v>
      </c>
      <c r="DA71" s="923"/>
      <c r="DB71" s="988" t="s">
        <v>2228</v>
      </c>
      <c r="DC71" s="923"/>
      <c r="DD71" s="988" t="s">
        <v>2327</v>
      </c>
      <c r="DE71" s="923"/>
      <c r="DF71" s="923"/>
      <c r="DG71" s="923"/>
      <c r="DH71" s="923"/>
    </row>
    <row r="72">
      <c r="A72" s="988">
        <v>2.153660269E9</v>
      </c>
      <c r="B72" s="988" t="s">
        <v>730</v>
      </c>
      <c r="C72" s="988" t="s">
        <v>731</v>
      </c>
      <c r="D72" s="988" t="s">
        <v>732</v>
      </c>
      <c r="E72" s="988" t="s">
        <v>3300</v>
      </c>
      <c r="F72" s="988" t="s">
        <v>32</v>
      </c>
      <c r="H72" s="923"/>
      <c r="K72" s="1056"/>
      <c r="L72" s="923"/>
      <c r="M72" s="923"/>
      <c r="N72" s="923"/>
      <c r="O72" s="923"/>
      <c r="P72" s="988" t="s">
        <v>3301</v>
      </c>
      <c r="Q72" s="988" t="s">
        <v>706</v>
      </c>
      <c r="R72" s="923"/>
      <c r="S72" s="988" t="s">
        <v>3302</v>
      </c>
      <c r="T72" s="988" t="s">
        <v>2073</v>
      </c>
      <c r="U72" s="988" t="b">
        <v>0</v>
      </c>
      <c r="V72" s="988" t="s">
        <v>184</v>
      </c>
      <c r="W72" s="923"/>
      <c r="X72" s="988" t="s">
        <v>184</v>
      </c>
      <c r="Z72" s="988" t="b">
        <v>0</v>
      </c>
      <c r="AA72" s="988" t="s">
        <v>3303</v>
      </c>
      <c r="AB72" s="988" t="s">
        <v>297</v>
      </c>
      <c r="AC72" s="988" t="b">
        <v>1</v>
      </c>
      <c r="AD72" s="988" t="b">
        <v>0</v>
      </c>
      <c r="AE72" s="988" t="b">
        <v>0</v>
      </c>
      <c r="AF72" s="988" t="b">
        <v>0</v>
      </c>
      <c r="AG72" s="988" t="b">
        <v>0</v>
      </c>
      <c r="AH72" s="988" t="b">
        <v>0</v>
      </c>
      <c r="AI72" s="923"/>
      <c r="AJ72" s="923"/>
      <c r="AK72" s="988" t="s">
        <v>3304</v>
      </c>
      <c r="AL72" s="988" t="s">
        <v>2214</v>
      </c>
      <c r="AM72" s="988" t="b">
        <v>1</v>
      </c>
      <c r="AN72" s="923"/>
      <c r="AO72" s="988" t="s">
        <v>184</v>
      </c>
      <c r="AP72" s="923"/>
      <c r="AQ72" s="988" t="s">
        <v>3305</v>
      </c>
      <c r="AR72" s="988" t="s">
        <v>2216</v>
      </c>
      <c r="AS72" s="988" t="s">
        <v>1200</v>
      </c>
      <c r="AT72" s="988" t="s">
        <v>721</v>
      </c>
      <c r="AU72" s="988" t="s">
        <v>722</v>
      </c>
      <c r="AV72" s="988" t="s">
        <v>723</v>
      </c>
      <c r="AW72" s="988" t="s">
        <v>717</v>
      </c>
      <c r="AX72" s="988" t="b">
        <v>0</v>
      </c>
      <c r="BA72" s="923"/>
      <c r="BB72" s="988" t="b">
        <v>0</v>
      </c>
      <c r="BC72" s="988" t="b">
        <v>0</v>
      </c>
      <c r="BD72" s="988" t="b">
        <v>0</v>
      </c>
      <c r="BE72" s="923"/>
      <c r="BF72" s="988" t="b">
        <v>0</v>
      </c>
      <c r="BG72" s="988" t="s">
        <v>718</v>
      </c>
      <c r="BH72" s="988" t="s">
        <v>2217</v>
      </c>
      <c r="BI72" s="923"/>
      <c r="BJ72" s="923"/>
      <c r="BL72" s="988" t="s">
        <v>184</v>
      </c>
      <c r="BM72" s="988" t="s">
        <v>3306</v>
      </c>
      <c r="BN72" s="988" t="s">
        <v>3307</v>
      </c>
      <c r="BO72" s="988" t="s">
        <v>2206</v>
      </c>
      <c r="BP72" s="988" t="s">
        <v>2207</v>
      </c>
      <c r="BQ72" s="988" t="s">
        <v>2208</v>
      </c>
      <c r="BR72" s="923"/>
      <c r="BS72" s="988" t="s">
        <v>184</v>
      </c>
      <c r="BU72" s="988">
        <v>5.516861479E9</v>
      </c>
      <c r="BW72" s="988" t="s">
        <v>2220</v>
      </c>
      <c r="BX72" s="988" t="s">
        <v>3307</v>
      </c>
      <c r="BY72" s="988" t="s">
        <v>3308</v>
      </c>
      <c r="BZ72" s="988" t="s">
        <v>184</v>
      </c>
      <c r="CA72" s="988">
        <v>55710.0</v>
      </c>
      <c r="CB72" s="923"/>
      <c r="CC72" s="988" t="s">
        <v>297</v>
      </c>
      <c r="CD72" s="988" t="s">
        <v>3309</v>
      </c>
      <c r="CE72" s="1060">
        <v>26026.0</v>
      </c>
      <c r="CF72" s="1056"/>
      <c r="CG72" s="988" t="s">
        <v>184</v>
      </c>
      <c r="CH72" s="988" t="s">
        <v>3310</v>
      </c>
      <c r="CI72" s="988">
        <v>2031.0</v>
      </c>
      <c r="CJ72" s="923"/>
      <c r="CK72" s="988" t="s">
        <v>184</v>
      </c>
      <c r="CL72" s="988" t="s">
        <v>3311</v>
      </c>
      <c r="CM72" s="988" t="s">
        <v>2224</v>
      </c>
      <c r="CN72" s="923"/>
      <c r="CO72" s="988" t="b">
        <v>0</v>
      </c>
      <c r="CP72" s="988" t="s">
        <v>3312</v>
      </c>
      <c r="CQ72" s="988" t="s">
        <v>3313</v>
      </c>
      <c r="CR72" s="988" t="b">
        <v>0</v>
      </c>
      <c r="CS72" s="988" t="b">
        <v>0</v>
      </c>
      <c r="CT72" s="988" t="s">
        <v>3314</v>
      </c>
      <c r="CU72" s="923"/>
      <c r="CV72" s="988" t="s">
        <v>3315</v>
      </c>
      <c r="CW72" s="923"/>
      <c r="CX72" s="923"/>
      <c r="CY72" s="923"/>
      <c r="CZ72" s="988" t="s">
        <v>727</v>
      </c>
      <c r="DA72" s="923"/>
      <c r="DB72" s="988" t="s">
        <v>2228</v>
      </c>
      <c r="DC72" s="923"/>
      <c r="DD72" s="988" t="s">
        <v>2327</v>
      </c>
      <c r="DE72" s="988" t="s">
        <v>3316</v>
      </c>
      <c r="DF72" s="923"/>
      <c r="DG72" s="923"/>
      <c r="DH72" s="923"/>
      <c r="DI72" s="923"/>
      <c r="DJ72" s="1056"/>
    </row>
    <row r="73">
      <c r="A73" s="988">
        <v>1.397914756E9</v>
      </c>
      <c r="B73" s="988" t="s">
        <v>2439</v>
      </c>
      <c r="C73" s="988" t="s">
        <v>2440</v>
      </c>
      <c r="D73" s="988" t="s">
        <v>2441</v>
      </c>
      <c r="E73" s="988" t="s">
        <v>3317</v>
      </c>
      <c r="F73" s="988" t="s">
        <v>32</v>
      </c>
      <c r="H73" s="923"/>
      <c r="J73" s="1056"/>
      <c r="L73" s="923"/>
      <c r="M73" s="1056"/>
      <c r="N73" s="923"/>
      <c r="O73" s="923"/>
      <c r="P73" s="988" t="s">
        <v>3318</v>
      </c>
      <c r="Q73" s="988" t="s">
        <v>706</v>
      </c>
      <c r="R73" s="923"/>
      <c r="S73" s="988" t="s">
        <v>3319</v>
      </c>
      <c r="T73" s="988" t="s">
        <v>2073</v>
      </c>
      <c r="U73" s="988" t="b">
        <v>0</v>
      </c>
      <c r="V73" s="923"/>
      <c r="W73" s="923"/>
      <c r="X73" s="988" t="s">
        <v>184</v>
      </c>
      <c r="Z73" s="988" t="b">
        <v>0</v>
      </c>
      <c r="AA73" s="988" t="s">
        <v>3320</v>
      </c>
      <c r="AB73" s="988" t="s">
        <v>3321</v>
      </c>
      <c r="AC73" s="988" t="b">
        <v>1</v>
      </c>
      <c r="AD73" s="988" t="b">
        <v>0</v>
      </c>
      <c r="AE73" s="988" t="b">
        <v>0</v>
      </c>
      <c r="AF73" s="988" t="b">
        <v>0</v>
      </c>
      <c r="AG73" s="988" t="b">
        <v>0</v>
      </c>
      <c r="AH73" s="988" t="b">
        <v>0</v>
      </c>
      <c r="AI73" s="923"/>
      <c r="AJ73" s="923"/>
      <c r="AK73" s="988" t="s">
        <v>3322</v>
      </c>
      <c r="AL73" s="988" t="s">
        <v>2214</v>
      </c>
      <c r="AM73" s="988" t="b">
        <v>1</v>
      </c>
      <c r="AN73" s="923"/>
      <c r="AO73" s="923"/>
      <c r="AP73" s="923"/>
      <c r="AQ73" s="988" t="s">
        <v>3323</v>
      </c>
      <c r="AR73" s="988" t="s">
        <v>2216</v>
      </c>
      <c r="AS73" s="988" t="s">
        <v>1200</v>
      </c>
      <c r="AT73" s="988" t="s">
        <v>721</v>
      </c>
      <c r="AU73" s="988" t="s">
        <v>722</v>
      </c>
      <c r="AV73" s="988" t="s">
        <v>723</v>
      </c>
      <c r="AW73" s="988" t="s">
        <v>717</v>
      </c>
      <c r="AX73" s="988" t="b">
        <v>0</v>
      </c>
      <c r="BA73" s="923"/>
      <c r="BB73" s="988" t="b">
        <v>0</v>
      </c>
      <c r="BC73" s="988" t="b">
        <v>0</v>
      </c>
      <c r="BD73" s="988" t="b">
        <v>0</v>
      </c>
      <c r="BE73" s="923"/>
      <c r="BF73" s="988" t="b">
        <v>0</v>
      </c>
      <c r="BG73" s="988" t="s">
        <v>718</v>
      </c>
      <c r="BH73" s="988" t="s">
        <v>2217</v>
      </c>
      <c r="BI73" s="923"/>
      <c r="BJ73" s="923"/>
      <c r="BL73" s="923"/>
      <c r="BM73" s="988" t="s">
        <v>3324</v>
      </c>
      <c r="BN73" s="988" t="s">
        <v>3325</v>
      </c>
      <c r="BO73" s="988" t="s">
        <v>2255</v>
      </c>
      <c r="BP73" s="988" t="s">
        <v>2256</v>
      </c>
      <c r="BQ73" s="988" t="s">
        <v>2257</v>
      </c>
      <c r="BR73" s="923"/>
      <c r="BS73" s="923"/>
      <c r="BU73" s="988">
        <v>4.447020143E9</v>
      </c>
      <c r="BW73" s="988" t="s">
        <v>3042</v>
      </c>
      <c r="BX73" s="988" t="s">
        <v>3326</v>
      </c>
      <c r="BY73" s="988" t="s">
        <v>3327</v>
      </c>
      <c r="BZ73" s="988" t="s">
        <v>184</v>
      </c>
      <c r="CA73" s="988">
        <v>78438.0</v>
      </c>
      <c r="CB73" s="923"/>
      <c r="CC73" s="988" t="s">
        <v>297</v>
      </c>
      <c r="CD73" s="988" t="s">
        <v>3328</v>
      </c>
      <c r="CE73" s="1060">
        <v>15833.0</v>
      </c>
      <c r="CF73" s="923"/>
      <c r="CG73" s="988" t="s">
        <v>184</v>
      </c>
      <c r="CH73" s="988" t="s">
        <v>3329</v>
      </c>
      <c r="CI73" s="988">
        <v>2025.0</v>
      </c>
      <c r="CJ73" s="923"/>
      <c r="CK73" s="988" t="s">
        <v>184</v>
      </c>
      <c r="CL73" s="923"/>
      <c r="CM73" s="988" t="s">
        <v>2224</v>
      </c>
      <c r="CN73" s="923"/>
      <c r="CO73" s="988" t="b">
        <v>0</v>
      </c>
      <c r="CP73" s="988" t="s">
        <v>3330</v>
      </c>
      <c r="CQ73" s="923"/>
      <c r="CR73" s="988" t="b">
        <v>0</v>
      </c>
      <c r="CS73" s="988" t="b">
        <v>0</v>
      </c>
      <c r="CT73" s="988" t="s">
        <v>184</v>
      </c>
      <c r="CU73" s="923"/>
      <c r="CV73" s="988" t="s">
        <v>3331</v>
      </c>
      <c r="CW73" s="923"/>
      <c r="CX73" s="923"/>
      <c r="CY73" s="923"/>
      <c r="CZ73" s="988" t="s">
        <v>727</v>
      </c>
      <c r="DA73" s="923"/>
      <c r="DB73" s="988" t="s">
        <v>2228</v>
      </c>
      <c r="DC73" s="923"/>
      <c r="DD73" s="988" t="s">
        <v>3329</v>
      </c>
      <c r="DE73" s="923"/>
      <c r="DF73" s="923"/>
      <c r="DG73" s="923"/>
      <c r="DH73" s="923"/>
      <c r="DJ73" s="1056"/>
    </row>
    <row r="74">
      <c r="A74" s="988">
        <v>2.51827575E9</v>
      </c>
      <c r="B74" s="988" t="s">
        <v>929</v>
      </c>
      <c r="C74" s="988" t="s">
        <v>930</v>
      </c>
      <c r="D74" s="988" t="s">
        <v>931</v>
      </c>
      <c r="E74" s="988" t="s">
        <v>3332</v>
      </c>
      <c r="F74" s="988" t="s">
        <v>32</v>
      </c>
      <c r="H74" s="923"/>
      <c r="J74" s="1056"/>
      <c r="L74" s="923"/>
      <c r="M74" s="923"/>
      <c r="N74" s="923"/>
      <c r="P74" s="988" t="s">
        <v>3333</v>
      </c>
      <c r="Q74" s="988" t="s">
        <v>706</v>
      </c>
      <c r="R74" s="923"/>
      <c r="S74" s="988" t="s">
        <v>3334</v>
      </c>
      <c r="T74" s="988" t="s">
        <v>2073</v>
      </c>
      <c r="U74" s="988" t="b">
        <v>0</v>
      </c>
      <c r="V74" s="923"/>
      <c r="W74" s="923"/>
      <c r="X74" s="988" t="s">
        <v>184</v>
      </c>
      <c r="Z74" s="988" t="b">
        <v>0</v>
      </c>
      <c r="AA74" s="988" t="s">
        <v>3335</v>
      </c>
      <c r="AB74" s="988" t="s">
        <v>3336</v>
      </c>
      <c r="AC74" s="988" t="b">
        <v>1</v>
      </c>
      <c r="AD74" s="988" t="b">
        <v>0</v>
      </c>
      <c r="AE74" s="988" t="b">
        <v>0</v>
      </c>
      <c r="AF74" s="988" t="b">
        <v>0</v>
      </c>
      <c r="AG74" s="988" t="b">
        <v>0</v>
      </c>
      <c r="AH74" s="988" t="b">
        <v>0</v>
      </c>
      <c r="AI74" s="923"/>
      <c r="AJ74" s="923"/>
      <c r="AK74" s="988" t="s">
        <v>3337</v>
      </c>
      <c r="AL74" s="988" t="s">
        <v>2214</v>
      </c>
      <c r="AM74" s="988" t="b">
        <v>1</v>
      </c>
      <c r="AN74" s="923"/>
      <c r="AO74" s="923"/>
      <c r="AP74" s="988" t="s">
        <v>255</v>
      </c>
      <c r="AQ74" s="988" t="s">
        <v>3338</v>
      </c>
      <c r="AR74" s="988" t="s">
        <v>2216</v>
      </c>
      <c r="AS74" s="988" t="s">
        <v>1200</v>
      </c>
      <c r="AT74" s="988" t="s">
        <v>721</v>
      </c>
      <c r="AU74" s="988" t="s">
        <v>722</v>
      </c>
      <c r="AV74" s="988" t="s">
        <v>723</v>
      </c>
      <c r="AW74" s="988" t="s">
        <v>717</v>
      </c>
      <c r="AX74" s="988" t="b">
        <v>0</v>
      </c>
      <c r="BA74" s="923"/>
      <c r="BB74" s="988" t="b">
        <v>0</v>
      </c>
      <c r="BC74" s="988" t="b">
        <v>0</v>
      </c>
      <c r="BD74" s="988" t="b">
        <v>0</v>
      </c>
      <c r="BE74" s="923"/>
      <c r="BF74" s="988" t="b">
        <v>0</v>
      </c>
      <c r="BG74" s="988" t="s">
        <v>718</v>
      </c>
      <c r="BH74" s="988" t="s">
        <v>2217</v>
      </c>
      <c r="BI74" s="923"/>
      <c r="BJ74" s="923"/>
      <c r="BL74" s="923"/>
      <c r="BM74" s="988" t="s">
        <v>3339</v>
      </c>
      <c r="BN74" s="988" t="s">
        <v>3340</v>
      </c>
      <c r="BO74" s="988" t="s">
        <v>2206</v>
      </c>
      <c r="BP74" s="988" t="s">
        <v>2207</v>
      </c>
      <c r="BQ74" s="988" t="s">
        <v>2208</v>
      </c>
      <c r="BR74" s="923"/>
      <c r="BS74" s="923"/>
      <c r="BU74" s="988">
        <v>9.98214313E9</v>
      </c>
      <c r="BW74" s="988" t="s">
        <v>2220</v>
      </c>
      <c r="BX74" s="988" t="s">
        <v>3340</v>
      </c>
      <c r="BY74" s="988" t="s">
        <v>3341</v>
      </c>
      <c r="BZ74" s="988" t="s">
        <v>184</v>
      </c>
      <c r="CA74" s="988">
        <v>77539.0</v>
      </c>
      <c r="CB74" s="923"/>
      <c r="CC74" s="988" t="s">
        <v>297</v>
      </c>
      <c r="CD74" s="988" t="s">
        <v>3342</v>
      </c>
      <c r="CE74" s="1060">
        <v>27225.0</v>
      </c>
      <c r="CF74" s="923"/>
      <c r="CG74" s="988" t="s">
        <v>184</v>
      </c>
      <c r="CH74" s="988" t="s">
        <v>395</v>
      </c>
      <c r="CI74" s="988">
        <v>2033.0</v>
      </c>
      <c r="CK74" s="988" t="s">
        <v>184</v>
      </c>
      <c r="CL74" s="988">
        <v>9.98214313E9</v>
      </c>
      <c r="CM74" s="988" t="s">
        <v>2224</v>
      </c>
      <c r="CN74" s="923"/>
      <c r="CO74" s="988" t="b">
        <v>0</v>
      </c>
      <c r="CP74" s="988" t="s">
        <v>3343</v>
      </c>
      <c r="CQ74" s="988" t="s">
        <v>3344</v>
      </c>
      <c r="CR74" s="988" t="b">
        <v>0</v>
      </c>
      <c r="CS74" s="988" t="b">
        <v>0</v>
      </c>
      <c r="CT74" s="988" t="s">
        <v>2470</v>
      </c>
      <c r="CU74" s="923"/>
      <c r="CV74" s="988" t="s">
        <v>3345</v>
      </c>
      <c r="CW74" s="923"/>
      <c r="CX74" s="923"/>
      <c r="CY74" s="923"/>
      <c r="CZ74" s="988" t="s">
        <v>727</v>
      </c>
      <c r="DA74" s="923"/>
      <c r="DB74" s="988" t="s">
        <v>2228</v>
      </c>
      <c r="DC74" s="923"/>
      <c r="DD74" s="988" t="s">
        <v>3166</v>
      </c>
      <c r="DE74" s="988" t="s">
        <v>3346</v>
      </c>
      <c r="DF74" s="923"/>
      <c r="DG74" s="923"/>
      <c r="DH74" s="923"/>
    </row>
    <row r="75">
      <c r="A75" s="988">
        <v>2.447694912E9</v>
      </c>
      <c r="B75" s="988" t="s">
        <v>929</v>
      </c>
      <c r="C75" s="988" t="s">
        <v>930</v>
      </c>
      <c r="D75" s="988" t="s">
        <v>931</v>
      </c>
      <c r="E75" s="988" t="s">
        <v>3347</v>
      </c>
      <c r="F75" s="988" t="s">
        <v>32</v>
      </c>
      <c r="H75" s="923"/>
      <c r="K75" s="1056"/>
      <c r="L75" s="923"/>
      <c r="M75" s="923"/>
      <c r="N75" s="923"/>
      <c r="O75" s="923"/>
      <c r="P75" s="988" t="s">
        <v>3348</v>
      </c>
      <c r="Q75" s="988" t="s">
        <v>706</v>
      </c>
      <c r="R75" s="923"/>
      <c r="S75" s="988" t="s">
        <v>3349</v>
      </c>
      <c r="T75" s="988" t="s">
        <v>2073</v>
      </c>
      <c r="U75" s="988" t="b">
        <v>0</v>
      </c>
      <c r="V75" s="923"/>
      <c r="W75" s="923"/>
      <c r="X75" s="988" t="s">
        <v>184</v>
      </c>
      <c r="Z75" s="988" t="b">
        <v>0</v>
      </c>
      <c r="AA75" s="988" t="s">
        <v>3350</v>
      </c>
      <c r="AB75" s="988" t="s">
        <v>3351</v>
      </c>
      <c r="AC75" s="988" t="b">
        <v>1</v>
      </c>
      <c r="AD75" s="988" t="b">
        <v>0</v>
      </c>
      <c r="AE75" s="988" t="b">
        <v>0</v>
      </c>
      <c r="AF75" s="988" t="b">
        <v>0</v>
      </c>
      <c r="AG75" s="988" t="b">
        <v>0</v>
      </c>
      <c r="AH75" s="988" t="b">
        <v>0</v>
      </c>
      <c r="AI75" s="923"/>
      <c r="AJ75" s="923"/>
      <c r="AK75" s="988" t="s">
        <v>3352</v>
      </c>
      <c r="AL75" s="988" t="s">
        <v>2214</v>
      </c>
      <c r="AM75" s="988" t="b">
        <v>1</v>
      </c>
      <c r="AN75" s="923"/>
      <c r="AO75" s="923"/>
      <c r="AP75" s="923"/>
      <c r="AQ75" s="988" t="s">
        <v>3353</v>
      </c>
      <c r="AR75" s="988" t="s">
        <v>2216</v>
      </c>
      <c r="AS75" s="988" t="s">
        <v>1200</v>
      </c>
      <c r="AT75" s="988" t="s">
        <v>721</v>
      </c>
      <c r="AU75" s="988" t="s">
        <v>722</v>
      </c>
      <c r="AV75" s="988" t="s">
        <v>723</v>
      </c>
      <c r="AW75" s="988" t="s">
        <v>717</v>
      </c>
      <c r="AX75" s="988" t="b">
        <v>0</v>
      </c>
      <c r="BA75" s="923"/>
      <c r="BB75" s="988" t="b">
        <v>0</v>
      </c>
      <c r="BC75" s="988" t="b">
        <v>0</v>
      </c>
      <c r="BD75" s="988" t="b">
        <v>0</v>
      </c>
      <c r="BE75" s="923"/>
      <c r="BF75" s="988" t="b">
        <v>0</v>
      </c>
      <c r="BG75" s="988" t="s">
        <v>718</v>
      </c>
      <c r="BH75" s="988" t="s">
        <v>2217</v>
      </c>
      <c r="BI75" s="923"/>
      <c r="BJ75" s="923"/>
      <c r="BL75" s="923"/>
      <c r="BM75" s="988" t="s">
        <v>2102</v>
      </c>
      <c r="BN75" s="988" t="s">
        <v>3354</v>
      </c>
      <c r="BO75" s="988" t="s">
        <v>2255</v>
      </c>
      <c r="BP75" s="988" t="s">
        <v>2256</v>
      </c>
      <c r="BQ75" s="988" t="s">
        <v>2257</v>
      </c>
      <c r="BR75" s="923"/>
      <c r="BS75" s="923"/>
      <c r="BU75" s="988">
        <v>4.111437064E9</v>
      </c>
      <c r="BW75" s="988" t="s">
        <v>2220</v>
      </c>
      <c r="BX75" s="988" t="s">
        <v>3354</v>
      </c>
      <c r="BY75" s="988" t="s">
        <v>3355</v>
      </c>
      <c r="BZ75" s="988" t="s">
        <v>184</v>
      </c>
      <c r="CA75" s="988">
        <v>38900.0</v>
      </c>
      <c r="CB75" s="923"/>
      <c r="CC75" s="988" t="s">
        <v>297</v>
      </c>
      <c r="CD75" s="988" t="s">
        <v>3356</v>
      </c>
      <c r="CE75" s="1060">
        <v>24707.0</v>
      </c>
      <c r="CF75" s="1056"/>
      <c r="CG75" s="988" t="s">
        <v>184</v>
      </c>
      <c r="CH75" s="988" t="s">
        <v>3357</v>
      </c>
      <c r="CI75" s="988">
        <v>2033.0</v>
      </c>
      <c r="CJ75" s="923"/>
      <c r="CK75" s="988" t="s">
        <v>184</v>
      </c>
      <c r="CL75" s="988">
        <v>4.111437064E9</v>
      </c>
      <c r="CM75" s="988" t="s">
        <v>2224</v>
      </c>
      <c r="CN75" s="923"/>
      <c r="CO75" s="988" t="b">
        <v>0</v>
      </c>
      <c r="CP75" s="988" t="s">
        <v>3358</v>
      </c>
      <c r="CQ75" s="923"/>
      <c r="CR75" s="988" t="b">
        <v>0</v>
      </c>
      <c r="CS75" s="988" t="b">
        <v>0</v>
      </c>
      <c r="CT75" s="988" t="s">
        <v>184</v>
      </c>
      <c r="CU75" s="923"/>
      <c r="CV75" s="988" t="s">
        <v>3359</v>
      </c>
      <c r="CW75" s="923"/>
      <c r="CX75" s="923"/>
      <c r="CY75" s="923"/>
      <c r="CZ75" s="988" t="s">
        <v>727</v>
      </c>
      <c r="DA75" s="923"/>
      <c r="DB75" s="988" t="s">
        <v>2228</v>
      </c>
      <c r="DC75" s="923"/>
      <c r="DD75" s="988" t="s">
        <v>2473</v>
      </c>
      <c r="DE75" s="923"/>
      <c r="DF75" s="923"/>
      <c r="DG75" s="923"/>
      <c r="DH75" s="923"/>
      <c r="DI75" s="923"/>
    </row>
    <row r="76">
      <c r="A76" s="988">
        <v>2.236620441E9</v>
      </c>
      <c r="B76" s="988" t="s">
        <v>730</v>
      </c>
      <c r="C76" s="988" t="s">
        <v>731</v>
      </c>
      <c r="D76" s="988" t="s">
        <v>732</v>
      </c>
      <c r="E76" s="988" t="s">
        <v>3360</v>
      </c>
      <c r="F76" s="988" t="s">
        <v>32</v>
      </c>
      <c r="H76" s="923"/>
      <c r="L76" s="923"/>
      <c r="M76" s="923"/>
      <c r="N76" s="923"/>
      <c r="O76" s="923"/>
      <c r="P76" s="988" t="s">
        <v>3361</v>
      </c>
      <c r="Q76" s="988" t="s">
        <v>706</v>
      </c>
      <c r="R76" s="923"/>
      <c r="S76" s="988" t="s">
        <v>3362</v>
      </c>
      <c r="T76" s="988" t="s">
        <v>2073</v>
      </c>
      <c r="U76" s="988" t="b">
        <v>0</v>
      </c>
      <c r="V76" s="988" t="s">
        <v>184</v>
      </c>
      <c r="W76" s="923"/>
      <c r="X76" s="988" t="s">
        <v>184</v>
      </c>
      <c r="Z76" s="988" t="b">
        <v>0</v>
      </c>
      <c r="AA76" s="988" t="s">
        <v>3363</v>
      </c>
      <c r="AB76" s="988" t="s">
        <v>2234</v>
      </c>
      <c r="AC76" s="988" t="b">
        <v>1</v>
      </c>
      <c r="AD76" s="988" t="b">
        <v>0</v>
      </c>
      <c r="AE76" s="988" t="b">
        <v>0</v>
      </c>
      <c r="AF76" s="988" t="b">
        <v>0</v>
      </c>
      <c r="AG76" s="988" t="b">
        <v>0</v>
      </c>
      <c r="AH76" s="988" t="b">
        <v>0</v>
      </c>
      <c r="AI76" s="923"/>
      <c r="AJ76" s="923"/>
      <c r="AK76" s="988" t="s">
        <v>3364</v>
      </c>
      <c r="AL76" s="988" t="s">
        <v>2214</v>
      </c>
      <c r="AM76" s="988" t="b">
        <v>1</v>
      </c>
      <c r="AN76" s="923"/>
      <c r="AO76" s="988" t="s">
        <v>184</v>
      </c>
      <c r="AP76" s="923"/>
      <c r="AQ76" s="988" t="s">
        <v>3365</v>
      </c>
      <c r="AR76" s="988" t="s">
        <v>2216</v>
      </c>
      <c r="AS76" s="988" t="s">
        <v>1200</v>
      </c>
      <c r="AT76" s="988" t="s">
        <v>721</v>
      </c>
      <c r="AU76" s="988" t="s">
        <v>722</v>
      </c>
      <c r="AV76" s="988" t="s">
        <v>723</v>
      </c>
      <c r="AW76" s="988" t="s">
        <v>717</v>
      </c>
      <c r="AX76" s="988" t="b">
        <v>0</v>
      </c>
      <c r="BA76" s="923"/>
      <c r="BB76" s="988" t="b">
        <v>0</v>
      </c>
      <c r="BC76" s="988" t="b">
        <v>0</v>
      </c>
      <c r="BD76" s="988" t="b">
        <v>0</v>
      </c>
      <c r="BE76" s="923"/>
      <c r="BF76" s="988" t="b">
        <v>0</v>
      </c>
      <c r="BG76" s="988" t="s">
        <v>718</v>
      </c>
      <c r="BH76" s="988" t="s">
        <v>2217</v>
      </c>
      <c r="BI76" s="923"/>
      <c r="BJ76" s="923"/>
      <c r="BL76" s="923"/>
      <c r="BM76" s="988" t="s">
        <v>3366</v>
      </c>
      <c r="BN76" s="988" t="s">
        <v>3367</v>
      </c>
      <c r="BO76" s="988" t="s">
        <v>2206</v>
      </c>
      <c r="BP76" s="988" t="s">
        <v>2207</v>
      </c>
      <c r="BQ76" s="988" t="s">
        <v>2208</v>
      </c>
      <c r="BR76" s="923"/>
      <c r="BS76" s="923"/>
      <c r="BU76" s="988">
        <v>6.643758348E9</v>
      </c>
      <c r="BW76" s="988" t="s">
        <v>3042</v>
      </c>
      <c r="BX76" s="988" t="s">
        <v>3368</v>
      </c>
      <c r="BY76" s="988" t="s">
        <v>3369</v>
      </c>
      <c r="BZ76" s="988" t="s">
        <v>184</v>
      </c>
      <c r="CA76" s="988">
        <v>80159.0</v>
      </c>
      <c r="CB76" s="923"/>
      <c r="CC76" s="988" t="s">
        <v>297</v>
      </c>
      <c r="CD76" s="988" t="s">
        <v>3370</v>
      </c>
      <c r="CE76" s="1060">
        <v>27447.0</v>
      </c>
      <c r="CG76" s="988" t="s">
        <v>184</v>
      </c>
      <c r="CH76" s="988" t="s">
        <v>3371</v>
      </c>
      <c r="CI76" s="988">
        <v>2031.0</v>
      </c>
      <c r="CJ76" s="923"/>
      <c r="CK76" s="988" t="s">
        <v>184</v>
      </c>
      <c r="CL76" s="988">
        <v>6.643758348E9</v>
      </c>
      <c r="CM76" s="988" t="s">
        <v>2224</v>
      </c>
      <c r="CN76" s="923"/>
      <c r="CO76" s="988" t="b">
        <v>0</v>
      </c>
      <c r="CP76" s="988" t="s">
        <v>3372</v>
      </c>
      <c r="CQ76" s="923"/>
      <c r="CR76" s="988" t="b">
        <v>0</v>
      </c>
      <c r="CS76" s="988" t="b">
        <v>0</v>
      </c>
      <c r="CT76" s="988" t="s">
        <v>184</v>
      </c>
      <c r="CU76" s="923"/>
      <c r="CV76" s="988" t="s">
        <v>3373</v>
      </c>
      <c r="CW76" s="923"/>
      <c r="CX76" s="923"/>
      <c r="CY76" s="923"/>
      <c r="CZ76" s="988" t="s">
        <v>727</v>
      </c>
      <c r="DA76" s="923"/>
      <c r="DB76" s="988" t="s">
        <v>2228</v>
      </c>
      <c r="DC76" s="923"/>
      <c r="DD76" s="988" t="s">
        <v>3374</v>
      </c>
      <c r="DE76" s="923"/>
      <c r="DF76" s="923"/>
      <c r="DG76" s="923"/>
      <c r="DH76" s="923"/>
      <c r="DI76" s="923"/>
    </row>
    <row r="77">
      <c r="A77" s="988">
        <v>1.5485551E9</v>
      </c>
      <c r="B77" s="988" t="s">
        <v>989</v>
      </c>
      <c r="C77" s="988" t="s">
        <v>990</v>
      </c>
      <c r="D77" s="988" t="s">
        <v>991</v>
      </c>
      <c r="E77" s="988" t="s">
        <v>3375</v>
      </c>
      <c r="F77" s="988" t="s">
        <v>32</v>
      </c>
      <c r="H77" s="923"/>
      <c r="J77" s="1056"/>
      <c r="L77" s="923"/>
      <c r="M77" s="988" t="s">
        <v>2424</v>
      </c>
      <c r="N77" s="923"/>
      <c r="O77" s="923"/>
      <c r="P77" s="988" t="s">
        <v>3376</v>
      </c>
      <c r="Q77" s="988" t="s">
        <v>706</v>
      </c>
      <c r="R77" s="923"/>
      <c r="S77" s="988" t="s">
        <v>3377</v>
      </c>
      <c r="T77" s="988" t="s">
        <v>2073</v>
      </c>
      <c r="U77" s="988" t="b">
        <v>0</v>
      </c>
      <c r="V77" s="923"/>
      <c r="W77" s="923"/>
      <c r="X77" s="988" t="s">
        <v>184</v>
      </c>
      <c r="Z77" s="988" t="b">
        <v>0</v>
      </c>
      <c r="AA77" s="988" t="s">
        <v>3378</v>
      </c>
      <c r="AB77" s="988" t="s">
        <v>2229</v>
      </c>
      <c r="AC77" s="988" t="b">
        <v>1</v>
      </c>
      <c r="AD77" s="988" t="b">
        <v>0</v>
      </c>
      <c r="AE77" s="988" t="b">
        <v>0</v>
      </c>
      <c r="AF77" s="988" t="b">
        <v>0</v>
      </c>
      <c r="AG77" s="988" t="b">
        <v>0</v>
      </c>
      <c r="AH77" s="988" t="b">
        <v>0</v>
      </c>
      <c r="AI77" s="923"/>
      <c r="AJ77" s="923"/>
      <c r="AK77" s="988" t="s">
        <v>3379</v>
      </c>
      <c r="AL77" s="988" t="s">
        <v>2214</v>
      </c>
      <c r="AM77" s="988" t="b">
        <v>1</v>
      </c>
      <c r="AN77" s="923"/>
      <c r="AO77" s="923"/>
      <c r="AP77" s="923"/>
      <c r="AQ77" s="988" t="s">
        <v>3380</v>
      </c>
      <c r="AR77" s="988" t="s">
        <v>2216</v>
      </c>
      <c r="AS77" s="988" t="s">
        <v>724</v>
      </c>
      <c r="AT77" s="988" t="s">
        <v>721</v>
      </c>
      <c r="AU77" s="988" t="s">
        <v>722</v>
      </c>
      <c r="AV77" s="988" t="s">
        <v>723</v>
      </c>
      <c r="AW77" s="988" t="s">
        <v>717</v>
      </c>
      <c r="AX77" s="988" t="b">
        <v>0</v>
      </c>
      <c r="BA77" s="923"/>
      <c r="BB77" s="988" t="b">
        <v>0</v>
      </c>
      <c r="BC77" s="988" t="b">
        <v>0</v>
      </c>
      <c r="BD77" s="988" t="b">
        <v>0</v>
      </c>
      <c r="BE77" s="923"/>
      <c r="BF77" s="988" t="b">
        <v>0</v>
      </c>
      <c r="BG77" s="988" t="s">
        <v>718</v>
      </c>
      <c r="BH77" s="988" t="s">
        <v>2217</v>
      </c>
      <c r="BI77" s="923"/>
      <c r="BJ77" s="923"/>
      <c r="BL77" s="923"/>
      <c r="BM77" s="988" t="s">
        <v>3381</v>
      </c>
      <c r="BN77" s="988" t="s">
        <v>3382</v>
      </c>
      <c r="BO77" s="988" t="s">
        <v>2206</v>
      </c>
      <c r="BP77" s="988" t="s">
        <v>2207</v>
      </c>
      <c r="BQ77" s="988" t="s">
        <v>2208</v>
      </c>
      <c r="BR77" s="923"/>
      <c r="BS77" s="923"/>
      <c r="BU77" s="988">
        <v>5.52918457E9</v>
      </c>
      <c r="BW77" s="988" t="s">
        <v>2220</v>
      </c>
      <c r="BX77" s="988" t="s">
        <v>3383</v>
      </c>
      <c r="BY77" s="988" t="s">
        <v>3384</v>
      </c>
      <c r="BZ77" s="988" t="s">
        <v>184</v>
      </c>
      <c r="CA77" s="988">
        <v>10200.0</v>
      </c>
      <c r="CB77" s="923"/>
      <c r="CC77" s="988" t="s">
        <v>297</v>
      </c>
      <c r="CD77" s="988" t="s">
        <v>3385</v>
      </c>
      <c r="CE77" s="1060">
        <v>27823.0</v>
      </c>
      <c r="CF77" s="1056"/>
      <c r="CG77" s="988" t="s">
        <v>184</v>
      </c>
      <c r="CH77" s="988" t="s">
        <v>3386</v>
      </c>
      <c r="CI77" s="988">
        <v>2026.0</v>
      </c>
      <c r="CJ77" s="923"/>
      <c r="CK77" s="988" t="s">
        <v>184</v>
      </c>
      <c r="CL77" s="988" t="s">
        <v>3387</v>
      </c>
      <c r="CM77" s="988" t="s">
        <v>2224</v>
      </c>
      <c r="CN77" s="923"/>
      <c r="CO77" s="988" t="b">
        <v>0</v>
      </c>
      <c r="CP77" s="988" t="s">
        <v>3388</v>
      </c>
      <c r="CQ77" s="923"/>
      <c r="CR77" s="988" t="b">
        <v>0</v>
      </c>
      <c r="CS77" s="988" t="b">
        <v>0</v>
      </c>
      <c r="CT77" s="988" t="s">
        <v>3389</v>
      </c>
      <c r="CU77" s="923"/>
      <c r="CV77" s="988" t="s">
        <v>3390</v>
      </c>
      <c r="CW77" s="923"/>
      <c r="CX77" s="923"/>
      <c r="CY77" s="923"/>
      <c r="CZ77" s="988" t="s">
        <v>727</v>
      </c>
      <c r="DA77" s="923"/>
      <c r="DB77" s="988" t="s">
        <v>2228</v>
      </c>
      <c r="DC77" s="923"/>
      <c r="DD77" s="988" t="s">
        <v>2229</v>
      </c>
      <c r="DE77" s="923"/>
      <c r="DF77" s="923"/>
      <c r="DG77" s="923"/>
      <c r="DH77" s="923"/>
      <c r="DI77" s="923"/>
    </row>
    <row r="78">
      <c r="A78" s="988">
        <v>1.563150409E9</v>
      </c>
      <c r="B78" s="988" t="s">
        <v>929</v>
      </c>
      <c r="C78" s="988" t="s">
        <v>930</v>
      </c>
      <c r="D78" s="988" t="s">
        <v>931</v>
      </c>
      <c r="E78" s="988" t="s">
        <v>3391</v>
      </c>
      <c r="F78" s="988" t="s">
        <v>32</v>
      </c>
      <c r="H78" s="923"/>
      <c r="J78" s="1056"/>
      <c r="L78" s="923"/>
      <c r="M78" s="923"/>
      <c r="N78" s="923"/>
      <c r="O78" s="923"/>
      <c r="P78" s="988" t="s">
        <v>3392</v>
      </c>
      <c r="Q78" s="988" t="s">
        <v>706</v>
      </c>
      <c r="R78" s="923"/>
      <c r="S78" s="988" t="s">
        <v>2896</v>
      </c>
      <c r="T78" s="988" t="s">
        <v>2073</v>
      </c>
      <c r="U78" s="988" t="b">
        <v>0</v>
      </c>
      <c r="V78" s="923"/>
      <c r="W78" s="923"/>
      <c r="X78" s="988" t="s">
        <v>306</v>
      </c>
      <c r="Z78" s="988" t="b">
        <v>0</v>
      </c>
      <c r="AA78" s="988" t="s">
        <v>3393</v>
      </c>
      <c r="AB78" s="988" t="s">
        <v>2234</v>
      </c>
      <c r="AC78" s="988" t="b">
        <v>1</v>
      </c>
      <c r="AD78" s="988" t="b">
        <v>0</v>
      </c>
      <c r="AE78" s="988" t="b">
        <v>0</v>
      </c>
      <c r="AF78" s="988" t="b">
        <v>0</v>
      </c>
      <c r="AG78" s="988" t="b">
        <v>0</v>
      </c>
      <c r="AH78" s="988" t="b">
        <v>0</v>
      </c>
      <c r="AI78" s="923"/>
      <c r="AJ78" s="923"/>
      <c r="AK78" s="988" t="s">
        <v>3394</v>
      </c>
      <c r="AL78" s="988" t="s">
        <v>2214</v>
      </c>
      <c r="AM78" s="988" t="b">
        <v>1</v>
      </c>
      <c r="AN78" s="923"/>
      <c r="AO78" s="923"/>
      <c r="AP78" s="988" t="s">
        <v>255</v>
      </c>
      <c r="AQ78" s="988" t="s">
        <v>3395</v>
      </c>
      <c r="AR78" s="988" t="s">
        <v>2216</v>
      </c>
      <c r="AS78" s="988" t="s">
        <v>724</v>
      </c>
      <c r="AT78" s="988" t="s">
        <v>721</v>
      </c>
      <c r="AU78" s="988" t="s">
        <v>722</v>
      </c>
      <c r="AV78" s="988" t="s">
        <v>723</v>
      </c>
      <c r="AW78" s="988" t="s">
        <v>717</v>
      </c>
      <c r="AX78" s="988" t="b">
        <v>0</v>
      </c>
      <c r="BA78" s="923"/>
      <c r="BB78" s="988" t="b">
        <v>0</v>
      </c>
      <c r="BC78" s="988" t="b">
        <v>0</v>
      </c>
      <c r="BD78" s="988" t="b">
        <v>0</v>
      </c>
      <c r="BE78" s="923"/>
      <c r="BF78" s="988" t="b">
        <v>0</v>
      </c>
      <c r="BG78" s="988" t="s">
        <v>718</v>
      </c>
      <c r="BH78" s="988" t="s">
        <v>2217</v>
      </c>
      <c r="BI78" s="923"/>
      <c r="BJ78" s="923"/>
      <c r="BL78" s="923"/>
      <c r="BM78" s="988" t="s">
        <v>1066</v>
      </c>
      <c r="BN78" s="988" t="s">
        <v>3396</v>
      </c>
      <c r="BO78" s="988" t="s">
        <v>2206</v>
      </c>
      <c r="BP78" s="988" t="s">
        <v>2207</v>
      </c>
      <c r="BQ78" s="988" t="s">
        <v>2208</v>
      </c>
      <c r="BR78" s="923"/>
      <c r="BS78" s="923"/>
      <c r="BU78" s="988">
        <v>5.215515674161E12</v>
      </c>
      <c r="BW78" s="988" t="s">
        <v>2220</v>
      </c>
      <c r="BX78" s="988" t="s">
        <v>3397</v>
      </c>
      <c r="BY78" s="988" t="s">
        <v>3398</v>
      </c>
      <c r="BZ78" s="923"/>
      <c r="CA78" s="988">
        <v>11320.0</v>
      </c>
      <c r="CB78" s="923"/>
      <c r="CC78" s="988" t="s">
        <v>297</v>
      </c>
      <c r="CD78" s="988" t="s">
        <v>3399</v>
      </c>
      <c r="CE78" s="1060">
        <v>25210.0</v>
      </c>
      <c r="CF78" s="1056"/>
      <c r="CG78" s="923"/>
      <c r="CH78" s="988" t="s">
        <v>2905</v>
      </c>
      <c r="CI78" s="988">
        <v>2027.0</v>
      </c>
      <c r="CJ78" s="923"/>
      <c r="CK78" s="923"/>
      <c r="CL78" s="988">
        <v>5.515674161E9</v>
      </c>
      <c r="CM78" s="988" t="s">
        <v>2224</v>
      </c>
      <c r="CN78" s="923"/>
      <c r="CO78" s="988" t="b">
        <v>0</v>
      </c>
      <c r="CP78" s="988" t="s">
        <v>3400</v>
      </c>
      <c r="CQ78" s="923"/>
      <c r="CR78" s="988" t="b">
        <v>0</v>
      </c>
      <c r="CS78" s="988" t="b">
        <v>0</v>
      </c>
      <c r="CT78" s="988" t="s">
        <v>2650</v>
      </c>
      <c r="CU78" s="923"/>
      <c r="CV78" s="988" t="s">
        <v>3401</v>
      </c>
      <c r="CW78" s="923"/>
      <c r="CX78" s="923"/>
      <c r="CY78" s="923"/>
      <c r="CZ78" s="988" t="s">
        <v>727</v>
      </c>
      <c r="DA78" s="923"/>
      <c r="DB78" s="988" t="s">
        <v>2228</v>
      </c>
      <c r="DC78" s="923"/>
      <c r="DD78" s="988" t="s">
        <v>2234</v>
      </c>
      <c r="DE78" s="923"/>
      <c r="DF78" s="923"/>
      <c r="DG78" s="923"/>
      <c r="DH78" s="923"/>
      <c r="DJ78" s="1056"/>
    </row>
    <row r="79">
      <c r="A79" s="988">
        <v>2.077695884E9</v>
      </c>
      <c r="B79" s="988" t="s">
        <v>989</v>
      </c>
      <c r="C79" s="988" t="s">
        <v>990</v>
      </c>
      <c r="D79" s="988" t="s">
        <v>991</v>
      </c>
      <c r="E79" s="988" t="s">
        <v>3402</v>
      </c>
      <c r="F79" s="988" t="s">
        <v>32</v>
      </c>
      <c r="G79" s="923"/>
      <c r="H79" s="923"/>
      <c r="I79" s="923"/>
      <c r="J79" s="923"/>
      <c r="K79" s="923"/>
      <c r="L79" s="923"/>
      <c r="N79" s="923"/>
      <c r="P79" s="988" t="s">
        <v>3403</v>
      </c>
      <c r="Q79" s="988" t="s">
        <v>706</v>
      </c>
      <c r="R79" s="923"/>
      <c r="S79" s="988" t="s">
        <v>3404</v>
      </c>
      <c r="T79" s="988" t="s">
        <v>2073</v>
      </c>
      <c r="U79" s="988" t="b">
        <v>0</v>
      </c>
      <c r="V79" s="923"/>
      <c r="W79" s="923"/>
      <c r="X79" s="988" t="s">
        <v>184</v>
      </c>
      <c r="Y79" s="923"/>
      <c r="Z79" s="988" t="b">
        <v>0</v>
      </c>
      <c r="AA79" s="988" t="s">
        <v>3405</v>
      </c>
      <c r="AB79" s="988" t="s">
        <v>3406</v>
      </c>
      <c r="AC79" s="988" t="b">
        <v>1</v>
      </c>
      <c r="AD79" s="988" t="b">
        <v>0</v>
      </c>
      <c r="AE79" s="988" t="b">
        <v>0</v>
      </c>
      <c r="AF79" s="988" t="b">
        <v>0</v>
      </c>
      <c r="AG79" s="988" t="b">
        <v>0</v>
      </c>
      <c r="AH79" s="988" t="b">
        <v>0</v>
      </c>
      <c r="AI79" s="923"/>
      <c r="AJ79" s="923"/>
      <c r="AK79" s="988" t="s">
        <v>3407</v>
      </c>
      <c r="AL79" s="988" t="s">
        <v>2214</v>
      </c>
      <c r="AM79" s="988" t="b">
        <v>1</v>
      </c>
      <c r="AN79" s="923"/>
      <c r="AO79" s="923"/>
      <c r="AP79" s="923"/>
      <c r="AQ79" s="988" t="s">
        <v>3408</v>
      </c>
      <c r="AR79" s="988" t="s">
        <v>2216</v>
      </c>
      <c r="AS79" s="988" t="s">
        <v>724</v>
      </c>
      <c r="AT79" s="988" t="s">
        <v>721</v>
      </c>
      <c r="AU79" s="988" t="s">
        <v>722</v>
      </c>
      <c r="AV79" s="988" t="s">
        <v>723</v>
      </c>
      <c r="AW79" s="988" t="s">
        <v>717</v>
      </c>
      <c r="AX79" s="988" t="b">
        <v>0</v>
      </c>
      <c r="AZ79" s="923"/>
      <c r="BA79" s="923"/>
      <c r="BB79" s="988" t="b">
        <v>0</v>
      </c>
      <c r="BC79" s="988" t="b">
        <v>0</v>
      </c>
      <c r="BD79" s="988" t="b">
        <v>0</v>
      </c>
      <c r="BE79" s="923"/>
      <c r="BF79" s="988" t="b">
        <v>0</v>
      </c>
      <c r="BG79" s="988" t="s">
        <v>718</v>
      </c>
      <c r="BH79" s="988" t="s">
        <v>2217</v>
      </c>
      <c r="BI79" s="923"/>
      <c r="BJ79" s="923"/>
      <c r="BL79" s="923"/>
      <c r="BM79" s="988" t="s">
        <v>3409</v>
      </c>
      <c r="BN79" s="988" t="s">
        <v>3410</v>
      </c>
      <c r="BO79" s="988" t="s">
        <v>2255</v>
      </c>
      <c r="BP79" s="988" t="s">
        <v>2256</v>
      </c>
      <c r="BQ79" s="988" t="s">
        <v>2257</v>
      </c>
      <c r="BR79" s="923"/>
      <c r="BS79" s="923"/>
      <c r="BT79" s="923"/>
      <c r="BU79" s="988">
        <v>3.221413424E9</v>
      </c>
      <c r="BV79" s="923"/>
      <c r="BW79" s="988" t="s">
        <v>2220</v>
      </c>
      <c r="BX79" s="988" t="s">
        <v>3411</v>
      </c>
      <c r="BY79" s="988" t="s">
        <v>3412</v>
      </c>
      <c r="BZ79" s="988" t="s">
        <v>184</v>
      </c>
      <c r="CA79" s="988">
        <v>48313.0</v>
      </c>
      <c r="CB79" s="923"/>
      <c r="CC79" s="988" t="s">
        <v>297</v>
      </c>
      <c r="CD79" s="988" t="s">
        <v>3413</v>
      </c>
      <c r="CE79" s="1060">
        <v>22324.0</v>
      </c>
      <c r="CF79" s="923"/>
      <c r="CG79" s="988" t="s">
        <v>184</v>
      </c>
      <c r="CH79" s="988" t="s">
        <v>3414</v>
      </c>
      <c r="CI79" s="988">
        <v>2030.0</v>
      </c>
      <c r="CK79" s="988" t="s">
        <v>184</v>
      </c>
      <c r="CL79" s="988">
        <v>3.221413424E9</v>
      </c>
      <c r="CM79" s="988" t="s">
        <v>2224</v>
      </c>
      <c r="CN79" s="923"/>
      <c r="CO79" s="988" t="b">
        <v>0</v>
      </c>
      <c r="CP79" s="988" t="s">
        <v>2488</v>
      </c>
      <c r="CQ79" s="923"/>
      <c r="CR79" s="988" t="b">
        <v>0</v>
      </c>
      <c r="CS79" s="988" t="b">
        <v>0</v>
      </c>
      <c r="CT79" s="988" t="s">
        <v>184</v>
      </c>
      <c r="CU79" s="923"/>
      <c r="CV79" s="988" t="s">
        <v>3415</v>
      </c>
      <c r="CW79" s="923"/>
      <c r="CX79" s="923"/>
      <c r="CY79" s="923"/>
      <c r="CZ79" s="988" t="s">
        <v>727</v>
      </c>
      <c r="DA79" s="923"/>
      <c r="DB79" s="988" t="s">
        <v>2228</v>
      </c>
      <c r="DC79" s="923"/>
      <c r="DD79" s="988" t="s">
        <v>2553</v>
      </c>
      <c r="DE79" s="923"/>
      <c r="DF79" s="923"/>
      <c r="DG79" s="923"/>
      <c r="DH79" s="923"/>
    </row>
    <row r="80">
      <c r="A80" s="988">
        <v>2.433306768E9</v>
      </c>
      <c r="B80" s="988" t="s">
        <v>929</v>
      </c>
      <c r="C80" s="988" t="s">
        <v>930</v>
      </c>
      <c r="D80" s="988" t="s">
        <v>931</v>
      </c>
      <c r="E80" s="988" t="s">
        <v>3416</v>
      </c>
      <c r="F80" s="988" t="s">
        <v>32</v>
      </c>
      <c r="H80" s="923"/>
      <c r="J80" s="1056"/>
      <c r="L80" s="923"/>
      <c r="M80" s="923"/>
      <c r="N80" s="923"/>
      <c r="O80" s="923"/>
      <c r="P80" s="988" t="s">
        <v>3417</v>
      </c>
      <c r="Q80" s="988" t="s">
        <v>706</v>
      </c>
      <c r="R80" s="923"/>
      <c r="S80" s="988" t="s">
        <v>3418</v>
      </c>
      <c r="T80" s="988" t="s">
        <v>2073</v>
      </c>
      <c r="U80" s="988" t="b">
        <v>0</v>
      </c>
      <c r="V80" s="923"/>
      <c r="W80" s="988" t="s">
        <v>2281</v>
      </c>
      <c r="X80" s="988" t="s">
        <v>306</v>
      </c>
      <c r="Z80" s="988" t="b">
        <v>0</v>
      </c>
      <c r="AA80" s="988" t="s">
        <v>3419</v>
      </c>
      <c r="AB80" s="988" t="s">
        <v>3420</v>
      </c>
      <c r="AC80" s="988" t="b">
        <v>1</v>
      </c>
      <c r="AD80" s="988" t="b">
        <v>0</v>
      </c>
      <c r="AE80" s="988" t="b">
        <v>0</v>
      </c>
      <c r="AF80" s="988" t="b">
        <v>0</v>
      </c>
      <c r="AG80" s="988" t="b">
        <v>0</v>
      </c>
      <c r="AH80" s="988" t="b">
        <v>0</v>
      </c>
      <c r="AI80" s="923"/>
      <c r="AJ80" s="923"/>
      <c r="AK80" s="988" t="s">
        <v>3421</v>
      </c>
      <c r="AL80" s="988" t="s">
        <v>2286</v>
      </c>
      <c r="AM80" s="988" t="b">
        <v>1</v>
      </c>
      <c r="AN80" s="923"/>
      <c r="AO80" s="923"/>
      <c r="AP80" s="988" t="s">
        <v>255</v>
      </c>
      <c r="AQ80" s="988" t="s">
        <v>3422</v>
      </c>
      <c r="AR80" s="988" t="s">
        <v>2216</v>
      </c>
      <c r="AS80" s="988" t="s">
        <v>1200</v>
      </c>
      <c r="AT80" s="988" t="s">
        <v>721</v>
      </c>
      <c r="AU80" s="988" t="s">
        <v>722</v>
      </c>
      <c r="AV80" s="988" t="s">
        <v>723</v>
      </c>
      <c r="AW80" s="988" t="s">
        <v>717</v>
      </c>
      <c r="AX80" s="988" t="b">
        <v>0</v>
      </c>
      <c r="BA80" s="923"/>
      <c r="BB80" s="988" t="b">
        <v>0</v>
      </c>
      <c r="BC80" s="988" t="b">
        <v>0</v>
      </c>
      <c r="BD80" s="988" t="b">
        <v>0</v>
      </c>
      <c r="BE80" s="923"/>
      <c r="BF80" s="988" t="b">
        <v>0</v>
      </c>
      <c r="BG80" s="988" t="s">
        <v>718</v>
      </c>
      <c r="BH80" s="988" t="s">
        <v>2217</v>
      </c>
      <c r="BI80" s="923"/>
      <c r="BJ80" s="923"/>
      <c r="BL80" s="988" t="s">
        <v>3423</v>
      </c>
      <c r="BM80" s="988" t="s">
        <v>3424</v>
      </c>
      <c r="BN80" s="988" t="s">
        <v>3425</v>
      </c>
      <c r="BO80" s="988" t="s">
        <v>2255</v>
      </c>
      <c r="BP80" s="988" t="s">
        <v>2256</v>
      </c>
      <c r="BQ80" s="988" t="s">
        <v>2257</v>
      </c>
      <c r="BR80" s="923"/>
      <c r="BS80" s="923"/>
      <c r="BU80" s="988">
        <v>8.1128577E9</v>
      </c>
      <c r="BW80" s="988" t="s">
        <v>2220</v>
      </c>
      <c r="BX80" s="988" t="s">
        <v>3425</v>
      </c>
      <c r="BY80" s="988" t="s">
        <v>3426</v>
      </c>
      <c r="BZ80" s="923"/>
      <c r="CA80" s="988">
        <v>64380.0</v>
      </c>
      <c r="CB80" s="923"/>
      <c r="CC80" s="988" t="s">
        <v>297</v>
      </c>
      <c r="CD80" s="988" t="s">
        <v>3427</v>
      </c>
      <c r="CE80" s="1060">
        <v>28112.0</v>
      </c>
      <c r="CF80" s="1056"/>
      <c r="CG80" s="923"/>
      <c r="CH80" s="988" t="s">
        <v>3428</v>
      </c>
      <c r="CI80" s="988">
        <v>2033.0</v>
      </c>
      <c r="CJ80" s="923"/>
      <c r="CK80" s="923"/>
      <c r="CL80" s="988">
        <v>8.1128577E9</v>
      </c>
      <c r="CM80" s="988" t="s">
        <v>2224</v>
      </c>
      <c r="CN80" s="923"/>
      <c r="CO80" s="988" t="b">
        <v>0</v>
      </c>
      <c r="CP80" s="988" t="s">
        <v>3429</v>
      </c>
      <c r="CQ80" s="923"/>
      <c r="CR80" s="988" t="b">
        <v>0</v>
      </c>
      <c r="CS80" s="988" t="b">
        <v>0</v>
      </c>
      <c r="CT80" s="988" t="s">
        <v>2983</v>
      </c>
      <c r="CU80" s="923"/>
      <c r="CV80" s="988" t="s">
        <v>3430</v>
      </c>
      <c r="CW80" s="923"/>
      <c r="CX80" s="923"/>
      <c r="CY80" s="923"/>
      <c r="CZ80" s="988" t="s">
        <v>727</v>
      </c>
      <c r="DA80" s="923"/>
      <c r="DB80" s="988" t="s">
        <v>2228</v>
      </c>
      <c r="DC80" s="923"/>
      <c r="DD80" s="988" t="s">
        <v>3431</v>
      </c>
      <c r="DE80" s="923"/>
      <c r="DF80" s="923"/>
      <c r="DG80" s="923"/>
      <c r="DH80" s="923"/>
      <c r="DI80" s="923"/>
    </row>
    <row r="81">
      <c r="A81" s="988">
        <v>2.248100542E9</v>
      </c>
      <c r="B81" s="988" t="s">
        <v>929</v>
      </c>
      <c r="C81" s="988" t="s">
        <v>930</v>
      </c>
      <c r="D81" s="988" t="s">
        <v>931</v>
      </c>
      <c r="E81" s="988" t="s">
        <v>3432</v>
      </c>
      <c r="F81" s="988" t="s">
        <v>32</v>
      </c>
      <c r="H81" s="923"/>
      <c r="J81" s="1056"/>
      <c r="K81" s="1056"/>
      <c r="L81" s="923"/>
      <c r="M81" s="923"/>
      <c r="N81" s="923"/>
      <c r="O81" s="923"/>
      <c r="P81" s="988" t="s">
        <v>3433</v>
      </c>
      <c r="Q81" s="988" t="s">
        <v>706</v>
      </c>
      <c r="R81" s="923"/>
      <c r="S81" s="988" t="s">
        <v>3434</v>
      </c>
      <c r="T81" s="988" t="s">
        <v>2073</v>
      </c>
      <c r="U81" s="988" t="b">
        <v>0</v>
      </c>
      <c r="V81" s="923"/>
      <c r="W81" s="923"/>
      <c r="X81" s="988" t="s">
        <v>184</v>
      </c>
      <c r="Y81" s="1056"/>
      <c r="Z81" s="988" t="b">
        <v>0</v>
      </c>
      <c r="AA81" s="988" t="s">
        <v>3435</v>
      </c>
      <c r="AB81" s="988" t="s">
        <v>3436</v>
      </c>
      <c r="AC81" s="988" t="b">
        <v>1</v>
      </c>
      <c r="AD81" s="988" t="b">
        <v>0</v>
      </c>
      <c r="AE81" s="988" t="b">
        <v>0</v>
      </c>
      <c r="AF81" s="988" t="b">
        <v>0</v>
      </c>
      <c r="AG81" s="988" t="b">
        <v>0</v>
      </c>
      <c r="AH81" s="988" t="b">
        <v>0</v>
      </c>
      <c r="AI81" s="923"/>
      <c r="AJ81" s="923"/>
      <c r="AK81" s="988" t="s">
        <v>3437</v>
      </c>
      <c r="AL81" s="988" t="s">
        <v>2214</v>
      </c>
      <c r="AM81" s="988" t="b">
        <v>1</v>
      </c>
      <c r="AN81" s="923"/>
      <c r="AO81" s="923"/>
      <c r="AP81" s="923"/>
      <c r="AQ81" s="988" t="s">
        <v>3438</v>
      </c>
      <c r="AR81" s="988" t="s">
        <v>2216</v>
      </c>
      <c r="AS81" s="988" t="s">
        <v>1200</v>
      </c>
      <c r="AT81" s="988" t="s">
        <v>721</v>
      </c>
      <c r="AU81" s="988" t="s">
        <v>722</v>
      </c>
      <c r="AV81" s="988" t="s">
        <v>723</v>
      </c>
      <c r="AW81" s="988" t="s">
        <v>717</v>
      </c>
      <c r="AX81" s="988" t="b">
        <v>0</v>
      </c>
      <c r="BA81" s="923"/>
      <c r="BB81" s="988" t="b">
        <v>0</v>
      </c>
      <c r="BC81" s="988" t="b">
        <v>0</v>
      </c>
      <c r="BD81" s="988" t="b">
        <v>0</v>
      </c>
      <c r="BE81" s="923"/>
      <c r="BF81" s="988" t="b">
        <v>0</v>
      </c>
      <c r="BG81" s="988" t="s">
        <v>718</v>
      </c>
      <c r="BH81" s="988" t="s">
        <v>2217</v>
      </c>
      <c r="BI81" s="923"/>
      <c r="BJ81" s="923"/>
      <c r="BL81" s="923"/>
      <c r="BM81" s="988" t="s">
        <v>1665</v>
      </c>
      <c r="BN81" s="988" t="s">
        <v>3439</v>
      </c>
      <c r="BO81" s="988" t="s">
        <v>2206</v>
      </c>
      <c r="BP81" s="988" t="s">
        <v>2207</v>
      </c>
      <c r="BQ81" s="988" t="s">
        <v>2208</v>
      </c>
      <c r="BR81" s="923"/>
      <c r="BS81" s="923"/>
      <c r="BU81" s="988">
        <v>3.313231354E9</v>
      </c>
      <c r="BW81" s="988" t="s">
        <v>2220</v>
      </c>
      <c r="BX81" s="988" t="s">
        <v>3440</v>
      </c>
      <c r="BY81" s="988" t="s">
        <v>3441</v>
      </c>
      <c r="BZ81" s="988" t="s">
        <v>184</v>
      </c>
      <c r="CA81" s="988">
        <v>45059.0</v>
      </c>
      <c r="CB81" s="923"/>
      <c r="CC81" s="988" t="s">
        <v>297</v>
      </c>
      <c r="CD81" s="988" t="s">
        <v>3442</v>
      </c>
      <c r="CE81" s="1060">
        <v>26311.0</v>
      </c>
      <c r="CF81" s="923"/>
      <c r="CG81" s="988" t="s">
        <v>184</v>
      </c>
      <c r="CH81" s="988" t="s">
        <v>3443</v>
      </c>
      <c r="CI81" s="988">
        <v>2032.0</v>
      </c>
      <c r="CJ81" s="923"/>
      <c r="CK81" s="988" t="s">
        <v>184</v>
      </c>
      <c r="CL81" s="988" t="s">
        <v>3444</v>
      </c>
      <c r="CM81" s="988" t="s">
        <v>2224</v>
      </c>
      <c r="CN81" s="923"/>
      <c r="CO81" s="988" t="b">
        <v>0</v>
      </c>
      <c r="CP81" s="988" t="s">
        <v>3445</v>
      </c>
      <c r="CQ81" s="988" t="s">
        <v>1000</v>
      </c>
      <c r="CR81" s="988" t="b">
        <v>0</v>
      </c>
      <c r="CS81" s="988" t="b">
        <v>0</v>
      </c>
      <c r="CT81" s="988" t="s">
        <v>3446</v>
      </c>
      <c r="CU81" s="923"/>
      <c r="CV81" s="988" t="s">
        <v>3447</v>
      </c>
      <c r="CW81" s="923"/>
      <c r="CX81" s="923"/>
      <c r="CY81" s="923"/>
      <c r="CZ81" s="988" t="s">
        <v>727</v>
      </c>
      <c r="DA81" s="923"/>
      <c r="DB81" s="988" t="s">
        <v>2228</v>
      </c>
      <c r="DC81" s="923"/>
      <c r="DD81" s="988" t="s">
        <v>2553</v>
      </c>
      <c r="DE81" s="988" t="s">
        <v>2310</v>
      </c>
      <c r="DF81" s="923"/>
      <c r="DG81" s="923"/>
      <c r="DH81" s="923"/>
    </row>
    <row r="82">
      <c r="A82" s="988">
        <v>1.177523196E9</v>
      </c>
      <c r="B82" s="988" t="s">
        <v>929</v>
      </c>
      <c r="C82" s="988" t="s">
        <v>930</v>
      </c>
      <c r="D82" s="988" t="s">
        <v>931</v>
      </c>
      <c r="E82" s="988" t="s">
        <v>3448</v>
      </c>
      <c r="F82" s="988" t="s">
        <v>32</v>
      </c>
      <c r="H82" s="923"/>
      <c r="J82" s="1056"/>
      <c r="K82" s="1056"/>
      <c r="L82" s="923"/>
      <c r="M82" s="923"/>
      <c r="N82" s="923"/>
      <c r="O82" s="923"/>
      <c r="P82" s="988" t="s">
        <v>3449</v>
      </c>
      <c r="Q82" s="988" t="s">
        <v>706</v>
      </c>
      <c r="R82" s="923"/>
      <c r="S82" s="988" t="s">
        <v>3450</v>
      </c>
      <c r="T82" s="988" t="s">
        <v>2073</v>
      </c>
      <c r="U82" s="988" t="b">
        <v>0</v>
      </c>
      <c r="V82" s="923"/>
      <c r="W82" s="923"/>
      <c r="X82" s="988" t="s">
        <v>184</v>
      </c>
      <c r="Z82" s="988" t="b">
        <v>0</v>
      </c>
      <c r="AA82" s="988" t="s">
        <v>3451</v>
      </c>
      <c r="AB82" s="988" t="s">
        <v>297</v>
      </c>
      <c r="AC82" s="988" t="b">
        <v>1</v>
      </c>
      <c r="AD82" s="988" t="b">
        <v>0</v>
      </c>
      <c r="AE82" s="988" t="b">
        <v>0</v>
      </c>
      <c r="AF82" s="988" t="b">
        <v>0</v>
      </c>
      <c r="AG82" s="988" t="b">
        <v>0</v>
      </c>
      <c r="AH82" s="988" t="b">
        <v>0</v>
      </c>
      <c r="AI82" s="923"/>
      <c r="AJ82" s="923"/>
      <c r="AK82" s="988" t="s">
        <v>3452</v>
      </c>
      <c r="AL82" s="988" t="s">
        <v>2214</v>
      </c>
      <c r="AM82" s="988" t="b">
        <v>1</v>
      </c>
      <c r="AN82" s="923"/>
      <c r="AO82" s="923"/>
      <c r="AP82" s="923"/>
      <c r="AQ82" s="988" t="s">
        <v>3453</v>
      </c>
      <c r="AR82" s="988" t="s">
        <v>2216</v>
      </c>
      <c r="AS82" s="988" t="s">
        <v>1200</v>
      </c>
      <c r="AT82" s="988" t="s">
        <v>721</v>
      </c>
      <c r="AU82" s="988" t="s">
        <v>722</v>
      </c>
      <c r="AV82" s="988" t="s">
        <v>723</v>
      </c>
      <c r="AW82" s="988" t="s">
        <v>717</v>
      </c>
      <c r="AX82" s="988" t="b">
        <v>0</v>
      </c>
      <c r="BA82" s="923"/>
      <c r="BB82" s="988" t="b">
        <v>0</v>
      </c>
      <c r="BC82" s="988" t="b">
        <v>0</v>
      </c>
      <c r="BD82" s="988" t="b">
        <v>0</v>
      </c>
      <c r="BE82" s="923"/>
      <c r="BF82" s="988" t="b">
        <v>0</v>
      </c>
      <c r="BG82" s="988" t="s">
        <v>718</v>
      </c>
      <c r="BH82" s="988" t="s">
        <v>2217</v>
      </c>
      <c r="BI82" s="923"/>
      <c r="BJ82" s="923"/>
      <c r="BL82" s="923"/>
      <c r="BM82" s="988" t="s">
        <v>3454</v>
      </c>
      <c r="BN82" s="988" t="s">
        <v>3455</v>
      </c>
      <c r="BO82" s="988" t="s">
        <v>2206</v>
      </c>
      <c r="BP82" s="988" t="s">
        <v>2207</v>
      </c>
      <c r="BQ82" s="988" t="s">
        <v>2208</v>
      </c>
      <c r="BR82" s="923"/>
      <c r="BS82" s="923"/>
      <c r="BU82" s="988">
        <v>7.821142618E9</v>
      </c>
      <c r="BW82" s="988" t="s">
        <v>2220</v>
      </c>
      <c r="BX82" s="988" t="s">
        <v>3455</v>
      </c>
      <c r="BY82" s="988" t="s">
        <v>3456</v>
      </c>
      <c r="BZ82" s="988" t="s">
        <v>184</v>
      </c>
      <c r="CA82" s="988">
        <v>93230.0</v>
      </c>
      <c r="CC82" s="988" t="s">
        <v>297</v>
      </c>
      <c r="CD82" s="988" t="s">
        <v>3457</v>
      </c>
      <c r="CE82" s="1060">
        <v>29963.0</v>
      </c>
      <c r="CF82" s="923"/>
      <c r="CG82" s="988" t="s">
        <v>184</v>
      </c>
      <c r="CH82" s="988" t="s">
        <v>3458</v>
      </c>
      <c r="CI82" s="988">
        <v>2024.0</v>
      </c>
      <c r="CJ82" s="923"/>
      <c r="CK82" s="988" t="s">
        <v>184</v>
      </c>
      <c r="CL82" s="988" t="s">
        <v>3459</v>
      </c>
      <c r="CM82" s="988" t="s">
        <v>2224</v>
      </c>
      <c r="CN82" s="923"/>
      <c r="CO82" s="988" t="b">
        <v>0</v>
      </c>
      <c r="CP82" s="988" t="s">
        <v>3460</v>
      </c>
      <c r="CQ82" s="988" t="s">
        <v>3461</v>
      </c>
      <c r="CR82" s="988" t="b">
        <v>0</v>
      </c>
      <c r="CS82" s="988" t="b">
        <v>0</v>
      </c>
      <c r="CT82" s="988" t="s">
        <v>184</v>
      </c>
      <c r="CU82" s="923"/>
      <c r="CV82" s="988" t="s">
        <v>3462</v>
      </c>
      <c r="CW82" s="923"/>
      <c r="CX82" s="923"/>
      <c r="CY82" s="923"/>
      <c r="CZ82" s="988" t="s">
        <v>727</v>
      </c>
      <c r="DA82" s="923"/>
      <c r="DB82" s="988" t="s">
        <v>2228</v>
      </c>
      <c r="DC82" s="923"/>
      <c r="DD82" s="988" t="s">
        <v>2367</v>
      </c>
      <c r="DE82" s="988" t="s">
        <v>3463</v>
      </c>
      <c r="DF82" s="923"/>
      <c r="DG82" s="923"/>
      <c r="DH82" s="923"/>
      <c r="DJ82" s="1056"/>
    </row>
    <row r="83">
      <c r="A83" s="988">
        <v>1.45947626E8</v>
      </c>
      <c r="B83" s="988" t="s">
        <v>989</v>
      </c>
      <c r="C83" s="988" t="s">
        <v>990</v>
      </c>
      <c r="D83" s="988" t="s">
        <v>991</v>
      </c>
      <c r="E83" s="988" t="s">
        <v>3464</v>
      </c>
      <c r="F83" s="988" t="s">
        <v>32</v>
      </c>
      <c r="H83" s="923"/>
      <c r="J83" s="1056"/>
      <c r="K83" s="1056"/>
      <c r="L83" s="988" t="s">
        <v>2327</v>
      </c>
      <c r="M83" s="923"/>
      <c r="N83" s="923"/>
      <c r="O83" s="988" t="s">
        <v>297</v>
      </c>
      <c r="P83" s="988" t="s">
        <v>3465</v>
      </c>
      <c r="Q83" s="988" t="s">
        <v>706</v>
      </c>
      <c r="R83" s="923"/>
      <c r="S83" s="988" t="s">
        <v>3466</v>
      </c>
      <c r="T83" s="988" t="s">
        <v>2073</v>
      </c>
      <c r="U83" s="988" t="b">
        <v>0</v>
      </c>
      <c r="V83" s="988" t="s">
        <v>184</v>
      </c>
      <c r="W83" s="923"/>
      <c r="X83" s="988" t="s">
        <v>184</v>
      </c>
      <c r="Z83" s="988" t="b">
        <v>0</v>
      </c>
      <c r="AA83" s="988" t="s">
        <v>3467</v>
      </c>
      <c r="AB83" s="988" t="s">
        <v>2669</v>
      </c>
      <c r="AC83" s="988" t="b">
        <v>1</v>
      </c>
      <c r="AD83" s="988" t="b">
        <v>0</v>
      </c>
      <c r="AE83" s="988" t="b">
        <v>0</v>
      </c>
      <c r="AF83" s="988" t="b">
        <v>0</v>
      </c>
      <c r="AG83" s="988" t="b">
        <v>0</v>
      </c>
      <c r="AH83" s="988" t="b">
        <v>0</v>
      </c>
      <c r="AI83" s="923"/>
      <c r="AJ83" s="988" t="s">
        <v>3468</v>
      </c>
      <c r="AK83" s="988" t="s">
        <v>3469</v>
      </c>
      <c r="AL83" s="988" t="s">
        <v>2214</v>
      </c>
      <c r="AM83" s="988" t="b">
        <v>1</v>
      </c>
      <c r="AN83" s="923"/>
      <c r="AO83" s="923"/>
      <c r="AP83" s="923"/>
      <c r="AQ83" s="988" t="s">
        <v>3470</v>
      </c>
      <c r="AR83" s="988" t="s">
        <v>2216</v>
      </c>
      <c r="AS83" s="988" t="s">
        <v>1200</v>
      </c>
      <c r="AT83" s="988" t="s">
        <v>721</v>
      </c>
      <c r="AU83" s="988" t="s">
        <v>722</v>
      </c>
      <c r="AV83" s="988" t="s">
        <v>723</v>
      </c>
      <c r="AW83" s="988" t="s">
        <v>717</v>
      </c>
      <c r="AX83" s="988" t="b">
        <v>0</v>
      </c>
      <c r="BA83" s="923"/>
      <c r="BB83" s="988" t="b">
        <v>0</v>
      </c>
      <c r="BC83" s="988" t="b">
        <v>0</v>
      </c>
      <c r="BD83" s="988" t="b">
        <v>0</v>
      </c>
      <c r="BE83" s="988">
        <v>55780.0</v>
      </c>
      <c r="BF83" s="988" t="b">
        <v>0</v>
      </c>
      <c r="BG83" s="988" t="s">
        <v>718</v>
      </c>
      <c r="BH83" s="988" t="s">
        <v>2217</v>
      </c>
      <c r="BI83" s="923"/>
      <c r="BJ83" s="923"/>
      <c r="BL83" s="988" t="s">
        <v>184</v>
      </c>
      <c r="BM83" s="988" t="s">
        <v>3471</v>
      </c>
      <c r="BN83" s="988" t="s">
        <v>3472</v>
      </c>
      <c r="BO83" s="988" t="s">
        <v>2206</v>
      </c>
      <c r="BP83" s="988" t="s">
        <v>2207</v>
      </c>
      <c r="BQ83" s="988" t="s">
        <v>2208</v>
      </c>
      <c r="BR83" s="923"/>
      <c r="BS83" s="988" t="s">
        <v>184</v>
      </c>
      <c r="BU83" s="988">
        <v>5.520917995E9</v>
      </c>
      <c r="BW83" s="988" t="s">
        <v>2220</v>
      </c>
      <c r="BX83" s="988" t="s">
        <v>3473</v>
      </c>
      <c r="BY83" s="988" t="s">
        <v>3474</v>
      </c>
      <c r="BZ83" s="988" t="s">
        <v>184</v>
      </c>
      <c r="CA83" s="988">
        <v>55780.0</v>
      </c>
      <c r="CB83" s="923"/>
      <c r="CC83" s="988" t="s">
        <v>297</v>
      </c>
      <c r="CD83" s="988" t="s">
        <v>3475</v>
      </c>
      <c r="CE83" s="1060">
        <v>30635.0</v>
      </c>
      <c r="CF83" s="1056"/>
      <c r="CG83" s="988" t="s">
        <v>184</v>
      </c>
      <c r="CH83" s="988" t="s">
        <v>3476</v>
      </c>
      <c r="CI83" s="988">
        <v>2022.0</v>
      </c>
      <c r="CJ83" s="988" t="s">
        <v>3477</v>
      </c>
      <c r="CK83" s="988" t="s">
        <v>184</v>
      </c>
      <c r="CL83" s="988">
        <v>5.520917995E9</v>
      </c>
      <c r="CM83" s="988" t="s">
        <v>2224</v>
      </c>
      <c r="CN83" s="923"/>
      <c r="CO83" s="988" t="b">
        <v>0</v>
      </c>
      <c r="CP83" s="988" t="s">
        <v>3478</v>
      </c>
      <c r="CQ83" s="923"/>
      <c r="CR83" s="988" t="b">
        <v>0</v>
      </c>
      <c r="CS83" s="988" t="b">
        <v>0</v>
      </c>
      <c r="CT83" s="988" t="s">
        <v>2226</v>
      </c>
      <c r="CU83" s="923"/>
      <c r="CV83" s="988" t="s">
        <v>3479</v>
      </c>
      <c r="CW83" s="923"/>
      <c r="CX83" s="923"/>
      <c r="CY83" s="923"/>
      <c r="CZ83" s="988" t="s">
        <v>727</v>
      </c>
      <c r="DA83" s="923"/>
      <c r="DB83" s="988" t="s">
        <v>2228</v>
      </c>
      <c r="DC83" s="923"/>
      <c r="DD83" s="988" t="s">
        <v>2327</v>
      </c>
      <c r="DE83" s="923"/>
      <c r="DF83" s="923"/>
      <c r="DG83" s="923"/>
      <c r="DH83" s="923"/>
      <c r="DJ83" s="1056"/>
    </row>
    <row r="84">
      <c r="A84" s="988">
        <v>1.817369135E9</v>
      </c>
      <c r="B84" s="988" t="s">
        <v>3205</v>
      </c>
      <c r="C84" s="988" t="s">
        <v>3206</v>
      </c>
      <c r="D84" s="988" t="s">
        <v>3207</v>
      </c>
      <c r="E84" s="988" t="s">
        <v>3480</v>
      </c>
      <c r="F84" s="988" t="s">
        <v>32</v>
      </c>
      <c r="H84" s="923"/>
      <c r="J84" s="1056"/>
      <c r="K84" s="1056"/>
      <c r="L84" s="923"/>
      <c r="M84" s="923"/>
      <c r="N84" s="923"/>
      <c r="P84" s="988" t="s">
        <v>3481</v>
      </c>
      <c r="Q84" s="988" t="s">
        <v>706</v>
      </c>
      <c r="R84" s="923"/>
      <c r="S84" s="988" t="s">
        <v>3482</v>
      </c>
      <c r="T84" s="988" t="s">
        <v>2073</v>
      </c>
      <c r="U84" s="988" t="b">
        <v>0</v>
      </c>
      <c r="V84" s="923"/>
      <c r="W84" s="923"/>
      <c r="X84" s="923"/>
      <c r="Z84" s="988" t="b">
        <v>0</v>
      </c>
      <c r="AA84" s="988" t="s">
        <v>3483</v>
      </c>
      <c r="AB84" s="988" t="s">
        <v>3484</v>
      </c>
      <c r="AC84" s="988" t="b">
        <v>1</v>
      </c>
      <c r="AD84" s="988" t="b">
        <v>0</v>
      </c>
      <c r="AE84" s="988" t="b">
        <v>0</v>
      </c>
      <c r="AF84" s="988" t="b">
        <v>0</v>
      </c>
      <c r="AG84" s="988" t="b">
        <v>0</v>
      </c>
      <c r="AH84" s="988" t="b">
        <v>0</v>
      </c>
      <c r="AI84" s="923"/>
      <c r="AJ84" s="923"/>
      <c r="AK84" s="988" t="s">
        <v>3469</v>
      </c>
      <c r="AL84" s="988" t="s">
        <v>2214</v>
      </c>
      <c r="AM84" s="988" t="b">
        <v>1</v>
      </c>
      <c r="AN84" s="923"/>
      <c r="AO84" s="923"/>
      <c r="AP84" s="988" t="s">
        <v>255</v>
      </c>
      <c r="AQ84" s="988" t="s">
        <v>3485</v>
      </c>
      <c r="AR84" s="988" t="s">
        <v>2216</v>
      </c>
      <c r="AS84" s="988" t="s">
        <v>724</v>
      </c>
      <c r="AT84" s="988" t="s">
        <v>721</v>
      </c>
      <c r="AU84" s="988" t="s">
        <v>722</v>
      </c>
      <c r="AV84" s="988" t="s">
        <v>723</v>
      </c>
      <c r="AW84" s="988" t="s">
        <v>717</v>
      </c>
      <c r="AX84" s="988" t="b">
        <v>0</v>
      </c>
      <c r="BA84" s="923"/>
      <c r="BB84" s="988" t="b">
        <v>0</v>
      </c>
      <c r="BC84" s="988" t="b">
        <v>0</v>
      </c>
      <c r="BD84" s="988" t="b">
        <v>0</v>
      </c>
      <c r="BE84" s="923"/>
      <c r="BF84" s="988" t="b">
        <v>0</v>
      </c>
      <c r="BG84" s="988" t="s">
        <v>718</v>
      </c>
      <c r="BH84" s="988" t="s">
        <v>2217</v>
      </c>
      <c r="BI84" s="923"/>
      <c r="BJ84" s="988" t="s">
        <v>2270</v>
      </c>
      <c r="BL84" s="923"/>
      <c r="BM84" s="988" t="s">
        <v>3486</v>
      </c>
      <c r="BN84" s="988" t="s">
        <v>3487</v>
      </c>
      <c r="BO84" s="988" t="s">
        <v>2206</v>
      </c>
      <c r="BP84" s="988" t="s">
        <v>2207</v>
      </c>
      <c r="BQ84" s="988" t="s">
        <v>2208</v>
      </c>
      <c r="BR84" s="923"/>
      <c r="BS84" s="923"/>
      <c r="BU84" s="988">
        <v>5.212282058512E12</v>
      </c>
      <c r="BW84" s="988" t="s">
        <v>2220</v>
      </c>
      <c r="BX84" s="988" t="s">
        <v>3488</v>
      </c>
      <c r="BY84" s="988" t="s">
        <v>3489</v>
      </c>
      <c r="BZ84" s="923"/>
      <c r="CA84" s="988">
        <v>91050.0</v>
      </c>
      <c r="CB84" s="923"/>
      <c r="CC84" s="988" t="s">
        <v>297</v>
      </c>
      <c r="CD84" s="988" t="s">
        <v>3490</v>
      </c>
      <c r="CE84" s="1060">
        <v>26232.0</v>
      </c>
      <c r="CF84" s="923"/>
      <c r="CG84" s="923"/>
      <c r="CH84" s="988" t="s">
        <v>3491</v>
      </c>
      <c r="CI84" s="988">
        <v>2028.0</v>
      </c>
      <c r="CJ84" s="923"/>
      <c r="CK84" s="923"/>
      <c r="CL84" s="988">
        <v>2.282058512E9</v>
      </c>
      <c r="CM84" s="988" t="s">
        <v>2224</v>
      </c>
      <c r="CN84" s="923"/>
      <c r="CO84" s="988" t="b">
        <v>0</v>
      </c>
      <c r="CP84" s="988" t="s">
        <v>3492</v>
      </c>
      <c r="CQ84" s="923"/>
      <c r="CR84" s="988" t="b">
        <v>0</v>
      </c>
      <c r="CS84" s="988" t="b">
        <v>0</v>
      </c>
      <c r="CT84" s="988" t="s">
        <v>2711</v>
      </c>
      <c r="CU84" s="988" t="s">
        <v>3493</v>
      </c>
      <c r="CV84" s="988" t="s">
        <v>3494</v>
      </c>
      <c r="CW84" s="923"/>
      <c r="CX84" s="923"/>
      <c r="CY84" s="923"/>
      <c r="CZ84" s="988" t="s">
        <v>727</v>
      </c>
      <c r="DA84" s="923"/>
      <c r="DB84" s="988" t="s">
        <v>2228</v>
      </c>
      <c r="DC84" s="923"/>
      <c r="DD84" s="988" t="s">
        <v>2367</v>
      </c>
      <c r="DE84" s="923"/>
      <c r="DF84" s="923"/>
      <c r="DG84" s="923"/>
      <c r="DH84" s="923"/>
    </row>
    <row r="85">
      <c r="A85" s="988">
        <v>2.11682482E9</v>
      </c>
      <c r="B85" s="988" t="s">
        <v>989</v>
      </c>
      <c r="C85" s="988" t="s">
        <v>990</v>
      </c>
      <c r="D85" s="988" t="s">
        <v>991</v>
      </c>
      <c r="E85" s="988" t="s">
        <v>3495</v>
      </c>
      <c r="F85" s="988" t="s">
        <v>32</v>
      </c>
      <c r="H85" s="923"/>
      <c r="K85" s="1056"/>
      <c r="L85" s="923"/>
      <c r="M85" s="1056"/>
      <c r="N85" s="923"/>
      <c r="P85" s="988" t="s">
        <v>3496</v>
      </c>
      <c r="Q85" s="988" t="s">
        <v>706</v>
      </c>
      <c r="R85" s="923"/>
      <c r="S85" s="988" t="s">
        <v>3497</v>
      </c>
      <c r="T85" s="988" t="s">
        <v>2073</v>
      </c>
      <c r="U85" s="988" t="b">
        <v>0</v>
      </c>
      <c r="V85" s="988" t="s">
        <v>184</v>
      </c>
      <c r="W85" s="988" t="s">
        <v>2281</v>
      </c>
      <c r="X85" s="988" t="s">
        <v>184</v>
      </c>
      <c r="Z85" s="988" t="b">
        <v>0</v>
      </c>
      <c r="AA85" s="988" t="s">
        <v>3498</v>
      </c>
      <c r="AB85" s="988" t="s">
        <v>3499</v>
      </c>
      <c r="AC85" s="988" t="b">
        <v>1</v>
      </c>
      <c r="AD85" s="988" t="b">
        <v>0</v>
      </c>
      <c r="AE85" s="988" t="b">
        <v>0</v>
      </c>
      <c r="AF85" s="988" t="b">
        <v>0</v>
      </c>
      <c r="AG85" s="988" t="b">
        <v>0</v>
      </c>
      <c r="AH85" s="988" t="b">
        <v>0</v>
      </c>
      <c r="AI85" s="923"/>
      <c r="AJ85" s="923"/>
      <c r="AK85" s="988" t="s">
        <v>3500</v>
      </c>
      <c r="AL85" s="988" t="s">
        <v>2286</v>
      </c>
      <c r="AM85" s="988" t="b">
        <v>1</v>
      </c>
      <c r="AN85" s="923"/>
      <c r="AO85" s="988" t="s">
        <v>184</v>
      </c>
      <c r="AP85" s="988" t="s">
        <v>255</v>
      </c>
      <c r="AQ85" s="988" t="s">
        <v>3501</v>
      </c>
      <c r="AR85" s="988" t="s">
        <v>2216</v>
      </c>
      <c r="AS85" s="988" t="s">
        <v>1200</v>
      </c>
      <c r="AT85" s="988" t="s">
        <v>721</v>
      </c>
      <c r="AU85" s="988" t="s">
        <v>722</v>
      </c>
      <c r="AV85" s="988" t="s">
        <v>723</v>
      </c>
      <c r="AW85" s="988" t="s">
        <v>717</v>
      </c>
      <c r="AX85" s="988" t="b">
        <v>0</v>
      </c>
      <c r="BA85" s="923"/>
      <c r="BB85" s="988" t="b">
        <v>0</v>
      </c>
      <c r="BC85" s="988" t="b">
        <v>0</v>
      </c>
      <c r="BD85" s="988" t="b">
        <v>0</v>
      </c>
      <c r="BE85" s="923"/>
      <c r="BF85" s="988" t="b">
        <v>0</v>
      </c>
      <c r="BG85" s="988" t="s">
        <v>718</v>
      </c>
      <c r="BH85" s="988" t="s">
        <v>2217</v>
      </c>
      <c r="BI85" s="923"/>
      <c r="BJ85" s="923"/>
      <c r="BL85" s="988" t="s">
        <v>3502</v>
      </c>
      <c r="BM85" s="988" t="s">
        <v>1248</v>
      </c>
      <c r="BN85" s="988" t="s">
        <v>3503</v>
      </c>
      <c r="BO85" s="988" t="s">
        <v>2206</v>
      </c>
      <c r="BP85" s="988" t="s">
        <v>2207</v>
      </c>
      <c r="BQ85" s="988" t="s">
        <v>2208</v>
      </c>
      <c r="BR85" s="923"/>
      <c r="BS85" s="988" t="s">
        <v>184</v>
      </c>
      <c r="BU85" s="988">
        <v>5.587942021E9</v>
      </c>
      <c r="BW85" s="988" t="s">
        <v>2220</v>
      </c>
      <c r="BX85" s="988" t="s">
        <v>3503</v>
      </c>
      <c r="BY85" s="988" t="s">
        <v>3504</v>
      </c>
      <c r="BZ85" s="988" t="s">
        <v>184</v>
      </c>
      <c r="CA85" s="988">
        <v>14210.0</v>
      </c>
      <c r="CB85" s="923"/>
      <c r="CC85" s="988" t="s">
        <v>297</v>
      </c>
      <c r="CD85" s="988" t="s">
        <v>3505</v>
      </c>
      <c r="CE85" s="1060">
        <v>23336.0</v>
      </c>
      <c r="CG85" s="988" t="s">
        <v>184</v>
      </c>
      <c r="CH85" s="988" t="s">
        <v>2681</v>
      </c>
      <c r="CI85" s="988">
        <v>2031.0</v>
      </c>
      <c r="CJ85" s="923"/>
      <c r="CK85" s="988" t="s">
        <v>184</v>
      </c>
      <c r="CL85" s="988">
        <v>5.587942021E9</v>
      </c>
      <c r="CM85" s="988" t="s">
        <v>2224</v>
      </c>
      <c r="CN85" s="923"/>
      <c r="CO85" s="988" t="b">
        <v>0</v>
      </c>
      <c r="CP85" s="988" t="s">
        <v>3506</v>
      </c>
      <c r="CQ85" s="988" t="s">
        <v>3507</v>
      </c>
      <c r="CR85" s="988" t="b">
        <v>0</v>
      </c>
      <c r="CS85" s="988" t="b">
        <v>0</v>
      </c>
      <c r="CT85" s="988" t="s">
        <v>2470</v>
      </c>
      <c r="CU85" s="923"/>
      <c r="CV85" s="988" t="s">
        <v>3508</v>
      </c>
      <c r="CW85" s="923"/>
      <c r="CX85" s="923"/>
      <c r="CY85" s="923"/>
      <c r="CZ85" s="988" t="s">
        <v>727</v>
      </c>
      <c r="DA85" s="923"/>
      <c r="DB85" s="988" t="s">
        <v>2228</v>
      </c>
      <c r="DC85" s="923"/>
      <c r="DD85" s="988" t="s">
        <v>2229</v>
      </c>
      <c r="DE85" s="988" t="s">
        <v>3509</v>
      </c>
      <c r="DF85" s="923"/>
      <c r="DG85" s="923"/>
      <c r="DH85" s="923"/>
      <c r="DJ85" s="1056"/>
    </row>
    <row r="86">
      <c r="A86" s="988">
        <v>2.133069239E9</v>
      </c>
      <c r="B86" s="988" t="s">
        <v>929</v>
      </c>
      <c r="C86" s="988" t="s">
        <v>930</v>
      </c>
      <c r="D86" s="988" t="s">
        <v>931</v>
      </c>
      <c r="E86" s="988" t="s">
        <v>3510</v>
      </c>
      <c r="F86" s="988" t="s">
        <v>32</v>
      </c>
      <c r="H86" s="923"/>
      <c r="J86" s="1056"/>
      <c r="K86" s="1056"/>
      <c r="L86" s="923"/>
      <c r="M86" s="923"/>
      <c r="N86" s="923"/>
      <c r="P86" s="988" t="s">
        <v>3511</v>
      </c>
      <c r="Q86" s="988" t="s">
        <v>706</v>
      </c>
      <c r="R86" s="923"/>
      <c r="S86" s="988" t="s">
        <v>3512</v>
      </c>
      <c r="T86" s="988" t="s">
        <v>2073</v>
      </c>
      <c r="U86" s="988" t="b">
        <v>0</v>
      </c>
      <c r="V86" s="923"/>
      <c r="W86" s="988" t="s">
        <v>2281</v>
      </c>
      <c r="X86" s="988" t="s">
        <v>306</v>
      </c>
      <c r="Z86" s="988" t="b">
        <v>0</v>
      </c>
      <c r="AA86" s="988" t="s">
        <v>3513</v>
      </c>
      <c r="AB86" s="988" t="s">
        <v>2229</v>
      </c>
      <c r="AC86" s="988" t="b">
        <v>1</v>
      </c>
      <c r="AD86" s="988" t="b">
        <v>0</v>
      </c>
      <c r="AE86" s="988" t="b">
        <v>0</v>
      </c>
      <c r="AF86" s="988" t="b">
        <v>0</v>
      </c>
      <c r="AG86" s="988" t="b">
        <v>0</v>
      </c>
      <c r="AH86" s="988" t="b">
        <v>0</v>
      </c>
      <c r="AI86" s="923"/>
      <c r="AJ86" s="923"/>
      <c r="AK86" s="988" t="s">
        <v>3514</v>
      </c>
      <c r="AL86" s="988" t="s">
        <v>2286</v>
      </c>
      <c r="AM86" s="988" t="b">
        <v>1</v>
      </c>
      <c r="AN86" s="923"/>
      <c r="AO86" s="923"/>
      <c r="AP86" s="988" t="s">
        <v>255</v>
      </c>
      <c r="AQ86" s="988" t="s">
        <v>3515</v>
      </c>
      <c r="AR86" s="988" t="s">
        <v>2216</v>
      </c>
      <c r="AS86" s="988" t="s">
        <v>724</v>
      </c>
      <c r="AT86" s="988" t="s">
        <v>721</v>
      </c>
      <c r="AU86" s="988" t="s">
        <v>722</v>
      </c>
      <c r="AV86" s="988" t="s">
        <v>723</v>
      </c>
      <c r="AW86" s="988" t="s">
        <v>717</v>
      </c>
      <c r="AX86" s="988" t="b">
        <v>0</v>
      </c>
      <c r="BA86" s="923"/>
      <c r="BB86" s="988" t="b">
        <v>0</v>
      </c>
      <c r="BC86" s="988" t="b">
        <v>0</v>
      </c>
      <c r="BD86" s="988" t="b">
        <v>0</v>
      </c>
      <c r="BE86" s="923"/>
      <c r="BF86" s="988" t="b">
        <v>0</v>
      </c>
      <c r="BG86" s="988" t="s">
        <v>718</v>
      </c>
      <c r="BH86" s="988" t="s">
        <v>2217</v>
      </c>
      <c r="BI86" s="923"/>
      <c r="BJ86" s="923"/>
      <c r="BL86" s="988" t="s">
        <v>3516</v>
      </c>
      <c r="BM86" s="988" t="s">
        <v>3517</v>
      </c>
      <c r="BN86" s="988" t="s">
        <v>3518</v>
      </c>
      <c r="BO86" s="988" t="s">
        <v>2614</v>
      </c>
      <c r="BP86" s="988" t="s">
        <v>2615</v>
      </c>
      <c r="BQ86" s="988" t="s">
        <v>2616</v>
      </c>
      <c r="BR86" s="923"/>
      <c r="BS86" s="923"/>
      <c r="BU86" s="988">
        <v>4.424659379E9</v>
      </c>
      <c r="BW86" s="988" t="s">
        <v>2220</v>
      </c>
      <c r="BX86" s="988" t="s">
        <v>3519</v>
      </c>
      <c r="BY86" s="988" t="s">
        <v>3520</v>
      </c>
      <c r="BZ86" s="923"/>
      <c r="CA86" s="988">
        <v>76179.0</v>
      </c>
      <c r="CB86" s="923"/>
      <c r="CC86" s="988" t="s">
        <v>297</v>
      </c>
      <c r="CD86" s="988" t="s">
        <v>3521</v>
      </c>
      <c r="CE86" s="1060">
        <v>25221.0</v>
      </c>
      <c r="CF86" s="1056"/>
      <c r="CG86" s="923"/>
      <c r="CH86" s="988" t="s">
        <v>3030</v>
      </c>
      <c r="CI86" s="988">
        <v>2031.0</v>
      </c>
      <c r="CJ86" s="923"/>
      <c r="CK86" s="923"/>
      <c r="CL86" s="988">
        <v>4.424659379E9</v>
      </c>
      <c r="CM86" s="988" t="s">
        <v>2224</v>
      </c>
      <c r="CN86" s="923"/>
      <c r="CO86" s="988" t="b">
        <v>0</v>
      </c>
      <c r="CP86" s="988" t="s">
        <v>3522</v>
      </c>
      <c r="CQ86" s="923"/>
      <c r="CR86" s="988" t="b">
        <v>0</v>
      </c>
      <c r="CS86" s="988" t="b">
        <v>0</v>
      </c>
      <c r="CT86" s="988" t="s">
        <v>2226</v>
      </c>
      <c r="CU86" s="923"/>
      <c r="CV86" s="988" t="s">
        <v>3523</v>
      </c>
      <c r="CW86" s="923"/>
      <c r="CX86" s="923"/>
      <c r="CY86" s="923"/>
      <c r="CZ86" s="988" t="s">
        <v>727</v>
      </c>
      <c r="DA86" s="923"/>
      <c r="DB86" s="988" t="s">
        <v>2228</v>
      </c>
      <c r="DC86" s="923"/>
      <c r="DD86" s="988" t="s">
        <v>2300</v>
      </c>
      <c r="DE86" s="923"/>
      <c r="DF86" s="923"/>
      <c r="DG86" s="923"/>
      <c r="DH86" s="923"/>
      <c r="DJ86" s="1056"/>
    </row>
    <row r="87">
      <c r="A87" s="988">
        <v>1.283126803E9</v>
      </c>
      <c r="B87" s="988" t="s">
        <v>730</v>
      </c>
      <c r="C87" s="988" t="s">
        <v>731</v>
      </c>
      <c r="D87" s="988" t="s">
        <v>732</v>
      </c>
      <c r="E87" s="988" t="s">
        <v>2257</v>
      </c>
      <c r="F87" s="988" t="s">
        <v>32</v>
      </c>
      <c r="H87" s="923"/>
      <c r="J87" s="1056"/>
      <c r="L87" s="923"/>
      <c r="M87" s="923"/>
      <c r="N87" s="923"/>
      <c r="P87" s="988" t="s">
        <v>3524</v>
      </c>
      <c r="Q87" s="988" t="s">
        <v>706</v>
      </c>
      <c r="R87" s="923"/>
      <c r="S87" s="988" t="s">
        <v>3525</v>
      </c>
      <c r="T87" s="988" t="s">
        <v>2073</v>
      </c>
      <c r="U87" s="988" t="b">
        <v>0</v>
      </c>
      <c r="V87" s="923"/>
      <c r="W87" s="923"/>
      <c r="X87" s="988" t="s">
        <v>306</v>
      </c>
      <c r="Z87" s="988" t="b">
        <v>0</v>
      </c>
      <c r="AA87" s="988" t="s">
        <v>3526</v>
      </c>
      <c r="AB87" s="988" t="s">
        <v>297</v>
      </c>
      <c r="AC87" s="988" t="b">
        <v>1</v>
      </c>
      <c r="AD87" s="988" t="b">
        <v>0</v>
      </c>
      <c r="AE87" s="988" t="b">
        <v>0</v>
      </c>
      <c r="AF87" s="988" t="b">
        <v>0</v>
      </c>
      <c r="AG87" s="988" t="b">
        <v>0</v>
      </c>
      <c r="AH87" s="988" t="b">
        <v>0</v>
      </c>
      <c r="AI87" s="923"/>
      <c r="AJ87" s="923"/>
      <c r="AK87" s="988" t="s">
        <v>3527</v>
      </c>
      <c r="AL87" s="988" t="s">
        <v>2214</v>
      </c>
      <c r="AM87" s="988" t="b">
        <v>1</v>
      </c>
      <c r="AN87" s="923"/>
      <c r="AO87" s="923"/>
      <c r="AP87" s="988" t="s">
        <v>255</v>
      </c>
      <c r="AQ87" s="988" t="s">
        <v>3528</v>
      </c>
      <c r="AR87" s="988" t="s">
        <v>2216</v>
      </c>
      <c r="AS87" s="988" t="s">
        <v>1200</v>
      </c>
      <c r="AT87" s="988" t="s">
        <v>721</v>
      </c>
      <c r="AU87" s="988" t="s">
        <v>722</v>
      </c>
      <c r="AV87" s="988" t="s">
        <v>723</v>
      </c>
      <c r="AW87" s="988" t="s">
        <v>717</v>
      </c>
      <c r="AX87" s="988" t="b">
        <v>0</v>
      </c>
      <c r="BA87" s="923"/>
      <c r="BB87" s="988" t="b">
        <v>0</v>
      </c>
      <c r="BC87" s="988" t="b">
        <v>0</v>
      </c>
      <c r="BD87" s="988" t="b">
        <v>0</v>
      </c>
      <c r="BE87" s="923"/>
      <c r="BF87" s="988" t="b">
        <v>0</v>
      </c>
      <c r="BG87" s="988" t="s">
        <v>718</v>
      </c>
      <c r="BH87" s="988" t="s">
        <v>2217</v>
      </c>
      <c r="BI87" s="923"/>
      <c r="BJ87" s="923"/>
      <c r="BL87" s="923"/>
      <c r="BM87" s="988" t="s">
        <v>3529</v>
      </c>
      <c r="BN87" s="988" t="s">
        <v>3530</v>
      </c>
      <c r="BO87" s="988" t="s">
        <v>2255</v>
      </c>
      <c r="BP87" s="988" t="s">
        <v>2256</v>
      </c>
      <c r="BQ87" s="988" t="s">
        <v>2257</v>
      </c>
      <c r="BR87" s="923"/>
      <c r="BS87" s="988" t="s">
        <v>184</v>
      </c>
      <c r="BU87" s="988">
        <v>3.313322562E9</v>
      </c>
      <c r="BW87" s="988" t="s">
        <v>2220</v>
      </c>
      <c r="BX87" s="988" t="s">
        <v>3531</v>
      </c>
      <c r="BY87" s="988" t="s">
        <v>3532</v>
      </c>
      <c r="BZ87" s="923"/>
      <c r="CA87" s="988">
        <v>44970.0</v>
      </c>
      <c r="CC87" s="988" t="s">
        <v>297</v>
      </c>
      <c r="CD87" s="988" t="s">
        <v>3533</v>
      </c>
      <c r="CE87" s="1060">
        <v>30873.0</v>
      </c>
      <c r="CF87" s="923"/>
      <c r="CG87" s="923"/>
      <c r="CH87" s="988" t="s">
        <v>2920</v>
      </c>
      <c r="CI87" s="988">
        <v>2025.0</v>
      </c>
      <c r="CK87" s="923"/>
      <c r="CL87" s="988">
        <v>3.313322562E9</v>
      </c>
      <c r="CM87" s="988" t="s">
        <v>2224</v>
      </c>
      <c r="CN87" s="923"/>
      <c r="CO87" s="988" t="b">
        <v>0</v>
      </c>
      <c r="CP87" s="988" t="s">
        <v>3534</v>
      </c>
      <c r="CQ87" s="988" t="s">
        <v>2649</v>
      </c>
      <c r="CR87" s="988" t="b">
        <v>0</v>
      </c>
      <c r="CS87" s="988" t="b">
        <v>0</v>
      </c>
      <c r="CT87" s="988" t="s">
        <v>3016</v>
      </c>
      <c r="CU87" s="923"/>
      <c r="CV87" s="988" t="s">
        <v>3535</v>
      </c>
      <c r="CW87" s="923"/>
      <c r="CX87" s="923"/>
      <c r="CY87" s="923"/>
      <c r="CZ87" s="988" t="s">
        <v>727</v>
      </c>
      <c r="DA87" s="923"/>
      <c r="DB87" s="988" t="s">
        <v>2228</v>
      </c>
      <c r="DC87" s="923"/>
      <c r="DD87" s="988" t="s">
        <v>2553</v>
      </c>
      <c r="DE87" s="988" t="s">
        <v>858</v>
      </c>
      <c r="DF87" s="923"/>
      <c r="DG87" s="923"/>
      <c r="DH87" s="923"/>
    </row>
    <row r="88">
      <c r="A88" s="988">
        <v>2.215888912E9</v>
      </c>
      <c r="B88" s="988" t="s">
        <v>989</v>
      </c>
      <c r="C88" s="988" t="s">
        <v>990</v>
      </c>
      <c r="D88" s="988" t="s">
        <v>991</v>
      </c>
      <c r="E88" s="988" t="s">
        <v>3536</v>
      </c>
      <c r="F88" s="988" t="s">
        <v>32</v>
      </c>
      <c r="H88" s="923"/>
      <c r="J88" s="1056"/>
      <c r="K88" s="1056"/>
      <c r="L88" s="923"/>
      <c r="M88" s="923"/>
      <c r="N88" s="923"/>
      <c r="P88" s="988" t="s">
        <v>3537</v>
      </c>
      <c r="Q88" s="988" t="s">
        <v>706</v>
      </c>
      <c r="R88" s="923"/>
      <c r="S88" s="988" t="s">
        <v>3538</v>
      </c>
      <c r="T88" s="988" t="s">
        <v>2073</v>
      </c>
      <c r="U88" s="988" t="b">
        <v>0</v>
      </c>
      <c r="V88" s="988" t="s">
        <v>184</v>
      </c>
      <c r="W88" s="988" t="s">
        <v>2281</v>
      </c>
      <c r="X88" s="988" t="s">
        <v>184</v>
      </c>
      <c r="Z88" s="988" t="b">
        <v>0</v>
      </c>
      <c r="AA88" s="988" t="s">
        <v>3539</v>
      </c>
      <c r="AB88" s="923"/>
      <c r="AC88" s="988" t="b">
        <v>1</v>
      </c>
      <c r="AD88" s="988" t="b">
        <v>0</v>
      </c>
      <c r="AE88" s="988" t="b">
        <v>0</v>
      </c>
      <c r="AF88" s="988" t="b">
        <v>0</v>
      </c>
      <c r="AG88" s="988" t="b">
        <v>0</v>
      </c>
      <c r="AH88" s="988" t="b">
        <v>0</v>
      </c>
      <c r="AI88" s="923"/>
      <c r="AJ88" s="923"/>
      <c r="AK88" s="988" t="s">
        <v>3540</v>
      </c>
      <c r="AL88" s="988" t="s">
        <v>2286</v>
      </c>
      <c r="AM88" s="988" t="b">
        <v>1</v>
      </c>
      <c r="AN88" s="923"/>
      <c r="AO88" s="988" t="s">
        <v>184</v>
      </c>
      <c r="AP88" s="923"/>
      <c r="AQ88" s="988" t="s">
        <v>3541</v>
      </c>
      <c r="AR88" s="988" t="s">
        <v>2216</v>
      </c>
      <c r="AS88" s="988" t="s">
        <v>724</v>
      </c>
      <c r="AT88" s="988" t="s">
        <v>721</v>
      </c>
      <c r="AU88" s="988" t="s">
        <v>722</v>
      </c>
      <c r="AV88" s="988" t="s">
        <v>723</v>
      </c>
      <c r="AW88" s="988" t="s">
        <v>717</v>
      </c>
      <c r="AX88" s="988" t="b">
        <v>0</v>
      </c>
      <c r="BA88" s="923"/>
      <c r="BB88" s="988" t="b">
        <v>0</v>
      </c>
      <c r="BC88" s="988" t="b">
        <v>0</v>
      </c>
      <c r="BD88" s="988" t="b">
        <v>0</v>
      </c>
      <c r="BE88" s="923"/>
      <c r="BF88" s="988" t="b">
        <v>0</v>
      </c>
      <c r="BG88" s="988" t="s">
        <v>718</v>
      </c>
      <c r="BH88" s="988" t="s">
        <v>2217</v>
      </c>
      <c r="BI88" s="923"/>
      <c r="BJ88" s="923"/>
      <c r="BL88" s="988" t="s">
        <v>3542</v>
      </c>
      <c r="BM88" s="988" t="s">
        <v>3543</v>
      </c>
      <c r="BN88" s="988" t="s">
        <v>3544</v>
      </c>
      <c r="BO88" s="988" t="s">
        <v>2206</v>
      </c>
      <c r="BP88" s="988" t="s">
        <v>2207</v>
      </c>
      <c r="BQ88" s="988" t="s">
        <v>2208</v>
      </c>
      <c r="BR88" s="923"/>
      <c r="BS88" s="988" t="s">
        <v>184</v>
      </c>
      <c r="BU88" s="988">
        <v>5.213231080999E12</v>
      </c>
      <c r="BW88" s="988" t="s">
        <v>2220</v>
      </c>
      <c r="BX88" s="988" t="s">
        <v>3544</v>
      </c>
      <c r="BY88" s="988" t="s">
        <v>3545</v>
      </c>
      <c r="BZ88" s="988" t="s">
        <v>184</v>
      </c>
      <c r="CA88" s="988">
        <v>63550.0</v>
      </c>
      <c r="CB88" s="923"/>
      <c r="CC88" s="988" t="s">
        <v>297</v>
      </c>
      <c r="CD88" s="988" t="s">
        <v>3546</v>
      </c>
      <c r="CE88" s="1060">
        <v>26649.0</v>
      </c>
      <c r="CF88" s="1056"/>
      <c r="CG88" s="988" t="s">
        <v>184</v>
      </c>
      <c r="CH88" s="988" t="s">
        <v>3547</v>
      </c>
      <c r="CI88" s="988">
        <v>2031.0</v>
      </c>
      <c r="CJ88" s="923"/>
      <c r="CK88" s="988" t="s">
        <v>184</v>
      </c>
      <c r="CL88" s="923"/>
      <c r="CM88" s="988" t="s">
        <v>2224</v>
      </c>
      <c r="CN88" s="923"/>
      <c r="CO88" s="988" t="b">
        <v>0</v>
      </c>
      <c r="CP88" s="988" t="s">
        <v>3548</v>
      </c>
      <c r="CQ88" s="923"/>
      <c r="CR88" s="988" t="b">
        <v>0</v>
      </c>
      <c r="CS88" s="988" t="b">
        <v>0</v>
      </c>
      <c r="CT88" s="988" t="s">
        <v>3549</v>
      </c>
      <c r="CU88" s="923"/>
      <c r="CV88" s="988" t="s">
        <v>3550</v>
      </c>
      <c r="CW88" s="923"/>
      <c r="CX88" s="923"/>
      <c r="CY88" s="923"/>
      <c r="CZ88" s="988" t="s">
        <v>727</v>
      </c>
      <c r="DA88" s="923"/>
      <c r="DB88" s="988" t="s">
        <v>2228</v>
      </c>
      <c r="DC88" s="923"/>
      <c r="DD88" s="988" t="s">
        <v>3551</v>
      </c>
      <c r="DE88" s="923"/>
      <c r="DF88" s="923"/>
      <c r="DG88" s="923"/>
      <c r="DH88" s="923"/>
      <c r="DI88" s="923"/>
    </row>
    <row r="89">
      <c r="A89" s="923"/>
      <c r="B89" s="988" t="s">
        <v>730</v>
      </c>
      <c r="C89" s="988" t="s">
        <v>731</v>
      </c>
      <c r="D89" s="988" t="s">
        <v>732</v>
      </c>
      <c r="E89" s="923"/>
      <c r="F89" s="988" t="s">
        <v>32</v>
      </c>
      <c r="G89" s="923"/>
      <c r="H89" s="923"/>
      <c r="I89" s="923"/>
      <c r="J89" s="923"/>
      <c r="K89" s="923"/>
      <c r="L89" s="923"/>
      <c r="M89" s="1056"/>
      <c r="N89" s="923"/>
      <c r="P89" s="988" t="s">
        <v>3552</v>
      </c>
      <c r="Q89" s="988" t="s">
        <v>706</v>
      </c>
      <c r="R89" s="923"/>
      <c r="S89" s="923"/>
      <c r="T89" s="923"/>
      <c r="U89" s="988" t="b">
        <v>0</v>
      </c>
      <c r="V89" s="923"/>
      <c r="W89" s="923"/>
      <c r="X89" s="923"/>
      <c r="Y89" s="923"/>
      <c r="Z89" s="988" t="b">
        <v>0</v>
      </c>
      <c r="AA89" s="988" t="s">
        <v>3553</v>
      </c>
      <c r="AB89" s="923"/>
      <c r="AC89" s="988" t="b">
        <v>1</v>
      </c>
      <c r="AD89" s="988" t="b">
        <v>0</v>
      </c>
      <c r="AE89" s="988" t="b">
        <v>0</v>
      </c>
      <c r="AF89" s="988" t="b">
        <v>0</v>
      </c>
      <c r="AG89" s="988" t="b">
        <v>0</v>
      </c>
      <c r="AH89" s="988" t="b">
        <v>0</v>
      </c>
      <c r="AI89" s="923"/>
      <c r="AJ89" s="923"/>
      <c r="AK89" s="988" t="s">
        <v>3554</v>
      </c>
      <c r="AL89" s="988" t="s">
        <v>2214</v>
      </c>
      <c r="AM89" s="988" t="b">
        <v>1</v>
      </c>
      <c r="AN89" s="923"/>
      <c r="AO89" s="923"/>
      <c r="AP89" s="923"/>
      <c r="AQ89" s="923"/>
      <c r="AR89" s="988" t="s">
        <v>2216</v>
      </c>
      <c r="AS89" s="923"/>
      <c r="AT89" s="988" t="s">
        <v>721</v>
      </c>
      <c r="AU89" s="988" t="s">
        <v>722</v>
      </c>
      <c r="AV89" s="988" t="s">
        <v>723</v>
      </c>
      <c r="AW89" s="988" t="s">
        <v>717</v>
      </c>
      <c r="AX89" s="988" t="b">
        <v>0</v>
      </c>
      <c r="AZ89" s="923"/>
      <c r="BA89" s="923"/>
      <c r="BB89" s="988" t="b">
        <v>0</v>
      </c>
      <c r="BC89" s="988" t="b">
        <v>0</v>
      </c>
      <c r="BD89" s="988" t="b">
        <v>0</v>
      </c>
      <c r="BE89" s="923"/>
      <c r="BF89" s="988" t="b">
        <v>0</v>
      </c>
      <c r="BG89" s="988" t="s">
        <v>718</v>
      </c>
      <c r="BH89" s="988" t="s">
        <v>2217</v>
      </c>
      <c r="BI89" s="923"/>
      <c r="BJ89" s="923"/>
      <c r="BL89" s="923"/>
      <c r="BM89" s="988" t="s">
        <v>3555</v>
      </c>
      <c r="BN89" s="988" t="s">
        <v>3556</v>
      </c>
      <c r="BO89" s="988" t="s">
        <v>2206</v>
      </c>
      <c r="BP89" s="988" t="s">
        <v>2207</v>
      </c>
      <c r="BQ89" s="988" t="s">
        <v>2208</v>
      </c>
      <c r="BR89" s="923"/>
      <c r="BS89" s="923"/>
      <c r="BT89" s="923"/>
      <c r="BU89" s="923"/>
      <c r="BV89" s="923"/>
      <c r="BW89" s="923"/>
      <c r="BX89" s="988" t="s">
        <v>3556</v>
      </c>
      <c r="BY89" s="988" t="s">
        <v>3557</v>
      </c>
      <c r="BZ89" s="923"/>
      <c r="CA89" s="988">
        <v>8500.0</v>
      </c>
      <c r="CB89" s="923"/>
      <c r="CC89" s="988" t="s">
        <v>297</v>
      </c>
      <c r="CD89" s="988" t="s">
        <v>3558</v>
      </c>
      <c r="CE89" s="1056"/>
      <c r="CF89" s="1056"/>
      <c r="CG89" s="923"/>
      <c r="CH89" s="988" t="s">
        <v>3215</v>
      </c>
      <c r="CI89" s="923"/>
      <c r="CJ89" s="923"/>
      <c r="CK89" s="923"/>
      <c r="CL89" s="923"/>
      <c r="CM89" s="988" t="s">
        <v>2224</v>
      </c>
      <c r="CN89" s="923"/>
      <c r="CO89" s="988" t="b">
        <v>0</v>
      </c>
      <c r="CP89" s="988" t="s">
        <v>3559</v>
      </c>
      <c r="CQ89" s="923"/>
      <c r="CR89" s="988" t="b">
        <v>0</v>
      </c>
      <c r="CS89" s="988" t="b">
        <v>0</v>
      </c>
      <c r="CT89" s="988" t="s">
        <v>3098</v>
      </c>
      <c r="CU89" s="923"/>
      <c r="CV89" s="988" t="s">
        <v>3217</v>
      </c>
      <c r="CW89" s="923"/>
      <c r="CX89" s="923"/>
      <c r="CY89" s="923"/>
      <c r="CZ89" s="988" t="s">
        <v>727</v>
      </c>
      <c r="DA89" s="923"/>
      <c r="DB89" s="923"/>
      <c r="DC89" s="923"/>
      <c r="DD89" s="988" t="s">
        <v>2229</v>
      </c>
      <c r="DE89" s="923"/>
      <c r="DF89" s="923"/>
      <c r="DG89" s="923"/>
      <c r="DH89" s="923"/>
    </row>
    <row r="90">
      <c r="A90" s="988">
        <v>2.402494065E9</v>
      </c>
      <c r="B90" s="988" t="s">
        <v>3205</v>
      </c>
      <c r="C90" s="988" t="s">
        <v>3206</v>
      </c>
      <c r="D90" s="988" t="s">
        <v>3207</v>
      </c>
      <c r="E90" s="988" t="s">
        <v>3560</v>
      </c>
      <c r="F90" s="988" t="s">
        <v>32</v>
      </c>
      <c r="H90" s="923"/>
      <c r="J90" s="1056"/>
      <c r="L90" s="923"/>
      <c r="M90" s="923"/>
      <c r="N90" s="923"/>
      <c r="P90" s="988" t="s">
        <v>3561</v>
      </c>
      <c r="Q90" s="988" t="s">
        <v>706</v>
      </c>
      <c r="R90" s="923"/>
      <c r="S90" s="988" t="s">
        <v>3562</v>
      </c>
      <c r="T90" s="923"/>
      <c r="U90" s="988" t="b">
        <v>0</v>
      </c>
      <c r="V90" s="923"/>
      <c r="W90" s="988" t="s">
        <v>2281</v>
      </c>
      <c r="X90" s="923"/>
      <c r="Z90" s="988" t="b">
        <v>0</v>
      </c>
      <c r="AA90" s="988" t="s">
        <v>3563</v>
      </c>
      <c r="AB90" s="988" t="s">
        <v>297</v>
      </c>
      <c r="AC90" s="988" t="b">
        <v>1</v>
      </c>
      <c r="AD90" s="988" t="b">
        <v>0</v>
      </c>
      <c r="AE90" s="988" t="b">
        <v>0</v>
      </c>
      <c r="AF90" s="988" t="b">
        <v>0</v>
      </c>
      <c r="AG90" s="988" t="b">
        <v>0</v>
      </c>
      <c r="AH90" s="988" t="b">
        <v>0</v>
      </c>
      <c r="AI90" s="923"/>
      <c r="AJ90" s="923"/>
      <c r="AK90" s="988" t="s">
        <v>3564</v>
      </c>
      <c r="AL90" s="988" t="s">
        <v>2286</v>
      </c>
      <c r="AM90" s="988" t="b">
        <v>1</v>
      </c>
      <c r="AN90" s="923"/>
      <c r="AO90" s="923"/>
      <c r="AP90" s="988" t="s">
        <v>255</v>
      </c>
      <c r="AQ90" s="988" t="s">
        <v>3565</v>
      </c>
      <c r="AR90" s="988" t="s">
        <v>2216</v>
      </c>
      <c r="AS90" s="988" t="s">
        <v>1200</v>
      </c>
      <c r="AT90" s="988" t="s">
        <v>721</v>
      </c>
      <c r="AU90" s="988" t="s">
        <v>722</v>
      </c>
      <c r="AV90" s="988" t="s">
        <v>723</v>
      </c>
      <c r="AW90" s="988" t="s">
        <v>717</v>
      </c>
      <c r="AX90" s="988" t="b">
        <v>0</v>
      </c>
      <c r="BA90" s="923"/>
      <c r="BB90" s="988" t="b">
        <v>0</v>
      </c>
      <c r="BC90" s="988" t="b">
        <v>0</v>
      </c>
      <c r="BD90" s="988" t="b">
        <v>0</v>
      </c>
      <c r="BE90" s="923"/>
      <c r="BF90" s="988" t="b">
        <v>0</v>
      </c>
      <c r="BG90" s="988" t="s">
        <v>718</v>
      </c>
      <c r="BH90" s="988" t="s">
        <v>2217</v>
      </c>
      <c r="BI90" s="923"/>
      <c r="BJ90" s="923"/>
      <c r="BL90" s="988" t="s">
        <v>3566</v>
      </c>
      <c r="BM90" s="988" t="s">
        <v>3567</v>
      </c>
      <c r="BN90" s="988" t="s">
        <v>3568</v>
      </c>
      <c r="BO90" s="988" t="s">
        <v>2206</v>
      </c>
      <c r="BP90" s="988" t="s">
        <v>2207</v>
      </c>
      <c r="BQ90" s="988" t="s">
        <v>2208</v>
      </c>
      <c r="BR90" s="923"/>
      <c r="BS90" s="923"/>
      <c r="BU90" s="988">
        <v>9.988428573E9</v>
      </c>
      <c r="BW90" s="988" t="s">
        <v>2220</v>
      </c>
      <c r="BX90" s="988" t="s">
        <v>3568</v>
      </c>
      <c r="BY90" s="988" t="s">
        <v>3569</v>
      </c>
      <c r="BZ90" s="923"/>
      <c r="CA90" s="988">
        <v>77520.0</v>
      </c>
      <c r="CB90" s="923"/>
      <c r="CC90" s="988" t="s">
        <v>297</v>
      </c>
      <c r="CD90" s="988" t="s">
        <v>3570</v>
      </c>
      <c r="CE90" s="1060">
        <v>28697.0</v>
      </c>
      <c r="CF90" s="1056"/>
      <c r="CG90" s="923"/>
      <c r="CH90" s="988" t="s">
        <v>3571</v>
      </c>
      <c r="CI90" s="988">
        <v>2032.0</v>
      </c>
      <c r="CJ90" s="923"/>
      <c r="CK90" s="923"/>
      <c r="CL90" s="988">
        <v>9.988428573E9</v>
      </c>
      <c r="CM90" s="988" t="s">
        <v>2224</v>
      </c>
      <c r="CN90" s="923"/>
      <c r="CO90" s="988" t="b">
        <v>0</v>
      </c>
      <c r="CP90" s="988" t="s">
        <v>3572</v>
      </c>
      <c r="CQ90" s="923"/>
      <c r="CR90" s="988" t="b">
        <v>0</v>
      </c>
      <c r="CS90" s="988" t="b">
        <v>0</v>
      </c>
      <c r="CT90" s="988" t="s">
        <v>3573</v>
      </c>
      <c r="CU90" s="923"/>
      <c r="CV90" s="988" t="s">
        <v>3574</v>
      </c>
      <c r="CW90" s="923"/>
      <c r="CX90" s="923"/>
      <c r="CY90" s="923"/>
      <c r="CZ90" s="988" t="s">
        <v>727</v>
      </c>
      <c r="DA90" s="923"/>
      <c r="DB90" s="988" t="s">
        <v>2228</v>
      </c>
      <c r="DC90" s="923"/>
      <c r="DD90" s="988" t="s">
        <v>3166</v>
      </c>
      <c r="DE90" s="923"/>
      <c r="DF90" s="923"/>
      <c r="DG90" s="923"/>
      <c r="DH90" s="923"/>
    </row>
    <row r="91">
      <c r="A91" s="988">
        <v>1.82117464E9</v>
      </c>
      <c r="B91" s="988" t="s">
        <v>989</v>
      </c>
      <c r="C91" s="988" t="s">
        <v>990</v>
      </c>
      <c r="D91" s="988" t="s">
        <v>991</v>
      </c>
      <c r="E91" s="988" t="s">
        <v>3575</v>
      </c>
      <c r="F91" s="988" t="s">
        <v>32</v>
      </c>
      <c r="H91" s="923"/>
      <c r="J91" s="1056"/>
      <c r="K91" s="1056"/>
      <c r="L91" s="923"/>
      <c r="M91" s="1056"/>
      <c r="N91" s="923"/>
      <c r="P91" s="988" t="s">
        <v>3576</v>
      </c>
      <c r="Q91" s="988" t="s">
        <v>706</v>
      </c>
      <c r="R91" s="923"/>
      <c r="S91" s="988" t="s">
        <v>3577</v>
      </c>
      <c r="T91" s="923"/>
      <c r="U91" s="988" t="b">
        <v>0</v>
      </c>
      <c r="V91" s="923"/>
      <c r="W91" s="923"/>
      <c r="X91" s="923"/>
      <c r="Z91" s="988" t="b">
        <v>0</v>
      </c>
      <c r="AA91" s="988" t="s">
        <v>3578</v>
      </c>
      <c r="AB91" s="988" t="s">
        <v>3579</v>
      </c>
      <c r="AC91" s="988" t="b">
        <v>1</v>
      </c>
      <c r="AD91" s="988" t="b">
        <v>0</v>
      </c>
      <c r="AE91" s="988" t="b">
        <v>0</v>
      </c>
      <c r="AF91" s="988" t="b">
        <v>0</v>
      </c>
      <c r="AG91" s="988" t="b">
        <v>0</v>
      </c>
      <c r="AH91" s="988" t="b">
        <v>0</v>
      </c>
      <c r="AI91" s="923"/>
      <c r="AJ91" s="923"/>
      <c r="AK91" s="988" t="s">
        <v>3580</v>
      </c>
      <c r="AL91" s="988" t="s">
        <v>3581</v>
      </c>
      <c r="AM91" s="988" t="b">
        <v>1</v>
      </c>
      <c r="AN91" s="923"/>
      <c r="AO91" s="923"/>
      <c r="AP91" s="988" t="s">
        <v>255</v>
      </c>
      <c r="AQ91" s="988" t="s">
        <v>3582</v>
      </c>
      <c r="AR91" s="988" t="s">
        <v>2216</v>
      </c>
      <c r="AS91" s="988" t="s">
        <v>1200</v>
      </c>
      <c r="AT91" s="988" t="s">
        <v>721</v>
      </c>
      <c r="AU91" s="988" t="s">
        <v>722</v>
      </c>
      <c r="AV91" s="988" t="s">
        <v>723</v>
      </c>
      <c r="AW91" s="988" t="s">
        <v>717</v>
      </c>
      <c r="AX91" s="988" t="b">
        <v>0</v>
      </c>
      <c r="BA91" s="923"/>
      <c r="BB91" s="988" t="b">
        <v>0</v>
      </c>
      <c r="BC91" s="988" t="b">
        <v>0</v>
      </c>
      <c r="BD91" s="988" t="b">
        <v>0</v>
      </c>
      <c r="BE91" s="923"/>
      <c r="BF91" s="988" t="b">
        <v>0</v>
      </c>
      <c r="BG91" s="988" t="s">
        <v>718</v>
      </c>
      <c r="BH91" s="988" t="s">
        <v>2217</v>
      </c>
      <c r="BI91" s="923"/>
      <c r="BJ91" s="923"/>
      <c r="BL91" s="923"/>
      <c r="BM91" s="988" t="s">
        <v>3583</v>
      </c>
      <c r="BN91" s="988" t="s">
        <v>3584</v>
      </c>
      <c r="BO91" s="988" t="s">
        <v>2206</v>
      </c>
      <c r="BP91" s="988" t="s">
        <v>2207</v>
      </c>
      <c r="BQ91" s="988" t="s">
        <v>2208</v>
      </c>
      <c r="BR91" s="923"/>
      <c r="BS91" s="923"/>
      <c r="BU91" s="988">
        <v>6.629489902E9</v>
      </c>
      <c r="BW91" s="988" t="s">
        <v>2220</v>
      </c>
      <c r="BX91" s="988" t="s">
        <v>3584</v>
      </c>
      <c r="BY91" s="988" t="s">
        <v>3585</v>
      </c>
      <c r="BZ91" s="923"/>
      <c r="CA91" s="988">
        <v>83295.0</v>
      </c>
      <c r="CB91" s="923"/>
      <c r="CC91" s="988" t="s">
        <v>297</v>
      </c>
      <c r="CD91" s="988" t="s">
        <v>3586</v>
      </c>
      <c r="CE91" s="1060">
        <v>24801.0</v>
      </c>
      <c r="CF91" s="1056"/>
      <c r="CG91" s="923"/>
      <c r="CH91" s="988" t="s">
        <v>3587</v>
      </c>
      <c r="CI91" s="988">
        <v>2028.0</v>
      </c>
      <c r="CJ91" s="923"/>
      <c r="CK91" s="923"/>
      <c r="CL91" s="988">
        <v>6.629489902E9</v>
      </c>
      <c r="CM91" s="988" t="s">
        <v>2224</v>
      </c>
      <c r="CN91" s="923"/>
      <c r="CO91" s="988" t="b">
        <v>0</v>
      </c>
      <c r="CP91" s="988" t="s">
        <v>3588</v>
      </c>
      <c r="CQ91" s="923"/>
      <c r="CR91" s="988" t="b">
        <v>0</v>
      </c>
      <c r="CS91" s="988" t="b">
        <v>0</v>
      </c>
      <c r="CT91" s="988" t="s">
        <v>2226</v>
      </c>
      <c r="CU91" s="923"/>
      <c r="CV91" s="988" t="s">
        <v>3589</v>
      </c>
      <c r="CW91" s="923"/>
      <c r="CX91" s="923"/>
      <c r="CY91" s="923"/>
      <c r="CZ91" s="988" t="s">
        <v>727</v>
      </c>
      <c r="DA91" s="923"/>
      <c r="DB91" s="988" t="s">
        <v>2228</v>
      </c>
      <c r="DC91" s="923"/>
      <c r="DD91" s="988" t="s">
        <v>3590</v>
      </c>
      <c r="DE91" s="923"/>
      <c r="DF91" s="923"/>
      <c r="DG91" s="923"/>
      <c r="DH91" s="923"/>
      <c r="DI91" s="923"/>
      <c r="DJ91" s="1056"/>
    </row>
    <row r="92">
      <c r="A92" s="988">
        <v>2.467848005E9</v>
      </c>
      <c r="B92" s="988" t="s">
        <v>929</v>
      </c>
      <c r="C92" s="988" t="s">
        <v>930</v>
      </c>
      <c r="D92" s="988" t="s">
        <v>931</v>
      </c>
      <c r="E92" s="988" t="s">
        <v>3591</v>
      </c>
      <c r="F92" s="988" t="s">
        <v>32</v>
      </c>
      <c r="H92" s="923"/>
      <c r="J92" s="1056"/>
      <c r="L92" s="923"/>
      <c r="M92" s="923"/>
      <c r="N92" s="923"/>
      <c r="P92" s="988" t="s">
        <v>3592</v>
      </c>
      <c r="Q92" s="988" t="s">
        <v>706</v>
      </c>
      <c r="R92" s="923"/>
      <c r="S92" s="988" t="s">
        <v>3593</v>
      </c>
      <c r="T92" s="988" t="s">
        <v>2073</v>
      </c>
      <c r="U92" s="988" t="b">
        <v>0</v>
      </c>
      <c r="V92" s="988" t="s">
        <v>306</v>
      </c>
      <c r="W92" s="988" t="s">
        <v>2281</v>
      </c>
      <c r="X92" s="988" t="s">
        <v>306</v>
      </c>
      <c r="Z92" s="988" t="b">
        <v>0</v>
      </c>
      <c r="AA92" s="988" t="s">
        <v>3594</v>
      </c>
      <c r="AB92" s="988" t="s">
        <v>297</v>
      </c>
      <c r="AC92" s="988" t="b">
        <v>1</v>
      </c>
      <c r="AD92" s="988" t="b">
        <v>0</v>
      </c>
      <c r="AE92" s="988" t="b">
        <v>0</v>
      </c>
      <c r="AF92" s="988" t="b">
        <v>0</v>
      </c>
      <c r="AG92" s="988" t="b">
        <v>0</v>
      </c>
      <c r="AH92" s="988" t="b">
        <v>0</v>
      </c>
      <c r="AI92" s="923"/>
      <c r="AJ92" s="923"/>
      <c r="AK92" s="988" t="s">
        <v>3595</v>
      </c>
      <c r="AL92" s="988" t="s">
        <v>2286</v>
      </c>
      <c r="AM92" s="988" t="b">
        <v>1</v>
      </c>
      <c r="AN92" s="923"/>
      <c r="AO92" s="988" t="s">
        <v>306</v>
      </c>
      <c r="AP92" s="988" t="s">
        <v>255</v>
      </c>
      <c r="AQ92" s="988" t="s">
        <v>3596</v>
      </c>
      <c r="AR92" s="988" t="s">
        <v>2216</v>
      </c>
      <c r="AS92" s="988" t="s">
        <v>724</v>
      </c>
      <c r="AT92" s="988" t="s">
        <v>721</v>
      </c>
      <c r="AU92" s="988" t="s">
        <v>722</v>
      </c>
      <c r="AV92" s="988" t="s">
        <v>723</v>
      </c>
      <c r="AW92" s="988" t="s">
        <v>717</v>
      </c>
      <c r="AX92" s="988" t="b">
        <v>0</v>
      </c>
      <c r="BA92" s="923"/>
      <c r="BB92" s="988" t="b">
        <v>0</v>
      </c>
      <c r="BC92" s="988" t="b">
        <v>0</v>
      </c>
      <c r="BD92" s="988" t="b">
        <v>0</v>
      </c>
      <c r="BE92" s="923"/>
      <c r="BF92" s="988" t="b">
        <v>0</v>
      </c>
      <c r="BG92" s="988" t="s">
        <v>718</v>
      </c>
      <c r="BH92" s="988" t="s">
        <v>2217</v>
      </c>
      <c r="BI92" s="923"/>
      <c r="BJ92" s="923"/>
      <c r="BL92" s="988" t="s">
        <v>3597</v>
      </c>
      <c r="BM92" s="988" t="s">
        <v>3598</v>
      </c>
      <c r="BN92" s="988" t="s">
        <v>3599</v>
      </c>
      <c r="BO92" s="988" t="s">
        <v>2206</v>
      </c>
      <c r="BP92" s="988" t="s">
        <v>2207</v>
      </c>
      <c r="BQ92" s="988" t="s">
        <v>2208</v>
      </c>
      <c r="BR92" s="923"/>
      <c r="BS92" s="988" t="s">
        <v>306</v>
      </c>
      <c r="BU92" s="988">
        <v>2.228648592E9</v>
      </c>
      <c r="BW92" s="988" t="s">
        <v>2220</v>
      </c>
      <c r="BX92" s="988" t="s">
        <v>3599</v>
      </c>
      <c r="BY92" s="988" t="s">
        <v>3600</v>
      </c>
      <c r="BZ92" s="988" t="s">
        <v>306</v>
      </c>
      <c r="CA92" s="988">
        <v>72824.0</v>
      </c>
      <c r="CC92" s="988" t="s">
        <v>297</v>
      </c>
      <c r="CD92" s="988" t="s">
        <v>3601</v>
      </c>
      <c r="CE92" s="1060">
        <v>18635.0</v>
      </c>
      <c r="CF92" s="923"/>
      <c r="CG92" s="988" t="s">
        <v>306</v>
      </c>
      <c r="CH92" s="988" t="s">
        <v>3602</v>
      </c>
      <c r="CI92" s="988">
        <v>2033.0</v>
      </c>
      <c r="CK92" s="988" t="s">
        <v>306</v>
      </c>
      <c r="CL92" s="988">
        <v>2.228648592E9</v>
      </c>
      <c r="CM92" s="988" t="s">
        <v>2224</v>
      </c>
      <c r="CN92" s="923"/>
      <c r="CO92" s="988" t="b">
        <v>0</v>
      </c>
      <c r="CP92" s="988" t="s">
        <v>3603</v>
      </c>
      <c r="CQ92" s="988" t="s">
        <v>2133</v>
      </c>
      <c r="CR92" s="988" t="b">
        <v>0</v>
      </c>
      <c r="CS92" s="988" t="b">
        <v>0</v>
      </c>
      <c r="CT92" s="988" t="s">
        <v>3604</v>
      </c>
      <c r="CU92" s="923"/>
      <c r="CV92" s="988" t="s">
        <v>3605</v>
      </c>
      <c r="CW92" s="923"/>
      <c r="CX92" s="923"/>
      <c r="CY92" s="923"/>
      <c r="CZ92" s="988" t="s">
        <v>727</v>
      </c>
      <c r="DA92" s="923"/>
      <c r="DB92" s="988" t="s">
        <v>2228</v>
      </c>
      <c r="DC92" s="923"/>
      <c r="DD92" s="988" t="s">
        <v>376</v>
      </c>
      <c r="DE92" s="988" t="s">
        <v>3606</v>
      </c>
      <c r="DF92" s="923"/>
      <c r="DG92" s="923"/>
      <c r="DH92" s="923"/>
    </row>
    <row r="93">
      <c r="A93" s="988">
        <v>2.189291169E9</v>
      </c>
      <c r="B93" s="988" t="s">
        <v>929</v>
      </c>
      <c r="C93" s="988" t="s">
        <v>930</v>
      </c>
      <c r="D93" s="988" t="s">
        <v>931</v>
      </c>
      <c r="E93" s="988" t="s">
        <v>3607</v>
      </c>
      <c r="F93" s="988" t="s">
        <v>32</v>
      </c>
      <c r="G93" s="923"/>
      <c r="H93" s="923"/>
      <c r="I93" s="923"/>
      <c r="J93" s="923"/>
      <c r="K93" s="923"/>
      <c r="L93" s="923"/>
      <c r="M93" s="923"/>
      <c r="N93" s="923"/>
      <c r="P93" s="988" t="s">
        <v>3608</v>
      </c>
      <c r="Q93" s="988" t="s">
        <v>706</v>
      </c>
      <c r="R93" s="923"/>
      <c r="S93" s="988" t="s">
        <v>3609</v>
      </c>
      <c r="T93" s="923"/>
      <c r="U93" s="988" t="b">
        <v>0</v>
      </c>
      <c r="V93" s="923"/>
      <c r="W93" s="923"/>
      <c r="X93" s="988" t="s">
        <v>184</v>
      </c>
      <c r="Y93" s="923"/>
      <c r="Z93" s="988" t="b">
        <v>0</v>
      </c>
      <c r="AA93" s="988" t="s">
        <v>3610</v>
      </c>
      <c r="AB93" s="988" t="s">
        <v>297</v>
      </c>
      <c r="AC93" s="988" t="b">
        <v>1</v>
      </c>
      <c r="AD93" s="988" t="b">
        <v>0</v>
      </c>
      <c r="AE93" s="988" t="b">
        <v>0</v>
      </c>
      <c r="AF93" s="988" t="b">
        <v>0</v>
      </c>
      <c r="AG93" s="988" t="b">
        <v>0</v>
      </c>
      <c r="AH93" s="988" t="b">
        <v>0</v>
      </c>
      <c r="AI93" s="923"/>
      <c r="AJ93" s="923"/>
      <c r="AK93" s="988" t="s">
        <v>3611</v>
      </c>
      <c r="AL93" s="988" t="s">
        <v>2214</v>
      </c>
      <c r="AM93" s="988" t="b">
        <v>1</v>
      </c>
      <c r="AN93" s="923"/>
      <c r="AO93" s="923"/>
      <c r="AP93" s="988" t="s">
        <v>255</v>
      </c>
      <c r="AQ93" s="988" t="s">
        <v>3612</v>
      </c>
      <c r="AR93" s="988" t="s">
        <v>2216</v>
      </c>
      <c r="AS93" s="988" t="s">
        <v>1200</v>
      </c>
      <c r="AT93" s="988" t="s">
        <v>721</v>
      </c>
      <c r="AU93" s="988" t="s">
        <v>722</v>
      </c>
      <c r="AV93" s="988" t="s">
        <v>723</v>
      </c>
      <c r="AW93" s="988" t="s">
        <v>717</v>
      </c>
      <c r="AX93" s="988" t="b">
        <v>0</v>
      </c>
      <c r="AZ93" s="923"/>
      <c r="BA93" s="923"/>
      <c r="BB93" s="988" t="b">
        <v>0</v>
      </c>
      <c r="BC93" s="988" t="b">
        <v>0</v>
      </c>
      <c r="BD93" s="988" t="b">
        <v>0</v>
      </c>
      <c r="BE93" s="923"/>
      <c r="BF93" s="988" t="b">
        <v>0</v>
      </c>
      <c r="BG93" s="988" t="s">
        <v>718</v>
      </c>
      <c r="BH93" s="988" t="s">
        <v>2217</v>
      </c>
      <c r="BI93" s="923"/>
      <c r="BJ93" s="923"/>
      <c r="BL93" s="923"/>
      <c r="BM93" s="988" t="s">
        <v>3613</v>
      </c>
      <c r="BN93" s="988" t="s">
        <v>3614</v>
      </c>
      <c r="BO93" s="988" t="s">
        <v>2206</v>
      </c>
      <c r="BP93" s="988" t="s">
        <v>2207</v>
      </c>
      <c r="BQ93" s="988" t="s">
        <v>2208</v>
      </c>
      <c r="BR93" s="923"/>
      <c r="BS93" s="988" t="s">
        <v>184</v>
      </c>
      <c r="BT93" s="923"/>
      <c r="BU93" s="988">
        <v>5.539804975E9</v>
      </c>
      <c r="BV93" s="923"/>
      <c r="BW93" s="988" t="s">
        <v>2220</v>
      </c>
      <c r="BX93" s="988" t="s">
        <v>3614</v>
      </c>
      <c r="BY93" s="988" t="s">
        <v>3615</v>
      </c>
      <c r="BZ93" s="923"/>
      <c r="CA93" s="988">
        <v>56366.0</v>
      </c>
      <c r="CB93" s="923"/>
      <c r="CC93" s="988" t="s">
        <v>297</v>
      </c>
      <c r="CD93" s="988" t="s">
        <v>3616</v>
      </c>
      <c r="CE93" s="1060">
        <v>31329.0</v>
      </c>
      <c r="CF93" s="923"/>
      <c r="CG93" s="923"/>
      <c r="CH93" s="988" t="s">
        <v>3617</v>
      </c>
      <c r="CI93" s="988">
        <v>2031.0</v>
      </c>
      <c r="CJ93" s="923"/>
      <c r="CK93" s="923"/>
      <c r="CL93" s="988">
        <v>5.539804975E9</v>
      </c>
      <c r="CM93" s="988" t="s">
        <v>2224</v>
      </c>
      <c r="CN93" s="923"/>
      <c r="CO93" s="988" t="b">
        <v>0</v>
      </c>
      <c r="CP93" s="988" t="s">
        <v>3618</v>
      </c>
      <c r="CQ93" s="988" t="s">
        <v>3619</v>
      </c>
      <c r="CR93" s="988" t="b">
        <v>0</v>
      </c>
      <c r="CS93" s="988" t="b">
        <v>0</v>
      </c>
      <c r="CT93" s="988" t="s">
        <v>2226</v>
      </c>
      <c r="CU93" s="923"/>
      <c r="CV93" s="988" t="s">
        <v>3620</v>
      </c>
      <c r="CW93" s="923"/>
      <c r="CX93" s="923"/>
      <c r="CY93" s="923"/>
      <c r="CZ93" s="988" t="s">
        <v>727</v>
      </c>
      <c r="DA93" s="923"/>
      <c r="DB93" s="988" t="s">
        <v>2228</v>
      </c>
      <c r="DC93" s="923"/>
      <c r="DD93" s="988" t="s">
        <v>2327</v>
      </c>
      <c r="DE93" s="988" t="s">
        <v>3621</v>
      </c>
      <c r="DF93" s="923"/>
      <c r="DG93" s="923"/>
      <c r="DH93" s="923"/>
      <c r="DJ93" s="1056"/>
    </row>
    <row r="94">
      <c r="A94" s="988">
        <v>2.054618655E9</v>
      </c>
      <c r="B94" s="988" t="s">
        <v>989</v>
      </c>
      <c r="C94" s="988" t="s">
        <v>990</v>
      </c>
      <c r="D94" s="988" t="s">
        <v>991</v>
      </c>
      <c r="E94" s="988" t="s">
        <v>3622</v>
      </c>
      <c r="F94" s="988" t="s">
        <v>32</v>
      </c>
      <c r="G94" s="923"/>
      <c r="H94" s="923"/>
      <c r="I94" s="923"/>
      <c r="J94" s="923"/>
      <c r="K94" s="923"/>
      <c r="L94" s="923"/>
      <c r="P94" s="988" t="s">
        <v>3623</v>
      </c>
      <c r="Q94" s="988" t="s">
        <v>706</v>
      </c>
      <c r="R94" s="923"/>
      <c r="S94" s="988" t="s">
        <v>3624</v>
      </c>
      <c r="T94" s="988" t="s">
        <v>2073</v>
      </c>
      <c r="U94" s="988" t="b">
        <v>0</v>
      </c>
      <c r="V94" s="988" t="s">
        <v>306</v>
      </c>
      <c r="W94" s="923"/>
      <c r="X94" s="988" t="s">
        <v>306</v>
      </c>
      <c r="Y94" s="923"/>
      <c r="Z94" s="988" t="b">
        <v>0</v>
      </c>
      <c r="AA94" s="988" t="s">
        <v>3625</v>
      </c>
      <c r="AB94" s="988" t="s">
        <v>2234</v>
      </c>
      <c r="AC94" s="988" t="b">
        <v>1</v>
      </c>
      <c r="AD94" s="988" t="b">
        <v>0</v>
      </c>
      <c r="AE94" s="988" t="b">
        <v>0</v>
      </c>
      <c r="AF94" s="988" t="b">
        <v>0</v>
      </c>
      <c r="AG94" s="988" t="b">
        <v>0</v>
      </c>
      <c r="AH94" s="988" t="b">
        <v>0</v>
      </c>
      <c r="AI94" s="923"/>
      <c r="AJ94" s="923"/>
      <c r="AK94" s="988" t="s">
        <v>3626</v>
      </c>
      <c r="AL94" s="988" t="s">
        <v>2214</v>
      </c>
      <c r="AM94" s="988" t="b">
        <v>1</v>
      </c>
      <c r="AN94" s="923"/>
      <c r="AO94" s="988" t="s">
        <v>306</v>
      </c>
      <c r="AP94" s="988" t="s">
        <v>3627</v>
      </c>
      <c r="AQ94" s="988" t="s">
        <v>3628</v>
      </c>
      <c r="AR94" s="988" t="s">
        <v>2216</v>
      </c>
      <c r="AS94" s="988" t="s">
        <v>1200</v>
      </c>
      <c r="AT94" s="988" t="s">
        <v>721</v>
      </c>
      <c r="AU94" s="988" t="s">
        <v>722</v>
      </c>
      <c r="AV94" s="988" t="s">
        <v>723</v>
      </c>
      <c r="AW94" s="988" t="s">
        <v>717</v>
      </c>
      <c r="AX94" s="988" t="b">
        <v>0</v>
      </c>
      <c r="AZ94" s="923"/>
      <c r="BA94" s="923"/>
      <c r="BB94" s="988" t="b">
        <v>0</v>
      </c>
      <c r="BC94" s="988" t="b">
        <v>0</v>
      </c>
      <c r="BD94" s="988" t="b">
        <v>0</v>
      </c>
      <c r="BE94" s="988">
        <v>7710.0</v>
      </c>
      <c r="BF94" s="988" t="b">
        <v>0</v>
      </c>
      <c r="BG94" s="988" t="s">
        <v>718</v>
      </c>
      <c r="BH94" s="988" t="s">
        <v>2217</v>
      </c>
      <c r="BI94" s="923"/>
      <c r="BJ94" s="923"/>
      <c r="BL94" s="988" t="s">
        <v>306</v>
      </c>
      <c r="BM94" s="988" t="s">
        <v>3629</v>
      </c>
      <c r="BN94" s="988" t="s">
        <v>3630</v>
      </c>
      <c r="BO94" s="988" t="s">
        <v>2206</v>
      </c>
      <c r="BP94" s="988" t="s">
        <v>2207</v>
      </c>
      <c r="BQ94" s="988" t="s">
        <v>2208</v>
      </c>
      <c r="BR94" s="923"/>
      <c r="BS94" s="988" t="s">
        <v>306</v>
      </c>
      <c r="BT94" s="923"/>
      <c r="BU94" s="988">
        <v>5.548098521E9</v>
      </c>
      <c r="BV94" s="923"/>
      <c r="BW94" s="988" t="s">
        <v>2220</v>
      </c>
      <c r="BX94" s="988" t="s">
        <v>3630</v>
      </c>
      <c r="BY94" s="988" t="s">
        <v>3631</v>
      </c>
      <c r="BZ94" s="988" t="s">
        <v>306</v>
      </c>
      <c r="CA94" s="988">
        <v>57000.0</v>
      </c>
      <c r="CC94" s="988" t="s">
        <v>297</v>
      </c>
      <c r="CD94" s="988" t="s">
        <v>3632</v>
      </c>
      <c r="CE94" s="1060">
        <v>22014.0</v>
      </c>
      <c r="CG94" s="988" t="s">
        <v>306</v>
      </c>
      <c r="CH94" s="988" t="s">
        <v>3633</v>
      </c>
      <c r="CI94" s="988">
        <v>2030.0</v>
      </c>
      <c r="CJ94" s="988" t="s">
        <v>3634</v>
      </c>
      <c r="CK94" s="988" t="s">
        <v>306</v>
      </c>
      <c r="CL94" s="988" t="s">
        <v>3635</v>
      </c>
      <c r="CM94" s="988" t="s">
        <v>2224</v>
      </c>
      <c r="CN94" s="923"/>
      <c r="CO94" s="988" t="b">
        <v>0</v>
      </c>
      <c r="CP94" s="988" t="s">
        <v>3636</v>
      </c>
      <c r="CQ94" s="923"/>
      <c r="CR94" s="988" t="b">
        <v>0</v>
      </c>
      <c r="CS94" s="988" t="b">
        <v>0</v>
      </c>
      <c r="CT94" s="988" t="s">
        <v>3637</v>
      </c>
      <c r="CU94" s="923"/>
      <c r="CV94" s="988" t="s">
        <v>3638</v>
      </c>
      <c r="CW94" s="923"/>
      <c r="CX94" s="923"/>
      <c r="CY94" s="923"/>
      <c r="CZ94" s="988" t="s">
        <v>727</v>
      </c>
      <c r="DA94" s="923"/>
      <c r="DB94" s="988" t="s">
        <v>2228</v>
      </c>
      <c r="DC94" s="923"/>
      <c r="DD94" s="988" t="s">
        <v>2265</v>
      </c>
      <c r="DE94" s="923"/>
      <c r="DF94" s="923"/>
      <c r="DG94" s="923"/>
      <c r="DH94" s="923"/>
    </row>
    <row r="95">
      <c r="A95" s="988">
        <v>2.494366354E9</v>
      </c>
      <c r="B95" s="988" t="s">
        <v>929</v>
      </c>
      <c r="C95" s="988" t="s">
        <v>930</v>
      </c>
      <c r="D95" s="988" t="s">
        <v>931</v>
      </c>
      <c r="E95" s="988" t="s">
        <v>3639</v>
      </c>
      <c r="F95" s="988" t="s">
        <v>32</v>
      </c>
      <c r="H95" s="923"/>
      <c r="J95" s="1056"/>
      <c r="K95" s="1056"/>
      <c r="L95" s="923"/>
      <c r="N95" s="923"/>
      <c r="P95" s="988" t="s">
        <v>3640</v>
      </c>
      <c r="Q95" s="988" t="s">
        <v>706</v>
      </c>
      <c r="R95" s="923"/>
      <c r="S95" s="988" t="s">
        <v>3641</v>
      </c>
      <c r="T95" s="988" t="s">
        <v>2073</v>
      </c>
      <c r="U95" s="988" t="b">
        <v>0</v>
      </c>
      <c r="V95" s="923"/>
      <c r="W95" s="923"/>
      <c r="X95" s="988" t="s">
        <v>306</v>
      </c>
      <c r="Z95" s="988" t="b">
        <v>0</v>
      </c>
      <c r="AA95" s="988" t="s">
        <v>3642</v>
      </c>
      <c r="AB95" s="988" t="s">
        <v>297</v>
      </c>
      <c r="AC95" s="988" t="b">
        <v>1</v>
      </c>
      <c r="AD95" s="988" t="b">
        <v>0</v>
      </c>
      <c r="AE95" s="988" t="b">
        <v>0</v>
      </c>
      <c r="AF95" s="988" t="b">
        <v>0</v>
      </c>
      <c r="AG95" s="988" t="b">
        <v>0</v>
      </c>
      <c r="AH95" s="988" t="b">
        <v>0</v>
      </c>
      <c r="AI95" s="923"/>
      <c r="AJ95" s="923"/>
      <c r="AK95" s="988" t="s">
        <v>3643</v>
      </c>
      <c r="AL95" s="988" t="s">
        <v>3581</v>
      </c>
      <c r="AM95" s="988" t="b">
        <v>1</v>
      </c>
      <c r="AN95" s="923"/>
      <c r="AO95" s="923"/>
      <c r="AP95" s="988" t="s">
        <v>255</v>
      </c>
      <c r="AQ95" s="988" t="s">
        <v>3644</v>
      </c>
      <c r="AR95" s="988" t="s">
        <v>2216</v>
      </c>
      <c r="AS95" s="988" t="s">
        <v>1200</v>
      </c>
      <c r="AT95" s="988" t="s">
        <v>721</v>
      </c>
      <c r="AU95" s="988" t="s">
        <v>722</v>
      </c>
      <c r="AV95" s="988" t="s">
        <v>723</v>
      </c>
      <c r="AW95" s="988" t="s">
        <v>717</v>
      </c>
      <c r="AX95" s="988" t="b">
        <v>0</v>
      </c>
      <c r="BA95" s="923"/>
      <c r="BB95" s="988" t="b">
        <v>0</v>
      </c>
      <c r="BC95" s="988" t="b">
        <v>0</v>
      </c>
      <c r="BD95" s="988" t="b">
        <v>0</v>
      </c>
      <c r="BE95" s="923"/>
      <c r="BF95" s="988" t="b">
        <v>0</v>
      </c>
      <c r="BG95" s="988" t="s">
        <v>718</v>
      </c>
      <c r="BH95" s="988" t="s">
        <v>2217</v>
      </c>
      <c r="BI95" s="923"/>
      <c r="BJ95" s="923"/>
      <c r="BL95" s="923"/>
      <c r="BM95" s="988" t="s">
        <v>3645</v>
      </c>
      <c r="BN95" s="988" t="s">
        <v>3646</v>
      </c>
      <c r="BO95" s="988" t="s">
        <v>2206</v>
      </c>
      <c r="BP95" s="988" t="s">
        <v>2207</v>
      </c>
      <c r="BQ95" s="988" t="s">
        <v>2208</v>
      </c>
      <c r="BR95" s="923"/>
      <c r="BS95" s="988" t="s">
        <v>184</v>
      </c>
      <c r="BU95" s="988" t="s">
        <v>3647</v>
      </c>
      <c r="BW95" s="988" t="s">
        <v>2220</v>
      </c>
      <c r="BX95" s="988" t="s">
        <v>3646</v>
      </c>
      <c r="BY95" s="988" t="s">
        <v>3648</v>
      </c>
      <c r="BZ95" s="923"/>
      <c r="CA95" s="988">
        <v>32551.0</v>
      </c>
      <c r="CB95" s="923"/>
      <c r="CC95" s="988" t="s">
        <v>297</v>
      </c>
      <c r="CD95" s="988" t="s">
        <v>3649</v>
      </c>
      <c r="CE95" s="1060">
        <v>26022.0</v>
      </c>
      <c r="CG95" s="923"/>
      <c r="CH95" s="988" t="s">
        <v>3650</v>
      </c>
      <c r="CI95" s="988">
        <v>2033.0</v>
      </c>
      <c r="CK95" s="923"/>
      <c r="CL95" s="988">
        <v>6.563632245E9</v>
      </c>
      <c r="CM95" s="988" t="s">
        <v>2224</v>
      </c>
      <c r="CN95" s="923"/>
      <c r="CO95" s="988" t="b">
        <v>0</v>
      </c>
      <c r="CP95" s="988" t="s">
        <v>2343</v>
      </c>
      <c r="CQ95" s="988" t="s">
        <v>2344</v>
      </c>
      <c r="CR95" s="988" t="b">
        <v>0</v>
      </c>
      <c r="CS95" s="988" t="b">
        <v>0</v>
      </c>
      <c r="CT95" s="988" t="s">
        <v>2470</v>
      </c>
      <c r="CU95" s="923"/>
      <c r="CV95" s="988" t="s">
        <v>3651</v>
      </c>
      <c r="CW95" s="923"/>
      <c r="CX95" s="923"/>
      <c r="CY95" s="923"/>
      <c r="CZ95" s="988" t="s">
        <v>727</v>
      </c>
      <c r="DA95" s="923"/>
      <c r="DB95" s="988" t="s">
        <v>2228</v>
      </c>
      <c r="DC95" s="923"/>
      <c r="DD95" s="988" t="s">
        <v>2347</v>
      </c>
      <c r="DE95" s="988" t="s">
        <v>2348</v>
      </c>
      <c r="DF95" s="923"/>
      <c r="DG95" s="923"/>
      <c r="DH95" s="923"/>
    </row>
    <row r="96">
      <c r="A96" s="988">
        <v>1.968073783E9</v>
      </c>
      <c r="B96" s="988" t="s">
        <v>929</v>
      </c>
      <c r="C96" s="988" t="s">
        <v>930</v>
      </c>
      <c r="D96" s="988" t="s">
        <v>931</v>
      </c>
      <c r="E96" s="988" t="s">
        <v>3652</v>
      </c>
      <c r="F96" s="988" t="s">
        <v>32</v>
      </c>
      <c r="G96" s="923"/>
      <c r="H96" s="923"/>
      <c r="I96" s="923"/>
      <c r="J96" s="923"/>
      <c r="K96" s="923"/>
      <c r="L96" s="923"/>
      <c r="M96" s="923"/>
      <c r="N96" s="923"/>
      <c r="P96" s="988" t="s">
        <v>3653</v>
      </c>
      <c r="Q96" s="988" t="s">
        <v>706</v>
      </c>
      <c r="R96" s="923"/>
      <c r="S96" s="988" t="s">
        <v>3650</v>
      </c>
      <c r="T96" s="923"/>
      <c r="U96" s="988" t="b">
        <v>0</v>
      </c>
      <c r="V96" s="923"/>
      <c r="W96" s="923"/>
      <c r="X96" s="923"/>
      <c r="Y96" s="923"/>
      <c r="Z96" s="988" t="b">
        <v>0</v>
      </c>
      <c r="AA96" s="988" t="s">
        <v>3654</v>
      </c>
      <c r="AB96" s="988" t="s">
        <v>297</v>
      </c>
      <c r="AC96" s="988" t="b">
        <v>1</v>
      </c>
      <c r="AD96" s="988" t="b">
        <v>0</v>
      </c>
      <c r="AE96" s="988" t="b">
        <v>0</v>
      </c>
      <c r="AF96" s="988" t="b">
        <v>0</v>
      </c>
      <c r="AG96" s="988" t="b">
        <v>0</v>
      </c>
      <c r="AH96" s="988" t="b">
        <v>0</v>
      </c>
      <c r="AI96" s="923"/>
      <c r="AJ96" s="923"/>
      <c r="AK96" s="988" t="s">
        <v>3655</v>
      </c>
      <c r="AL96" s="988" t="s">
        <v>3581</v>
      </c>
      <c r="AM96" s="988" t="b">
        <v>1</v>
      </c>
      <c r="AN96" s="923"/>
      <c r="AO96" s="923"/>
      <c r="AP96" s="988" t="s">
        <v>255</v>
      </c>
      <c r="AQ96" s="988" t="s">
        <v>3656</v>
      </c>
      <c r="AR96" s="988" t="s">
        <v>2216</v>
      </c>
      <c r="AS96" s="988" t="s">
        <v>1200</v>
      </c>
      <c r="AT96" s="988" t="s">
        <v>721</v>
      </c>
      <c r="AU96" s="988" t="s">
        <v>722</v>
      </c>
      <c r="AV96" s="988" t="s">
        <v>723</v>
      </c>
      <c r="AW96" s="988" t="s">
        <v>717</v>
      </c>
      <c r="AX96" s="988" t="b">
        <v>0</v>
      </c>
      <c r="AZ96" s="923"/>
      <c r="BA96" s="923"/>
      <c r="BB96" s="988" t="b">
        <v>0</v>
      </c>
      <c r="BC96" s="988" t="b">
        <v>0</v>
      </c>
      <c r="BD96" s="988" t="b">
        <v>0</v>
      </c>
      <c r="BE96" s="923"/>
      <c r="BF96" s="988" t="b">
        <v>0</v>
      </c>
      <c r="BG96" s="988" t="s">
        <v>718</v>
      </c>
      <c r="BH96" s="988" t="s">
        <v>2217</v>
      </c>
      <c r="BI96" s="923"/>
      <c r="BJ96" s="923"/>
      <c r="BL96" s="923"/>
      <c r="BM96" s="988" t="s">
        <v>3657</v>
      </c>
      <c r="BN96" s="988" t="s">
        <v>3658</v>
      </c>
      <c r="BO96" s="988" t="s">
        <v>2614</v>
      </c>
      <c r="BP96" s="988" t="s">
        <v>2615</v>
      </c>
      <c r="BQ96" s="988" t="s">
        <v>2616</v>
      </c>
      <c r="BR96" s="923"/>
      <c r="BS96" s="923"/>
      <c r="BT96" s="923"/>
      <c r="BU96" s="988">
        <v>8.677290337E9</v>
      </c>
      <c r="BV96" s="923"/>
      <c r="BW96" s="988" t="s">
        <v>2220</v>
      </c>
      <c r="BX96" s="988" t="s">
        <v>3658</v>
      </c>
      <c r="BY96" s="988" t="s">
        <v>3659</v>
      </c>
      <c r="BZ96" s="923"/>
      <c r="CA96" s="988">
        <v>88209.0</v>
      </c>
      <c r="CB96" s="923"/>
      <c r="CC96" s="988" t="s">
        <v>297</v>
      </c>
      <c r="CD96" s="988" t="s">
        <v>3660</v>
      </c>
      <c r="CE96" s="1060">
        <v>20469.0</v>
      </c>
      <c r="CF96" s="923"/>
      <c r="CG96" s="923"/>
      <c r="CH96" s="988" t="s">
        <v>3661</v>
      </c>
      <c r="CI96" s="988">
        <v>2029.0</v>
      </c>
      <c r="CJ96" s="923"/>
      <c r="CK96" s="923"/>
      <c r="CL96" s="988">
        <v>8.677290337E9</v>
      </c>
      <c r="CM96" s="988" t="s">
        <v>2224</v>
      </c>
      <c r="CN96" s="923"/>
      <c r="CO96" s="988" t="b">
        <v>0</v>
      </c>
      <c r="CP96" s="988" t="s">
        <v>3662</v>
      </c>
      <c r="CQ96" s="923"/>
      <c r="CR96" s="988" t="b">
        <v>0</v>
      </c>
      <c r="CS96" s="988" t="b">
        <v>0</v>
      </c>
      <c r="CT96" s="988" t="s">
        <v>3663</v>
      </c>
      <c r="CU96" s="923"/>
      <c r="CV96" s="988" t="s">
        <v>3664</v>
      </c>
      <c r="CW96" s="923"/>
      <c r="CX96" s="923"/>
      <c r="CY96" s="923"/>
      <c r="CZ96" s="988" t="s">
        <v>727</v>
      </c>
      <c r="DA96" s="923"/>
      <c r="DB96" s="988" t="s">
        <v>2228</v>
      </c>
      <c r="DC96" s="923"/>
      <c r="DD96" s="988" t="s">
        <v>3665</v>
      </c>
      <c r="DE96" s="923"/>
      <c r="DF96" s="923"/>
      <c r="DG96" s="923"/>
      <c r="DH96" s="923"/>
      <c r="DJ96" s="1056"/>
    </row>
    <row r="97">
      <c r="A97" s="988">
        <v>1.949966659E9</v>
      </c>
      <c r="B97" s="988" t="s">
        <v>989</v>
      </c>
      <c r="C97" s="988" t="s">
        <v>990</v>
      </c>
      <c r="D97" s="988" t="s">
        <v>991</v>
      </c>
      <c r="E97" s="988" t="s">
        <v>3666</v>
      </c>
      <c r="F97" s="988" t="s">
        <v>32</v>
      </c>
      <c r="G97" s="923"/>
      <c r="H97" s="923"/>
      <c r="I97" s="923"/>
      <c r="J97" s="923"/>
      <c r="K97" s="923"/>
      <c r="L97" s="923"/>
      <c r="M97" s="988" t="s">
        <v>2443</v>
      </c>
      <c r="N97" s="923"/>
      <c r="P97" s="988" t="s">
        <v>3667</v>
      </c>
      <c r="Q97" s="988" t="s">
        <v>706</v>
      </c>
      <c r="R97" s="923"/>
      <c r="S97" s="988" t="s">
        <v>3668</v>
      </c>
      <c r="T97" s="923"/>
      <c r="U97" s="988" t="b">
        <v>0</v>
      </c>
      <c r="V97" s="923"/>
      <c r="W97" s="988" t="s">
        <v>2332</v>
      </c>
      <c r="X97" s="923"/>
      <c r="Y97" s="923"/>
      <c r="Z97" s="988" t="b">
        <v>0</v>
      </c>
      <c r="AA97" s="988" t="s">
        <v>3669</v>
      </c>
      <c r="AB97" s="988" t="s">
        <v>3670</v>
      </c>
      <c r="AC97" s="988" t="b">
        <v>1</v>
      </c>
      <c r="AD97" s="988" t="b">
        <v>0</v>
      </c>
      <c r="AE97" s="988" t="b">
        <v>0</v>
      </c>
      <c r="AF97" s="988" t="b">
        <v>0</v>
      </c>
      <c r="AG97" s="988" t="b">
        <v>0</v>
      </c>
      <c r="AH97" s="988" t="b">
        <v>0</v>
      </c>
      <c r="AI97" s="923"/>
      <c r="AJ97" s="923"/>
      <c r="AK97" s="988" t="s">
        <v>3671</v>
      </c>
      <c r="AL97" s="988" t="s">
        <v>2286</v>
      </c>
      <c r="AM97" s="988" t="b">
        <v>1</v>
      </c>
      <c r="AN97" s="923"/>
      <c r="AO97" s="923"/>
      <c r="AP97" s="988" t="s">
        <v>255</v>
      </c>
      <c r="AQ97" s="988" t="s">
        <v>3672</v>
      </c>
      <c r="AR97" s="988" t="s">
        <v>2216</v>
      </c>
      <c r="AS97" s="988" t="s">
        <v>724</v>
      </c>
      <c r="AT97" s="988" t="s">
        <v>721</v>
      </c>
      <c r="AU97" s="988" t="s">
        <v>722</v>
      </c>
      <c r="AV97" s="988" t="s">
        <v>723</v>
      </c>
      <c r="AW97" s="988" t="s">
        <v>717</v>
      </c>
      <c r="AX97" s="988" t="b">
        <v>0</v>
      </c>
      <c r="AZ97" s="923"/>
      <c r="BA97" s="923"/>
      <c r="BB97" s="988" t="b">
        <v>0</v>
      </c>
      <c r="BC97" s="988" t="b">
        <v>0</v>
      </c>
      <c r="BD97" s="988" t="b">
        <v>0</v>
      </c>
      <c r="BE97" s="923"/>
      <c r="BF97" s="988" t="b">
        <v>0</v>
      </c>
      <c r="BG97" s="988" t="s">
        <v>718</v>
      </c>
      <c r="BH97" s="988" t="s">
        <v>2217</v>
      </c>
      <c r="BI97" s="923"/>
      <c r="BJ97" s="988" t="s">
        <v>2430</v>
      </c>
      <c r="BL97" s="988" t="s">
        <v>3673</v>
      </c>
      <c r="BM97" s="988" t="s">
        <v>1831</v>
      </c>
      <c r="BN97" s="988" t="s">
        <v>3674</v>
      </c>
      <c r="BO97" s="988" t="s">
        <v>2206</v>
      </c>
      <c r="BP97" s="988" t="s">
        <v>2207</v>
      </c>
      <c r="BQ97" s="988" t="s">
        <v>2208</v>
      </c>
      <c r="BR97" s="923"/>
      <c r="BS97" s="923"/>
      <c r="BT97" s="923"/>
      <c r="BU97" s="988" t="s">
        <v>3675</v>
      </c>
      <c r="BV97" s="923"/>
      <c r="BW97" s="988" t="s">
        <v>2220</v>
      </c>
      <c r="BX97" s="988" t="s">
        <v>3674</v>
      </c>
      <c r="BY97" s="988" t="s">
        <v>3676</v>
      </c>
      <c r="BZ97" s="923"/>
      <c r="CA97" s="988">
        <v>35155.0</v>
      </c>
      <c r="CC97" s="988" t="s">
        <v>297</v>
      </c>
      <c r="CD97" s="988" t="s">
        <v>3677</v>
      </c>
      <c r="CE97" s="1060">
        <v>24783.0</v>
      </c>
      <c r="CF97" s="923"/>
      <c r="CG97" s="923"/>
      <c r="CH97" s="988" t="s">
        <v>3678</v>
      </c>
      <c r="CI97" s="988">
        <v>2029.0</v>
      </c>
      <c r="CK97" s="923"/>
      <c r="CL97" s="988">
        <v>8.713082281E9</v>
      </c>
      <c r="CM97" s="988" t="s">
        <v>2224</v>
      </c>
      <c r="CN97" s="923"/>
      <c r="CO97" s="988" t="b">
        <v>0</v>
      </c>
      <c r="CP97" s="988" t="s">
        <v>3679</v>
      </c>
      <c r="CQ97" s="923"/>
      <c r="CR97" s="988" t="b">
        <v>0</v>
      </c>
      <c r="CS97" s="988" t="b">
        <v>0</v>
      </c>
      <c r="CT97" s="988" t="s">
        <v>3680</v>
      </c>
      <c r="CU97" s="988" t="s">
        <v>2503</v>
      </c>
      <c r="CV97" s="988" t="s">
        <v>3681</v>
      </c>
      <c r="CW97" s="923"/>
      <c r="CX97" s="923"/>
      <c r="CY97" s="923"/>
      <c r="CZ97" s="988" t="s">
        <v>727</v>
      </c>
      <c r="DA97" s="923"/>
      <c r="DB97" s="988" t="s">
        <v>2228</v>
      </c>
      <c r="DC97" s="923"/>
      <c r="DD97" s="988" t="s">
        <v>3682</v>
      </c>
      <c r="DE97" s="923"/>
      <c r="DF97" s="923"/>
      <c r="DG97" s="923"/>
      <c r="DH97" s="923"/>
    </row>
    <row r="98">
      <c r="A98" s="923"/>
      <c r="B98" s="988" t="s">
        <v>3205</v>
      </c>
      <c r="C98" s="988" t="s">
        <v>3206</v>
      </c>
      <c r="D98" s="988" t="s">
        <v>3207</v>
      </c>
      <c r="E98" s="923"/>
      <c r="F98" s="988" t="s">
        <v>32</v>
      </c>
      <c r="G98" s="923"/>
      <c r="H98" s="923"/>
      <c r="I98" s="923"/>
      <c r="J98" s="923"/>
      <c r="K98" s="923"/>
      <c r="L98" s="923"/>
      <c r="M98" s="1056"/>
      <c r="N98" s="923"/>
      <c r="P98" s="988" t="s">
        <v>3683</v>
      </c>
      <c r="Q98" s="988" t="s">
        <v>706</v>
      </c>
      <c r="R98" s="923"/>
      <c r="S98" s="923"/>
      <c r="T98" s="923"/>
      <c r="U98" s="988" t="b">
        <v>0</v>
      </c>
      <c r="V98" s="923"/>
      <c r="W98" s="923"/>
      <c r="X98" s="923"/>
      <c r="Y98" s="923"/>
      <c r="Z98" s="988" t="b">
        <v>0</v>
      </c>
      <c r="AA98" s="988" t="s">
        <v>3684</v>
      </c>
      <c r="AB98" s="923"/>
      <c r="AC98" s="988" t="b">
        <v>1</v>
      </c>
      <c r="AD98" s="988" t="b">
        <v>0</v>
      </c>
      <c r="AE98" s="988" t="b">
        <v>0</v>
      </c>
      <c r="AF98" s="988" t="b">
        <v>0</v>
      </c>
      <c r="AG98" s="988" t="b">
        <v>0</v>
      </c>
      <c r="AH98" s="988" t="b">
        <v>0</v>
      </c>
      <c r="AI98" s="923"/>
      <c r="AJ98" s="923"/>
      <c r="AK98" s="988" t="s">
        <v>3685</v>
      </c>
      <c r="AL98" s="988" t="s">
        <v>2214</v>
      </c>
      <c r="AM98" s="988" t="b">
        <v>1</v>
      </c>
      <c r="AN98" s="923"/>
      <c r="AO98" s="923"/>
      <c r="AP98" s="923"/>
      <c r="AQ98" s="923"/>
      <c r="AR98" s="988" t="s">
        <v>2216</v>
      </c>
      <c r="AS98" s="923"/>
      <c r="AT98" s="988" t="s">
        <v>721</v>
      </c>
      <c r="AU98" s="988" t="s">
        <v>722</v>
      </c>
      <c r="AV98" s="988" t="s">
        <v>723</v>
      </c>
      <c r="AW98" s="988" t="s">
        <v>717</v>
      </c>
      <c r="AX98" s="988" t="b">
        <v>0</v>
      </c>
      <c r="AZ98" s="923"/>
      <c r="BA98" s="923"/>
      <c r="BB98" s="988" t="b">
        <v>0</v>
      </c>
      <c r="BC98" s="988" t="b">
        <v>0</v>
      </c>
      <c r="BD98" s="988" t="b">
        <v>0</v>
      </c>
      <c r="BE98" s="923"/>
      <c r="BF98" s="988" t="b">
        <v>0</v>
      </c>
      <c r="BG98" s="988" t="s">
        <v>718</v>
      </c>
      <c r="BH98" s="988" t="s">
        <v>2217</v>
      </c>
      <c r="BI98" s="923"/>
      <c r="BJ98" s="923"/>
      <c r="BL98" s="923"/>
      <c r="BM98" s="988" t="s">
        <v>1816</v>
      </c>
      <c r="BN98" s="988" t="s">
        <v>3686</v>
      </c>
      <c r="BO98" s="988" t="s">
        <v>2206</v>
      </c>
      <c r="BP98" s="988" t="s">
        <v>2207</v>
      </c>
      <c r="BQ98" s="988" t="s">
        <v>2208</v>
      </c>
      <c r="BR98" s="923"/>
      <c r="BS98" s="923"/>
      <c r="BT98" s="923"/>
      <c r="BU98" s="923"/>
      <c r="BV98" s="923"/>
      <c r="BW98" s="923"/>
      <c r="BX98" s="988" t="s">
        <v>3686</v>
      </c>
      <c r="BY98" s="988" t="s">
        <v>3687</v>
      </c>
      <c r="BZ98" s="923"/>
      <c r="CA98" s="988">
        <v>8500.0</v>
      </c>
      <c r="CC98" s="988" t="s">
        <v>297</v>
      </c>
      <c r="CD98" s="988" t="s">
        <v>3688</v>
      </c>
      <c r="CE98" s="1056"/>
      <c r="CF98" s="923"/>
      <c r="CG98" s="923"/>
      <c r="CH98" s="988" t="s">
        <v>3215</v>
      </c>
      <c r="CI98" s="923"/>
      <c r="CK98" s="923"/>
      <c r="CL98" s="923"/>
      <c r="CM98" s="988" t="s">
        <v>2224</v>
      </c>
      <c r="CN98" s="923"/>
      <c r="CO98" s="988" t="b">
        <v>0</v>
      </c>
      <c r="CP98" s="988" t="s">
        <v>3689</v>
      </c>
      <c r="CQ98" s="923"/>
      <c r="CR98" s="988" t="b">
        <v>0</v>
      </c>
      <c r="CS98" s="988" t="b">
        <v>0</v>
      </c>
      <c r="CT98" s="988" t="s">
        <v>3098</v>
      </c>
      <c r="CU98" s="923"/>
      <c r="CV98" s="988" t="s">
        <v>3690</v>
      </c>
      <c r="CW98" s="923"/>
      <c r="CX98" s="923"/>
      <c r="CY98" s="923"/>
      <c r="CZ98" s="988" t="s">
        <v>727</v>
      </c>
      <c r="DA98" s="923"/>
      <c r="DB98" s="923"/>
      <c r="DC98" s="923"/>
      <c r="DD98" s="988" t="s">
        <v>2229</v>
      </c>
      <c r="DE98" s="923"/>
      <c r="DF98" s="923"/>
      <c r="DG98" s="923"/>
      <c r="DH98" s="923"/>
    </row>
    <row r="99">
      <c r="A99" s="988">
        <v>1.6062548997E10</v>
      </c>
      <c r="B99" s="988" t="s">
        <v>3205</v>
      </c>
      <c r="C99" s="988" t="s">
        <v>3206</v>
      </c>
      <c r="D99" s="988" t="s">
        <v>3207</v>
      </c>
      <c r="E99" s="988" t="s">
        <v>3691</v>
      </c>
      <c r="F99" s="988" t="s">
        <v>32</v>
      </c>
      <c r="G99" s="923"/>
      <c r="H99" s="923"/>
      <c r="I99" s="923"/>
      <c r="J99" s="923"/>
      <c r="K99" s="923"/>
      <c r="L99" s="923"/>
      <c r="M99" s="923"/>
      <c r="N99" s="923"/>
      <c r="P99" s="988" t="s">
        <v>3692</v>
      </c>
      <c r="Q99" s="988" t="s">
        <v>706</v>
      </c>
      <c r="R99" s="923"/>
      <c r="S99" s="988" t="s">
        <v>3693</v>
      </c>
      <c r="T99" s="988" t="s">
        <v>2073</v>
      </c>
      <c r="U99" s="988" t="b">
        <v>0</v>
      </c>
      <c r="V99" s="988" t="s">
        <v>306</v>
      </c>
      <c r="W99" s="988" t="s">
        <v>2332</v>
      </c>
      <c r="X99" s="988" t="s">
        <v>306</v>
      </c>
      <c r="Y99" s="923"/>
      <c r="Z99" s="988" t="b">
        <v>0</v>
      </c>
      <c r="AA99" s="988" t="s">
        <v>3694</v>
      </c>
      <c r="AB99" s="988" t="s">
        <v>3695</v>
      </c>
      <c r="AC99" s="988" t="b">
        <v>1</v>
      </c>
      <c r="AD99" s="988" t="b">
        <v>0</v>
      </c>
      <c r="AE99" s="988" t="b">
        <v>0</v>
      </c>
      <c r="AF99" s="988" t="b">
        <v>0</v>
      </c>
      <c r="AG99" s="988" t="b">
        <v>0</v>
      </c>
      <c r="AH99" s="988" t="b">
        <v>0</v>
      </c>
      <c r="AI99" s="923"/>
      <c r="AJ99" s="923"/>
      <c r="AK99" s="988" t="s">
        <v>3696</v>
      </c>
      <c r="AL99" s="988" t="s">
        <v>2286</v>
      </c>
      <c r="AM99" s="988" t="b">
        <v>1</v>
      </c>
      <c r="AN99" s="923"/>
      <c r="AO99" s="988" t="s">
        <v>306</v>
      </c>
      <c r="AP99" s="988" t="s">
        <v>255</v>
      </c>
      <c r="AQ99" s="988" t="s">
        <v>3697</v>
      </c>
      <c r="AR99" s="988" t="s">
        <v>2216</v>
      </c>
      <c r="AS99" s="988" t="s">
        <v>724</v>
      </c>
      <c r="AT99" s="988" t="s">
        <v>721</v>
      </c>
      <c r="AU99" s="988" t="s">
        <v>722</v>
      </c>
      <c r="AV99" s="988" t="s">
        <v>723</v>
      </c>
      <c r="AW99" s="988" t="s">
        <v>717</v>
      </c>
      <c r="AX99" s="988" t="b">
        <v>0</v>
      </c>
      <c r="AZ99" s="923"/>
      <c r="BA99" s="923"/>
      <c r="BB99" s="988" t="b">
        <v>0</v>
      </c>
      <c r="BC99" s="988" t="b">
        <v>0</v>
      </c>
      <c r="BD99" s="988" t="b">
        <v>0</v>
      </c>
      <c r="BE99" s="923"/>
      <c r="BF99" s="988" t="b">
        <v>0</v>
      </c>
      <c r="BG99" s="988" t="s">
        <v>718</v>
      </c>
      <c r="BH99" s="988" t="s">
        <v>2217</v>
      </c>
      <c r="BI99" s="923"/>
      <c r="BJ99" s="923"/>
      <c r="BL99" s="988" t="s">
        <v>3698</v>
      </c>
      <c r="BM99" s="988" t="s">
        <v>3699</v>
      </c>
      <c r="BN99" s="988" t="s">
        <v>3700</v>
      </c>
      <c r="BO99" s="988" t="s">
        <v>2206</v>
      </c>
      <c r="BP99" s="988" t="s">
        <v>2207</v>
      </c>
      <c r="BQ99" s="988" t="s">
        <v>2208</v>
      </c>
      <c r="BR99" s="923"/>
      <c r="BS99" s="988" t="s">
        <v>306</v>
      </c>
      <c r="BT99" s="923"/>
      <c r="BU99" s="988">
        <v>8.777885361E9</v>
      </c>
      <c r="BV99" s="923"/>
      <c r="BW99" s="988" t="s">
        <v>2220</v>
      </c>
      <c r="BX99" s="988" t="s">
        <v>3700</v>
      </c>
      <c r="BY99" s="988" t="s">
        <v>3701</v>
      </c>
      <c r="BZ99" s="988" t="s">
        <v>306</v>
      </c>
      <c r="CA99" s="988">
        <v>26200.0</v>
      </c>
      <c r="CB99" s="923"/>
      <c r="CC99" s="988" t="s">
        <v>297</v>
      </c>
      <c r="CD99" s="988" t="s">
        <v>3702</v>
      </c>
      <c r="CE99" s="1060">
        <v>23793.0</v>
      </c>
      <c r="CF99" s="923"/>
      <c r="CG99" s="988" t="s">
        <v>306</v>
      </c>
      <c r="CH99" s="988" t="s">
        <v>3703</v>
      </c>
      <c r="CI99" s="988">
        <v>2023.0</v>
      </c>
      <c r="CK99" s="988" t="s">
        <v>306</v>
      </c>
      <c r="CL99" s="988">
        <v>8.777885361E9</v>
      </c>
      <c r="CM99" s="988" t="s">
        <v>2224</v>
      </c>
      <c r="CN99" s="923"/>
      <c r="CO99" s="988" t="b">
        <v>0</v>
      </c>
      <c r="CP99" s="988" t="s">
        <v>3704</v>
      </c>
      <c r="CQ99" s="923"/>
      <c r="CR99" s="988" t="b">
        <v>0</v>
      </c>
      <c r="CS99" s="988" t="b">
        <v>0</v>
      </c>
      <c r="CT99" s="988" t="s">
        <v>2650</v>
      </c>
      <c r="CU99" s="923"/>
      <c r="CV99" s="988" t="s">
        <v>3705</v>
      </c>
      <c r="CW99" s="923"/>
      <c r="CX99" s="923"/>
      <c r="CY99" s="923"/>
      <c r="CZ99" s="988" t="s">
        <v>727</v>
      </c>
      <c r="DA99" s="923"/>
      <c r="DB99" s="988" t="s">
        <v>2228</v>
      </c>
      <c r="DC99" s="923"/>
      <c r="DD99" s="988" t="s">
        <v>2954</v>
      </c>
      <c r="DE99" s="923"/>
      <c r="DF99" s="923"/>
      <c r="DG99" s="923"/>
      <c r="DH99" s="923"/>
    </row>
    <row r="100">
      <c r="A100" s="988">
        <v>2.472001794E9</v>
      </c>
      <c r="B100" s="988" t="s">
        <v>989</v>
      </c>
      <c r="C100" s="988" t="s">
        <v>990</v>
      </c>
      <c r="D100" s="988" t="s">
        <v>991</v>
      </c>
      <c r="E100" s="988" t="s">
        <v>3706</v>
      </c>
      <c r="F100" s="988" t="s">
        <v>32</v>
      </c>
      <c r="H100" s="923"/>
      <c r="J100" s="1056"/>
      <c r="K100" s="1056"/>
      <c r="L100" s="923"/>
      <c r="M100" s="923"/>
      <c r="N100" s="923"/>
      <c r="P100" s="988" t="s">
        <v>3707</v>
      </c>
      <c r="Q100" s="988" t="s">
        <v>706</v>
      </c>
      <c r="R100" s="923"/>
      <c r="S100" s="988" t="s">
        <v>3708</v>
      </c>
      <c r="T100" s="988" t="s">
        <v>2073</v>
      </c>
      <c r="U100" s="988" t="b">
        <v>0</v>
      </c>
      <c r="V100" s="988" t="s">
        <v>184</v>
      </c>
      <c r="W100" s="988" t="s">
        <v>2281</v>
      </c>
      <c r="X100" s="988" t="s">
        <v>184</v>
      </c>
      <c r="Z100" s="988" t="b">
        <v>0</v>
      </c>
      <c r="AA100" s="988" t="s">
        <v>3709</v>
      </c>
      <c r="AB100" s="988" t="s">
        <v>297</v>
      </c>
      <c r="AC100" s="988" t="b">
        <v>1</v>
      </c>
      <c r="AD100" s="988" t="b">
        <v>0</v>
      </c>
      <c r="AE100" s="988" t="b">
        <v>0</v>
      </c>
      <c r="AF100" s="988" t="b">
        <v>0</v>
      </c>
      <c r="AG100" s="988" t="b">
        <v>0</v>
      </c>
      <c r="AH100" s="988" t="b">
        <v>0</v>
      </c>
      <c r="AI100" s="923"/>
      <c r="AJ100" s="923"/>
      <c r="AK100" s="988" t="s">
        <v>3710</v>
      </c>
      <c r="AL100" s="988" t="s">
        <v>2286</v>
      </c>
      <c r="AM100" s="988" t="b">
        <v>1</v>
      </c>
      <c r="AN100" s="923"/>
      <c r="AO100" s="988" t="s">
        <v>184</v>
      </c>
      <c r="AP100" s="988" t="s">
        <v>255</v>
      </c>
      <c r="AQ100" s="988" t="s">
        <v>3711</v>
      </c>
      <c r="AR100" s="988" t="s">
        <v>2216</v>
      </c>
      <c r="AS100" s="988" t="s">
        <v>724</v>
      </c>
      <c r="AT100" s="988" t="s">
        <v>721</v>
      </c>
      <c r="AU100" s="988" t="s">
        <v>722</v>
      </c>
      <c r="AV100" s="988" t="s">
        <v>723</v>
      </c>
      <c r="AW100" s="988" t="s">
        <v>717</v>
      </c>
      <c r="AX100" s="988" t="b">
        <v>0</v>
      </c>
      <c r="BA100" s="923"/>
      <c r="BB100" s="988" t="b">
        <v>0</v>
      </c>
      <c r="BC100" s="988" t="b">
        <v>0</v>
      </c>
      <c r="BD100" s="988" t="b">
        <v>0</v>
      </c>
      <c r="BE100" s="923"/>
      <c r="BF100" s="988" t="b">
        <v>0</v>
      </c>
      <c r="BG100" s="988" t="s">
        <v>718</v>
      </c>
      <c r="BH100" s="988" t="s">
        <v>2217</v>
      </c>
      <c r="BI100" s="923"/>
      <c r="BJ100" s="923"/>
      <c r="BL100" s="988" t="s">
        <v>3712</v>
      </c>
      <c r="BM100" s="988" t="s">
        <v>1707</v>
      </c>
      <c r="BN100" s="988" t="s">
        <v>3713</v>
      </c>
      <c r="BO100" s="988" t="s">
        <v>2206</v>
      </c>
      <c r="BP100" s="988" t="s">
        <v>2207</v>
      </c>
      <c r="BQ100" s="988" t="s">
        <v>2208</v>
      </c>
      <c r="BR100" s="923"/>
      <c r="BS100" s="988" t="s">
        <v>184</v>
      </c>
      <c r="BU100" s="988">
        <v>4.776546898E9</v>
      </c>
      <c r="BW100" s="988" t="s">
        <v>2220</v>
      </c>
      <c r="BX100" s="988" t="s">
        <v>3713</v>
      </c>
      <c r="BY100" s="988" t="s">
        <v>3714</v>
      </c>
      <c r="BZ100" s="988" t="s">
        <v>184</v>
      </c>
      <c r="CA100" s="988">
        <v>37179.0</v>
      </c>
      <c r="CB100" s="923"/>
      <c r="CC100" s="988" t="s">
        <v>297</v>
      </c>
      <c r="CD100" s="988" t="s">
        <v>3715</v>
      </c>
      <c r="CE100" s="1060">
        <v>25812.0</v>
      </c>
      <c r="CF100" s="1056"/>
      <c r="CG100" s="988" t="s">
        <v>184</v>
      </c>
      <c r="CH100" s="988" t="s">
        <v>3716</v>
      </c>
      <c r="CI100" s="988">
        <v>2033.0</v>
      </c>
      <c r="CJ100" s="923"/>
      <c r="CK100" s="988" t="s">
        <v>184</v>
      </c>
      <c r="CL100" s="988" t="s">
        <v>3717</v>
      </c>
      <c r="CM100" s="988" t="s">
        <v>2224</v>
      </c>
      <c r="CN100" s="923"/>
      <c r="CO100" s="988" t="b">
        <v>0</v>
      </c>
      <c r="CP100" s="988" t="s">
        <v>3718</v>
      </c>
      <c r="CQ100" s="988" t="s">
        <v>3719</v>
      </c>
      <c r="CR100" s="988" t="b">
        <v>0</v>
      </c>
      <c r="CS100" s="988" t="b">
        <v>0</v>
      </c>
      <c r="CT100" s="988" t="s">
        <v>2226</v>
      </c>
      <c r="CU100" s="923"/>
      <c r="CV100" s="988" t="s">
        <v>3720</v>
      </c>
      <c r="CW100" s="923"/>
      <c r="CX100" s="923"/>
      <c r="CY100" s="923"/>
      <c r="CZ100" s="988" t="s">
        <v>727</v>
      </c>
      <c r="DA100" s="923"/>
      <c r="DB100" s="988" t="s">
        <v>2228</v>
      </c>
      <c r="DC100" s="923"/>
      <c r="DD100" s="988" t="s">
        <v>2473</v>
      </c>
      <c r="DE100" s="988" t="s">
        <v>885</v>
      </c>
      <c r="DF100" s="923"/>
      <c r="DG100" s="923"/>
      <c r="DH100" s="923"/>
      <c r="DJ100" s="1056"/>
    </row>
    <row r="101">
      <c r="A101" s="988">
        <v>1.64038767E9</v>
      </c>
      <c r="B101" s="988" t="s">
        <v>703</v>
      </c>
      <c r="C101" s="988" t="s">
        <v>704</v>
      </c>
      <c r="D101" s="988" t="s">
        <v>705</v>
      </c>
      <c r="E101" s="988" t="s">
        <v>3721</v>
      </c>
      <c r="F101" s="988" t="s">
        <v>32</v>
      </c>
      <c r="H101" s="923"/>
      <c r="J101" s="1056"/>
      <c r="K101" s="1056"/>
      <c r="L101" s="923"/>
      <c r="M101" s="1056"/>
      <c r="N101" s="923"/>
      <c r="P101" s="988" t="s">
        <v>3722</v>
      </c>
      <c r="Q101" s="988" t="s">
        <v>706</v>
      </c>
      <c r="R101" s="923"/>
      <c r="S101" s="988" t="s">
        <v>3723</v>
      </c>
      <c r="T101" s="988" t="s">
        <v>2073</v>
      </c>
      <c r="U101" s="988" t="b">
        <v>0</v>
      </c>
      <c r="V101" s="988" t="s">
        <v>306</v>
      </c>
      <c r="W101" s="923"/>
      <c r="X101" s="988" t="s">
        <v>306</v>
      </c>
      <c r="Z101" s="988" t="b">
        <v>0</v>
      </c>
      <c r="AA101" s="988" t="s">
        <v>3724</v>
      </c>
      <c r="AB101" s="988" t="s">
        <v>2265</v>
      </c>
      <c r="AC101" s="988" t="b">
        <v>1</v>
      </c>
      <c r="AD101" s="988" t="b">
        <v>0</v>
      </c>
      <c r="AE101" s="988" t="b">
        <v>0</v>
      </c>
      <c r="AF101" s="988" t="b">
        <v>0</v>
      </c>
      <c r="AG101" s="988" t="b">
        <v>0</v>
      </c>
      <c r="AH101" s="988" t="b">
        <v>0</v>
      </c>
      <c r="AI101" s="923"/>
      <c r="AJ101" s="923"/>
      <c r="AK101" s="988" t="s">
        <v>3725</v>
      </c>
      <c r="AL101" s="988" t="s">
        <v>2214</v>
      </c>
      <c r="AM101" s="988" t="b">
        <v>1</v>
      </c>
      <c r="AN101" s="923"/>
      <c r="AO101" s="988" t="s">
        <v>306</v>
      </c>
      <c r="AP101" s="988" t="s">
        <v>255</v>
      </c>
      <c r="AQ101" s="988" t="s">
        <v>3726</v>
      </c>
      <c r="AR101" s="988" t="s">
        <v>2216</v>
      </c>
      <c r="AS101" s="988" t="s">
        <v>1200</v>
      </c>
      <c r="AT101" s="988" t="s">
        <v>721</v>
      </c>
      <c r="AU101" s="988" t="s">
        <v>722</v>
      </c>
      <c r="AV101" s="988" t="s">
        <v>723</v>
      </c>
      <c r="AW101" s="988" t="s">
        <v>717</v>
      </c>
      <c r="AX101" s="988" t="b">
        <v>0</v>
      </c>
      <c r="BA101" s="923"/>
      <c r="BB101" s="988" t="b">
        <v>0</v>
      </c>
      <c r="BC101" s="988" t="b">
        <v>0</v>
      </c>
      <c r="BD101" s="988" t="b">
        <v>0</v>
      </c>
      <c r="BE101" s="923"/>
      <c r="BF101" s="988" t="b">
        <v>0</v>
      </c>
      <c r="BG101" s="988" t="s">
        <v>718</v>
      </c>
      <c r="BH101" s="988" t="s">
        <v>2217</v>
      </c>
      <c r="BI101" s="923"/>
      <c r="BJ101" s="923"/>
      <c r="BL101" s="988" t="s">
        <v>306</v>
      </c>
      <c r="BM101" s="988" t="s">
        <v>3727</v>
      </c>
      <c r="BN101" s="988" t="s">
        <v>3728</v>
      </c>
      <c r="BO101" s="988" t="s">
        <v>2206</v>
      </c>
      <c r="BP101" s="988" t="s">
        <v>2207</v>
      </c>
      <c r="BQ101" s="988" t="s">
        <v>2208</v>
      </c>
      <c r="BR101" s="923"/>
      <c r="BS101" s="988" t="s">
        <v>306</v>
      </c>
      <c r="BU101" s="988">
        <v>5.534348572E9</v>
      </c>
      <c r="BW101" s="988" t="s">
        <v>3042</v>
      </c>
      <c r="BX101" s="988" t="s">
        <v>3728</v>
      </c>
      <c r="BY101" s="988" t="s">
        <v>3729</v>
      </c>
      <c r="BZ101" s="923"/>
      <c r="CA101" s="988">
        <v>53297.0</v>
      </c>
      <c r="CB101" s="923"/>
      <c r="CC101" s="988" t="s">
        <v>297</v>
      </c>
      <c r="CD101" s="988" t="s">
        <v>3730</v>
      </c>
      <c r="CE101" s="1060">
        <v>23310.0</v>
      </c>
      <c r="CF101" s="923"/>
      <c r="CG101" s="923"/>
      <c r="CH101" s="988" t="s">
        <v>3110</v>
      </c>
      <c r="CI101" s="988">
        <v>2027.0</v>
      </c>
      <c r="CK101" s="923"/>
      <c r="CL101" s="988">
        <v>5.534348572E9</v>
      </c>
      <c r="CM101" s="988" t="s">
        <v>2224</v>
      </c>
      <c r="CN101" s="923"/>
      <c r="CO101" s="988" t="b">
        <v>0</v>
      </c>
      <c r="CP101" s="988" t="s">
        <v>3731</v>
      </c>
      <c r="CQ101" s="923"/>
      <c r="CR101" s="988" t="b">
        <v>0</v>
      </c>
      <c r="CS101" s="988" t="b">
        <v>0</v>
      </c>
      <c r="CT101" s="988" t="s">
        <v>3130</v>
      </c>
      <c r="CU101" s="923"/>
      <c r="CV101" s="988" t="s">
        <v>3732</v>
      </c>
      <c r="CW101" s="923"/>
      <c r="CX101" s="923"/>
      <c r="CY101" s="923"/>
      <c r="CZ101" s="988" t="s">
        <v>727</v>
      </c>
      <c r="DA101" s="923"/>
      <c r="DB101" s="988" t="s">
        <v>2228</v>
      </c>
      <c r="DC101" s="923"/>
      <c r="DD101" s="988" t="s">
        <v>2265</v>
      </c>
      <c r="DE101" s="923"/>
      <c r="DF101" s="923"/>
      <c r="DG101" s="923"/>
      <c r="DH101" s="923"/>
      <c r="DJ101" s="1056"/>
    </row>
    <row r="102">
      <c r="A102" s="988">
        <v>1.836663241E9</v>
      </c>
      <c r="B102" s="988" t="s">
        <v>989</v>
      </c>
      <c r="C102" s="988" t="s">
        <v>990</v>
      </c>
      <c r="D102" s="988" t="s">
        <v>991</v>
      </c>
      <c r="E102" s="988" t="s">
        <v>3733</v>
      </c>
      <c r="F102" s="988" t="s">
        <v>32</v>
      </c>
      <c r="H102" s="923"/>
      <c r="J102" s="1056"/>
      <c r="K102" s="1056"/>
      <c r="L102" s="923"/>
      <c r="M102" s="923"/>
      <c r="N102" s="923"/>
      <c r="P102" s="988" t="s">
        <v>3734</v>
      </c>
      <c r="Q102" s="988" t="s">
        <v>706</v>
      </c>
      <c r="R102" s="923"/>
      <c r="S102" s="988" t="s">
        <v>3735</v>
      </c>
      <c r="T102" s="923"/>
      <c r="U102" s="988" t="b">
        <v>0</v>
      </c>
      <c r="V102" s="923"/>
      <c r="W102" s="988" t="s">
        <v>2281</v>
      </c>
      <c r="X102" s="988" t="s">
        <v>184</v>
      </c>
      <c r="Y102" s="1056"/>
      <c r="Z102" s="988" t="b">
        <v>0</v>
      </c>
      <c r="AA102" s="988" t="s">
        <v>3736</v>
      </c>
      <c r="AB102" s="988" t="s">
        <v>297</v>
      </c>
      <c r="AC102" s="988" t="b">
        <v>1</v>
      </c>
      <c r="AD102" s="988" t="b">
        <v>0</v>
      </c>
      <c r="AE102" s="988" t="b">
        <v>0</v>
      </c>
      <c r="AF102" s="988" t="b">
        <v>0</v>
      </c>
      <c r="AG102" s="988" t="b">
        <v>0</v>
      </c>
      <c r="AH102" s="988" t="b">
        <v>0</v>
      </c>
      <c r="AI102" s="923"/>
      <c r="AJ102" s="923"/>
      <c r="AK102" s="988" t="s">
        <v>3737</v>
      </c>
      <c r="AL102" s="988" t="s">
        <v>2286</v>
      </c>
      <c r="AM102" s="988" t="b">
        <v>1</v>
      </c>
      <c r="AN102" s="923"/>
      <c r="AO102" s="923"/>
      <c r="AP102" s="988" t="s">
        <v>255</v>
      </c>
      <c r="AQ102" s="988" t="s">
        <v>3738</v>
      </c>
      <c r="AR102" s="988" t="s">
        <v>2216</v>
      </c>
      <c r="AS102" s="988" t="s">
        <v>724</v>
      </c>
      <c r="AT102" s="988" t="s">
        <v>721</v>
      </c>
      <c r="AU102" s="988" t="s">
        <v>722</v>
      </c>
      <c r="AV102" s="988" t="s">
        <v>723</v>
      </c>
      <c r="AW102" s="988" t="s">
        <v>717</v>
      </c>
      <c r="AX102" s="988" t="b">
        <v>0</v>
      </c>
      <c r="BA102" s="923"/>
      <c r="BB102" s="988" t="b">
        <v>0</v>
      </c>
      <c r="BC102" s="988" t="b">
        <v>0</v>
      </c>
      <c r="BD102" s="988" t="b">
        <v>0</v>
      </c>
      <c r="BE102" s="923"/>
      <c r="BF102" s="988" t="b">
        <v>0</v>
      </c>
      <c r="BG102" s="988" t="s">
        <v>718</v>
      </c>
      <c r="BH102" s="988" t="s">
        <v>2217</v>
      </c>
      <c r="BI102" s="923"/>
      <c r="BJ102" s="923"/>
      <c r="BL102" s="988" t="s">
        <v>3739</v>
      </c>
      <c r="BM102" s="988" t="s">
        <v>3740</v>
      </c>
      <c r="BN102" s="988" t="s">
        <v>3741</v>
      </c>
      <c r="BO102" s="988" t="s">
        <v>2206</v>
      </c>
      <c r="BP102" s="988" t="s">
        <v>2207</v>
      </c>
      <c r="BQ102" s="988" t="s">
        <v>2208</v>
      </c>
      <c r="BR102" s="923"/>
      <c r="BS102" s="988" t="s">
        <v>184</v>
      </c>
      <c r="BU102" s="988">
        <v>5.21551010586E12</v>
      </c>
      <c r="BW102" s="988" t="s">
        <v>2220</v>
      </c>
      <c r="BX102" s="988" t="s">
        <v>3741</v>
      </c>
      <c r="BY102" s="988" t="s">
        <v>3742</v>
      </c>
      <c r="BZ102" s="923"/>
      <c r="CA102" s="988">
        <v>9820.0</v>
      </c>
      <c r="CB102" s="923"/>
      <c r="CC102" s="988" t="s">
        <v>297</v>
      </c>
      <c r="CD102" s="988" t="s">
        <v>3743</v>
      </c>
      <c r="CE102" s="1060">
        <v>24202.0</v>
      </c>
      <c r="CF102" s="923"/>
      <c r="CG102" s="923"/>
      <c r="CH102" s="988" t="s">
        <v>2864</v>
      </c>
      <c r="CI102" s="988">
        <v>2029.0</v>
      </c>
      <c r="CK102" s="923"/>
      <c r="CL102" s="988">
        <v>5.51010586E9</v>
      </c>
      <c r="CM102" s="988" t="s">
        <v>2224</v>
      </c>
      <c r="CN102" s="923"/>
      <c r="CO102" s="988" t="b">
        <v>0</v>
      </c>
      <c r="CP102" s="988" t="s">
        <v>3744</v>
      </c>
      <c r="CQ102" s="988" t="s">
        <v>2521</v>
      </c>
      <c r="CR102" s="988" t="b">
        <v>0</v>
      </c>
      <c r="CS102" s="988" t="b">
        <v>0</v>
      </c>
      <c r="CT102" s="988" t="s">
        <v>2226</v>
      </c>
      <c r="CU102" s="923"/>
      <c r="CV102" s="988" t="s">
        <v>3745</v>
      </c>
      <c r="CW102" s="923"/>
      <c r="CX102" s="923"/>
      <c r="CY102" s="923"/>
      <c r="CZ102" s="988" t="s">
        <v>727</v>
      </c>
      <c r="DA102" s="923"/>
      <c r="DB102" s="988" t="s">
        <v>2228</v>
      </c>
      <c r="DC102" s="923"/>
      <c r="DD102" s="988" t="s">
        <v>2229</v>
      </c>
      <c r="DE102" s="988" t="s">
        <v>3746</v>
      </c>
      <c r="DF102" s="923"/>
      <c r="DG102" s="923"/>
      <c r="DH102" s="923"/>
      <c r="DJ102" s="1056"/>
    </row>
    <row r="103">
      <c r="A103" s="988">
        <v>1.870858508E9</v>
      </c>
      <c r="B103" s="988" t="s">
        <v>703</v>
      </c>
      <c r="C103" s="988" t="s">
        <v>704</v>
      </c>
      <c r="D103" s="988" t="s">
        <v>705</v>
      </c>
      <c r="E103" s="988" t="s">
        <v>3747</v>
      </c>
      <c r="F103" s="988" t="s">
        <v>32</v>
      </c>
      <c r="H103" s="923"/>
      <c r="L103" s="923"/>
      <c r="P103" s="988" t="s">
        <v>3748</v>
      </c>
      <c r="Q103" s="988" t="s">
        <v>706</v>
      </c>
      <c r="R103" s="923"/>
      <c r="S103" s="988" t="s">
        <v>3749</v>
      </c>
      <c r="T103" s="923"/>
      <c r="U103" s="988" t="b">
        <v>0</v>
      </c>
      <c r="V103" s="923"/>
      <c r="W103" s="923"/>
      <c r="X103" s="988" t="s">
        <v>184</v>
      </c>
      <c r="Z103" s="988" t="b">
        <v>0</v>
      </c>
      <c r="AA103" s="988" t="s">
        <v>3750</v>
      </c>
      <c r="AB103" s="988" t="s">
        <v>297</v>
      </c>
      <c r="AC103" s="988" t="b">
        <v>1</v>
      </c>
      <c r="AD103" s="988" t="b">
        <v>0</v>
      </c>
      <c r="AE103" s="988" t="b">
        <v>0</v>
      </c>
      <c r="AF103" s="988" t="b">
        <v>0</v>
      </c>
      <c r="AG103" s="988" t="b">
        <v>0</v>
      </c>
      <c r="AH103" s="988" t="b">
        <v>0</v>
      </c>
      <c r="AI103" s="923"/>
      <c r="AJ103" s="923"/>
      <c r="AK103" s="988" t="s">
        <v>3751</v>
      </c>
      <c r="AL103" s="988" t="s">
        <v>2286</v>
      </c>
      <c r="AM103" s="988" t="b">
        <v>1</v>
      </c>
      <c r="AN103" s="923"/>
      <c r="AO103" s="923"/>
      <c r="AP103" s="988" t="s">
        <v>3752</v>
      </c>
      <c r="AQ103" s="988" t="s">
        <v>3753</v>
      </c>
      <c r="AR103" s="988" t="s">
        <v>2216</v>
      </c>
      <c r="AS103" s="988" t="s">
        <v>1200</v>
      </c>
      <c r="AT103" s="988" t="s">
        <v>721</v>
      </c>
      <c r="AU103" s="988" t="s">
        <v>722</v>
      </c>
      <c r="AV103" s="988" t="s">
        <v>723</v>
      </c>
      <c r="AW103" s="988" t="s">
        <v>717</v>
      </c>
      <c r="AX103" s="988" t="b">
        <v>0</v>
      </c>
      <c r="BA103" s="923"/>
      <c r="BB103" s="988" t="b">
        <v>0</v>
      </c>
      <c r="BC103" s="988" t="b">
        <v>0</v>
      </c>
      <c r="BD103" s="988" t="b">
        <v>0</v>
      </c>
      <c r="BE103" s="923"/>
      <c r="BF103" s="988" t="b">
        <v>0</v>
      </c>
      <c r="BG103" s="988" t="s">
        <v>718</v>
      </c>
      <c r="BH103" s="988" t="s">
        <v>2217</v>
      </c>
      <c r="BI103" s="923"/>
      <c r="BJ103" s="923"/>
      <c r="BL103" s="923"/>
      <c r="BM103" s="988" t="s">
        <v>3754</v>
      </c>
      <c r="BN103" s="988" t="s">
        <v>3755</v>
      </c>
      <c r="BO103" s="988" t="s">
        <v>2206</v>
      </c>
      <c r="BP103" s="988" t="s">
        <v>2207</v>
      </c>
      <c r="BQ103" s="988" t="s">
        <v>2208</v>
      </c>
      <c r="BR103" s="923"/>
      <c r="BS103" s="988" t="s">
        <v>184</v>
      </c>
      <c r="BU103" s="988">
        <v>5.539397849E9</v>
      </c>
      <c r="BW103" s="988" t="s">
        <v>2220</v>
      </c>
      <c r="BX103" s="988" t="s">
        <v>3755</v>
      </c>
      <c r="BY103" s="988" t="s">
        <v>3756</v>
      </c>
      <c r="BZ103" s="923"/>
      <c r="CA103" s="988">
        <v>57100.0</v>
      </c>
      <c r="CB103" s="923"/>
      <c r="CC103" s="988" t="s">
        <v>297</v>
      </c>
      <c r="CD103" s="988" t="s">
        <v>3757</v>
      </c>
      <c r="CE103" s="1060">
        <v>28493.0</v>
      </c>
      <c r="CF103" s="1056"/>
      <c r="CG103" s="923"/>
      <c r="CH103" s="988" t="s">
        <v>3758</v>
      </c>
      <c r="CI103" s="988">
        <v>2029.0</v>
      </c>
      <c r="CJ103" s="923"/>
      <c r="CK103" s="923"/>
      <c r="CL103" s="988">
        <v>5.539397849E9</v>
      </c>
      <c r="CM103" s="988" t="s">
        <v>2224</v>
      </c>
      <c r="CN103" s="923"/>
      <c r="CO103" s="988" t="b">
        <v>0</v>
      </c>
      <c r="CP103" s="988" t="s">
        <v>3759</v>
      </c>
      <c r="CQ103" s="988" t="s">
        <v>1008</v>
      </c>
      <c r="CR103" s="988" t="b">
        <v>0</v>
      </c>
      <c r="CS103" s="988" t="b">
        <v>0</v>
      </c>
      <c r="CT103" s="988" t="s">
        <v>3760</v>
      </c>
      <c r="CU103" s="923"/>
      <c r="CV103" s="988" t="s">
        <v>3761</v>
      </c>
      <c r="CW103" s="923"/>
      <c r="CX103" s="923"/>
      <c r="CY103" s="923"/>
      <c r="CZ103" s="988" t="s">
        <v>727</v>
      </c>
      <c r="DA103" s="923"/>
      <c r="DB103" s="988" t="s">
        <v>2228</v>
      </c>
      <c r="DC103" s="923"/>
      <c r="DD103" s="988" t="s">
        <v>2327</v>
      </c>
      <c r="DE103" s="988" t="s">
        <v>3762</v>
      </c>
      <c r="DF103" s="923"/>
      <c r="DG103" s="923"/>
      <c r="DH103" s="923"/>
    </row>
    <row r="104">
      <c r="A104" s="988">
        <v>2.22643719E9</v>
      </c>
      <c r="B104" s="988" t="s">
        <v>929</v>
      </c>
      <c r="C104" s="988" t="s">
        <v>930</v>
      </c>
      <c r="D104" s="988" t="s">
        <v>931</v>
      </c>
      <c r="E104" s="988" t="s">
        <v>3763</v>
      </c>
      <c r="F104" s="988" t="s">
        <v>32</v>
      </c>
      <c r="H104" s="923"/>
      <c r="L104" s="923"/>
      <c r="M104" s="923"/>
      <c r="P104" s="988" t="s">
        <v>3764</v>
      </c>
      <c r="Q104" s="988" t="s">
        <v>706</v>
      </c>
      <c r="R104" s="923"/>
      <c r="S104" s="988" t="s">
        <v>3765</v>
      </c>
      <c r="T104" s="988" t="s">
        <v>2073</v>
      </c>
      <c r="U104" s="988" t="b">
        <v>0</v>
      </c>
      <c r="V104" s="988" t="s">
        <v>306</v>
      </c>
      <c r="W104" s="988" t="s">
        <v>2281</v>
      </c>
      <c r="X104" s="988" t="s">
        <v>306</v>
      </c>
      <c r="Z104" s="988" t="b">
        <v>0</v>
      </c>
      <c r="AA104" s="988" t="s">
        <v>3766</v>
      </c>
      <c r="AB104" s="988" t="s">
        <v>2234</v>
      </c>
      <c r="AC104" s="988" t="b">
        <v>1</v>
      </c>
      <c r="AD104" s="988" t="b">
        <v>0</v>
      </c>
      <c r="AE104" s="988" t="b">
        <v>0</v>
      </c>
      <c r="AF104" s="988" t="b">
        <v>0</v>
      </c>
      <c r="AG104" s="988" t="b">
        <v>0</v>
      </c>
      <c r="AH104" s="988" t="b">
        <v>0</v>
      </c>
      <c r="AI104" s="923"/>
      <c r="AJ104" s="923"/>
      <c r="AK104" s="988" t="s">
        <v>3767</v>
      </c>
      <c r="AL104" s="988" t="s">
        <v>2286</v>
      </c>
      <c r="AM104" s="988" t="b">
        <v>1</v>
      </c>
      <c r="AN104" s="923"/>
      <c r="AO104" s="988" t="s">
        <v>306</v>
      </c>
      <c r="AP104" s="988" t="s">
        <v>255</v>
      </c>
      <c r="AQ104" s="988" t="s">
        <v>3768</v>
      </c>
      <c r="AR104" s="988" t="s">
        <v>2216</v>
      </c>
      <c r="AS104" s="988" t="s">
        <v>1200</v>
      </c>
      <c r="AT104" s="988" t="s">
        <v>721</v>
      </c>
      <c r="AU104" s="988" t="s">
        <v>722</v>
      </c>
      <c r="AV104" s="988" t="s">
        <v>723</v>
      </c>
      <c r="AW104" s="988" t="s">
        <v>717</v>
      </c>
      <c r="AX104" s="988" t="b">
        <v>0</v>
      </c>
      <c r="BA104" s="923"/>
      <c r="BB104" s="988" t="b">
        <v>0</v>
      </c>
      <c r="BC104" s="988" t="b">
        <v>0</v>
      </c>
      <c r="BD104" s="988" t="b">
        <v>0</v>
      </c>
      <c r="BE104" s="923"/>
      <c r="BF104" s="988" t="b">
        <v>0</v>
      </c>
      <c r="BG104" s="988" t="s">
        <v>718</v>
      </c>
      <c r="BH104" s="988" t="s">
        <v>2217</v>
      </c>
      <c r="BI104" s="923"/>
      <c r="BJ104" s="923"/>
      <c r="BL104" s="988" t="s">
        <v>3769</v>
      </c>
      <c r="BM104" s="988" t="s">
        <v>3770</v>
      </c>
      <c r="BN104" s="988" t="s">
        <v>3771</v>
      </c>
      <c r="BO104" s="988" t="s">
        <v>2206</v>
      </c>
      <c r="BP104" s="988" t="s">
        <v>2207</v>
      </c>
      <c r="BQ104" s="988" t="s">
        <v>2208</v>
      </c>
      <c r="BR104" s="923"/>
      <c r="BS104" s="988" t="s">
        <v>306</v>
      </c>
      <c r="BU104" s="988">
        <v>5.541911291E9</v>
      </c>
      <c r="BW104" s="988" t="s">
        <v>2220</v>
      </c>
      <c r="BX104" s="988" t="s">
        <v>3772</v>
      </c>
      <c r="BY104" s="988" t="s">
        <v>3773</v>
      </c>
      <c r="BZ104" s="988" t="s">
        <v>306</v>
      </c>
      <c r="CA104" s="988">
        <v>53127.0</v>
      </c>
      <c r="CB104" s="923"/>
      <c r="CC104" s="988" t="s">
        <v>297</v>
      </c>
      <c r="CD104" s="988" t="s">
        <v>3774</v>
      </c>
      <c r="CE104" s="1060">
        <v>25551.0</v>
      </c>
      <c r="CG104" s="988" t="s">
        <v>306</v>
      </c>
      <c r="CH104" s="988" t="s">
        <v>3110</v>
      </c>
      <c r="CI104" s="988">
        <v>2031.0</v>
      </c>
      <c r="CK104" s="988" t="s">
        <v>306</v>
      </c>
      <c r="CL104" s="988">
        <v>5.541911291E9</v>
      </c>
      <c r="CM104" s="988" t="s">
        <v>2224</v>
      </c>
      <c r="CN104" s="923"/>
      <c r="CO104" s="988" t="b">
        <v>0</v>
      </c>
      <c r="CP104" s="988" t="s">
        <v>3775</v>
      </c>
      <c r="CQ104" s="988" t="s">
        <v>3776</v>
      </c>
      <c r="CR104" s="988" t="b">
        <v>0</v>
      </c>
      <c r="CS104" s="988" t="b">
        <v>0</v>
      </c>
      <c r="CT104" s="988" t="s">
        <v>3016</v>
      </c>
      <c r="CU104" s="923"/>
      <c r="CV104" s="988" t="s">
        <v>3777</v>
      </c>
      <c r="CW104" s="923"/>
      <c r="CX104" s="923"/>
      <c r="CY104" s="923"/>
      <c r="CZ104" s="988" t="s">
        <v>727</v>
      </c>
      <c r="DA104" s="923"/>
      <c r="DB104" s="988" t="s">
        <v>2228</v>
      </c>
      <c r="DC104" s="923"/>
      <c r="DD104" s="988" t="s">
        <v>2327</v>
      </c>
      <c r="DE104" s="988" t="s">
        <v>3778</v>
      </c>
      <c r="DF104" s="923"/>
      <c r="DG104" s="923"/>
      <c r="DH104" s="923"/>
    </row>
    <row r="105">
      <c r="A105" s="988">
        <v>3.07037371515E11</v>
      </c>
      <c r="B105" s="988" t="s">
        <v>989</v>
      </c>
      <c r="C105" s="988" t="s">
        <v>990</v>
      </c>
      <c r="D105" s="988" t="s">
        <v>991</v>
      </c>
      <c r="E105" s="988" t="s">
        <v>3779</v>
      </c>
      <c r="F105" s="988" t="s">
        <v>32</v>
      </c>
      <c r="G105" s="923"/>
      <c r="H105" s="923"/>
      <c r="I105" s="923"/>
      <c r="J105" s="923"/>
      <c r="K105" s="923"/>
      <c r="L105" s="923"/>
      <c r="M105" s="1056"/>
      <c r="N105" s="923"/>
      <c r="P105" s="988" t="s">
        <v>3780</v>
      </c>
      <c r="Q105" s="988" t="s">
        <v>706</v>
      </c>
      <c r="R105" s="923"/>
      <c r="S105" s="988" t="s">
        <v>3781</v>
      </c>
      <c r="T105" s="988" t="s">
        <v>2073</v>
      </c>
      <c r="U105" s="988" t="b">
        <v>0</v>
      </c>
      <c r="V105" s="923"/>
      <c r="W105" s="923"/>
      <c r="X105" s="988" t="s">
        <v>306</v>
      </c>
      <c r="Y105" s="923"/>
      <c r="Z105" s="988" t="b">
        <v>0</v>
      </c>
      <c r="AA105" s="988" t="s">
        <v>3782</v>
      </c>
      <c r="AB105" s="988" t="s">
        <v>297</v>
      </c>
      <c r="AC105" s="988" t="b">
        <v>1</v>
      </c>
      <c r="AD105" s="988" t="b">
        <v>0</v>
      </c>
      <c r="AE105" s="988" t="b">
        <v>0</v>
      </c>
      <c r="AF105" s="988" t="b">
        <v>0</v>
      </c>
      <c r="AG105" s="988" t="b">
        <v>0</v>
      </c>
      <c r="AH105" s="988" t="b">
        <v>0</v>
      </c>
      <c r="AI105" s="923"/>
      <c r="AJ105" s="923"/>
      <c r="AK105" s="988" t="s">
        <v>3783</v>
      </c>
      <c r="AL105" s="988" t="s">
        <v>2214</v>
      </c>
      <c r="AM105" s="988" t="b">
        <v>1</v>
      </c>
      <c r="AN105" s="923"/>
      <c r="AO105" s="923"/>
      <c r="AP105" s="988" t="s">
        <v>255</v>
      </c>
      <c r="AQ105" s="988" t="s">
        <v>3784</v>
      </c>
      <c r="AR105" s="988" t="s">
        <v>2216</v>
      </c>
      <c r="AS105" s="988" t="s">
        <v>1200</v>
      </c>
      <c r="AT105" s="988" t="s">
        <v>721</v>
      </c>
      <c r="AU105" s="988" t="s">
        <v>722</v>
      </c>
      <c r="AV105" s="988" t="s">
        <v>723</v>
      </c>
      <c r="AW105" s="988" t="s">
        <v>717</v>
      </c>
      <c r="AX105" s="988" t="b">
        <v>0</v>
      </c>
      <c r="AZ105" s="923"/>
      <c r="BA105" s="923"/>
      <c r="BB105" s="988" t="b">
        <v>0</v>
      </c>
      <c r="BC105" s="988" t="b">
        <v>0</v>
      </c>
      <c r="BD105" s="988" t="b">
        <v>0</v>
      </c>
      <c r="BE105" s="923"/>
      <c r="BF105" s="988" t="b">
        <v>0</v>
      </c>
      <c r="BG105" s="988" t="s">
        <v>718</v>
      </c>
      <c r="BH105" s="988" t="s">
        <v>2217</v>
      </c>
      <c r="BI105" s="923"/>
      <c r="BJ105" s="923"/>
      <c r="BL105" s="923"/>
      <c r="BM105" s="988" t="s">
        <v>3785</v>
      </c>
      <c r="BN105" s="988" t="s">
        <v>3786</v>
      </c>
      <c r="BO105" s="988" t="s">
        <v>2206</v>
      </c>
      <c r="BP105" s="988" t="s">
        <v>2207</v>
      </c>
      <c r="BQ105" s="988" t="s">
        <v>2208</v>
      </c>
      <c r="BR105" s="923"/>
      <c r="BS105" s="988" t="s">
        <v>184</v>
      </c>
      <c r="BT105" s="923"/>
      <c r="BU105" s="988">
        <v>9.831030256E9</v>
      </c>
      <c r="BV105" s="923"/>
      <c r="BW105" s="988" t="s">
        <v>2220</v>
      </c>
      <c r="BX105" s="988" t="s">
        <v>3786</v>
      </c>
      <c r="BY105" s="988" t="s">
        <v>3787</v>
      </c>
      <c r="BZ105" s="923"/>
      <c r="CA105" s="988">
        <v>77086.0</v>
      </c>
      <c r="CB105" s="923"/>
      <c r="CC105" s="988" t="s">
        <v>297</v>
      </c>
      <c r="CD105" s="988" t="s">
        <v>3788</v>
      </c>
      <c r="CE105" s="1060">
        <v>24492.0</v>
      </c>
      <c r="CF105" s="923"/>
      <c r="CG105" s="923"/>
      <c r="CH105" s="988" t="s">
        <v>3789</v>
      </c>
      <c r="CI105" s="988">
        <v>2023.0</v>
      </c>
      <c r="CK105" s="923"/>
      <c r="CL105" s="988">
        <v>9.831030256E9</v>
      </c>
      <c r="CM105" s="988" t="s">
        <v>2224</v>
      </c>
      <c r="CN105" s="923"/>
      <c r="CO105" s="988" t="b">
        <v>0</v>
      </c>
      <c r="CP105" s="988" t="s">
        <v>3790</v>
      </c>
      <c r="CQ105" s="988" t="s">
        <v>3791</v>
      </c>
      <c r="CR105" s="988" t="b">
        <v>0</v>
      </c>
      <c r="CS105" s="988" t="b">
        <v>0</v>
      </c>
      <c r="CT105" s="988" t="s">
        <v>3792</v>
      </c>
      <c r="CU105" s="923"/>
      <c r="CV105" s="988" t="s">
        <v>3793</v>
      </c>
      <c r="CW105" s="923"/>
      <c r="CX105" s="923"/>
      <c r="CY105" s="923"/>
      <c r="CZ105" s="988" t="s">
        <v>727</v>
      </c>
      <c r="DA105" s="923"/>
      <c r="DB105" s="988" t="s">
        <v>2228</v>
      </c>
      <c r="DC105" s="923"/>
      <c r="DD105" s="988" t="s">
        <v>3166</v>
      </c>
      <c r="DE105" s="988" t="s">
        <v>3794</v>
      </c>
      <c r="DF105" s="923"/>
      <c r="DG105" s="923"/>
      <c r="DH105" s="923"/>
      <c r="DJ105" s="1056"/>
    </row>
    <row r="106">
      <c r="A106" s="988">
        <v>2.09869509E9</v>
      </c>
      <c r="B106" s="988" t="s">
        <v>989</v>
      </c>
      <c r="C106" s="988" t="s">
        <v>990</v>
      </c>
      <c r="D106" s="988" t="s">
        <v>991</v>
      </c>
      <c r="E106" s="988" t="s">
        <v>3795</v>
      </c>
      <c r="F106" s="988" t="s">
        <v>32</v>
      </c>
      <c r="H106" s="923"/>
      <c r="J106" s="1056"/>
      <c r="K106" s="1056"/>
      <c r="L106" s="923"/>
      <c r="M106" s="923"/>
      <c r="N106" s="923"/>
      <c r="P106" s="988" t="s">
        <v>3796</v>
      </c>
      <c r="Q106" s="988" t="s">
        <v>706</v>
      </c>
      <c r="R106" s="923"/>
      <c r="S106" s="988" t="s">
        <v>3797</v>
      </c>
      <c r="T106" s="923"/>
      <c r="U106" s="988" t="b">
        <v>0</v>
      </c>
      <c r="V106" s="923"/>
      <c r="W106" s="923"/>
      <c r="X106" s="923"/>
      <c r="Z106" s="988" t="b">
        <v>0</v>
      </c>
      <c r="AA106" s="988" t="s">
        <v>3798</v>
      </c>
      <c r="AB106" s="988" t="s">
        <v>3799</v>
      </c>
      <c r="AC106" s="988" t="b">
        <v>1</v>
      </c>
      <c r="AD106" s="988" t="b">
        <v>0</v>
      </c>
      <c r="AE106" s="988" t="b">
        <v>0</v>
      </c>
      <c r="AF106" s="988" t="b">
        <v>0</v>
      </c>
      <c r="AG106" s="988" t="b">
        <v>0</v>
      </c>
      <c r="AH106" s="988" t="b">
        <v>0</v>
      </c>
      <c r="AI106" s="923"/>
      <c r="AJ106" s="923"/>
      <c r="AK106" s="988" t="s">
        <v>3800</v>
      </c>
      <c r="AL106" s="988" t="s">
        <v>2214</v>
      </c>
      <c r="AM106" s="988" t="b">
        <v>1</v>
      </c>
      <c r="AN106" s="923"/>
      <c r="AO106" s="923"/>
      <c r="AP106" s="923"/>
      <c r="AQ106" s="988" t="s">
        <v>3801</v>
      </c>
      <c r="AR106" s="988" t="s">
        <v>2216</v>
      </c>
      <c r="AS106" s="988" t="s">
        <v>1200</v>
      </c>
      <c r="AT106" s="988" t="s">
        <v>721</v>
      </c>
      <c r="AU106" s="988" t="s">
        <v>722</v>
      </c>
      <c r="AV106" s="988" t="s">
        <v>723</v>
      </c>
      <c r="AW106" s="988" t="s">
        <v>717</v>
      </c>
      <c r="AX106" s="988" t="b">
        <v>0</v>
      </c>
      <c r="BA106" s="923"/>
      <c r="BB106" s="988" t="b">
        <v>0</v>
      </c>
      <c r="BC106" s="988" t="b">
        <v>0</v>
      </c>
      <c r="BD106" s="988" t="b">
        <v>0</v>
      </c>
      <c r="BE106" s="923"/>
      <c r="BF106" s="988" t="b">
        <v>0</v>
      </c>
      <c r="BG106" s="988" t="s">
        <v>718</v>
      </c>
      <c r="BH106" s="988" t="s">
        <v>2217</v>
      </c>
      <c r="BI106" s="923"/>
      <c r="BJ106" s="923"/>
      <c r="BL106" s="923"/>
      <c r="BM106" s="988" t="s">
        <v>3802</v>
      </c>
      <c r="BN106" s="988" t="s">
        <v>3803</v>
      </c>
      <c r="BO106" s="988" t="s">
        <v>2206</v>
      </c>
      <c r="BP106" s="988" t="s">
        <v>2207</v>
      </c>
      <c r="BQ106" s="988" t="s">
        <v>2208</v>
      </c>
      <c r="BR106" s="923"/>
      <c r="BS106" s="923"/>
      <c r="BU106" s="988">
        <v>8.112620878E9</v>
      </c>
      <c r="BW106" s="988" t="s">
        <v>2220</v>
      </c>
      <c r="BX106" s="988" t="s">
        <v>3803</v>
      </c>
      <c r="BY106" s="988" t="s">
        <v>3804</v>
      </c>
      <c r="BZ106" s="923"/>
      <c r="CA106" s="988">
        <v>66607.0</v>
      </c>
      <c r="CB106" s="923"/>
      <c r="CC106" s="988" t="s">
        <v>297</v>
      </c>
      <c r="CD106" s="988" t="s">
        <v>3805</v>
      </c>
      <c r="CE106" s="1060">
        <v>25353.0</v>
      </c>
      <c r="CF106" s="1056"/>
      <c r="CG106" s="923"/>
      <c r="CH106" s="988" t="s">
        <v>3806</v>
      </c>
      <c r="CI106" s="988">
        <v>2030.0</v>
      </c>
      <c r="CJ106" s="923"/>
      <c r="CK106" s="923"/>
      <c r="CL106" s="988">
        <v>8.112620878E9</v>
      </c>
      <c r="CM106" s="988" t="s">
        <v>2224</v>
      </c>
      <c r="CN106" s="923"/>
      <c r="CO106" s="988" t="b">
        <v>0</v>
      </c>
      <c r="CP106" s="988" t="s">
        <v>3807</v>
      </c>
      <c r="CQ106" s="923"/>
      <c r="CR106" s="988" t="b">
        <v>0</v>
      </c>
      <c r="CS106" s="988" t="b">
        <v>0</v>
      </c>
      <c r="CT106" s="988" t="s">
        <v>3808</v>
      </c>
      <c r="CU106" s="923"/>
      <c r="CV106" s="988" t="s">
        <v>3809</v>
      </c>
      <c r="CW106" s="923"/>
      <c r="CX106" s="923"/>
      <c r="CY106" s="923"/>
      <c r="CZ106" s="988" t="s">
        <v>727</v>
      </c>
      <c r="DA106" s="923"/>
      <c r="DB106" s="988" t="s">
        <v>2228</v>
      </c>
      <c r="DC106" s="923"/>
      <c r="DD106" s="988" t="s">
        <v>3799</v>
      </c>
      <c r="DE106" s="923"/>
      <c r="DF106" s="923"/>
      <c r="DG106" s="923"/>
      <c r="DH106" s="923"/>
      <c r="DJ106" s="1056"/>
    </row>
    <row r="107">
      <c r="A107" s="988">
        <v>2.502734337E9</v>
      </c>
      <c r="B107" s="988" t="s">
        <v>929</v>
      </c>
      <c r="C107" s="988" t="s">
        <v>930</v>
      </c>
      <c r="D107" s="988" t="s">
        <v>931</v>
      </c>
      <c r="E107" s="988" t="s">
        <v>3810</v>
      </c>
      <c r="F107" s="988" t="s">
        <v>32</v>
      </c>
      <c r="G107" s="923"/>
      <c r="H107" s="923"/>
      <c r="I107" s="923"/>
      <c r="J107" s="923"/>
      <c r="K107" s="923"/>
      <c r="L107" s="923"/>
      <c r="M107" s="923"/>
      <c r="P107" s="988" t="s">
        <v>3811</v>
      </c>
      <c r="Q107" s="988" t="s">
        <v>706</v>
      </c>
      <c r="R107" s="923"/>
      <c r="S107" s="988" t="s">
        <v>3812</v>
      </c>
      <c r="T107" s="988" t="s">
        <v>2073</v>
      </c>
      <c r="U107" s="988" t="b">
        <v>0</v>
      </c>
      <c r="V107" s="923"/>
      <c r="W107" s="923"/>
      <c r="X107" s="988" t="s">
        <v>184</v>
      </c>
      <c r="Y107" s="923"/>
      <c r="Z107" s="988" t="b">
        <v>0</v>
      </c>
      <c r="AA107" s="988" t="s">
        <v>3813</v>
      </c>
      <c r="AB107" s="988" t="s">
        <v>297</v>
      </c>
      <c r="AC107" s="988" t="b">
        <v>1</v>
      </c>
      <c r="AD107" s="988" t="b">
        <v>0</v>
      </c>
      <c r="AE107" s="988" t="b">
        <v>0</v>
      </c>
      <c r="AF107" s="988" t="b">
        <v>0</v>
      </c>
      <c r="AG107" s="988" t="b">
        <v>0</v>
      </c>
      <c r="AH107" s="988" t="b">
        <v>0</v>
      </c>
      <c r="AI107" s="923"/>
      <c r="AJ107" s="923"/>
      <c r="AK107" s="988" t="s">
        <v>3814</v>
      </c>
      <c r="AL107" s="988" t="s">
        <v>2214</v>
      </c>
      <c r="AM107" s="988" t="b">
        <v>1</v>
      </c>
      <c r="AN107" s="923"/>
      <c r="AO107" s="923"/>
      <c r="AP107" s="988" t="s">
        <v>255</v>
      </c>
      <c r="AQ107" s="988" t="s">
        <v>3815</v>
      </c>
      <c r="AR107" s="988" t="s">
        <v>2216</v>
      </c>
      <c r="AS107" s="988" t="s">
        <v>1200</v>
      </c>
      <c r="AT107" s="988" t="s">
        <v>721</v>
      </c>
      <c r="AU107" s="988" t="s">
        <v>722</v>
      </c>
      <c r="AV107" s="988" t="s">
        <v>723</v>
      </c>
      <c r="AW107" s="988" t="s">
        <v>717</v>
      </c>
      <c r="AX107" s="988" t="b">
        <v>0</v>
      </c>
      <c r="AZ107" s="923"/>
      <c r="BA107" s="923"/>
      <c r="BB107" s="988" t="b">
        <v>0</v>
      </c>
      <c r="BC107" s="988" t="b">
        <v>0</v>
      </c>
      <c r="BD107" s="988" t="b">
        <v>0</v>
      </c>
      <c r="BE107" s="923"/>
      <c r="BF107" s="988" t="b">
        <v>0</v>
      </c>
      <c r="BG107" s="988" t="s">
        <v>718</v>
      </c>
      <c r="BH107" s="988" t="s">
        <v>2217</v>
      </c>
      <c r="BI107" s="923"/>
      <c r="BJ107" s="923"/>
      <c r="BL107" s="923"/>
      <c r="BM107" s="988" t="s">
        <v>3816</v>
      </c>
      <c r="BN107" s="988" t="s">
        <v>3817</v>
      </c>
      <c r="BO107" s="988" t="s">
        <v>2379</v>
      </c>
      <c r="BP107" s="988" t="s">
        <v>2380</v>
      </c>
      <c r="BQ107" s="988" t="s">
        <v>2381</v>
      </c>
      <c r="BR107" s="923"/>
      <c r="BS107" s="988" t="s">
        <v>184</v>
      </c>
      <c r="BT107" s="923"/>
      <c r="BU107" s="988">
        <v>5.522708921E9</v>
      </c>
      <c r="BV107" s="923"/>
      <c r="BW107" s="988" t="s">
        <v>2220</v>
      </c>
      <c r="BX107" s="988" t="s">
        <v>3817</v>
      </c>
      <c r="BY107" s="988" t="s">
        <v>3818</v>
      </c>
      <c r="BZ107" s="923"/>
      <c r="CA107" s="988">
        <v>52784.0</v>
      </c>
      <c r="CB107" s="923"/>
      <c r="CC107" s="988" t="s">
        <v>297</v>
      </c>
      <c r="CD107" s="988" t="s">
        <v>3819</v>
      </c>
      <c r="CE107" s="1060">
        <v>23471.0</v>
      </c>
      <c r="CF107" s="923"/>
      <c r="CG107" s="923"/>
      <c r="CH107" s="988" t="s">
        <v>3820</v>
      </c>
      <c r="CI107" s="988">
        <v>2033.0</v>
      </c>
      <c r="CK107" s="923"/>
      <c r="CL107" s="988">
        <v>5.522708921E9</v>
      </c>
      <c r="CM107" s="988" t="s">
        <v>2224</v>
      </c>
      <c r="CN107" s="923"/>
      <c r="CO107" s="988" t="b">
        <v>0</v>
      </c>
      <c r="CP107" s="988" t="s">
        <v>3821</v>
      </c>
      <c r="CQ107" s="988" t="s">
        <v>3822</v>
      </c>
      <c r="CR107" s="988" t="b">
        <v>0</v>
      </c>
      <c r="CS107" s="988" t="b">
        <v>0</v>
      </c>
      <c r="CT107" s="988" t="s">
        <v>2470</v>
      </c>
      <c r="CU107" s="923"/>
      <c r="CV107" s="988" t="s">
        <v>3823</v>
      </c>
      <c r="CW107" s="923"/>
      <c r="CX107" s="923"/>
      <c r="CY107" s="923"/>
      <c r="CZ107" s="988" t="s">
        <v>727</v>
      </c>
      <c r="DA107" s="923"/>
      <c r="DB107" s="988" t="s">
        <v>2228</v>
      </c>
      <c r="DC107" s="923"/>
      <c r="DD107" s="988" t="s">
        <v>2327</v>
      </c>
      <c r="DE107" s="988" t="s">
        <v>3824</v>
      </c>
      <c r="DF107" s="923"/>
      <c r="DG107" s="923"/>
      <c r="DH107" s="923"/>
    </row>
    <row r="108">
      <c r="A108" s="988">
        <v>2.633113171E9</v>
      </c>
      <c r="B108" s="988" t="s">
        <v>929</v>
      </c>
      <c r="C108" s="988" t="s">
        <v>930</v>
      </c>
      <c r="D108" s="988" t="s">
        <v>931</v>
      </c>
      <c r="E108" s="988" t="s">
        <v>3825</v>
      </c>
      <c r="F108" s="988" t="s">
        <v>32</v>
      </c>
      <c r="G108" s="923"/>
      <c r="H108" s="923"/>
      <c r="I108" s="923"/>
      <c r="J108" s="923"/>
      <c r="K108" s="923"/>
      <c r="L108" s="923"/>
      <c r="M108" s="923"/>
      <c r="N108" s="923"/>
      <c r="P108" s="988" t="s">
        <v>3826</v>
      </c>
      <c r="Q108" s="988" t="s">
        <v>706</v>
      </c>
      <c r="R108" s="923"/>
      <c r="S108" s="988" t="s">
        <v>3827</v>
      </c>
      <c r="T108" s="988" t="s">
        <v>2073</v>
      </c>
      <c r="U108" s="988" t="b">
        <v>0</v>
      </c>
      <c r="V108" s="923"/>
      <c r="W108" s="988" t="s">
        <v>2332</v>
      </c>
      <c r="X108" s="988" t="s">
        <v>184</v>
      </c>
      <c r="Y108" s="923"/>
      <c r="Z108" s="988" t="b">
        <v>0</v>
      </c>
      <c r="AA108" s="988" t="s">
        <v>3828</v>
      </c>
      <c r="AB108" s="988" t="s">
        <v>3829</v>
      </c>
      <c r="AC108" s="988" t="b">
        <v>1</v>
      </c>
      <c r="AD108" s="988" t="b">
        <v>0</v>
      </c>
      <c r="AE108" s="988" t="b">
        <v>0</v>
      </c>
      <c r="AF108" s="988" t="b">
        <v>0</v>
      </c>
      <c r="AG108" s="988" t="b">
        <v>0</v>
      </c>
      <c r="AH108" s="988" t="b">
        <v>0</v>
      </c>
      <c r="AI108" s="923"/>
      <c r="AJ108" s="923"/>
      <c r="AK108" s="988" t="s">
        <v>3008</v>
      </c>
      <c r="AL108" s="988" t="s">
        <v>2691</v>
      </c>
      <c r="AM108" s="988" t="b">
        <v>1</v>
      </c>
      <c r="AN108" s="923"/>
      <c r="AO108" s="923"/>
      <c r="AP108" s="988" t="s">
        <v>3627</v>
      </c>
      <c r="AQ108" s="988" t="s">
        <v>3830</v>
      </c>
      <c r="AR108" s="988" t="s">
        <v>2216</v>
      </c>
      <c r="AS108" s="988" t="s">
        <v>1200</v>
      </c>
      <c r="AT108" s="988" t="s">
        <v>721</v>
      </c>
      <c r="AU108" s="988" t="s">
        <v>722</v>
      </c>
      <c r="AV108" s="988" t="s">
        <v>723</v>
      </c>
      <c r="AW108" s="988" t="s">
        <v>717</v>
      </c>
      <c r="AX108" s="988" t="b">
        <v>0</v>
      </c>
      <c r="AZ108" s="923"/>
      <c r="BA108" s="923"/>
      <c r="BB108" s="988" t="b">
        <v>0</v>
      </c>
      <c r="BC108" s="988" t="b">
        <v>0</v>
      </c>
      <c r="BD108" s="988" t="b">
        <v>0</v>
      </c>
      <c r="BE108" s="923"/>
      <c r="BF108" s="988" t="b">
        <v>0</v>
      </c>
      <c r="BG108" s="988" t="s">
        <v>718</v>
      </c>
      <c r="BH108" s="988" t="s">
        <v>2217</v>
      </c>
      <c r="BI108" s="923"/>
      <c r="BJ108" s="923"/>
      <c r="BL108" s="988" t="s">
        <v>3831</v>
      </c>
      <c r="BM108" s="988" t="s">
        <v>3832</v>
      </c>
      <c r="BN108" s="988" t="s">
        <v>3833</v>
      </c>
      <c r="BO108" s="988" t="s">
        <v>2206</v>
      </c>
      <c r="BP108" s="988" t="s">
        <v>2207</v>
      </c>
      <c r="BQ108" s="988" t="s">
        <v>2208</v>
      </c>
      <c r="BR108" s="923"/>
      <c r="BS108" s="988" t="s">
        <v>306</v>
      </c>
      <c r="BT108" s="923"/>
      <c r="BU108" s="988">
        <v>9.621343096E9</v>
      </c>
      <c r="BV108" s="923"/>
      <c r="BW108" s="988" t="s">
        <v>2220</v>
      </c>
      <c r="BX108" s="988" t="s">
        <v>3834</v>
      </c>
      <c r="BY108" s="988" t="s">
        <v>3835</v>
      </c>
      <c r="BZ108" s="988" t="s">
        <v>184</v>
      </c>
      <c r="CA108" s="988">
        <v>29020.0</v>
      </c>
      <c r="CC108" s="988" t="s">
        <v>297</v>
      </c>
      <c r="CD108" s="988" t="s">
        <v>3836</v>
      </c>
      <c r="CE108" s="1060">
        <v>25181.0</v>
      </c>
      <c r="CG108" s="988" t="s">
        <v>184</v>
      </c>
      <c r="CH108" s="988" t="s">
        <v>3837</v>
      </c>
      <c r="CI108" s="988">
        <v>2034.0</v>
      </c>
      <c r="CK108" s="988" t="s">
        <v>184</v>
      </c>
      <c r="CL108" s="988">
        <v>9.621343096E9</v>
      </c>
      <c r="CM108" s="988" t="s">
        <v>2224</v>
      </c>
      <c r="CN108" s="923"/>
      <c r="CO108" s="988" t="b">
        <v>0</v>
      </c>
      <c r="CP108" s="988" t="s">
        <v>3838</v>
      </c>
      <c r="CQ108" s="988" t="s">
        <v>3839</v>
      </c>
      <c r="CR108" s="988" t="b">
        <v>0</v>
      </c>
      <c r="CS108" s="988" t="b">
        <v>0</v>
      </c>
      <c r="CT108" s="988" t="s">
        <v>3840</v>
      </c>
      <c r="CU108" s="923"/>
      <c r="CV108" s="988" t="s">
        <v>3841</v>
      </c>
      <c r="CW108" s="923"/>
      <c r="CX108" s="923"/>
      <c r="CY108" s="923"/>
      <c r="CZ108" s="988" t="s">
        <v>727</v>
      </c>
      <c r="DA108" s="923"/>
      <c r="DB108" s="988" t="s">
        <v>2228</v>
      </c>
      <c r="DC108" s="923"/>
      <c r="DD108" s="988" t="s">
        <v>3842</v>
      </c>
      <c r="DE108" s="988" t="s">
        <v>3843</v>
      </c>
      <c r="DF108" s="923"/>
      <c r="DG108" s="923"/>
      <c r="DH108" s="923"/>
    </row>
    <row r="109">
      <c r="A109" s="988">
        <v>1.378273922E9</v>
      </c>
      <c r="B109" s="988" t="s">
        <v>3205</v>
      </c>
      <c r="C109" s="988" t="s">
        <v>3206</v>
      </c>
      <c r="D109" s="988" t="s">
        <v>3207</v>
      </c>
      <c r="E109" s="988" t="s">
        <v>3844</v>
      </c>
      <c r="F109" s="988" t="s">
        <v>32</v>
      </c>
      <c r="G109" s="923"/>
      <c r="H109" s="923"/>
      <c r="I109" s="923"/>
      <c r="J109" s="923"/>
      <c r="K109" s="923"/>
      <c r="L109" s="923"/>
      <c r="M109" s="923"/>
      <c r="P109" s="988" t="s">
        <v>3845</v>
      </c>
      <c r="Q109" s="988" t="s">
        <v>706</v>
      </c>
      <c r="R109" s="923"/>
      <c r="S109" s="988" t="s">
        <v>3846</v>
      </c>
      <c r="T109" s="988" t="s">
        <v>2073</v>
      </c>
      <c r="U109" s="988" t="b">
        <v>0</v>
      </c>
      <c r="V109" s="923"/>
      <c r="W109" s="923"/>
      <c r="X109" s="988" t="s">
        <v>306</v>
      </c>
      <c r="Y109" s="923"/>
      <c r="Z109" s="988" t="b">
        <v>0</v>
      </c>
      <c r="AA109" s="988" t="s">
        <v>3847</v>
      </c>
      <c r="AB109" s="988" t="s">
        <v>3848</v>
      </c>
      <c r="AC109" s="988" t="b">
        <v>1</v>
      </c>
      <c r="AD109" s="988" t="b">
        <v>0</v>
      </c>
      <c r="AE109" s="988" t="b">
        <v>0</v>
      </c>
      <c r="AF109" s="988" t="b">
        <v>0</v>
      </c>
      <c r="AG109" s="988" t="b">
        <v>0</v>
      </c>
      <c r="AH109" s="988" t="b">
        <v>0</v>
      </c>
      <c r="AI109" s="923"/>
      <c r="AJ109" s="923"/>
      <c r="AK109" s="988" t="s">
        <v>3849</v>
      </c>
      <c r="AL109" s="988" t="s">
        <v>3850</v>
      </c>
      <c r="AM109" s="988" t="b">
        <v>1</v>
      </c>
      <c r="AN109" s="923"/>
      <c r="AO109" s="923"/>
      <c r="AP109" s="988" t="s">
        <v>255</v>
      </c>
      <c r="AQ109" s="988" t="s">
        <v>3851</v>
      </c>
      <c r="AR109" s="988" t="s">
        <v>2216</v>
      </c>
      <c r="AS109" s="988" t="s">
        <v>1200</v>
      </c>
      <c r="AT109" s="988" t="s">
        <v>721</v>
      </c>
      <c r="AU109" s="988" t="s">
        <v>722</v>
      </c>
      <c r="AV109" s="988" t="s">
        <v>723</v>
      </c>
      <c r="AW109" s="988" t="s">
        <v>717</v>
      </c>
      <c r="AX109" s="988" t="b">
        <v>0</v>
      </c>
      <c r="AZ109" s="923"/>
      <c r="BA109" s="923"/>
      <c r="BB109" s="988" t="b">
        <v>0</v>
      </c>
      <c r="BC109" s="988" t="b">
        <v>0</v>
      </c>
      <c r="BD109" s="988" t="b">
        <v>0</v>
      </c>
      <c r="BE109" s="923"/>
      <c r="BF109" s="988" t="b">
        <v>0</v>
      </c>
      <c r="BG109" s="988" t="s">
        <v>718</v>
      </c>
      <c r="BH109" s="988" t="s">
        <v>2217</v>
      </c>
      <c r="BI109" s="923"/>
      <c r="BJ109" s="923"/>
      <c r="BL109" s="923"/>
      <c r="BM109" s="988" t="s">
        <v>3852</v>
      </c>
      <c r="BN109" s="988" t="s">
        <v>3853</v>
      </c>
      <c r="BO109" s="988" t="s">
        <v>2379</v>
      </c>
      <c r="BP109" s="988" t="s">
        <v>2380</v>
      </c>
      <c r="BQ109" s="988" t="s">
        <v>2381</v>
      </c>
      <c r="BR109" s="923"/>
      <c r="BS109" s="923"/>
      <c r="BT109" s="923"/>
      <c r="BU109" s="988">
        <v>9.932783743E9</v>
      </c>
      <c r="BV109" s="923"/>
      <c r="BW109" s="988" t="s">
        <v>3854</v>
      </c>
      <c r="BX109" s="988" t="s">
        <v>3853</v>
      </c>
      <c r="BY109" s="988" t="s">
        <v>3855</v>
      </c>
      <c r="BZ109" s="923"/>
      <c r="CA109" s="988">
        <v>96660.0</v>
      </c>
      <c r="CB109" s="923"/>
      <c r="CC109" s="988" t="s">
        <v>297</v>
      </c>
      <c r="CD109" s="988" t="s">
        <v>3856</v>
      </c>
      <c r="CE109" s="1060">
        <v>26443.0</v>
      </c>
      <c r="CG109" s="923"/>
      <c r="CH109" s="988" t="s">
        <v>3857</v>
      </c>
      <c r="CI109" s="988">
        <v>2025.0</v>
      </c>
      <c r="CK109" s="923"/>
      <c r="CL109" s="988">
        <v>9.932783743E9</v>
      </c>
      <c r="CM109" s="988" t="s">
        <v>2224</v>
      </c>
      <c r="CN109" s="923"/>
      <c r="CO109" s="988" t="b">
        <v>0</v>
      </c>
      <c r="CP109" s="988" t="s">
        <v>3858</v>
      </c>
      <c r="CQ109" s="923"/>
      <c r="CR109" s="988" t="b">
        <v>0</v>
      </c>
      <c r="CS109" s="988" t="b">
        <v>0</v>
      </c>
      <c r="CT109" s="988" t="s">
        <v>2226</v>
      </c>
      <c r="CU109" s="923"/>
      <c r="CV109" s="988" t="s">
        <v>3859</v>
      </c>
      <c r="CW109" s="923"/>
      <c r="CX109" s="923"/>
      <c r="CY109" s="923"/>
      <c r="CZ109" s="988" t="s">
        <v>727</v>
      </c>
      <c r="DA109" s="923"/>
      <c r="DB109" s="988" t="s">
        <v>2228</v>
      </c>
      <c r="DC109" s="923"/>
      <c r="DD109" s="988" t="s">
        <v>2367</v>
      </c>
      <c r="DE109" s="923"/>
      <c r="DF109" s="923"/>
      <c r="DG109" s="923"/>
      <c r="DH109" s="923"/>
      <c r="DJ109" s="1056"/>
    </row>
    <row r="110">
      <c r="A110" s="988">
        <v>2.051989015E9</v>
      </c>
      <c r="B110" s="988" t="s">
        <v>929</v>
      </c>
      <c r="C110" s="988" t="s">
        <v>930</v>
      </c>
      <c r="D110" s="988" t="s">
        <v>931</v>
      </c>
      <c r="E110" s="988" t="s">
        <v>3860</v>
      </c>
      <c r="F110" s="988" t="s">
        <v>32</v>
      </c>
      <c r="G110" s="923"/>
      <c r="H110" s="923"/>
      <c r="I110" s="923"/>
      <c r="J110" s="923"/>
      <c r="K110" s="923"/>
      <c r="L110" s="923"/>
      <c r="M110" s="923"/>
      <c r="N110" s="923"/>
      <c r="P110" s="988" t="s">
        <v>3861</v>
      </c>
      <c r="Q110" s="988" t="s">
        <v>706</v>
      </c>
      <c r="R110" s="923"/>
      <c r="S110" s="988" t="s">
        <v>3862</v>
      </c>
      <c r="T110" s="923"/>
      <c r="U110" s="988" t="b">
        <v>0</v>
      </c>
      <c r="V110" s="923"/>
      <c r="W110" s="988" t="s">
        <v>2332</v>
      </c>
      <c r="X110" s="923"/>
      <c r="Y110" s="923"/>
      <c r="Z110" s="988" t="b">
        <v>0</v>
      </c>
      <c r="AA110" s="988" t="s">
        <v>3863</v>
      </c>
      <c r="AB110" s="988" t="s">
        <v>297</v>
      </c>
      <c r="AC110" s="988" t="b">
        <v>1</v>
      </c>
      <c r="AD110" s="988" t="b">
        <v>0</v>
      </c>
      <c r="AE110" s="988" t="b">
        <v>0</v>
      </c>
      <c r="AF110" s="988" t="b">
        <v>0</v>
      </c>
      <c r="AG110" s="988" t="b">
        <v>0</v>
      </c>
      <c r="AH110" s="988" t="b">
        <v>0</v>
      </c>
      <c r="AI110" s="923"/>
      <c r="AJ110" s="923"/>
      <c r="AK110" s="988" t="s">
        <v>3864</v>
      </c>
      <c r="AL110" s="988" t="s">
        <v>2286</v>
      </c>
      <c r="AM110" s="988" t="b">
        <v>1</v>
      </c>
      <c r="AN110" s="923"/>
      <c r="AO110" s="923"/>
      <c r="AP110" s="923"/>
      <c r="AQ110" s="988" t="s">
        <v>3865</v>
      </c>
      <c r="AR110" s="988" t="s">
        <v>2216</v>
      </c>
      <c r="AS110" s="988" t="s">
        <v>724</v>
      </c>
      <c r="AT110" s="988" t="s">
        <v>721</v>
      </c>
      <c r="AU110" s="988" t="s">
        <v>722</v>
      </c>
      <c r="AV110" s="988" t="s">
        <v>723</v>
      </c>
      <c r="AW110" s="988" t="s">
        <v>717</v>
      </c>
      <c r="AX110" s="988" t="b">
        <v>0</v>
      </c>
      <c r="AZ110" s="923"/>
      <c r="BA110" s="923"/>
      <c r="BB110" s="988" t="b">
        <v>0</v>
      </c>
      <c r="BC110" s="988" t="b">
        <v>0</v>
      </c>
      <c r="BD110" s="988" t="b">
        <v>0</v>
      </c>
      <c r="BE110" s="923"/>
      <c r="BF110" s="988" t="b">
        <v>0</v>
      </c>
      <c r="BG110" s="988" t="s">
        <v>718</v>
      </c>
      <c r="BH110" s="988" t="s">
        <v>2217</v>
      </c>
      <c r="BI110" s="923"/>
      <c r="BJ110" s="923"/>
      <c r="BL110" s="988" t="s">
        <v>3866</v>
      </c>
      <c r="BM110" s="988" t="s">
        <v>1007</v>
      </c>
      <c r="BN110" s="988" t="s">
        <v>3867</v>
      </c>
      <c r="BO110" s="988" t="s">
        <v>2206</v>
      </c>
      <c r="BP110" s="988" t="s">
        <v>2207</v>
      </c>
      <c r="BQ110" s="988" t="s">
        <v>2208</v>
      </c>
      <c r="BR110" s="923"/>
      <c r="BS110" s="923"/>
      <c r="BT110" s="923"/>
      <c r="BU110" s="988" t="s">
        <v>3868</v>
      </c>
      <c r="BV110" s="923"/>
      <c r="BW110" s="988" t="s">
        <v>2220</v>
      </c>
      <c r="BX110" s="988" t="s">
        <v>3869</v>
      </c>
      <c r="BY110" s="988" t="s">
        <v>3870</v>
      </c>
      <c r="BZ110" s="923"/>
      <c r="CA110" s="988">
        <v>52164.0</v>
      </c>
      <c r="CB110" s="923"/>
      <c r="CC110" s="988" t="s">
        <v>297</v>
      </c>
      <c r="CD110" s="988" t="s">
        <v>3871</v>
      </c>
      <c r="CE110" s="1060">
        <v>26842.0</v>
      </c>
      <c r="CF110" s="1056"/>
      <c r="CG110" s="923"/>
      <c r="CH110" s="988" t="s">
        <v>3872</v>
      </c>
      <c r="CI110" s="988">
        <v>2030.0</v>
      </c>
      <c r="CJ110" s="923"/>
      <c r="CK110" s="923"/>
      <c r="CL110" s="988">
        <v>5.519750435E9</v>
      </c>
      <c r="CM110" s="988" t="s">
        <v>2224</v>
      </c>
      <c r="CN110" s="923"/>
      <c r="CO110" s="988" t="b">
        <v>0</v>
      </c>
      <c r="CP110" s="988" t="s">
        <v>3873</v>
      </c>
      <c r="CQ110" s="988" t="s">
        <v>3874</v>
      </c>
      <c r="CR110" s="988" t="b">
        <v>0</v>
      </c>
      <c r="CS110" s="988" t="b">
        <v>0</v>
      </c>
      <c r="CT110" s="988" t="s">
        <v>3875</v>
      </c>
      <c r="CU110" s="923"/>
      <c r="CV110" s="988" t="s">
        <v>3876</v>
      </c>
      <c r="CW110" s="923"/>
      <c r="CX110" s="923"/>
      <c r="CY110" s="923"/>
      <c r="CZ110" s="988" t="s">
        <v>727</v>
      </c>
      <c r="DA110" s="923"/>
      <c r="DB110" s="988" t="s">
        <v>2228</v>
      </c>
      <c r="DC110" s="923"/>
      <c r="DD110" s="988" t="s">
        <v>2327</v>
      </c>
      <c r="DE110" s="988" t="s">
        <v>2310</v>
      </c>
      <c r="DF110" s="923"/>
      <c r="DG110" s="923"/>
      <c r="DH110" s="923"/>
      <c r="DJ110" s="1056"/>
    </row>
    <row r="111">
      <c r="A111" s="988">
        <v>2.556495194E9</v>
      </c>
      <c r="B111" s="988" t="s">
        <v>2439</v>
      </c>
      <c r="C111" s="988" t="s">
        <v>2440</v>
      </c>
      <c r="D111" s="988" t="s">
        <v>2441</v>
      </c>
      <c r="E111" s="988" t="s">
        <v>3877</v>
      </c>
      <c r="F111" s="988" t="s">
        <v>32</v>
      </c>
      <c r="H111" s="923"/>
      <c r="J111" s="1056"/>
      <c r="K111" s="1056"/>
      <c r="L111" s="923"/>
      <c r="P111" s="988" t="s">
        <v>3878</v>
      </c>
      <c r="Q111" s="988" t="s">
        <v>706</v>
      </c>
      <c r="R111" s="923"/>
      <c r="S111" s="988" t="s">
        <v>3879</v>
      </c>
      <c r="T111" s="988" t="s">
        <v>2073</v>
      </c>
      <c r="U111" s="988" t="b">
        <v>0</v>
      </c>
      <c r="V111" s="923"/>
      <c r="W111" s="923"/>
      <c r="X111" s="988" t="s">
        <v>306</v>
      </c>
      <c r="Z111" s="988" t="b">
        <v>0</v>
      </c>
      <c r="AA111" s="988" t="s">
        <v>3880</v>
      </c>
      <c r="AB111" s="988" t="s">
        <v>297</v>
      </c>
      <c r="AC111" s="988" t="b">
        <v>1</v>
      </c>
      <c r="AD111" s="988" t="b">
        <v>0</v>
      </c>
      <c r="AE111" s="988" t="b">
        <v>0</v>
      </c>
      <c r="AF111" s="988" t="b">
        <v>0</v>
      </c>
      <c r="AG111" s="988" t="b">
        <v>0</v>
      </c>
      <c r="AH111" s="988" t="b">
        <v>0</v>
      </c>
      <c r="AI111" s="923"/>
      <c r="AJ111" s="923"/>
      <c r="AK111" s="988" t="s">
        <v>3881</v>
      </c>
      <c r="AL111" s="988" t="s">
        <v>2214</v>
      </c>
      <c r="AM111" s="988" t="b">
        <v>1</v>
      </c>
      <c r="AN111" s="923"/>
      <c r="AO111" s="923"/>
      <c r="AP111" s="988" t="s">
        <v>255</v>
      </c>
      <c r="AQ111" s="988" t="s">
        <v>3882</v>
      </c>
      <c r="AR111" s="988" t="s">
        <v>2216</v>
      </c>
      <c r="AS111" s="988" t="s">
        <v>1200</v>
      </c>
      <c r="AT111" s="988" t="s">
        <v>721</v>
      </c>
      <c r="AU111" s="988" t="s">
        <v>722</v>
      </c>
      <c r="AV111" s="988" t="s">
        <v>723</v>
      </c>
      <c r="AW111" s="988" t="s">
        <v>717</v>
      </c>
      <c r="AX111" s="988" t="b">
        <v>0</v>
      </c>
      <c r="BA111" s="923"/>
      <c r="BB111" s="988" t="b">
        <v>0</v>
      </c>
      <c r="BC111" s="988" t="b">
        <v>0</v>
      </c>
      <c r="BD111" s="988" t="b">
        <v>0</v>
      </c>
      <c r="BE111" s="923"/>
      <c r="BF111" s="988" t="b">
        <v>0</v>
      </c>
      <c r="BG111" s="988" t="s">
        <v>718</v>
      </c>
      <c r="BH111" s="988" t="s">
        <v>2217</v>
      </c>
      <c r="BI111" s="923"/>
      <c r="BJ111" s="923"/>
      <c r="BL111" s="923"/>
      <c r="BM111" s="988" t="s">
        <v>3883</v>
      </c>
      <c r="BN111" s="988" t="s">
        <v>3884</v>
      </c>
      <c r="BO111" s="988" t="s">
        <v>2206</v>
      </c>
      <c r="BP111" s="988" t="s">
        <v>2207</v>
      </c>
      <c r="BQ111" s="988" t="s">
        <v>2208</v>
      </c>
      <c r="BR111" s="923"/>
      <c r="BS111" s="988" t="s">
        <v>184</v>
      </c>
      <c r="BU111" s="988">
        <v>5.586125148E9</v>
      </c>
      <c r="BW111" s="988" t="s">
        <v>2220</v>
      </c>
      <c r="BX111" s="988" t="s">
        <v>3884</v>
      </c>
      <c r="BY111" s="988" t="s">
        <v>3885</v>
      </c>
      <c r="BZ111" s="923"/>
      <c r="CA111" s="988">
        <v>58116.0</v>
      </c>
      <c r="CB111" s="923"/>
      <c r="CC111" s="988" t="s">
        <v>297</v>
      </c>
      <c r="CD111" s="988" t="s">
        <v>3886</v>
      </c>
      <c r="CE111" s="1060">
        <v>34561.0</v>
      </c>
      <c r="CF111" s="1056"/>
      <c r="CG111" s="923"/>
      <c r="CH111" s="988" t="s">
        <v>3887</v>
      </c>
      <c r="CI111" s="988">
        <v>2033.0</v>
      </c>
      <c r="CJ111" s="923"/>
      <c r="CK111" s="923"/>
      <c r="CL111" s="988">
        <v>5.586125148E9</v>
      </c>
      <c r="CM111" s="988" t="s">
        <v>2224</v>
      </c>
      <c r="CN111" s="923"/>
      <c r="CO111" s="988" t="b">
        <v>0</v>
      </c>
      <c r="CP111" s="988" t="s">
        <v>3888</v>
      </c>
      <c r="CQ111" s="988" t="s">
        <v>3889</v>
      </c>
      <c r="CR111" s="988" t="b">
        <v>0</v>
      </c>
      <c r="CS111" s="988" t="b">
        <v>0</v>
      </c>
      <c r="CT111" s="988" t="s">
        <v>3016</v>
      </c>
      <c r="CU111" s="923"/>
      <c r="CV111" s="988" t="s">
        <v>3890</v>
      </c>
      <c r="CW111" s="923"/>
      <c r="CX111" s="923"/>
      <c r="CY111" s="923"/>
      <c r="CZ111" s="988" t="s">
        <v>727</v>
      </c>
      <c r="DA111" s="923"/>
      <c r="DB111" s="988" t="s">
        <v>2228</v>
      </c>
      <c r="DC111" s="923"/>
      <c r="DD111" s="988" t="s">
        <v>2893</v>
      </c>
      <c r="DE111" s="988" t="s">
        <v>2133</v>
      </c>
      <c r="DF111" s="923"/>
      <c r="DG111" s="923"/>
      <c r="DH111" s="923"/>
      <c r="DJ111" s="1056"/>
    </row>
    <row r="112">
      <c r="A112" s="988">
        <v>1.348060345E9</v>
      </c>
      <c r="B112" s="988" t="s">
        <v>929</v>
      </c>
      <c r="C112" s="988" t="s">
        <v>930</v>
      </c>
      <c r="D112" s="988" t="s">
        <v>931</v>
      </c>
      <c r="E112" s="988" t="s">
        <v>3891</v>
      </c>
      <c r="F112" s="988" t="s">
        <v>32</v>
      </c>
      <c r="G112" s="923"/>
      <c r="H112" s="923"/>
      <c r="I112" s="923"/>
      <c r="J112" s="923"/>
      <c r="K112" s="923"/>
      <c r="L112" s="923"/>
      <c r="M112" s="923"/>
      <c r="P112" s="988" t="s">
        <v>3892</v>
      </c>
      <c r="Q112" s="988" t="s">
        <v>706</v>
      </c>
      <c r="R112" s="923"/>
      <c r="S112" s="988" t="s">
        <v>3893</v>
      </c>
      <c r="T112" s="988" t="s">
        <v>2073</v>
      </c>
      <c r="U112" s="988" t="b">
        <v>0</v>
      </c>
      <c r="V112" s="988" t="s">
        <v>306</v>
      </c>
      <c r="W112" s="923"/>
      <c r="X112" s="988" t="s">
        <v>306</v>
      </c>
      <c r="Y112" s="923"/>
      <c r="Z112" s="988" t="b">
        <v>0</v>
      </c>
      <c r="AA112" s="988" t="s">
        <v>3894</v>
      </c>
      <c r="AB112" s="988" t="s">
        <v>297</v>
      </c>
      <c r="AC112" s="988" t="b">
        <v>1</v>
      </c>
      <c r="AD112" s="988" t="b">
        <v>0</v>
      </c>
      <c r="AE112" s="988" t="b">
        <v>0</v>
      </c>
      <c r="AF112" s="988" t="b">
        <v>0</v>
      </c>
      <c r="AG112" s="988" t="b">
        <v>0</v>
      </c>
      <c r="AH112" s="988" t="b">
        <v>0</v>
      </c>
      <c r="AI112" s="923"/>
      <c r="AJ112" s="923"/>
      <c r="AK112" s="988" t="s">
        <v>3895</v>
      </c>
      <c r="AL112" s="988" t="s">
        <v>3581</v>
      </c>
      <c r="AM112" s="988" t="b">
        <v>1</v>
      </c>
      <c r="AN112" s="923"/>
      <c r="AO112" s="988" t="s">
        <v>306</v>
      </c>
      <c r="AP112" s="988" t="s">
        <v>255</v>
      </c>
      <c r="AQ112" s="988" t="s">
        <v>3896</v>
      </c>
      <c r="AR112" s="988" t="s">
        <v>2216</v>
      </c>
      <c r="AS112" s="988" t="s">
        <v>1200</v>
      </c>
      <c r="AT112" s="988" t="s">
        <v>721</v>
      </c>
      <c r="AU112" s="988" t="s">
        <v>722</v>
      </c>
      <c r="AV112" s="988" t="s">
        <v>723</v>
      </c>
      <c r="AW112" s="988" t="s">
        <v>717</v>
      </c>
      <c r="AX112" s="988" t="b">
        <v>0</v>
      </c>
      <c r="AZ112" s="923"/>
      <c r="BA112" s="923"/>
      <c r="BB112" s="988" t="b">
        <v>0</v>
      </c>
      <c r="BC112" s="988" t="b">
        <v>0</v>
      </c>
      <c r="BD112" s="988" t="b">
        <v>0</v>
      </c>
      <c r="BE112" s="923"/>
      <c r="BF112" s="988" t="b">
        <v>0</v>
      </c>
      <c r="BG112" s="988" t="s">
        <v>718</v>
      </c>
      <c r="BH112" s="988" t="s">
        <v>2217</v>
      </c>
      <c r="BI112" s="923"/>
      <c r="BJ112" s="923"/>
      <c r="BL112" s="988" t="s">
        <v>306</v>
      </c>
      <c r="BM112" s="988" t="s">
        <v>3897</v>
      </c>
      <c r="BN112" s="988" t="s">
        <v>3898</v>
      </c>
      <c r="BO112" s="988" t="s">
        <v>2206</v>
      </c>
      <c r="BP112" s="988" t="s">
        <v>2207</v>
      </c>
      <c r="BQ112" s="988" t="s">
        <v>2208</v>
      </c>
      <c r="BR112" s="923"/>
      <c r="BS112" s="988" t="s">
        <v>306</v>
      </c>
      <c r="BT112" s="923"/>
      <c r="BU112" s="988">
        <v>5.510788277E9</v>
      </c>
      <c r="BV112" s="923"/>
      <c r="BW112" s="988" t="s">
        <v>2220</v>
      </c>
      <c r="BX112" s="988" t="s">
        <v>3898</v>
      </c>
      <c r="BY112" s="988" t="s">
        <v>3899</v>
      </c>
      <c r="BZ112" s="988" t="s">
        <v>306</v>
      </c>
      <c r="CA112" s="988">
        <v>4250.0</v>
      </c>
      <c r="CB112" s="923"/>
      <c r="CC112" s="988" t="s">
        <v>297</v>
      </c>
      <c r="CD112" s="988" t="s">
        <v>3900</v>
      </c>
      <c r="CE112" s="1060">
        <v>17318.0</v>
      </c>
      <c r="CG112" s="988" t="s">
        <v>306</v>
      </c>
      <c r="CH112" s="988" t="s">
        <v>3901</v>
      </c>
      <c r="CI112" s="988">
        <v>2025.0</v>
      </c>
      <c r="CK112" s="988" t="s">
        <v>306</v>
      </c>
      <c r="CL112" s="988">
        <v>5.510788277E9</v>
      </c>
      <c r="CM112" s="988" t="s">
        <v>2224</v>
      </c>
      <c r="CN112" s="923"/>
      <c r="CO112" s="988" t="b">
        <v>0</v>
      </c>
      <c r="CP112" s="988" t="s">
        <v>3902</v>
      </c>
      <c r="CQ112" s="988" t="s">
        <v>1258</v>
      </c>
      <c r="CR112" s="988" t="b">
        <v>0</v>
      </c>
      <c r="CS112" s="988" t="b">
        <v>0</v>
      </c>
      <c r="CT112" s="988" t="s">
        <v>2699</v>
      </c>
      <c r="CU112" s="923"/>
      <c r="CV112" s="988" t="s">
        <v>3903</v>
      </c>
      <c r="CW112" s="923"/>
      <c r="CX112" s="923"/>
      <c r="CY112" s="923"/>
      <c r="CZ112" s="988" t="s">
        <v>727</v>
      </c>
      <c r="DA112" s="923"/>
      <c r="DB112" s="988" t="s">
        <v>2228</v>
      </c>
      <c r="DC112" s="923"/>
      <c r="DD112" s="988" t="s">
        <v>2229</v>
      </c>
      <c r="DE112" s="988" t="s">
        <v>1249</v>
      </c>
      <c r="DF112" s="923"/>
      <c r="DG112" s="923"/>
      <c r="DH112" s="923"/>
      <c r="DJ112" s="1056"/>
    </row>
    <row r="113">
      <c r="A113" s="988">
        <v>1.665774976E9</v>
      </c>
      <c r="B113" s="988" t="s">
        <v>3205</v>
      </c>
      <c r="C113" s="988" t="s">
        <v>3206</v>
      </c>
      <c r="D113" s="988" t="s">
        <v>3207</v>
      </c>
      <c r="E113" s="988" t="s">
        <v>3904</v>
      </c>
      <c r="F113" s="988" t="s">
        <v>32</v>
      </c>
      <c r="G113" s="923"/>
      <c r="H113" s="923"/>
      <c r="I113" s="923"/>
      <c r="J113" s="923"/>
      <c r="K113" s="923"/>
      <c r="L113" s="923"/>
      <c r="M113" s="923"/>
      <c r="P113" s="988" t="s">
        <v>3905</v>
      </c>
      <c r="Q113" s="988" t="s">
        <v>706</v>
      </c>
      <c r="R113" s="923"/>
      <c r="S113" s="988" t="s">
        <v>3906</v>
      </c>
      <c r="T113" s="923"/>
      <c r="U113" s="988" t="b">
        <v>0</v>
      </c>
      <c r="V113" s="923"/>
      <c r="W113" s="923"/>
      <c r="X113" s="923"/>
      <c r="Y113" s="923"/>
      <c r="Z113" s="988" t="b">
        <v>0</v>
      </c>
      <c r="AA113" s="988" t="s">
        <v>3907</v>
      </c>
      <c r="AB113" s="988" t="s">
        <v>297</v>
      </c>
      <c r="AC113" s="988" t="b">
        <v>1</v>
      </c>
      <c r="AD113" s="988" t="b">
        <v>0</v>
      </c>
      <c r="AE113" s="988" t="b">
        <v>0</v>
      </c>
      <c r="AF113" s="988" t="b">
        <v>0</v>
      </c>
      <c r="AG113" s="988" t="b">
        <v>0</v>
      </c>
      <c r="AH113" s="988" t="b">
        <v>0</v>
      </c>
      <c r="AI113" s="923"/>
      <c r="AJ113" s="923"/>
      <c r="AK113" s="988" t="s">
        <v>3908</v>
      </c>
      <c r="AL113" s="988" t="s">
        <v>2214</v>
      </c>
      <c r="AM113" s="988" t="b">
        <v>1</v>
      </c>
      <c r="AN113" s="923"/>
      <c r="AO113" s="923"/>
      <c r="AP113" s="988" t="s">
        <v>255</v>
      </c>
      <c r="AQ113" s="988" t="s">
        <v>3909</v>
      </c>
      <c r="AR113" s="988" t="s">
        <v>2216</v>
      </c>
      <c r="AS113" s="988" t="s">
        <v>1200</v>
      </c>
      <c r="AT113" s="988" t="s">
        <v>721</v>
      </c>
      <c r="AU113" s="988" t="s">
        <v>722</v>
      </c>
      <c r="AV113" s="988" t="s">
        <v>723</v>
      </c>
      <c r="AW113" s="988" t="s">
        <v>717</v>
      </c>
      <c r="AX113" s="988" t="b">
        <v>0</v>
      </c>
      <c r="AZ113" s="923"/>
      <c r="BA113" s="923"/>
      <c r="BB113" s="988" t="b">
        <v>0</v>
      </c>
      <c r="BC113" s="988" t="b">
        <v>0</v>
      </c>
      <c r="BD113" s="988" t="b">
        <v>0</v>
      </c>
      <c r="BE113" s="923"/>
      <c r="BF113" s="988" t="b">
        <v>0</v>
      </c>
      <c r="BG113" s="988" t="s">
        <v>718</v>
      </c>
      <c r="BH113" s="988" t="s">
        <v>2217</v>
      </c>
      <c r="BI113" s="923"/>
      <c r="BJ113" s="923"/>
      <c r="BL113" s="923"/>
      <c r="BM113" s="988" t="s">
        <v>3910</v>
      </c>
      <c r="BN113" s="988" t="s">
        <v>3911</v>
      </c>
      <c r="BO113" s="988" t="s">
        <v>2206</v>
      </c>
      <c r="BP113" s="988" t="s">
        <v>2207</v>
      </c>
      <c r="BQ113" s="988" t="s">
        <v>2208</v>
      </c>
      <c r="BR113" s="923"/>
      <c r="BS113" s="923"/>
      <c r="BT113" s="923"/>
      <c r="BU113" s="988">
        <v>6.695331314E9</v>
      </c>
      <c r="BV113" s="923"/>
      <c r="BW113" s="988" t="s">
        <v>2220</v>
      </c>
      <c r="BX113" s="988" t="s">
        <v>3912</v>
      </c>
      <c r="BY113" s="988" t="s">
        <v>3913</v>
      </c>
      <c r="BZ113" s="923"/>
      <c r="CA113" s="988">
        <v>82127.0</v>
      </c>
      <c r="CB113" s="923"/>
      <c r="CC113" s="988" t="s">
        <v>297</v>
      </c>
      <c r="CD113" s="988" t="s">
        <v>3914</v>
      </c>
      <c r="CE113" s="1060">
        <v>36550.0</v>
      </c>
      <c r="CG113" s="923"/>
      <c r="CH113" s="988" t="s">
        <v>3915</v>
      </c>
      <c r="CI113" s="988">
        <v>2027.0</v>
      </c>
      <c r="CK113" s="923"/>
      <c r="CL113" s="988">
        <v>6.691485405E9</v>
      </c>
      <c r="CM113" s="988" t="s">
        <v>2224</v>
      </c>
      <c r="CN113" s="923"/>
      <c r="CO113" s="988" t="b">
        <v>0</v>
      </c>
      <c r="CP113" s="988" t="s">
        <v>3916</v>
      </c>
      <c r="CQ113" s="923"/>
      <c r="CR113" s="988" t="b">
        <v>0</v>
      </c>
      <c r="CS113" s="988" t="b">
        <v>0</v>
      </c>
      <c r="CT113" s="988" t="s">
        <v>2226</v>
      </c>
      <c r="CU113" s="923"/>
      <c r="CV113" s="988" t="s">
        <v>3917</v>
      </c>
      <c r="CW113" s="923"/>
      <c r="CX113" s="923"/>
      <c r="CY113" s="923"/>
      <c r="CZ113" s="988" t="s">
        <v>727</v>
      </c>
      <c r="DA113" s="923"/>
      <c r="DB113" s="988" t="s">
        <v>2228</v>
      </c>
      <c r="DC113" s="923"/>
      <c r="DD113" s="988" t="s">
        <v>3374</v>
      </c>
      <c r="DE113" s="923"/>
      <c r="DF113" s="923"/>
      <c r="DG113" s="923"/>
      <c r="DH113" s="923"/>
    </row>
    <row r="114">
      <c r="A114" s="988">
        <v>1.559762919E9</v>
      </c>
      <c r="B114" s="988" t="s">
        <v>989</v>
      </c>
      <c r="C114" s="988" t="s">
        <v>990</v>
      </c>
      <c r="D114" s="988" t="s">
        <v>991</v>
      </c>
      <c r="E114" s="988" t="s">
        <v>3918</v>
      </c>
      <c r="F114" s="988" t="s">
        <v>32</v>
      </c>
      <c r="H114" s="923"/>
      <c r="J114" s="1056"/>
      <c r="L114" s="923"/>
      <c r="M114" s="923"/>
      <c r="P114" s="988" t="s">
        <v>3511</v>
      </c>
      <c r="Q114" s="988" t="s">
        <v>706</v>
      </c>
      <c r="R114" s="923"/>
      <c r="S114" s="988" t="s">
        <v>3919</v>
      </c>
      <c r="T114" s="988" t="s">
        <v>2073</v>
      </c>
      <c r="U114" s="988" t="b">
        <v>0</v>
      </c>
      <c r="V114" s="923"/>
      <c r="W114" s="988" t="s">
        <v>2281</v>
      </c>
      <c r="X114" s="988" t="s">
        <v>306</v>
      </c>
      <c r="Z114" s="988" t="b">
        <v>0</v>
      </c>
      <c r="AA114" s="988" t="s">
        <v>3920</v>
      </c>
      <c r="AB114" s="988" t="s">
        <v>3921</v>
      </c>
      <c r="AC114" s="988" t="b">
        <v>1</v>
      </c>
      <c r="AD114" s="988" t="b">
        <v>0</v>
      </c>
      <c r="AE114" s="988" t="b">
        <v>0</v>
      </c>
      <c r="AF114" s="988" t="b">
        <v>0</v>
      </c>
      <c r="AG114" s="988" t="b">
        <v>0</v>
      </c>
      <c r="AH114" s="988" t="b">
        <v>0</v>
      </c>
      <c r="AI114" s="923"/>
      <c r="AJ114" s="923"/>
      <c r="AK114" s="988" t="s">
        <v>3922</v>
      </c>
      <c r="AL114" s="988" t="s">
        <v>2286</v>
      </c>
      <c r="AM114" s="988" t="b">
        <v>1</v>
      </c>
      <c r="AN114" s="923"/>
      <c r="AO114" s="923"/>
      <c r="AP114" s="988" t="s">
        <v>255</v>
      </c>
      <c r="AQ114" s="988" t="s">
        <v>3923</v>
      </c>
      <c r="AR114" s="988" t="s">
        <v>2216</v>
      </c>
      <c r="AS114" s="988" t="s">
        <v>724</v>
      </c>
      <c r="AT114" s="988" t="s">
        <v>721</v>
      </c>
      <c r="AU114" s="988" t="s">
        <v>722</v>
      </c>
      <c r="AV114" s="988" t="s">
        <v>723</v>
      </c>
      <c r="AW114" s="988" t="s">
        <v>717</v>
      </c>
      <c r="AX114" s="988" t="b">
        <v>0</v>
      </c>
      <c r="BA114" s="923"/>
      <c r="BB114" s="988" t="b">
        <v>0</v>
      </c>
      <c r="BC114" s="988" t="b">
        <v>0</v>
      </c>
      <c r="BD114" s="988" t="b">
        <v>0</v>
      </c>
      <c r="BE114" s="923"/>
      <c r="BF114" s="988" t="b">
        <v>0</v>
      </c>
      <c r="BG114" s="988" t="s">
        <v>718</v>
      </c>
      <c r="BH114" s="988" t="s">
        <v>2217</v>
      </c>
      <c r="BI114" s="923"/>
      <c r="BJ114" s="923"/>
      <c r="BL114" s="988" t="s">
        <v>3924</v>
      </c>
      <c r="BM114" s="988" t="s">
        <v>3925</v>
      </c>
      <c r="BN114" s="988" t="s">
        <v>3926</v>
      </c>
      <c r="BO114" s="988" t="s">
        <v>2206</v>
      </c>
      <c r="BP114" s="988" t="s">
        <v>2207</v>
      </c>
      <c r="BQ114" s="988" t="s">
        <v>2208</v>
      </c>
      <c r="BR114" s="923"/>
      <c r="BS114" s="923"/>
      <c r="BU114" s="988">
        <v>4.4278082E9</v>
      </c>
      <c r="BW114" s="988" t="s">
        <v>2220</v>
      </c>
      <c r="BX114" s="988" t="s">
        <v>3926</v>
      </c>
      <c r="BY114" s="988" t="s">
        <v>3927</v>
      </c>
      <c r="BZ114" s="923"/>
      <c r="CA114" s="988">
        <v>76116.0</v>
      </c>
      <c r="CB114" s="923"/>
      <c r="CC114" s="988" t="s">
        <v>297</v>
      </c>
      <c r="CD114" s="988" t="s">
        <v>3928</v>
      </c>
      <c r="CE114" s="1060">
        <v>30294.0</v>
      </c>
      <c r="CF114" s="1056"/>
      <c r="CG114" s="923"/>
      <c r="CH114" s="988" t="s">
        <v>2851</v>
      </c>
      <c r="CI114" s="988">
        <v>2027.0</v>
      </c>
      <c r="CJ114" s="923"/>
      <c r="CK114" s="923"/>
      <c r="CL114" s="988">
        <v>4.4278082E9</v>
      </c>
      <c r="CM114" s="988" t="s">
        <v>2224</v>
      </c>
      <c r="CN114" s="923"/>
      <c r="CO114" s="988" t="b">
        <v>0</v>
      </c>
      <c r="CP114" s="988" t="s">
        <v>3929</v>
      </c>
      <c r="CQ114" s="923"/>
      <c r="CR114" s="988" t="b">
        <v>0</v>
      </c>
      <c r="CS114" s="988" t="b">
        <v>0</v>
      </c>
      <c r="CT114" s="988" t="s">
        <v>2226</v>
      </c>
      <c r="CU114" s="923"/>
      <c r="CV114" s="988" t="s">
        <v>3930</v>
      </c>
      <c r="CW114" s="923"/>
      <c r="CX114" s="923"/>
      <c r="CY114" s="923"/>
      <c r="CZ114" s="988" t="s">
        <v>727</v>
      </c>
      <c r="DA114" s="923"/>
      <c r="DB114" s="988" t="s">
        <v>2228</v>
      </c>
      <c r="DC114" s="923"/>
      <c r="DD114" s="988" t="s">
        <v>2806</v>
      </c>
      <c r="DE114" s="923"/>
      <c r="DF114" s="923"/>
      <c r="DG114" s="923"/>
      <c r="DH114" s="923"/>
      <c r="DJ114" s="1056"/>
    </row>
    <row r="115">
      <c r="A115" s="988">
        <v>1.502766533E9</v>
      </c>
      <c r="B115" s="988" t="s">
        <v>929</v>
      </c>
      <c r="C115" s="988" t="s">
        <v>930</v>
      </c>
      <c r="D115" s="988" t="s">
        <v>931</v>
      </c>
      <c r="E115" s="988" t="s">
        <v>3931</v>
      </c>
      <c r="F115" s="988" t="s">
        <v>32</v>
      </c>
      <c r="G115" s="923"/>
      <c r="H115" s="923"/>
      <c r="I115" s="923"/>
      <c r="J115" s="923"/>
      <c r="K115" s="923"/>
      <c r="L115" s="923"/>
      <c r="M115" s="923"/>
      <c r="P115" s="988" t="s">
        <v>3932</v>
      </c>
      <c r="Q115" s="988" t="s">
        <v>706</v>
      </c>
      <c r="R115" s="923"/>
      <c r="S115" s="988" t="s">
        <v>3933</v>
      </c>
      <c r="T115" s="923"/>
      <c r="U115" s="988" t="b">
        <v>0</v>
      </c>
      <c r="V115" s="923"/>
      <c r="W115" s="988" t="s">
        <v>2281</v>
      </c>
      <c r="X115" s="923"/>
      <c r="Y115" s="923"/>
      <c r="Z115" s="988" t="b">
        <v>0</v>
      </c>
      <c r="AA115" s="988" t="s">
        <v>3934</v>
      </c>
      <c r="AB115" s="988" t="s">
        <v>3935</v>
      </c>
      <c r="AC115" s="988" t="b">
        <v>1</v>
      </c>
      <c r="AD115" s="988" t="b">
        <v>0</v>
      </c>
      <c r="AE115" s="988" t="b">
        <v>0</v>
      </c>
      <c r="AF115" s="988" t="b">
        <v>0</v>
      </c>
      <c r="AG115" s="988" t="b">
        <v>0</v>
      </c>
      <c r="AH115" s="988" t="b">
        <v>0</v>
      </c>
      <c r="AI115" s="923"/>
      <c r="AJ115" s="923"/>
      <c r="AK115" s="988" t="s">
        <v>3936</v>
      </c>
      <c r="AL115" s="988" t="s">
        <v>2286</v>
      </c>
      <c r="AM115" s="988" t="b">
        <v>1</v>
      </c>
      <c r="AN115" s="923"/>
      <c r="AO115" s="923"/>
      <c r="AP115" s="988" t="s">
        <v>255</v>
      </c>
      <c r="AQ115" s="988" t="s">
        <v>3937</v>
      </c>
      <c r="AR115" s="988" t="s">
        <v>2216</v>
      </c>
      <c r="AS115" s="988" t="s">
        <v>724</v>
      </c>
      <c r="AT115" s="988" t="s">
        <v>721</v>
      </c>
      <c r="AU115" s="988" t="s">
        <v>722</v>
      </c>
      <c r="AV115" s="988" t="s">
        <v>723</v>
      </c>
      <c r="AW115" s="988" t="s">
        <v>717</v>
      </c>
      <c r="AX115" s="988" t="b">
        <v>0</v>
      </c>
      <c r="AZ115" s="923"/>
      <c r="BA115" s="923"/>
      <c r="BB115" s="988" t="b">
        <v>0</v>
      </c>
      <c r="BC115" s="988" t="b">
        <v>0</v>
      </c>
      <c r="BD115" s="988" t="b">
        <v>0</v>
      </c>
      <c r="BE115" s="923"/>
      <c r="BF115" s="988" t="b">
        <v>0</v>
      </c>
      <c r="BG115" s="988" t="s">
        <v>718</v>
      </c>
      <c r="BH115" s="988" t="s">
        <v>2217</v>
      </c>
      <c r="BI115" s="923"/>
      <c r="BJ115" s="923"/>
      <c r="BL115" s="988" t="s">
        <v>3938</v>
      </c>
      <c r="BM115" s="988" t="s">
        <v>3939</v>
      </c>
      <c r="BN115" s="988" t="s">
        <v>3940</v>
      </c>
      <c r="BO115" s="988" t="s">
        <v>2206</v>
      </c>
      <c r="BP115" s="988" t="s">
        <v>2207</v>
      </c>
      <c r="BQ115" s="988" t="s">
        <v>2208</v>
      </c>
      <c r="BR115" s="923"/>
      <c r="BS115" s="923"/>
      <c r="BT115" s="923"/>
      <c r="BU115" s="988">
        <v>7.711009412E9</v>
      </c>
      <c r="BV115" s="923"/>
      <c r="BW115" s="988" t="s">
        <v>2220</v>
      </c>
      <c r="BX115" s="988" t="s">
        <v>3940</v>
      </c>
      <c r="BY115" s="988" t="s">
        <v>3941</v>
      </c>
      <c r="BZ115" s="923"/>
      <c r="CA115" s="988">
        <v>92130.0</v>
      </c>
      <c r="CB115" s="923"/>
      <c r="CC115" s="988" t="s">
        <v>297</v>
      </c>
      <c r="CD115" s="988" t="s">
        <v>3942</v>
      </c>
      <c r="CE115" s="1060">
        <v>25967.0</v>
      </c>
      <c r="CG115" s="923"/>
      <c r="CH115" s="988" t="s">
        <v>3933</v>
      </c>
      <c r="CI115" s="988">
        <v>2026.0</v>
      </c>
      <c r="CK115" s="923"/>
      <c r="CL115" s="988">
        <v>7.711009412E9</v>
      </c>
      <c r="CM115" s="988" t="s">
        <v>2224</v>
      </c>
      <c r="CN115" s="923"/>
      <c r="CO115" s="988" t="b">
        <v>0</v>
      </c>
      <c r="CP115" s="988" t="s">
        <v>3943</v>
      </c>
      <c r="CQ115" s="988" t="s">
        <v>2967</v>
      </c>
      <c r="CR115" s="988" t="b">
        <v>0</v>
      </c>
      <c r="CS115" s="988" t="b">
        <v>0</v>
      </c>
      <c r="CT115" s="988" t="s">
        <v>2226</v>
      </c>
      <c r="CU115" s="923"/>
      <c r="CV115" s="988" t="s">
        <v>3944</v>
      </c>
      <c r="CW115" s="923"/>
      <c r="CX115" s="923"/>
      <c r="CY115" s="923"/>
      <c r="CZ115" s="988" t="s">
        <v>727</v>
      </c>
      <c r="DA115" s="923"/>
      <c r="DB115" s="988" t="s">
        <v>2228</v>
      </c>
      <c r="DC115" s="923"/>
      <c r="DD115" s="988" t="s">
        <v>2367</v>
      </c>
      <c r="DE115" s="988" t="s">
        <v>885</v>
      </c>
      <c r="DF115" s="923"/>
      <c r="DG115" s="923"/>
      <c r="DH115" s="923"/>
    </row>
    <row r="116">
      <c r="A116" s="988">
        <v>1.593990156E9</v>
      </c>
      <c r="B116" s="988" t="s">
        <v>2439</v>
      </c>
      <c r="C116" s="988" t="s">
        <v>2440</v>
      </c>
      <c r="D116" s="988" t="s">
        <v>2441</v>
      </c>
      <c r="E116" s="988" t="s">
        <v>3945</v>
      </c>
      <c r="F116" s="988" t="s">
        <v>32</v>
      </c>
      <c r="H116" s="923"/>
      <c r="J116" s="1056"/>
      <c r="K116" s="1056"/>
      <c r="L116" s="923"/>
      <c r="M116" s="923"/>
      <c r="N116" s="923"/>
      <c r="P116" s="988" t="s">
        <v>3946</v>
      </c>
      <c r="Q116" s="988" t="s">
        <v>706</v>
      </c>
      <c r="R116" s="923"/>
      <c r="S116" s="988" t="s">
        <v>3947</v>
      </c>
      <c r="T116" s="988" t="s">
        <v>2073</v>
      </c>
      <c r="U116" s="988" t="b">
        <v>0</v>
      </c>
      <c r="V116" s="988" t="s">
        <v>306</v>
      </c>
      <c r="W116" s="988" t="s">
        <v>2281</v>
      </c>
      <c r="X116" s="988" t="s">
        <v>306</v>
      </c>
      <c r="Z116" s="988" t="b">
        <v>0</v>
      </c>
      <c r="AA116" s="988" t="s">
        <v>3948</v>
      </c>
      <c r="AB116" s="988" t="s">
        <v>3949</v>
      </c>
      <c r="AC116" s="988" t="b">
        <v>1</v>
      </c>
      <c r="AD116" s="988" t="b">
        <v>0</v>
      </c>
      <c r="AE116" s="988" t="b">
        <v>0</v>
      </c>
      <c r="AF116" s="988" t="b">
        <v>0</v>
      </c>
      <c r="AG116" s="988" t="b">
        <v>0</v>
      </c>
      <c r="AH116" s="988" t="b">
        <v>0</v>
      </c>
      <c r="AI116" s="923"/>
      <c r="AJ116" s="923"/>
      <c r="AK116" s="988" t="s">
        <v>3950</v>
      </c>
      <c r="AL116" s="988" t="s">
        <v>2286</v>
      </c>
      <c r="AM116" s="988" t="b">
        <v>1</v>
      </c>
      <c r="AN116" s="923"/>
      <c r="AO116" s="988" t="s">
        <v>306</v>
      </c>
      <c r="AP116" s="988" t="s">
        <v>255</v>
      </c>
      <c r="AQ116" s="988" t="s">
        <v>3951</v>
      </c>
      <c r="AR116" s="988" t="s">
        <v>2216</v>
      </c>
      <c r="AS116" s="988" t="s">
        <v>1200</v>
      </c>
      <c r="AT116" s="988" t="s">
        <v>721</v>
      </c>
      <c r="AU116" s="988" t="s">
        <v>722</v>
      </c>
      <c r="AV116" s="988" t="s">
        <v>723</v>
      </c>
      <c r="AW116" s="988" t="s">
        <v>717</v>
      </c>
      <c r="AX116" s="988" t="b">
        <v>0</v>
      </c>
      <c r="BA116" s="923"/>
      <c r="BB116" s="988" t="b">
        <v>0</v>
      </c>
      <c r="BC116" s="988" t="b">
        <v>0</v>
      </c>
      <c r="BD116" s="988" t="b">
        <v>0</v>
      </c>
      <c r="BE116" s="923"/>
      <c r="BF116" s="988" t="b">
        <v>0</v>
      </c>
      <c r="BG116" s="988" t="s">
        <v>718</v>
      </c>
      <c r="BH116" s="988" t="s">
        <v>2217</v>
      </c>
      <c r="BI116" s="923"/>
      <c r="BJ116" s="923"/>
      <c r="BL116" s="988" t="s">
        <v>3952</v>
      </c>
      <c r="BM116" s="988" t="s">
        <v>3953</v>
      </c>
      <c r="BN116" s="988" t="s">
        <v>3954</v>
      </c>
      <c r="BO116" s="988" t="s">
        <v>2206</v>
      </c>
      <c r="BP116" s="988" t="s">
        <v>2207</v>
      </c>
      <c r="BQ116" s="988" t="s">
        <v>2208</v>
      </c>
      <c r="BR116" s="923"/>
      <c r="BS116" s="988" t="s">
        <v>306</v>
      </c>
      <c r="BU116" s="988">
        <v>5.537276135E9</v>
      </c>
      <c r="BW116" s="988" t="s">
        <v>2220</v>
      </c>
      <c r="BX116" s="988" t="s">
        <v>3954</v>
      </c>
      <c r="BY116" s="988" t="s">
        <v>3955</v>
      </c>
      <c r="BZ116" s="988" t="s">
        <v>306</v>
      </c>
      <c r="CA116" s="988">
        <v>4250.0</v>
      </c>
      <c r="CB116" s="923"/>
      <c r="CC116" s="988" t="s">
        <v>297</v>
      </c>
      <c r="CD116" s="988" t="s">
        <v>3956</v>
      </c>
      <c r="CE116" s="1060">
        <v>30586.0</v>
      </c>
      <c r="CF116" s="1056"/>
      <c r="CG116" s="988" t="s">
        <v>306</v>
      </c>
      <c r="CH116" s="988" t="s">
        <v>3957</v>
      </c>
      <c r="CI116" s="988">
        <v>2027.0</v>
      </c>
      <c r="CJ116" s="923"/>
      <c r="CK116" s="988" t="s">
        <v>306</v>
      </c>
      <c r="CL116" s="988">
        <v>5.537276135E9</v>
      </c>
      <c r="CM116" s="988" t="s">
        <v>2224</v>
      </c>
      <c r="CN116" s="923"/>
      <c r="CO116" s="988" t="b">
        <v>0</v>
      </c>
      <c r="CP116" s="988" t="s">
        <v>3958</v>
      </c>
      <c r="CQ116" s="988" t="s">
        <v>2143</v>
      </c>
      <c r="CR116" s="988" t="b">
        <v>0</v>
      </c>
      <c r="CS116" s="988" t="b">
        <v>0</v>
      </c>
      <c r="CT116" s="988" t="s">
        <v>2470</v>
      </c>
      <c r="CU116" s="923"/>
      <c r="CV116" s="988" t="s">
        <v>3959</v>
      </c>
      <c r="CW116" s="923"/>
      <c r="CX116" s="923"/>
      <c r="CY116" s="923"/>
      <c r="CZ116" s="988" t="s">
        <v>727</v>
      </c>
      <c r="DA116" s="923"/>
      <c r="DB116" s="988" t="s">
        <v>2228</v>
      </c>
      <c r="DC116" s="923"/>
      <c r="DD116" s="988" t="s">
        <v>2229</v>
      </c>
      <c r="DE116" s="988" t="s">
        <v>1059</v>
      </c>
      <c r="DF116" s="923"/>
      <c r="DG116" s="923"/>
      <c r="DH116" s="923"/>
      <c r="DJ116" s="1056"/>
    </row>
    <row r="117">
      <c r="A117" s="988">
        <v>1.770445501E9</v>
      </c>
      <c r="B117" s="988" t="s">
        <v>703</v>
      </c>
      <c r="C117" s="988" t="s">
        <v>704</v>
      </c>
      <c r="D117" s="988" t="s">
        <v>705</v>
      </c>
      <c r="E117" s="988" t="s">
        <v>3960</v>
      </c>
      <c r="F117" s="988" t="s">
        <v>32</v>
      </c>
      <c r="G117" s="923"/>
      <c r="H117" s="923"/>
      <c r="I117" s="923"/>
      <c r="J117" s="923"/>
      <c r="K117" s="923"/>
      <c r="L117" s="923"/>
      <c r="M117" s="923"/>
      <c r="N117" s="923"/>
      <c r="P117" s="988" t="s">
        <v>3961</v>
      </c>
      <c r="Q117" s="988" t="s">
        <v>706</v>
      </c>
      <c r="R117" s="923"/>
      <c r="S117" s="988" t="s">
        <v>3962</v>
      </c>
      <c r="T117" s="923"/>
      <c r="U117" s="988" t="b">
        <v>0</v>
      </c>
      <c r="V117" s="923"/>
      <c r="W117" s="988" t="s">
        <v>2281</v>
      </c>
      <c r="X117" s="923"/>
      <c r="Y117" s="923"/>
      <c r="Z117" s="988" t="b">
        <v>0</v>
      </c>
      <c r="AA117" s="988" t="s">
        <v>3963</v>
      </c>
      <c r="AB117" s="988" t="s">
        <v>297</v>
      </c>
      <c r="AC117" s="988" t="b">
        <v>1</v>
      </c>
      <c r="AD117" s="988" t="b">
        <v>0</v>
      </c>
      <c r="AE117" s="988" t="b">
        <v>0</v>
      </c>
      <c r="AF117" s="988" t="b">
        <v>0</v>
      </c>
      <c r="AG117" s="988" t="b">
        <v>0</v>
      </c>
      <c r="AH117" s="988" t="b">
        <v>0</v>
      </c>
      <c r="AI117" s="923"/>
      <c r="AJ117" s="923"/>
      <c r="AK117" s="988" t="s">
        <v>3964</v>
      </c>
      <c r="AL117" s="988" t="s">
        <v>2691</v>
      </c>
      <c r="AM117" s="988" t="b">
        <v>1</v>
      </c>
      <c r="AN117" s="923"/>
      <c r="AO117" s="923"/>
      <c r="AP117" s="988" t="s">
        <v>255</v>
      </c>
      <c r="AQ117" s="988" t="s">
        <v>3965</v>
      </c>
      <c r="AR117" s="988" t="s">
        <v>2216</v>
      </c>
      <c r="AS117" s="988" t="s">
        <v>1200</v>
      </c>
      <c r="AT117" s="988" t="s">
        <v>721</v>
      </c>
      <c r="AU117" s="988" t="s">
        <v>722</v>
      </c>
      <c r="AV117" s="988" t="s">
        <v>723</v>
      </c>
      <c r="AW117" s="988" t="s">
        <v>717</v>
      </c>
      <c r="AX117" s="988" t="b">
        <v>0</v>
      </c>
      <c r="AZ117" s="923"/>
      <c r="BA117" s="923"/>
      <c r="BB117" s="988" t="b">
        <v>0</v>
      </c>
      <c r="BC117" s="988" t="b">
        <v>0</v>
      </c>
      <c r="BD117" s="988" t="b">
        <v>0</v>
      </c>
      <c r="BE117" s="923"/>
      <c r="BF117" s="988" t="b">
        <v>0</v>
      </c>
      <c r="BG117" s="988" t="s">
        <v>718</v>
      </c>
      <c r="BH117" s="988" t="s">
        <v>2217</v>
      </c>
      <c r="BI117" s="923"/>
      <c r="BJ117" s="923"/>
      <c r="BL117" s="988" t="s">
        <v>3966</v>
      </c>
      <c r="BM117" s="988" t="s">
        <v>3967</v>
      </c>
      <c r="BN117" s="988" t="s">
        <v>3968</v>
      </c>
      <c r="BO117" s="988" t="s">
        <v>2206</v>
      </c>
      <c r="BP117" s="988" t="s">
        <v>2207</v>
      </c>
      <c r="BQ117" s="988" t="s">
        <v>2208</v>
      </c>
      <c r="BR117" s="923"/>
      <c r="BS117" s="923"/>
      <c r="BT117" s="923"/>
      <c r="BU117" s="988">
        <v>5.215582079492E12</v>
      </c>
      <c r="BV117" s="923"/>
      <c r="BW117" s="988" t="s">
        <v>2220</v>
      </c>
      <c r="BX117" s="988" t="s">
        <v>3969</v>
      </c>
      <c r="BY117" s="988" t="s">
        <v>3970</v>
      </c>
      <c r="BZ117" s="923"/>
      <c r="CA117" s="988">
        <v>52970.0</v>
      </c>
      <c r="CB117" s="923"/>
      <c r="CC117" s="988" t="s">
        <v>297</v>
      </c>
      <c r="CD117" s="988" t="s">
        <v>3971</v>
      </c>
      <c r="CE117" s="1060">
        <v>27934.0</v>
      </c>
      <c r="CF117" s="1056"/>
      <c r="CG117" s="923"/>
      <c r="CH117" s="988" t="s">
        <v>2384</v>
      </c>
      <c r="CI117" s="988">
        <v>2028.0</v>
      </c>
      <c r="CJ117" s="923"/>
      <c r="CK117" s="923"/>
      <c r="CL117" s="988">
        <v>5.582079492E9</v>
      </c>
      <c r="CM117" s="988" t="s">
        <v>2224</v>
      </c>
      <c r="CN117" s="923"/>
      <c r="CO117" s="988" t="b">
        <v>0</v>
      </c>
      <c r="CP117" s="988" t="s">
        <v>3972</v>
      </c>
      <c r="CQ117" s="923"/>
      <c r="CR117" s="988" t="b">
        <v>0</v>
      </c>
      <c r="CS117" s="988" t="b">
        <v>0</v>
      </c>
      <c r="CT117" s="988" t="s">
        <v>3973</v>
      </c>
      <c r="CU117" s="923"/>
      <c r="CV117" s="988" t="s">
        <v>3974</v>
      </c>
      <c r="CW117" s="923"/>
      <c r="CX117" s="923"/>
      <c r="CY117" s="923"/>
      <c r="CZ117" s="988" t="s">
        <v>727</v>
      </c>
      <c r="DA117" s="923"/>
      <c r="DB117" s="988" t="s">
        <v>2228</v>
      </c>
      <c r="DC117" s="923"/>
      <c r="DD117" s="988" t="s">
        <v>2327</v>
      </c>
      <c r="DE117" s="923"/>
      <c r="DF117" s="923"/>
      <c r="DG117" s="923"/>
      <c r="DH117" s="923"/>
      <c r="DJ117" s="1056"/>
    </row>
    <row r="118">
      <c r="A118" s="988">
        <v>1.671456994E9</v>
      </c>
      <c r="B118" s="988" t="s">
        <v>929</v>
      </c>
      <c r="C118" s="988" t="s">
        <v>930</v>
      </c>
      <c r="D118" s="988" t="s">
        <v>931</v>
      </c>
      <c r="E118" s="988" t="s">
        <v>3975</v>
      </c>
      <c r="F118" s="988" t="s">
        <v>32</v>
      </c>
      <c r="H118" s="923"/>
      <c r="L118" s="923"/>
      <c r="M118" s="923"/>
      <c r="P118" s="988" t="s">
        <v>3976</v>
      </c>
      <c r="Q118" s="988" t="s">
        <v>706</v>
      </c>
      <c r="R118" s="923"/>
      <c r="S118" s="988" t="s">
        <v>2524</v>
      </c>
      <c r="T118" s="988" t="s">
        <v>2073</v>
      </c>
      <c r="U118" s="988" t="b">
        <v>0</v>
      </c>
      <c r="V118" s="923"/>
      <c r="W118" s="923"/>
      <c r="X118" s="988" t="s">
        <v>306</v>
      </c>
      <c r="Z118" s="988" t="b">
        <v>0</v>
      </c>
      <c r="AA118" s="988" t="s">
        <v>3977</v>
      </c>
      <c r="AB118" s="988" t="s">
        <v>2234</v>
      </c>
      <c r="AC118" s="988" t="b">
        <v>1</v>
      </c>
      <c r="AD118" s="988" t="b">
        <v>0</v>
      </c>
      <c r="AE118" s="988" t="b">
        <v>0</v>
      </c>
      <c r="AF118" s="988" t="b">
        <v>0</v>
      </c>
      <c r="AG118" s="988" t="b">
        <v>0</v>
      </c>
      <c r="AH118" s="988" t="b">
        <v>0</v>
      </c>
      <c r="AI118" s="923"/>
      <c r="AJ118" s="923"/>
      <c r="AK118" s="988" t="s">
        <v>3881</v>
      </c>
      <c r="AL118" s="988" t="s">
        <v>3581</v>
      </c>
      <c r="AM118" s="988" t="b">
        <v>1</v>
      </c>
      <c r="AN118" s="923"/>
      <c r="AO118" s="923"/>
      <c r="AP118" s="988" t="s">
        <v>255</v>
      </c>
      <c r="AQ118" s="988" t="s">
        <v>3978</v>
      </c>
      <c r="AR118" s="988" t="s">
        <v>2216</v>
      </c>
      <c r="AS118" s="988" t="s">
        <v>1200</v>
      </c>
      <c r="AT118" s="988" t="s">
        <v>721</v>
      </c>
      <c r="AU118" s="988" t="s">
        <v>722</v>
      </c>
      <c r="AV118" s="988" t="s">
        <v>723</v>
      </c>
      <c r="AW118" s="988" t="s">
        <v>717</v>
      </c>
      <c r="AX118" s="988" t="b">
        <v>0</v>
      </c>
      <c r="BA118" s="923"/>
      <c r="BB118" s="988" t="b">
        <v>0</v>
      </c>
      <c r="BC118" s="988" t="b">
        <v>0</v>
      </c>
      <c r="BD118" s="988" t="b">
        <v>0</v>
      </c>
      <c r="BE118" s="923"/>
      <c r="BF118" s="988" t="b">
        <v>0</v>
      </c>
      <c r="BG118" s="988" t="s">
        <v>718</v>
      </c>
      <c r="BH118" s="988" t="s">
        <v>2217</v>
      </c>
      <c r="BI118" s="923"/>
      <c r="BJ118" s="923"/>
      <c r="BL118" s="923"/>
      <c r="BM118" s="988" t="s">
        <v>3979</v>
      </c>
      <c r="BN118" s="988" t="s">
        <v>3980</v>
      </c>
      <c r="BO118" s="988" t="s">
        <v>2206</v>
      </c>
      <c r="BP118" s="988" t="s">
        <v>2207</v>
      </c>
      <c r="BQ118" s="988" t="s">
        <v>2208</v>
      </c>
      <c r="BR118" s="923"/>
      <c r="BS118" s="988" t="s">
        <v>306</v>
      </c>
      <c r="BU118" s="988">
        <v>5.554128091E9</v>
      </c>
      <c r="BW118" s="988" t="s">
        <v>2220</v>
      </c>
      <c r="BX118" s="988" t="s">
        <v>3980</v>
      </c>
      <c r="BY118" s="988" t="s">
        <v>3981</v>
      </c>
      <c r="BZ118" s="923"/>
      <c r="CA118" s="988">
        <v>3310.0</v>
      </c>
      <c r="CB118" s="923"/>
      <c r="CC118" s="988" t="s">
        <v>297</v>
      </c>
      <c r="CD118" s="988" t="s">
        <v>3982</v>
      </c>
      <c r="CE118" s="1060">
        <v>20639.0</v>
      </c>
      <c r="CF118" s="1056"/>
      <c r="CG118" s="923"/>
      <c r="CH118" s="988" t="s">
        <v>2243</v>
      </c>
      <c r="CI118" s="988">
        <v>2027.0</v>
      </c>
      <c r="CJ118" s="923"/>
      <c r="CK118" s="923"/>
      <c r="CL118" s="988">
        <v>5.554128091E9</v>
      </c>
      <c r="CM118" s="988" t="s">
        <v>2224</v>
      </c>
      <c r="CN118" s="923"/>
      <c r="CO118" s="988" t="b">
        <v>0</v>
      </c>
      <c r="CP118" s="988" t="s">
        <v>3983</v>
      </c>
      <c r="CQ118" s="923"/>
      <c r="CR118" s="988" t="b">
        <v>0</v>
      </c>
      <c r="CS118" s="988" t="b">
        <v>0</v>
      </c>
      <c r="CT118" s="988" t="s">
        <v>2699</v>
      </c>
      <c r="CU118" s="923"/>
      <c r="CV118" s="988" t="s">
        <v>3984</v>
      </c>
      <c r="CW118" s="923"/>
      <c r="CX118" s="923"/>
      <c r="CY118" s="923"/>
      <c r="CZ118" s="988" t="s">
        <v>727</v>
      </c>
      <c r="DA118" s="923"/>
      <c r="DB118" s="988" t="s">
        <v>2228</v>
      </c>
      <c r="DC118" s="923"/>
      <c r="DD118" s="988" t="s">
        <v>2229</v>
      </c>
      <c r="DE118" s="923"/>
      <c r="DF118" s="923"/>
      <c r="DG118" s="923"/>
      <c r="DH118" s="923"/>
      <c r="DJ118" s="1056"/>
    </row>
    <row r="119">
      <c r="A119" s="988">
        <v>1.739141569E9</v>
      </c>
      <c r="B119" s="988" t="s">
        <v>929</v>
      </c>
      <c r="C119" s="988" t="s">
        <v>930</v>
      </c>
      <c r="D119" s="988" t="s">
        <v>931</v>
      </c>
      <c r="E119" s="988" t="s">
        <v>3985</v>
      </c>
      <c r="F119" s="988" t="s">
        <v>32</v>
      </c>
      <c r="G119" s="923"/>
      <c r="H119" s="923"/>
      <c r="I119" s="923"/>
      <c r="J119" s="923"/>
      <c r="K119" s="923"/>
      <c r="L119" s="923"/>
      <c r="M119" s="923"/>
      <c r="N119" s="923"/>
      <c r="P119" s="988" t="s">
        <v>3986</v>
      </c>
      <c r="Q119" s="988" t="s">
        <v>706</v>
      </c>
      <c r="R119" s="923"/>
      <c r="S119" s="988" t="s">
        <v>3987</v>
      </c>
      <c r="T119" s="988" t="s">
        <v>2073</v>
      </c>
      <c r="U119" s="988" t="b">
        <v>0</v>
      </c>
      <c r="V119" s="923"/>
      <c r="W119" s="923"/>
      <c r="X119" s="988" t="s">
        <v>306</v>
      </c>
      <c r="Y119" s="923"/>
      <c r="Z119" s="988" t="b">
        <v>0</v>
      </c>
      <c r="AA119" s="988" t="s">
        <v>3988</v>
      </c>
      <c r="AB119" s="988" t="s">
        <v>3989</v>
      </c>
      <c r="AC119" s="988" t="b">
        <v>1</v>
      </c>
      <c r="AD119" s="988" t="b">
        <v>0</v>
      </c>
      <c r="AE119" s="988" t="b">
        <v>0</v>
      </c>
      <c r="AF119" s="988" t="b">
        <v>0</v>
      </c>
      <c r="AG119" s="988" t="b">
        <v>0</v>
      </c>
      <c r="AH119" s="988" t="b">
        <v>0</v>
      </c>
      <c r="AI119" s="923"/>
      <c r="AJ119" s="923"/>
      <c r="AK119" s="988" t="s">
        <v>3990</v>
      </c>
      <c r="AL119" s="988" t="s">
        <v>2214</v>
      </c>
      <c r="AM119" s="988" t="b">
        <v>1</v>
      </c>
      <c r="AN119" s="923"/>
      <c r="AO119" s="923"/>
      <c r="AP119" s="988" t="s">
        <v>3991</v>
      </c>
      <c r="AQ119" s="988" t="s">
        <v>3992</v>
      </c>
      <c r="AR119" s="988" t="s">
        <v>2216</v>
      </c>
      <c r="AS119" s="988" t="s">
        <v>724</v>
      </c>
      <c r="AT119" s="988" t="s">
        <v>721</v>
      </c>
      <c r="AU119" s="988" t="s">
        <v>722</v>
      </c>
      <c r="AV119" s="988" t="s">
        <v>723</v>
      </c>
      <c r="AW119" s="988" t="s">
        <v>717</v>
      </c>
      <c r="AX119" s="988" t="b">
        <v>0</v>
      </c>
      <c r="AZ119" s="923"/>
      <c r="BA119" s="923"/>
      <c r="BB119" s="988" t="b">
        <v>0</v>
      </c>
      <c r="BC119" s="988" t="b">
        <v>0</v>
      </c>
      <c r="BD119" s="988" t="b">
        <v>0</v>
      </c>
      <c r="BE119" s="923"/>
      <c r="BF119" s="988" t="b">
        <v>0</v>
      </c>
      <c r="BG119" s="988" t="s">
        <v>718</v>
      </c>
      <c r="BH119" s="988" t="s">
        <v>2217</v>
      </c>
      <c r="BI119" s="923"/>
      <c r="BJ119" s="923"/>
      <c r="BL119" s="923"/>
      <c r="BM119" s="988" t="s">
        <v>3993</v>
      </c>
      <c r="BN119" s="988" t="s">
        <v>3994</v>
      </c>
      <c r="BO119" s="988" t="s">
        <v>2039</v>
      </c>
      <c r="BP119" s="988" t="s">
        <v>2040</v>
      </c>
      <c r="BQ119" s="988" t="s">
        <v>2041</v>
      </c>
      <c r="BR119" s="923"/>
      <c r="BS119" s="923"/>
      <c r="BT119" s="923"/>
      <c r="BU119" s="988">
        <v>2.411236627E9</v>
      </c>
      <c r="BV119" s="923"/>
      <c r="BW119" s="988" t="s">
        <v>2220</v>
      </c>
      <c r="BX119" s="988" t="s">
        <v>3994</v>
      </c>
      <c r="BY119" s="988" t="s">
        <v>3995</v>
      </c>
      <c r="BZ119" s="923"/>
      <c r="CA119" s="988">
        <v>90300.0</v>
      </c>
      <c r="CB119" s="923"/>
      <c r="CC119" s="988" t="s">
        <v>297</v>
      </c>
      <c r="CD119" s="988" t="s">
        <v>3996</v>
      </c>
      <c r="CE119" s="1060">
        <v>28462.0</v>
      </c>
      <c r="CG119" s="923"/>
      <c r="CH119" s="988" t="s">
        <v>3997</v>
      </c>
      <c r="CI119" s="988">
        <v>2024.0</v>
      </c>
      <c r="CK119" s="923"/>
      <c r="CL119" s="988">
        <v>2.411236627E9</v>
      </c>
      <c r="CM119" s="988" t="s">
        <v>2224</v>
      </c>
      <c r="CN119" s="923"/>
      <c r="CO119" s="988" t="b">
        <v>0</v>
      </c>
      <c r="CP119" s="988" t="s">
        <v>3998</v>
      </c>
      <c r="CQ119" s="923"/>
      <c r="CR119" s="988" t="b">
        <v>0</v>
      </c>
      <c r="CS119" s="988" t="b">
        <v>0</v>
      </c>
      <c r="CT119" s="988" t="s">
        <v>3999</v>
      </c>
      <c r="CU119" s="923"/>
      <c r="CV119" s="988" t="s">
        <v>4000</v>
      </c>
      <c r="CW119" s="923"/>
      <c r="CX119" s="923"/>
      <c r="CY119" s="923"/>
      <c r="CZ119" s="988" t="s">
        <v>727</v>
      </c>
      <c r="DA119" s="923"/>
      <c r="DB119" s="988" t="s">
        <v>2228</v>
      </c>
      <c r="DC119" s="923"/>
      <c r="DD119" s="988" t="s">
        <v>4001</v>
      </c>
      <c r="DE119" s="923"/>
      <c r="DF119" s="923"/>
      <c r="DG119" s="923"/>
      <c r="DH119" s="923"/>
      <c r="DJ119" s="1056"/>
    </row>
    <row r="120">
      <c r="A120" s="988">
        <v>1.653317893E9</v>
      </c>
      <c r="B120" s="988" t="s">
        <v>703</v>
      </c>
      <c r="C120" s="988" t="s">
        <v>704</v>
      </c>
      <c r="D120" s="988" t="s">
        <v>705</v>
      </c>
      <c r="E120" s="988" t="s">
        <v>4002</v>
      </c>
      <c r="F120" s="988" t="s">
        <v>32</v>
      </c>
      <c r="G120" s="923"/>
      <c r="H120" s="923"/>
      <c r="I120" s="923"/>
      <c r="J120" s="923"/>
      <c r="K120" s="923"/>
      <c r="L120" s="923"/>
      <c r="M120" s="923"/>
      <c r="N120" s="923"/>
      <c r="P120" s="988" t="s">
        <v>4003</v>
      </c>
      <c r="Q120" s="988" t="s">
        <v>706</v>
      </c>
      <c r="R120" s="923"/>
      <c r="S120" s="988" t="s">
        <v>4004</v>
      </c>
      <c r="T120" s="988" t="s">
        <v>2073</v>
      </c>
      <c r="U120" s="988" t="b">
        <v>0</v>
      </c>
      <c r="V120" s="923"/>
      <c r="W120" s="988" t="s">
        <v>2281</v>
      </c>
      <c r="X120" s="988" t="s">
        <v>306</v>
      </c>
      <c r="Y120" s="923"/>
      <c r="Z120" s="988" t="b">
        <v>0</v>
      </c>
      <c r="AA120" s="988" t="s">
        <v>4005</v>
      </c>
      <c r="AB120" s="988" t="s">
        <v>297</v>
      </c>
      <c r="AC120" s="988" t="b">
        <v>1</v>
      </c>
      <c r="AD120" s="988" t="b">
        <v>0</v>
      </c>
      <c r="AE120" s="988" t="b">
        <v>0</v>
      </c>
      <c r="AF120" s="988" t="b">
        <v>0</v>
      </c>
      <c r="AG120" s="988" t="b">
        <v>0</v>
      </c>
      <c r="AH120" s="988" t="b">
        <v>0</v>
      </c>
      <c r="AI120" s="923"/>
      <c r="AJ120" s="923"/>
      <c r="AK120" s="988" t="s">
        <v>4006</v>
      </c>
      <c r="AL120" s="988" t="s">
        <v>2691</v>
      </c>
      <c r="AM120" s="988" t="b">
        <v>1</v>
      </c>
      <c r="AN120" s="923"/>
      <c r="AO120" s="923"/>
      <c r="AP120" s="988" t="s">
        <v>255</v>
      </c>
      <c r="AQ120" s="988" t="s">
        <v>4007</v>
      </c>
      <c r="AR120" s="988" t="s">
        <v>2216</v>
      </c>
      <c r="AS120" s="988" t="s">
        <v>1200</v>
      </c>
      <c r="AT120" s="988" t="s">
        <v>721</v>
      </c>
      <c r="AU120" s="988" t="s">
        <v>722</v>
      </c>
      <c r="AV120" s="988" t="s">
        <v>723</v>
      </c>
      <c r="AW120" s="988" t="s">
        <v>717</v>
      </c>
      <c r="AX120" s="988" t="b">
        <v>0</v>
      </c>
      <c r="AZ120" s="923"/>
      <c r="BA120" s="923"/>
      <c r="BB120" s="988" t="b">
        <v>0</v>
      </c>
      <c r="BC120" s="988" t="b">
        <v>0</v>
      </c>
      <c r="BD120" s="988" t="b">
        <v>0</v>
      </c>
      <c r="BE120" s="923"/>
      <c r="BF120" s="988" t="b">
        <v>0</v>
      </c>
      <c r="BG120" s="988" t="s">
        <v>718</v>
      </c>
      <c r="BH120" s="988" t="s">
        <v>2217</v>
      </c>
      <c r="BJ120" s="923"/>
      <c r="BL120" s="988" t="s">
        <v>4008</v>
      </c>
      <c r="BM120" s="988" t="s">
        <v>4009</v>
      </c>
      <c r="BN120" s="988" t="s">
        <v>4010</v>
      </c>
      <c r="BO120" s="988" t="s">
        <v>2206</v>
      </c>
      <c r="BP120" s="988" t="s">
        <v>2207</v>
      </c>
      <c r="BQ120" s="988" t="s">
        <v>2208</v>
      </c>
      <c r="BR120" s="923"/>
      <c r="BS120" s="923"/>
      <c r="BT120" s="923"/>
      <c r="BU120" s="988">
        <v>4.7310013E9</v>
      </c>
      <c r="BV120" s="923"/>
      <c r="BW120" s="988" t="s">
        <v>2220</v>
      </c>
      <c r="BX120" s="988" t="s">
        <v>4010</v>
      </c>
      <c r="BY120" s="988" t="s">
        <v>4011</v>
      </c>
      <c r="BZ120" s="923"/>
      <c r="CA120" s="988">
        <v>36250.0</v>
      </c>
      <c r="CB120" s="923"/>
      <c r="CC120" s="988" t="s">
        <v>297</v>
      </c>
      <c r="CD120" s="988" t="s">
        <v>4012</v>
      </c>
      <c r="CE120" s="1060">
        <v>21280.0</v>
      </c>
      <c r="CF120" s="923"/>
      <c r="CG120" s="923"/>
      <c r="CH120" s="988" t="s">
        <v>2473</v>
      </c>
      <c r="CI120" s="988">
        <v>2027.0</v>
      </c>
      <c r="CK120" s="923"/>
      <c r="CL120" s="988">
        <v>4.7310013E9</v>
      </c>
      <c r="CM120" s="988" t="s">
        <v>2224</v>
      </c>
      <c r="CN120" s="923"/>
      <c r="CO120" s="988" t="b">
        <v>0</v>
      </c>
      <c r="CP120" s="988" t="s">
        <v>4013</v>
      </c>
      <c r="CQ120" s="988" t="s">
        <v>4014</v>
      </c>
      <c r="CR120" s="988" t="b">
        <v>0</v>
      </c>
      <c r="CS120" s="988" t="b">
        <v>0</v>
      </c>
      <c r="CT120" s="988" t="s">
        <v>2699</v>
      </c>
      <c r="CU120" s="923"/>
      <c r="CV120" s="988" t="s">
        <v>4015</v>
      </c>
      <c r="CW120" s="923"/>
      <c r="CX120" s="923"/>
      <c r="CY120" s="923"/>
      <c r="CZ120" s="988" t="s">
        <v>727</v>
      </c>
      <c r="DA120" s="923"/>
      <c r="DB120" s="988" t="s">
        <v>2228</v>
      </c>
      <c r="DC120" s="923"/>
      <c r="DD120" s="988" t="s">
        <v>2473</v>
      </c>
      <c r="DE120" s="988" t="s">
        <v>4016</v>
      </c>
      <c r="DF120" s="923"/>
      <c r="DG120" s="923"/>
      <c r="DH120" s="923"/>
      <c r="DI120" s="923"/>
    </row>
    <row r="121">
      <c r="A121" s="988">
        <v>2.297556723E9</v>
      </c>
      <c r="B121" s="988" t="s">
        <v>929</v>
      </c>
      <c r="C121" s="988" t="s">
        <v>930</v>
      </c>
      <c r="D121" s="988" t="s">
        <v>931</v>
      </c>
      <c r="E121" s="988" t="s">
        <v>4017</v>
      </c>
      <c r="F121" s="988" t="s">
        <v>32</v>
      </c>
      <c r="G121" s="923"/>
      <c r="H121" s="923"/>
      <c r="I121" s="923"/>
      <c r="J121" s="923"/>
      <c r="K121" s="923"/>
      <c r="L121" s="923"/>
      <c r="M121" s="923"/>
      <c r="P121" s="988" t="s">
        <v>4018</v>
      </c>
      <c r="Q121" s="988" t="s">
        <v>706</v>
      </c>
      <c r="R121" s="923"/>
      <c r="S121" s="988" t="s">
        <v>4019</v>
      </c>
      <c r="T121" s="988" t="s">
        <v>2073</v>
      </c>
      <c r="U121" s="988" t="b">
        <v>0</v>
      </c>
      <c r="V121" s="988" t="s">
        <v>306</v>
      </c>
      <c r="W121" s="923"/>
      <c r="X121" s="988" t="s">
        <v>306</v>
      </c>
      <c r="Y121" s="923"/>
      <c r="Z121" s="988" t="b">
        <v>0</v>
      </c>
      <c r="AA121" s="988" t="s">
        <v>4020</v>
      </c>
      <c r="AB121" s="988" t="s">
        <v>297</v>
      </c>
      <c r="AC121" s="988" t="b">
        <v>1</v>
      </c>
      <c r="AD121" s="988" t="b">
        <v>0</v>
      </c>
      <c r="AE121" s="988" t="b">
        <v>0</v>
      </c>
      <c r="AF121" s="988" t="b">
        <v>0</v>
      </c>
      <c r="AG121" s="988" t="b">
        <v>0</v>
      </c>
      <c r="AH121" s="988" t="b">
        <v>0</v>
      </c>
      <c r="AI121" s="923"/>
      <c r="AJ121" s="923"/>
      <c r="AK121" s="988" t="s">
        <v>4021</v>
      </c>
      <c r="AL121" s="988" t="s">
        <v>2214</v>
      </c>
      <c r="AM121" s="988" t="b">
        <v>1</v>
      </c>
      <c r="AN121" s="923"/>
      <c r="AO121" s="988" t="s">
        <v>306</v>
      </c>
      <c r="AP121" s="988" t="s">
        <v>255</v>
      </c>
      <c r="AQ121" s="988" t="s">
        <v>4022</v>
      </c>
      <c r="AR121" s="988" t="s">
        <v>2216</v>
      </c>
      <c r="AS121" s="988" t="s">
        <v>1200</v>
      </c>
      <c r="AT121" s="988" t="s">
        <v>721</v>
      </c>
      <c r="AU121" s="988" t="s">
        <v>722</v>
      </c>
      <c r="AV121" s="988" t="s">
        <v>723</v>
      </c>
      <c r="AW121" s="988" t="s">
        <v>717</v>
      </c>
      <c r="AX121" s="988" t="b">
        <v>0</v>
      </c>
      <c r="AZ121" s="923"/>
      <c r="BA121" s="923"/>
      <c r="BB121" s="988" t="b">
        <v>0</v>
      </c>
      <c r="BC121" s="988" t="b">
        <v>0</v>
      </c>
      <c r="BD121" s="988" t="b">
        <v>0</v>
      </c>
      <c r="BE121" s="923"/>
      <c r="BF121" s="988" t="b">
        <v>0</v>
      </c>
      <c r="BG121" s="988" t="s">
        <v>718</v>
      </c>
      <c r="BH121" s="988" t="s">
        <v>2217</v>
      </c>
      <c r="BI121" s="923"/>
      <c r="BJ121" s="923"/>
      <c r="BL121" s="988" t="s">
        <v>306</v>
      </c>
      <c r="BM121" s="988" t="s">
        <v>4023</v>
      </c>
      <c r="BN121" s="988" t="s">
        <v>4024</v>
      </c>
      <c r="BO121" s="988" t="s">
        <v>2930</v>
      </c>
      <c r="BP121" s="988" t="s">
        <v>2931</v>
      </c>
      <c r="BQ121" s="988" t="s">
        <v>2932</v>
      </c>
      <c r="BR121" s="923"/>
      <c r="BS121" s="988" t="s">
        <v>306</v>
      </c>
      <c r="BT121" s="923"/>
      <c r="BU121" s="988">
        <v>7.776150474E9</v>
      </c>
      <c r="BV121" s="923"/>
      <c r="BW121" s="988" t="s">
        <v>2220</v>
      </c>
      <c r="BX121" s="988" t="s">
        <v>4025</v>
      </c>
      <c r="BY121" s="988" t="s">
        <v>4026</v>
      </c>
      <c r="BZ121" s="988" t="s">
        <v>306</v>
      </c>
      <c r="CA121" s="988">
        <v>62573.0</v>
      </c>
      <c r="CC121" s="988" t="s">
        <v>297</v>
      </c>
      <c r="CD121" s="988" t="s">
        <v>4027</v>
      </c>
      <c r="CE121" s="1060">
        <v>31902.0</v>
      </c>
      <c r="CG121" s="988" t="s">
        <v>306</v>
      </c>
      <c r="CH121" s="988" t="s">
        <v>4028</v>
      </c>
      <c r="CI121" s="988">
        <v>2032.0</v>
      </c>
      <c r="CK121" s="988" t="s">
        <v>306</v>
      </c>
      <c r="CL121" s="988">
        <v>7.776150474E9</v>
      </c>
      <c r="CM121" s="988" t="s">
        <v>2224</v>
      </c>
      <c r="CN121" s="923"/>
      <c r="CO121" s="988" t="b">
        <v>0</v>
      </c>
      <c r="CP121" s="988" t="s">
        <v>4029</v>
      </c>
      <c r="CQ121" s="923"/>
      <c r="CR121" s="988" t="b">
        <v>0</v>
      </c>
      <c r="CS121" s="988" t="b">
        <v>0</v>
      </c>
      <c r="CT121" s="988" t="s">
        <v>4030</v>
      </c>
      <c r="CU121" s="923"/>
      <c r="CV121" s="988" t="s">
        <v>4031</v>
      </c>
      <c r="CW121" s="923"/>
      <c r="CX121" s="923"/>
      <c r="CY121" s="923"/>
      <c r="CZ121" s="988" t="s">
        <v>727</v>
      </c>
      <c r="DA121" s="923"/>
      <c r="DB121" s="988" t="s">
        <v>2228</v>
      </c>
      <c r="DC121" s="923"/>
      <c r="DD121" s="988" t="s">
        <v>4032</v>
      </c>
      <c r="DE121" s="923"/>
      <c r="DF121" s="923"/>
      <c r="DG121" s="923"/>
      <c r="DH121" s="923"/>
    </row>
    <row r="122">
      <c r="A122" s="988">
        <v>1.705432389E9</v>
      </c>
      <c r="B122" s="988" t="s">
        <v>929</v>
      </c>
      <c r="C122" s="988" t="s">
        <v>930</v>
      </c>
      <c r="D122" s="988" t="s">
        <v>931</v>
      </c>
      <c r="E122" s="988" t="s">
        <v>4033</v>
      </c>
      <c r="F122" s="988" t="s">
        <v>32</v>
      </c>
      <c r="G122" s="923"/>
      <c r="H122" s="923"/>
      <c r="I122" s="923"/>
      <c r="J122" s="923"/>
      <c r="K122" s="923"/>
      <c r="L122" s="923"/>
      <c r="M122" s="923"/>
      <c r="P122" s="988" t="s">
        <v>4034</v>
      </c>
      <c r="Q122" s="988" t="s">
        <v>706</v>
      </c>
      <c r="R122" s="923"/>
      <c r="S122" s="988" t="s">
        <v>4035</v>
      </c>
      <c r="T122" s="923"/>
      <c r="U122" s="988" t="b">
        <v>0</v>
      </c>
      <c r="V122" s="923"/>
      <c r="W122" s="923"/>
      <c r="X122" s="988" t="s">
        <v>184</v>
      </c>
      <c r="Y122" s="923"/>
      <c r="Z122" s="988" t="b">
        <v>0</v>
      </c>
      <c r="AA122" s="988" t="s">
        <v>4036</v>
      </c>
      <c r="AB122" s="988" t="s">
        <v>297</v>
      </c>
      <c r="AC122" s="988" t="b">
        <v>1</v>
      </c>
      <c r="AD122" s="988" t="b">
        <v>0</v>
      </c>
      <c r="AE122" s="988" t="b">
        <v>0</v>
      </c>
      <c r="AF122" s="988" t="b">
        <v>0</v>
      </c>
      <c r="AG122" s="988" t="b">
        <v>0</v>
      </c>
      <c r="AH122" s="988" t="b">
        <v>0</v>
      </c>
      <c r="AI122" s="923"/>
      <c r="AJ122" s="923"/>
      <c r="AK122" s="988" t="s">
        <v>4037</v>
      </c>
      <c r="AL122" s="988" t="s">
        <v>2214</v>
      </c>
      <c r="AM122" s="988" t="b">
        <v>1</v>
      </c>
      <c r="AN122" s="923"/>
      <c r="AO122" s="923"/>
      <c r="AP122" s="988" t="s">
        <v>255</v>
      </c>
      <c r="AQ122" s="988" t="s">
        <v>4038</v>
      </c>
      <c r="AR122" s="988" t="s">
        <v>2216</v>
      </c>
      <c r="AS122" s="988" t="s">
        <v>724</v>
      </c>
      <c r="AT122" s="988" t="s">
        <v>721</v>
      </c>
      <c r="AU122" s="988" t="s">
        <v>722</v>
      </c>
      <c r="AV122" s="988" t="s">
        <v>723</v>
      </c>
      <c r="AW122" s="988" t="s">
        <v>717</v>
      </c>
      <c r="AX122" s="988" t="b">
        <v>0</v>
      </c>
      <c r="AZ122" s="923"/>
      <c r="BA122" s="923"/>
      <c r="BB122" s="988" t="b">
        <v>0</v>
      </c>
      <c r="BC122" s="988" t="b">
        <v>0</v>
      </c>
      <c r="BD122" s="988" t="b">
        <v>0</v>
      </c>
      <c r="BE122" s="923"/>
      <c r="BF122" s="988" t="b">
        <v>0</v>
      </c>
      <c r="BG122" s="988" t="s">
        <v>718</v>
      </c>
      <c r="BH122" s="988" t="s">
        <v>2217</v>
      </c>
      <c r="BI122" s="923"/>
      <c r="BJ122" s="923"/>
      <c r="BL122" s="923"/>
      <c r="BM122" s="988" t="s">
        <v>4039</v>
      </c>
      <c r="BN122" s="988" t="s">
        <v>4040</v>
      </c>
      <c r="BO122" s="988" t="s">
        <v>2206</v>
      </c>
      <c r="BP122" s="988" t="s">
        <v>2207</v>
      </c>
      <c r="BQ122" s="988" t="s">
        <v>2208</v>
      </c>
      <c r="BR122" s="923"/>
      <c r="BS122" s="988" t="s">
        <v>184</v>
      </c>
      <c r="BT122" s="923"/>
      <c r="BU122" s="988">
        <v>2.331107479E9</v>
      </c>
      <c r="BV122" s="923"/>
      <c r="BW122" s="988" t="s">
        <v>2220</v>
      </c>
      <c r="BX122" s="988" t="s">
        <v>4040</v>
      </c>
      <c r="BY122" s="988" t="s">
        <v>4041</v>
      </c>
      <c r="BZ122" s="923"/>
      <c r="CA122" s="988">
        <v>73680.0</v>
      </c>
      <c r="CB122" s="923"/>
      <c r="CC122" s="988" t="s">
        <v>297</v>
      </c>
      <c r="CD122" s="988" t="s">
        <v>4042</v>
      </c>
      <c r="CE122" s="1060">
        <v>30954.0</v>
      </c>
      <c r="CG122" s="923"/>
      <c r="CH122" s="988" t="s">
        <v>4043</v>
      </c>
      <c r="CI122" s="988">
        <v>2028.0</v>
      </c>
      <c r="CK122" s="923"/>
      <c r="CL122" s="988">
        <v>2.331107479E9</v>
      </c>
      <c r="CM122" s="988" t="s">
        <v>2224</v>
      </c>
      <c r="CN122" s="923"/>
      <c r="CO122" s="988" t="b">
        <v>0</v>
      </c>
      <c r="CP122" s="988" t="s">
        <v>4044</v>
      </c>
      <c r="CQ122" s="988" t="s">
        <v>3650</v>
      </c>
      <c r="CR122" s="988" t="b">
        <v>0</v>
      </c>
      <c r="CS122" s="988" t="b">
        <v>0</v>
      </c>
      <c r="CT122" s="988" t="s">
        <v>2226</v>
      </c>
      <c r="CU122" s="923"/>
      <c r="CV122" s="988" t="s">
        <v>4045</v>
      </c>
      <c r="CW122" s="923"/>
      <c r="CX122" s="923"/>
      <c r="CY122" s="923"/>
      <c r="CZ122" s="988" t="s">
        <v>727</v>
      </c>
      <c r="DA122" s="923"/>
      <c r="DB122" s="988" t="s">
        <v>2228</v>
      </c>
      <c r="DC122" s="923"/>
      <c r="DD122" s="988" t="s">
        <v>376</v>
      </c>
      <c r="DE122" s="988" t="s">
        <v>4046</v>
      </c>
      <c r="DF122" s="923"/>
      <c r="DG122" s="923"/>
      <c r="DH122" s="923"/>
      <c r="DJ122" s="1056"/>
    </row>
    <row r="123">
      <c r="A123" s="988">
        <v>2.446663982E9</v>
      </c>
      <c r="B123" s="988" t="s">
        <v>929</v>
      </c>
      <c r="C123" s="988" t="s">
        <v>930</v>
      </c>
      <c r="D123" s="988" t="s">
        <v>931</v>
      </c>
      <c r="E123" s="988" t="s">
        <v>4047</v>
      </c>
      <c r="F123" s="988" t="s">
        <v>32</v>
      </c>
      <c r="G123" s="923"/>
      <c r="H123" s="923"/>
      <c r="I123" s="923"/>
      <c r="J123" s="923"/>
      <c r="K123" s="923"/>
      <c r="L123" s="923"/>
      <c r="M123" s="923"/>
      <c r="N123" s="923"/>
      <c r="P123" s="988" t="s">
        <v>4048</v>
      </c>
      <c r="Q123" s="988" t="s">
        <v>706</v>
      </c>
      <c r="R123" s="923"/>
      <c r="S123" s="988" t="s">
        <v>4049</v>
      </c>
      <c r="T123" s="988" t="s">
        <v>2073</v>
      </c>
      <c r="U123" s="988" t="b">
        <v>0</v>
      </c>
      <c r="V123" s="923"/>
      <c r="W123" s="923"/>
      <c r="X123" s="988" t="s">
        <v>184</v>
      </c>
      <c r="Y123" s="923"/>
      <c r="Z123" s="988" t="b">
        <v>0</v>
      </c>
      <c r="AA123" s="988" t="s">
        <v>4050</v>
      </c>
      <c r="AB123" s="988" t="s">
        <v>4051</v>
      </c>
      <c r="AC123" s="988" t="b">
        <v>1</v>
      </c>
      <c r="AD123" s="988" t="b">
        <v>0</v>
      </c>
      <c r="AE123" s="988" t="b">
        <v>0</v>
      </c>
      <c r="AF123" s="988" t="b">
        <v>0</v>
      </c>
      <c r="AG123" s="988" t="b">
        <v>0</v>
      </c>
      <c r="AH123" s="988" t="b">
        <v>0</v>
      </c>
      <c r="AI123" s="923"/>
      <c r="AJ123" s="923"/>
      <c r="AK123" s="988" t="s">
        <v>4052</v>
      </c>
      <c r="AL123" s="988" t="s">
        <v>3581</v>
      </c>
      <c r="AM123" s="988" t="b">
        <v>1</v>
      </c>
      <c r="AN123" s="923"/>
      <c r="AO123" s="923"/>
      <c r="AP123" s="988" t="s">
        <v>255</v>
      </c>
      <c r="AQ123" s="988" t="s">
        <v>4053</v>
      </c>
      <c r="AR123" s="988" t="s">
        <v>2216</v>
      </c>
      <c r="AS123" s="988" t="s">
        <v>1200</v>
      </c>
      <c r="AT123" s="988" t="s">
        <v>721</v>
      </c>
      <c r="AU123" s="988" t="s">
        <v>722</v>
      </c>
      <c r="AV123" s="988" t="s">
        <v>723</v>
      </c>
      <c r="AW123" s="988" t="s">
        <v>717</v>
      </c>
      <c r="AX123" s="988" t="b">
        <v>0</v>
      </c>
      <c r="AZ123" s="923"/>
      <c r="BA123" s="923"/>
      <c r="BB123" s="988" t="b">
        <v>0</v>
      </c>
      <c r="BC123" s="988" t="b">
        <v>0</v>
      </c>
      <c r="BD123" s="988" t="b">
        <v>0</v>
      </c>
      <c r="BE123" s="923"/>
      <c r="BF123" s="988" t="b">
        <v>0</v>
      </c>
      <c r="BG123" s="988" t="s">
        <v>718</v>
      </c>
      <c r="BH123" s="988" t="s">
        <v>2217</v>
      </c>
      <c r="BI123" s="923"/>
      <c r="BJ123" s="923"/>
      <c r="BL123" s="923"/>
      <c r="BM123" s="988" t="s">
        <v>4054</v>
      </c>
      <c r="BN123" s="988" t="s">
        <v>4055</v>
      </c>
      <c r="BO123" s="988" t="s">
        <v>2614</v>
      </c>
      <c r="BP123" s="988" t="s">
        <v>2615</v>
      </c>
      <c r="BQ123" s="988" t="s">
        <v>2616</v>
      </c>
      <c r="BR123" s="923"/>
      <c r="BS123" s="923"/>
      <c r="BT123" s="923"/>
      <c r="BU123" s="988">
        <v>8.671836758E9</v>
      </c>
      <c r="BV123" s="923"/>
      <c r="BW123" s="988" t="s">
        <v>2220</v>
      </c>
      <c r="BX123" s="988" t="s">
        <v>4056</v>
      </c>
      <c r="BY123" s="988" t="s">
        <v>4057</v>
      </c>
      <c r="BZ123" s="988" t="s">
        <v>184</v>
      </c>
      <c r="CA123" s="988">
        <v>88290.0</v>
      </c>
      <c r="CB123" s="923"/>
      <c r="CC123" s="988" t="s">
        <v>297</v>
      </c>
      <c r="CD123" s="988" t="s">
        <v>4058</v>
      </c>
      <c r="CE123" s="1060">
        <v>28974.0</v>
      </c>
      <c r="CG123" s="988" t="s">
        <v>184</v>
      </c>
      <c r="CH123" s="988" t="s">
        <v>3661</v>
      </c>
      <c r="CI123" s="988">
        <v>2033.0</v>
      </c>
      <c r="CK123" s="988" t="s">
        <v>184</v>
      </c>
      <c r="CL123" s="988" t="s">
        <v>4059</v>
      </c>
      <c r="CM123" s="988" t="s">
        <v>2224</v>
      </c>
      <c r="CN123" s="923"/>
      <c r="CO123" s="988" t="b">
        <v>0</v>
      </c>
      <c r="CP123" s="988" t="s">
        <v>4060</v>
      </c>
      <c r="CQ123" s="923"/>
      <c r="CR123" s="988" t="b">
        <v>0</v>
      </c>
      <c r="CS123" s="988" t="b">
        <v>0</v>
      </c>
      <c r="CT123" s="988" t="s">
        <v>4061</v>
      </c>
      <c r="CU123" s="923"/>
      <c r="CV123" s="988" t="s">
        <v>4062</v>
      </c>
      <c r="CW123" s="923"/>
      <c r="CX123" s="923"/>
      <c r="CY123" s="923"/>
      <c r="CZ123" s="988" t="s">
        <v>727</v>
      </c>
      <c r="DA123" s="923"/>
      <c r="DB123" s="988" t="s">
        <v>2228</v>
      </c>
      <c r="DC123" s="923"/>
      <c r="DD123" s="988" t="s">
        <v>3665</v>
      </c>
      <c r="DE123" s="923"/>
      <c r="DF123" s="923"/>
      <c r="DG123" s="923"/>
      <c r="DH123" s="923"/>
      <c r="DJ123" s="1056"/>
    </row>
    <row r="124">
      <c r="A124" s="988">
        <v>2.28156918E9</v>
      </c>
      <c r="B124" s="988" t="s">
        <v>929</v>
      </c>
      <c r="C124" s="988" t="s">
        <v>930</v>
      </c>
      <c r="D124" s="988" t="s">
        <v>931</v>
      </c>
      <c r="E124" s="988" t="s">
        <v>4063</v>
      </c>
      <c r="F124" s="988" t="s">
        <v>32</v>
      </c>
      <c r="G124" s="923"/>
      <c r="H124" s="923"/>
      <c r="I124" s="923"/>
      <c r="J124" s="923"/>
      <c r="K124" s="923"/>
      <c r="L124" s="923"/>
      <c r="M124" s="1056"/>
      <c r="P124" s="988" t="s">
        <v>4064</v>
      </c>
      <c r="Q124" s="988" t="s">
        <v>706</v>
      </c>
      <c r="R124" s="923"/>
      <c r="S124" s="988" t="s">
        <v>3101</v>
      </c>
      <c r="T124" s="988" t="s">
        <v>2073</v>
      </c>
      <c r="U124" s="988" t="b">
        <v>0</v>
      </c>
      <c r="V124" s="923"/>
      <c r="W124" s="923"/>
      <c r="X124" s="988" t="s">
        <v>184</v>
      </c>
      <c r="Y124" s="923"/>
      <c r="Z124" s="988" t="b">
        <v>0</v>
      </c>
      <c r="AA124" s="988" t="s">
        <v>4065</v>
      </c>
      <c r="AB124" s="988" t="s">
        <v>297</v>
      </c>
      <c r="AC124" s="988" t="b">
        <v>1</v>
      </c>
      <c r="AD124" s="988" t="b">
        <v>0</v>
      </c>
      <c r="AE124" s="988" t="b">
        <v>0</v>
      </c>
      <c r="AF124" s="988" t="b">
        <v>0</v>
      </c>
      <c r="AG124" s="988" t="b">
        <v>0</v>
      </c>
      <c r="AH124" s="988" t="b">
        <v>0</v>
      </c>
      <c r="AI124" s="923"/>
      <c r="AJ124" s="923"/>
      <c r="AK124" s="988" t="s">
        <v>4066</v>
      </c>
      <c r="AL124" s="988" t="s">
        <v>2214</v>
      </c>
      <c r="AM124" s="988" t="b">
        <v>1</v>
      </c>
      <c r="AN124" s="923"/>
      <c r="AO124" s="923"/>
      <c r="AP124" s="988" t="s">
        <v>255</v>
      </c>
      <c r="AQ124" s="988" t="s">
        <v>4067</v>
      </c>
      <c r="AR124" s="988" t="s">
        <v>2216</v>
      </c>
      <c r="AS124" s="988" t="s">
        <v>1200</v>
      </c>
      <c r="AT124" s="988" t="s">
        <v>721</v>
      </c>
      <c r="AU124" s="988" t="s">
        <v>722</v>
      </c>
      <c r="AV124" s="988" t="s">
        <v>723</v>
      </c>
      <c r="AW124" s="988" t="s">
        <v>717</v>
      </c>
      <c r="AX124" s="988" t="b">
        <v>0</v>
      </c>
      <c r="AZ124" s="923"/>
      <c r="BA124" s="923"/>
      <c r="BB124" s="988" t="b">
        <v>0</v>
      </c>
      <c r="BC124" s="988" t="b">
        <v>0</v>
      </c>
      <c r="BD124" s="988" t="b">
        <v>0</v>
      </c>
      <c r="BE124" s="923"/>
      <c r="BF124" s="988" t="b">
        <v>0</v>
      </c>
      <c r="BG124" s="988" t="s">
        <v>718</v>
      </c>
      <c r="BH124" s="988" t="s">
        <v>2217</v>
      </c>
      <c r="BI124" s="923"/>
      <c r="BJ124" s="923"/>
      <c r="BL124" s="923"/>
      <c r="BM124" s="988" t="s">
        <v>4068</v>
      </c>
      <c r="BN124" s="988" t="s">
        <v>4069</v>
      </c>
      <c r="BO124" s="988" t="s">
        <v>2206</v>
      </c>
      <c r="BP124" s="988" t="s">
        <v>2207</v>
      </c>
      <c r="BQ124" s="988" t="s">
        <v>2208</v>
      </c>
      <c r="BR124" s="923"/>
      <c r="BS124" s="988" t="s">
        <v>184</v>
      </c>
      <c r="BT124" s="923"/>
      <c r="BU124" s="988">
        <v>5.573594741E9</v>
      </c>
      <c r="BV124" s="923"/>
      <c r="BW124" s="988" t="s">
        <v>2220</v>
      </c>
      <c r="BX124" s="988" t="s">
        <v>4069</v>
      </c>
      <c r="BY124" s="988" t="s">
        <v>4070</v>
      </c>
      <c r="BZ124" s="923"/>
      <c r="CA124" s="988">
        <v>53200.0</v>
      </c>
      <c r="CB124" s="923"/>
      <c r="CC124" s="988" t="s">
        <v>297</v>
      </c>
      <c r="CD124" s="988" t="s">
        <v>4071</v>
      </c>
      <c r="CE124" s="1060">
        <v>22314.0</v>
      </c>
      <c r="CG124" s="923"/>
      <c r="CH124" s="988" t="s">
        <v>3110</v>
      </c>
      <c r="CI124" s="988">
        <v>2032.0</v>
      </c>
      <c r="CK124" s="923"/>
      <c r="CL124" s="988">
        <v>5.573594741E9</v>
      </c>
      <c r="CM124" s="988" t="s">
        <v>2224</v>
      </c>
      <c r="CN124" s="923"/>
      <c r="CO124" s="988" t="b">
        <v>0</v>
      </c>
      <c r="CP124" s="988" t="s">
        <v>4072</v>
      </c>
      <c r="CQ124" s="988" t="s">
        <v>2649</v>
      </c>
      <c r="CR124" s="988" t="b">
        <v>0</v>
      </c>
      <c r="CS124" s="988" t="b">
        <v>0</v>
      </c>
      <c r="CT124" s="988" t="s">
        <v>2226</v>
      </c>
      <c r="CU124" s="988" t="s">
        <v>2503</v>
      </c>
      <c r="CV124" s="988" t="s">
        <v>4073</v>
      </c>
      <c r="CW124" s="923"/>
      <c r="CX124" s="923"/>
      <c r="CY124" s="923"/>
      <c r="CZ124" s="988" t="s">
        <v>727</v>
      </c>
      <c r="DA124" s="923"/>
      <c r="DB124" s="988" t="s">
        <v>2228</v>
      </c>
      <c r="DC124" s="923"/>
      <c r="DD124" s="988" t="s">
        <v>2327</v>
      </c>
      <c r="DE124" s="988" t="s">
        <v>4074</v>
      </c>
      <c r="DF124" s="923"/>
      <c r="DG124" s="923"/>
      <c r="DH124" s="923"/>
      <c r="DJ124" s="1056"/>
    </row>
    <row r="125">
      <c r="A125" s="988">
        <v>2.55044134E9</v>
      </c>
      <c r="B125" s="988" t="s">
        <v>2439</v>
      </c>
      <c r="C125" s="988" t="s">
        <v>2440</v>
      </c>
      <c r="D125" s="988" t="s">
        <v>2441</v>
      </c>
      <c r="E125" s="988" t="s">
        <v>4075</v>
      </c>
      <c r="F125" s="988" t="s">
        <v>32</v>
      </c>
      <c r="G125" s="923"/>
      <c r="H125" s="923"/>
      <c r="I125" s="923"/>
      <c r="J125" s="923"/>
      <c r="K125" s="923"/>
      <c r="L125" s="923"/>
      <c r="M125" s="923"/>
      <c r="N125" s="923"/>
      <c r="P125" s="988" t="s">
        <v>4076</v>
      </c>
      <c r="Q125" s="988" t="s">
        <v>706</v>
      </c>
      <c r="R125" s="923"/>
      <c r="S125" s="988" t="s">
        <v>4077</v>
      </c>
      <c r="T125" s="988" t="s">
        <v>2073</v>
      </c>
      <c r="U125" s="988" t="b">
        <v>0</v>
      </c>
      <c r="V125" s="923"/>
      <c r="W125" s="923"/>
      <c r="X125" s="988" t="s">
        <v>306</v>
      </c>
      <c r="Y125" s="923"/>
      <c r="Z125" s="988" t="b">
        <v>0</v>
      </c>
      <c r="AA125" s="988" t="s">
        <v>4078</v>
      </c>
      <c r="AB125" s="988" t="s">
        <v>297</v>
      </c>
      <c r="AC125" s="988" t="b">
        <v>1</v>
      </c>
      <c r="AD125" s="988" t="b">
        <v>0</v>
      </c>
      <c r="AE125" s="988" t="b">
        <v>0</v>
      </c>
      <c r="AF125" s="988" t="b">
        <v>0</v>
      </c>
      <c r="AG125" s="988" t="b">
        <v>0</v>
      </c>
      <c r="AH125" s="988" t="b">
        <v>0</v>
      </c>
      <c r="AI125" s="923"/>
      <c r="AJ125" s="923"/>
      <c r="AK125" s="988" t="s">
        <v>4079</v>
      </c>
      <c r="AL125" s="988" t="s">
        <v>2214</v>
      </c>
      <c r="AM125" s="988" t="b">
        <v>1</v>
      </c>
      <c r="AN125" s="923"/>
      <c r="AO125" s="923"/>
      <c r="AP125" s="988" t="s">
        <v>255</v>
      </c>
      <c r="AQ125" s="988" t="s">
        <v>4080</v>
      </c>
      <c r="AR125" s="988" t="s">
        <v>2216</v>
      </c>
      <c r="AS125" s="988" t="s">
        <v>1200</v>
      </c>
      <c r="AT125" s="988" t="s">
        <v>721</v>
      </c>
      <c r="AU125" s="988" t="s">
        <v>722</v>
      </c>
      <c r="AV125" s="988" t="s">
        <v>723</v>
      </c>
      <c r="AW125" s="988" t="s">
        <v>717</v>
      </c>
      <c r="AX125" s="988" t="b">
        <v>0</v>
      </c>
      <c r="AZ125" s="923"/>
      <c r="BA125" s="923"/>
      <c r="BB125" s="988" t="b">
        <v>0</v>
      </c>
      <c r="BC125" s="988" t="b">
        <v>0</v>
      </c>
      <c r="BD125" s="988" t="b">
        <v>0</v>
      </c>
      <c r="BE125" s="923"/>
      <c r="BF125" s="988" t="b">
        <v>0</v>
      </c>
      <c r="BG125" s="988" t="s">
        <v>718</v>
      </c>
      <c r="BH125" s="988" t="s">
        <v>2217</v>
      </c>
      <c r="BJ125" s="923"/>
      <c r="BL125" s="923"/>
      <c r="BM125" s="988" t="s">
        <v>4081</v>
      </c>
      <c r="BN125" s="988" t="s">
        <v>4082</v>
      </c>
      <c r="BO125" s="988" t="s">
        <v>2206</v>
      </c>
      <c r="BP125" s="988" t="s">
        <v>2207</v>
      </c>
      <c r="BQ125" s="988" t="s">
        <v>2208</v>
      </c>
      <c r="BR125" s="923"/>
      <c r="BS125" s="988" t="s">
        <v>184</v>
      </c>
      <c r="BT125" s="923"/>
      <c r="BU125" s="988">
        <v>5.522612324E9</v>
      </c>
      <c r="BV125" s="923"/>
      <c r="BW125" s="988" t="s">
        <v>2220</v>
      </c>
      <c r="BX125" s="988" t="s">
        <v>4083</v>
      </c>
      <c r="BY125" s="988" t="s">
        <v>4084</v>
      </c>
      <c r="BZ125" s="923"/>
      <c r="CA125" s="988">
        <v>57820.0</v>
      </c>
      <c r="CB125" s="923"/>
      <c r="CC125" s="988" t="s">
        <v>297</v>
      </c>
      <c r="CD125" s="988" t="s">
        <v>4085</v>
      </c>
      <c r="CE125" s="1060">
        <v>29973.0</v>
      </c>
      <c r="CG125" s="923"/>
      <c r="CH125" s="988" t="s">
        <v>3633</v>
      </c>
      <c r="CI125" s="988">
        <v>2033.0</v>
      </c>
      <c r="CK125" s="923"/>
      <c r="CL125" s="988">
        <v>5.522612324E9</v>
      </c>
      <c r="CM125" s="988" t="s">
        <v>2224</v>
      </c>
      <c r="CN125" s="923"/>
      <c r="CO125" s="988" t="b">
        <v>0</v>
      </c>
      <c r="CP125" s="988" t="s">
        <v>4086</v>
      </c>
      <c r="CQ125" s="988" t="s">
        <v>4087</v>
      </c>
      <c r="CR125" s="988" t="b">
        <v>0</v>
      </c>
      <c r="CS125" s="988" t="b">
        <v>0</v>
      </c>
      <c r="CT125" s="988" t="s">
        <v>3016</v>
      </c>
      <c r="CU125" s="923"/>
      <c r="CV125" s="988" t="s">
        <v>4088</v>
      </c>
      <c r="CW125" s="923"/>
      <c r="CX125" s="923"/>
      <c r="CY125" s="923"/>
      <c r="CZ125" s="988" t="s">
        <v>727</v>
      </c>
      <c r="DA125" s="923"/>
      <c r="DB125" s="988" t="s">
        <v>2228</v>
      </c>
      <c r="DC125" s="923"/>
      <c r="DD125" s="988" t="s">
        <v>2327</v>
      </c>
      <c r="DE125" s="988" t="s">
        <v>1606</v>
      </c>
      <c r="DF125" s="923"/>
      <c r="DG125" s="923"/>
      <c r="DH125" s="923"/>
      <c r="DJ125" s="1056"/>
    </row>
    <row r="126">
      <c r="A126" s="988">
        <v>1.478360351E9</v>
      </c>
      <c r="B126" s="988" t="s">
        <v>989</v>
      </c>
      <c r="C126" s="988" t="s">
        <v>990</v>
      </c>
      <c r="D126" s="988" t="s">
        <v>991</v>
      </c>
      <c r="E126" s="988" t="s">
        <v>4089</v>
      </c>
      <c r="F126" s="988" t="s">
        <v>32</v>
      </c>
      <c r="G126" s="923"/>
      <c r="H126" s="923"/>
      <c r="I126" s="923"/>
      <c r="J126" s="923"/>
      <c r="K126" s="923"/>
      <c r="L126" s="923"/>
      <c r="M126" s="923"/>
      <c r="N126" s="923"/>
      <c r="P126" s="988" t="s">
        <v>4090</v>
      </c>
      <c r="Q126" s="988" t="s">
        <v>706</v>
      </c>
      <c r="R126" s="923"/>
      <c r="S126" s="988" t="s">
        <v>4091</v>
      </c>
      <c r="T126" s="988" t="s">
        <v>2073</v>
      </c>
      <c r="U126" s="988" t="b">
        <v>0</v>
      </c>
      <c r="V126" s="988" t="s">
        <v>306</v>
      </c>
      <c r="W126" s="923"/>
      <c r="X126" s="988" t="s">
        <v>306</v>
      </c>
      <c r="Y126" s="923"/>
      <c r="Z126" s="988" t="b">
        <v>0</v>
      </c>
      <c r="AA126" s="988" t="s">
        <v>4092</v>
      </c>
      <c r="AB126" s="988" t="s">
        <v>297</v>
      </c>
      <c r="AC126" s="988" t="b">
        <v>1</v>
      </c>
      <c r="AD126" s="988" t="b">
        <v>0</v>
      </c>
      <c r="AE126" s="988" t="b">
        <v>0</v>
      </c>
      <c r="AF126" s="988" t="b">
        <v>0</v>
      </c>
      <c r="AG126" s="988" t="b">
        <v>0</v>
      </c>
      <c r="AH126" s="988" t="b">
        <v>0</v>
      </c>
      <c r="AI126" s="923"/>
      <c r="AJ126" s="923"/>
      <c r="AK126" s="988" t="s">
        <v>4093</v>
      </c>
      <c r="AL126" s="988" t="s">
        <v>3581</v>
      </c>
      <c r="AM126" s="988" t="b">
        <v>1</v>
      </c>
      <c r="AN126" s="923"/>
      <c r="AO126" s="988" t="s">
        <v>306</v>
      </c>
      <c r="AP126" s="988" t="s">
        <v>255</v>
      </c>
      <c r="AQ126" s="988" t="s">
        <v>4094</v>
      </c>
      <c r="AR126" s="988" t="s">
        <v>2216</v>
      </c>
      <c r="AS126" s="988" t="s">
        <v>1200</v>
      </c>
      <c r="AT126" s="988" t="s">
        <v>721</v>
      </c>
      <c r="AU126" s="988" t="s">
        <v>722</v>
      </c>
      <c r="AV126" s="988" t="s">
        <v>723</v>
      </c>
      <c r="AW126" s="988" t="s">
        <v>717</v>
      </c>
      <c r="AX126" s="988" t="b">
        <v>0</v>
      </c>
      <c r="AZ126" s="923"/>
      <c r="BA126" s="923"/>
      <c r="BB126" s="988" t="b">
        <v>0</v>
      </c>
      <c r="BC126" s="988" t="b">
        <v>0</v>
      </c>
      <c r="BD126" s="988" t="b">
        <v>0</v>
      </c>
      <c r="BE126" s="923"/>
      <c r="BF126" s="988" t="b">
        <v>0</v>
      </c>
      <c r="BG126" s="988" t="s">
        <v>718</v>
      </c>
      <c r="BH126" s="988" t="s">
        <v>2217</v>
      </c>
      <c r="BI126" s="923"/>
      <c r="BJ126" s="923"/>
      <c r="BL126" s="988" t="s">
        <v>306</v>
      </c>
      <c r="BM126" s="988" t="s">
        <v>4095</v>
      </c>
      <c r="BN126" s="988" t="s">
        <v>4096</v>
      </c>
      <c r="BO126" s="988" t="s">
        <v>2206</v>
      </c>
      <c r="BP126" s="988" t="s">
        <v>2207</v>
      </c>
      <c r="BQ126" s="988" t="s">
        <v>2208</v>
      </c>
      <c r="BR126" s="923"/>
      <c r="BS126" s="988" t="s">
        <v>306</v>
      </c>
      <c r="BT126" s="923"/>
      <c r="BU126" s="988">
        <v>5.52113558E9</v>
      </c>
      <c r="BV126" s="923"/>
      <c r="BW126" s="988" t="s">
        <v>2220</v>
      </c>
      <c r="BX126" s="988" t="s">
        <v>4097</v>
      </c>
      <c r="BY126" s="988" t="s">
        <v>4098</v>
      </c>
      <c r="BZ126" s="988" t="s">
        <v>306</v>
      </c>
      <c r="CA126" s="988">
        <v>9030.0</v>
      </c>
      <c r="CB126" s="923"/>
      <c r="CC126" s="988" t="s">
        <v>297</v>
      </c>
      <c r="CD126" s="988" t="s">
        <v>4099</v>
      </c>
      <c r="CE126" s="1060">
        <v>25485.0</v>
      </c>
      <c r="CG126" s="988" t="s">
        <v>306</v>
      </c>
      <c r="CH126" s="988" t="s">
        <v>2864</v>
      </c>
      <c r="CI126" s="988">
        <v>2026.0</v>
      </c>
      <c r="CK126" s="988" t="s">
        <v>306</v>
      </c>
      <c r="CL126" s="988">
        <v>5.52113558E9</v>
      </c>
      <c r="CM126" s="988" t="s">
        <v>2224</v>
      </c>
      <c r="CN126" s="923"/>
      <c r="CO126" s="988" t="b">
        <v>0</v>
      </c>
      <c r="CP126" s="988" t="s">
        <v>4100</v>
      </c>
      <c r="CQ126" s="988" t="s">
        <v>2488</v>
      </c>
      <c r="CR126" s="988" t="b">
        <v>0</v>
      </c>
      <c r="CS126" s="988" t="b">
        <v>0</v>
      </c>
      <c r="CT126" s="988" t="s">
        <v>2345</v>
      </c>
      <c r="CU126" s="923"/>
      <c r="CV126" s="988" t="s">
        <v>4101</v>
      </c>
      <c r="CW126" s="923"/>
      <c r="CX126" s="923"/>
      <c r="CY126" s="923"/>
      <c r="CZ126" s="988" t="s">
        <v>727</v>
      </c>
      <c r="DA126" s="923"/>
      <c r="DB126" s="988" t="s">
        <v>2228</v>
      </c>
      <c r="DC126" s="923"/>
      <c r="DD126" s="988" t="s">
        <v>2229</v>
      </c>
      <c r="DE126" s="988" t="s">
        <v>4102</v>
      </c>
      <c r="DF126" s="923"/>
      <c r="DG126" s="923"/>
      <c r="DH126" s="923"/>
      <c r="DJ126" s="1056"/>
    </row>
    <row r="127">
      <c r="A127" s="988">
        <v>1.970118218E9</v>
      </c>
      <c r="B127" s="988" t="s">
        <v>989</v>
      </c>
      <c r="C127" s="988" t="s">
        <v>990</v>
      </c>
      <c r="D127" s="988" t="s">
        <v>991</v>
      </c>
      <c r="E127" s="988" t="s">
        <v>4103</v>
      </c>
      <c r="F127" s="988" t="s">
        <v>32</v>
      </c>
      <c r="G127" s="923"/>
      <c r="H127" s="923"/>
      <c r="I127" s="923"/>
      <c r="J127" s="923"/>
      <c r="K127" s="923"/>
      <c r="L127" s="923"/>
      <c r="M127" s="988" t="s">
        <v>2424</v>
      </c>
      <c r="P127" s="988" t="s">
        <v>4104</v>
      </c>
      <c r="Q127" s="988" t="s">
        <v>706</v>
      </c>
      <c r="R127" s="923"/>
      <c r="S127" s="988" t="s">
        <v>4105</v>
      </c>
      <c r="T127" s="988" t="s">
        <v>2073</v>
      </c>
      <c r="U127" s="988" t="b">
        <v>0</v>
      </c>
      <c r="V127" s="923"/>
      <c r="W127" s="988" t="s">
        <v>2332</v>
      </c>
      <c r="X127" s="988" t="s">
        <v>306</v>
      </c>
      <c r="Y127" s="923"/>
      <c r="Z127" s="988" t="b">
        <v>0</v>
      </c>
      <c r="AA127" s="988" t="s">
        <v>4106</v>
      </c>
      <c r="AB127" s="988" t="s">
        <v>4107</v>
      </c>
      <c r="AC127" s="988" t="b">
        <v>1</v>
      </c>
      <c r="AD127" s="988" t="b">
        <v>0</v>
      </c>
      <c r="AE127" s="988" t="b">
        <v>0</v>
      </c>
      <c r="AF127" s="988" t="b">
        <v>0</v>
      </c>
      <c r="AG127" s="988" t="b">
        <v>0</v>
      </c>
      <c r="AH127" s="988" t="b">
        <v>0</v>
      </c>
      <c r="AI127" s="923"/>
      <c r="AJ127" s="923"/>
      <c r="AK127" s="988" t="s">
        <v>4108</v>
      </c>
      <c r="AL127" s="988" t="s">
        <v>2286</v>
      </c>
      <c r="AM127" s="988" t="b">
        <v>1</v>
      </c>
      <c r="AN127" s="923"/>
      <c r="AO127" s="923"/>
      <c r="AP127" s="988" t="s">
        <v>255</v>
      </c>
      <c r="AQ127" s="988" t="s">
        <v>4109</v>
      </c>
      <c r="AR127" s="988" t="s">
        <v>2216</v>
      </c>
      <c r="AS127" s="988" t="s">
        <v>1200</v>
      </c>
      <c r="AT127" s="988" t="s">
        <v>721</v>
      </c>
      <c r="AU127" s="988" t="s">
        <v>722</v>
      </c>
      <c r="AV127" s="988" t="s">
        <v>723</v>
      </c>
      <c r="AW127" s="988" t="s">
        <v>717</v>
      </c>
      <c r="AX127" s="988" t="b">
        <v>0</v>
      </c>
      <c r="AZ127" s="923"/>
      <c r="BA127" s="923"/>
      <c r="BB127" s="988" t="b">
        <v>0</v>
      </c>
      <c r="BC127" s="988" t="b">
        <v>0</v>
      </c>
      <c r="BD127" s="988" t="b">
        <v>0</v>
      </c>
      <c r="BE127" s="923"/>
      <c r="BF127" s="988" t="b">
        <v>0</v>
      </c>
      <c r="BG127" s="988" t="s">
        <v>718</v>
      </c>
      <c r="BH127" s="988" t="s">
        <v>2217</v>
      </c>
      <c r="BI127" s="923"/>
      <c r="BJ127" s="923"/>
      <c r="BL127" s="988" t="s">
        <v>4110</v>
      </c>
      <c r="BM127" s="988" t="s">
        <v>4111</v>
      </c>
      <c r="BN127" s="988" t="s">
        <v>4112</v>
      </c>
      <c r="BO127" s="988" t="s">
        <v>2206</v>
      </c>
      <c r="BP127" s="988" t="s">
        <v>2207</v>
      </c>
      <c r="BQ127" s="988" t="s">
        <v>2208</v>
      </c>
      <c r="BR127" s="923"/>
      <c r="BS127" s="923"/>
      <c r="BT127" s="923"/>
      <c r="BU127" s="988">
        <v>2.227715231E9</v>
      </c>
      <c r="BV127" s="923"/>
      <c r="BW127" s="988" t="s">
        <v>2220</v>
      </c>
      <c r="BX127" s="988" t="s">
        <v>4112</v>
      </c>
      <c r="BY127" s="988" t="s">
        <v>4113</v>
      </c>
      <c r="BZ127" s="923"/>
      <c r="CA127" s="988">
        <v>72130.0</v>
      </c>
      <c r="CB127" s="923"/>
      <c r="CC127" s="988" t="s">
        <v>297</v>
      </c>
      <c r="CD127" s="988" t="s">
        <v>4114</v>
      </c>
      <c r="CE127" s="1060">
        <v>27345.0</v>
      </c>
      <c r="CG127" s="923"/>
      <c r="CH127" s="988" t="s">
        <v>376</v>
      </c>
      <c r="CI127" s="988">
        <v>2029.0</v>
      </c>
      <c r="CK127" s="923"/>
      <c r="CL127" s="988">
        <v>2.227135231E9</v>
      </c>
      <c r="CM127" s="988" t="s">
        <v>2224</v>
      </c>
      <c r="CN127" s="923"/>
      <c r="CO127" s="988" t="b">
        <v>0</v>
      </c>
      <c r="CP127" s="988" t="s">
        <v>4115</v>
      </c>
      <c r="CQ127" s="988" t="s">
        <v>4116</v>
      </c>
      <c r="CR127" s="988" t="b">
        <v>0</v>
      </c>
      <c r="CS127" s="988" t="b">
        <v>0</v>
      </c>
      <c r="CT127" s="988" t="s">
        <v>2470</v>
      </c>
      <c r="CU127" s="923"/>
      <c r="CV127" s="988" t="s">
        <v>4117</v>
      </c>
      <c r="CW127" s="923"/>
      <c r="CX127" s="923"/>
      <c r="CY127" s="923"/>
      <c r="CZ127" s="988" t="s">
        <v>727</v>
      </c>
      <c r="DA127" s="923"/>
      <c r="DB127" s="988" t="s">
        <v>2228</v>
      </c>
      <c r="DC127" s="923"/>
      <c r="DD127" s="988" t="s">
        <v>376</v>
      </c>
      <c r="DE127" s="988" t="s">
        <v>4118</v>
      </c>
      <c r="DF127" s="923"/>
      <c r="DG127" s="923"/>
      <c r="DH127" s="923"/>
      <c r="DJ127" s="1056"/>
    </row>
    <row r="128">
      <c r="A128" s="988">
        <v>1.910308756E9</v>
      </c>
      <c r="B128" s="988" t="s">
        <v>929</v>
      </c>
      <c r="C128" s="988" t="s">
        <v>930</v>
      </c>
      <c r="D128" s="988" t="s">
        <v>931</v>
      </c>
      <c r="E128" s="988" t="s">
        <v>4119</v>
      </c>
      <c r="F128" s="988" t="s">
        <v>32</v>
      </c>
      <c r="G128" s="923"/>
      <c r="H128" s="923"/>
      <c r="I128" s="923"/>
      <c r="J128" s="923"/>
      <c r="K128" s="923"/>
      <c r="L128" s="923"/>
      <c r="P128" s="988" t="s">
        <v>4120</v>
      </c>
      <c r="Q128" s="988" t="s">
        <v>706</v>
      </c>
      <c r="R128" s="923"/>
      <c r="S128" s="988" t="s">
        <v>4121</v>
      </c>
      <c r="T128" s="988" t="s">
        <v>2073</v>
      </c>
      <c r="U128" s="988" t="b">
        <v>0</v>
      </c>
      <c r="V128" s="923"/>
      <c r="W128" s="988" t="s">
        <v>2332</v>
      </c>
      <c r="X128" s="988" t="s">
        <v>306</v>
      </c>
      <c r="Y128" s="923"/>
      <c r="Z128" s="988" t="b">
        <v>0</v>
      </c>
      <c r="AA128" s="988" t="s">
        <v>4122</v>
      </c>
      <c r="AB128" s="988" t="s">
        <v>4123</v>
      </c>
      <c r="AC128" s="988" t="b">
        <v>1</v>
      </c>
      <c r="AD128" s="988" t="b">
        <v>0</v>
      </c>
      <c r="AE128" s="988" t="b">
        <v>0</v>
      </c>
      <c r="AF128" s="988" t="b">
        <v>0</v>
      </c>
      <c r="AG128" s="988" t="b">
        <v>0</v>
      </c>
      <c r="AH128" s="988" t="b">
        <v>0</v>
      </c>
      <c r="AI128" s="923"/>
      <c r="AJ128" s="923"/>
      <c r="AK128" s="988" t="s">
        <v>4124</v>
      </c>
      <c r="AL128" s="988" t="s">
        <v>2286</v>
      </c>
      <c r="AM128" s="988" t="b">
        <v>1</v>
      </c>
      <c r="AN128" s="923"/>
      <c r="AO128" s="923"/>
      <c r="AP128" s="988" t="s">
        <v>255</v>
      </c>
      <c r="AQ128" s="988" t="s">
        <v>4125</v>
      </c>
      <c r="AR128" s="988" t="s">
        <v>2216</v>
      </c>
      <c r="AS128" s="988" t="s">
        <v>1200</v>
      </c>
      <c r="AT128" s="988" t="s">
        <v>721</v>
      </c>
      <c r="AU128" s="988" t="s">
        <v>722</v>
      </c>
      <c r="AV128" s="988" t="s">
        <v>723</v>
      </c>
      <c r="AW128" s="988" t="s">
        <v>717</v>
      </c>
      <c r="AX128" s="988" t="b">
        <v>0</v>
      </c>
      <c r="AZ128" s="923"/>
      <c r="BA128" s="923"/>
      <c r="BB128" s="988" t="b">
        <v>0</v>
      </c>
      <c r="BC128" s="988" t="b">
        <v>0</v>
      </c>
      <c r="BD128" s="988" t="b">
        <v>0</v>
      </c>
      <c r="BE128" s="923"/>
      <c r="BF128" s="988" t="b">
        <v>0</v>
      </c>
      <c r="BG128" s="988" t="s">
        <v>718</v>
      </c>
      <c r="BH128" s="988" t="s">
        <v>2217</v>
      </c>
      <c r="BI128" s="923"/>
      <c r="BJ128" s="923"/>
      <c r="BL128" s="988" t="s">
        <v>4126</v>
      </c>
      <c r="BM128" s="988" t="s">
        <v>4127</v>
      </c>
      <c r="BN128" s="988" t="s">
        <v>4128</v>
      </c>
      <c r="BO128" s="988" t="s">
        <v>2206</v>
      </c>
      <c r="BP128" s="988" t="s">
        <v>2207</v>
      </c>
      <c r="BQ128" s="988" t="s">
        <v>2208</v>
      </c>
      <c r="BR128" s="923"/>
      <c r="BS128" s="923"/>
      <c r="BT128" s="923"/>
      <c r="BU128" s="988" t="s">
        <v>4129</v>
      </c>
      <c r="BV128" s="923"/>
      <c r="BW128" s="988" t="s">
        <v>2220</v>
      </c>
      <c r="BX128" s="988" t="s">
        <v>4130</v>
      </c>
      <c r="BY128" s="988" t="s">
        <v>4131</v>
      </c>
      <c r="BZ128" s="923"/>
      <c r="CA128" s="988">
        <v>24155.0</v>
      </c>
      <c r="CB128" s="923"/>
      <c r="CC128" s="988" t="s">
        <v>297</v>
      </c>
      <c r="CD128" s="988" t="s">
        <v>4132</v>
      </c>
      <c r="CE128" s="1060">
        <v>31745.0</v>
      </c>
      <c r="CG128" s="923"/>
      <c r="CH128" s="988" t="s">
        <v>4133</v>
      </c>
      <c r="CI128" s="988">
        <v>2029.0</v>
      </c>
      <c r="CK128" s="923"/>
      <c r="CL128" s="988" t="s">
        <v>4129</v>
      </c>
      <c r="CM128" s="988" t="s">
        <v>2224</v>
      </c>
      <c r="CN128" s="923"/>
      <c r="CO128" s="988" t="b">
        <v>0</v>
      </c>
      <c r="CP128" s="988" t="s">
        <v>4134</v>
      </c>
      <c r="CQ128" s="988" t="s">
        <v>2296</v>
      </c>
      <c r="CR128" s="988" t="b">
        <v>0</v>
      </c>
      <c r="CS128" s="988" t="b">
        <v>0</v>
      </c>
      <c r="CT128" s="988" t="s">
        <v>2226</v>
      </c>
      <c r="CU128" s="923"/>
      <c r="CV128" s="988" t="s">
        <v>4135</v>
      </c>
      <c r="CW128" s="923"/>
      <c r="CX128" s="923"/>
      <c r="CY128" s="923"/>
      <c r="CZ128" s="988" t="s">
        <v>727</v>
      </c>
      <c r="DA128" s="923"/>
      <c r="DB128" s="988" t="s">
        <v>2228</v>
      </c>
      <c r="DC128" s="923"/>
      <c r="DD128" s="988" t="s">
        <v>4136</v>
      </c>
      <c r="DE128" s="988" t="s">
        <v>2133</v>
      </c>
      <c r="DF128" s="923"/>
      <c r="DG128" s="923"/>
      <c r="DH128" s="923"/>
    </row>
    <row r="129">
      <c r="A129" s="988">
        <v>2.622247513E9</v>
      </c>
      <c r="B129" s="988" t="s">
        <v>929</v>
      </c>
      <c r="C129" s="988" t="s">
        <v>930</v>
      </c>
      <c r="D129" s="988" t="s">
        <v>931</v>
      </c>
      <c r="E129" s="988" t="s">
        <v>4137</v>
      </c>
      <c r="F129" s="988" t="s">
        <v>32</v>
      </c>
      <c r="G129" s="923"/>
      <c r="H129" s="923"/>
      <c r="I129" s="923"/>
      <c r="J129" s="923"/>
      <c r="K129" s="923"/>
      <c r="L129" s="923"/>
      <c r="M129" s="923"/>
      <c r="N129" s="923"/>
      <c r="P129" s="988" t="s">
        <v>4138</v>
      </c>
      <c r="Q129" s="988" t="s">
        <v>706</v>
      </c>
      <c r="R129" s="923"/>
      <c r="S129" s="988" t="s">
        <v>4139</v>
      </c>
      <c r="T129" s="988" t="s">
        <v>2073</v>
      </c>
      <c r="U129" s="988" t="b">
        <v>0</v>
      </c>
      <c r="V129" s="923"/>
      <c r="W129" s="923"/>
      <c r="X129" s="988" t="s">
        <v>184</v>
      </c>
      <c r="Y129" s="923"/>
      <c r="Z129" s="988" t="b">
        <v>0</v>
      </c>
      <c r="AA129" s="988" t="s">
        <v>4140</v>
      </c>
      <c r="AB129" s="988" t="s">
        <v>297</v>
      </c>
      <c r="AC129" s="988" t="b">
        <v>1</v>
      </c>
      <c r="AD129" s="988" t="b">
        <v>0</v>
      </c>
      <c r="AE129" s="988" t="b">
        <v>0</v>
      </c>
      <c r="AF129" s="988" t="b">
        <v>0</v>
      </c>
      <c r="AG129" s="988" t="b">
        <v>0</v>
      </c>
      <c r="AH129" s="988" t="b">
        <v>0</v>
      </c>
      <c r="AI129" s="923"/>
      <c r="AJ129" s="923"/>
      <c r="AK129" s="988" t="s">
        <v>4141</v>
      </c>
      <c r="AL129" s="988" t="s">
        <v>2214</v>
      </c>
      <c r="AM129" s="988" t="b">
        <v>1</v>
      </c>
      <c r="AN129" s="923"/>
      <c r="AO129" s="923"/>
      <c r="AP129" s="988" t="s">
        <v>255</v>
      </c>
      <c r="AQ129" s="988" t="s">
        <v>4142</v>
      </c>
      <c r="AR129" s="988" t="s">
        <v>2216</v>
      </c>
      <c r="AS129" s="988" t="s">
        <v>1200</v>
      </c>
      <c r="AT129" s="988" t="s">
        <v>721</v>
      </c>
      <c r="AU129" s="988" t="s">
        <v>722</v>
      </c>
      <c r="AV129" s="988" t="s">
        <v>723</v>
      </c>
      <c r="AW129" s="988" t="s">
        <v>717</v>
      </c>
      <c r="AX129" s="988" t="b">
        <v>0</v>
      </c>
      <c r="AZ129" s="923"/>
      <c r="BA129" s="923"/>
      <c r="BB129" s="988" t="b">
        <v>0</v>
      </c>
      <c r="BC129" s="988" t="b">
        <v>0</v>
      </c>
      <c r="BD129" s="988" t="b">
        <v>0</v>
      </c>
      <c r="BE129" s="923"/>
      <c r="BF129" s="988" t="b">
        <v>0</v>
      </c>
      <c r="BG129" s="988" t="s">
        <v>718</v>
      </c>
      <c r="BH129" s="988" t="s">
        <v>2217</v>
      </c>
      <c r="BI129" s="923"/>
      <c r="BJ129" s="923"/>
      <c r="BL129" s="923"/>
      <c r="BM129" s="988" t="s">
        <v>4143</v>
      </c>
      <c r="BN129" s="988" t="s">
        <v>4144</v>
      </c>
      <c r="BO129" s="988" t="s">
        <v>2206</v>
      </c>
      <c r="BP129" s="988" t="s">
        <v>2207</v>
      </c>
      <c r="BQ129" s="988" t="s">
        <v>2208</v>
      </c>
      <c r="BR129" s="923"/>
      <c r="BS129" s="988" t="s">
        <v>184</v>
      </c>
      <c r="BT129" s="923"/>
      <c r="BU129" s="988">
        <v>2.214412534E9</v>
      </c>
      <c r="BV129" s="923"/>
      <c r="BW129" s="988" t="s">
        <v>2220</v>
      </c>
      <c r="BX129" s="988" t="s">
        <v>4145</v>
      </c>
      <c r="BY129" s="988" t="s">
        <v>4146</v>
      </c>
      <c r="BZ129" s="923"/>
      <c r="CA129" s="988">
        <v>75615.0</v>
      </c>
      <c r="CB129" s="923"/>
      <c r="CC129" s="988" t="s">
        <v>297</v>
      </c>
      <c r="CD129" s="988" t="s">
        <v>4147</v>
      </c>
      <c r="CE129" s="1060">
        <v>29104.0</v>
      </c>
      <c r="CG129" s="923"/>
      <c r="CH129" s="988" t="s">
        <v>4139</v>
      </c>
      <c r="CI129" s="988">
        <v>2031.0</v>
      </c>
      <c r="CK129" s="923"/>
      <c r="CL129" s="988">
        <v>2.214412534E9</v>
      </c>
      <c r="CM129" s="988" t="s">
        <v>2224</v>
      </c>
      <c r="CN129" s="923"/>
      <c r="CO129" s="988" t="b">
        <v>0</v>
      </c>
      <c r="CP129" s="988" t="s">
        <v>4148</v>
      </c>
      <c r="CQ129" s="988" t="s">
        <v>4149</v>
      </c>
      <c r="CR129" s="988" t="b">
        <v>0</v>
      </c>
      <c r="CS129" s="988" t="b">
        <v>0</v>
      </c>
      <c r="CT129" s="988" t="s">
        <v>2470</v>
      </c>
      <c r="CU129" s="923"/>
      <c r="CV129" s="988" t="s">
        <v>4150</v>
      </c>
      <c r="CW129" s="923"/>
      <c r="CX129" s="923"/>
      <c r="CY129" s="923"/>
      <c r="CZ129" s="988" t="s">
        <v>727</v>
      </c>
      <c r="DA129" s="923"/>
      <c r="DB129" s="988" t="s">
        <v>2228</v>
      </c>
      <c r="DC129" s="923"/>
      <c r="DD129" s="988" t="s">
        <v>376</v>
      </c>
      <c r="DE129" s="988" t="s">
        <v>4151</v>
      </c>
      <c r="DF129" s="923"/>
      <c r="DG129" s="923"/>
      <c r="DH129" s="923"/>
    </row>
    <row r="130">
      <c r="A130" s="988">
        <v>2.265978986E9</v>
      </c>
      <c r="B130" s="988" t="s">
        <v>929</v>
      </c>
      <c r="C130" s="988" t="s">
        <v>930</v>
      </c>
      <c r="D130" s="988" t="s">
        <v>931</v>
      </c>
      <c r="E130" s="988" t="s">
        <v>4152</v>
      </c>
      <c r="F130" s="988" t="s">
        <v>32</v>
      </c>
      <c r="G130" s="923"/>
      <c r="H130" s="923"/>
      <c r="I130" s="923"/>
      <c r="J130" s="923"/>
      <c r="K130" s="923"/>
      <c r="L130" s="923"/>
      <c r="M130" s="923"/>
      <c r="N130" s="923"/>
      <c r="O130" s="923"/>
      <c r="P130" s="988" t="s">
        <v>4153</v>
      </c>
      <c r="Q130" s="988" t="s">
        <v>706</v>
      </c>
      <c r="R130" s="923"/>
      <c r="S130" s="988" t="s">
        <v>4154</v>
      </c>
      <c r="T130" s="988" t="s">
        <v>2073</v>
      </c>
      <c r="U130" s="988" t="b">
        <v>0</v>
      </c>
      <c r="V130" s="988" t="s">
        <v>306</v>
      </c>
      <c r="W130" s="988" t="s">
        <v>2332</v>
      </c>
      <c r="X130" s="988" t="s">
        <v>306</v>
      </c>
      <c r="Y130" s="923"/>
      <c r="Z130" s="988" t="b">
        <v>0</v>
      </c>
      <c r="AA130" s="988" t="s">
        <v>4155</v>
      </c>
      <c r="AB130" s="988" t="s">
        <v>4156</v>
      </c>
      <c r="AC130" s="988" t="b">
        <v>1</v>
      </c>
      <c r="AD130" s="988" t="b">
        <v>0</v>
      </c>
      <c r="AE130" s="988" t="b">
        <v>0</v>
      </c>
      <c r="AF130" s="988" t="b">
        <v>0</v>
      </c>
      <c r="AG130" s="988" t="b">
        <v>0</v>
      </c>
      <c r="AH130" s="988" t="b">
        <v>0</v>
      </c>
      <c r="AI130" s="923"/>
      <c r="AJ130" s="923"/>
      <c r="AK130" s="988" t="s">
        <v>3626</v>
      </c>
      <c r="AL130" s="988" t="s">
        <v>2286</v>
      </c>
      <c r="AM130" s="988" t="b">
        <v>1</v>
      </c>
      <c r="AN130" s="923"/>
      <c r="AO130" s="988" t="s">
        <v>306</v>
      </c>
      <c r="AP130" s="988" t="s">
        <v>3752</v>
      </c>
      <c r="AQ130" s="988" t="s">
        <v>4157</v>
      </c>
      <c r="AR130" s="988" t="s">
        <v>2216</v>
      </c>
      <c r="AS130" s="988" t="s">
        <v>1200</v>
      </c>
      <c r="AT130" s="988" t="s">
        <v>721</v>
      </c>
      <c r="AU130" s="988" t="s">
        <v>722</v>
      </c>
      <c r="AV130" s="988" t="s">
        <v>723</v>
      </c>
      <c r="AW130" s="988" t="s">
        <v>717</v>
      </c>
      <c r="AX130" s="988" t="b">
        <v>0</v>
      </c>
      <c r="AZ130" s="923"/>
      <c r="BA130" s="923"/>
      <c r="BB130" s="988" t="b">
        <v>0</v>
      </c>
      <c r="BC130" s="988" t="b">
        <v>0</v>
      </c>
      <c r="BD130" s="988" t="b">
        <v>0</v>
      </c>
      <c r="BE130" s="923"/>
      <c r="BF130" s="988" t="b">
        <v>0</v>
      </c>
      <c r="BG130" s="988" t="s">
        <v>718</v>
      </c>
      <c r="BH130" s="988" t="s">
        <v>2217</v>
      </c>
      <c r="BI130" s="923"/>
      <c r="BJ130" s="923"/>
      <c r="BL130" s="988" t="s">
        <v>4158</v>
      </c>
      <c r="BM130" s="988" t="s">
        <v>4159</v>
      </c>
      <c r="BN130" s="988" t="s">
        <v>4160</v>
      </c>
      <c r="BO130" s="988" t="s">
        <v>2206</v>
      </c>
      <c r="BP130" s="988" t="s">
        <v>2207</v>
      </c>
      <c r="BQ130" s="988" t="s">
        <v>2208</v>
      </c>
      <c r="BR130" s="923"/>
      <c r="BS130" s="988" t="s">
        <v>306</v>
      </c>
      <c r="BT130" s="923"/>
      <c r="BU130" s="988">
        <v>6.141410126E9</v>
      </c>
      <c r="BV130" s="923"/>
      <c r="BW130" s="988" t="s">
        <v>3042</v>
      </c>
      <c r="BX130" s="988" t="s">
        <v>4160</v>
      </c>
      <c r="BY130" s="988" t="s">
        <v>4161</v>
      </c>
      <c r="BZ130" s="988" t="s">
        <v>306</v>
      </c>
      <c r="CA130" s="988">
        <v>31410.0</v>
      </c>
      <c r="CB130" s="923"/>
      <c r="CC130" s="988" t="s">
        <v>297</v>
      </c>
      <c r="CD130" s="988" t="s">
        <v>4162</v>
      </c>
      <c r="CE130" s="1060">
        <v>24070.0</v>
      </c>
      <c r="CG130" s="988" t="s">
        <v>306</v>
      </c>
      <c r="CH130" s="988" t="s">
        <v>2347</v>
      </c>
      <c r="CI130" s="988">
        <v>2032.0</v>
      </c>
      <c r="CJ130" s="923"/>
      <c r="CK130" s="988" t="s">
        <v>306</v>
      </c>
      <c r="CL130" s="988">
        <v>6.141410126E9</v>
      </c>
      <c r="CM130" s="988" t="s">
        <v>2224</v>
      </c>
      <c r="CN130" s="923"/>
      <c r="CO130" s="988" t="b">
        <v>0</v>
      </c>
      <c r="CP130" s="988" t="s">
        <v>4163</v>
      </c>
      <c r="CQ130" s="923"/>
      <c r="CR130" s="988" t="b">
        <v>0</v>
      </c>
      <c r="CS130" s="988" t="b">
        <v>0</v>
      </c>
      <c r="CT130" s="988" t="s">
        <v>4164</v>
      </c>
      <c r="CU130" s="923"/>
      <c r="CV130" s="988" t="s">
        <v>4165</v>
      </c>
      <c r="CW130" s="923"/>
      <c r="CX130" s="923"/>
      <c r="CY130" s="923"/>
      <c r="CZ130" s="988" t="s">
        <v>727</v>
      </c>
      <c r="DA130" s="923"/>
      <c r="DB130" s="988" t="s">
        <v>2228</v>
      </c>
      <c r="DC130" s="923"/>
      <c r="DD130" s="988" t="s">
        <v>2347</v>
      </c>
      <c r="DE130" s="923"/>
      <c r="DF130" s="923"/>
      <c r="DG130" s="923"/>
      <c r="DH130" s="923"/>
    </row>
    <row r="131">
      <c r="A131" s="988">
        <v>2.528756393E9</v>
      </c>
      <c r="B131" s="988" t="s">
        <v>703</v>
      </c>
      <c r="C131" s="988" t="s">
        <v>704</v>
      </c>
      <c r="D131" s="988" t="s">
        <v>705</v>
      </c>
      <c r="E131" s="988" t="s">
        <v>4166</v>
      </c>
      <c r="F131" s="988" t="s">
        <v>32</v>
      </c>
      <c r="G131" s="923"/>
      <c r="H131" s="923"/>
      <c r="I131" s="923"/>
      <c r="J131" s="923"/>
      <c r="K131" s="923"/>
      <c r="L131" s="923"/>
      <c r="N131" s="923"/>
      <c r="P131" s="988" t="s">
        <v>4167</v>
      </c>
      <c r="Q131" s="988" t="s">
        <v>706</v>
      </c>
      <c r="R131" s="923"/>
      <c r="S131" s="988" t="s">
        <v>4168</v>
      </c>
      <c r="T131" s="988" t="s">
        <v>2073</v>
      </c>
      <c r="U131" s="988" t="b">
        <v>0</v>
      </c>
      <c r="V131" s="923"/>
      <c r="W131" s="923"/>
      <c r="X131" s="988" t="s">
        <v>306</v>
      </c>
      <c r="Y131" s="923"/>
      <c r="Z131" s="988" t="b">
        <v>0</v>
      </c>
      <c r="AA131" s="988" t="s">
        <v>4169</v>
      </c>
      <c r="AB131" s="988" t="s">
        <v>2234</v>
      </c>
      <c r="AC131" s="988" t="b">
        <v>1</v>
      </c>
      <c r="AD131" s="988" t="b">
        <v>0</v>
      </c>
      <c r="AE131" s="988" t="b">
        <v>0</v>
      </c>
      <c r="AF131" s="988" t="b">
        <v>0</v>
      </c>
      <c r="AG131" s="988" t="b">
        <v>0</v>
      </c>
      <c r="AH131" s="988" t="b">
        <v>0</v>
      </c>
      <c r="AI131" s="923"/>
      <c r="AJ131" s="923"/>
      <c r="AK131" s="988" t="s">
        <v>4170</v>
      </c>
      <c r="AL131" s="988" t="s">
        <v>2214</v>
      </c>
      <c r="AM131" s="988" t="b">
        <v>1</v>
      </c>
      <c r="AN131" s="923"/>
      <c r="AO131" s="923"/>
      <c r="AP131" s="988" t="s">
        <v>255</v>
      </c>
      <c r="AQ131" s="988" t="s">
        <v>4171</v>
      </c>
      <c r="AR131" s="988" t="s">
        <v>2216</v>
      </c>
      <c r="AS131" s="988" t="s">
        <v>724</v>
      </c>
      <c r="AT131" s="988" t="s">
        <v>721</v>
      </c>
      <c r="AU131" s="988" t="s">
        <v>722</v>
      </c>
      <c r="AV131" s="988" t="s">
        <v>723</v>
      </c>
      <c r="AW131" s="988" t="s">
        <v>717</v>
      </c>
      <c r="AX131" s="988" t="b">
        <v>0</v>
      </c>
      <c r="AZ131" s="923"/>
      <c r="BA131" s="923"/>
      <c r="BB131" s="988" t="b">
        <v>0</v>
      </c>
      <c r="BC131" s="988" t="b">
        <v>0</v>
      </c>
      <c r="BD131" s="988" t="b">
        <v>0</v>
      </c>
      <c r="BE131" s="923"/>
      <c r="BF131" s="988" t="b">
        <v>0</v>
      </c>
      <c r="BG131" s="988" t="s">
        <v>718</v>
      </c>
      <c r="BH131" s="988" t="s">
        <v>2217</v>
      </c>
      <c r="BI131" s="923"/>
      <c r="BJ131" s="923"/>
      <c r="BL131" s="923"/>
      <c r="BM131" s="988" t="s">
        <v>4172</v>
      </c>
      <c r="BN131" s="988" t="s">
        <v>4173</v>
      </c>
      <c r="BO131" s="988" t="s">
        <v>2206</v>
      </c>
      <c r="BP131" s="988" t="s">
        <v>2207</v>
      </c>
      <c r="BQ131" s="988" t="s">
        <v>2208</v>
      </c>
      <c r="BR131" s="923"/>
      <c r="BS131" s="923"/>
      <c r="BT131" s="923"/>
      <c r="BU131" s="988">
        <v>5.515768296E9</v>
      </c>
      <c r="BV131" s="923"/>
      <c r="BW131" s="923"/>
      <c r="BX131" s="988" t="s">
        <v>4173</v>
      </c>
      <c r="BY131" s="988" t="s">
        <v>4174</v>
      </c>
      <c r="BZ131" s="923"/>
      <c r="CA131" s="988">
        <v>10630.0</v>
      </c>
      <c r="CB131" s="923"/>
      <c r="CC131" s="988" t="s">
        <v>297</v>
      </c>
      <c r="CD131" s="988" t="s">
        <v>4175</v>
      </c>
      <c r="CE131" s="1060">
        <v>29636.0</v>
      </c>
      <c r="CG131" s="923"/>
      <c r="CH131" s="988" t="s">
        <v>4176</v>
      </c>
      <c r="CI131" s="988">
        <v>2033.0</v>
      </c>
      <c r="CK131" s="923"/>
      <c r="CL131" s="988">
        <v>5.515768296E9</v>
      </c>
      <c r="CM131" s="988" t="s">
        <v>2224</v>
      </c>
      <c r="CN131" s="923"/>
      <c r="CO131" s="988" t="b">
        <v>0</v>
      </c>
      <c r="CP131" s="988" t="s">
        <v>4177</v>
      </c>
      <c r="CQ131" s="923"/>
      <c r="CR131" s="988" t="b">
        <v>0</v>
      </c>
      <c r="CS131" s="988" t="b">
        <v>0</v>
      </c>
      <c r="CT131" s="988" t="s">
        <v>256</v>
      </c>
      <c r="CU131" s="923"/>
      <c r="CV131" s="988" t="s">
        <v>4178</v>
      </c>
      <c r="CW131" s="923"/>
      <c r="CX131" s="923"/>
      <c r="CY131" s="923"/>
      <c r="CZ131" s="988" t="s">
        <v>727</v>
      </c>
      <c r="DA131" s="923"/>
      <c r="DB131" s="988" t="s">
        <v>2228</v>
      </c>
      <c r="DC131" s="923"/>
      <c r="DD131" s="988" t="s">
        <v>2234</v>
      </c>
      <c r="DE131" s="923"/>
      <c r="DF131" s="923"/>
      <c r="DG131" s="923"/>
      <c r="DH131" s="923"/>
      <c r="DJ131" s="1056"/>
    </row>
    <row r="132">
      <c r="A132" s="988">
        <v>1.900142201E9</v>
      </c>
      <c r="B132" s="988" t="s">
        <v>703</v>
      </c>
      <c r="C132" s="988" t="s">
        <v>704</v>
      </c>
      <c r="D132" s="988" t="s">
        <v>705</v>
      </c>
      <c r="E132" s="988" t="s">
        <v>4179</v>
      </c>
      <c r="F132" s="988" t="s">
        <v>32</v>
      </c>
      <c r="H132" s="923"/>
      <c r="J132" s="1056"/>
      <c r="K132" s="1056"/>
      <c r="L132" s="923"/>
      <c r="M132" s="923"/>
      <c r="N132" s="923"/>
      <c r="P132" s="988" t="s">
        <v>4180</v>
      </c>
      <c r="Q132" s="988" t="s">
        <v>706</v>
      </c>
      <c r="R132" s="923"/>
      <c r="S132" s="988" t="s">
        <v>4181</v>
      </c>
      <c r="T132" s="988" t="s">
        <v>2073</v>
      </c>
      <c r="U132" s="988" t="b">
        <v>0</v>
      </c>
      <c r="V132" s="923"/>
      <c r="W132" s="923"/>
      <c r="X132" s="988" t="s">
        <v>306</v>
      </c>
      <c r="Z132" s="988" t="b">
        <v>0</v>
      </c>
      <c r="AA132" s="988" t="s">
        <v>4182</v>
      </c>
      <c r="AB132" s="988" t="s">
        <v>297</v>
      </c>
      <c r="AC132" s="988" t="b">
        <v>1</v>
      </c>
      <c r="AD132" s="988" t="b">
        <v>0</v>
      </c>
      <c r="AE132" s="988" t="b">
        <v>0</v>
      </c>
      <c r="AF132" s="988" t="b">
        <v>0</v>
      </c>
      <c r="AG132" s="988" t="b">
        <v>0</v>
      </c>
      <c r="AH132" s="988" t="b">
        <v>0</v>
      </c>
      <c r="AI132" s="923"/>
      <c r="AJ132" s="923"/>
      <c r="AK132" s="988" t="s">
        <v>4183</v>
      </c>
      <c r="AL132" s="988" t="s">
        <v>3581</v>
      </c>
      <c r="AM132" s="988" t="b">
        <v>1</v>
      </c>
      <c r="AN132" s="923"/>
      <c r="AO132" s="923"/>
      <c r="AP132" s="988" t="s">
        <v>255</v>
      </c>
      <c r="AQ132" s="988" t="s">
        <v>4184</v>
      </c>
      <c r="AR132" s="988" t="s">
        <v>2216</v>
      </c>
      <c r="AS132" s="988" t="s">
        <v>1200</v>
      </c>
      <c r="AT132" s="988" t="s">
        <v>721</v>
      </c>
      <c r="AU132" s="988" t="s">
        <v>722</v>
      </c>
      <c r="AV132" s="988" t="s">
        <v>723</v>
      </c>
      <c r="AW132" s="988" t="s">
        <v>717</v>
      </c>
      <c r="AX132" s="988" t="b">
        <v>0</v>
      </c>
      <c r="BA132" s="923"/>
      <c r="BB132" s="988" t="b">
        <v>0</v>
      </c>
      <c r="BC132" s="988" t="b">
        <v>0</v>
      </c>
      <c r="BD132" s="988" t="b">
        <v>0</v>
      </c>
      <c r="BE132" s="923"/>
      <c r="BF132" s="988" t="b">
        <v>0</v>
      </c>
      <c r="BG132" s="988" t="s">
        <v>718</v>
      </c>
      <c r="BH132" s="988" t="s">
        <v>2217</v>
      </c>
      <c r="BI132" s="923"/>
      <c r="BJ132" s="923"/>
      <c r="BL132" s="923"/>
      <c r="BM132" s="988" t="s">
        <v>4185</v>
      </c>
      <c r="BN132" s="988" t="s">
        <v>4186</v>
      </c>
      <c r="BO132" s="988" t="s">
        <v>2255</v>
      </c>
      <c r="BP132" s="988" t="s">
        <v>2256</v>
      </c>
      <c r="BQ132" s="988" t="s">
        <v>2257</v>
      </c>
      <c r="BR132" s="923"/>
      <c r="BS132" s="988" t="s">
        <v>184</v>
      </c>
      <c r="BU132" s="988">
        <v>6.563064495E9</v>
      </c>
      <c r="BW132" s="988" t="s">
        <v>2220</v>
      </c>
      <c r="BX132" s="988" t="s">
        <v>4186</v>
      </c>
      <c r="BY132" s="988" t="s">
        <v>4187</v>
      </c>
      <c r="BZ132" s="923"/>
      <c r="CA132" s="988">
        <v>31115.0</v>
      </c>
      <c r="CB132" s="923"/>
      <c r="CC132" s="988" t="s">
        <v>297</v>
      </c>
      <c r="CD132" s="988" t="s">
        <v>4188</v>
      </c>
      <c r="CE132" s="1060">
        <v>28099.0</v>
      </c>
      <c r="CF132" s="1056"/>
      <c r="CG132" s="923"/>
      <c r="CH132" s="988" t="s">
        <v>4189</v>
      </c>
      <c r="CI132" s="988">
        <v>2029.0</v>
      </c>
      <c r="CJ132" s="923"/>
      <c r="CK132" s="923"/>
      <c r="CL132" s="988">
        <v>6.563064495E9</v>
      </c>
      <c r="CM132" s="988" t="s">
        <v>2224</v>
      </c>
      <c r="CN132" s="923"/>
      <c r="CO132" s="988" t="b">
        <v>0</v>
      </c>
      <c r="CP132" s="988" t="s">
        <v>4190</v>
      </c>
      <c r="CQ132" s="988" t="s">
        <v>4191</v>
      </c>
      <c r="CR132" s="988" t="b">
        <v>0</v>
      </c>
      <c r="CS132" s="988" t="b">
        <v>0</v>
      </c>
      <c r="CT132" s="988" t="s">
        <v>3016</v>
      </c>
      <c r="CU132" s="923"/>
      <c r="CV132" s="988" t="s">
        <v>4192</v>
      </c>
      <c r="CW132" s="923"/>
      <c r="CX132" s="923"/>
      <c r="CY132" s="923"/>
      <c r="CZ132" s="988" t="s">
        <v>727</v>
      </c>
      <c r="DA132" s="923"/>
      <c r="DB132" s="988" t="s">
        <v>2228</v>
      </c>
      <c r="DC132" s="923"/>
      <c r="DD132" s="988" t="s">
        <v>2347</v>
      </c>
      <c r="DE132" s="988" t="s">
        <v>4193</v>
      </c>
      <c r="DF132" s="923"/>
      <c r="DG132" s="923"/>
      <c r="DH132" s="923"/>
      <c r="DJ132" s="1056"/>
    </row>
    <row r="133">
      <c r="A133" s="923"/>
      <c r="B133" s="988" t="s">
        <v>2439</v>
      </c>
      <c r="C133" s="988" t="s">
        <v>2440</v>
      </c>
      <c r="D133" s="988" t="s">
        <v>2441</v>
      </c>
      <c r="E133" s="988" t="s">
        <v>4194</v>
      </c>
      <c r="F133" s="988" t="s">
        <v>32</v>
      </c>
      <c r="H133" s="923"/>
      <c r="J133" s="1056"/>
      <c r="K133" s="1056"/>
      <c r="L133" s="923"/>
      <c r="M133" s="923"/>
      <c r="N133" s="923"/>
      <c r="P133" s="988" t="s">
        <v>4195</v>
      </c>
      <c r="Q133" s="988" t="s">
        <v>706</v>
      </c>
      <c r="R133" s="923"/>
      <c r="S133" s="923"/>
      <c r="T133" s="923"/>
      <c r="U133" s="988" t="b">
        <v>0</v>
      </c>
      <c r="V133" s="923"/>
      <c r="W133" s="923"/>
      <c r="X133" s="923"/>
      <c r="Z133" s="988" t="b">
        <v>0</v>
      </c>
      <c r="AA133" s="988" t="s">
        <v>4196</v>
      </c>
      <c r="AB133" s="923"/>
      <c r="AC133" s="988" t="b">
        <v>1</v>
      </c>
      <c r="AD133" s="988" t="b">
        <v>0</v>
      </c>
      <c r="AE133" s="988" t="b">
        <v>0</v>
      </c>
      <c r="AF133" s="988" t="b">
        <v>0</v>
      </c>
      <c r="AG133" s="988" t="b">
        <v>0</v>
      </c>
      <c r="AH133" s="988" t="b">
        <v>0</v>
      </c>
      <c r="AI133" s="923"/>
      <c r="AJ133" s="923"/>
      <c r="AK133" s="988" t="s">
        <v>4197</v>
      </c>
      <c r="AL133" s="988" t="s">
        <v>2214</v>
      </c>
      <c r="AM133" s="988" t="b">
        <v>1</v>
      </c>
      <c r="AN133" s="923"/>
      <c r="AO133" s="923"/>
      <c r="AP133" s="923"/>
      <c r="AQ133" s="923"/>
      <c r="AR133" s="988" t="s">
        <v>2216</v>
      </c>
      <c r="AS133" s="923"/>
      <c r="AT133" s="988" t="s">
        <v>721</v>
      </c>
      <c r="AU133" s="988" t="s">
        <v>722</v>
      </c>
      <c r="AV133" s="988" t="s">
        <v>723</v>
      </c>
      <c r="AW133" s="988" t="s">
        <v>717</v>
      </c>
      <c r="AX133" s="988" t="b">
        <v>0</v>
      </c>
      <c r="BA133" s="923"/>
      <c r="BB133" s="988" t="b">
        <v>0</v>
      </c>
      <c r="BC133" s="988" t="b">
        <v>0</v>
      </c>
      <c r="BD133" s="988" t="b">
        <v>0</v>
      </c>
      <c r="BE133" s="923"/>
      <c r="BF133" s="988" t="b">
        <v>0</v>
      </c>
      <c r="BG133" s="988" t="s">
        <v>718</v>
      </c>
      <c r="BH133" s="988" t="s">
        <v>2217</v>
      </c>
      <c r="BI133" s="923"/>
      <c r="BJ133" s="923"/>
      <c r="BL133" s="923"/>
      <c r="BM133" s="988" t="s">
        <v>4198</v>
      </c>
      <c r="BN133" s="988" t="s">
        <v>4199</v>
      </c>
      <c r="BO133" s="988" t="s">
        <v>2206</v>
      </c>
      <c r="BP133" s="988" t="s">
        <v>2207</v>
      </c>
      <c r="BQ133" s="988" t="s">
        <v>2208</v>
      </c>
      <c r="BR133" s="923"/>
      <c r="BS133" s="923"/>
      <c r="BU133" s="988">
        <v>5.539018596E9</v>
      </c>
      <c r="BW133" s="923"/>
      <c r="BX133" s="988" t="s">
        <v>4199</v>
      </c>
      <c r="BY133" s="988" t="s">
        <v>4200</v>
      </c>
      <c r="BZ133" s="923"/>
      <c r="CA133" s="988">
        <v>76110.0</v>
      </c>
      <c r="CB133" s="923"/>
      <c r="CC133" s="988" t="s">
        <v>297</v>
      </c>
      <c r="CD133" s="988" t="s">
        <v>4201</v>
      </c>
      <c r="CE133" s="1056"/>
      <c r="CF133" s="1056"/>
      <c r="CG133" s="923"/>
      <c r="CH133" s="988" t="s">
        <v>2300</v>
      </c>
      <c r="CI133" s="923"/>
      <c r="CJ133" s="923"/>
      <c r="CK133" s="923"/>
      <c r="CL133" s="988">
        <v>5.539018596E9</v>
      </c>
      <c r="CM133" s="988" t="s">
        <v>2224</v>
      </c>
      <c r="CN133" s="923"/>
      <c r="CO133" s="988" t="b">
        <v>0</v>
      </c>
      <c r="CP133" s="988" t="s">
        <v>4202</v>
      </c>
      <c r="CQ133" s="923"/>
      <c r="CR133" s="988" t="b">
        <v>0</v>
      </c>
      <c r="CS133" s="988" t="b">
        <v>0</v>
      </c>
      <c r="CT133" s="988" t="s">
        <v>3098</v>
      </c>
      <c r="CU133" s="923"/>
      <c r="CV133" s="988" t="s">
        <v>3217</v>
      </c>
      <c r="CW133" s="923"/>
      <c r="CX133" s="923"/>
      <c r="CY133" s="923"/>
      <c r="CZ133" s="988" t="s">
        <v>727</v>
      </c>
      <c r="DA133" s="923"/>
      <c r="DB133" s="923"/>
      <c r="DC133" s="923"/>
      <c r="DD133" s="988" t="s">
        <v>2229</v>
      </c>
      <c r="DE133" s="923"/>
      <c r="DF133" s="923"/>
      <c r="DG133" s="923"/>
      <c r="DH133" s="923"/>
      <c r="DJ133" s="1056"/>
    </row>
    <row r="134">
      <c r="A134" s="988">
        <v>2.294830336E9</v>
      </c>
      <c r="B134" s="988" t="s">
        <v>989</v>
      </c>
      <c r="C134" s="988" t="s">
        <v>990</v>
      </c>
      <c r="D134" s="988" t="s">
        <v>991</v>
      </c>
      <c r="E134" s="988" t="s">
        <v>4203</v>
      </c>
      <c r="F134" s="988" t="s">
        <v>32</v>
      </c>
      <c r="G134" s="923"/>
      <c r="H134" s="923"/>
      <c r="I134" s="923"/>
      <c r="J134" s="923"/>
      <c r="K134" s="923"/>
      <c r="L134" s="923"/>
      <c r="N134" s="923"/>
      <c r="P134" s="988" t="s">
        <v>4204</v>
      </c>
      <c r="Q134" s="988" t="s">
        <v>706</v>
      </c>
      <c r="R134" s="923"/>
      <c r="S134" s="988" t="s">
        <v>4205</v>
      </c>
      <c r="T134" s="988" t="s">
        <v>2073</v>
      </c>
      <c r="U134" s="988" t="b">
        <v>0</v>
      </c>
      <c r="V134" s="923"/>
      <c r="W134" s="988" t="s">
        <v>2281</v>
      </c>
      <c r="X134" s="988" t="s">
        <v>306</v>
      </c>
      <c r="Y134" s="923"/>
      <c r="Z134" s="988" t="b">
        <v>0</v>
      </c>
      <c r="AA134" s="988" t="s">
        <v>4206</v>
      </c>
      <c r="AB134" s="988" t="s">
        <v>4207</v>
      </c>
      <c r="AC134" s="988" t="b">
        <v>1</v>
      </c>
      <c r="AD134" s="988" t="b">
        <v>0</v>
      </c>
      <c r="AE134" s="988" t="b">
        <v>0</v>
      </c>
      <c r="AF134" s="988" t="b">
        <v>0</v>
      </c>
      <c r="AG134" s="988" t="b">
        <v>0</v>
      </c>
      <c r="AH134" s="988" t="b">
        <v>0</v>
      </c>
      <c r="AI134" s="923"/>
      <c r="AJ134" s="923"/>
      <c r="AK134" s="988" t="s">
        <v>4208</v>
      </c>
      <c r="AL134" s="988" t="s">
        <v>2286</v>
      </c>
      <c r="AM134" s="988" t="b">
        <v>1</v>
      </c>
      <c r="AN134" s="923"/>
      <c r="AO134" s="923"/>
      <c r="AP134" s="988" t="s">
        <v>255</v>
      </c>
      <c r="AQ134" s="988" t="s">
        <v>4209</v>
      </c>
      <c r="AR134" s="988" t="s">
        <v>2216</v>
      </c>
      <c r="AS134" s="988" t="s">
        <v>1200</v>
      </c>
      <c r="AT134" s="988" t="s">
        <v>721</v>
      </c>
      <c r="AU134" s="988" t="s">
        <v>722</v>
      </c>
      <c r="AV134" s="988" t="s">
        <v>723</v>
      </c>
      <c r="AW134" s="988" t="s">
        <v>717</v>
      </c>
      <c r="AX134" s="988" t="b">
        <v>0</v>
      </c>
      <c r="AZ134" s="923"/>
      <c r="BA134" s="923"/>
      <c r="BB134" s="988" t="b">
        <v>0</v>
      </c>
      <c r="BC134" s="988" t="b">
        <v>0</v>
      </c>
      <c r="BD134" s="988" t="b">
        <v>0</v>
      </c>
      <c r="BE134" s="923"/>
      <c r="BF134" s="988" t="b">
        <v>0</v>
      </c>
      <c r="BG134" s="988" t="s">
        <v>718</v>
      </c>
      <c r="BH134" s="988" t="s">
        <v>2217</v>
      </c>
      <c r="BI134" s="923"/>
      <c r="BJ134" s="923"/>
      <c r="BL134" s="988" t="s">
        <v>4210</v>
      </c>
      <c r="BM134" s="988" t="s">
        <v>4211</v>
      </c>
      <c r="BN134" s="988" t="s">
        <v>4212</v>
      </c>
      <c r="BO134" s="988" t="s">
        <v>2206</v>
      </c>
      <c r="BP134" s="988" t="s">
        <v>2207</v>
      </c>
      <c r="BQ134" s="988" t="s">
        <v>2208</v>
      </c>
      <c r="BR134" s="923"/>
      <c r="BS134" s="923"/>
      <c r="BT134" s="923"/>
      <c r="BU134" s="988">
        <v>5.533999999E9</v>
      </c>
      <c r="BV134" s="923"/>
      <c r="BW134" s="988" t="s">
        <v>2220</v>
      </c>
      <c r="BX134" s="988" t="s">
        <v>4212</v>
      </c>
      <c r="BY134" s="988" t="s">
        <v>4213</v>
      </c>
      <c r="BZ134" s="923"/>
      <c r="CA134" s="988">
        <v>54080.0</v>
      </c>
      <c r="CB134" s="923"/>
      <c r="CC134" s="988" t="s">
        <v>298</v>
      </c>
      <c r="CD134" s="988" t="s">
        <v>4214</v>
      </c>
      <c r="CE134" s="1060">
        <v>28574.0</v>
      </c>
      <c r="CG134" s="923"/>
      <c r="CH134" s="988" t="s">
        <v>4215</v>
      </c>
      <c r="CI134" s="988">
        <v>2032.0</v>
      </c>
      <c r="CK134" s="923"/>
      <c r="CL134" s="988">
        <v>5.533999999E9</v>
      </c>
      <c r="CM134" s="988" t="s">
        <v>2224</v>
      </c>
      <c r="CN134" s="923"/>
      <c r="CO134" s="988" t="b">
        <v>0</v>
      </c>
      <c r="CP134" s="988" t="s">
        <v>4216</v>
      </c>
      <c r="CQ134" s="988" t="s">
        <v>2649</v>
      </c>
      <c r="CR134" s="988" t="b">
        <v>0</v>
      </c>
      <c r="CS134" s="988" t="b">
        <v>0</v>
      </c>
      <c r="CT134" s="988" t="s">
        <v>2470</v>
      </c>
      <c r="CU134" s="923"/>
      <c r="CV134" s="988" t="s">
        <v>4217</v>
      </c>
      <c r="CW134" s="923"/>
      <c r="CX134" s="923"/>
      <c r="CY134" s="923"/>
      <c r="CZ134" s="988" t="s">
        <v>727</v>
      </c>
      <c r="DA134" s="923"/>
      <c r="DB134" s="988" t="s">
        <v>2228</v>
      </c>
      <c r="DC134" s="923"/>
      <c r="DD134" s="988" t="s">
        <v>2265</v>
      </c>
      <c r="DE134" s="988" t="s">
        <v>4218</v>
      </c>
      <c r="DF134" s="923"/>
      <c r="DG134" s="923"/>
      <c r="DH134" s="923"/>
      <c r="DJ134" s="1056"/>
    </row>
    <row r="135">
      <c r="A135" s="988">
        <v>1.585692822E9</v>
      </c>
      <c r="B135" s="988" t="s">
        <v>989</v>
      </c>
      <c r="C135" s="988" t="s">
        <v>990</v>
      </c>
      <c r="D135" s="988" t="s">
        <v>991</v>
      </c>
      <c r="E135" s="988" t="s">
        <v>4219</v>
      </c>
      <c r="F135" s="988" t="s">
        <v>32</v>
      </c>
      <c r="H135" s="923"/>
      <c r="J135" s="1056"/>
      <c r="K135" s="1056"/>
      <c r="L135" s="923"/>
      <c r="M135" s="923"/>
      <c r="N135" s="923"/>
      <c r="P135" s="988" t="s">
        <v>4220</v>
      </c>
      <c r="Q135" s="988" t="s">
        <v>706</v>
      </c>
      <c r="R135" s="923"/>
      <c r="S135" s="988" t="s">
        <v>4221</v>
      </c>
      <c r="T135" s="988" t="s">
        <v>2073</v>
      </c>
      <c r="U135" s="988" t="b">
        <v>0</v>
      </c>
      <c r="V135" s="923"/>
      <c r="W135" s="988" t="s">
        <v>2332</v>
      </c>
      <c r="X135" s="988" t="s">
        <v>306</v>
      </c>
      <c r="Z135" s="988" t="b">
        <v>0</v>
      </c>
      <c r="AA135" s="988" t="s">
        <v>4222</v>
      </c>
      <c r="AB135" s="988" t="s">
        <v>297</v>
      </c>
      <c r="AC135" s="988" t="b">
        <v>1</v>
      </c>
      <c r="AD135" s="988" t="b">
        <v>0</v>
      </c>
      <c r="AE135" s="988" t="b">
        <v>0</v>
      </c>
      <c r="AF135" s="988" t="b">
        <v>0</v>
      </c>
      <c r="AG135" s="988" t="b">
        <v>0</v>
      </c>
      <c r="AH135" s="988" t="b">
        <v>0</v>
      </c>
      <c r="AI135" s="923"/>
      <c r="AJ135" s="923"/>
      <c r="AK135" s="988" t="s">
        <v>4223</v>
      </c>
      <c r="AL135" s="988" t="s">
        <v>2691</v>
      </c>
      <c r="AM135" s="988" t="b">
        <v>1</v>
      </c>
      <c r="AN135" s="923"/>
      <c r="AO135" s="923"/>
      <c r="AP135" s="988" t="s">
        <v>4224</v>
      </c>
      <c r="AQ135" s="988" t="s">
        <v>4225</v>
      </c>
      <c r="AR135" s="988" t="s">
        <v>2216</v>
      </c>
      <c r="AS135" s="988" t="s">
        <v>1200</v>
      </c>
      <c r="AT135" s="988" t="s">
        <v>721</v>
      </c>
      <c r="AU135" s="988" t="s">
        <v>722</v>
      </c>
      <c r="AV135" s="988" t="s">
        <v>723</v>
      </c>
      <c r="AW135" s="988" t="s">
        <v>717</v>
      </c>
      <c r="AX135" s="988" t="b">
        <v>0</v>
      </c>
      <c r="BA135" s="923"/>
      <c r="BB135" s="988" t="b">
        <v>0</v>
      </c>
      <c r="BC135" s="988" t="b">
        <v>0</v>
      </c>
      <c r="BD135" s="988" t="b">
        <v>0</v>
      </c>
      <c r="BE135" s="923"/>
      <c r="BF135" s="988" t="b">
        <v>0</v>
      </c>
      <c r="BG135" s="988" t="s">
        <v>718</v>
      </c>
      <c r="BH135" s="988" t="s">
        <v>2217</v>
      </c>
      <c r="BI135" s="923"/>
      <c r="BJ135" s="923"/>
      <c r="BL135" s="988" t="s">
        <v>4226</v>
      </c>
      <c r="BM135" s="988" t="s">
        <v>2860</v>
      </c>
      <c r="BN135" s="988" t="s">
        <v>4227</v>
      </c>
      <c r="BO135" s="988" t="s">
        <v>2206</v>
      </c>
      <c r="BP135" s="988" t="s">
        <v>2207</v>
      </c>
      <c r="BQ135" s="988" t="s">
        <v>2208</v>
      </c>
      <c r="BR135" s="923"/>
      <c r="BS135" s="923"/>
      <c r="BU135" s="988">
        <v>2.481149289E9</v>
      </c>
      <c r="BW135" s="988" t="s">
        <v>2220</v>
      </c>
      <c r="BX135" s="988" t="s">
        <v>4228</v>
      </c>
      <c r="BY135" s="988" t="s">
        <v>4229</v>
      </c>
      <c r="BZ135" s="923"/>
      <c r="CA135" s="988">
        <v>74064.0</v>
      </c>
      <c r="CB135" s="923"/>
      <c r="CC135" s="988" t="s">
        <v>297</v>
      </c>
      <c r="CD135" s="988" t="s">
        <v>4230</v>
      </c>
      <c r="CE135" s="1060">
        <v>26808.0</v>
      </c>
      <c r="CF135" s="1056"/>
      <c r="CG135" s="923"/>
      <c r="CH135" s="988" t="s">
        <v>4221</v>
      </c>
      <c r="CI135" s="988">
        <v>2027.0</v>
      </c>
      <c r="CJ135" s="923"/>
      <c r="CK135" s="923"/>
      <c r="CL135" s="988">
        <v>2.481149289E9</v>
      </c>
      <c r="CM135" s="988" t="s">
        <v>2224</v>
      </c>
      <c r="CN135" s="923"/>
      <c r="CO135" s="988" t="b">
        <v>0</v>
      </c>
      <c r="CP135" s="988" t="s">
        <v>4231</v>
      </c>
      <c r="CQ135" s="988" t="s">
        <v>858</v>
      </c>
      <c r="CR135" s="988" t="b">
        <v>0</v>
      </c>
      <c r="CS135" s="988" t="b">
        <v>0</v>
      </c>
      <c r="CT135" s="988" t="s">
        <v>4232</v>
      </c>
      <c r="CU135" s="923"/>
      <c r="CV135" s="988" t="s">
        <v>4233</v>
      </c>
      <c r="CW135" s="923"/>
      <c r="CX135" s="923"/>
      <c r="CY135" s="923"/>
      <c r="CZ135" s="988" t="s">
        <v>727</v>
      </c>
      <c r="DA135" s="923"/>
      <c r="DB135" s="988" t="s">
        <v>2228</v>
      </c>
      <c r="DC135" s="923"/>
      <c r="DD135" s="988" t="s">
        <v>376</v>
      </c>
      <c r="DE135" s="988" t="s">
        <v>2133</v>
      </c>
      <c r="DF135" s="923"/>
      <c r="DG135" s="923"/>
      <c r="DH135" s="923"/>
      <c r="DJ135" s="1056"/>
    </row>
    <row r="136">
      <c r="A136" s="988">
        <v>1.204949E7</v>
      </c>
      <c r="B136" s="988" t="s">
        <v>989</v>
      </c>
      <c r="C136" s="988" t="s">
        <v>990</v>
      </c>
      <c r="D136" s="988" t="s">
        <v>991</v>
      </c>
      <c r="E136" s="988" t="s">
        <v>4234</v>
      </c>
      <c r="F136" s="988" t="s">
        <v>32</v>
      </c>
      <c r="G136" s="923"/>
      <c r="H136" s="923"/>
      <c r="I136" s="923"/>
      <c r="J136" s="923"/>
      <c r="K136" s="923"/>
      <c r="L136" s="923"/>
      <c r="N136" s="923"/>
      <c r="P136" s="988" t="s">
        <v>4235</v>
      </c>
      <c r="Q136" s="988" t="s">
        <v>706</v>
      </c>
      <c r="R136" s="923"/>
      <c r="S136" s="988" t="s">
        <v>2524</v>
      </c>
      <c r="T136" s="923"/>
      <c r="U136" s="988" t="b">
        <v>0</v>
      </c>
      <c r="V136" s="923"/>
      <c r="W136" s="923"/>
      <c r="X136" s="988" t="s">
        <v>4236</v>
      </c>
      <c r="Y136" s="923"/>
      <c r="Z136" s="988" t="b">
        <v>0</v>
      </c>
      <c r="AA136" s="988" t="s">
        <v>4237</v>
      </c>
      <c r="AB136" s="988" t="s">
        <v>296</v>
      </c>
      <c r="AC136" s="988" t="b">
        <v>1</v>
      </c>
      <c r="AD136" s="988" t="b">
        <v>0</v>
      </c>
      <c r="AE136" s="988" t="b">
        <v>0</v>
      </c>
      <c r="AF136" s="988" t="b">
        <v>0</v>
      </c>
      <c r="AG136" s="988" t="b">
        <v>0</v>
      </c>
      <c r="AH136" s="988" t="b">
        <v>0</v>
      </c>
      <c r="AI136" s="923"/>
      <c r="AJ136" s="923"/>
      <c r="AK136" s="988" t="s">
        <v>4238</v>
      </c>
      <c r="AL136" s="988" t="s">
        <v>2214</v>
      </c>
      <c r="AM136" s="988" t="b">
        <v>1</v>
      </c>
      <c r="AN136" s="923"/>
      <c r="AO136" s="923"/>
      <c r="AP136" s="923"/>
      <c r="AQ136" s="923"/>
      <c r="AR136" s="988" t="s">
        <v>2216</v>
      </c>
      <c r="AS136" s="988" t="s">
        <v>724</v>
      </c>
      <c r="AT136" s="988" t="s">
        <v>721</v>
      </c>
      <c r="AU136" s="988" t="s">
        <v>722</v>
      </c>
      <c r="AV136" s="988" t="s">
        <v>723</v>
      </c>
      <c r="AW136" s="988" t="s">
        <v>717</v>
      </c>
      <c r="AX136" s="988" t="b">
        <v>0</v>
      </c>
      <c r="AZ136" s="923"/>
      <c r="BA136" s="923"/>
      <c r="BB136" s="988" t="b">
        <v>0</v>
      </c>
      <c r="BC136" s="988" t="b">
        <v>0</v>
      </c>
      <c r="BD136" s="988" t="b">
        <v>0</v>
      </c>
      <c r="BE136" s="923"/>
      <c r="BF136" s="988" t="b">
        <v>0</v>
      </c>
      <c r="BG136" s="988" t="s">
        <v>718</v>
      </c>
      <c r="BH136" s="988" t="s">
        <v>2217</v>
      </c>
      <c r="BI136" s="923"/>
      <c r="BJ136" s="923"/>
      <c r="BL136" s="923"/>
      <c r="BM136" s="988" t="s">
        <v>4239</v>
      </c>
      <c r="BN136" s="988" t="s">
        <v>4240</v>
      </c>
      <c r="BO136" s="988" t="s">
        <v>2206</v>
      </c>
      <c r="BP136" s="988" t="s">
        <v>2207</v>
      </c>
      <c r="BQ136" s="988" t="s">
        <v>2208</v>
      </c>
      <c r="BR136" s="923"/>
      <c r="BS136" s="923"/>
      <c r="BT136" s="923"/>
      <c r="BU136" s="988">
        <v>5.215566309578E12</v>
      </c>
      <c r="BV136" s="923"/>
      <c r="BW136" s="988" t="s">
        <v>2220</v>
      </c>
      <c r="BX136" s="988" t="s">
        <v>4240</v>
      </c>
      <c r="BY136" s="988" t="s">
        <v>4241</v>
      </c>
      <c r="BZ136" s="923"/>
      <c r="CA136" s="988">
        <v>3310.0</v>
      </c>
      <c r="CC136" s="988" t="s">
        <v>297</v>
      </c>
      <c r="CD136" s="988" t="s">
        <v>4242</v>
      </c>
      <c r="CE136" s="1060">
        <v>27191.0</v>
      </c>
      <c r="CG136" s="923"/>
      <c r="CH136" s="988" t="s">
        <v>4243</v>
      </c>
      <c r="CI136" s="988">
        <v>2019.0</v>
      </c>
      <c r="CK136" s="923"/>
      <c r="CL136" s="988">
        <v>5.566309578E9</v>
      </c>
      <c r="CM136" s="988" t="s">
        <v>2294</v>
      </c>
      <c r="CN136" s="923"/>
      <c r="CO136" s="988" t="b">
        <v>0</v>
      </c>
      <c r="CP136" s="988" t="s">
        <v>4244</v>
      </c>
      <c r="CQ136" s="988" t="s">
        <v>2133</v>
      </c>
      <c r="CR136" s="988" t="b">
        <v>0</v>
      </c>
      <c r="CS136" s="988" t="b">
        <v>0</v>
      </c>
      <c r="CT136" s="988" t="s">
        <v>4245</v>
      </c>
      <c r="CU136" s="923"/>
      <c r="CV136" s="988" t="s">
        <v>4246</v>
      </c>
      <c r="CW136" s="923"/>
      <c r="CX136" s="923"/>
      <c r="CY136" s="923"/>
      <c r="CZ136" s="988" t="s">
        <v>727</v>
      </c>
      <c r="DA136" s="923"/>
      <c r="DB136" s="988" t="s">
        <v>2299</v>
      </c>
      <c r="DC136" s="923"/>
      <c r="DD136" s="988" t="s">
        <v>2229</v>
      </c>
      <c r="DE136" s="988" t="s">
        <v>1289</v>
      </c>
      <c r="DF136" s="923"/>
      <c r="DG136" s="923"/>
      <c r="DH136" s="923"/>
    </row>
    <row r="137">
      <c r="A137" s="988">
        <v>2.242915654E9</v>
      </c>
      <c r="B137" s="988" t="s">
        <v>929</v>
      </c>
      <c r="C137" s="988" t="s">
        <v>930</v>
      </c>
      <c r="D137" s="988" t="s">
        <v>931</v>
      </c>
      <c r="E137" s="988" t="s">
        <v>4247</v>
      </c>
      <c r="F137" s="988" t="s">
        <v>32</v>
      </c>
      <c r="G137" s="923"/>
      <c r="H137" s="923"/>
      <c r="I137" s="923"/>
      <c r="J137" s="923"/>
      <c r="K137" s="923"/>
      <c r="L137" s="923"/>
      <c r="M137" s="923"/>
      <c r="N137" s="923"/>
      <c r="O137" s="923"/>
      <c r="P137" s="988" t="s">
        <v>4248</v>
      </c>
      <c r="Q137" s="988" t="s">
        <v>706</v>
      </c>
      <c r="R137" s="923"/>
      <c r="S137" s="988" t="s">
        <v>4249</v>
      </c>
      <c r="T137" s="988" t="s">
        <v>2073</v>
      </c>
      <c r="U137" s="988" t="b">
        <v>0</v>
      </c>
      <c r="V137" s="988" t="s">
        <v>306</v>
      </c>
      <c r="W137" s="988" t="s">
        <v>2332</v>
      </c>
      <c r="X137" s="988" t="s">
        <v>184</v>
      </c>
      <c r="Y137" s="923"/>
      <c r="Z137" s="988" t="b">
        <v>0</v>
      </c>
      <c r="AA137" s="988" t="s">
        <v>4250</v>
      </c>
      <c r="AB137" s="988" t="s">
        <v>4251</v>
      </c>
      <c r="AC137" s="988" t="b">
        <v>1</v>
      </c>
      <c r="AD137" s="988" t="b">
        <v>0</v>
      </c>
      <c r="AE137" s="988" t="b">
        <v>0</v>
      </c>
      <c r="AF137" s="988" t="b">
        <v>0</v>
      </c>
      <c r="AG137" s="988" t="b">
        <v>0</v>
      </c>
      <c r="AH137" s="988" t="b">
        <v>0</v>
      </c>
      <c r="AI137" s="923"/>
      <c r="AJ137" s="923"/>
      <c r="AK137" s="988" t="s">
        <v>4093</v>
      </c>
      <c r="AL137" s="988" t="s">
        <v>2286</v>
      </c>
      <c r="AM137" s="988" t="b">
        <v>1</v>
      </c>
      <c r="AN137" s="923"/>
      <c r="AO137" s="988" t="s">
        <v>306</v>
      </c>
      <c r="AP137" s="988" t="s">
        <v>255</v>
      </c>
      <c r="AQ137" s="988" t="s">
        <v>4252</v>
      </c>
      <c r="AR137" s="988" t="s">
        <v>2216</v>
      </c>
      <c r="AS137" s="988" t="s">
        <v>724</v>
      </c>
      <c r="AT137" s="988" t="s">
        <v>721</v>
      </c>
      <c r="AU137" s="988" t="s">
        <v>722</v>
      </c>
      <c r="AV137" s="988" t="s">
        <v>723</v>
      </c>
      <c r="AW137" s="988" t="s">
        <v>717</v>
      </c>
      <c r="AX137" s="988" t="b">
        <v>0</v>
      </c>
      <c r="AZ137" s="923"/>
      <c r="BA137" s="923"/>
      <c r="BB137" s="988" t="b">
        <v>0</v>
      </c>
      <c r="BC137" s="988" t="b">
        <v>0</v>
      </c>
      <c r="BD137" s="988" t="b">
        <v>0</v>
      </c>
      <c r="BE137" s="923"/>
      <c r="BF137" s="988" t="b">
        <v>0</v>
      </c>
      <c r="BG137" s="988" t="s">
        <v>718</v>
      </c>
      <c r="BH137" s="988" t="s">
        <v>2217</v>
      </c>
      <c r="BI137" s="923"/>
      <c r="BJ137" s="923"/>
      <c r="BL137" s="988" t="s">
        <v>4253</v>
      </c>
      <c r="BM137" s="988" t="s">
        <v>1288</v>
      </c>
      <c r="BN137" s="988" t="s">
        <v>4254</v>
      </c>
      <c r="BO137" s="988" t="s">
        <v>2206</v>
      </c>
      <c r="BP137" s="988" t="s">
        <v>2207</v>
      </c>
      <c r="BQ137" s="988" t="s">
        <v>2208</v>
      </c>
      <c r="BR137" s="923"/>
      <c r="BS137" s="988" t="s">
        <v>306</v>
      </c>
      <c r="BT137" s="923"/>
      <c r="BU137" s="988">
        <v>5.591856972E9</v>
      </c>
      <c r="BV137" s="923"/>
      <c r="BW137" s="988" t="s">
        <v>2220</v>
      </c>
      <c r="BX137" s="988" t="s">
        <v>4255</v>
      </c>
      <c r="BY137" s="988" t="s">
        <v>4256</v>
      </c>
      <c r="BZ137" s="988" t="s">
        <v>184</v>
      </c>
      <c r="CA137" s="988">
        <v>57200.0</v>
      </c>
      <c r="CB137" s="923"/>
      <c r="CC137" s="988" t="s">
        <v>297</v>
      </c>
      <c r="CD137" s="988" t="s">
        <v>4257</v>
      </c>
      <c r="CE137" s="1060">
        <v>28139.0</v>
      </c>
      <c r="CF137" s="923"/>
      <c r="CG137" s="988" t="s">
        <v>184</v>
      </c>
      <c r="CH137" s="988" t="s">
        <v>3633</v>
      </c>
      <c r="CI137" s="988">
        <v>2031.0</v>
      </c>
      <c r="CJ137" s="923"/>
      <c r="CK137" s="988" t="s">
        <v>184</v>
      </c>
      <c r="CL137" s="988">
        <v>5.591856972E9</v>
      </c>
      <c r="CM137" s="988" t="s">
        <v>2224</v>
      </c>
      <c r="CN137" s="923"/>
      <c r="CO137" s="988" t="b">
        <v>0</v>
      </c>
      <c r="CP137" s="988" t="s">
        <v>4258</v>
      </c>
      <c r="CQ137" s="923"/>
      <c r="CR137" s="988" t="b">
        <v>0</v>
      </c>
      <c r="CS137" s="988" t="b">
        <v>0</v>
      </c>
      <c r="CT137" s="988" t="s">
        <v>4259</v>
      </c>
      <c r="CU137" s="923"/>
      <c r="CV137" s="988" t="s">
        <v>4260</v>
      </c>
      <c r="CW137" s="923"/>
      <c r="CX137" s="923"/>
      <c r="CY137" s="923"/>
      <c r="CZ137" s="988" t="s">
        <v>727</v>
      </c>
      <c r="DA137" s="923"/>
      <c r="DB137" s="988" t="s">
        <v>2228</v>
      </c>
      <c r="DC137" s="923"/>
      <c r="DD137" s="988" t="s">
        <v>2327</v>
      </c>
      <c r="DE137" s="923"/>
      <c r="DF137" s="923"/>
      <c r="DG137" s="923"/>
      <c r="DH137" s="923"/>
      <c r="DJ137" s="1056"/>
    </row>
    <row r="138">
      <c r="A138" s="988">
        <v>1.694019084E9</v>
      </c>
      <c r="B138" s="988" t="s">
        <v>929</v>
      </c>
      <c r="C138" s="988" t="s">
        <v>930</v>
      </c>
      <c r="D138" s="988" t="s">
        <v>931</v>
      </c>
      <c r="E138" s="988" t="s">
        <v>4261</v>
      </c>
      <c r="F138" s="988" t="s">
        <v>32</v>
      </c>
      <c r="G138" s="923"/>
      <c r="H138" s="923"/>
      <c r="I138" s="923"/>
      <c r="J138" s="923"/>
      <c r="K138" s="923"/>
      <c r="L138" s="923"/>
      <c r="N138" s="923"/>
      <c r="P138" s="988" t="s">
        <v>4262</v>
      </c>
      <c r="Q138" s="988" t="s">
        <v>706</v>
      </c>
      <c r="R138" s="923"/>
      <c r="S138" s="988" t="s">
        <v>4263</v>
      </c>
      <c r="T138" s="988" t="s">
        <v>2073</v>
      </c>
      <c r="U138" s="988" t="b">
        <v>0</v>
      </c>
      <c r="V138" s="988" t="s">
        <v>306</v>
      </c>
      <c r="W138" s="988" t="s">
        <v>2281</v>
      </c>
      <c r="X138" s="988" t="s">
        <v>306</v>
      </c>
      <c r="Y138" s="923"/>
      <c r="Z138" s="988" t="b">
        <v>0</v>
      </c>
      <c r="AA138" s="988" t="s">
        <v>4264</v>
      </c>
      <c r="AB138" s="988" t="s">
        <v>2234</v>
      </c>
      <c r="AC138" s="988" t="b">
        <v>1</v>
      </c>
      <c r="AD138" s="988" t="b">
        <v>0</v>
      </c>
      <c r="AE138" s="988" t="b">
        <v>0</v>
      </c>
      <c r="AF138" s="988" t="b">
        <v>0</v>
      </c>
      <c r="AG138" s="988" t="b">
        <v>0</v>
      </c>
      <c r="AH138" s="988" t="b">
        <v>0</v>
      </c>
      <c r="AI138" s="923"/>
      <c r="AJ138" s="923"/>
      <c r="AK138" s="988" t="s">
        <v>4265</v>
      </c>
      <c r="AL138" s="988" t="s">
        <v>2286</v>
      </c>
      <c r="AM138" s="988" t="b">
        <v>1</v>
      </c>
      <c r="AN138" s="923"/>
      <c r="AO138" s="988" t="s">
        <v>306</v>
      </c>
      <c r="AP138" s="988" t="s">
        <v>255</v>
      </c>
      <c r="AQ138" s="988" t="s">
        <v>4266</v>
      </c>
      <c r="AR138" s="988" t="s">
        <v>2216</v>
      </c>
      <c r="AS138" s="988" t="s">
        <v>724</v>
      </c>
      <c r="AT138" s="988" t="s">
        <v>721</v>
      </c>
      <c r="AU138" s="988" t="s">
        <v>722</v>
      </c>
      <c r="AV138" s="988" t="s">
        <v>723</v>
      </c>
      <c r="AW138" s="988" t="s">
        <v>717</v>
      </c>
      <c r="AX138" s="988" t="b">
        <v>0</v>
      </c>
      <c r="AZ138" s="923"/>
      <c r="BA138" s="923"/>
      <c r="BB138" s="988" t="b">
        <v>0</v>
      </c>
      <c r="BC138" s="988" t="b">
        <v>0</v>
      </c>
      <c r="BD138" s="988" t="b">
        <v>0</v>
      </c>
      <c r="BE138" s="923"/>
      <c r="BF138" s="988" t="b">
        <v>0</v>
      </c>
      <c r="BG138" s="988" t="s">
        <v>718</v>
      </c>
      <c r="BH138" s="988" t="s">
        <v>2217</v>
      </c>
      <c r="BI138" s="923"/>
      <c r="BJ138" s="923"/>
      <c r="BL138" s="988" t="s">
        <v>4267</v>
      </c>
      <c r="BM138" s="988" t="s">
        <v>1239</v>
      </c>
      <c r="BN138" s="988" t="s">
        <v>4268</v>
      </c>
      <c r="BO138" s="988" t="s">
        <v>2206</v>
      </c>
      <c r="BP138" s="988" t="s">
        <v>2207</v>
      </c>
      <c r="BQ138" s="988" t="s">
        <v>2208</v>
      </c>
      <c r="BR138" s="923"/>
      <c r="BS138" s="988" t="s">
        <v>306</v>
      </c>
      <c r="BT138" s="923"/>
      <c r="BU138" s="988">
        <v>4.424333507E9</v>
      </c>
      <c r="BV138" s="923"/>
      <c r="BW138" s="988" t="s">
        <v>2220</v>
      </c>
      <c r="BX138" s="988" t="s">
        <v>4269</v>
      </c>
      <c r="BY138" s="988" t="s">
        <v>4270</v>
      </c>
      <c r="BZ138" s="988" t="s">
        <v>306</v>
      </c>
      <c r="CA138" s="988">
        <v>76110.0</v>
      </c>
      <c r="CB138" s="923"/>
      <c r="CC138" s="988" t="s">
        <v>297</v>
      </c>
      <c r="CD138" s="988" t="s">
        <v>4271</v>
      </c>
      <c r="CE138" s="1060">
        <v>26520.0</v>
      </c>
      <c r="CF138" s="923"/>
      <c r="CG138" s="988" t="s">
        <v>306</v>
      </c>
      <c r="CH138" s="988" t="s">
        <v>3030</v>
      </c>
      <c r="CI138" s="988">
        <v>2027.0</v>
      </c>
      <c r="CK138" s="988" t="s">
        <v>306</v>
      </c>
      <c r="CL138" s="988">
        <v>4.424333507E9</v>
      </c>
      <c r="CM138" s="988" t="s">
        <v>2224</v>
      </c>
      <c r="CN138" s="923"/>
      <c r="CO138" s="988" t="b">
        <v>0</v>
      </c>
      <c r="CP138" s="988" t="s">
        <v>4272</v>
      </c>
      <c r="CQ138" s="988" t="s">
        <v>1967</v>
      </c>
      <c r="CR138" s="988" t="b">
        <v>0</v>
      </c>
      <c r="CS138" s="988" t="b">
        <v>0</v>
      </c>
      <c r="CT138" s="988" t="s">
        <v>4273</v>
      </c>
      <c r="CU138" s="923"/>
      <c r="CV138" s="988" t="s">
        <v>3690</v>
      </c>
      <c r="CW138" s="923"/>
      <c r="CX138" s="923"/>
      <c r="CY138" s="923"/>
      <c r="CZ138" s="988" t="s">
        <v>727</v>
      </c>
      <c r="DA138" s="923"/>
      <c r="DB138" s="988" t="s">
        <v>2228</v>
      </c>
      <c r="DC138" s="923"/>
      <c r="DD138" s="988" t="s">
        <v>2806</v>
      </c>
      <c r="DE138" s="988" t="s">
        <v>4274</v>
      </c>
      <c r="DF138" s="923"/>
      <c r="DG138" s="923"/>
      <c r="DH138" s="923"/>
      <c r="DJ138" s="1056"/>
    </row>
    <row r="139">
      <c r="A139" s="988">
        <v>2.267366943E9</v>
      </c>
      <c r="B139" s="988" t="s">
        <v>989</v>
      </c>
      <c r="C139" s="988" t="s">
        <v>990</v>
      </c>
      <c r="D139" s="988" t="s">
        <v>991</v>
      </c>
      <c r="E139" s="988" t="s">
        <v>4275</v>
      </c>
      <c r="F139" s="988" t="s">
        <v>32</v>
      </c>
      <c r="G139" s="923"/>
      <c r="H139" s="923"/>
      <c r="I139" s="923"/>
      <c r="J139" s="923"/>
      <c r="K139" s="923"/>
      <c r="L139" s="923"/>
      <c r="M139" s="923"/>
      <c r="P139" s="988" t="s">
        <v>4276</v>
      </c>
      <c r="Q139" s="988" t="s">
        <v>706</v>
      </c>
      <c r="R139" s="923"/>
      <c r="S139" s="988" t="s">
        <v>4277</v>
      </c>
      <c r="T139" s="923"/>
      <c r="U139" s="988" t="b">
        <v>0</v>
      </c>
      <c r="V139" s="923"/>
      <c r="W139" s="923"/>
      <c r="X139" s="923"/>
      <c r="Y139" s="923"/>
      <c r="Z139" s="988" t="b">
        <v>0</v>
      </c>
      <c r="AA139" s="988" t="s">
        <v>4278</v>
      </c>
      <c r="AB139" s="988" t="s">
        <v>4279</v>
      </c>
      <c r="AC139" s="988" t="b">
        <v>1</v>
      </c>
      <c r="AD139" s="988" t="b">
        <v>0</v>
      </c>
      <c r="AE139" s="988" t="b">
        <v>0</v>
      </c>
      <c r="AF139" s="988" t="b">
        <v>0</v>
      </c>
      <c r="AG139" s="988" t="b">
        <v>0</v>
      </c>
      <c r="AH139" s="988" t="b">
        <v>0</v>
      </c>
      <c r="AI139" s="923"/>
      <c r="AJ139" s="923"/>
      <c r="AK139" s="988" t="s">
        <v>4280</v>
      </c>
      <c r="AL139" s="988" t="s">
        <v>4281</v>
      </c>
      <c r="AM139" s="988" t="b">
        <v>1</v>
      </c>
      <c r="AN139" s="923"/>
      <c r="AO139" s="923"/>
      <c r="AP139" s="988" t="s">
        <v>255</v>
      </c>
      <c r="AQ139" s="988" t="s">
        <v>4282</v>
      </c>
      <c r="AR139" s="988" t="s">
        <v>2216</v>
      </c>
      <c r="AS139" s="988" t="s">
        <v>1200</v>
      </c>
      <c r="AT139" s="988" t="s">
        <v>721</v>
      </c>
      <c r="AU139" s="988" t="s">
        <v>722</v>
      </c>
      <c r="AV139" s="988" t="s">
        <v>723</v>
      </c>
      <c r="AW139" s="988" t="s">
        <v>717</v>
      </c>
      <c r="AX139" s="988" t="b">
        <v>0</v>
      </c>
      <c r="AZ139" s="923"/>
      <c r="BA139" s="923"/>
      <c r="BB139" s="988" t="b">
        <v>0</v>
      </c>
      <c r="BC139" s="988" t="b">
        <v>0</v>
      </c>
      <c r="BD139" s="988" t="b">
        <v>0</v>
      </c>
      <c r="BE139" s="923"/>
      <c r="BF139" s="988" t="b">
        <v>0</v>
      </c>
      <c r="BG139" s="988" t="s">
        <v>718</v>
      </c>
      <c r="BH139" s="988" t="s">
        <v>2217</v>
      </c>
      <c r="BI139" s="923"/>
      <c r="BJ139" s="923"/>
      <c r="BL139" s="923"/>
      <c r="BM139" s="988" t="s">
        <v>4283</v>
      </c>
      <c r="BN139" s="988" t="s">
        <v>4284</v>
      </c>
      <c r="BO139" s="988" t="s">
        <v>2206</v>
      </c>
      <c r="BP139" s="988" t="s">
        <v>2207</v>
      </c>
      <c r="BQ139" s="988" t="s">
        <v>2208</v>
      </c>
      <c r="BR139" s="923"/>
      <c r="BS139" s="923"/>
      <c r="BT139" s="923"/>
      <c r="BU139" s="988">
        <v>8.444190342E9</v>
      </c>
      <c r="BV139" s="923"/>
      <c r="BW139" s="988" t="s">
        <v>2220</v>
      </c>
      <c r="BX139" s="988" t="s">
        <v>4284</v>
      </c>
      <c r="BY139" s="988" t="s">
        <v>4285</v>
      </c>
      <c r="BZ139" s="923"/>
      <c r="CA139" s="988">
        <v>25290.0</v>
      </c>
      <c r="CB139" s="923"/>
      <c r="CC139" s="988" t="s">
        <v>297</v>
      </c>
      <c r="CD139" s="988" t="s">
        <v>4286</v>
      </c>
      <c r="CE139" s="1060">
        <v>26039.0</v>
      </c>
      <c r="CG139" s="923"/>
      <c r="CH139" s="988" t="s">
        <v>4287</v>
      </c>
      <c r="CI139" s="988">
        <v>2032.0</v>
      </c>
      <c r="CK139" s="923"/>
      <c r="CL139" s="988">
        <v>8.444190342E9</v>
      </c>
      <c r="CM139" s="988" t="s">
        <v>2224</v>
      </c>
      <c r="CN139" s="923"/>
      <c r="CO139" s="988" t="b">
        <v>0</v>
      </c>
      <c r="CP139" s="988" t="s">
        <v>4288</v>
      </c>
      <c r="CQ139" s="923"/>
      <c r="CR139" s="988" t="b">
        <v>0</v>
      </c>
      <c r="CS139" s="988" t="b">
        <v>0</v>
      </c>
      <c r="CT139" s="988" t="s">
        <v>2226</v>
      </c>
      <c r="CU139" s="923"/>
      <c r="CV139" s="988" t="s">
        <v>4289</v>
      </c>
      <c r="CW139" s="923"/>
      <c r="CX139" s="923"/>
      <c r="CY139" s="923"/>
      <c r="CZ139" s="988" t="s">
        <v>727</v>
      </c>
      <c r="DA139" s="923"/>
      <c r="DB139" s="988" t="s">
        <v>2228</v>
      </c>
      <c r="DC139" s="923"/>
      <c r="DD139" s="988" t="s">
        <v>2954</v>
      </c>
      <c r="DE139" s="923"/>
      <c r="DF139" s="923"/>
      <c r="DG139" s="923"/>
      <c r="DH139" s="923"/>
      <c r="DJ139" s="1056"/>
    </row>
    <row r="140">
      <c r="A140" s="988">
        <v>2.348163151E9</v>
      </c>
      <c r="B140" s="988" t="s">
        <v>929</v>
      </c>
      <c r="C140" s="988" t="s">
        <v>930</v>
      </c>
      <c r="D140" s="988" t="s">
        <v>931</v>
      </c>
      <c r="E140" s="988" t="s">
        <v>4290</v>
      </c>
      <c r="F140" s="988" t="s">
        <v>32</v>
      </c>
      <c r="G140" s="923"/>
      <c r="H140" s="923"/>
      <c r="I140" s="923"/>
      <c r="J140" s="923"/>
      <c r="K140" s="923"/>
      <c r="L140" s="923"/>
      <c r="M140" s="923"/>
      <c r="P140" s="988" t="s">
        <v>4291</v>
      </c>
      <c r="Q140" s="988" t="s">
        <v>706</v>
      </c>
      <c r="R140" s="923"/>
      <c r="S140" s="988" t="s">
        <v>2728</v>
      </c>
      <c r="T140" s="988" t="s">
        <v>2073</v>
      </c>
      <c r="U140" s="988" t="b">
        <v>0</v>
      </c>
      <c r="V140" s="923"/>
      <c r="W140" s="923"/>
      <c r="X140" s="988" t="s">
        <v>184</v>
      </c>
      <c r="Y140" s="923"/>
      <c r="Z140" s="988" t="b">
        <v>0</v>
      </c>
      <c r="AA140" s="988" t="s">
        <v>4292</v>
      </c>
      <c r="AB140" s="988" t="s">
        <v>297</v>
      </c>
      <c r="AC140" s="988" t="b">
        <v>1</v>
      </c>
      <c r="AD140" s="988" t="b">
        <v>0</v>
      </c>
      <c r="AE140" s="988" t="b">
        <v>0</v>
      </c>
      <c r="AF140" s="988" t="b">
        <v>0</v>
      </c>
      <c r="AG140" s="988" t="b">
        <v>0</v>
      </c>
      <c r="AH140" s="988" t="b">
        <v>0</v>
      </c>
      <c r="AI140" s="923"/>
      <c r="AJ140" s="923"/>
      <c r="AK140" s="988" t="s">
        <v>4293</v>
      </c>
      <c r="AL140" s="988" t="s">
        <v>3581</v>
      </c>
      <c r="AM140" s="988" t="b">
        <v>1</v>
      </c>
      <c r="AN140" s="923"/>
      <c r="AO140" s="923"/>
      <c r="AP140" s="988" t="s">
        <v>255</v>
      </c>
      <c r="AQ140" s="988" t="s">
        <v>4294</v>
      </c>
      <c r="AR140" s="988" t="s">
        <v>2216</v>
      </c>
      <c r="AS140" s="988" t="s">
        <v>1200</v>
      </c>
      <c r="AT140" s="988" t="s">
        <v>721</v>
      </c>
      <c r="AU140" s="988" t="s">
        <v>722</v>
      </c>
      <c r="AV140" s="988" t="s">
        <v>723</v>
      </c>
      <c r="AW140" s="988" t="s">
        <v>717</v>
      </c>
      <c r="AX140" s="988" t="b">
        <v>0</v>
      </c>
      <c r="AZ140" s="923"/>
      <c r="BA140" s="923"/>
      <c r="BB140" s="988" t="b">
        <v>0</v>
      </c>
      <c r="BC140" s="988" t="b">
        <v>0</v>
      </c>
      <c r="BD140" s="988" t="b">
        <v>0</v>
      </c>
      <c r="BE140" s="923"/>
      <c r="BF140" s="988" t="b">
        <v>0</v>
      </c>
      <c r="BG140" s="988" t="s">
        <v>718</v>
      </c>
      <c r="BH140" s="988" t="s">
        <v>2217</v>
      </c>
      <c r="BI140" s="923"/>
      <c r="BJ140" s="923"/>
      <c r="BL140" s="923"/>
      <c r="BM140" s="988" t="s">
        <v>4295</v>
      </c>
      <c r="BN140" s="988" t="s">
        <v>4296</v>
      </c>
      <c r="BO140" s="988" t="s">
        <v>2206</v>
      </c>
      <c r="BP140" s="988" t="s">
        <v>2207</v>
      </c>
      <c r="BQ140" s="988" t="s">
        <v>2208</v>
      </c>
      <c r="BR140" s="923"/>
      <c r="BS140" s="923"/>
      <c r="BT140" s="923"/>
      <c r="BU140" s="988">
        <v>5.514005524E9</v>
      </c>
      <c r="BV140" s="923"/>
      <c r="BW140" s="988" t="s">
        <v>2220</v>
      </c>
      <c r="BX140" s="988" t="s">
        <v>4296</v>
      </c>
      <c r="BY140" s="988" t="s">
        <v>4297</v>
      </c>
      <c r="BZ140" s="923"/>
      <c r="CA140" s="988">
        <v>8300.0</v>
      </c>
      <c r="CB140" s="923"/>
      <c r="CC140" s="988" t="s">
        <v>297</v>
      </c>
      <c r="CD140" s="988" t="s">
        <v>4298</v>
      </c>
      <c r="CE140" s="1060">
        <v>29267.0</v>
      </c>
      <c r="CG140" s="923"/>
      <c r="CH140" s="988" t="s">
        <v>2738</v>
      </c>
      <c r="CI140" s="988">
        <v>2032.0</v>
      </c>
      <c r="CK140" s="923"/>
      <c r="CL140" s="988">
        <v>5.514005524E9</v>
      </c>
      <c r="CM140" s="988" t="s">
        <v>2224</v>
      </c>
      <c r="CN140" s="923"/>
      <c r="CO140" s="988" t="b">
        <v>0</v>
      </c>
      <c r="CP140" s="988" t="s">
        <v>4299</v>
      </c>
      <c r="CQ140" s="988" t="s">
        <v>3167</v>
      </c>
      <c r="CR140" s="988" t="b">
        <v>0</v>
      </c>
      <c r="CS140" s="988" t="b">
        <v>0</v>
      </c>
      <c r="CT140" s="988" t="s">
        <v>2470</v>
      </c>
      <c r="CU140" s="923"/>
      <c r="CV140" s="988" t="s">
        <v>4300</v>
      </c>
      <c r="CW140" s="923"/>
      <c r="CX140" s="923"/>
      <c r="CY140" s="923"/>
      <c r="CZ140" s="988" t="s">
        <v>727</v>
      </c>
      <c r="DA140" s="923"/>
      <c r="DB140" s="988" t="s">
        <v>2228</v>
      </c>
      <c r="DC140" s="923"/>
      <c r="DD140" s="988" t="s">
        <v>2229</v>
      </c>
      <c r="DE140" s="988" t="s">
        <v>4301</v>
      </c>
      <c r="DF140" s="923"/>
      <c r="DG140" s="923"/>
      <c r="DH140" s="923"/>
      <c r="DJ140" s="1056"/>
    </row>
    <row r="141">
      <c r="A141" s="988">
        <v>1.923284191E9</v>
      </c>
      <c r="B141" s="988" t="s">
        <v>989</v>
      </c>
      <c r="C141" s="988" t="s">
        <v>990</v>
      </c>
      <c r="D141" s="988" t="s">
        <v>991</v>
      </c>
      <c r="E141" s="988" t="s">
        <v>4302</v>
      </c>
      <c r="F141" s="988" t="s">
        <v>32</v>
      </c>
      <c r="G141" s="923"/>
      <c r="H141" s="923"/>
      <c r="I141" s="923"/>
      <c r="J141" s="923"/>
      <c r="K141" s="923"/>
      <c r="L141" s="923"/>
      <c r="M141" s="988" t="s">
        <v>2424</v>
      </c>
      <c r="O141" s="923"/>
      <c r="P141" s="988" t="s">
        <v>4303</v>
      </c>
      <c r="Q141" s="988" t="s">
        <v>706</v>
      </c>
      <c r="R141" s="923"/>
      <c r="S141" s="988" t="s">
        <v>4304</v>
      </c>
      <c r="T141" s="988" t="s">
        <v>2073</v>
      </c>
      <c r="U141" s="988" t="b">
        <v>0</v>
      </c>
      <c r="V141" s="988" t="s">
        <v>306</v>
      </c>
      <c r="W141" s="923"/>
      <c r="X141" s="988" t="s">
        <v>306</v>
      </c>
      <c r="Y141" s="923"/>
      <c r="Z141" s="988" t="b">
        <v>0</v>
      </c>
      <c r="AA141" s="988" t="s">
        <v>4305</v>
      </c>
      <c r="AB141" s="988" t="s">
        <v>4306</v>
      </c>
      <c r="AC141" s="988" t="b">
        <v>1</v>
      </c>
      <c r="AD141" s="988" t="b">
        <v>0</v>
      </c>
      <c r="AE141" s="988" t="b">
        <v>0</v>
      </c>
      <c r="AF141" s="988" t="b">
        <v>0</v>
      </c>
      <c r="AG141" s="988" t="b">
        <v>0</v>
      </c>
      <c r="AH141" s="988" t="b">
        <v>0</v>
      </c>
      <c r="AI141" s="923"/>
      <c r="AJ141" s="923"/>
      <c r="AK141" s="988" t="s">
        <v>4307</v>
      </c>
      <c r="AL141" s="988" t="s">
        <v>2214</v>
      </c>
      <c r="AM141" s="988" t="b">
        <v>1</v>
      </c>
      <c r="AN141" s="923"/>
      <c r="AO141" s="988" t="s">
        <v>306</v>
      </c>
      <c r="AP141" s="988" t="s">
        <v>255</v>
      </c>
      <c r="AQ141" s="988" t="s">
        <v>4308</v>
      </c>
      <c r="AR141" s="988" t="s">
        <v>2216</v>
      </c>
      <c r="AS141" s="988" t="s">
        <v>1200</v>
      </c>
      <c r="AT141" s="988" t="s">
        <v>721</v>
      </c>
      <c r="AU141" s="988" t="s">
        <v>722</v>
      </c>
      <c r="AV141" s="988" t="s">
        <v>723</v>
      </c>
      <c r="AW141" s="988" t="s">
        <v>717</v>
      </c>
      <c r="AX141" s="988" t="b">
        <v>0</v>
      </c>
      <c r="AZ141" s="923"/>
      <c r="BA141" s="923"/>
      <c r="BB141" s="988" t="b">
        <v>0</v>
      </c>
      <c r="BC141" s="988" t="b">
        <v>0</v>
      </c>
      <c r="BD141" s="988" t="b">
        <v>0</v>
      </c>
      <c r="BE141" s="923"/>
      <c r="BF141" s="988" t="b">
        <v>0</v>
      </c>
      <c r="BG141" s="988" t="s">
        <v>718</v>
      </c>
      <c r="BH141" s="988" t="s">
        <v>2217</v>
      </c>
      <c r="BI141" s="923"/>
      <c r="BJ141" s="923"/>
      <c r="BL141" s="988" t="s">
        <v>306</v>
      </c>
      <c r="BM141" s="988" t="s">
        <v>4309</v>
      </c>
      <c r="BN141" s="988" t="s">
        <v>4310</v>
      </c>
      <c r="BO141" s="988" t="s">
        <v>2206</v>
      </c>
      <c r="BP141" s="988" t="s">
        <v>2207</v>
      </c>
      <c r="BQ141" s="988" t="s">
        <v>2208</v>
      </c>
      <c r="BR141" s="923"/>
      <c r="BS141" s="988" t="s">
        <v>306</v>
      </c>
      <c r="BT141" s="923"/>
      <c r="BU141" s="988">
        <v>5.540444674E9</v>
      </c>
      <c r="BV141" s="923"/>
      <c r="BW141" s="988" t="s">
        <v>2220</v>
      </c>
      <c r="BX141" s="988" t="s">
        <v>4310</v>
      </c>
      <c r="BY141" s="988" t="s">
        <v>4311</v>
      </c>
      <c r="BZ141" s="988" t="s">
        <v>306</v>
      </c>
      <c r="CA141" s="988">
        <v>37358.0</v>
      </c>
      <c r="CB141" s="923"/>
      <c r="CC141" s="988" t="s">
        <v>297</v>
      </c>
      <c r="CD141" s="988" t="s">
        <v>4312</v>
      </c>
      <c r="CE141" s="1060">
        <v>30354.0</v>
      </c>
      <c r="CG141" s="988" t="s">
        <v>306</v>
      </c>
      <c r="CH141" s="988" t="s">
        <v>2467</v>
      </c>
      <c r="CI141" s="988">
        <v>2029.0</v>
      </c>
      <c r="CJ141" s="923"/>
      <c r="CK141" s="988" t="s">
        <v>306</v>
      </c>
      <c r="CL141" s="988">
        <v>5.540444674E9</v>
      </c>
      <c r="CM141" s="988" t="s">
        <v>2224</v>
      </c>
      <c r="CN141" s="923"/>
      <c r="CO141" s="988" t="b">
        <v>0</v>
      </c>
      <c r="CP141" s="988" t="s">
        <v>1604</v>
      </c>
      <c r="CQ141" s="923"/>
      <c r="CR141" s="988" t="b">
        <v>0</v>
      </c>
      <c r="CS141" s="988" t="b">
        <v>0</v>
      </c>
      <c r="CT141" s="988" t="s">
        <v>2754</v>
      </c>
      <c r="CU141" s="923"/>
      <c r="CV141" s="988" t="s">
        <v>4313</v>
      </c>
      <c r="CW141" s="923"/>
      <c r="CX141" s="923"/>
      <c r="CY141" s="923"/>
      <c r="CZ141" s="988" t="s">
        <v>727</v>
      </c>
      <c r="DA141" s="923"/>
      <c r="DB141" s="988" t="s">
        <v>2228</v>
      </c>
      <c r="DC141" s="923"/>
      <c r="DD141" s="988" t="s">
        <v>2473</v>
      </c>
      <c r="DE141" s="923"/>
      <c r="DF141" s="923"/>
      <c r="DG141" s="923"/>
      <c r="DH141" s="923"/>
      <c r="DJ141" s="1056"/>
    </row>
    <row r="142">
      <c r="A142" s="988">
        <v>1.937539269E9</v>
      </c>
      <c r="B142" s="988" t="s">
        <v>989</v>
      </c>
      <c r="C142" s="988" t="s">
        <v>990</v>
      </c>
      <c r="D142" s="988" t="s">
        <v>991</v>
      </c>
      <c r="E142" s="988" t="s">
        <v>4314</v>
      </c>
      <c r="F142" s="988" t="s">
        <v>32</v>
      </c>
      <c r="G142" s="923"/>
      <c r="H142" s="923"/>
      <c r="I142" s="923"/>
      <c r="J142" s="923"/>
      <c r="K142" s="923"/>
      <c r="L142" s="923"/>
      <c r="M142" s="1056"/>
      <c r="N142" s="923"/>
      <c r="P142" s="988" t="s">
        <v>4315</v>
      </c>
      <c r="Q142" s="988" t="s">
        <v>706</v>
      </c>
      <c r="R142" s="923"/>
      <c r="S142" s="988" t="s">
        <v>4316</v>
      </c>
      <c r="T142" s="988" t="s">
        <v>2073</v>
      </c>
      <c r="U142" s="988" t="b">
        <v>0</v>
      </c>
      <c r="V142" s="923"/>
      <c r="W142" s="923"/>
      <c r="X142" s="988" t="s">
        <v>306</v>
      </c>
      <c r="Y142" s="923"/>
      <c r="Z142" s="988" t="b">
        <v>0</v>
      </c>
      <c r="AA142" s="988" t="s">
        <v>4317</v>
      </c>
      <c r="AB142" s="988" t="s">
        <v>2061</v>
      </c>
      <c r="AC142" s="988" t="b">
        <v>1</v>
      </c>
      <c r="AD142" s="988" t="b">
        <v>0</v>
      </c>
      <c r="AE142" s="988" t="b">
        <v>0</v>
      </c>
      <c r="AF142" s="988" t="b">
        <v>0</v>
      </c>
      <c r="AG142" s="988" t="b">
        <v>0</v>
      </c>
      <c r="AH142" s="988" t="b">
        <v>0</v>
      </c>
      <c r="AI142" s="923"/>
      <c r="AJ142" s="923"/>
      <c r="AK142" s="988" t="s">
        <v>3751</v>
      </c>
      <c r="AL142" s="988" t="s">
        <v>2214</v>
      </c>
      <c r="AM142" s="988" t="b">
        <v>1</v>
      </c>
      <c r="AN142" s="923"/>
      <c r="AO142" s="923"/>
      <c r="AP142" s="988" t="s">
        <v>255</v>
      </c>
      <c r="AQ142" s="988" t="s">
        <v>4318</v>
      </c>
      <c r="AR142" s="988" t="s">
        <v>2216</v>
      </c>
      <c r="AS142" s="988" t="s">
        <v>1200</v>
      </c>
      <c r="AT142" s="988" t="s">
        <v>721</v>
      </c>
      <c r="AU142" s="988" t="s">
        <v>722</v>
      </c>
      <c r="AV142" s="988" t="s">
        <v>723</v>
      </c>
      <c r="AW142" s="988" t="s">
        <v>717</v>
      </c>
      <c r="AX142" s="988" t="b">
        <v>0</v>
      </c>
      <c r="AZ142" s="923"/>
      <c r="BA142" s="923"/>
      <c r="BB142" s="988" t="b">
        <v>0</v>
      </c>
      <c r="BC142" s="988" t="b">
        <v>0</v>
      </c>
      <c r="BD142" s="988" t="b">
        <v>0</v>
      </c>
      <c r="BE142" s="923"/>
      <c r="BF142" s="988" t="b">
        <v>0</v>
      </c>
      <c r="BG142" s="988" t="s">
        <v>718</v>
      </c>
      <c r="BH142" s="988" t="s">
        <v>2217</v>
      </c>
      <c r="BI142" s="923"/>
      <c r="BJ142" s="923"/>
      <c r="BL142" s="923"/>
      <c r="BM142" s="988" t="s">
        <v>4319</v>
      </c>
      <c r="BN142" s="988" t="s">
        <v>4320</v>
      </c>
      <c r="BO142" s="988" t="s">
        <v>2255</v>
      </c>
      <c r="BP142" s="988" t="s">
        <v>2256</v>
      </c>
      <c r="BQ142" s="988" t="s">
        <v>2257</v>
      </c>
      <c r="BR142" s="923"/>
      <c r="BS142" s="923"/>
      <c r="BT142" s="923"/>
      <c r="BU142" s="988">
        <v>5.532250559E9</v>
      </c>
      <c r="BV142" s="923"/>
      <c r="BW142" s="988" t="s">
        <v>2220</v>
      </c>
      <c r="BX142" s="988" t="s">
        <v>4320</v>
      </c>
      <c r="BY142" s="988" t="s">
        <v>4321</v>
      </c>
      <c r="BZ142" s="923"/>
      <c r="CA142" s="988">
        <v>8760.0</v>
      </c>
      <c r="CB142" s="923"/>
      <c r="CC142" s="988" t="s">
        <v>297</v>
      </c>
      <c r="CD142" s="988" t="s">
        <v>4322</v>
      </c>
      <c r="CE142" s="1060">
        <v>25664.0</v>
      </c>
      <c r="CF142" s="923"/>
      <c r="CG142" s="923"/>
      <c r="CH142" s="988" t="s">
        <v>2738</v>
      </c>
      <c r="CI142" s="988">
        <v>2029.0</v>
      </c>
      <c r="CK142" s="923"/>
      <c r="CL142" s="988">
        <v>5.532250559E9</v>
      </c>
      <c r="CM142" s="988" t="s">
        <v>2224</v>
      </c>
      <c r="CN142" s="923"/>
      <c r="CO142" s="988" t="b">
        <v>0</v>
      </c>
      <c r="CP142" s="988" t="s">
        <v>4323</v>
      </c>
      <c r="CQ142" s="923"/>
      <c r="CR142" s="988" t="b">
        <v>0</v>
      </c>
      <c r="CS142" s="988" t="b">
        <v>0</v>
      </c>
      <c r="CT142" s="988" t="s">
        <v>2226</v>
      </c>
      <c r="CU142" s="923"/>
      <c r="CV142" s="988" t="s">
        <v>4324</v>
      </c>
      <c r="CW142" s="923"/>
      <c r="CX142" s="923"/>
      <c r="CY142" s="923"/>
      <c r="CZ142" s="988" t="s">
        <v>727</v>
      </c>
      <c r="DA142" s="923"/>
      <c r="DB142" s="988" t="s">
        <v>2228</v>
      </c>
      <c r="DC142" s="923"/>
      <c r="DD142" s="988" t="s">
        <v>2229</v>
      </c>
      <c r="DE142" s="923"/>
      <c r="DF142" s="923"/>
      <c r="DG142" s="923"/>
      <c r="DH142" s="923"/>
      <c r="DJ142" s="1056"/>
    </row>
    <row r="143">
      <c r="A143" s="988">
        <v>2.127705934E9</v>
      </c>
      <c r="B143" s="988" t="s">
        <v>989</v>
      </c>
      <c r="C143" s="988" t="s">
        <v>990</v>
      </c>
      <c r="D143" s="988" t="s">
        <v>991</v>
      </c>
      <c r="E143" s="988" t="s">
        <v>4325</v>
      </c>
      <c r="F143" s="988" t="s">
        <v>32</v>
      </c>
      <c r="G143" s="923"/>
      <c r="H143" s="923"/>
      <c r="I143" s="923"/>
      <c r="J143" s="923"/>
      <c r="K143" s="923"/>
      <c r="L143" s="923"/>
      <c r="M143" s="1056"/>
      <c r="N143" s="923"/>
      <c r="O143" s="923"/>
      <c r="P143" s="988" t="s">
        <v>4326</v>
      </c>
      <c r="Q143" s="988" t="s">
        <v>706</v>
      </c>
      <c r="R143" s="923"/>
      <c r="S143" s="988" t="s">
        <v>4327</v>
      </c>
      <c r="T143" s="988" t="s">
        <v>2073</v>
      </c>
      <c r="U143" s="988" t="b">
        <v>0</v>
      </c>
      <c r="V143" s="923"/>
      <c r="W143" s="988" t="s">
        <v>2332</v>
      </c>
      <c r="X143" s="988" t="s">
        <v>184</v>
      </c>
      <c r="Y143" s="923"/>
      <c r="Z143" s="988" t="b">
        <v>0</v>
      </c>
      <c r="AA143" s="988" t="s">
        <v>4328</v>
      </c>
      <c r="AB143" s="988" t="s">
        <v>4329</v>
      </c>
      <c r="AC143" s="988" t="b">
        <v>1</v>
      </c>
      <c r="AD143" s="988" t="b">
        <v>0</v>
      </c>
      <c r="AE143" s="988" t="b">
        <v>0</v>
      </c>
      <c r="AF143" s="988" t="b">
        <v>0</v>
      </c>
      <c r="AG143" s="988" t="b">
        <v>0</v>
      </c>
      <c r="AH143" s="988" t="b">
        <v>0</v>
      </c>
      <c r="AI143" s="923"/>
      <c r="AJ143" s="923"/>
      <c r="AK143" s="988" t="s">
        <v>4330</v>
      </c>
      <c r="AL143" s="988" t="s">
        <v>2286</v>
      </c>
      <c r="AM143" s="988" t="b">
        <v>1</v>
      </c>
      <c r="AN143" s="923"/>
      <c r="AO143" s="923"/>
      <c r="AP143" s="988" t="s">
        <v>255</v>
      </c>
      <c r="AQ143" s="988" t="s">
        <v>4331</v>
      </c>
      <c r="AR143" s="988" t="s">
        <v>2216</v>
      </c>
      <c r="AS143" s="988" t="s">
        <v>1200</v>
      </c>
      <c r="AT143" s="988" t="s">
        <v>721</v>
      </c>
      <c r="AU143" s="988" t="s">
        <v>722</v>
      </c>
      <c r="AV143" s="988" t="s">
        <v>723</v>
      </c>
      <c r="AW143" s="988" t="s">
        <v>717</v>
      </c>
      <c r="AX143" s="988" t="b">
        <v>0</v>
      </c>
      <c r="AZ143" s="923"/>
      <c r="BA143" s="923"/>
      <c r="BB143" s="988" t="b">
        <v>0</v>
      </c>
      <c r="BC143" s="988" t="b">
        <v>0</v>
      </c>
      <c r="BD143" s="988" t="b">
        <v>0</v>
      </c>
      <c r="BE143" s="923"/>
      <c r="BF143" s="988" t="b">
        <v>0</v>
      </c>
      <c r="BG143" s="988" t="s">
        <v>718</v>
      </c>
      <c r="BH143" s="988" t="s">
        <v>2217</v>
      </c>
      <c r="BI143" s="923"/>
      <c r="BJ143" s="923"/>
      <c r="BL143" s="988" t="s">
        <v>4332</v>
      </c>
      <c r="BM143" s="988" t="s">
        <v>4333</v>
      </c>
      <c r="BN143" s="988" t="s">
        <v>4334</v>
      </c>
      <c r="BO143" s="988" t="s">
        <v>2206</v>
      </c>
      <c r="BP143" s="988" t="s">
        <v>2207</v>
      </c>
      <c r="BQ143" s="988" t="s">
        <v>2208</v>
      </c>
      <c r="BR143" s="923"/>
      <c r="BS143" s="988" t="s">
        <v>184</v>
      </c>
      <c r="BT143" s="923"/>
      <c r="BU143" s="988">
        <v>2.941037889E9</v>
      </c>
      <c r="BV143" s="923"/>
      <c r="BW143" s="988" t="s">
        <v>2220</v>
      </c>
      <c r="BX143" s="988" t="s">
        <v>4334</v>
      </c>
      <c r="BY143" s="988" t="s">
        <v>4335</v>
      </c>
      <c r="BZ143" s="988" t="s">
        <v>184</v>
      </c>
      <c r="CA143" s="988">
        <v>95870.0</v>
      </c>
      <c r="CB143" s="923"/>
      <c r="CC143" s="988" t="s">
        <v>297</v>
      </c>
      <c r="CD143" s="988" t="s">
        <v>4336</v>
      </c>
      <c r="CE143" s="1060">
        <v>25797.0</v>
      </c>
      <c r="CG143" s="988" t="s">
        <v>184</v>
      </c>
      <c r="CH143" s="988" t="s">
        <v>4337</v>
      </c>
      <c r="CI143" s="988">
        <v>2031.0</v>
      </c>
      <c r="CJ143" s="923"/>
      <c r="CK143" s="988" t="s">
        <v>184</v>
      </c>
      <c r="CL143" s="988">
        <v>2.941037889E9</v>
      </c>
      <c r="CM143" s="988" t="s">
        <v>2224</v>
      </c>
      <c r="CN143" s="923"/>
      <c r="CO143" s="988" t="b">
        <v>0</v>
      </c>
      <c r="CP143" s="988" t="s">
        <v>4338</v>
      </c>
      <c r="CQ143" s="988" t="s">
        <v>2521</v>
      </c>
      <c r="CR143" s="988" t="b">
        <v>0</v>
      </c>
      <c r="CS143" s="988" t="b">
        <v>0</v>
      </c>
      <c r="CT143" s="988" t="s">
        <v>4339</v>
      </c>
      <c r="CU143" s="923"/>
      <c r="CV143" s="988" t="s">
        <v>4340</v>
      </c>
      <c r="CW143" s="923"/>
      <c r="CX143" s="923"/>
      <c r="CY143" s="923"/>
      <c r="CZ143" s="988" t="s">
        <v>727</v>
      </c>
      <c r="DA143" s="923"/>
      <c r="DB143" s="988" t="s">
        <v>2228</v>
      </c>
      <c r="DC143" s="923"/>
      <c r="DD143" s="988" t="s">
        <v>2367</v>
      </c>
      <c r="DE143" s="988" t="s">
        <v>4341</v>
      </c>
      <c r="DF143" s="923"/>
      <c r="DG143" s="923"/>
      <c r="DH143" s="923"/>
      <c r="DJ143" s="1056"/>
    </row>
    <row r="144">
      <c r="A144" s="988">
        <v>2.266857442E9</v>
      </c>
      <c r="B144" s="988" t="s">
        <v>929</v>
      </c>
      <c r="C144" s="988" t="s">
        <v>930</v>
      </c>
      <c r="D144" s="988" t="s">
        <v>931</v>
      </c>
      <c r="E144" s="988" t="s">
        <v>4342</v>
      </c>
      <c r="F144" s="988" t="s">
        <v>32</v>
      </c>
      <c r="G144" s="923"/>
      <c r="H144" s="923"/>
      <c r="I144" s="923"/>
      <c r="J144" s="923"/>
      <c r="K144" s="923"/>
      <c r="L144" s="923"/>
      <c r="N144" s="923"/>
      <c r="P144" s="988" t="s">
        <v>4343</v>
      </c>
      <c r="Q144" s="988" t="s">
        <v>706</v>
      </c>
      <c r="R144" s="923"/>
      <c r="S144" s="988" t="s">
        <v>4344</v>
      </c>
      <c r="T144" s="988" t="s">
        <v>2073</v>
      </c>
      <c r="U144" s="988" t="b">
        <v>0</v>
      </c>
      <c r="V144" s="923"/>
      <c r="W144" s="923"/>
      <c r="X144" s="988" t="s">
        <v>306</v>
      </c>
      <c r="Y144" s="923"/>
      <c r="Z144" s="988" t="b">
        <v>0</v>
      </c>
      <c r="AA144" s="988" t="s">
        <v>4345</v>
      </c>
      <c r="AB144" s="988" t="s">
        <v>297</v>
      </c>
      <c r="AC144" s="988" t="b">
        <v>1</v>
      </c>
      <c r="AD144" s="988" t="b">
        <v>0</v>
      </c>
      <c r="AE144" s="988" t="b">
        <v>0</v>
      </c>
      <c r="AF144" s="988" t="b">
        <v>0</v>
      </c>
      <c r="AG144" s="988" t="b">
        <v>0</v>
      </c>
      <c r="AH144" s="988" t="b">
        <v>0</v>
      </c>
      <c r="AI144" s="923"/>
      <c r="AJ144" s="923"/>
      <c r="AK144" s="988" t="s">
        <v>3767</v>
      </c>
      <c r="AL144" s="988" t="s">
        <v>2214</v>
      </c>
      <c r="AM144" s="988" t="b">
        <v>1</v>
      </c>
      <c r="AN144" s="923"/>
      <c r="AO144" s="923"/>
      <c r="AP144" s="988" t="s">
        <v>255</v>
      </c>
      <c r="AQ144" s="988" t="s">
        <v>4346</v>
      </c>
      <c r="AR144" s="988" t="s">
        <v>2216</v>
      </c>
      <c r="AS144" s="988" t="s">
        <v>1200</v>
      </c>
      <c r="AT144" s="988" t="s">
        <v>721</v>
      </c>
      <c r="AU144" s="988" t="s">
        <v>722</v>
      </c>
      <c r="AV144" s="988" t="s">
        <v>723</v>
      </c>
      <c r="AW144" s="988" t="s">
        <v>717</v>
      </c>
      <c r="AX144" s="988" t="b">
        <v>0</v>
      </c>
      <c r="AZ144" s="923"/>
      <c r="BA144" s="923"/>
      <c r="BB144" s="988" t="b">
        <v>0</v>
      </c>
      <c r="BC144" s="988" t="b">
        <v>0</v>
      </c>
      <c r="BD144" s="988" t="b">
        <v>0</v>
      </c>
      <c r="BE144" s="923"/>
      <c r="BF144" s="988" t="b">
        <v>0</v>
      </c>
      <c r="BG144" s="988" t="s">
        <v>718</v>
      </c>
      <c r="BH144" s="988" t="s">
        <v>2217</v>
      </c>
      <c r="BI144" s="923"/>
      <c r="BJ144" s="923"/>
      <c r="BL144" s="923"/>
      <c r="BM144" s="988" t="s">
        <v>4347</v>
      </c>
      <c r="BN144" s="988" t="s">
        <v>4348</v>
      </c>
      <c r="BO144" s="988" t="s">
        <v>2614</v>
      </c>
      <c r="BP144" s="988" t="s">
        <v>2615</v>
      </c>
      <c r="BQ144" s="988" t="s">
        <v>2616</v>
      </c>
      <c r="BR144" s="923"/>
      <c r="BS144" s="923"/>
      <c r="BT144" s="923"/>
      <c r="BU144" s="988">
        <v>4.776541521E9</v>
      </c>
      <c r="BV144" s="923"/>
      <c r="BW144" s="988" t="s">
        <v>2220</v>
      </c>
      <c r="BX144" s="988" t="s">
        <v>4348</v>
      </c>
      <c r="BY144" s="988" t="s">
        <v>4349</v>
      </c>
      <c r="BZ144" s="923"/>
      <c r="CA144" s="988">
        <v>45654.0</v>
      </c>
      <c r="CB144" s="923"/>
      <c r="CC144" s="988" t="s">
        <v>297</v>
      </c>
      <c r="CD144" s="988" t="s">
        <v>4350</v>
      </c>
      <c r="CE144" s="1060">
        <v>23440.0</v>
      </c>
      <c r="CF144" s="923"/>
      <c r="CG144" s="923"/>
      <c r="CH144" s="988" t="s">
        <v>4351</v>
      </c>
      <c r="CI144" s="988">
        <v>2032.0</v>
      </c>
      <c r="CK144" s="923"/>
      <c r="CL144" s="988">
        <v>4.776541521E9</v>
      </c>
      <c r="CM144" s="988" t="s">
        <v>2224</v>
      </c>
      <c r="CN144" s="923"/>
      <c r="CO144" s="988" t="b">
        <v>0</v>
      </c>
      <c r="CP144" s="988" t="s">
        <v>4352</v>
      </c>
      <c r="CQ144" s="923"/>
      <c r="CR144" s="988" t="b">
        <v>0</v>
      </c>
      <c r="CS144" s="988" t="b">
        <v>0</v>
      </c>
      <c r="CT144" s="988" t="s">
        <v>2470</v>
      </c>
      <c r="CU144" s="923"/>
      <c r="CV144" s="988" t="s">
        <v>4353</v>
      </c>
      <c r="CW144" s="923"/>
      <c r="CX144" s="923"/>
      <c r="CY144" s="923"/>
      <c r="CZ144" s="988" t="s">
        <v>727</v>
      </c>
      <c r="DA144" s="923"/>
      <c r="DB144" s="988" t="s">
        <v>2228</v>
      </c>
      <c r="DC144" s="923"/>
      <c r="DD144" s="988" t="s">
        <v>2553</v>
      </c>
      <c r="DE144" s="923"/>
      <c r="DF144" s="923"/>
      <c r="DG144" s="923"/>
      <c r="DH144" s="923"/>
    </row>
    <row r="145">
      <c r="A145" s="988">
        <v>1.532317569E9</v>
      </c>
      <c r="B145" s="988" t="s">
        <v>730</v>
      </c>
      <c r="C145" s="988" t="s">
        <v>731</v>
      </c>
      <c r="D145" s="988" t="s">
        <v>732</v>
      </c>
      <c r="E145" s="988" t="s">
        <v>4354</v>
      </c>
      <c r="F145" s="988" t="s">
        <v>32</v>
      </c>
      <c r="G145" s="923"/>
      <c r="H145" s="923"/>
      <c r="I145" s="923"/>
      <c r="J145" s="923"/>
      <c r="K145" s="923"/>
      <c r="L145" s="923"/>
      <c r="M145" s="923"/>
      <c r="N145" s="923"/>
      <c r="P145" s="988" t="s">
        <v>2987</v>
      </c>
      <c r="Q145" s="988" t="s">
        <v>706</v>
      </c>
      <c r="R145" s="923"/>
      <c r="S145" s="988" t="s">
        <v>4355</v>
      </c>
      <c r="T145" s="923"/>
      <c r="U145" s="988" t="b">
        <v>0</v>
      </c>
      <c r="V145" s="923"/>
      <c r="W145" s="988" t="s">
        <v>2281</v>
      </c>
      <c r="X145" s="988" t="s">
        <v>184</v>
      </c>
      <c r="Y145" s="923"/>
      <c r="Z145" s="988" t="b">
        <v>0</v>
      </c>
      <c r="AA145" s="988" t="s">
        <v>4356</v>
      </c>
      <c r="AB145" s="988" t="s">
        <v>297</v>
      </c>
      <c r="AC145" s="988" t="b">
        <v>1</v>
      </c>
      <c r="AD145" s="988" t="b">
        <v>0</v>
      </c>
      <c r="AE145" s="988" t="b">
        <v>0</v>
      </c>
      <c r="AF145" s="988" t="b">
        <v>0</v>
      </c>
      <c r="AG145" s="988" t="b">
        <v>0</v>
      </c>
      <c r="AH145" s="988" t="b">
        <v>0</v>
      </c>
      <c r="AI145" s="923"/>
      <c r="AJ145" s="923"/>
      <c r="AK145" s="988" t="s">
        <v>4357</v>
      </c>
      <c r="AL145" s="988" t="s">
        <v>2286</v>
      </c>
      <c r="AM145" s="988" t="b">
        <v>1</v>
      </c>
      <c r="AN145" s="923"/>
      <c r="AO145" s="923"/>
      <c r="AP145" s="988" t="s">
        <v>255</v>
      </c>
      <c r="AQ145" s="988" t="s">
        <v>4358</v>
      </c>
      <c r="AR145" s="988" t="s">
        <v>2216</v>
      </c>
      <c r="AS145" s="988" t="s">
        <v>1200</v>
      </c>
      <c r="AT145" s="988" t="s">
        <v>721</v>
      </c>
      <c r="AU145" s="988" t="s">
        <v>722</v>
      </c>
      <c r="AV145" s="988" t="s">
        <v>723</v>
      </c>
      <c r="AW145" s="988" t="s">
        <v>717</v>
      </c>
      <c r="AX145" s="988" t="b">
        <v>0</v>
      </c>
      <c r="AZ145" s="923"/>
      <c r="BA145" s="923"/>
      <c r="BB145" s="988" t="b">
        <v>0</v>
      </c>
      <c r="BC145" s="988" t="b">
        <v>0</v>
      </c>
      <c r="BD145" s="988" t="b">
        <v>0</v>
      </c>
      <c r="BE145" s="923"/>
      <c r="BF145" s="988" t="b">
        <v>0</v>
      </c>
      <c r="BG145" s="988" t="s">
        <v>718</v>
      </c>
      <c r="BH145" s="988" t="s">
        <v>2217</v>
      </c>
      <c r="BI145" s="923"/>
      <c r="BJ145" s="923"/>
      <c r="BL145" s="988" t="s">
        <v>4359</v>
      </c>
      <c r="BM145" s="988" t="s">
        <v>4360</v>
      </c>
      <c r="BN145" s="988" t="s">
        <v>4361</v>
      </c>
      <c r="BO145" s="988" t="s">
        <v>2206</v>
      </c>
      <c r="BP145" s="988" t="s">
        <v>2207</v>
      </c>
      <c r="BQ145" s="988" t="s">
        <v>2208</v>
      </c>
      <c r="BR145" s="923"/>
      <c r="BS145" s="988" t="s">
        <v>184</v>
      </c>
      <c r="BT145" s="923"/>
      <c r="BU145" s="988">
        <v>5.538471253E9</v>
      </c>
      <c r="BV145" s="923"/>
      <c r="BW145" s="988" t="s">
        <v>2220</v>
      </c>
      <c r="BX145" s="988" t="s">
        <v>4361</v>
      </c>
      <c r="BY145" s="988" t="s">
        <v>4362</v>
      </c>
      <c r="BZ145" s="923"/>
      <c r="CA145" s="988">
        <v>63110.0</v>
      </c>
      <c r="CB145" s="923"/>
      <c r="CC145" s="988" t="s">
        <v>297</v>
      </c>
      <c r="CD145" s="988" t="s">
        <v>4363</v>
      </c>
      <c r="CE145" s="1060">
        <v>33788.0</v>
      </c>
      <c r="CG145" s="923"/>
      <c r="CH145" s="988" t="s">
        <v>4364</v>
      </c>
      <c r="CI145" s="988">
        <v>2026.0</v>
      </c>
      <c r="CK145" s="923"/>
      <c r="CL145" s="988">
        <v>5.538471253E9</v>
      </c>
      <c r="CM145" s="988" t="s">
        <v>2224</v>
      </c>
      <c r="CN145" s="923"/>
      <c r="CO145" s="988" t="b">
        <v>0</v>
      </c>
      <c r="CP145" s="988" t="s">
        <v>4365</v>
      </c>
      <c r="CQ145" s="988" t="s">
        <v>4366</v>
      </c>
      <c r="CR145" s="988" t="b">
        <v>0</v>
      </c>
      <c r="CS145" s="988" t="b">
        <v>0</v>
      </c>
      <c r="CT145" s="988" t="s">
        <v>2226</v>
      </c>
      <c r="CU145" s="923"/>
      <c r="CV145" s="988" t="s">
        <v>4367</v>
      </c>
      <c r="CW145" s="923"/>
      <c r="CX145" s="923"/>
      <c r="CY145" s="923"/>
      <c r="CZ145" s="988" t="s">
        <v>727</v>
      </c>
      <c r="DA145" s="923"/>
      <c r="DB145" s="988" t="s">
        <v>2228</v>
      </c>
      <c r="DC145" s="923"/>
      <c r="DD145" s="988" t="s">
        <v>3551</v>
      </c>
      <c r="DE145" s="988" t="s">
        <v>4368</v>
      </c>
      <c r="DF145" s="923"/>
      <c r="DG145" s="923"/>
      <c r="DH145" s="923"/>
      <c r="DJ145" s="1056"/>
    </row>
    <row r="146">
      <c r="A146" s="988">
        <v>2.100806324E9</v>
      </c>
      <c r="B146" s="988" t="s">
        <v>929</v>
      </c>
      <c r="C146" s="988" t="s">
        <v>930</v>
      </c>
      <c r="D146" s="988" t="s">
        <v>931</v>
      </c>
      <c r="E146" s="988" t="s">
        <v>4369</v>
      </c>
      <c r="F146" s="988" t="s">
        <v>32</v>
      </c>
      <c r="G146" s="923"/>
      <c r="H146" s="923"/>
      <c r="I146" s="923"/>
      <c r="J146" s="923"/>
      <c r="K146" s="923"/>
      <c r="L146" s="923"/>
      <c r="M146" s="923"/>
      <c r="N146" s="923"/>
      <c r="P146" s="988" t="s">
        <v>4370</v>
      </c>
      <c r="Q146" s="988" t="s">
        <v>706</v>
      </c>
      <c r="R146" s="923"/>
      <c r="S146" s="988" t="s">
        <v>4371</v>
      </c>
      <c r="T146" s="988" t="s">
        <v>2073</v>
      </c>
      <c r="U146" s="988" t="b">
        <v>0</v>
      </c>
      <c r="V146" s="988" t="s">
        <v>306</v>
      </c>
      <c r="W146" s="923"/>
      <c r="X146" s="988" t="s">
        <v>306</v>
      </c>
      <c r="Y146" s="923"/>
      <c r="Z146" s="988" t="b">
        <v>0</v>
      </c>
      <c r="AA146" s="988" t="s">
        <v>4372</v>
      </c>
      <c r="AB146" s="988" t="s">
        <v>297</v>
      </c>
      <c r="AC146" s="988" t="b">
        <v>1</v>
      </c>
      <c r="AD146" s="988" t="b">
        <v>0</v>
      </c>
      <c r="AE146" s="988" t="b">
        <v>0</v>
      </c>
      <c r="AF146" s="988" t="b">
        <v>0</v>
      </c>
      <c r="AG146" s="988" t="b">
        <v>0</v>
      </c>
      <c r="AH146" s="988" t="b">
        <v>0</v>
      </c>
      <c r="AI146" s="923"/>
      <c r="AJ146" s="923"/>
      <c r="AK146" s="988" t="s">
        <v>4373</v>
      </c>
      <c r="AL146" s="988" t="s">
        <v>2214</v>
      </c>
      <c r="AM146" s="988" t="b">
        <v>1</v>
      </c>
      <c r="AN146" s="923"/>
      <c r="AO146" s="988" t="s">
        <v>306</v>
      </c>
      <c r="AP146" s="988" t="s">
        <v>3752</v>
      </c>
      <c r="AQ146" s="988" t="s">
        <v>4374</v>
      </c>
      <c r="AR146" s="988" t="s">
        <v>2216</v>
      </c>
      <c r="AS146" s="988" t="s">
        <v>724</v>
      </c>
      <c r="AT146" s="988" t="s">
        <v>721</v>
      </c>
      <c r="AU146" s="988" t="s">
        <v>722</v>
      </c>
      <c r="AV146" s="988" t="s">
        <v>723</v>
      </c>
      <c r="AW146" s="988" t="s">
        <v>717</v>
      </c>
      <c r="AX146" s="988" t="b">
        <v>0</v>
      </c>
      <c r="AZ146" s="923"/>
      <c r="BA146" s="923"/>
      <c r="BB146" s="988" t="b">
        <v>0</v>
      </c>
      <c r="BC146" s="988" t="b">
        <v>0</v>
      </c>
      <c r="BD146" s="988" t="b">
        <v>0</v>
      </c>
      <c r="BE146" s="923"/>
      <c r="BF146" s="988" t="b">
        <v>0</v>
      </c>
      <c r="BG146" s="988" t="s">
        <v>718</v>
      </c>
      <c r="BH146" s="988" t="s">
        <v>2217</v>
      </c>
      <c r="BI146" s="923"/>
      <c r="BJ146" s="923"/>
      <c r="BL146" s="988" t="s">
        <v>306</v>
      </c>
      <c r="BM146" s="988" t="s">
        <v>4375</v>
      </c>
      <c r="BN146" s="988" t="s">
        <v>3159</v>
      </c>
      <c r="BO146" s="988" t="s">
        <v>2206</v>
      </c>
      <c r="BP146" s="988" t="s">
        <v>2207</v>
      </c>
      <c r="BQ146" s="988" t="s">
        <v>2208</v>
      </c>
      <c r="BR146" s="923"/>
      <c r="BS146" s="988" t="s">
        <v>306</v>
      </c>
      <c r="BT146" s="923"/>
      <c r="BU146" s="988">
        <v>9.982027258E9</v>
      </c>
      <c r="BV146" s="923"/>
      <c r="BW146" s="988" t="s">
        <v>2220</v>
      </c>
      <c r="BX146" s="988" t="s">
        <v>3159</v>
      </c>
      <c r="BY146" s="988" t="s">
        <v>4376</v>
      </c>
      <c r="BZ146" s="988" t="s">
        <v>306</v>
      </c>
      <c r="CA146" s="988">
        <v>77517.0</v>
      </c>
      <c r="CB146" s="923"/>
      <c r="CC146" s="988" t="s">
        <v>297</v>
      </c>
      <c r="CD146" s="988" t="s">
        <v>4377</v>
      </c>
      <c r="CE146" s="1060">
        <v>21770.0</v>
      </c>
      <c r="CF146" s="923"/>
      <c r="CG146" s="988" t="s">
        <v>306</v>
      </c>
      <c r="CH146" s="988" t="s">
        <v>395</v>
      </c>
      <c r="CI146" s="988">
        <v>2030.0</v>
      </c>
      <c r="CK146" s="988" t="s">
        <v>306</v>
      </c>
      <c r="CL146" s="988">
        <v>9.982027258E9</v>
      </c>
      <c r="CM146" s="988" t="s">
        <v>2224</v>
      </c>
      <c r="CN146" s="923"/>
      <c r="CO146" s="988" t="b">
        <v>0</v>
      </c>
      <c r="CP146" s="988" t="s">
        <v>4378</v>
      </c>
      <c r="CQ146" s="988" t="s">
        <v>4379</v>
      </c>
      <c r="CR146" s="988" t="b">
        <v>0</v>
      </c>
      <c r="CS146" s="988" t="b">
        <v>0</v>
      </c>
      <c r="CT146" s="988" t="s">
        <v>4380</v>
      </c>
      <c r="CU146" s="923"/>
      <c r="CV146" s="988" t="s">
        <v>4381</v>
      </c>
      <c r="CW146" s="923"/>
      <c r="CX146" s="923"/>
      <c r="CY146" s="923"/>
      <c r="CZ146" s="988" t="s">
        <v>727</v>
      </c>
      <c r="DA146" s="923"/>
      <c r="DB146" s="988" t="s">
        <v>2228</v>
      </c>
      <c r="DC146" s="923"/>
      <c r="DD146" s="988" t="s">
        <v>3166</v>
      </c>
      <c r="DE146" s="988" t="s">
        <v>4382</v>
      </c>
      <c r="DF146" s="923"/>
      <c r="DG146" s="923"/>
      <c r="DH146" s="923"/>
      <c r="DJ146" s="1056"/>
    </row>
    <row r="147">
      <c r="A147" s="988">
        <v>1.190671676E9</v>
      </c>
      <c r="B147" s="988" t="s">
        <v>703</v>
      </c>
      <c r="C147" s="988" t="s">
        <v>704</v>
      </c>
      <c r="D147" s="988" t="s">
        <v>705</v>
      </c>
      <c r="E147" s="988" t="s">
        <v>4383</v>
      </c>
      <c r="F147" s="988" t="s">
        <v>32</v>
      </c>
      <c r="H147" s="923"/>
      <c r="L147" s="923"/>
      <c r="M147" s="923"/>
      <c r="O147" s="923"/>
      <c r="P147" s="988" t="s">
        <v>4384</v>
      </c>
      <c r="Q147" s="988" t="s">
        <v>706</v>
      </c>
      <c r="R147" s="923"/>
      <c r="S147" s="988" t="s">
        <v>4385</v>
      </c>
      <c r="T147" s="923"/>
      <c r="U147" s="988" t="b">
        <v>0</v>
      </c>
      <c r="V147" s="923"/>
      <c r="W147" s="988" t="s">
        <v>2332</v>
      </c>
      <c r="X147" s="923"/>
      <c r="Z147" s="988" t="b">
        <v>0</v>
      </c>
      <c r="AA147" s="988" t="s">
        <v>4386</v>
      </c>
      <c r="AB147" s="988" t="s">
        <v>4387</v>
      </c>
      <c r="AC147" s="988" t="b">
        <v>1</v>
      </c>
      <c r="AD147" s="988" t="b">
        <v>0</v>
      </c>
      <c r="AE147" s="988" t="b">
        <v>0</v>
      </c>
      <c r="AF147" s="988" t="b">
        <v>0</v>
      </c>
      <c r="AG147" s="988" t="b">
        <v>0</v>
      </c>
      <c r="AH147" s="988" t="b">
        <v>0</v>
      </c>
      <c r="AI147" s="923"/>
      <c r="AJ147" s="923"/>
      <c r="AK147" s="988" t="s">
        <v>4388</v>
      </c>
      <c r="AL147" s="988" t="s">
        <v>2286</v>
      </c>
      <c r="AM147" s="988" t="b">
        <v>1</v>
      </c>
      <c r="AN147" s="923"/>
      <c r="AO147" s="923"/>
      <c r="AP147" s="988" t="s">
        <v>255</v>
      </c>
      <c r="AQ147" s="988" t="s">
        <v>4389</v>
      </c>
      <c r="AR147" s="988" t="s">
        <v>2216</v>
      </c>
      <c r="AS147" s="988" t="s">
        <v>724</v>
      </c>
      <c r="AT147" s="988" t="s">
        <v>721</v>
      </c>
      <c r="AU147" s="988" t="s">
        <v>722</v>
      </c>
      <c r="AV147" s="988" t="s">
        <v>723</v>
      </c>
      <c r="AW147" s="988" t="s">
        <v>717</v>
      </c>
      <c r="AX147" s="988" t="b">
        <v>0</v>
      </c>
      <c r="BA147" s="923"/>
      <c r="BB147" s="988" t="b">
        <v>0</v>
      </c>
      <c r="BC147" s="988" t="b">
        <v>0</v>
      </c>
      <c r="BD147" s="988" t="b">
        <v>0</v>
      </c>
      <c r="BE147" s="923"/>
      <c r="BF147" s="988" t="b">
        <v>0</v>
      </c>
      <c r="BG147" s="988" t="s">
        <v>718</v>
      </c>
      <c r="BH147" s="988" t="s">
        <v>2217</v>
      </c>
      <c r="BI147" s="923"/>
      <c r="BJ147" s="923"/>
      <c r="BL147" s="988" t="s">
        <v>4390</v>
      </c>
      <c r="BM147" s="988" t="s">
        <v>4391</v>
      </c>
      <c r="BN147" s="988" t="s">
        <v>4392</v>
      </c>
      <c r="BO147" s="988" t="s">
        <v>2206</v>
      </c>
      <c r="BP147" s="988" t="s">
        <v>2207</v>
      </c>
      <c r="BQ147" s="988" t="s">
        <v>2208</v>
      </c>
      <c r="BR147" s="923"/>
      <c r="BS147" s="923"/>
      <c r="BU147" s="988">
        <v>8.991605538E9</v>
      </c>
      <c r="BW147" s="988" t="s">
        <v>2220</v>
      </c>
      <c r="BX147" s="988" t="s">
        <v>4393</v>
      </c>
      <c r="BY147" s="988" t="s">
        <v>4394</v>
      </c>
      <c r="BZ147" s="923"/>
      <c r="CA147" s="988">
        <v>88727.0</v>
      </c>
      <c r="CB147" s="923"/>
      <c r="CC147" s="988" t="s">
        <v>297</v>
      </c>
      <c r="CD147" s="988" t="s">
        <v>4395</v>
      </c>
      <c r="CE147" s="1060">
        <v>23257.0</v>
      </c>
      <c r="CF147" s="1056"/>
      <c r="CG147" s="923"/>
      <c r="CH147" s="988" t="s">
        <v>4396</v>
      </c>
      <c r="CI147" s="988">
        <v>2024.0</v>
      </c>
      <c r="CJ147" s="923"/>
      <c r="CK147" s="923"/>
      <c r="CL147" s="988">
        <v>8.991605538E9</v>
      </c>
      <c r="CM147" s="988" t="s">
        <v>2224</v>
      </c>
      <c r="CN147" s="923"/>
      <c r="CO147" s="988" t="b">
        <v>0</v>
      </c>
      <c r="CP147" s="988" t="s">
        <v>4397</v>
      </c>
      <c r="CQ147" s="988" t="s">
        <v>1906</v>
      </c>
      <c r="CR147" s="988" t="b">
        <v>0</v>
      </c>
      <c r="CS147" s="988" t="b">
        <v>0</v>
      </c>
      <c r="CT147" s="988" t="s">
        <v>2226</v>
      </c>
      <c r="CU147" s="923"/>
      <c r="CV147" s="988" t="s">
        <v>4398</v>
      </c>
      <c r="CW147" s="923"/>
      <c r="CX147" s="923"/>
      <c r="CY147" s="923"/>
      <c r="CZ147" s="988" t="s">
        <v>727</v>
      </c>
      <c r="DA147" s="923"/>
      <c r="DB147" s="988" t="s">
        <v>2228</v>
      </c>
      <c r="DC147" s="923"/>
      <c r="DD147" s="988" t="s">
        <v>3665</v>
      </c>
      <c r="DE147" s="988" t="s">
        <v>2649</v>
      </c>
      <c r="DF147" s="923"/>
      <c r="DG147" s="923"/>
      <c r="DH147" s="923"/>
    </row>
    <row r="148">
      <c r="A148" s="988">
        <v>2.459459794E9</v>
      </c>
      <c r="B148" s="988" t="s">
        <v>989</v>
      </c>
      <c r="C148" s="988" t="s">
        <v>990</v>
      </c>
      <c r="D148" s="988" t="s">
        <v>991</v>
      </c>
      <c r="E148" s="988" t="s">
        <v>4399</v>
      </c>
      <c r="F148" s="988" t="s">
        <v>32</v>
      </c>
      <c r="H148" s="923"/>
      <c r="L148" s="923"/>
      <c r="N148" s="923"/>
      <c r="O148" s="923"/>
      <c r="P148" s="988" t="s">
        <v>4400</v>
      </c>
      <c r="Q148" s="988" t="s">
        <v>706</v>
      </c>
      <c r="R148" s="923"/>
      <c r="S148" s="988" t="s">
        <v>4401</v>
      </c>
      <c r="T148" s="988" t="s">
        <v>2073</v>
      </c>
      <c r="U148" s="988" t="b">
        <v>0</v>
      </c>
      <c r="V148" s="923"/>
      <c r="W148" s="988" t="s">
        <v>2332</v>
      </c>
      <c r="X148" s="923"/>
      <c r="Z148" s="988" t="b">
        <v>0</v>
      </c>
      <c r="AA148" s="988" t="s">
        <v>4402</v>
      </c>
      <c r="AB148" s="988" t="s">
        <v>2234</v>
      </c>
      <c r="AC148" s="988" t="b">
        <v>1</v>
      </c>
      <c r="AD148" s="988" t="b">
        <v>0</v>
      </c>
      <c r="AE148" s="988" t="b">
        <v>0</v>
      </c>
      <c r="AF148" s="988" t="b">
        <v>0</v>
      </c>
      <c r="AG148" s="988" t="b">
        <v>0</v>
      </c>
      <c r="AH148" s="988" t="b">
        <v>0</v>
      </c>
      <c r="AI148" s="923"/>
      <c r="AJ148" s="923"/>
      <c r="AK148" s="988" t="s">
        <v>4403</v>
      </c>
      <c r="AL148" s="988" t="s">
        <v>2286</v>
      </c>
      <c r="AM148" s="988" t="b">
        <v>1</v>
      </c>
      <c r="AN148" s="923"/>
      <c r="AO148" s="923"/>
      <c r="AP148" s="988" t="s">
        <v>255</v>
      </c>
      <c r="AQ148" s="988" t="s">
        <v>4404</v>
      </c>
      <c r="AR148" s="988" t="s">
        <v>2216</v>
      </c>
      <c r="AS148" s="988" t="s">
        <v>724</v>
      </c>
      <c r="AT148" s="988" t="s">
        <v>721</v>
      </c>
      <c r="AU148" s="988" t="s">
        <v>722</v>
      </c>
      <c r="AV148" s="988" t="s">
        <v>723</v>
      </c>
      <c r="AW148" s="988" t="s">
        <v>717</v>
      </c>
      <c r="AX148" s="988" t="b">
        <v>0</v>
      </c>
      <c r="BA148" s="923"/>
      <c r="BB148" s="988" t="b">
        <v>0</v>
      </c>
      <c r="BC148" s="988" t="b">
        <v>0</v>
      </c>
      <c r="BD148" s="988" t="b">
        <v>0</v>
      </c>
      <c r="BE148" s="923"/>
      <c r="BF148" s="988" t="b">
        <v>0</v>
      </c>
      <c r="BG148" s="988" t="s">
        <v>718</v>
      </c>
      <c r="BH148" s="988" t="s">
        <v>2217</v>
      </c>
      <c r="BI148" s="923"/>
      <c r="BJ148" s="923"/>
      <c r="BL148" s="988" t="s">
        <v>4405</v>
      </c>
      <c r="BM148" s="988" t="s">
        <v>4406</v>
      </c>
      <c r="BN148" s="988" t="s">
        <v>4407</v>
      </c>
      <c r="BO148" s="988" t="s">
        <v>2206</v>
      </c>
      <c r="BP148" s="988" t="s">
        <v>2207</v>
      </c>
      <c r="BQ148" s="988" t="s">
        <v>2208</v>
      </c>
      <c r="BR148" s="923"/>
      <c r="BS148" s="923"/>
      <c r="BU148" s="988">
        <v>5.513000951E9</v>
      </c>
      <c r="BW148" s="988" t="s">
        <v>2220</v>
      </c>
      <c r="BX148" s="988" t="s">
        <v>4407</v>
      </c>
      <c r="BY148" s="988" t="s">
        <v>4408</v>
      </c>
      <c r="BZ148" s="923"/>
      <c r="CA148" s="988">
        <v>13280.0</v>
      </c>
      <c r="CB148" s="923"/>
      <c r="CC148" s="988" t="s">
        <v>297</v>
      </c>
      <c r="CD148" s="988" t="s">
        <v>4409</v>
      </c>
      <c r="CE148" s="1060">
        <v>24806.0</v>
      </c>
      <c r="CF148" s="1056"/>
      <c r="CG148" s="923"/>
      <c r="CH148" s="988" t="s">
        <v>4410</v>
      </c>
      <c r="CI148" s="988">
        <v>2033.0</v>
      </c>
      <c r="CJ148" s="923"/>
      <c r="CK148" s="923"/>
      <c r="CL148" s="988">
        <v>5.539314806E9</v>
      </c>
      <c r="CM148" s="988" t="s">
        <v>2224</v>
      </c>
      <c r="CN148" s="923"/>
      <c r="CO148" s="988" t="b">
        <v>0</v>
      </c>
      <c r="CP148" s="988" t="s">
        <v>4411</v>
      </c>
      <c r="CQ148" s="923"/>
      <c r="CR148" s="988" t="b">
        <v>0</v>
      </c>
      <c r="CS148" s="988" t="b">
        <v>0</v>
      </c>
      <c r="CT148" s="988" t="s">
        <v>2565</v>
      </c>
      <c r="CU148" s="923"/>
      <c r="CV148" s="988" t="s">
        <v>4412</v>
      </c>
      <c r="CW148" s="923"/>
      <c r="CX148" s="923"/>
      <c r="CY148" s="923"/>
      <c r="CZ148" s="988" t="s">
        <v>727</v>
      </c>
      <c r="DA148" s="923"/>
      <c r="DB148" s="988" t="s">
        <v>2228</v>
      </c>
      <c r="DC148" s="923"/>
      <c r="DD148" s="988" t="s">
        <v>2229</v>
      </c>
      <c r="DE148" s="923"/>
      <c r="DF148" s="923"/>
      <c r="DG148" s="923"/>
      <c r="DH148" s="923"/>
    </row>
    <row r="149">
      <c r="A149" s="988">
        <v>1.741932911E9</v>
      </c>
      <c r="B149" s="988" t="s">
        <v>989</v>
      </c>
      <c r="C149" s="988" t="s">
        <v>990</v>
      </c>
      <c r="D149" s="988" t="s">
        <v>991</v>
      </c>
      <c r="E149" s="988" t="s">
        <v>4413</v>
      </c>
      <c r="F149" s="988" t="s">
        <v>32</v>
      </c>
      <c r="G149" s="923"/>
      <c r="H149" s="923"/>
      <c r="I149" s="923"/>
      <c r="J149" s="923"/>
      <c r="K149" s="923"/>
      <c r="L149" s="923"/>
      <c r="M149" s="923"/>
      <c r="N149" s="923"/>
      <c r="O149" s="923"/>
      <c r="P149" s="988" t="s">
        <v>4414</v>
      </c>
      <c r="Q149" s="988" t="s">
        <v>706</v>
      </c>
      <c r="R149" s="923"/>
      <c r="S149" s="988" t="s">
        <v>4415</v>
      </c>
      <c r="T149" s="988" t="s">
        <v>2073</v>
      </c>
      <c r="U149" s="988" t="b">
        <v>0</v>
      </c>
      <c r="V149" s="923"/>
      <c r="W149" s="988" t="s">
        <v>2332</v>
      </c>
      <c r="X149" s="988" t="s">
        <v>306</v>
      </c>
      <c r="Y149" s="923"/>
      <c r="Z149" s="988" t="b">
        <v>0</v>
      </c>
      <c r="AA149" s="988" t="s">
        <v>4416</v>
      </c>
      <c r="AB149" s="988" t="s">
        <v>2234</v>
      </c>
      <c r="AC149" s="988" t="b">
        <v>1</v>
      </c>
      <c r="AD149" s="988" t="b">
        <v>0</v>
      </c>
      <c r="AE149" s="988" t="b">
        <v>0</v>
      </c>
      <c r="AF149" s="988" t="b">
        <v>0</v>
      </c>
      <c r="AG149" s="988" t="b">
        <v>0</v>
      </c>
      <c r="AH149" s="988" t="b">
        <v>0</v>
      </c>
      <c r="AI149" s="923"/>
      <c r="AJ149" s="923"/>
      <c r="AK149" s="988" t="s">
        <v>4307</v>
      </c>
      <c r="AL149" s="988" t="s">
        <v>4417</v>
      </c>
      <c r="AM149" s="988" t="b">
        <v>1</v>
      </c>
      <c r="AN149" s="923"/>
      <c r="AO149" s="923"/>
      <c r="AP149" s="988" t="s">
        <v>255</v>
      </c>
      <c r="AQ149" s="988" t="s">
        <v>4418</v>
      </c>
      <c r="AR149" s="988" t="s">
        <v>2216</v>
      </c>
      <c r="AS149" s="988" t="s">
        <v>1200</v>
      </c>
      <c r="AT149" s="988" t="s">
        <v>721</v>
      </c>
      <c r="AU149" s="988" t="s">
        <v>722</v>
      </c>
      <c r="AV149" s="988" t="s">
        <v>723</v>
      </c>
      <c r="AW149" s="988" t="s">
        <v>717</v>
      </c>
      <c r="AX149" s="988" t="b">
        <v>0</v>
      </c>
      <c r="AZ149" s="923"/>
      <c r="BA149" s="923"/>
      <c r="BB149" s="988" t="b">
        <v>0</v>
      </c>
      <c r="BC149" s="988" t="b">
        <v>0</v>
      </c>
      <c r="BD149" s="988" t="b">
        <v>0</v>
      </c>
      <c r="BE149" s="923"/>
      <c r="BF149" s="988" t="b">
        <v>0</v>
      </c>
      <c r="BG149" s="988" t="s">
        <v>718</v>
      </c>
      <c r="BH149" s="988" t="s">
        <v>2217</v>
      </c>
      <c r="BI149" s="923"/>
      <c r="BJ149" s="923"/>
      <c r="BL149" s="988" t="s">
        <v>4419</v>
      </c>
      <c r="BM149" s="988" t="s">
        <v>4420</v>
      </c>
      <c r="BN149" s="988" t="s">
        <v>4421</v>
      </c>
      <c r="BO149" s="988" t="s">
        <v>2206</v>
      </c>
      <c r="BP149" s="988" t="s">
        <v>2207</v>
      </c>
      <c r="BQ149" s="988" t="s">
        <v>2208</v>
      </c>
      <c r="BR149" s="923"/>
      <c r="BS149" s="923"/>
      <c r="BT149" s="923"/>
      <c r="BU149" s="988">
        <v>5.540010565E9</v>
      </c>
      <c r="BV149" s="923"/>
      <c r="BW149" s="988" t="s">
        <v>2220</v>
      </c>
      <c r="BX149" s="988" t="s">
        <v>4422</v>
      </c>
      <c r="BY149" s="988" t="s">
        <v>4423</v>
      </c>
      <c r="BZ149" s="923"/>
      <c r="CA149" s="988">
        <v>7450.0</v>
      </c>
      <c r="CB149" s="923"/>
      <c r="CC149" s="988" t="s">
        <v>297</v>
      </c>
      <c r="CD149" s="988" t="s">
        <v>4424</v>
      </c>
      <c r="CE149" s="1060">
        <v>26402.0</v>
      </c>
      <c r="CF149" s="923"/>
      <c r="CG149" s="923"/>
      <c r="CH149" s="988" t="s">
        <v>2604</v>
      </c>
      <c r="CI149" s="988">
        <v>2023.0</v>
      </c>
      <c r="CJ149" s="923"/>
      <c r="CK149" s="923"/>
      <c r="CL149" s="988">
        <v>5.540010565E9</v>
      </c>
      <c r="CM149" s="988" t="s">
        <v>2224</v>
      </c>
      <c r="CN149" s="923"/>
      <c r="CO149" s="988" t="b">
        <v>0</v>
      </c>
      <c r="CP149" s="988" t="s">
        <v>4425</v>
      </c>
      <c r="CQ149" s="923"/>
      <c r="CR149" s="988" t="b">
        <v>0</v>
      </c>
      <c r="CS149" s="988" t="b">
        <v>0</v>
      </c>
      <c r="CT149" s="988" t="s">
        <v>4426</v>
      </c>
      <c r="CU149" s="923"/>
      <c r="CV149" s="988" t="s">
        <v>4427</v>
      </c>
      <c r="CW149" s="923"/>
      <c r="CX149" s="923"/>
      <c r="CY149" s="923"/>
      <c r="CZ149" s="988" t="s">
        <v>727</v>
      </c>
      <c r="DA149" s="923"/>
      <c r="DB149" s="988" t="s">
        <v>2228</v>
      </c>
      <c r="DC149" s="923"/>
      <c r="DD149" s="988" t="s">
        <v>2229</v>
      </c>
      <c r="DE149" s="923"/>
      <c r="DF149" s="923"/>
      <c r="DG149" s="923"/>
      <c r="DH149" s="923"/>
      <c r="DJ149" s="1056"/>
    </row>
    <row r="150">
      <c r="A150" s="988">
        <v>2.414015883E9</v>
      </c>
      <c r="B150" s="988" t="s">
        <v>989</v>
      </c>
      <c r="C150" s="988" t="s">
        <v>990</v>
      </c>
      <c r="D150" s="988" t="s">
        <v>991</v>
      </c>
      <c r="E150" s="988" t="s">
        <v>4428</v>
      </c>
      <c r="F150" s="988" t="s">
        <v>32</v>
      </c>
      <c r="H150" s="923"/>
      <c r="J150" s="1056"/>
      <c r="K150" s="1056"/>
      <c r="L150" s="923"/>
      <c r="M150" s="923"/>
      <c r="O150" s="923"/>
      <c r="P150" s="988" t="s">
        <v>4429</v>
      </c>
      <c r="Q150" s="988" t="s">
        <v>706</v>
      </c>
      <c r="R150" s="923"/>
      <c r="S150" s="988" t="s">
        <v>4430</v>
      </c>
      <c r="T150" s="923"/>
      <c r="U150" s="988" t="b">
        <v>0</v>
      </c>
      <c r="V150" s="923"/>
      <c r="W150" s="988" t="s">
        <v>2281</v>
      </c>
      <c r="X150" s="923"/>
      <c r="Z150" s="988" t="b">
        <v>0</v>
      </c>
      <c r="AA150" s="988" t="s">
        <v>4431</v>
      </c>
      <c r="AB150" s="988" t="s">
        <v>297</v>
      </c>
      <c r="AC150" s="988" t="b">
        <v>1</v>
      </c>
      <c r="AD150" s="988" t="b">
        <v>0</v>
      </c>
      <c r="AE150" s="988" t="b">
        <v>0</v>
      </c>
      <c r="AF150" s="988" t="b">
        <v>0</v>
      </c>
      <c r="AG150" s="988" t="b">
        <v>0</v>
      </c>
      <c r="AH150" s="988" t="b">
        <v>0</v>
      </c>
      <c r="AI150" s="923"/>
      <c r="AJ150" s="923"/>
      <c r="AK150" s="988" t="s">
        <v>4432</v>
      </c>
      <c r="AL150" s="988" t="s">
        <v>2286</v>
      </c>
      <c r="AM150" s="988" t="b">
        <v>1</v>
      </c>
      <c r="AN150" s="923"/>
      <c r="AO150" s="923"/>
      <c r="AP150" s="988" t="s">
        <v>255</v>
      </c>
      <c r="AQ150" s="988" t="s">
        <v>4433</v>
      </c>
      <c r="AR150" s="988" t="s">
        <v>2216</v>
      </c>
      <c r="AS150" s="988" t="s">
        <v>724</v>
      </c>
      <c r="AT150" s="988" t="s">
        <v>721</v>
      </c>
      <c r="AU150" s="988" t="s">
        <v>722</v>
      </c>
      <c r="AV150" s="988" t="s">
        <v>723</v>
      </c>
      <c r="AW150" s="988" t="s">
        <v>717</v>
      </c>
      <c r="AX150" s="988" t="b">
        <v>0</v>
      </c>
      <c r="BA150" s="923"/>
      <c r="BB150" s="988" t="b">
        <v>0</v>
      </c>
      <c r="BC150" s="988" t="b">
        <v>0</v>
      </c>
      <c r="BD150" s="988" t="b">
        <v>0</v>
      </c>
      <c r="BE150" s="923"/>
      <c r="BF150" s="988" t="b">
        <v>0</v>
      </c>
      <c r="BG150" s="988" t="s">
        <v>718</v>
      </c>
      <c r="BH150" s="988" t="s">
        <v>2217</v>
      </c>
      <c r="BI150" s="923"/>
      <c r="BJ150" s="923"/>
      <c r="BL150" s="988" t="s">
        <v>4434</v>
      </c>
      <c r="BM150" s="988" t="s">
        <v>2152</v>
      </c>
      <c r="BN150" s="988" t="s">
        <v>4435</v>
      </c>
      <c r="BO150" s="988" t="s">
        <v>2206</v>
      </c>
      <c r="BP150" s="988" t="s">
        <v>2207</v>
      </c>
      <c r="BQ150" s="988" t="s">
        <v>2208</v>
      </c>
      <c r="BR150" s="923"/>
      <c r="BS150" s="988" t="s">
        <v>184</v>
      </c>
      <c r="BU150" s="988">
        <v>7.721361466E9</v>
      </c>
      <c r="BW150" s="988" t="s">
        <v>2220</v>
      </c>
      <c r="BX150" s="988" t="s">
        <v>4436</v>
      </c>
      <c r="BY150" s="988" t="s">
        <v>4437</v>
      </c>
      <c r="BZ150" s="923"/>
      <c r="CA150" s="988">
        <v>42700.0</v>
      </c>
      <c r="CB150" s="923"/>
      <c r="CC150" s="988" t="s">
        <v>297</v>
      </c>
      <c r="CD150" s="988" t="s">
        <v>4438</v>
      </c>
      <c r="CE150" s="1060">
        <v>29902.0</v>
      </c>
      <c r="CG150" s="923"/>
      <c r="CH150" s="988" t="s">
        <v>4430</v>
      </c>
      <c r="CI150" s="988">
        <v>2033.0</v>
      </c>
      <c r="CJ150" s="923"/>
      <c r="CK150" s="923"/>
      <c r="CL150" s="988">
        <v>7.721361466E9</v>
      </c>
      <c r="CM150" s="988" t="s">
        <v>2224</v>
      </c>
      <c r="CN150" s="923"/>
      <c r="CO150" s="988" t="b">
        <v>0</v>
      </c>
      <c r="CP150" s="988" t="s">
        <v>4439</v>
      </c>
      <c r="CQ150" s="988" t="s">
        <v>2649</v>
      </c>
      <c r="CR150" s="988" t="b">
        <v>0</v>
      </c>
      <c r="CS150" s="988" t="b">
        <v>0</v>
      </c>
      <c r="CT150" s="988" t="s">
        <v>2226</v>
      </c>
      <c r="CU150" s="923"/>
      <c r="CV150" s="988" t="s">
        <v>4440</v>
      </c>
      <c r="CW150" s="923"/>
      <c r="CX150" s="923"/>
      <c r="CY150" s="923"/>
      <c r="CZ150" s="988" t="s">
        <v>727</v>
      </c>
      <c r="DA150" s="923"/>
      <c r="DB150" s="988" t="s">
        <v>2228</v>
      </c>
      <c r="DC150" s="923"/>
      <c r="DD150" s="988" t="s">
        <v>2669</v>
      </c>
      <c r="DE150" s="988" t="s">
        <v>4441</v>
      </c>
      <c r="DF150" s="923"/>
      <c r="DG150" s="923"/>
      <c r="DH150" s="923"/>
      <c r="DJ150" s="1056"/>
    </row>
    <row r="151">
      <c r="A151" s="923"/>
      <c r="B151" s="988" t="s">
        <v>929</v>
      </c>
      <c r="C151" s="988" t="s">
        <v>930</v>
      </c>
      <c r="D151" s="988" t="s">
        <v>931</v>
      </c>
      <c r="E151" s="988" t="s">
        <v>4442</v>
      </c>
      <c r="F151" s="988" t="s">
        <v>32</v>
      </c>
      <c r="G151" s="923"/>
      <c r="H151" s="923"/>
      <c r="I151" s="923"/>
      <c r="J151" s="923"/>
      <c r="K151" s="923"/>
      <c r="L151" s="923"/>
      <c r="N151" s="923"/>
      <c r="O151" s="923"/>
      <c r="P151" s="988" t="s">
        <v>4443</v>
      </c>
      <c r="Q151" s="988" t="s">
        <v>706</v>
      </c>
      <c r="R151" s="923"/>
      <c r="S151" s="923"/>
      <c r="T151" s="923"/>
      <c r="U151" s="988" t="b">
        <v>0</v>
      </c>
      <c r="V151" s="923"/>
      <c r="W151" s="923"/>
      <c r="X151" s="923"/>
      <c r="Y151" s="923"/>
      <c r="Z151" s="988" t="b">
        <v>0</v>
      </c>
      <c r="AA151" s="988" t="s">
        <v>4444</v>
      </c>
      <c r="AB151" s="923"/>
      <c r="AC151" s="988" t="b">
        <v>1</v>
      </c>
      <c r="AD151" s="988" t="b">
        <v>0</v>
      </c>
      <c r="AE151" s="988" t="b">
        <v>0</v>
      </c>
      <c r="AF151" s="988" t="b">
        <v>0</v>
      </c>
      <c r="AG151" s="988" t="b">
        <v>0</v>
      </c>
      <c r="AH151" s="988" t="b">
        <v>0</v>
      </c>
      <c r="AI151" s="923"/>
      <c r="AJ151" s="923"/>
      <c r="AK151" s="988" t="s">
        <v>4445</v>
      </c>
      <c r="AL151" s="988" t="s">
        <v>2214</v>
      </c>
      <c r="AM151" s="988" t="b">
        <v>1</v>
      </c>
      <c r="AN151" s="923"/>
      <c r="AO151" s="923"/>
      <c r="AP151" s="923"/>
      <c r="AQ151" s="923"/>
      <c r="AR151" s="988" t="s">
        <v>2216</v>
      </c>
      <c r="AS151" s="923"/>
      <c r="AT151" s="988" t="s">
        <v>721</v>
      </c>
      <c r="AU151" s="988" t="s">
        <v>722</v>
      </c>
      <c r="AV151" s="988" t="s">
        <v>723</v>
      </c>
      <c r="AW151" s="988" t="s">
        <v>717</v>
      </c>
      <c r="AX151" s="988" t="b">
        <v>0</v>
      </c>
      <c r="AZ151" s="923"/>
      <c r="BA151" s="923"/>
      <c r="BB151" s="988" t="b">
        <v>0</v>
      </c>
      <c r="BC151" s="988" t="b">
        <v>0</v>
      </c>
      <c r="BD151" s="988" t="b">
        <v>0</v>
      </c>
      <c r="BE151" s="923"/>
      <c r="BF151" s="988" t="b">
        <v>0</v>
      </c>
      <c r="BG151" s="988" t="s">
        <v>718</v>
      </c>
      <c r="BH151" s="988" t="s">
        <v>2217</v>
      </c>
      <c r="BI151" s="923"/>
      <c r="BJ151" s="923"/>
      <c r="BL151" s="923"/>
      <c r="BM151" s="988" t="s">
        <v>4446</v>
      </c>
      <c r="BN151" s="988" t="s">
        <v>4447</v>
      </c>
      <c r="BO151" s="988" t="s">
        <v>2206</v>
      </c>
      <c r="BP151" s="988" t="s">
        <v>2207</v>
      </c>
      <c r="BQ151" s="988" t="s">
        <v>2208</v>
      </c>
      <c r="BR151" s="923"/>
      <c r="BS151" s="923"/>
      <c r="BT151" s="923"/>
      <c r="BU151" s="988">
        <v>5.216561380352E12</v>
      </c>
      <c r="BV151" s="923"/>
      <c r="BW151" s="923"/>
      <c r="BX151" s="988" t="s">
        <v>4447</v>
      </c>
      <c r="BY151" s="988" t="s">
        <v>4448</v>
      </c>
      <c r="BZ151" s="923"/>
      <c r="CA151" s="988">
        <v>8500.0</v>
      </c>
      <c r="CB151" s="923"/>
      <c r="CC151" s="988" t="s">
        <v>297</v>
      </c>
      <c r="CD151" s="988" t="s">
        <v>4449</v>
      </c>
      <c r="CE151" s="1056"/>
      <c r="CG151" s="923"/>
      <c r="CH151" s="988" t="s">
        <v>3215</v>
      </c>
      <c r="CI151" s="923"/>
      <c r="CJ151" s="923"/>
      <c r="CK151" s="923"/>
      <c r="CL151" s="923"/>
      <c r="CM151" s="988" t="s">
        <v>2224</v>
      </c>
      <c r="CN151" s="923"/>
      <c r="CO151" s="988" t="b">
        <v>0</v>
      </c>
      <c r="CP151" s="988" t="s">
        <v>4450</v>
      </c>
      <c r="CQ151" s="923"/>
      <c r="CR151" s="988" t="b">
        <v>0</v>
      </c>
      <c r="CS151" s="988" t="b">
        <v>0</v>
      </c>
      <c r="CT151" s="988" t="s">
        <v>3098</v>
      </c>
      <c r="CU151" s="923"/>
      <c r="CV151" s="988" t="s">
        <v>3690</v>
      </c>
      <c r="CW151" s="923"/>
      <c r="CX151" s="923"/>
      <c r="CY151" s="923"/>
      <c r="CZ151" s="988" t="s">
        <v>727</v>
      </c>
      <c r="DA151" s="923"/>
      <c r="DB151" s="923"/>
      <c r="DC151" s="923"/>
      <c r="DD151" s="988" t="s">
        <v>2229</v>
      </c>
      <c r="DE151" s="923"/>
      <c r="DF151" s="923"/>
      <c r="DG151" s="923"/>
      <c r="DH151" s="923"/>
      <c r="DJ151" s="1056"/>
    </row>
    <row r="152">
      <c r="A152" s="988">
        <v>1.613018901E9</v>
      </c>
      <c r="B152" s="988" t="s">
        <v>703</v>
      </c>
      <c r="C152" s="988" t="s">
        <v>704</v>
      </c>
      <c r="D152" s="988" t="s">
        <v>705</v>
      </c>
      <c r="E152" s="988" t="s">
        <v>4451</v>
      </c>
      <c r="F152" s="988" t="s">
        <v>32</v>
      </c>
      <c r="G152" s="923"/>
      <c r="H152" s="923"/>
      <c r="I152" s="923"/>
      <c r="J152" s="923"/>
      <c r="K152" s="923"/>
      <c r="L152" s="923"/>
      <c r="M152" s="923"/>
      <c r="N152" s="988" t="s">
        <v>2454</v>
      </c>
      <c r="P152" s="988" t="s">
        <v>4452</v>
      </c>
      <c r="Q152" s="988" t="s">
        <v>706</v>
      </c>
      <c r="R152" s="923"/>
      <c r="S152" s="988" t="s">
        <v>4453</v>
      </c>
      <c r="T152" s="923"/>
      <c r="U152" s="988" t="b">
        <v>0</v>
      </c>
      <c r="V152" s="923"/>
      <c r="W152" s="923"/>
      <c r="X152" s="923"/>
      <c r="Y152" s="923"/>
      <c r="Z152" s="988" t="b">
        <v>0</v>
      </c>
      <c r="AA152" s="988" t="s">
        <v>4454</v>
      </c>
      <c r="AB152" s="988" t="s">
        <v>297</v>
      </c>
      <c r="AC152" s="988" t="b">
        <v>1</v>
      </c>
      <c r="AD152" s="988" t="b">
        <v>0</v>
      </c>
      <c r="AE152" s="988" t="b">
        <v>0</v>
      </c>
      <c r="AF152" s="988" t="b">
        <v>0</v>
      </c>
      <c r="AG152" s="988" t="b">
        <v>0</v>
      </c>
      <c r="AH152" s="988" t="b">
        <v>0</v>
      </c>
      <c r="AI152" s="923"/>
      <c r="AJ152" s="923"/>
      <c r="AK152" s="988" t="s">
        <v>4455</v>
      </c>
      <c r="AL152" s="988" t="s">
        <v>2214</v>
      </c>
      <c r="AM152" s="988" t="b">
        <v>1</v>
      </c>
      <c r="AN152" s="923"/>
      <c r="AO152" s="923"/>
      <c r="AP152" s="923"/>
      <c r="AQ152" s="988" t="s">
        <v>4456</v>
      </c>
      <c r="AR152" s="988" t="s">
        <v>2216</v>
      </c>
      <c r="AS152" s="988" t="s">
        <v>1200</v>
      </c>
      <c r="AT152" s="988" t="s">
        <v>721</v>
      </c>
      <c r="AU152" s="988" t="s">
        <v>722</v>
      </c>
      <c r="AV152" s="988" t="s">
        <v>723</v>
      </c>
      <c r="AW152" s="988" t="s">
        <v>717</v>
      </c>
      <c r="AX152" s="988" t="b">
        <v>0</v>
      </c>
      <c r="AZ152" s="923"/>
      <c r="BA152" s="923"/>
      <c r="BB152" s="988" t="b">
        <v>0</v>
      </c>
      <c r="BC152" s="988" t="b">
        <v>0</v>
      </c>
      <c r="BD152" s="988" t="b">
        <v>0</v>
      </c>
      <c r="BE152" s="923"/>
      <c r="BF152" s="988" t="b">
        <v>0</v>
      </c>
      <c r="BG152" s="988" t="s">
        <v>718</v>
      </c>
      <c r="BH152" s="988" t="s">
        <v>2217</v>
      </c>
      <c r="BI152" s="923"/>
      <c r="BJ152" s="923"/>
      <c r="BL152" s="923"/>
      <c r="BM152" s="988" t="s">
        <v>4457</v>
      </c>
      <c r="BN152" s="988" t="s">
        <v>4458</v>
      </c>
      <c r="BO152" s="988" t="s">
        <v>2206</v>
      </c>
      <c r="BP152" s="988" t="s">
        <v>2207</v>
      </c>
      <c r="BQ152" s="988" t="s">
        <v>2208</v>
      </c>
      <c r="BR152" s="923"/>
      <c r="BS152" s="923"/>
      <c r="BT152" s="923"/>
      <c r="BU152" s="988">
        <v>5.554182194E9</v>
      </c>
      <c r="BV152" s="923"/>
      <c r="BW152" s="988" t="s">
        <v>2220</v>
      </c>
      <c r="BX152" s="988" t="s">
        <v>4458</v>
      </c>
      <c r="BY152" s="988" t="s">
        <v>4459</v>
      </c>
      <c r="BZ152" s="923"/>
      <c r="CA152" s="988">
        <v>6700.0</v>
      </c>
      <c r="CB152" s="923"/>
      <c r="CC152" s="988" t="s">
        <v>297</v>
      </c>
      <c r="CD152" s="988" t="s">
        <v>4460</v>
      </c>
      <c r="CE152" s="1060">
        <v>26935.0</v>
      </c>
      <c r="CG152" s="923"/>
      <c r="CH152" s="988" t="s">
        <v>4461</v>
      </c>
      <c r="CI152" s="988">
        <v>2027.0</v>
      </c>
      <c r="CK152" s="923"/>
      <c r="CL152" s="988">
        <v>5.554182194E9</v>
      </c>
      <c r="CM152" s="988" t="s">
        <v>2224</v>
      </c>
      <c r="CN152" s="923"/>
      <c r="CO152" s="988" t="b">
        <v>0</v>
      </c>
      <c r="CP152" s="988" t="s">
        <v>2605</v>
      </c>
      <c r="CQ152" s="988" t="s">
        <v>1852</v>
      </c>
      <c r="CR152" s="988" t="b">
        <v>0</v>
      </c>
      <c r="CS152" s="988" t="b">
        <v>0</v>
      </c>
      <c r="CT152" s="988" t="s">
        <v>4462</v>
      </c>
      <c r="CU152" s="923"/>
      <c r="CV152" s="988" t="s">
        <v>4463</v>
      </c>
      <c r="CW152" s="923"/>
      <c r="CX152" s="923"/>
      <c r="CY152" s="923"/>
      <c r="CZ152" s="988" t="s">
        <v>727</v>
      </c>
      <c r="DA152" s="923"/>
      <c r="DB152" s="988" t="s">
        <v>2228</v>
      </c>
      <c r="DC152" s="923"/>
      <c r="DD152" s="988" t="s">
        <v>2229</v>
      </c>
      <c r="DE152" s="988" t="s">
        <v>830</v>
      </c>
      <c r="DF152" s="923"/>
      <c r="DG152" s="923"/>
      <c r="DH152" s="923"/>
      <c r="DJ152" s="1056"/>
    </row>
    <row r="153">
      <c r="A153" s="988">
        <v>2.309892405E9</v>
      </c>
      <c r="B153" s="988" t="s">
        <v>929</v>
      </c>
      <c r="C153" s="988" t="s">
        <v>930</v>
      </c>
      <c r="D153" s="988" t="s">
        <v>931</v>
      </c>
      <c r="E153" s="988" t="s">
        <v>4464</v>
      </c>
      <c r="F153" s="988" t="s">
        <v>32</v>
      </c>
      <c r="G153" s="923"/>
      <c r="H153" s="923"/>
      <c r="I153" s="923"/>
      <c r="J153" s="923"/>
      <c r="K153" s="923"/>
      <c r="L153" s="923"/>
      <c r="M153" s="1056"/>
      <c r="N153" s="923"/>
      <c r="O153" s="923"/>
      <c r="P153" s="988" t="s">
        <v>4465</v>
      </c>
      <c r="Q153" s="988" t="s">
        <v>706</v>
      </c>
      <c r="R153" s="923"/>
      <c r="S153" s="988" t="s">
        <v>4466</v>
      </c>
      <c r="T153" s="923"/>
      <c r="U153" s="988" t="b">
        <v>0</v>
      </c>
      <c r="V153" s="923"/>
      <c r="W153" s="923"/>
      <c r="X153" s="923"/>
      <c r="Y153" s="923"/>
      <c r="Z153" s="988" t="b">
        <v>0</v>
      </c>
      <c r="AA153" s="988" t="s">
        <v>4467</v>
      </c>
      <c r="AB153" s="988" t="s">
        <v>297</v>
      </c>
      <c r="AC153" s="988" t="b">
        <v>1</v>
      </c>
      <c r="AD153" s="988" t="b">
        <v>0</v>
      </c>
      <c r="AE153" s="988" t="b">
        <v>0</v>
      </c>
      <c r="AF153" s="988" t="b">
        <v>0</v>
      </c>
      <c r="AG153" s="988" t="b">
        <v>0</v>
      </c>
      <c r="AH153" s="988" t="b">
        <v>0</v>
      </c>
      <c r="AI153" s="923"/>
      <c r="AJ153" s="923"/>
      <c r="AK153" s="988" t="s">
        <v>4468</v>
      </c>
      <c r="AL153" s="988" t="s">
        <v>2214</v>
      </c>
      <c r="AM153" s="988" t="b">
        <v>1</v>
      </c>
      <c r="AN153" s="923"/>
      <c r="AO153" s="923"/>
      <c r="AP153" s="988" t="s">
        <v>255</v>
      </c>
      <c r="AQ153" s="988" t="s">
        <v>4469</v>
      </c>
      <c r="AR153" s="988" t="s">
        <v>2216</v>
      </c>
      <c r="AS153" s="988" t="s">
        <v>1200</v>
      </c>
      <c r="AT153" s="988" t="s">
        <v>721</v>
      </c>
      <c r="AU153" s="988" t="s">
        <v>722</v>
      </c>
      <c r="AV153" s="988" t="s">
        <v>723</v>
      </c>
      <c r="AW153" s="988" t="s">
        <v>717</v>
      </c>
      <c r="AX153" s="988" t="b">
        <v>0</v>
      </c>
      <c r="AZ153" s="923"/>
      <c r="BA153" s="923"/>
      <c r="BB153" s="988" t="b">
        <v>0</v>
      </c>
      <c r="BC153" s="988" t="b">
        <v>0</v>
      </c>
      <c r="BD153" s="988" t="b">
        <v>0</v>
      </c>
      <c r="BE153" s="923"/>
      <c r="BF153" s="988" t="b">
        <v>0</v>
      </c>
      <c r="BG153" s="988" t="s">
        <v>718</v>
      </c>
      <c r="BH153" s="988" t="s">
        <v>2217</v>
      </c>
      <c r="BI153" s="923"/>
      <c r="BJ153" s="923"/>
      <c r="BL153" s="923"/>
      <c r="BM153" s="988" t="s">
        <v>4470</v>
      </c>
      <c r="BN153" s="988" t="s">
        <v>4471</v>
      </c>
      <c r="BO153" s="988" t="s">
        <v>2206</v>
      </c>
      <c r="BP153" s="988" t="s">
        <v>2207</v>
      </c>
      <c r="BQ153" s="988" t="s">
        <v>2208</v>
      </c>
      <c r="BR153" s="923"/>
      <c r="BS153" s="923"/>
      <c r="BT153" s="923"/>
      <c r="BU153" s="988">
        <v>5.550670974E9</v>
      </c>
      <c r="BV153" s="923"/>
      <c r="BW153" s="988" t="s">
        <v>2220</v>
      </c>
      <c r="BX153" s="988" t="s">
        <v>4471</v>
      </c>
      <c r="BY153" s="988" t="s">
        <v>4472</v>
      </c>
      <c r="BZ153" s="923"/>
      <c r="CA153" s="988">
        <v>7210.0</v>
      </c>
      <c r="CB153" s="923"/>
      <c r="CC153" s="988" t="s">
        <v>297</v>
      </c>
      <c r="CD153" s="988" t="s">
        <v>4473</v>
      </c>
      <c r="CE153" s="1060">
        <v>29191.0</v>
      </c>
      <c r="CF153" s="923"/>
      <c r="CG153" s="923"/>
      <c r="CH153" s="988" t="s">
        <v>2604</v>
      </c>
      <c r="CI153" s="988">
        <v>2032.0</v>
      </c>
      <c r="CJ153" s="923"/>
      <c r="CK153" s="923"/>
      <c r="CL153" s="988">
        <v>5.550670974E9</v>
      </c>
      <c r="CM153" s="988" t="s">
        <v>2224</v>
      </c>
      <c r="CN153" s="923"/>
      <c r="CO153" s="988" t="b">
        <v>0</v>
      </c>
      <c r="CP153" s="988" t="s">
        <v>4474</v>
      </c>
      <c r="CQ153" s="923"/>
      <c r="CR153" s="988" t="b">
        <v>0</v>
      </c>
      <c r="CS153" s="988" t="b">
        <v>0</v>
      </c>
      <c r="CT153" s="988" t="s">
        <v>2787</v>
      </c>
      <c r="CU153" s="923"/>
      <c r="CV153" s="988" t="s">
        <v>4475</v>
      </c>
      <c r="CW153" s="923"/>
      <c r="CX153" s="923"/>
      <c r="CY153" s="923"/>
      <c r="CZ153" s="988" t="s">
        <v>727</v>
      </c>
      <c r="DA153" s="923"/>
      <c r="DB153" s="988" t="s">
        <v>2228</v>
      </c>
      <c r="DC153" s="923"/>
      <c r="DD153" s="988" t="s">
        <v>2234</v>
      </c>
      <c r="DE153" s="923"/>
      <c r="DF153" s="923"/>
      <c r="DG153" s="923"/>
      <c r="DH153" s="923"/>
      <c r="DJ153" s="1056"/>
    </row>
    <row r="154">
      <c r="A154" s="988">
        <v>1.708207146E9</v>
      </c>
      <c r="B154" s="988" t="s">
        <v>703</v>
      </c>
      <c r="C154" s="988" t="s">
        <v>704</v>
      </c>
      <c r="D154" s="988" t="s">
        <v>705</v>
      </c>
      <c r="E154" s="988" t="s">
        <v>4476</v>
      </c>
      <c r="F154" s="988" t="s">
        <v>32</v>
      </c>
      <c r="G154" s="923"/>
      <c r="H154" s="923"/>
      <c r="I154" s="923"/>
      <c r="J154" s="923"/>
      <c r="K154" s="923"/>
      <c r="L154" s="923"/>
      <c r="M154" s="923"/>
      <c r="N154" s="923"/>
      <c r="O154" s="923"/>
      <c r="P154" s="988" t="s">
        <v>4477</v>
      </c>
      <c r="Q154" s="988" t="s">
        <v>706</v>
      </c>
      <c r="R154" s="923"/>
      <c r="S154" s="988" t="s">
        <v>4478</v>
      </c>
      <c r="T154" s="923"/>
      <c r="U154" s="988" t="b">
        <v>0</v>
      </c>
      <c r="V154" s="923"/>
      <c r="W154" s="923"/>
      <c r="X154" s="923"/>
      <c r="Y154" s="923"/>
      <c r="Z154" s="988" t="b">
        <v>0</v>
      </c>
      <c r="AA154" s="988" t="s">
        <v>4479</v>
      </c>
      <c r="AB154" s="988" t="s">
        <v>297</v>
      </c>
      <c r="AC154" s="988" t="b">
        <v>1</v>
      </c>
      <c r="AD154" s="988" t="b">
        <v>0</v>
      </c>
      <c r="AE154" s="988" t="b">
        <v>0</v>
      </c>
      <c r="AF154" s="988" t="b">
        <v>0</v>
      </c>
      <c r="AG154" s="988" t="b">
        <v>0</v>
      </c>
      <c r="AH154" s="988" t="b">
        <v>0</v>
      </c>
      <c r="AI154" s="923"/>
      <c r="AJ154" s="923"/>
      <c r="AK154" s="988" t="s">
        <v>4480</v>
      </c>
      <c r="AL154" s="988" t="s">
        <v>4281</v>
      </c>
      <c r="AM154" s="988" t="b">
        <v>1</v>
      </c>
      <c r="AN154" s="923"/>
      <c r="AO154" s="923"/>
      <c r="AP154" s="988" t="s">
        <v>255</v>
      </c>
      <c r="AQ154" s="988" t="s">
        <v>4481</v>
      </c>
      <c r="AR154" s="988" t="s">
        <v>2216</v>
      </c>
      <c r="AS154" s="988" t="s">
        <v>1200</v>
      </c>
      <c r="AT154" s="988" t="s">
        <v>721</v>
      </c>
      <c r="AU154" s="988" t="s">
        <v>722</v>
      </c>
      <c r="AV154" s="988" t="s">
        <v>723</v>
      </c>
      <c r="AW154" s="988" t="s">
        <v>717</v>
      </c>
      <c r="AX154" s="988" t="b">
        <v>0</v>
      </c>
      <c r="AZ154" s="923"/>
      <c r="BA154" s="923"/>
      <c r="BB154" s="988" t="b">
        <v>0</v>
      </c>
      <c r="BC154" s="988" t="b">
        <v>0</v>
      </c>
      <c r="BD154" s="988" t="b">
        <v>0</v>
      </c>
      <c r="BE154" s="923"/>
      <c r="BF154" s="988" t="b">
        <v>0</v>
      </c>
      <c r="BG154" s="988" t="s">
        <v>718</v>
      </c>
      <c r="BH154" s="988" t="s">
        <v>2217</v>
      </c>
      <c r="BI154" s="923"/>
      <c r="BJ154" s="923"/>
      <c r="BL154" s="923"/>
      <c r="BM154" s="988" t="s">
        <v>4482</v>
      </c>
      <c r="BN154" s="988" t="s">
        <v>4483</v>
      </c>
      <c r="BO154" s="988" t="s">
        <v>2379</v>
      </c>
      <c r="BP154" s="988" t="s">
        <v>2380</v>
      </c>
      <c r="BQ154" s="988" t="s">
        <v>2381</v>
      </c>
      <c r="BR154" s="923"/>
      <c r="BS154" s="923"/>
      <c r="BT154" s="923"/>
      <c r="BU154" s="988">
        <v>9.512424839E9</v>
      </c>
      <c r="BV154" s="923"/>
      <c r="BW154" s="988" t="s">
        <v>2220</v>
      </c>
      <c r="BX154" s="988" t="s">
        <v>4484</v>
      </c>
      <c r="BY154" s="988" t="s">
        <v>4485</v>
      </c>
      <c r="BZ154" s="923"/>
      <c r="CA154" s="988">
        <v>68285.0</v>
      </c>
      <c r="CB154" s="923"/>
      <c r="CC154" s="988" t="s">
        <v>297</v>
      </c>
      <c r="CD154" s="988" t="s">
        <v>4486</v>
      </c>
      <c r="CE154" s="1060">
        <v>19934.0</v>
      </c>
      <c r="CF154" s="923"/>
      <c r="CG154" s="923"/>
      <c r="CH154" s="988" t="s">
        <v>4487</v>
      </c>
      <c r="CI154" s="988">
        <v>2028.0</v>
      </c>
      <c r="CJ154" s="923"/>
      <c r="CK154" s="923"/>
      <c r="CL154" s="988">
        <v>9.512424839E9</v>
      </c>
      <c r="CM154" s="988" t="s">
        <v>2224</v>
      </c>
      <c r="CN154" s="923"/>
      <c r="CO154" s="988" t="b">
        <v>0</v>
      </c>
      <c r="CP154" s="988" t="s">
        <v>4488</v>
      </c>
      <c r="CQ154" s="988" t="s">
        <v>2310</v>
      </c>
      <c r="CR154" s="988" t="b">
        <v>0</v>
      </c>
      <c r="CS154" s="988" t="b">
        <v>0</v>
      </c>
      <c r="CT154" s="988" t="s">
        <v>2226</v>
      </c>
      <c r="CU154" s="923"/>
      <c r="CV154" s="988" t="s">
        <v>4489</v>
      </c>
      <c r="CW154" s="923"/>
      <c r="CX154" s="923"/>
      <c r="CY154" s="923"/>
      <c r="CZ154" s="988" t="s">
        <v>727</v>
      </c>
      <c r="DA154" s="923"/>
      <c r="DB154" s="988" t="s">
        <v>2228</v>
      </c>
      <c r="DC154" s="923"/>
      <c r="DD154" s="988" t="s">
        <v>4490</v>
      </c>
      <c r="DE154" s="988" t="s">
        <v>2030</v>
      </c>
      <c r="DF154" s="923"/>
      <c r="DG154" s="923"/>
      <c r="DH154" s="923"/>
      <c r="DJ154" s="1056"/>
    </row>
    <row r="155">
      <c r="A155" s="988">
        <v>1.334869262E9</v>
      </c>
      <c r="B155" s="988" t="s">
        <v>2439</v>
      </c>
      <c r="C155" s="988" t="s">
        <v>2440</v>
      </c>
      <c r="D155" s="988" t="s">
        <v>2441</v>
      </c>
      <c r="E155" s="988" t="s">
        <v>4491</v>
      </c>
      <c r="F155" s="988" t="s">
        <v>32</v>
      </c>
      <c r="G155" s="923"/>
      <c r="H155" s="923"/>
      <c r="I155" s="923"/>
      <c r="J155" s="923"/>
      <c r="K155" s="923"/>
      <c r="L155" s="923"/>
      <c r="M155" s="1056"/>
      <c r="O155" s="923"/>
      <c r="P155" s="988" t="s">
        <v>4492</v>
      </c>
      <c r="Q155" s="988" t="s">
        <v>706</v>
      </c>
      <c r="R155" s="923"/>
      <c r="S155" s="988" t="s">
        <v>4493</v>
      </c>
      <c r="T155" s="988" t="s">
        <v>2073</v>
      </c>
      <c r="U155" s="988" t="b">
        <v>0</v>
      </c>
      <c r="V155" s="988" t="s">
        <v>306</v>
      </c>
      <c r="W155" s="923"/>
      <c r="X155" s="988" t="s">
        <v>306</v>
      </c>
      <c r="Y155" s="923"/>
      <c r="Z155" s="988" t="b">
        <v>0</v>
      </c>
      <c r="AA155" s="988" t="s">
        <v>4494</v>
      </c>
      <c r="AB155" s="988" t="s">
        <v>297</v>
      </c>
      <c r="AC155" s="988" t="b">
        <v>1</v>
      </c>
      <c r="AD155" s="988" t="b">
        <v>0</v>
      </c>
      <c r="AE155" s="988" t="b">
        <v>0</v>
      </c>
      <c r="AF155" s="988" t="b">
        <v>0</v>
      </c>
      <c r="AG155" s="988" t="b">
        <v>0</v>
      </c>
      <c r="AH155" s="988" t="b">
        <v>0</v>
      </c>
      <c r="AI155" s="923"/>
      <c r="AJ155" s="923"/>
      <c r="AK155" s="988" t="s">
        <v>4495</v>
      </c>
      <c r="AL155" s="988" t="s">
        <v>2214</v>
      </c>
      <c r="AM155" s="988" t="b">
        <v>1</v>
      </c>
      <c r="AN155" s="923"/>
      <c r="AO155" s="988" t="s">
        <v>306</v>
      </c>
      <c r="AP155" s="988" t="s">
        <v>255</v>
      </c>
      <c r="AQ155" s="988" t="s">
        <v>4496</v>
      </c>
      <c r="AR155" s="988" t="s">
        <v>2216</v>
      </c>
      <c r="AS155" s="988" t="s">
        <v>1200</v>
      </c>
      <c r="AT155" s="988" t="s">
        <v>721</v>
      </c>
      <c r="AU155" s="988" t="s">
        <v>722</v>
      </c>
      <c r="AV155" s="988" t="s">
        <v>723</v>
      </c>
      <c r="AW155" s="988" t="s">
        <v>717</v>
      </c>
      <c r="AX155" s="988" t="b">
        <v>0</v>
      </c>
      <c r="AZ155" s="923"/>
      <c r="BA155" s="923"/>
      <c r="BB155" s="988" t="b">
        <v>0</v>
      </c>
      <c r="BC155" s="988" t="b">
        <v>0</v>
      </c>
      <c r="BD155" s="988" t="b">
        <v>0</v>
      </c>
      <c r="BE155" s="923"/>
      <c r="BF155" s="988" t="b">
        <v>0</v>
      </c>
      <c r="BG155" s="988" t="s">
        <v>718</v>
      </c>
      <c r="BH155" s="988" t="s">
        <v>2217</v>
      </c>
      <c r="BI155" s="923"/>
      <c r="BJ155" s="923"/>
      <c r="BL155" s="988" t="s">
        <v>306</v>
      </c>
      <c r="BM155" s="988" t="s">
        <v>4497</v>
      </c>
      <c r="BN155" s="988" t="s">
        <v>4498</v>
      </c>
      <c r="BO155" s="988" t="s">
        <v>2206</v>
      </c>
      <c r="BP155" s="988" t="s">
        <v>2207</v>
      </c>
      <c r="BQ155" s="988" t="s">
        <v>2208</v>
      </c>
      <c r="BR155" s="923"/>
      <c r="BS155" s="988" t="s">
        <v>306</v>
      </c>
      <c r="BT155" s="923"/>
      <c r="BU155" s="988" t="s">
        <v>4499</v>
      </c>
      <c r="BV155" s="923"/>
      <c r="BW155" s="988" t="s">
        <v>2220</v>
      </c>
      <c r="BX155" s="988" t="s">
        <v>4498</v>
      </c>
      <c r="BY155" s="988" t="s">
        <v>4500</v>
      </c>
      <c r="BZ155" s="988" t="s">
        <v>306</v>
      </c>
      <c r="CA155" s="988">
        <v>45138.0</v>
      </c>
      <c r="CB155" s="923"/>
      <c r="CC155" s="988" t="s">
        <v>297</v>
      </c>
      <c r="CD155" s="988" t="s">
        <v>4501</v>
      </c>
      <c r="CE155" s="1060">
        <v>21028.0</v>
      </c>
      <c r="CG155" s="988" t="s">
        <v>306</v>
      </c>
      <c r="CH155" s="988" t="s">
        <v>3443</v>
      </c>
      <c r="CI155" s="988">
        <v>2025.0</v>
      </c>
      <c r="CJ155" s="923"/>
      <c r="CK155" s="988" t="s">
        <v>306</v>
      </c>
      <c r="CL155" s="988">
        <v>3.310260185E9</v>
      </c>
      <c r="CM155" s="988" t="s">
        <v>2224</v>
      </c>
      <c r="CN155" s="923"/>
      <c r="CO155" s="988" t="b">
        <v>0</v>
      </c>
      <c r="CP155" s="988" t="s">
        <v>4502</v>
      </c>
      <c r="CQ155" s="988" t="s">
        <v>4503</v>
      </c>
      <c r="CR155" s="988" t="b">
        <v>0</v>
      </c>
      <c r="CS155" s="988" t="b">
        <v>0</v>
      </c>
      <c r="CT155" s="988" t="s">
        <v>3016</v>
      </c>
      <c r="CU155" s="923"/>
      <c r="CV155" s="988" t="s">
        <v>4504</v>
      </c>
      <c r="CW155" s="923"/>
      <c r="CX155" s="923"/>
      <c r="CY155" s="923"/>
      <c r="CZ155" s="988" t="s">
        <v>727</v>
      </c>
      <c r="DA155" s="923"/>
      <c r="DB155" s="988" t="s">
        <v>2228</v>
      </c>
      <c r="DC155" s="923"/>
      <c r="DD155" s="988" t="s">
        <v>2553</v>
      </c>
      <c r="DE155" s="988" t="s">
        <v>4505</v>
      </c>
      <c r="DF155" s="923"/>
      <c r="DG155" s="923"/>
      <c r="DH155" s="923"/>
      <c r="DJ155" s="1056"/>
    </row>
    <row r="156">
      <c r="A156" s="988">
        <v>1.032589409E9</v>
      </c>
      <c r="B156" s="988" t="s">
        <v>929</v>
      </c>
      <c r="C156" s="988" t="s">
        <v>930</v>
      </c>
      <c r="D156" s="988" t="s">
        <v>931</v>
      </c>
      <c r="E156" s="988" t="s">
        <v>4506</v>
      </c>
      <c r="F156" s="988" t="s">
        <v>32</v>
      </c>
      <c r="G156" s="923"/>
      <c r="H156" s="923"/>
      <c r="I156" s="923"/>
      <c r="J156" s="923"/>
      <c r="K156" s="923"/>
      <c r="L156" s="923"/>
      <c r="M156" s="923"/>
      <c r="O156" s="923"/>
      <c r="P156" s="988" t="s">
        <v>4507</v>
      </c>
      <c r="Q156" s="988" t="s">
        <v>706</v>
      </c>
      <c r="R156" s="923"/>
      <c r="S156" s="988" t="s">
        <v>4508</v>
      </c>
      <c r="T156" s="988" t="s">
        <v>2073</v>
      </c>
      <c r="U156" s="988" t="b">
        <v>0</v>
      </c>
      <c r="V156" s="923"/>
      <c r="W156" s="923"/>
      <c r="X156" s="988" t="s">
        <v>306</v>
      </c>
      <c r="Y156" s="923"/>
      <c r="Z156" s="988" t="b">
        <v>0</v>
      </c>
      <c r="AA156" s="988" t="s">
        <v>4509</v>
      </c>
      <c r="AB156" s="988" t="s">
        <v>297</v>
      </c>
      <c r="AC156" s="988" t="b">
        <v>1</v>
      </c>
      <c r="AD156" s="988" t="b">
        <v>0</v>
      </c>
      <c r="AE156" s="988" t="b">
        <v>0</v>
      </c>
      <c r="AF156" s="988" t="b">
        <v>0</v>
      </c>
      <c r="AG156" s="988" t="b">
        <v>0</v>
      </c>
      <c r="AH156" s="988" t="b">
        <v>0</v>
      </c>
      <c r="AI156" s="923"/>
      <c r="AJ156" s="923"/>
      <c r="AK156" s="988" t="s">
        <v>3849</v>
      </c>
      <c r="AL156" s="988" t="s">
        <v>2214</v>
      </c>
      <c r="AM156" s="988" t="b">
        <v>1</v>
      </c>
      <c r="AN156" s="923"/>
      <c r="AO156" s="923"/>
      <c r="AP156" s="988" t="s">
        <v>255</v>
      </c>
      <c r="AQ156" s="988" t="s">
        <v>4510</v>
      </c>
      <c r="AR156" s="988" t="s">
        <v>2216</v>
      </c>
      <c r="AS156" s="988" t="s">
        <v>1200</v>
      </c>
      <c r="AT156" s="988" t="s">
        <v>721</v>
      </c>
      <c r="AU156" s="988" t="s">
        <v>722</v>
      </c>
      <c r="AV156" s="988" t="s">
        <v>723</v>
      </c>
      <c r="AW156" s="988" t="s">
        <v>717</v>
      </c>
      <c r="AX156" s="988" t="b">
        <v>0</v>
      </c>
      <c r="AZ156" s="923"/>
      <c r="BA156" s="923"/>
      <c r="BB156" s="988" t="b">
        <v>0</v>
      </c>
      <c r="BC156" s="988" t="b">
        <v>0</v>
      </c>
      <c r="BD156" s="988" t="b">
        <v>0</v>
      </c>
      <c r="BE156" s="923"/>
      <c r="BF156" s="988" t="b">
        <v>0</v>
      </c>
      <c r="BG156" s="988" t="s">
        <v>718</v>
      </c>
      <c r="BH156" s="988" t="s">
        <v>2217</v>
      </c>
      <c r="BI156" s="923"/>
      <c r="BJ156" s="923"/>
      <c r="BL156" s="923"/>
      <c r="BM156" s="988" t="s">
        <v>1660</v>
      </c>
      <c r="BN156" s="988" t="s">
        <v>4511</v>
      </c>
      <c r="BO156" s="988" t="s">
        <v>2206</v>
      </c>
      <c r="BP156" s="988" t="s">
        <v>2207</v>
      </c>
      <c r="BQ156" s="988" t="s">
        <v>2208</v>
      </c>
      <c r="BR156" s="923"/>
      <c r="BS156" s="923"/>
      <c r="BT156" s="923"/>
      <c r="BU156" s="988">
        <v>3.335987901E9</v>
      </c>
      <c r="BV156" s="923"/>
      <c r="BW156" s="988" t="s">
        <v>2220</v>
      </c>
      <c r="BX156" s="988" t="s">
        <v>4511</v>
      </c>
      <c r="BY156" s="988" t="s">
        <v>4512</v>
      </c>
      <c r="BZ156" s="923"/>
      <c r="CA156" s="988">
        <v>45236.0</v>
      </c>
      <c r="CB156" s="923"/>
      <c r="CC156" s="988" t="s">
        <v>297</v>
      </c>
      <c r="CD156" s="988" t="s">
        <v>4513</v>
      </c>
      <c r="CE156" s="1060">
        <v>30069.0</v>
      </c>
      <c r="CG156" s="923"/>
      <c r="CH156" s="988" t="s">
        <v>3443</v>
      </c>
      <c r="CI156" s="988">
        <v>2029.0</v>
      </c>
      <c r="CJ156" s="923"/>
      <c r="CK156" s="923"/>
      <c r="CL156" s="988">
        <v>3.335987901E9</v>
      </c>
      <c r="CM156" s="988" t="s">
        <v>2224</v>
      </c>
      <c r="CN156" s="923"/>
      <c r="CO156" s="988" t="b">
        <v>0</v>
      </c>
      <c r="CP156" s="988" t="s">
        <v>4514</v>
      </c>
      <c r="CQ156" s="988" t="s">
        <v>2310</v>
      </c>
      <c r="CR156" s="988" t="b">
        <v>0</v>
      </c>
      <c r="CS156" s="988" t="b">
        <v>0</v>
      </c>
      <c r="CT156" s="988" t="s">
        <v>3016</v>
      </c>
      <c r="CU156" s="923"/>
      <c r="CV156" s="988" t="s">
        <v>4515</v>
      </c>
      <c r="CW156" s="923"/>
      <c r="CX156" s="923"/>
      <c r="CY156" s="923"/>
      <c r="CZ156" s="988" t="s">
        <v>727</v>
      </c>
      <c r="DA156" s="923"/>
      <c r="DB156" s="988" t="s">
        <v>2228</v>
      </c>
      <c r="DC156" s="923"/>
      <c r="DD156" s="988" t="s">
        <v>2553</v>
      </c>
      <c r="DE156" s="988" t="s">
        <v>4516</v>
      </c>
      <c r="DF156" s="923"/>
      <c r="DG156" s="923"/>
      <c r="DH156" s="923"/>
      <c r="DJ156" s="1056"/>
    </row>
    <row r="157">
      <c r="A157" s="988">
        <v>2.536725312E9</v>
      </c>
      <c r="B157" s="988" t="s">
        <v>929</v>
      </c>
      <c r="C157" s="988" t="s">
        <v>930</v>
      </c>
      <c r="D157" s="988" t="s">
        <v>931</v>
      </c>
      <c r="E157" s="988" t="s">
        <v>4517</v>
      </c>
      <c r="F157" s="988" t="s">
        <v>32</v>
      </c>
      <c r="G157" s="923"/>
      <c r="H157" s="923"/>
      <c r="I157" s="923"/>
      <c r="J157" s="923"/>
      <c r="K157" s="923"/>
      <c r="L157" s="923"/>
      <c r="M157" s="923"/>
      <c r="N157" s="923"/>
      <c r="O157" s="923"/>
      <c r="P157" s="988" t="s">
        <v>4518</v>
      </c>
      <c r="Q157" s="988" t="s">
        <v>706</v>
      </c>
      <c r="R157" s="923"/>
      <c r="S157" s="988" t="s">
        <v>4519</v>
      </c>
      <c r="T157" s="988" t="s">
        <v>2073</v>
      </c>
      <c r="U157" s="988" t="b">
        <v>0</v>
      </c>
      <c r="V157" s="988" t="s">
        <v>184</v>
      </c>
      <c r="W157" s="923"/>
      <c r="X157" s="988" t="s">
        <v>184</v>
      </c>
      <c r="Y157" s="923"/>
      <c r="Z157" s="988" t="b">
        <v>0</v>
      </c>
      <c r="AA157" s="988" t="s">
        <v>4520</v>
      </c>
      <c r="AB157" s="988" t="s">
        <v>297</v>
      </c>
      <c r="AC157" s="988" t="b">
        <v>1</v>
      </c>
      <c r="AD157" s="988" t="b">
        <v>0</v>
      </c>
      <c r="AE157" s="988" t="b">
        <v>0</v>
      </c>
      <c r="AF157" s="988" t="b">
        <v>0</v>
      </c>
      <c r="AG157" s="988" t="b">
        <v>0</v>
      </c>
      <c r="AH157" s="988" t="b">
        <v>0</v>
      </c>
      <c r="AI157" s="923"/>
      <c r="AJ157" s="923"/>
      <c r="AK157" s="988" t="s">
        <v>4521</v>
      </c>
      <c r="AL157" s="988" t="s">
        <v>3581</v>
      </c>
      <c r="AM157" s="988" t="b">
        <v>1</v>
      </c>
      <c r="AN157" s="923"/>
      <c r="AO157" s="988" t="s">
        <v>184</v>
      </c>
      <c r="AP157" s="988" t="s">
        <v>255</v>
      </c>
      <c r="AQ157" s="988" t="s">
        <v>4522</v>
      </c>
      <c r="AR157" s="988" t="s">
        <v>2216</v>
      </c>
      <c r="AS157" s="988" t="s">
        <v>1200</v>
      </c>
      <c r="AT157" s="988" t="s">
        <v>721</v>
      </c>
      <c r="AU157" s="988" t="s">
        <v>722</v>
      </c>
      <c r="AV157" s="988" t="s">
        <v>723</v>
      </c>
      <c r="AW157" s="988" t="s">
        <v>717</v>
      </c>
      <c r="AX157" s="988" t="b">
        <v>0</v>
      </c>
      <c r="AZ157" s="923"/>
      <c r="BA157" s="923"/>
      <c r="BB157" s="988" t="b">
        <v>0</v>
      </c>
      <c r="BC157" s="988" t="b">
        <v>0</v>
      </c>
      <c r="BD157" s="988" t="b">
        <v>0</v>
      </c>
      <c r="BE157" s="923"/>
      <c r="BF157" s="988" t="b">
        <v>0</v>
      </c>
      <c r="BG157" s="988" t="s">
        <v>718</v>
      </c>
      <c r="BH157" s="988" t="s">
        <v>2217</v>
      </c>
      <c r="BI157" s="923"/>
      <c r="BJ157" s="923"/>
      <c r="BL157" s="988" t="s">
        <v>184</v>
      </c>
      <c r="BM157" s="988" t="s">
        <v>4523</v>
      </c>
      <c r="BN157" s="988" t="s">
        <v>4524</v>
      </c>
      <c r="BO157" s="988" t="s">
        <v>2255</v>
      </c>
      <c r="BP157" s="988" t="s">
        <v>2256</v>
      </c>
      <c r="BQ157" s="988" t="s">
        <v>2257</v>
      </c>
      <c r="BR157" s="923"/>
      <c r="BS157" s="988" t="s">
        <v>184</v>
      </c>
      <c r="BT157" s="923"/>
      <c r="BU157" s="988">
        <v>5.578101994E9</v>
      </c>
      <c r="BV157" s="923"/>
      <c r="BW157" s="988" t="s">
        <v>2220</v>
      </c>
      <c r="BX157" s="988" t="s">
        <v>4524</v>
      </c>
      <c r="BY157" s="988" t="s">
        <v>4525</v>
      </c>
      <c r="BZ157" s="988" t="s">
        <v>184</v>
      </c>
      <c r="CA157" s="988">
        <v>55767.0</v>
      </c>
      <c r="CB157" s="923"/>
      <c r="CC157" s="988" t="s">
        <v>297</v>
      </c>
      <c r="CD157" s="988" t="s">
        <v>4526</v>
      </c>
      <c r="CE157" s="1060">
        <v>20762.0</v>
      </c>
      <c r="CF157" s="923"/>
      <c r="CG157" s="988" t="s">
        <v>184</v>
      </c>
      <c r="CH157" s="988" t="s">
        <v>4527</v>
      </c>
      <c r="CI157" s="988">
        <v>2033.0</v>
      </c>
      <c r="CJ157" s="923"/>
      <c r="CK157" s="988" t="s">
        <v>184</v>
      </c>
      <c r="CL157" s="988">
        <v>5.578101994E9</v>
      </c>
      <c r="CM157" s="988" t="s">
        <v>2224</v>
      </c>
      <c r="CN157" s="923"/>
      <c r="CO157" s="988" t="b">
        <v>0</v>
      </c>
      <c r="CP157" s="988" t="s">
        <v>4528</v>
      </c>
      <c r="CQ157" s="923"/>
      <c r="CR157" s="988" t="b">
        <v>0</v>
      </c>
      <c r="CS157" s="988" t="b">
        <v>0</v>
      </c>
      <c r="CT157" s="988" t="s">
        <v>2699</v>
      </c>
      <c r="CU157" s="923"/>
      <c r="CV157" s="988" t="s">
        <v>4529</v>
      </c>
      <c r="CW157" s="923"/>
      <c r="CX157" s="923"/>
      <c r="CY157" s="923"/>
      <c r="CZ157" s="988" t="s">
        <v>727</v>
      </c>
      <c r="DA157" s="923"/>
      <c r="DB157" s="988" t="s">
        <v>2228</v>
      </c>
      <c r="DC157" s="923"/>
      <c r="DD157" s="988" t="s">
        <v>2327</v>
      </c>
      <c r="DE157" s="923"/>
      <c r="DF157" s="923"/>
      <c r="DG157" s="923"/>
      <c r="DH157" s="923"/>
      <c r="DJ157" s="1056"/>
    </row>
    <row r="158">
      <c r="A158" s="988">
        <v>1.65126458E9</v>
      </c>
      <c r="B158" s="988" t="s">
        <v>703</v>
      </c>
      <c r="C158" s="988" t="s">
        <v>704</v>
      </c>
      <c r="D158" s="988" t="s">
        <v>705</v>
      </c>
      <c r="E158" s="988" t="s">
        <v>4530</v>
      </c>
      <c r="F158" s="988" t="s">
        <v>32</v>
      </c>
      <c r="G158" s="923"/>
      <c r="H158" s="923"/>
      <c r="I158" s="923"/>
      <c r="J158" s="923"/>
      <c r="K158" s="923"/>
      <c r="L158" s="923"/>
      <c r="M158" s="923"/>
      <c r="N158" s="923"/>
      <c r="O158" s="923"/>
      <c r="P158" s="988" t="s">
        <v>4531</v>
      </c>
      <c r="Q158" s="988" t="s">
        <v>706</v>
      </c>
      <c r="R158" s="923"/>
      <c r="S158" s="988" t="s">
        <v>4532</v>
      </c>
      <c r="T158" s="988" t="s">
        <v>2073</v>
      </c>
      <c r="U158" s="988" t="b">
        <v>0</v>
      </c>
      <c r="V158" s="988" t="s">
        <v>306</v>
      </c>
      <c r="W158" s="923"/>
      <c r="X158" s="988" t="s">
        <v>306</v>
      </c>
      <c r="Y158" s="923"/>
      <c r="Z158" s="988" t="b">
        <v>0</v>
      </c>
      <c r="AA158" s="988" t="s">
        <v>4533</v>
      </c>
      <c r="AB158" s="988" t="s">
        <v>297</v>
      </c>
      <c r="AC158" s="988" t="b">
        <v>1</v>
      </c>
      <c r="AD158" s="988" t="b">
        <v>0</v>
      </c>
      <c r="AE158" s="988" t="b">
        <v>0</v>
      </c>
      <c r="AF158" s="988" t="b">
        <v>0</v>
      </c>
      <c r="AG158" s="988" t="b">
        <v>0</v>
      </c>
      <c r="AH158" s="988" t="b">
        <v>0</v>
      </c>
      <c r="AI158" s="923"/>
      <c r="AJ158" s="923"/>
      <c r="AK158" s="988" t="s">
        <v>3671</v>
      </c>
      <c r="AL158" s="988" t="s">
        <v>2214</v>
      </c>
      <c r="AM158" s="988" t="b">
        <v>1</v>
      </c>
      <c r="AN158" s="923"/>
      <c r="AO158" s="988" t="s">
        <v>306</v>
      </c>
      <c r="AP158" s="988" t="s">
        <v>255</v>
      </c>
      <c r="AQ158" s="988" t="s">
        <v>4534</v>
      </c>
      <c r="AR158" s="988" t="s">
        <v>2216</v>
      </c>
      <c r="AS158" s="988" t="s">
        <v>724</v>
      </c>
      <c r="AT158" s="988" t="s">
        <v>721</v>
      </c>
      <c r="AU158" s="988" t="s">
        <v>722</v>
      </c>
      <c r="AV158" s="988" t="s">
        <v>723</v>
      </c>
      <c r="AW158" s="988" t="s">
        <v>717</v>
      </c>
      <c r="AX158" s="988" t="b">
        <v>0</v>
      </c>
      <c r="AZ158" s="923"/>
      <c r="BA158" s="923"/>
      <c r="BB158" s="988" t="b">
        <v>0</v>
      </c>
      <c r="BC158" s="988" t="b">
        <v>0</v>
      </c>
      <c r="BD158" s="988" t="b">
        <v>0</v>
      </c>
      <c r="BE158" s="923"/>
      <c r="BF158" s="988" t="b">
        <v>0</v>
      </c>
      <c r="BG158" s="988" t="s">
        <v>718</v>
      </c>
      <c r="BH158" s="988" t="s">
        <v>2217</v>
      </c>
      <c r="BI158" s="923"/>
      <c r="BJ158" s="923"/>
      <c r="BL158" s="988" t="s">
        <v>306</v>
      </c>
      <c r="BM158" s="988" t="s">
        <v>4535</v>
      </c>
      <c r="BN158" s="988" t="s">
        <v>4536</v>
      </c>
      <c r="BO158" s="988" t="s">
        <v>2206</v>
      </c>
      <c r="BP158" s="988" t="s">
        <v>2207</v>
      </c>
      <c r="BQ158" s="988" t="s">
        <v>2208</v>
      </c>
      <c r="BR158" s="923"/>
      <c r="BS158" s="988" t="s">
        <v>306</v>
      </c>
      <c r="BT158" s="923"/>
      <c r="BU158" s="988">
        <v>2.411447516E9</v>
      </c>
      <c r="BV158" s="923"/>
      <c r="BW158" s="988" t="s">
        <v>2220</v>
      </c>
      <c r="BX158" s="988" t="s">
        <v>4536</v>
      </c>
      <c r="BY158" s="988" t="s">
        <v>4537</v>
      </c>
      <c r="BZ158" s="988" t="s">
        <v>306</v>
      </c>
      <c r="CA158" s="988">
        <v>90300.0</v>
      </c>
      <c r="CB158" s="923"/>
      <c r="CC158" s="988" t="s">
        <v>297</v>
      </c>
      <c r="CD158" s="988" t="s">
        <v>4538</v>
      </c>
      <c r="CE158" s="1060">
        <v>28007.0</v>
      </c>
      <c r="CF158" s="923"/>
      <c r="CG158" s="988" t="s">
        <v>306</v>
      </c>
      <c r="CH158" s="988" t="s">
        <v>3997</v>
      </c>
      <c r="CI158" s="988">
        <v>2027.0</v>
      </c>
      <c r="CJ158" s="923"/>
      <c r="CK158" s="988" t="s">
        <v>306</v>
      </c>
      <c r="CL158" s="988">
        <v>2.411447516E9</v>
      </c>
      <c r="CM158" s="988" t="s">
        <v>2224</v>
      </c>
      <c r="CN158" s="923"/>
      <c r="CO158" s="988" t="b">
        <v>0</v>
      </c>
      <c r="CP158" s="988" t="s">
        <v>4539</v>
      </c>
      <c r="CQ158" s="923"/>
      <c r="CR158" s="988" t="b">
        <v>0</v>
      </c>
      <c r="CS158" s="988" t="b">
        <v>0</v>
      </c>
      <c r="CT158" s="988" t="s">
        <v>2650</v>
      </c>
      <c r="CU158" s="923"/>
      <c r="CV158" s="988" t="s">
        <v>4540</v>
      </c>
      <c r="CW158" s="923"/>
      <c r="CX158" s="923"/>
      <c r="CY158" s="923"/>
      <c r="CZ158" s="988" t="s">
        <v>727</v>
      </c>
      <c r="DA158" s="923"/>
      <c r="DB158" s="988" t="s">
        <v>2228</v>
      </c>
      <c r="DC158" s="923"/>
      <c r="DD158" s="988" t="s">
        <v>4001</v>
      </c>
      <c r="DE158" s="923"/>
      <c r="DF158" s="923"/>
      <c r="DG158" s="923"/>
      <c r="DH158" s="923"/>
      <c r="DJ158" s="1056"/>
    </row>
    <row r="159">
      <c r="A159" s="988">
        <v>1.391610458E9</v>
      </c>
      <c r="B159" s="988" t="s">
        <v>929</v>
      </c>
      <c r="C159" s="988" t="s">
        <v>930</v>
      </c>
      <c r="D159" s="988" t="s">
        <v>931</v>
      </c>
      <c r="E159" s="988" t="s">
        <v>4541</v>
      </c>
      <c r="F159" s="988" t="s">
        <v>32</v>
      </c>
      <c r="G159" s="923"/>
      <c r="H159" s="923"/>
      <c r="I159" s="923"/>
      <c r="J159" s="923"/>
      <c r="K159" s="923"/>
      <c r="L159" s="923"/>
      <c r="M159" s="923"/>
      <c r="N159" s="923"/>
      <c r="O159" s="923"/>
      <c r="P159" s="988" t="s">
        <v>2957</v>
      </c>
      <c r="Q159" s="988" t="s">
        <v>706</v>
      </c>
      <c r="R159" s="923"/>
      <c r="S159" s="988" t="s">
        <v>4542</v>
      </c>
      <c r="T159" s="988" t="s">
        <v>2073</v>
      </c>
      <c r="U159" s="988" t="b">
        <v>0</v>
      </c>
      <c r="V159" s="923"/>
      <c r="W159" s="988" t="s">
        <v>2332</v>
      </c>
      <c r="X159" s="988" t="s">
        <v>306</v>
      </c>
      <c r="Y159" s="923"/>
      <c r="Z159" s="988" t="b">
        <v>0</v>
      </c>
      <c r="AA159" s="988" t="s">
        <v>4543</v>
      </c>
      <c r="AB159" s="988" t="s">
        <v>297</v>
      </c>
      <c r="AC159" s="988" t="b">
        <v>1</v>
      </c>
      <c r="AD159" s="988" t="b">
        <v>0</v>
      </c>
      <c r="AE159" s="988" t="b">
        <v>0</v>
      </c>
      <c r="AF159" s="988" t="b">
        <v>0</v>
      </c>
      <c r="AG159" s="988" t="b">
        <v>0</v>
      </c>
      <c r="AH159" s="988" t="b">
        <v>0</v>
      </c>
      <c r="AI159" s="923"/>
      <c r="AJ159" s="923"/>
      <c r="AK159" s="988" t="s">
        <v>4544</v>
      </c>
      <c r="AL159" s="988" t="s">
        <v>2286</v>
      </c>
      <c r="AM159" s="988" t="b">
        <v>1</v>
      </c>
      <c r="AN159" s="923"/>
      <c r="AO159" s="923"/>
      <c r="AP159" s="988" t="s">
        <v>255</v>
      </c>
      <c r="AQ159" s="988" t="s">
        <v>4545</v>
      </c>
      <c r="AR159" s="988" t="s">
        <v>2216</v>
      </c>
      <c r="AS159" s="988" t="s">
        <v>724</v>
      </c>
      <c r="AT159" s="988" t="s">
        <v>721</v>
      </c>
      <c r="AU159" s="988" t="s">
        <v>722</v>
      </c>
      <c r="AV159" s="988" t="s">
        <v>723</v>
      </c>
      <c r="AW159" s="988" t="s">
        <v>717</v>
      </c>
      <c r="AX159" s="988" t="b">
        <v>0</v>
      </c>
      <c r="AZ159" s="923"/>
      <c r="BA159" s="923"/>
      <c r="BB159" s="988" t="b">
        <v>0</v>
      </c>
      <c r="BC159" s="988" t="b">
        <v>0</v>
      </c>
      <c r="BD159" s="988" t="b">
        <v>0</v>
      </c>
      <c r="BE159" s="923"/>
      <c r="BF159" s="988" t="b">
        <v>0</v>
      </c>
      <c r="BG159" s="988" t="s">
        <v>718</v>
      </c>
      <c r="BH159" s="988" t="s">
        <v>2217</v>
      </c>
      <c r="BI159" s="923"/>
      <c r="BJ159" s="923"/>
      <c r="BL159" s="988" t="s">
        <v>4546</v>
      </c>
      <c r="BM159" s="988" t="s">
        <v>4547</v>
      </c>
      <c r="BN159" s="988" t="s">
        <v>4548</v>
      </c>
      <c r="BO159" s="988" t="s">
        <v>2206</v>
      </c>
      <c r="BP159" s="988" t="s">
        <v>2207</v>
      </c>
      <c r="BQ159" s="988" t="s">
        <v>2208</v>
      </c>
      <c r="BR159" s="923"/>
      <c r="BS159" s="988" t="s">
        <v>184</v>
      </c>
      <c r="BT159" s="923"/>
      <c r="BU159" s="988">
        <v>6.18164334E9</v>
      </c>
      <c r="BV159" s="923"/>
      <c r="BW159" s="988" t="s">
        <v>2220</v>
      </c>
      <c r="BX159" s="988" t="s">
        <v>4548</v>
      </c>
      <c r="BY159" s="988" t="s">
        <v>4549</v>
      </c>
      <c r="BZ159" s="923"/>
      <c r="CA159" s="988">
        <v>52175.0</v>
      </c>
      <c r="CB159" s="923"/>
      <c r="CC159" s="988" t="s">
        <v>297</v>
      </c>
      <c r="CD159" s="988" t="s">
        <v>4550</v>
      </c>
      <c r="CE159" s="1060">
        <v>26611.0</v>
      </c>
      <c r="CG159" s="923"/>
      <c r="CH159" s="988" t="s">
        <v>4551</v>
      </c>
      <c r="CI159" s="988">
        <v>2025.0</v>
      </c>
      <c r="CJ159" s="923"/>
      <c r="CK159" s="923"/>
      <c r="CL159" s="988">
        <v>7.224569202E9</v>
      </c>
      <c r="CM159" s="988" t="s">
        <v>2224</v>
      </c>
      <c r="CN159" s="923"/>
      <c r="CO159" s="988" t="b">
        <v>0</v>
      </c>
      <c r="CP159" s="988" t="s">
        <v>4552</v>
      </c>
      <c r="CQ159" s="988" t="s">
        <v>4553</v>
      </c>
      <c r="CR159" s="988" t="b">
        <v>0</v>
      </c>
      <c r="CS159" s="988" t="b">
        <v>0</v>
      </c>
      <c r="CT159" s="988" t="s">
        <v>2650</v>
      </c>
      <c r="CU159" s="923"/>
      <c r="CV159" s="988" t="s">
        <v>4554</v>
      </c>
      <c r="CW159" s="923"/>
      <c r="CX159" s="923"/>
      <c r="CY159" s="923"/>
      <c r="CZ159" s="988" t="s">
        <v>727</v>
      </c>
      <c r="DA159" s="923"/>
      <c r="DB159" s="988" t="s">
        <v>2228</v>
      </c>
      <c r="DC159" s="923"/>
      <c r="DD159" s="988" t="s">
        <v>2327</v>
      </c>
      <c r="DE159" s="988" t="s">
        <v>2133</v>
      </c>
      <c r="DF159" s="923"/>
      <c r="DG159" s="923"/>
      <c r="DH159" s="923"/>
      <c r="DJ159" s="1056"/>
    </row>
    <row r="160">
      <c r="A160" s="988">
        <v>1.2793875E7</v>
      </c>
      <c r="B160" s="988" t="s">
        <v>730</v>
      </c>
      <c r="C160" s="988" t="s">
        <v>731</v>
      </c>
      <c r="D160" s="988" t="s">
        <v>732</v>
      </c>
      <c r="E160" s="988" t="s">
        <v>4555</v>
      </c>
      <c r="F160" s="988" t="s">
        <v>32</v>
      </c>
      <c r="G160" s="923"/>
      <c r="H160" s="923"/>
      <c r="I160" s="923"/>
      <c r="J160" s="923"/>
      <c r="K160" s="923"/>
      <c r="L160" s="923"/>
      <c r="M160" s="923"/>
      <c r="N160" s="923"/>
      <c r="O160" s="923"/>
      <c r="P160" s="988" t="s">
        <v>3653</v>
      </c>
      <c r="Q160" s="988" t="s">
        <v>706</v>
      </c>
      <c r="R160" s="923"/>
      <c r="S160" s="988" t="s">
        <v>4556</v>
      </c>
      <c r="T160" s="988" t="s">
        <v>2047</v>
      </c>
      <c r="U160" s="988" t="b">
        <v>0</v>
      </c>
      <c r="V160" s="923"/>
      <c r="W160" s="988" t="s">
        <v>2332</v>
      </c>
      <c r="X160" s="988" t="s">
        <v>4557</v>
      </c>
      <c r="Y160" s="923"/>
      <c r="Z160" s="988" t="b">
        <v>0</v>
      </c>
      <c r="AA160" s="988" t="s">
        <v>4558</v>
      </c>
      <c r="AB160" s="988" t="s">
        <v>296</v>
      </c>
      <c r="AC160" s="988" t="b">
        <v>1</v>
      </c>
      <c r="AD160" s="988" t="b">
        <v>0</v>
      </c>
      <c r="AE160" s="988" t="b">
        <v>0</v>
      </c>
      <c r="AF160" s="988" t="b">
        <v>0</v>
      </c>
      <c r="AG160" s="988" t="b">
        <v>0</v>
      </c>
      <c r="AH160" s="988" t="b">
        <v>0</v>
      </c>
      <c r="AI160" s="923"/>
      <c r="AJ160" s="923"/>
      <c r="AK160" s="988" t="s">
        <v>4559</v>
      </c>
      <c r="AL160" s="988" t="s">
        <v>2286</v>
      </c>
      <c r="AM160" s="988" t="b">
        <v>1</v>
      </c>
      <c r="AN160" s="923"/>
      <c r="AO160" s="923"/>
      <c r="AP160" s="988" t="s">
        <v>255</v>
      </c>
      <c r="AQ160" s="923"/>
      <c r="AR160" s="988" t="s">
        <v>2216</v>
      </c>
      <c r="AS160" s="988" t="s">
        <v>1200</v>
      </c>
      <c r="AT160" s="988" t="s">
        <v>721</v>
      </c>
      <c r="AU160" s="988" t="s">
        <v>722</v>
      </c>
      <c r="AV160" s="988" t="s">
        <v>723</v>
      </c>
      <c r="AW160" s="988" t="s">
        <v>717</v>
      </c>
      <c r="AX160" s="988" t="b">
        <v>0</v>
      </c>
      <c r="AZ160" s="923"/>
      <c r="BA160" s="923"/>
      <c r="BB160" s="988" t="b">
        <v>0</v>
      </c>
      <c r="BC160" s="988" t="b">
        <v>0</v>
      </c>
      <c r="BD160" s="988" t="b">
        <v>0</v>
      </c>
      <c r="BE160" s="923"/>
      <c r="BF160" s="988" t="b">
        <v>0</v>
      </c>
      <c r="BG160" s="988" t="s">
        <v>718</v>
      </c>
      <c r="BH160" s="988" t="s">
        <v>2217</v>
      </c>
      <c r="BI160" s="923"/>
      <c r="BJ160" s="923"/>
      <c r="BL160" s="988" t="s">
        <v>4560</v>
      </c>
      <c r="BM160" s="988" t="s">
        <v>4561</v>
      </c>
      <c r="BN160" s="988" t="s">
        <v>4562</v>
      </c>
      <c r="BO160" s="988" t="s">
        <v>730</v>
      </c>
      <c r="BP160" s="988" t="s">
        <v>731</v>
      </c>
      <c r="BQ160" s="988" t="s">
        <v>732</v>
      </c>
      <c r="BR160" s="923"/>
      <c r="BS160" s="923"/>
      <c r="BT160" s="923"/>
      <c r="BU160" s="988">
        <v>5.216563306984E12</v>
      </c>
      <c r="BV160" s="923"/>
      <c r="BW160" s="923"/>
      <c r="BX160" s="988" t="s">
        <v>4562</v>
      </c>
      <c r="BY160" s="988" t="s">
        <v>4563</v>
      </c>
      <c r="BZ160" s="923"/>
      <c r="CA160" s="988">
        <v>32668.0</v>
      </c>
      <c r="CB160" s="923"/>
      <c r="CC160" s="988" t="s">
        <v>297</v>
      </c>
      <c r="CD160" s="988" t="s">
        <v>4564</v>
      </c>
      <c r="CE160" s="1060">
        <v>30162.0</v>
      </c>
      <c r="CG160" s="923"/>
      <c r="CH160" s="988" t="s">
        <v>4565</v>
      </c>
      <c r="CI160" s="988">
        <v>2023.0</v>
      </c>
      <c r="CJ160" s="923"/>
      <c r="CK160" s="923"/>
      <c r="CL160" s="1057" t="s">
        <v>4566</v>
      </c>
      <c r="CM160" s="988" t="s">
        <v>2294</v>
      </c>
      <c r="CN160" s="923"/>
      <c r="CO160" s="988" t="b">
        <v>0</v>
      </c>
      <c r="CP160" s="988" t="s">
        <v>4567</v>
      </c>
      <c r="CQ160" s="923"/>
      <c r="CR160" s="988" t="b">
        <v>0</v>
      </c>
      <c r="CS160" s="988" t="b">
        <v>0</v>
      </c>
      <c r="CT160" s="988" t="s">
        <v>2226</v>
      </c>
      <c r="CU160" s="923"/>
      <c r="CV160" s="988" t="s">
        <v>4568</v>
      </c>
      <c r="CW160" s="923"/>
      <c r="CX160" s="923"/>
      <c r="CY160" s="923"/>
      <c r="CZ160" s="988" t="s">
        <v>727</v>
      </c>
      <c r="DA160" s="923"/>
      <c r="DB160" s="988" t="s">
        <v>2228</v>
      </c>
      <c r="DC160" s="923"/>
      <c r="DD160" s="988" t="s">
        <v>2347</v>
      </c>
      <c r="DE160" s="923"/>
      <c r="DF160" s="923"/>
      <c r="DG160" s="923"/>
      <c r="DH160" s="923"/>
      <c r="DJ160" s="1056"/>
    </row>
    <row r="161">
      <c r="A161" s="988">
        <v>2.236369221E9</v>
      </c>
      <c r="B161" s="988" t="s">
        <v>929</v>
      </c>
      <c r="C161" s="988" t="s">
        <v>930</v>
      </c>
      <c r="D161" s="988" t="s">
        <v>931</v>
      </c>
      <c r="E161" s="988" t="s">
        <v>4569</v>
      </c>
      <c r="F161" s="988" t="s">
        <v>32</v>
      </c>
      <c r="G161" s="923"/>
      <c r="H161" s="923"/>
      <c r="I161" s="923"/>
      <c r="J161" s="923"/>
      <c r="K161" s="923"/>
      <c r="L161" s="923"/>
      <c r="M161" s="923"/>
      <c r="N161" s="923"/>
      <c r="O161" s="923"/>
      <c r="P161" s="988" t="s">
        <v>4570</v>
      </c>
      <c r="Q161" s="988" t="s">
        <v>706</v>
      </c>
      <c r="R161" s="923"/>
      <c r="S161" s="988" t="s">
        <v>4571</v>
      </c>
      <c r="T161" s="923"/>
      <c r="U161" s="988" t="b">
        <v>0</v>
      </c>
      <c r="V161" s="923"/>
      <c r="W161" s="923"/>
      <c r="X161" s="988" t="s">
        <v>184</v>
      </c>
      <c r="Y161" s="923"/>
      <c r="Z161" s="988" t="b">
        <v>0</v>
      </c>
      <c r="AA161" s="988" t="s">
        <v>4572</v>
      </c>
      <c r="AB161" s="988" t="s">
        <v>297</v>
      </c>
      <c r="AC161" s="988" t="b">
        <v>1</v>
      </c>
      <c r="AD161" s="988" t="b">
        <v>0</v>
      </c>
      <c r="AE161" s="988" t="b">
        <v>0</v>
      </c>
      <c r="AF161" s="988" t="b">
        <v>0</v>
      </c>
      <c r="AG161" s="988" t="b">
        <v>0</v>
      </c>
      <c r="AH161" s="988" t="b">
        <v>0</v>
      </c>
      <c r="AI161" s="923"/>
      <c r="AJ161" s="923"/>
      <c r="AK161" s="988" t="s">
        <v>4403</v>
      </c>
      <c r="AL161" s="988" t="s">
        <v>2214</v>
      </c>
      <c r="AM161" s="988" t="b">
        <v>1</v>
      </c>
      <c r="AN161" s="923"/>
      <c r="AO161" s="923"/>
      <c r="AP161" s="988" t="s">
        <v>255</v>
      </c>
      <c r="AQ161" s="988" t="s">
        <v>4573</v>
      </c>
      <c r="AR161" s="988" t="s">
        <v>2216</v>
      </c>
      <c r="AS161" s="988" t="s">
        <v>1200</v>
      </c>
      <c r="AT161" s="988" t="s">
        <v>721</v>
      </c>
      <c r="AU161" s="988" t="s">
        <v>722</v>
      </c>
      <c r="AV161" s="988" t="s">
        <v>723</v>
      </c>
      <c r="AW161" s="988" t="s">
        <v>717</v>
      </c>
      <c r="AX161" s="988" t="b">
        <v>0</v>
      </c>
      <c r="AZ161" s="923"/>
      <c r="BA161" s="923"/>
      <c r="BB161" s="988" t="b">
        <v>0</v>
      </c>
      <c r="BC161" s="988" t="b">
        <v>0</v>
      </c>
      <c r="BD161" s="988" t="b">
        <v>0</v>
      </c>
      <c r="BE161" s="923"/>
      <c r="BF161" s="988" t="b">
        <v>0</v>
      </c>
      <c r="BG161" s="988" t="s">
        <v>718</v>
      </c>
      <c r="BH161" s="988" t="s">
        <v>2217</v>
      </c>
      <c r="BI161" s="923"/>
      <c r="BJ161" s="923"/>
      <c r="BL161" s="923"/>
      <c r="BM161" s="988" t="s">
        <v>4574</v>
      </c>
      <c r="BN161" s="988" t="s">
        <v>4575</v>
      </c>
      <c r="BO161" s="988" t="s">
        <v>2206</v>
      </c>
      <c r="BP161" s="988" t="s">
        <v>2207</v>
      </c>
      <c r="BQ161" s="988" t="s">
        <v>2208</v>
      </c>
      <c r="BR161" s="923"/>
      <c r="BS161" s="923"/>
      <c r="BT161" s="923"/>
      <c r="BU161" s="988">
        <v>3.222089935E9</v>
      </c>
      <c r="BV161" s="923"/>
      <c r="BW161" s="988" t="s">
        <v>2220</v>
      </c>
      <c r="BX161" s="988" t="s">
        <v>4575</v>
      </c>
      <c r="BY161" s="988" t="s">
        <v>4576</v>
      </c>
      <c r="BZ161" s="923"/>
      <c r="CA161" s="988">
        <v>55070.0</v>
      </c>
      <c r="CB161" s="923"/>
      <c r="CC161" s="988" t="s">
        <v>297</v>
      </c>
      <c r="CD161" s="988" t="s">
        <v>4577</v>
      </c>
      <c r="CE161" s="1060">
        <v>22855.0</v>
      </c>
      <c r="CF161" s="923"/>
      <c r="CG161" s="923"/>
      <c r="CH161" s="988" t="s">
        <v>4578</v>
      </c>
      <c r="CI161" s="988">
        <v>2031.0</v>
      </c>
      <c r="CJ161" s="923"/>
      <c r="CK161" s="923"/>
      <c r="CL161" s="988">
        <v>3.222089935E9</v>
      </c>
      <c r="CM161" s="988" t="s">
        <v>2224</v>
      </c>
      <c r="CN161" s="923"/>
      <c r="CO161" s="988" t="b">
        <v>0</v>
      </c>
      <c r="CP161" s="988" t="s">
        <v>4579</v>
      </c>
      <c r="CQ161" s="988" t="s">
        <v>4580</v>
      </c>
      <c r="CR161" s="988" t="b">
        <v>0</v>
      </c>
      <c r="CS161" s="988" t="b">
        <v>0</v>
      </c>
      <c r="CT161" s="988" t="s">
        <v>2226</v>
      </c>
      <c r="CU161" s="923"/>
      <c r="CV161" s="988" t="s">
        <v>4581</v>
      </c>
      <c r="CW161" s="923"/>
      <c r="CX161" s="923"/>
      <c r="CY161" s="923"/>
      <c r="CZ161" s="988" t="s">
        <v>727</v>
      </c>
      <c r="DA161" s="923"/>
      <c r="DB161" s="988" t="s">
        <v>2228</v>
      </c>
      <c r="DC161" s="923"/>
      <c r="DD161" s="988" t="s">
        <v>2327</v>
      </c>
      <c r="DE161" s="988" t="s">
        <v>1059</v>
      </c>
      <c r="DF161" s="923"/>
      <c r="DG161" s="923"/>
      <c r="DH161" s="923"/>
      <c r="DJ161" s="1056"/>
    </row>
    <row r="162">
      <c r="A162" s="988">
        <v>1.1325757E8</v>
      </c>
      <c r="B162" s="988" t="s">
        <v>929</v>
      </c>
      <c r="C162" s="988" t="s">
        <v>930</v>
      </c>
      <c r="D162" s="988" t="s">
        <v>931</v>
      </c>
      <c r="E162" s="988" t="s">
        <v>4582</v>
      </c>
      <c r="F162" s="988" t="s">
        <v>32</v>
      </c>
      <c r="G162" s="923"/>
      <c r="H162" s="923"/>
      <c r="I162" s="923"/>
      <c r="J162" s="923"/>
      <c r="K162" s="923"/>
      <c r="L162" s="923"/>
      <c r="M162" s="923"/>
      <c r="N162" s="923"/>
      <c r="O162" s="923"/>
      <c r="P162" s="988" t="s">
        <v>4583</v>
      </c>
      <c r="Q162" s="988" t="s">
        <v>706</v>
      </c>
      <c r="R162" s="923"/>
      <c r="S162" s="988" t="s">
        <v>4584</v>
      </c>
      <c r="T162" s="988" t="s">
        <v>2073</v>
      </c>
      <c r="U162" s="988" t="b">
        <v>0</v>
      </c>
      <c r="V162" s="923"/>
      <c r="W162" s="923"/>
      <c r="X162" s="988" t="s">
        <v>184</v>
      </c>
      <c r="Y162" s="923"/>
      <c r="Z162" s="988" t="b">
        <v>0</v>
      </c>
      <c r="AA162" s="988" t="s">
        <v>4585</v>
      </c>
      <c r="AB162" s="923"/>
      <c r="AC162" s="988" t="b">
        <v>1</v>
      </c>
      <c r="AD162" s="988" t="b">
        <v>0</v>
      </c>
      <c r="AE162" s="988" t="b">
        <v>0</v>
      </c>
      <c r="AF162" s="988" t="b">
        <v>0</v>
      </c>
      <c r="AG162" s="988" t="b">
        <v>0</v>
      </c>
      <c r="AH162" s="988" t="b">
        <v>0</v>
      </c>
      <c r="AI162" s="923"/>
      <c r="AJ162" s="923"/>
      <c r="AK162" s="988" t="s">
        <v>4223</v>
      </c>
      <c r="AL162" s="988" t="s">
        <v>2214</v>
      </c>
      <c r="AM162" s="988" t="b">
        <v>1</v>
      </c>
      <c r="AN162" s="923"/>
      <c r="AO162" s="923"/>
      <c r="AP162" s="923"/>
      <c r="AQ162" s="988" t="s">
        <v>4586</v>
      </c>
      <c r="AR162" s="988" t="s">
        <v>2216</v>
      </c>
      <c r="AS162" s="988" t="s">
        <v>1200</v>
      </c>
      <c r="AT162" s="988" t="s">
        <v>721</v>
      </c>
      <c r="AU162" s="988" t="s">
        <v>722</v>
      </c>
      <c r="AV162" s="988" t="s">
        <v>723</v>
      </c>
      <c r="AW162" s="988" t="s">
        <v>717</v>
      </c>
      <c r="AX162" s="988" t="b">
        <v>0</v>
      </c>
      <c r="AZ162" s="923"/>
      <c r="BA162" s="923"/>
      <c r="BB162" s="988" t="b">
        <v>0</v>
      </c>
      <c r="BC162" s="988" t="b">
        <v>0</v>
      </c>
      <c r="BD162" s="988" t="b">
        <v>0</v>
      </c>
      <c r="BE162" s="923"/>
      <c r="BF162" s="988" t="b">
        <v>0</v>
      </c>
      <c r="BG162" s="988" t="s">
        <v>718</v>
      </c>
      <c r="BH162" s="988" t="s">
        <v>2217</v>
      </c>
      <c r="BI162" s="923"/>
      <c r="BJ162" s="923"/>
      <c r="BL162" s="923"/>
      <c r="BM162" s="988" t="s">
        <v>4587</v>
      </c>
      <c r="BN162" s="988" t="s">
        <v>4588</v>
      </c>
      <c r="BO162" s="988" t="s">
        <v>2206</v>
      </c>
      <c r="BP162" s="988" t="s">
        <v>2207</v>
      </c>
      <c r="BQ162" s="988" t="s">
        <v>2208</v>
      </c>
      <c r="BR162" s="923"/>
      <c r="BS162" s="923"/>
      <c r="BT162" s="923"/>
      <c r="BU162" s="988">
        <v>3.314352486E9</v>
      </c>
      <c r="BV162" s="923"/>
      <c r="BW162" s="988" t="s">
        <v>2220</v>
      </c>
      <c r="BX162" s="988" t="s">
        <v>4588</v>
      </c>
      <c r="BY162" s="988" t="s">
        <v>4589</v>
      </c>
      <c r="BZ162" s="988" t="s">
        <v>184</v>
      </c>
      <c r="CA162" s="988">
        <v>44410.0</v>
      </c>
      <c r="CB162" s="923"/>
      <c r="CC162" s="988" t="s">
        <v>297</v>
      </c>
      <c r="CD162" s="988" t="s">
        <v>4590</v>
      </c>
      <c r="CE162" s="1056"/>
      <c r="CG162" s="988" t="s">
        <v>184</v>
      </c>
      <c r="CH162" s="988" t="s">
        <v>2920</v>
      </c>
      <c r="CI162" s="988">
        <v>2021.0</v>
      </c>
      <c r="CJ162" s="923"/>
      <c r="CK162" s="988" t="s">
        <v>184</v>
      </c>
      <c r="CL162" s="923"/>
      <c r="CM162" s="988" t="s">
        <v>2224</v>
      </c>
      <c r="CN162" s="923"/>
      <c r="CO162" s="988" t="b">
        <v>0</v>
      </c>
      <c r="CP162" s="988" t="s">
        <v>4591</v>
      </c>
      <c r="CQ162" s="923"/>
      <c r="CR162" s="988" t="b">
        <v>0</v>
      </c>
      <c r="CS162" s="988" t="b">
        <v>0</v>
      </c>
      <c r="CT162" s="988" t="s">
        <v>184</v>
      </c>
      <c r="CU162" s="923"/>
      <c r="CV162" s="988" t="s">
        <v>4592</v>
      </c>
      <c r="CW162" s="923"/>
      <c r="CX162" s="923"/>
      <c r="CY162" s="923"/>
      <c r="CZ162" s="988" t="s">
        <v>727</v>
      </c>
      <c r="DA162" s="923"/>
      <c r="DB162" s="988" t="s">
        <v>2228</v>
      </c>
      <c r="DC162" s="923"/>
      <c r="DD162" s="988" t="s">
        <v>2553</v>
      </c>
      <c r="DE162" s="923"/>
      <c r="DF162" s="923"/>
      <c r="DG162" s="923"/>
      <c r="DH162" s="923"/>
      <c r="DJ162" s="1056"/>
    </row>
    <row r="163">
      <c r="A163" s="988">
        <v>1.944323673E9</v>
      </c>
      <c r="B163" s="988" t="s">
        <v>929</v>
      </c>
      <c r="C163" s="988" t="s">
        <v>930</v>
      </c>
      <c r="D163" s="988" t="s">
        <v>931</v>
      </c>
      <c r="E163" s="988" t="s">
        <v>4593</v>
      </c>
      <c r="F163" s="988" t="s">
        <v>32</v>
      </c>
      <c r="G163" s="923"/>
      <c r="H163" s="923"/>
      <c r="I163" s="923"/>
      <c r="J163" s="923"/>
      <c r="K163" s="923"/>
      <c r="L163" s="923"/>
      <c r="M163" s="923"/>
      <c r="N163" s="923"/>
      <c r="O163" s="923"/>
      <c r="P163" s="988" t="s">
        <v>4594</v>
      </c>
      <c r="Q163" s="988" t="s">
        <v>706</v>
      </c>
      <c r="R163" s="923"/>
      <c r="S163" s="988" t="s">
        <v>4595</v>
      </c>
      <c r="T163" s="923"/>
      <c r="U163" s="988" t="b">
        <v>0</v>
      </c>
      <c r="V163" s="923"/>
      <c r="W163" s="923"/>
      <c r="X163" s="923"/>
      <c r="Y163" s="923"/>
      <c r="Z163" s="988" t="b">
        <v>0</v>
      </c>
      <c r="AA163" s="988" t="s">
        <v>4596</v>
      </c>
      <c r="AB163" s="988" t="s">
        <v>297</v>
      </c>
      <c r="AC163" s="988" t="b">
        <v>1</v>
      </c>
      <c r="AD163" s="988" t="b">
        <v>0</v>
      </c>
      <c r="AE163" s="988" t="b">
        <v>0</v>
      </c>
      <c r="AF163" s="988" t="b">
        <v>0</v>
      </c>
      <c r="AG163" s="988" t="b">
        <v>0</v>
      </c>
      <c r="AH163" s="988" t="b">
        <v>0</v>
      </c>
      <c r="AI163" s="923"/>
      <c r="AJ163" s="923"/>
      <c r="AK163" s="988" t="s">
        <v>4597</v>
      </c>
      <c r="AL163" s="988" t="s">
        <v>2214</v>
      </c>
      <c r="AM163" s="988" t="b">
        <v>1</v>
      </c>
      <c r="AN163" s="923"/>
      <c r="AO163" s="923"/>
      <c r="AP163" s="988" t="s">
        <v>255</v>
      </c>
      <c r="AQ163" s="988" t="s">
        <v>4598</v>
      </c>
      <c r="AR163" s="988" t="s">
        <v>2216</v>
      </c>
      <c r="AS163" s="988" t="s">
        <v>1200</v>
      </c>
      <c r="AT163" s="988" t="s">
        <v>721</v>
      </c>
      <c r="AU163" s="988" t="s">
        <v>722</v>
      </c>
      <c r="AV163" s="988" t="s">
        <v>723</v>
      </c>
      <c r="AW163" s="988" t="s">
        <v>717</v>
      </c>
      <c r="AX163" s="988" t="b">
        <v>0</v>
      </c>
      <c r="AZ163" s="923"/>
      <c r="BA163" s="923"/>
      <c r="BB163" s="988" t="b">
        <v>0</v>
      </c>
      <c r="BC163" s="988" t="b">
        <v>0</v>
      </c>
      <c r="BD163" s="988" t="b">
        <v>0</v>
      </c>
      <c r="BE163" s="923"/>
      <c r="BF163" s="988" t="b">
        <v>0</v>
      </c>
      <c r="BG163" s="988" t="s">
        <v>718</v>
      </c>
      <c r="BH163" s="988" t="s">
        <v>2217</v>
      </c>
      <c r="BI163" s="923"/>
      <c r="BJ163" s="923"/>
      <c r="BL163" s="923"/>
      <c r="BM163" s="988" t="s">
        <v>4599</v>
      </c>
      <c r="BN163" s="988" t="s">
        <v>4600</v>
      </c>
      <c r="BO163" s="988" t="s">
        <v>2206</v>
      </c>
      <c r="BP163" s="988" t="s">
        <v>2207</v>
      </c>
      <c r="BQ163" s="988" t="s">
        <v>2208</v>
      </c>
      <c r="BR163" s="923"/>
      <c r="BS163" s="923"/>
      <c r="BT163" s="923"/>
      <c r="BU163" s="988">
        <v>5.54388536E9</v>
      </c>
      <c r="BV163" s="923"/>
      <c r="BW163" s="923"/>
      <c r="BX163" s="988" t="s">
        <v>4600</v>
      </c>
      <c r="BY163" s="988" t="s">
        <v>4601</v>
      </c>
      <c r="BZ163" s="923"/>
      <c r="CA163" s="988">
        <v>56530.0</v>
      </c>
      <c r="CB163" s="923"/>
      <c r="CC163" s="988" t="s">
        <v>297</v>
      </c>
      <c r="CD163" s="988" t="s">
        <v>4602</v>
      </c>
      <c r="CE163" s="1060">
        <v>23588.0</v>
      </c>
      <c r="CF163" s="923"/>
      <c r="CG163" s="923"/>
      <c r="CH163" s="988" t="s">
        <v>4603</v>
      </c>
      <c r="CI163" s="988">
        <v>2029.0</v>
      </c>
      <c r="CJ163" s="923"/>
      <c r="CK163" s="923"/>
      <c r="CL163" s="988">
        <v>5.54388536E9</v>
      </c>
      <c r="CM163" s="988" t="s">
        <v>2224</v>
      </c>
      <c r="CN163" s="923"/>
      <c r="CO163" s="988" t="b">
        <v>0</v>
      </c>
      <c r="CP163" s="988" t="s">
        <v>4604</v>
      </c>
      <c r="CQ163" s="923"/>
      <c r="CR163" s="988" t="b">
        <v>0</v>
      </c>
      <c r="CS163" s="988" t="b">
        <v>0</v>
      </c>
      <c r="CT163" s="988" t="s">
        <v>2226</v>
      </c>
      <c r="CU163" s="923"/>
      <c r="CV163" s="988" t="s">
        <v>4605</v>
      </c>
      <c r="CW163" s="923"/>
      <c r="CX163" s="923"/>
      <c r="CY163" s="923"/>
      <c r="CZ163" s="988" t="s">
        <v>727</v>
      </c>
      <c r="DA163" s="923"/>
      <c r="DB163" s="988" t="s">
        <v>2228</v>
      </c>
      <c r="DC163" s="923"/>
      <c r="DD163" s="988" t="s">
        <v>2327</v>
      </c>
      <c r="DE163" s="923"/>
      <c r="DF163" s="923"/>
      <c r="DG163" s="923"/>
      <c r="DH163" s="923"/>
      <c r="DJ163" s="1056"/>
    </row>
    <row r="164">
      <c r="A164" s="988">
        <v>1.654911553E9</v>
      </c>
      <c r="B164" s="988" t="s">
        <v>929</v>
      </c>
      <c r="C164" s="988" t="s">
        <v>930</v>
      </c>
      <c r="D164" s="988" t="s">
        <v>931</v>
      </c>
      <c r="E164" s="988" t="s">
        <v>4606</v>
      </c>
      <c r="F164" s="988" t="s">
        <v>32</v>
      </c>
      <c r="G164" s="923"/>
      <c r="H164" s="923"/>
      <c r="I164" s="923"/>
      <c r="J164" s="923"/>
      <c r="K164" s="923"/>
      <c r="L164" s="923"/>
      <c r="M164" s="923"/>
      <c r="N164" s="923"/>
      <c r="P164" s="988" t="s">
        <v>4607</v>
      </c>
      <c r="Q164" s="988" t="s">
        <v>706</v>
      </c>
      <c r="R164" s="923"/>
      <c r="S164" s="988" t="s">
        <v>4608</v>
      </c>
      <c r="T164" s="988" t="s">
        <v>2073</v>
      </c>
      <c r="U164" s="988" t="b">
        <v>0</v>
      </c>
      <c r="V164" s="988" t="s">
        <v>306</v>
      </c>
      <c r="W164" s="988" t="s">
        <v>2332</v>
      </c>
      <c r="X164" s="988" t="s">
        <v>306</v>
      </c>
      <c r="Y164" s="923"/>
      <c r="Z164" s="988" t="b">
        <v>0</v>
      </c>
      <c r="AA164" s="988" t="s">
        <v>4609</v>
      </c>
      <c r="AB164" s="988" t="s">
        <v>2347</v>
      </c>
      <c r="AC164" s="988" t="b">
        <v>1</v>
      </c>
      <c r="AD164" s="988" t="b">
        <v>0</v>
      </c>
      <c r="AE164" s="988" t="b">
        <v>0</v>
      </c>
      <c r="AF164" s="988" t="b">
        <v>0</v>
      </c>
      <c r="AG164" s="988" t="b">
        <v>0</v>
      </c>
      <c r="AH164" s="988" t="b">
        <v>0</v>
      </c>
      <c r="AI164" s="923"/>
      <c r="AJ164" s="923"/>
      <c r="AK164" s="988" t="s">
        <v>4610</v>
      </c>
      <c r="AL164" s="988" t="s">
        <v>2286</v>
      </c>
      <c r="AM164" s="988" t="b">
        <v>1</v>
      </c>
      <c r="AN164" s="923"/>
      <c r="AO164" s="988" t="s">
        <v>306</v>
      </c>
      <c r="AP164" s="988" t="s">
        <v>255</v>
      </c>
      <c r="AQ164" s="988" t="s">
        <v>4611</v>
      </c>
      <c r="AR164" s="988" t="s">
        <v>2216</v>
      </c>
      <c r="AS164" s="988" t="s">
        <v>1200</v>
      </c>
      <c r="AT164" s="988" t="s">
        <v>721</v>
      </c>
      <c r="AU164" s="988" t="s">
        <v>722</v>
      </c>
      <c r="AV164" s="988" t="s">
        <v>723</v>
      </c>
      <c r="AW164" s="988" t="s">
        <v>717</v>
      </c>
      <c r="AX164" s="988" t="b">
        <v>0</v>
      </c>
      <c r="AZ164" s="923"/>
      <c r="BA164" s="923"/>
      <c r="BB164" s="988" t="b">
        <v>0</v>
      </c>
      <c r="BC164" s="988" t="b">
        <v>0</v>
      </c>
      <c r="BD164" s="988" t="b">
        <v>0</v>
      </c>
      <c r="BE164" s="923"/>
      <c r="BF164" s="988" t="b">
        <v>0</v>
      </c>
      <c r="BG164" s="988" t="s">
        <v>718</v>
      </c>
      <c r="BH164" s="988" t="s">
        <v>2217</v>
      </c>
      <c r="BI164" s="923"/>
      <c r="BJ164" s="923"/>
      <c r="BL164" s="988" t="s">
        <v>4612</v>
      </c>
      <c r="BM164" s="988" t="s">
        <v>4613</v>
      </c>
      <c r="BN164" s="988" t="s">
        <v>4614</v>
      </c>
      <c r="BO164" s="988" t="s">
        <v>2206</v>
      </c>
      <c r="BP164" s="988" t="s">
        <v>2207</v>
      </c>
      <c r="BQ164" s="988" t="s">
        <v>2208</v>
      </c>
      <c r="BR164" s="923"/>
      <c r="BS164" s="988" t="s">
        <v>306</v>
      </c>
      <c r="BT164" s="923"/>
      <c r="BU164" s="988">
        <v>8.116113577E9</v>
      </c>
      <c r="BV164" s="923"/>
      <c r="BW164" s="988" t="s">
        <v>2220</v>
      </c>
      <c r="BX164" s="988" t="s">
        <v>4615</v>
      </c>
      <c r="BY164" s="988" t="s">
        <v>4616</v>
      </c>
      <c r="BZ164" s="988" t="s">
        <v>306</v>
      </c>
      <c r="CA164" s="988">
        <v>64346.0</v>
      </c>
      <c r="CB164" s="923"/>
      <c r="CC164" s="988" t="s">
        <v>297</v>
      </c>
      <c r="CD164" s="988" t="s">
        <v>4617</v>
      </c>
      <c r="CE164" s="1060">
        <v>24334.0</v>
      </c>
      <c r="CG164" s="988" t="s">
        <v>306</v>
      </c>
      <c r="CH164" s="988" t="s">
        <v>3428</v>
      </c>
      <c r="CI164" s="988">
        <v>2027.0</v>
      </c>
      <c r="CK164" s="988" t="s">
        <v>306</v>
      </c>
      <c r="CL164" s="988">
        <v>8.116113577E9</v>
      </c>
      <c r="CM164" s="988" t="s">
        <v>2224</v>
      </c>
      <c r="CN164" s="923"/>
      <c r="CO164" s="988" t="b">
        <v>0</v>
      </c>
      <c r="CP164" s="988" t="s">
        <v>4618</v>
      </c>
      <c r="CQ164" s="988" t="s">
        <v>4046</v>
      </c>
      <c r="CR164" s="988" t="b">
        <v>0</v>
      </c>
      <c r="CS164" s="988" t="b">
        <v>0</v>
      </c>
      <c r="CT164" s="988" t="s">
        <v>4619</v>
      </c>
      <c r="CU164" s="923"/>
      <c r="CV164" s="988" t="s">
        <v>4620</v>
      </c>
      <c r="CW164" s="923"/>
      <c r="CX164" s="923"/>
      <c r="CY164" s="923"/>
      <c r="CZ164" s="988" t="s">
        <v>727</v>
      </c>
      <c r="DA164" s="923"/>
      <c r="DB164" s="988" t="s">
        <v>2228</v>
      </c>
      <c r="DC164" s="923"/>
      <c r="DD164" s="988" t="s">
        <v>3799</v>
      </c>
      <c r="DE164" s="988" t="s">
        <v>4621</v>
      </c>
      <c r="DF164" s="923"/>
      <c r="DG164" s="923"/>
      <c r="DH164" s="923"/>
    </row>
    <row r="165">
      <c r="A165" s="923"/>
      <c r="B165" s="988" t="s">
        <v>929</v>
      </c>
      <c r="C165" s="988" t="s">
        <v>930</v>
      </c>
      <c r="D165" s="988" t="s">
        <v>931</v>
      </c>
      <c r="E165" s="923"/>
      <c r="F165" s="988" t="s">
        <v>32</v>
      </c>
      <c r="G165" s="923"/>
      <c r="H165" s="923"/>
      <c r="I165" s="923"/>
      <c r="J165" s="923"/>
      <c r="K165" s="923"/>
      <c r="L165" s="923"/>
      <c r="M165" s="923"/>
      <c r="O165" s="923"/>
      <c r="P165" s="988" t="s">
        <v>4622</v>
      </c>
      <c r="Q165" s="988" t="s">
        <v>706</v>
      </c>
      <c r="R165" s="923"/>
      <c r="S165" s="923"/>
      <c r="T165" s="923"/>
      <c r="U165" s="988" t="b">
        <v>0</v>
      </c>
      <c r="V165" s="923"/>
      <c r="W165" s="923"/>
      <c r="X165" s="923"/>
      <c r="Y165" s="923"/>
      <c r="Z165" s="988" t="b">
        <v>0</v>
      </c>
      <c r="AA165" s="988" t="s">
        <v>4623</v>
      </c>
      <c r="AB165" s="923"/>
      <c r="AC165" s="988" t="b">
        <v>1</v>
      </c>
      <c r="AD165" s="988" t="b">
        <v>0</v>
      </c>
      <c r="AE165" s="988" t="b">
        <v>0</v>
      </c>
      <c r="AF165" s="988" t="b">
        <v>0</v>
      </c>
      <c r="AG165" s="988" t="b">
        <v>0</v>
      </c>
      <c r="AH165" s="988" t="b">
        <v>0</v>
      </c>
      <c r="AI165" s="923"/>
      <c r="AJ165" s="923"/>
      <c r="AK165" s="988" t="s">
        <v>3990</v>
      </c>
      <c r="AL165" s="988" t="s">
        <v>2214</v>
      </c>
      <c r="AM165" s="988" t="b">
        <v>1</v>
      </c>
      <c r="AN165" s="923"/>
      <c r="AO165" s="923"/>
      <c r="AP165" s="923"/>
      <c r="AQ165" s="923"/>
      <c r="AR165" s="988" t="s">
        <v>2216</v>
      </c>
      <c r="AS165" s="923"/>
      <c r="AT165" s="988" t="s">
        <v>721</v>
      </c>
      <c r="AU165" s="988" t="s">
        <v>722</v>
      </c>
      <c r="AV165" s="988" t="s">
        <v>723</v>
      </c>
      <c r="AW165" s="988" t="s">
        <v>717</v>
      </c>
      <c r="AX165" s="988" t="b">
        <v>0</v>
      </c>
      <c r="AZ165" s="923"/>
      <c r="BA165" s="923"/>
      <c r="BB165" s="988" t="b">
        <v>0</v>
      </c>
      <c r="BC165" s="988" t="b">
        <v>0</v>
      </c>
      <c r="BD165" s="988" t="b">
        <v>0</v>
      </c>
      <c r="BE165" s="923"/>
      <c r="BF165" s="988" t="b">
        <v>0</v>
      </c>
      <c r="BG165" s="988" t="s">
        <v>718</v>
      </c>
      <c r="BH165" s="988" t="s">
        <v>2217</v>
      </c>
      <c r="BI165" s="923"/>
      <c r="BJ165" s="923"/>
      <c r="BL165" s="923"/>
      <c r="BM165" s="988" t="s">
        <v>4624</v>
      </c>
      <c r="BN165" s="988" t="s">
        <v>4625</v>
      </c>
      <c r="BO165" s="988" t="s">
        <v>2206</v>
      </c>
      <c r="BP165" s="988" t="s">
        <v>2207</v>
      </c>
      <c r="BQ165" s="988" t="s">
        <v>2208</v>
      </c>
      <c r="BR165" s="923"/>
      <c r="BS165" s="923"/>
      <c r="BT165" s="923"/>
      <c r="BU165" s="923"/>
      <c r="BV165" s="923"/>
      <c r="BW165" s="923"/>
      <c r="BX165" s="988" t="s">
        <v>4625</v>
      </c>
      <c r="BY165" s="988" t="s">
        <v>4626</v>
      </c>
      <c r="BZ165" s="923"/>
      <c r="CA165" s="988">
        <v>76110.0</v>
      </c>
      <c r="CB165" s="923"/>
      <c r="CC165" s="988" t="s">
        <v>297</v>
      </c>
      <c r="CD165" s="988" t="s">
        <v>4627</v>
      </c>
      <c r="CE165" s="1056"/>
      <c r="CG165" s="923"/>
      <c r="CH165" s="988" t="s">
        <v>3215</v>
      </c>
      <c r="CI165" s="923"/>
      <c r="CJ165" s="923"/>
      <c r="CK165" s="923"/>
      <c r="CL165" s="923"/>
      <c r="CM165" s="988" t="s">
        <v>2224</v>
      </c>
      <c r="CN165" s="923"/>
      <c r="CO165" s="988" t="b">
        <v>0</v>
      </c>
      <c r="CP165" s="988" t="s">
        <v>4628</v>
      </c>
      <c r="CQ165" s="923"/>
      <c r="CR165" s="988" t="b">
        <v>0</v>
      </c>
      <c r="CS165" s="988" t="b">
        <v>0</v>
      </c>
      <c r="CT165" s="988" t="s">
        <v>3098</v>
      </c>
      <c r="CU165" s="923"/>
      <c r="CV165" s="988" t="s">
        <v>3690</v>
      </c>
      <c r="CW165" s="923"/>
      <c r="CX165" s="923"/>
      <c r="CY165" s="923"/>
      <c r="CZ165" s="988" t="s">
        <v>727</v>
      </c>
      <c r="DA165" s="923"/>
      <c r="DB165" s="923"/>
      <c r="DC165" s="923"/>
      <c r="DD165" s="988" t="s">
        <v>2229</v>
      </c>
      <c r="DE165" s="923"/>
      <c r="DF165" s="923"/>
      <c r="DG165" s="923"/>
      <c r="DH165" s="923"/>
      <c r="DJ165" s="1056"/>
    </row>
    <row r="166">
      <c r="A166" s="988">
        <v>1.157430216E9</v>
      </c>
      <c r="B166" s="988" t="s">
        <v>2439</v>
      </c>
      <c r="C166" s="988" t="s">
        <v>2440</v>
      </c>
      <c r="D166" s="988" t="s">
        <v>2441</v>
      </c>
      <c r="E166" s="988" t="s">
        <v>4629</v>
      </c>
      <c r="F166" s="988" t="s">
        <v>32</v>
      </c>
      <c r="G166" s="923"/>
      <c r="H166" s="923"/>
      <c r="I166" s="923"/>
      <c r="J166" s="923"/>
      <c r="K166" s="923"/>
      <c r="L166" s="923"/>
      <c r="M166" s="923"/>
      <c r="N166" s="923"/>
      <c r="P166" s="988" t="s">
        <v>4630</v>
      </c>
      <c r="Q166" s="988" t="s">
        <v>706</v>
      </c>
      <c r="R166" s="923"/>
      <c r="S166" s="988" t="s">
        <v>2232</v>
      </c>
      <c r="T166" s="988" t="s">
        <v>2073</v>
      </c>
      <c r="U166" s="988" t="b">
        <v>0</v>
      </c>
      <c r="V166" s="923"/>
      <c r="W166" s="923"/>
      <c r="X166" s="988" t="s">
        <v>184</v>
      </c>
      <c r="Y166" s="923"/>
      <c r="Z166" s="988" t="b">
        <v>0</v>
      </c>
      <c r="AA166" s="988" t="s">
        <v>4631</v>
      </c>
      <c r="AB166" s="988" t="s">
        <v>2229</v>
      </c>
      <c r="AC166" s="988" t="b">
        <v>1</v>
      </c>
      <c r="AD166" s="988" t="b">
        <v>0</v>
      </c>
      <c r="AE166" s="988" t="b">
        <v>0</v>
      </c>
      <c r="AF166" s="988" t="b">
        <v>0</v>
      </c>
      <c r="AG166" s="988" t="b">
        <v>0</v>
      </c>
      <c r="AH166" s="988" t="b">
        <v>0</v>
      </c>
      <c r="AI166" s="923"/>
      <c r="AJ166" s="923"/>
      <c r="AK166" s="988" t="s">
        <v>4632</v>
      </c>
      <c r="AL166" s="988" t="s">
        <v>2214</v>
      </c>
      <c r="AM166" s="988" t="b">
        <v>1</v>
      </c>
      <c r="AN166" s="923"/>
      <c r="AO166" s="923"/>
      <c r="AP166" s="988" t="s">
        <v>255</v>
      </c>
      <c r="AQ166" s="988" t="s">
        <v>4633</v>
      </c>
      <c r="AR166" s="988" t="s">
        <v>2216</v>
      </c>
      <c r="AS166" s="988" t="s">
        <v>1200</v>
      </c>
      <c r="AT166" s="988" t="s">
        <v>721</v>
      </c>
      <c r="AU166" s="988" t="s">
        <v>722</v>
      </c>
      <c r="AV166" s="988" t="s">
        <v>723</v>
      </c>
      <c r="AW166" s="988" t="s">
        <v>717</v>
      </c>
      <c r="AX166" s="988" t="b">
        <v>0</v>
      </c>
      <c r="AZ166" s="923"/>
      <c r="BA166" s="923"/>
      <c r="BB166" s="988" t="b">
        <v>0</v>
      </c>
      <c r="BC166" s="988" t="b">
        <v>0</v>
      </c>
      <c r="BD166" s="988" t="b">
        <v>0</v>
      </c>
      <c r="BE166" s="923"/>
      <c r="BF166" s="988" t="b">
        <v>0</v>
      </c>
      <c r="BG166" s="988" t="s">
        <v>718</v>
      </c>
      <c r="BH166" s="988" t="s">
        <v>2217</v>
      </c>
      <c r="BI166" s="923"/>
      <c r="BJ166" s="923"/>
      <c r="BL166" s="923"/>
      <c r="BM166" s="988" t="s">
        <v>4634</v>
      </c>
      <c r="BN166" s="988" t="s">
        <v>4635</v>
      </c>
      <c r="BO166" s="988" t="s">
        <v>2206</v>
      </c>
      <c r="BP166" s="988" t="s">
        <v>2207</v>
      </c>
      <c r="BQ166" s="988" t="s">
        <v>2208</v>
      </c>
      <c r="BR166" s="923"/>
      <c r="BS166" s="923"/>
      <c r="BT166" s="923"/>
      <c r="BU166" s="988">
        <v>5.516777641E9</v>
      </c>
      <c r="BV166" s="923"/>
      <c r="BW166" s="988" t="s">
        <v>2220</v>
      </c>
      <c r="BX166" s="988" t="s">
        <v>4635</v>
      </c>
      <c r="BY166" s="988" t="s">
        <v>4636</v>
      </c>
      <c r="BZ166" s="988" t="s">
        <v>184</v>
      </c>
      <c r="CA166" s="988">
        <v>56619.0</v>
      </c>
      <c r="CB166" s="923"/>
      <c r="CC166" s="988" t="s">
        <v>297</v>
      </c>
      <c r="CD166" s="988" t="s">
        <v>4637</v>
      </c>
      <c r="CE166" s="1060">
        <v>29409.0</v>
      </c>
      <c r="CF166" s="923"/>
      <c r="CG166" s="988" t="s">
        <v>184</v>
      </c>
      <c r="CH166" s="988" t="s">
        <v>4638</v>
      </c>
      <c r="CI166" s="988">
        <v>2024.0</v>
      </c>
      <c r="CK166" s="988" t="s">
        <v>184</v>
      </c>
      <c r="CL166" s="988" t="s">
        <v>4639</v>
      </c>
      <c r="CM166" s="988" t="s">
        <v>2224</v>
      </c>
      <c r="CN166" s="923"/>
      <c r="CO166" s="988" t="b">
        <v>0</v>
      </c>
      <c r="CP166" s="988" t="s">
        <v>4640</v>
      </c>
      <c r="CQ166" s="923"/>
      <c r="CR166" s="988" t="b">
        <v>0</v>
      </c>
      <c r="CS166" s="988" t="b">
        <v>0</v>
      </c>
      <c r="CT166" s="988" t="s">
        <v>4641</v>
      </c>
      <c r="CU166" s="923"/>
      <c r="CV166" s="988" t="s">
        <v>4642</v>
      </c>
      <c r="CW166" s="923"/>
      <c r="CX166" s="923"/>
      <c r="CY166" s="923"/>
      <c r="CZ166" s="988" t="s">
        <v>727</v>
      </c>
      <c r="DA166" s="923"/>
      <c r="DB166" s="988" t="s">
        <v>2228</v>
      </c>
      <c r="DC166" s="923"/>
      <c r="DD166" s="988" t="s">
        <v>2327</v>
      </c>
      <c r="DE166" s="923"/>
      <c r="DF166" s="923"/>
      <c r="DG166" s="923"/>
      <c r="DH166" s="923"/>
      <c r="DJ166" s="1056"/>
    </row>
    <row r="167">
      <c r="A167" s="988">
        <v>1.991244673E9</v>
      </c>
      <c r="B167" s="988" t="s">
        <v>703</v>
      </c>
      <c r="C167" s="988" t="s">
        <v>704</v>
      </c>
      <c r="D167" s="988" t="s">
        <v>705</v>
      </c>
      <c r="E167" s="988" t="s">
        <v>4643</v>
      </c>
      <c r="F167" s="988" t="s">
        <v>32</v>
      </c>
      <c r="G167" s="923"/>
      <c r="H167" s="923"/>
      <c r="I167" s="923"/>
      <c r="J167" s="923"/>
      <c r="K167" s="923"/>
      <c r="L167" s="923"/>
      <c r="M167" s="923"/>
      <c r="N167" s="923"/>
      <c r="O167" s="923"/>
      <c r="P167" s="988" t="s">
        <v>4090</v>
      </c>
      <c r="Q167" s="988" t="s">
        <v>706</v>
      </c>
      <c r="R167" s="923"/>
      <c r="S167" s="988" t="s">
        <v>4644</v>
      </c>
      <c r="T167" s="988" t="s">
        <v>2073</v>
      </c>
      <c r="U167" s="988" t="b">
        <v>0</v>
      </c>
      <c r="V167" s="988" t="s">
        <v>306</v>
      </c>
      <c r="W167" s="923"/>
      <c r="X167" s="988" t="s">
        <v>306</v>
      </c>
      <c r="Y167" s="923"/>
      <c r="Z167" s="988" t="b">
        <v>0</v>
      </c>
      <c r="AA167" s="988" t="s">
        <v>4645</v>
      </c>
      <c r="AB167" s="988" t="s">
        <v>2234</v>
      </c>
      <c r="AC167" s="988" t="b">
        <v>1</v>
      </c>
      <c r="AD167" s="988" t="b">
        <v>0</v>
      </c>
      <c r="AE167" s="988" t="b">
        <v>0</v>
      </c>
      <c r="AF167" s="988" t="b">
        <v>0</v>
      </c>
      <c r="AG167" s="988" t="b">
        <v>0</v>
      </c>
      <c r="AH167" s="988" t="b">
        <v>0</v>
      </c>
      <c r="AI167" s="923"/>
      <c r="AJ167" s="923"/>
      <c r="AK167" s="988" t="s">
        <v>4646</v>
      </c>
      <c r="AL167" s="988" t="s">
        <v>2214</v>
      </c>
      <c r="AM167" s="988" t="b">
        <v>1</v>
      </c>
      <c r="AN167" s="923"/>
      <c r="AO167" s="988" t="s">
        <v>306</v>
      </c>
      <c r="AP167" s="988" t="s">
        <v>255</v>
      </c>
      <c r="AQ167" s="988" t="s">
        <v>4647</v>
      </c>
      <c r="AR167" s="988" t="s">
        <v>2216</v>
      </c>
      <c r="AS167" s="988" t="s">
        <v>1200</v>
      </c>
      <c r="AT167" s="988" t="s">
        <v>721</v>
      </c>
      <c r="AU167" s="988" t="s">
        <v>722</v>
      </c>
      <c r="AV167" s="988" t="s">
        <v>723</v>
      </c>
      <c r="AW167" s="988" t="s">
        <v>717</v>
      </c>
      <c r="AX167" s="988" t="b">
        <v>0</v>
      </c>
      <c r="AZ167" s="923"/>
      <c r="BA167" s="923"/>
      <c r="BB167" s="988" t="b">
        <v>0</v>
      </c>
      <c r="BC167" s="988" t="b">
        <v>0</v>
      </c>
      <c r="BD167" s="988" t="b">
        <v>0</v>
      </c>
      <c r="BE167" s="923"/>
      <c r="BF167" s="988" t="b">
        <v>0</v>
      </c>
      <c r="BG167" s="988" t="s">
        <v>718</v>
      </c>
      <c r="BH167" s="988" t="s">
        <v>2217</v>
      </c>
      <c r="BI167" s="923"/>
      <c r="BJ167" s="923"/>
      <c r="BL167" s="988" t="s">
        <v>306</v>
      </c>
      <c r="BM167" s="988" t="s">
        <v>4648</v>
      </c>
      <c r="BN167" s="988" t="s">
        <v>4649</v>
      </c>
      <c r="BO167" s="988" t="s">
        <v>2206</v>
      </c>
      <c r="BP167" s="988" t="s">
        <v>2207</v>
      </c>
      <c r="BQ167" s="988" t="s">
        <v>2208</v>
      </c>
      <c r="BR167" s="923"/>
      <c r="BS167" s="988" t="s">
        <v>306</v>
      </c>
      <c r="BT167" s="923"/>
      <c r="BU167" s="988">
        <v>5.51785095E9</v>
      </c>
      <c r="BV167" s="923"/>
      <c r="BW167" s="988" t="s">
        <v>2220</v>
      </c>
      <c r="BX167" s="988" t="s">
        <v>4650</v>
      </c>
      <c r="BY167" s="988" t="s">
        <v>4651</v>
      </c>
      <c r="BZ167" s="988" t="s">
        <v>306</v>
      </c>
      <c r="CA167" s="988">
        <v>56536.0</v>
      </c>
      <c r="CB167" s="923"/>
      <c r="CC167" s="988" t="s">
        <v>297</v>
      </c>
      <c r="CD167" s="988" t="s">
        <v>4652</v>
      </c>
      <c r="CE167" s="1060">
        <v>22234.0</v>
      </c>
      <c r="CF167" s="923"/>
      <c r="CG167" s="988" t="s">
        <v>306</v>
      </c>
      <c r="CH167" s="988" t="s">
        <v>4603</v>
      </c>
      <c r="CI167" s="988">
        <v>2029.0</v>
      </c>
      <c r="CJ167" s="923"/>
      <c r="CK167" s="988" t="s">
        <v>306</v>
      </c>
      <c r="CL167" s="988">
        <v>5.51785095E9</v>
      </c>
      <c r="CM167" s="988" t="s">
        <v>2224</v>
      </c>
      <c r="CN167" s="923"/>
      <c r="CO167" s="988" t="b">
        <v>0</v>
      </c>
      <c r="CP167" s="988" t="s">
        <v>4653</v>
      </c>
      <c r="CQ167" s="923"/>
      <c r="CR167" s="988" t="b">
        <v>0</v>
      </c>
      <c r="CS167" s="988" t="b">
        <v>0</v>
      </c>
      <c r="CT167" s="988" t="s">
        <v>2699</v>
      </c>
      <c r="CU167" s="988" t="s">
        <v>2503</v>
      </c>
      <c r="CV167" s="988" t="s">
        <v>4654</v>
      </c>
      <c r="CW167" s="923"/>
      <c r="CX167" s="923"/>
      <c r="CY167" s="923"/>
      <c r="CZ167" s="988" t="s">
        <v>727</v>
      </c>
      <c r="DA167" s="923"/>
      <c r="DB167" s="988" t="s">
        <v>2228</v>
      </c>
      <c r="DC167" s="923"/>
      <c r="DD167" s="988" t="s">
        <v>2327</v>
      </c>
      <c r="DE167" s="923"/>
      <c r="DF167" s="923"/>
      <c r="DG167" s="923"/>
      <c r="DH167" s="923"/>
      <c r="DJ167" s="1056"/>
    </row>
    <row r="168">
      <c r="A168" s="988">
        <v>2.205755408E9</v>
      </c>
      <c r="B168" s="988" t="s">
        <v>989</v>
      </c>
      <c r="C168" s="988" t="s">
        <v>990</v>
      </c>
      <c r="D168" s="988" t="s">
        <v>991</v>
      </c>
      <c r="E168" s="988" t="s">
        <v>4655</v>
      </c>
      <c r="F168" s="988" t="s">
        <v>32</v>
      </c>
      <c r="G168" s="923"/>
      <c r="H168" s="923"/>
      <c r="I168" s="923"/>
      <c r="J168" s="923"/>
      <c r="K168" s="923"/>
      <c r="L168" s="923"/>
      <c r="M168" s="923"/>
      <c r="N168" s="923"/>
      <c r="P168" s="988" t="s">
        <v>4656</v>
      </c>
      <c r="Q168" s="988" t="s">
        <v>706</v>
      </c>
      <c r="R168" s="923"/>
      <c r="S168" s="988" t="s">
        <v>4657</v>
      </c>
      <c r="T168" s="988" t="s">
        <v>2073</v>
      </c>
      <c r="U168" s="988" t="b">
        <v>0</v>
      </c>
      <c r="V168" s="923"/>
      <c r="W168" s="988" t="s">
        <v>2332</v>
      </c>
      <c r="X168" s="988" t="s">
        <v>184</v>
      </c>
      <c r="Y168" s="923"/>
      <c r="Z168" s="988" t="b">
        <v>0</v>
      </c>
      <c r="AA168" s="988" t="s">
        <v>4658</v>
      </c>
      <c r="AB168" s="988" t="s">
        <v>2354</v>
      </c>
      <c r="AC168" s="988" t="b">
        <v>1</v>
      </c>
      <c r="AD168" s="988" t="b">
        <v>0</v>
      </c>
      <c r="AE168" s="988" t="b">
        <v>0</v>
      </c>
      <c r="AF168" s="988" t="b">
        <v>0</v>
      </c>
      <c r="AG168" s="988" t="b">
        <v>0</v>
      </c>
      <c r="AH168" s="988" t="b">
        <v>0</v>
      </c>
      <c r="AI168" s="923"/>
      <c r="AJ168" s="923"/>
      <c r="AK168" s="988" t="s">
        <v>4659</v>
      </c>
      <c r="AL168" s="988" t="s">
        <v>4660</v>
      </c>
      <c r="AM168" s="988" t="b">
        <v>1</v>
      </c>
      <c r="AN168" s="923"/>
      <c r="AO168" s="923"/>
      <c r="AP168" s="988" t="s">
        <v>255</v>
      </c>
      <c r="AQ168" s="988" t="s">
        <v>4661</v>
      </c>
      <c r="AR168" s="988" t="s">
        <v>2216</v>
      </c>
      <c r="AS168" s="988" t="s">
        <v>1200</v>
      </c>
      <c r="AT168" s="988" t="s">
        <v>721</v>
      </c>
      <c r="AU168" s="988" t="s">
        <v>722</v>
      </c>
      <c r="AV168" s="988" t="s">
        <v>723</v>
      </c>
      <c r="AW168" s="988" t="s">
        <v>717</v>
      </c>
      <c r="AX168" s="988" t="b">
        <v>0</v>
      </c>
      <c r="AZ168" s="923"/>
      <c r="BA168" s="923"/>
      <c r="BB168" s="988" t="b">
        <v>0</v>
      </c>
      <c r="BC168" s="988" t="b">
        <v>0</v>
      </c>
      <c r="BD168" s="988" t="b">
        <v>0</v>
      </c>
      <c r="BE168" s="923"/>
      <c r="BF168" s="988" t="b">
        <v>0</v>
      </c>
      <c r="BG168" s="988" t="s">
        <v>718</v>
      </c>
      <c r="BH168" s="988" t="s">
        <v>2217</v>
      </c>
      <c r="BI168" s="923"/>
      <c r="BJ168" s="923"/>
      <c r="BL168" s="988" t="s">
        <v>4662</v>
      </c>
      <c r="BM168" s="988" t="s">
        <v>2091</v>
      </c>
      <c r="BN168" s="988" t="s">
        <v>4663</v>
      </c>
      <c r="BO168" s="988" t="s">
        <v>2206</v>
      </c>
      <c r="BP168" s="988" t="s">
        <v>2207</v>
      </c>
      <c r="BQ168" s="988" t="s">
        <v>2208</v>
      </c>
      <c r="BR168" s="923"/>
      <c r="BS168" s="923"/>
      <c r="BT168" s="923"/>
      <c r="BU168" s="988">
        <v>2.294650733E9</v>
      </c>
      <c r="BV168" s="923"/>
      <c r="BW168" s="988" t="s">
        <v>2220</v>
      </c>
      <c r="BX168" s="988" t="s">
        <v>4664</v>
      </c>
      <c r="BY168" s="988" t="s">
        <v>4665</v>
      </c>
      <c r="BZ168" s="988" t="s">
        <v>184</v>
      </c>
      <c r="CA168" s="988">
        <v>91829.0</v>
      </c>
      <c r="CB168" s="923"/>
      <c r="CC168" s="988" t="s">
        <v>297</v>
      </c>
      <c r="CD168" s="988" t="s">
        <v>4666</v>
      </c>
      <c r="CE168" s="1060">
        <v>19574.0</v>
      </c>
      <c r="CG168" s="988" t="s">
        <v>184</v>
      </c>
      <c r="CH168" s="988" t="s">
        <v>2367</v>
      </c>
      <c r="CI168" s="988">
        <v>2031.0</v>
      </c>
      <c r="CK168" s="988" t="s">
        <v>184</v>
      </c>
      <c r="CL168" s="988">
        <v>2.294650733E9</v>
      </c>
      <c r="CM168" s="988" t="s">
        <v>2224</v>
      </c>
      <c r="CN168" s="923"/>
      <c r="CO168" s="988" t="b">
        <v>0</v>
      </c>
      <c r="CP168" s="988" t="s">
        <v>4667</v>
      </c>
      <c r="CQ168" s="923"/>
      <c r="CR168" s="988" t="b">
        <v>0</v>
      </c>
      <c r="CS168" s="988" t="b">
        <v>0</v>
      </c>
      <c r="CT168" s="988" t="s">
        <v>2470</v>
      </c>
      <c r="CU168" s="923"/>
      <c r="CV168" s="988" t="s">
        <v>4668</v>
      </c>
      <c r="CW168" s="923"/>
      <c r="CX168" s="923"/>
      <c r="CY168" s="923"/>
      <c r="CZ168" s="988" t="s">
        <v>727</v>
      </c>
      <c r="DA168" s="923"/>
      <c r="DB168" s="988" t="s">
        <v>2228</v>
      </c>
      <c r="DC168" s="923"/>
      <c r="DD168" s="988" t="s">
        <v>2367</v>
      </c>
      <c r="DE168" s="923"/>
      <c r="DF168" s="923"/>
      <c r="DG168" s="923"/>
      <c r="DH168" s="923"/>
      <c r="DJ168" s="1056"/>
    </row>
    <row r="169">
      <c r="A169" s="988">
        <v>2.276101951E9</v>
      </c>
      <c r="B169" s="988" t="s">
        <v>929</v>
      </c>
      <c r="C169" s="988" t="s">
        <v>930</v>
      </c>
      <c r="D169" s="988" t="s">
        <v>931</v>
      </c>
      <c r="E169" s="988" t="s">
        <v>4669</v>
      </c>
      <c r="F169" s="988" t="s">
        <v>32</v>
      </c>
      <c r="G169" s="923"/>
      <c r="H169" s="923"/>
      <c r="I169" s="923"/>
      <c r="J169" s="923"/>
      <c r="K169" s="923"/>
      <c r="L169" s="923"/>
      <c r="M169" s="923"/>
      <c r="N169" s="923"/>
      <c r="O169" s="923"/>
      <c r="P169" s="988" t="s">
        <v>4670</v>
      </c>
      <c r="Q169" s="988" t="s">
        <v>706</v>
      </c>
      <c r="R169" s="923"/>
      <c r="S169" s="988" t="s">
        <v>4671</v>
      </c>
      <c r="T169" s="988" t="s">
        <v>2047</v>
      </c>
      <c r="U169" s="988" t="b">
        <v>0</v>
      </c>
      <c r="V169" s="923"/>
      <c r="W169" s="988" t="s">
        <v>2332</v>
      </c>
      <c r="X169" s="988" t="s">
        <v>306</v>
      </c>
      <c r="Y169" s="923"/>
      <c r="Z169" s="988" t="b">
        <v>0</v>
      </c>
      <c r="AA169" s="988" t="s">
        <v>4672</v>
      </c>
      <c r="AB169" s="988" t="s">
        <v>2234</v>
      </c>
      <c r="AC169" s="988" t="b">
        <v>1</v>
      </c>
      <c r="AD169" s="988" t="b">
        <v>0</v>
      </c>
      <c r="AE169" s="988" t="b">
        <v>0</v>
      </c>
      <c r="AF169" s="988" t="b">
        <v>0</v>
      </c>
      <c r="AG169" s="988" t="b">
        <v>0</v>
      </c>
      <c r="AH169" s="988" t="b">
        <v>0</v>
      </c>
      <c r="AI169" s="923"/>
      <c r="AJ169" s="923"/>
      <c r="AK169" s="988" t="s">
        <v>4673</v>
      </c>
      <c r="AL169" s="988" t="s">
        <v>2286</v>
      </c>
      <c r="AM169" s="988" t="b">
        <v>1</v>
      </c>
      <c r="AN169" s="923"/>
      <c r="AO169" s="923"/>
      <c r="AP169" s="988" t="s">
        <v>3752</v>
      </c>
      <c r="AQ169" s="988" t="s">
        <v>4674</v>
      </c>
      <c r="AR169" s="988" t="s">
        <v>2216</v>
      </c>
      <c r="AS169" s="988" t="s">
        <v>724</v>
      </c>
      <c r="AT169" s="988" t="s">
        <v>721</v>
      </c>
      <c r="AU169" s="988" t="s">
        <v>722</v>
      </c>
      <c r="AV169" s="988" t="s">
        <v>723</v>
      </c>
      <c r="AW169" s="988" t="s">
        <v>717</v>
      </c>
      <c r="AX169" s="988" t="b">
        <v>0</v>
      </c>
      <c r="AZ169" s="923"/>
      <c r="BA169" s="923"/>
      <c r="BB169" s="988" t="b">
        <v>0</v>
      </c>
      <c r="BC169" s="988" t="b">
        <v>0</v>
      </c>
      <c r="BD169" s="988" t="b">
        <v>0</v>
      </c>
      <c r="BE169" s="923"/>
      <c r="BF169" s="988" t="b">
        <v>0</v>
      </c>
      <c r="BG169" s="988" t="s">
        <v>718</v>
      </c>
      <c r="BH169" s="988" t="s">
        <v>2217</v>
      </c>
      <c r="BI169" s="923"/>
      <c r="BJ169" s="923"/>
      <c r="BL169" s="988" t="s">
        <v>4675</v>
      </c>
      <c r="BM169" s="988" t="s">
        <v>1740</v>
      </c>
      <c r="BN169" s="988" t="s">
        <v>4676</v>
      </c>
      <c r="BO169" s="988" t="s">
        <v>2206</v>
      </c>
      <c r="BP169" s="988" t="s">
        <v>2207</v>
      </c>
      <c r="BQ169" s="988" t="s">
        <v>2208</v>
      </c>
      <c r="BR169" s="923"/>
      <c r="BS169" s="923"/>
      <c r="BT169" s="923"/>
      <c r="BU169" s="988">
        <v>5.513787543E9</v>
      </c>
      <c r="BV169" s="923"/>
      <c r="BW169" s="988" t="s">
        <v>2220</v>
      </c>
      <c r="BX169" s="988" t="s">
        <v>4676</v>
      </c>
      <c r="BY169" s="988" t="s">
        <v>4677</v>
      </c>
      <c r="BZ169" s="923"/>
      <c r="CA169" s="988">
        <v>3700.0</v>
      </c>
      <c r="CB169" s="923"/>
      <c r="CC169" s="988" t="s">
        <v>297</v>
      </c>
      <c r="CD169" s="988" t="s">
        <v>4678</v>
      </c>
      <c r="CE169" s="1060">
        <v>28959.0</v>
      </c>
      <c r="CF169" s="923"/>
      <c r="CG169" s="923"/>
      <c r="CH169" s="988" t="s">
        <v>4243</v>
      </c>
      <c r="CI169" s="988">
        <v>2032.0</v>
      </c>
      <c r="CJ169" s="923"/>
      <c r="CK169" s="923"/>
      <c r="CL169" s="988">
        <v>5.513787543E9</v>
      </c>
      <c r="CM169" s="988" t="s">
        <v>2224</v>
      </c>
      <c r="CN169" s="923"/>
      <c r="CO169" s="988" t="b">
        <v>0</v>
      </c>
      <c r="CP169" s="988" t="s">
        <v>4679</v>
      </c>
      <c r="CQ169" s="988" t="s">
        <v>2488</v>
      </c>
      <c r="CR169" s="988" t="b">
        <v>0</v>
      </c>
      <c r="CS169" s="988" t="b">
        <v>0</v>
      </c>
      <c r="CT169" s="988" t="s">
        <v>4680</v>
      </c>
      <c r="CU169" s="923"/>
      <c r="CV169" s="988" t="s">
        <v>4681</v>
      </c>
      <c r="CW169" s="923"/>
      <c r="CX169" s="923"/>
      <c r="CY169" s="923"/>
      <c r="CZ169" s="988" t="s">
        <v>727</v>
      </c>
      <c r="DA169" s="923"/>
      <c r="DB169" s="988" t="s">
        <v>2228</v>
      </c>
      <c r="DC169" s="923"/>
      <c r="DD169" s="988" t="s">
        <v>2229</v>
      </c>
      <c r="DE169" s="988" t="s">
        <v>1258</v>
      </c>
      <c r="DF169" s="923"/>
      <c r="DG169" s="923"/>
      <c r="DH169" s="923"/>
      <c r="DJ169" s="1056"/>
    </row>
    <row r="170">
      <c r="A170" s="988">
        <v>1.46220108E9</v>
      </c>
      <c r="B170" s="988" t="s">
        <v>2439</v>
      </c>
      <c r="C170" s="988" t="s">
        <v>2440</v>
      </c>
      <c r="D170" s="988" t="s">
        <v>2441</v>
      </c>
      <c r="E170" s="988" t="s">
        <v>4682</v>
      </c>
      <c r="F170" s="988" t="s">
        <v>32</v>
      </c>
      <c r="G170" s="923"/>
      <c r="H170" s="923"/>
      <c r="I170" s="923"/>
      <c r="J170" s="923"/>
      <c r="K170" s="923"/>
      <c r="L170" s="923"/>
      <c r="M170" s="923"/>
      <c r="N170" s="923"/>
      <c r="O170" s="923"/>
      <c r="P170" s="988" t="s">
        <v>4683</v>
      </c>
      <c r="Q170" s="988" t="s">
        <v>706</v>
      </c>
      <c r="R170" s="923"/>
      <c r="S170" s="988" t="s">
        <v>4684</v>
      </c>
      <c r="T170" s="988" t="s">
        <v>2073</v>
      </c>
      <c r="U170" s="988" t="b">
        <v>0</v>
      </c>
      <c r="V170" s="988" t="s">
        <v>306</v>
      </c>
      <c r="W170" s="923"/>
      <c r="X170" s="988" t="s">
        <v>306</v>
      </c>
      <c r="Y170" s="923"/>
      <c r="Z170" s="988" t="b">
        <v>0</v>
      </c>
      <c r="AA170" s="988" t="s">
        <v>4685</v>
      </c>
      <c r="AB170" s="988" t="s">
        <v>297</v>
      </c>
      <c r="AC170" s="988" t="b">
        <v>1</v>
      </c>
      <c r="AD170" s="988" t="b">
        <v>0</v>
      </c>
      <c r="AE170" s="988" t="b">
        <v>0</v>
      </c>
      <c r="AF170" s="988" t="b">
        <v>0</v>
      </c>
      <c r="AG170" s="988" t="b">
        <v>0</v>
      </c>
      <c r="AH170" s="988" t="b">
        <v>0</v>
      </c>
      <c r="AI170" s="923"/>
      <c r="AJ170" s="923"/>
      <c r="AK170" s="988" t="s">
        <v>4686</v>
      </c>
      <c r="AL170" s="988" t="s">
        <v>2214</v>
      </c>
      <c r="AM170" s="988" t="b">
        <v>1</v>
      </c>
      <c r="AN170" s="923"/>
      <c r="AO170" s="988" t="s">
        <v>306</v>
      </c>
      <c r="AP170" s="988" t="s">
        <v>255</v>
      </c>
      <c r="AQ170" s="988" t="s">
        <v>4687</v>
      </c>
      <c r="AR170" s="988" t="s">
        <v>2216</v>
      </c>
      <c r="AS170" s="988" t="s">
        <v>1200</v>
      </c>
      <c r="AT170" s="988" t="s">
        <v>721</v>
      </c>
      <c r="AU170" s="988" t="s">
        <v>722</v>
      </c>
      <c r="AV170" s="988" t="s">
        <v>723</v>
      </c>
      <c r="AW170" s="988" t="s">
        <v>717</v>
      </c>
      <c r="AX170" s="988" t="b">
        <v>0</v>
      </c>
      <c r="AZ170" s="923"/>
      <c r="BA170" s="923"/>
      <c r="BB170" s="988" t="b">
        <v>0</v>
      </c>
      <c r="BC170" s="988" t="b">
        <v>0</v>
      </c>
      <c r="BD170" s="988" t="b">
        <v>0</v>
      </c>
      <c r="BE170" s="923"/>
      <c r="BF170" s="988" t="b">
        <v>0</v>
      </c>
      <c r="BG170" s="988" t="s">
        <v>718</v>
      </c>
      <c r="BH170" s="988" t="s">
        <v>2217</v>
      </c>
      <c r="BI170" s="923"/>
      <c r="BJ170" s="923"/>
      <c r="BL170" s="988" t="s">
        <v>306</v>
      </c>
      <c r="BM170" s="988" t="s">
        <v>4688</v>
      </c>
      <c r="BN170" s="988" t="s">
        <v>4689</v>
      </c>
      <c r="BO170" s="988" t="s">
        <v>2206</v>
      </c>
      <c r="BP170" s="988" t="s">
        <v>2207</v>
      </c>
      <c r="BQ170" s="988" t="s">
        <v>2208</v>
      </c>
      <c r="BR170" s="923"/>
      <c r="BS170" s="988" t="s">
        <v>306</v>
      </c>
      <c r="BT170" s="923"/>
      <c r="BU170" s="988">
        <v>9.532750558E9</v>
      </c>
      <c r="BV170" s="923"/>
      <c r="BW170" s="988" t="s">
        <v>2220</v>
      </c>
      <c r="BX170" s="988" t="s">
        <v>4690</v>
      </c>
      <c r="BY170" s="988" t="s">
        <v>4691</v>
      </c>
      <c r="BZ170" s="988" t="s">
        <v>306</v>
      </c>
      <c r="CA170" s="988">
        <v>69776.0</v>
      </c>
      <c r="CB170" s="923"/>
      <c r="CC170" s="988" t="s">
        <v>297</v>
      </c>
      <c r="CD170" s="988" t="s">
        <v>4692</v>
      </c>
      <c r="CE170" s="1060">
        <v>33549.0</v>
      </c>
      <c r="CF170" s="923"/>
      <c r="CG170" s="988" t="s">
        <v>306</v>
      </c>
      <c r="CH170" s="988" t="s">
        <v>4684</v>
      </c>
      <c r="CI170" s="988">
        <v>2026.0</v>
      </c>
      <c r="CJ170" s="923"/>
      <c r="CK170" s="988" t="s">
        <v>306</v>
      </c>
      <c r="CL170" s="988">
        <v>9.532750558E9</v>
      </c>
      <c r="CM170" s="988" t="s">
        <v>2224</v>
      </c>
      <c r="CN170" s="923"/>
      <c r="CO170" s="988" t="b">
        <v>0</v>
      </c>
      <c r="CP170" s="988" t="s">
        <v>4693</v>
      </c>
      <c r="CQ170" s="988" t="s">
        <v>4694</v>
      </c>
      <c r="CR170" s="988" t="b">
        <v>0</v>
      </c>
      <c r="CS170" s="988" t="b">
        <v>0</v>
      </c>
      <c r="CT170" s="988" t="s">
        <v>3130</v>
      </c>
      <c r="CU170" s="923"/>
      <c r="CV170" s="988" t="s">
        <v>4695</v>
      </c>
      <c r="CW170" s="923"/>
      <c r="CX170" s="923"/>
      <c r="CY170" s="923"/>
      <c r="CZ170" s="988" t="s">
        <v>727</v>
      </c>
      <c r="DA170" s="923"/>
      <c r="DB170" s="988" t="s">
        <v>2228</v>
      </c>
      <c r="DC170" s="923"/>
      <c r="DD170" s="988" t="s">
        <v>4490</v>
      </c>
      <c r="DE170" s="988" t="s">
        <v>2296</v>
      </c>
      <c r="DF170" s="923"/>
      <c r="DG170" s="923"/>
      <c r="DH170" s="923"/>
      <c r="DJ170" s="1056"/>
    </row>
    <row r="171">
      <c r="A171" s="988">
        <v>2.068843278E9</v>
      </c>
      <c r="B171" s="988" t="s">
        <v>703</v>
      </c>
      <c r="C171" s="988" t="s">
        <v>704</v>
      </c>
      <c r="D171" s="988" t="s">
        <v>705</v>
      </c>
      <c r="E171" s="988" t="s">
        <v>4696</v>
      </c>
      <c r="F171" s="988" t="s">
        <v>32</v>
      </c>
      <c r="G171" s="923"/>
      <c r="H171" s="923"/>
      <c r="I171" s="923"/>
      <c r="J171" s="923"/>
      <c r="K171" s="923"/>
      <c r="L171" s="923"/>
      <c r="M171" s="923"/>
      <c r="N171" s="923"/>
      <c r="P171" s="988" t="s">
        <v>4697</v>
      </c>
      <c r="Q171" s="988" t="s">
        <v>706</v>
      </c>
      <c r="R171" s="923"/>
      <c r="S171" s="988" t="s">
        <v>4698</v>
      </c>
      <c r="T171" s="923"/>
      <c r="U171" s="988" t="b">
        <v>0</v>
      </c>
      <c r="V171" s="923"/>
      <c r="W171" s="923"/>
      <c r="X171" s="988" t="s">
        <v>184</v>
      </c>
      <c r="Y171" s="923"/>
      <c r="Z171" s="988" t="b">
        <v>0</v>
      </c>
      <c r="AA171" s="988" t="s">
        <v>4699</v>
      </c>
      <c r="AB171" s="988" t="s">
        <v>297</v>
      </c>
      <c r="AC171" s="988" t="b">
        <v>1</v>
      </c>
      <c r="AD171" s="988" t="b">
        <v>0</v>
      </c>
      <c r="AE171" s="988" t="b">
        <v>0</v>
      </c>
      <c r="AF171" s="988" t="b">
        <v>0</v>
      </c>
      <c r="AG171" s="988" t="b">
        <v>0</v>
      </c>
      <c r="AH171" s="988" t="b">
        <v>0</v>
      </c>
      <c r="AI171" s="923"/>
      <c r="AJ171" s="923"/>
      <c r="AK171" s="988" t="s">
        <v>4700</v>
      </c>
      <c r="AL171" s="988" t="s">
        <v>2286</v>
      </c>
      <c r="AM171" s="988" t="b">
        <v>1</v>
      </c>
      <c r="AN171" s="923"/>
      <c r="AO171" s="923"/>
      <c r="AP171" s="988" t="s">
        <v>255</v>
      </c>
      <c r="AQ171" s="988" t="s">
        <v>4701</v>
      </c>
      <c r="AR171" s="988" t="s">
        <v>2216</v>
      </c>
      <c r="AS171" s="988" t="s">
        <v>724</v>
      </c>
      <c r="AT171" s="988" t="s">
        <v>721</v>
      </c>
      <c r="AU171" s="988" t="s">
        <v>722</v>
      </c>
      <c r="AV171" s="988" t="s">
        <v>723</v>
      </c>
      <c r="AW171" s="988" t="s">
        <v>717</v>
      </c>
      <c r="AX171" s="988" t="b">
        <v>0</v>
      </c>
      <c r="AZ171" s="923"/>
      <c r="BA171" s="923"/>
      <c r="BB171" s="988" t="b">
        <v>0</v>
      </c>
      <c r="BC171" s="988" t="b">
        <v>0</v>
      </c>
      <c r="BD171" s="988" t="b">
        <v>0</v>
      </c>
      <c r="BE171" s="923"/>
      <c r="BF171" s="988" t="b">
        <v>0</v>
      </c>
      <c r="BG171" s="988" t="s">
        <v>718</v>
      </c>
      <c r="BH171" s="988" t="s">
        <v>2217</v>
      </c>
      <c r="BI171" s="923"/>
      <c r="BJ171" s="923"/>
      <c r="BL171" s="988" t="s">
        <v>4702</v>
      </c>
      <c r="BM171" s="988" t="s">
        <v>4703</v>
      </c>
      <c r="BN171" s="988" t="s">
        <v>4704</v>
      </c>
      <c r="BO171" s="988" t="s">
        <v>2206</v>
      </c>
      <c r="BP171" s="988" t="s">
        <v>2207</v>
      </c>
      <c r="BQ171" s="988" t="s">
        <v>2208</v>
      </c>
      <c r="BR171" s="923"/>
      <c r="BS171" s="988" t="s">
        <v>184</v>
      </c>
      <c r="BT171" s="923"/>
      <c r="BU171" s="988">
        <v>5.543680711E9</v>
      </c>
      <c r="BV171" s="923"/>
      <c r="BW171" s="988" t="s">
        <v>2220</v>
      </c>
      <c r="BX171" s="988" t="s">
        <v>4704</v>
      </c>
      <c r="BY171" s="988" t="s">
        <v>4705</v>
      </c>
      <c r="BZ171" s="923"/>
      <c r="CA171" s="988">
        <v>56370.0</v>
      </c>
      <c r="CB171" s="923"/>
      <c r="CC171" s="988" t="s">
        <v>297</v>
      </c>
      <c r="CD171" s="988" t="s">
        <v>4706</v>
      </c>
      <c r="CE171" s="1060">
        <v>26314.0</v>
      </c>
      <c r="CF171" s="923"/>
      <c r="CG171" s="923"/>
      <c r="CH171" s="988" t="s">
        <v>4707</v>
      </c>
      <c r="CI171" s="988">
        <v>2030.0</v>
      </c>
      <c r="CK171" s="923"/>
      <c r="CL171" s="988">
        <v>5.543680711E9</v>
      </c>
      <c r="CM171" s="988" t="s">
        <v>2224</v>
      </c>
      <c r="CN171" s="923"/>
      <c r="CO171" s="988" t="b">
        <v>0</v>
      </c>
      <c r="CP171" s="988" t="s">
        <v>4708</v>
      </c>
      <c r="CQ171" s="988" t="s">
        <v>2323</v>
      </c>
      <c r="CR171" s="988" t="b">
        <v>0</v>
      </c>
      <c r="CS171" s="988" t="b">
        <v>0</v>
      </c>
      <c r="CT171" s="988" t="s">
        <v>2787</v>
      </c>
      <c r="CU171" s="923"/>
      <c r="CV171" s="988" t="s">
        <v>4709</v>
      </c>
      <c r="CW171" s="923"/>
      <c r="CX171" s="923"/>
      <c r="CY171" s="923"/>
      <c r="CZ171" s="988" t="s">
        <v>727</v>
      </c>
      <c r="DA171" s="923"/>
      <c r="DB171" s="988" t="s">
        <v>2228</v>
      </c>
      <c r="DC171" s="923"/>
      <c r="DD171" s="988" t="s">
        <v>2327</v>
      </c>
      <c r="DE171" s="988" t="s">
        <v>2296</v>
      </c>
      <c r="DF171" s="923"/>
      <c r="DG171" s="923"/>
      <c r="DH171" s="923"/>
      <c r="DJ171" s="1056"/>
    </row>
    <row r="172">
      <c r="A172" s="988">
        <v>1.373617688E9</v>
      </c>
      <c r="B172" s="988" t="s">
        <v>989</v>
      </c>
      <c r="C172" s="988" t="s">
        <v>990</v>
      </c>
      <c r="D172" s="988" t="s">
        <v>991</v>
      </c>
      <c r="E172" s="988" t="s">
        <v>4710</v>
      </c>
      <c r="F172" s="988" t="s">
        <v>32</v>
      </c>
      <c r="G172" s="923"/>
      <c r="H172" s="923"/>
      <c r="I172" s="923"/>
      <c r="J172" s="923"/>
      <c r="K172" s="923"/>
      <c r="L172" s="923"/>
      <c r="M172" s="923"/>
      <c r="N172" s="923"/>
      <c r="O172" s="923"/>
      <c r="P172" s="988" t="s">
        <v>4711</v>
      </c>
      <c r="Q172" s="988" t="s">
        <v>706</v>
      </c>
      <c r="R172" s="923"/>
      <c r="S172" s="988" t="s">
        <v>4712</v>
      </c>
      <c r="T172" s="988" t="s">
        <v>2073</v>
      </c>
      <c r="U172" s="988" t="b">
        <v>0</v>
      </c>
      <c r="V172" s="923"/>
      <c r="W172" s="923"/>
      <c r="X172" s="988" t="s">
        <v>184</v>
      </c>
      <c r="Y172" s="923"/>
      <c r="Z172" s="988" t="b">
        <v>0</v>
      </c>
      <c r="AA172" s="988" t="s">
        <v>4713</v>
      </c>
      <c r="AB172" s="988" t="s">
        <v>4714</v>
      </c>
      <c r="AC172" s="988" t="b">
        <v>1</v>
      </c>
      <c r="AD172" s="988" t="b">
        <v>0</v>
      </c>
      <c r="AE172" s="988" t="b">
        <v>0</v>
      </c>
      <c r="AF172" s="988" t="b">
        <v>0</v>
      </c>
      <c r="AG172" s="988" t="b">
        <v>0</v>
      </c>
      <c r="AH172" s="988" t="b">
        <v>0</v>
      </c>
      <c r="AI172" s="923"/>
      <c r="AJ172" s="923"/>
      <c r="AK172" s="988" t="s">
        <v>4715</v>
      </c>
      <c r="AL172" s="988" t="s">
        <v>3581</v>
      </c>
      <c r="AM172" s="988" t="b">
        <v>1</v>
      </c>
      <c r="AN172" s="923"/>
      <c r="AO172" s="923"/>
      <c r="AP172" s="988" t="s">
        <v>255</v>
      </c>
      <c r="AQ172" s="988" t="s">
        <v>4716</v>
      </c>
      <c r="AR172" s="988" t="s">
        <v>2216</v>
      </c>
      <c r="AS172" s="988" t="s">
        <v>1200</v>
      </c>
      <c r="AT172" s="988" t="s">
        <v>721</v>
      </c>
      <c r="AU172" s="988" t="s">
        <v>722</v>
      </c>
      <c r="AV172" s="988" t="s">
        <v>723</v>
      </c>
      <c r="AW172" s="988" t="s">
        <v>717</v>
      </c>
      <c r="AX172" s="988" t="b">
        <v>0</v>
      </c>
      <c r="AZ172" s="923"/>
      <c r="BA172" s="923"/>
      <c r="BB172" s="988" t="b">
        <v>0</v>
      </c>
      <c r="BC172" s="988" t="b">
        <v>0</v>
      </c>
      <c r="BD172" s="988" t="b">
        <v>0</v>
      </c>
      <c r="BE172" s="923"/>
      <c r="BF172" s="988" t="b">
        <v>0</v>
      </c>
      <c r="BG172" s="988" t="s">
        <v>718</v>
      </c>
      <c r="BH172" s="988" t="s">
        <v>2217</v>
      </c>
      <c r="BI172" s="923"/>
      <c r="BJ172" s="923"/>
      <c r="BL172" s="923"/>
      <c r="BM172" s="988" t="s">
        <v>4717</v>
      </c>
      <c r="BN172" s="988" t="s">
        <v>4718</v>
      </c>
      <c r="BO172" s="988" t="s">
        <v>2206</v>
      </c>
      <c r="BP172" s="988" t="s">
        <v>2207</v>
      </c>
      <c r="BQ172" s="988" t="s">
        <v>2208</v>
      </c>
      <c r="BR172" s="923"/>
      <c r="BS172" s="923"/>
      <c r="BT172" s="923"/>
      <c r="BU172" s="988">
        <v>2.481151832E9</v>
      </c>
      <c r="BV172" s="923"/>
      <c r="BW172" s="988" t="s">
        <v>2220</v>
      </c>
      <c r="BX172" s="988" t="s">
        <v>4718</v>
      </c>
      <c r="BY172" s="988" t="s">
        <v>4719</v>
      </c>
      <c r="BZ172" s="988" t="s">
        <v>184</v>
      </c>
      <c r="CA172" s="988">
        <v>74128.0</v>
      </c>
      <c r="CB172" s="923"/>
      <c r="CC172" s="988" t="s">
        <v>297</v>
      </c>
      <c r="CD172" s="988" t="s">
        <v>4720</v>
      </c>
      <c r="CE172" s="1060">
        <v>30379.0</v>
      </c>
      <c r="CF172" s="923"/>
      <c r="CG172" s="988" t="s">
        <v>184</v>
      </c>
      <c r="CH172" s="988" t="s">
        <v>4721</v>
      </c>
      <c r="CI172" s="988">
        <v>2025.0</v>
      </c>
      <c r="CJ172" s="923"/>
      <c r="CK172" s="988" t="s">
        <v>184</v>
      </c>
      <c r="CL172" s="988" t="s">
        <v>4722</v>
      </c>
      <c r="CM172" s="988" t="s">
        <v>2224</v>
      </c>
      <c r="CN172" s="923"/>
      <c r="CO172" s="988" t="b">
        <v>0</v>
      </c>
      <c r="CP172" s="988" t="s">
        <v>4723</v>
      </c>
      <c r="CQ172" s="923"/>
      <c r="CR172" s="988" t="b">
        <v>0</v>
      </c>
      <c r="CS172" s="988" t="b">
        <v>0</v>
      </c>
      <c r="CT172" s="988" t="s">
        <v>4724</v>
      </c>
      <c r="CU172" s="923"/>
      <c r="CV172" s="988" t="s">
        <v>4725</v>
      </c>
      <c r="CW172" s="923"/>
      <c r="CX172" s="923"/>
      <c r="CY172" s="923"/>
      <c r="CZ172" s="988" t="s">
        <v>727</v>
      </c>
      <c r="DA172" s="923"/>
      <c r="DB172" s="988" t="s">
        <v>2228</v>
      </c>
      <c r="DC172" s="923"/>
      <c r="DD172" s="988" t="s">
        <v>376</v>
      </c>
      <c r="DE172" s="923"/>
      <c r="DF172" s="923"/>
      <c r="DG172" s="923"/>
      <c r="DH172" s="923"/>
      <c r="DJ172" s="1056"/>
    </row>
    <row r="173">
      <c r="A173" s="923"/>
      <c r="B173" s="988" t="s">
        <v>730</v>
      </c>
      <c r="C173" s="988" t="s">
        <v>731</v>
      </c>
      <c r="D173" s="988" t="s">
        <v>732</v>
      </c>
      <c r="E173" s="923"/>
      <c r="F173" s="988" t="s">
        <v>32</v>
      </c>
      <c r="H173" s="923"/>
      <c r="J173" s="1056"/>
      <c r="K173" s="1056"/>
      <c r="L173" s="923"/>
      <c r="M173" s="923"/>
      <c r="N173" s="923"/>
      <c r="O173" s="923"/>
      <c r="P173" s="988" t="s">
        <v>4726</v>
      </c>
      <c r="Q173" s="988" t="s">
        <v>706</v>
      </c>
      <c r="R173" s="923"/>
      <c r="S173" s="923"/>
      <c r="T173" s="923"/>
      <c r="U173" s="988" t="b">
        <v>0</v>
      </c>
      <c r="V173" s="923"/>
      <c r="W173" s="923"/>
      <c r="X173" s="923"/>
      <c r="Z173" s="988" t="b">
        <v>0</v>
      </c>
      <c r="AA173" s="988" t="s">
        <v>4727</v>
      </c>
      <c r="AB173" s="923"/>
      <c r="AC173" s="988" t="b">
        <v>1</v>
      </c>
      <c r="AD173" s="988" t="b">
        <v>0</v>
      </c>
      <c r="AE173" s="988" t="b">
        <v>0</v>
      </c>
      <c r="AF173" s="988" t="b">
        <v>0</v>
      </c>
      <c r="AG173" s="988" t="b">
        <v>0</v>
      </c>
      <c r="AH173" s="988" t="b">
        <v>0</v>
      </c>
      <c r="AI173" s="923"/>
      <c r="AJ173" s="923"/>
      <c r="AK173" s="988" t="s">
        <v>4728</v>
      </c>
      <c r="AL173" s="988" t="s">
        <v>2214</v>
      </c>
      <c r="AM173" s="988" t="b">
        <v>1</v>
      </c>
      <c r="AN173" s="923"/>
      <c r="AO173" s="923"/>
      <c r="AP173" s="923"/>
      <c r="AQ173" s="923"/>
      <c r="AR173" s="988" t="s">
        <v>2216</v>
      </c>
      <c r="AS173" s="923"/>
      <c r="AT173" s="988" t="s">
        <v>721</v>
      </c>
      <c r="AU173" s="988" t="s">
        <v>722</v>
      </c>
      <c r="AV173" s="988" t="s">
        <v>723</v>
      </c>
      <c r="AW173" s="988" t="s">
        <v>717</v>
      </c>
      <c r="AX173" s="988" t="b">
        <v>0</v>
      </c>
      <c r="BA173" s="923"/>
      <c r="BB173" s="988" t="b">
        <v>0</v>
      </c>
      <c r="BC173" s="988" t="b">
        <v>0</v>
      </c>
      <c r="BD173" s="988" t="b">
        <v>0</v>
      </c>
      <c r="BE173" s="923"/>
      <c r="BF173" s="988" t="b">
        <v>0</v>
      </c>
      <c r="BG173" s="988" t="s">
        <v>718</v>
      </c>
      <c r="BH173" s="988" t="s">
        <v>2217</v>
      </c>
      <c r="BI173" s="923"/>
      <c r="BJ173" s="923"/>
      <c r="BL173" s="923"/>
      <c r="BM173" s="988" t="s">
        <v>4729</v>
      </c>
      <c r="BN173" s="988" t="s">
        <v>4730</v>
      </c>
      <c r="BO173" s="988" t="s">
        <v>2206</v>
      </c>
      <c r="BP173" s="988" t="s">
        <v>2207</v>
      </c>
      <c r="BQ173" s="988" t="s">
        <v>2208</v>
      </c>
      <c r="BR173" s="923"/>
      <c r="BS173" s="923"/>
      <c r="BU173" s="923"/>
      <c r="BW173" s="923"/>
      <c r="BX173" s="988" t="s">
        <v>4730</v>
      </c>
      <c r="BY173" s="988" t="s">
        <v>4731</v>
      </c>
      <c r="BZ173" s="923"/>
      <c r="CA173" s="988">
        <v>76110.0</v>
      </c>
      <c r="CB173" s="923"/>
      <c r="CC173" s="988" t="s">
        <v>297</v>
      </c>
      <c r="CD173" s="988" t="s">
        <v>4732</v>
      </c>
      <c r="CE173" s="1056"/>
      <c r="CF173" s="923"/>
      <c r="CG173" s="923"/>
      <c r="CH173" s="988" t="s">
        <v>3215</v>
      </c>
      <c r="CI173" s="923"/>
      <c r="CJ173" s="923"/>
      <c r="CK173" s="923"/>
      <c r="CL173" s="923"/>
      <c r="CM173" s="988" t="s">
        <v>2224</v>
      </c>
      <c r="CN173" s="923"/>
      <c r="CO173" s="988" t="b">
        <v>0</v>
      </c>
      <c r="CP173" s="988" t="s">
        <v>4733</v>
      </c>
      <c r="CQ173" s="923"/>
      <c r="CR173" s="988" t="b">
        <v>0</v>
      </c>
      <c r="CS173" s="988" t="b">
        <v>0</v>
      </c>
      <c r="CT173" s="988" t="s">
        <v>3098</v>
      </c>
      <c r="CU173" s="923"/>
      <c r="CV173" s="988" t="s">
        <v>3690</v>
      </c>
      <c r="CW173" s="923"/>
      <c r="CX173" s="923"/>
      <c r="CY173" s="923"/>
      <c r="CZ173" s="988" t="s">
        <v>727</v>
      </c>
      <c r="DA173" s="923"/>
      <c r="DB173" s="923"/>
      <c r="DC173" s="923"/>
      <c r="DD173" s="988" t="s">
        <v>2229</v>
      </c>
      <c r="DE173" s="923"/>
      <c r="DF173" s="923"/>
      <c r="DG173" s="923"/>
      <c r="DH173" s="923"/>
      <c r="DJ173" s="1056"/>
    </row>
    <row r="174">
      <c r="A174" s="988">
        <v>1.716402775E9</v>
      </c>
      <c r="B174" s="988" t="s">
        <v>929</v>
      </c>
      <c r="C174" s="988" t="s">
        <v>930</v>
      </c>
      <c r="D174" s="988" t="s">
        <v>931</v>
      </c>
      <c r="E174" s="988" t="s">
        <v>4734</v>
      </c>
      <c r="F174" s="988" t="s">
        <v>32</v>
      </c>
      <c r="G174" s="923"/>
      <c r="H174" s="923"/>
      <c r="I174" s="923"/>
      <c r="J174" s="923"/>
      <c r="K174" s="923"/>
      <c r="L174" s="923"/>
      <c r="M174" s="923"/>
      <c r="N174" s="923"/>
      <c r="O174" s="923"/>
      <c r="P174" s="988" t="s">
        <v>4735</v>
      </c>
      <c r="Q174" s="988" t="s">
        <v>706</v>
      </c>
      <c r="R174" s="923"/>
      <c r="S174" s="988" t="s">
        <v>4736</v>
      </c>
      <c r="T174" s="988" t="s">
        <v>2073</v>
      </c>
      <c r="U174" s="988" t="b">
        <v>0</v>
      </c>
      <c r="V174" s="923"/>
      <c r="W174" s="923"/>
      <c r="X174" s="988" t="s">
        <v>306</v>
      </c>
      <c r="Y174" s="923"/>
      <c r="Z174" s="988" t="b">
        <v>0</v>
      </c>
      <c r="AA174" s="988" t="s">
        <v>4737</v>
      </c>
      <c r="AB174" s="988" t="s">
        <v>298</v>
      </c>
      <c r="AC174" s="988" t="b">
        <v>1</v>
      </c>
      <c r="AD174" s="988" t="b">
        <v>0</v>
      </c>
      <c r="AE174" s="988" t="b">
        <v>0</v>
      </c>
      <c r="AF174" s="988" t="b">
        <v>0</v>
      </c>
      <c r="AG174" s="988" t="b">
        <v>0</v>
      </c>
      <c r="AH174" s="988" t="b">
        <v>0</v>
      </c>
      <c r="AI174" s="923"/>
      <c r="AJ174" s="923"/>
      <c r="AK174" s="988" t="s">
        <v>4738</v>
      </c>
      <c r="AL174" s="988" t="s">
        <v>2214</v>
      </c>
      <c r="AM174" s="988" t="b">
        <v>1</v>
      </c>
      <c r="AN174" s="923"/>
      <c r="AO174" s="923"/>
      <c r="AP174" s="988" t="s">
        <v>255</v>
      </c>
      <c r="AQ174" s="988" t="s">
        <v>4739</v>
      </c>
      <c r="AR174" s="988" t="s">
        <v>2216</v>
      </c>
      <c r="AS174" s="988" t="s">
        <v>724</v>
      </c>
      <c r="AT174" s="988" t="s">
        <v>721</v>
      </c>
      <c r="AU174" s="988" t="s">
        <v>722</v>
      </c>
      <c r="AV174" s="988" t="s">
        <v>723</v>
      </c>
      <c r="AW174" s="988" t="s">
        <v>717</v>
      </c>
      <c r="AX174" s="988" t="b">
        <v>0</v>
      </c>
      <c r="AZ174" s="923"/>
      <c r="BA174" s="923"/>
      <c r="BB174" s="988" t="b">
        <v>0</v>
      </c>
      <c r="BC174" s="988" t="b">
        <v>0</v>
      </c>
      <c r="BD174" s="988" t="b">
        <v>0</v>
      </c>
      <c r="BE174" s="923"/>
      <c r="BF174" s="988" t="b">
        <v>0</v>
      </c>
      <c r="BG174" s="988" t="s">
        <v>718</v>
      </c>
      <c r="BH174" s="988" t="s">
        <v>2217</v>
      </c>
      <c r="BI174" s="923"/>
      <c r="BJ174" s="923"/>
      <c r="BL174" s="923"/>
      <c r="BM174" s="988" t="s">
        <v>3925</v>
      </c>
      <c r="BN174" s="988" t="s">
        <v>4740</v>
      </c>
      <c r="BO174" s="988" t="s">
        <v>2206</v>
      </c>
      <c r="BP174" s="988" t="s">
        <v>2207</v>
      </c>
      <c r="BQ174" s="988" t="s">
        <v>2208</v>
      </c>
      <c r="BR174" s="923"/>
      <c r="BS174" s="923"/>
      <c r="BT174" s="923"/>
      <c r="BU174" s="988">
        <v>7.443577938E9</v>
      </c>
      <c r="BV174" s="923"/>
      <c r="BW174" s="988" t="s">
        <v>2220</v>
      </c>
      <c r="BX174" s="988" t="s">
        <v>4740</v>
      </c>
      <c r="BY174" s="988" t="s">
        <v>4741</v>
      </c>
      <c r="BZ174" s="923"/>
      <c r="CA174" s="988">
        <v>94748.0</v>
      </c>
      <c r="CB174" s="923"/>
      <c r="CC174" s="988" t="s">
        <v>297</v>
      </c>
      <c r="CD174" s="988" t="s">
        <v>4742</v>
      </c>
      <c r="CE174" s="1060">
        <v>26247.0</v>
      </c>
      <c r="CF174" s="923"/>
      <c r="CG174" s="923"/>
      <c r="CH174" s="988" t="s">
        <v>4743</v>
      </c>
      <c r="CI174" s="988">
        <v>2028.0</v>
      </c>
      <c r="CJ174" s="923"/>
      <c r="CK174" s="923"/>
      <c r="CL174" s="988">
        <v>7.443577938E9</v>
      </c>
      <c r="CM174" s="988" t="s">
        <v>2224</v>
      </c>
      <c r="CN174" s="923"/>
      <c r="CO174" s="988" t="b">
        <v>0</v>
      </c>
      <c r="CP174" s="988" t="s">
        <v>4744</v>
      </c>
      <c r="CQ174" s="923"/>
      <c r="CR174" s="988" t="b">
        <v>0</v>
      </c>
      <c r="CS174" s="988" t="b">
        <v>0</v>
      </c>
      <c r="CT174" s="988" t="s">
        <v>2650</v>
      </c>
      <c r="CU174" s="923"/>
      <c r="CV174" s="988" t="s">
        <v>4745</v>
      </c>
      <c r="CW174" s="923"/>
      <c r="CX174" s="923"/>
      <c r="CY174" s="923"/>
      <c r="CZ174" s="988" t="s">
        <v>727</v>
      </c>
      <c r="DA174" s="923"/>
      <c r="DB174" s="988" t="s">
        <v>2228</v>
      </c>
      <c r="DC174" s="923"/>
      <c r="DD174" s="988" t="s">
        <v>2367</v>
      </c>
      <c r="DE174" s="923"/>
      <c r="DF174" s="923"/>
      <c r="DG174" s="923"/>
      <c r="DH174" s="923"/>
    </row>
    <row r="175">
      <c r="A175" s="988">
        <v>1.724910132E9</v>
      </c>
      <c r="B175" s="988" t="s">
        <v>929</v>
      </c>
      <c r="C175" s="988" t="s">
        <v>930</v>
      </c>
      <c r="D175" s="988" t="s">
        <v>931</v>
      </c>
      <c r="E175" s="988" t="s">
        <v>4746</v>
      </c>
      <c r="F175" s="988" t="s">
        <v>32</v>
      </c>
      <c r="G175" s="923"/>
      <c r="H175" s="923"/>
      <c r="I175" s="923"/>
      <c r="J175" s="923"/>
      <c r="K175" s="923"/>
      <c r="L175" s="923"/>
      <c r="M175" s="923"/>
      <c r="N175" s="923"/>
      <c r="P175" s="988" t="s">
        <v>4747</v>
      </c>
      <c r="Q175" s="988" t="s">
        <v>706</v>
      </c>
      <c r="R175" s="923"/>
      <c r="S175" s="988" t="s">
        <v>4748</v>
      </c>
      <c r="T175" s="988" t="s">
        <v>2073</v>
      </c>
      <c r="U175" s="988" t="b">
        <v>0</v>
      </c>
      <c r="V175" s="988" t="s">
        <v>306</v>
      </c>
      <c r="W175" s="988" t="s">
        <v>2281</v>
      </c>
      <c r="X175" s="988" t="s">
        <v>306</v>
      </c>
      <c r="Y175" s="923"/>
      <c r="Z175" s="988" t="b">
        <v>0</v>
      </c>
      <c r="AA175" s="988" t="s">
        <v>4749</v>
      </c>
      <c r="AB175" s="988" t="s">
        <v>4750</v>
      </c>
      <c r="AC175" s="988" t="b">
        <v>1</v>
      </c>
      <c r="AD175" s="988" t="b">
        <v>0</v>
      </c>
      <c r="AE175" s="988" t="b">
        <v>0</v>
      </c>
      <c r="AF175" s="988" t="b">
        <v>0</v>
      </c>
      <c r="AG175" s="988" t="b">
        <v>0</v>
      </c>
      <c r="AH175" s="988" t="b">
        <v>0</v>
      </c>
      <c r="AI175" s="923"/>
      <c r="AJ175" s="923"/>
      <c r="AK175" s="988" t="s">
        <v>4686</v>
      </c>
      <c r="AL175" s="988" t="s">
        <v>2286</v>
      </c>
      <c r="AM175" s="988" t="b">
        <v>1</v>
      </c>
      <c r="AN175" s="923"/>
      <c r="AO175" s="988" t="s">
        <v>306</v>
      </c>
      <c r="AP175" s="988" t="s">
        <v>255</v>
      </c>
      <c r="AQ175" s="988" t="s">
        <v>4751</v>
      </c>
      <c r="AR175" s="988" t="s">
        <v>2216</v>
      </c>
      <c r="AS175" s="988" t="s">
        <v>724</v>
      </c>
      <c r="AT175" s="988" t="s">
        <v>721</v>
      </c>
      <c r="AU175" s="988" t="s">
        <v>722</v>
      </c>
      <c r="AV175" s="988" t="s">
        <v>723</v>
      </c>
      <c r="AW175" s="988" t="s">
        <v>717</v>
      </c>
      <c r="AX175" s="988" t="b">
        <v>0</v>
      </c>
      <c r="AZ175" s="923"/>
      <c r="BA175" s="923"/>
      <c r="BB175" s="988" t="b">
        <v>0</v>
      </c>
      <c r="BC175" s="988" t="b">
        <v>0</v>
      </c>
      <c r="BD175" s="988" t="b">
        <v>0</v>
      </c>
      <c r="BE175" s="923"/>
      <c r="BF175" s="988" t="b">
        <v>0</v>
      </c>
      <c r="BG175" s="988" t="s">
        <v>718</v>
      </c>
      <c r="BH175" s="988" t="s">
        <v>2217</v>
      </c>
      <c r="BI175" s="923"/>
      <c r="BJ175" s="923"/>
      <c r="BL175" s="988" t="s">
        <v>4752</v>
      </c>
      <c r="BM175" s="988" t="s">
        <v>4753</v>
      </c>
      <c r="BN175" s="988" t="s">
        <v>4754</v>
      </c>
      <c r="BO175" s="988" t="s">
        <v>2206</v>
      </c>
      <c r="BP175" s="988" t="s">
        <v>2207</v>
      </c>
      <c r="BQ175" s="988" t="s">
        <v>2208</v>
      </c>
      <c r="BR175" s="923"/>
      <c r="BS175" s="988" t="s">
        <v>306</v>
      </c>
      <c r="BT175" s="923"/>
      <c r="BU175" s="988">
        <v>3.411024003E9</v>
      </c>
      <c r="BV175" s="923"/>
      <c r="BW175" s="988" t="s">
        <v>3042</v>
      </c>
      <c r="BX175" s="988" t="s">
        <v>4754</v>
      </c>
      <c r="BY175" s="988" t="s">
        <v>4755</v>
      </c>
      <c r="BZ175" s="988" t="s">
        <v>306</v>
      </c>
      <c r="CA175" s="988">
        <v>49000.0</v>
      </c>
      <c r="CB175" s="923"/>
      <c r="CC175" s="988" t="s">
        <v>297</v>
      </c>
      <c r="CD175" s="988" t="s">
        <v>4756</v>
      </c>
      <c r="CE175" s="1060">
        <v>30172.0</v>
      </c>
      <c r="CF175" s="923"/>
      <c r="CG175" s="988" t="s">
        <v>306</v>
      </c>
      <c r="CH175" s="988" t="s">
        <v>4757</v>
      </c>
      <c r="CI175" s="988">
        <v>2028.0</v>
      </c>
      <c r="CK175" s="988" t="s">
        <v>306</v>
      </c>
      <c r="CL175" s="988">
        <v>3.411024003E9</v>
      </c>
      <c r="CM175" s="988" t="s">
        <v>2224</v>
      </c>
      <c r="CN175" s="923"/>
      <c r="CO175" s="988" t="b">
        <v>0</v>
      </c>
      <c r="CP175" s="988" t="s">
        <v>4758</v>
      </c>
      <c r="CQ175" s="923"/>
      <c r="CR175" s="988" t="b">
        <v>0</v>
      </c>
      <c r="CS175" s="988" t="b">
        <v>0</v>
      </c>
      <c r="CT175" s="988" t="s">
        <v>4759</v>
      </c>
      <c r="CU175" s="923"/>
      <c r="CV175" s="988" t="s">
        <v>4760</v>
      </c>
      <c r="CW175" s="923"/>
      <c r="CX175" s="923"/>
      <c r="CY175" s="923"/>
      <c r="CZ175" s="988" t="s">
        <v>727</v>
      </c>
      <c r="DA175" s="923"/>
      <c r="DB175" s="988" t="s">
        <v>2228</v>
      </c>
      <c r="DC175" s="923"/>
      <c r="DD175" s="988" t="s">
        <v>2553</v>
      </c>
      <c r="DE175" s="923"/>
      <c r="DF175" s="923"/>
      <c r="DG175" s="923"/>
      <c r="DH175" s="923"/>
      <c r="DJ175" s="1056"/>
    </row>
    <row r="176">
      <c r="A176" s="988">
        <v>1.268940383E9</v>
      </c>
      <c r="B176" s="988" t="s">
        <v>929</v>
      </c>
      <c r="C176" s="988" t="s">
        <v>930</v>
      </c>
      <c r="D176" s="988" t="s">
        <v>931</v>
      </c>
      <c r="E176" s="988" t="s">
        <v>4761</v>
      </c>
      <c r="F176" s="988" t="s">
        <v>32</v>
      </c>
      <c r="G176" s="923"/>
      <c r="H176" s="923"/>
      <c r="I176" s="923"/>
      <c r="J176" s="923"/>
      <c r="K176" s="923"/>
      <c r="L176" s="923"/>
      <c r="M176" s="923"/>
      <c r="N176" s="923"/>
      <c r="O176" s="923"/>
      <c r="P176" s="988" t="s">
        <v>4762</v>
      </c>
      <c r="Q176" s="988" t="s">
        <v>706</v>
      </c>
      <c r="R176" s="923"/>
      <c r="S176" s="988" t="s">
        <v>4763</v>
      </c>
      <c r="T176" s="988" t="s">
        <v>2073</v>
      </c>
      <c r="U176" s="988" t="b">
        <v>0</v>
      </c>
      <c r="V176" s="923"/>
      <c r="W176" s="923"/>
      <c r="X176" s="988" t="s">
        <v>306</v>
      </c>
      <c r="Y176" s="923"/>
      <c r="Z176" s="988" t="b">
        <v>0</v>
      </c>
      <c r="AA176" s="988" t="s">
        <v>4764</v>
      </c>
      <c r="AB176" s="988" t="s">
        <v>4765</v>
      </c>
      <c r="AC176" s="988" t="b">
        <v>1</v>
      </c>
      <c r="AD176" s="988" t="b">
        <v>0</v>
      </c>
      <c r="AE176" s="988" t="b">
        <v>0</v>
      </c>
      <c r="AF176" s="988" t="b">
        <v>0</v>
      </c>
      <c r="AG176" s="988" t="b">
        <v>0</v>
      </c>
      <c r="AH176" s="988" t="b">
        <v>0</v>
      </c>
      <c r="AI176" s="923"/>
      <c r="AJ176" s="923"/>
      <c r="AK176" s="988" t="s">
        <v>4766</v>
      </c>
      <c r="AL176" s="988" t="s">
        <v>3581</v>
      </c>
      <c r="AM176" s="988" t="b">
        <v>1</v>
      </c>
      <c r="AN176" s="923"/>
      <c r="AO176" s="923"/>
      <c r="AP176" s="988" t="s">
        <v>255</v>
      </c>
      <c r="AQ176" s="988" t="s">
        <v>4767</v>
      </c>
      <c r="AR176" s="988" t="s">
        <v>2216</v>
      </c>
      <c r="AS176" s="988" t="s">
        <v>1200</v>
      </c>
      <c r="AT176" s="988" t="s">
        <v>721</v>
      </c>
      <c r="AU176" s="988" t="s">
        <v>722</v>
      </c>
      <c r="AV176" s="988" t="s">
        <v>723</v>
      </c>
      <c r="AW176" s="988" t="s">
        <v>717</v>
      </c>
      <c r="AX176" s="988" t="b">
        <v>0</v>
      </c>
      <c r="AZ176" s="923"/>
      <c r="BA176" s="923"/>
      <c r="BB176" s="988" t="b">
        <v>0</v>
      </c>
      <c r="BC176" s="988" t="b">
        <v>0</v>
      </c>
      <c r="BD176" s="988" t="b">
        <v>0</v>
      </c>
      <c r="BE176" s="923"/>
      <c r="BF176" s="988" t="b">
        <v>0</v>
      </c>
      <c r="BG176" s="988" t="s">
        <v>718</v>
      </c>
      <c r="BH176" s="988" t="s">
        <v>2217</v>
      </c>
      <c r="BI176" s="923"/>
      <c r="BJ176" s="923"/>
      <c r="BL176" s="923"/>
      <c r="BM176" s="988" t="s">
        <v>4768</v>
      </c>
      <c r="BN176" s="988" t="s">
        <v>4769</v>
      </c>
      <c r="BO176" s="988" t="s">
        <v>2206</v>
      </c>
      <c r="BP176" s="988" t="s">
        <v>2207</v>
      </c>
      <c r="BQ176" s="988" t="s">
        <v>2208</v>
      </c>
      <c r="BR176" s="923"/>
      <c r="BS176" s="923"/>
      <c r="BT176" s="923"/>
      <c r="BU176" s="988">
        <v>3.141197595E9</v>
      </c>
      <c r="BV176" s="923"/>
      <c r="BW176" s="988" t="s">
        <v>2220</v>
      </c>
      <c r="BX176" s="988" t="s">
        <v>4770</v>
      </c>
      <c r="BY176" s="988" t="s">
        <v>4771</v>
      </c>
      <c r="BZ176" s="923"/>
      <c r="CA176" s="988">
        <v>28839.0</v>
      </c>
      <c r="CB176" s="923"/>
      <c r="CC176" s="988" t="s">
        <v>297</v>
      </c>
      <c r="CD176" s="988" t="s">
        <v>4772</v>
      </c>
      <c r="CE176" s="1060">
        <v>22766.0</v>
      </c>
      <c r="CG176" s="923"/>
      <c r="CH176" s="988" t="s">
        <v>4773</v>
      </c>
      <c r="CI176" s="988">
        <v>2024.0</v>
      </c>
      <c r="CJ176" s="923"/>
      <c r="CK176" s="923"/>
      <c r="CL176" s="988">
        <v>3.141197595E9</v>
      </c>
      <c r="CM176" s="988" t="s">
        <v>2224</v>
      </c>
      <c r="CN176" s="923"/>
      <c r="CO176" s="988" t="b">
        <v>0</v>
      </c>
      <c r="CP176" s="988" t="s">
        <v>4774</v>
      </c>
      <c r="CQ176" s="923"/>
      <c r="CR176" s="988" t="b">
        <v>0</v>
      </c>
      <c r="CS176" s="988" t="b">
        <v>0</v>
      </c>
      <c r="CT176" s="988" t="s">
        <v>4775</v>
      </c>
      <c r="CU176" s="923"/>
      <c r="CV176" s="988" t="s">
        <v>4776</v>
      </c>
      <c r="CW176" s="923"/>
      <c r="CX176" s="923"/>
      <c r="CY176" s="923"/>
      <c r="CZ176" s="988" t="s">
        <v>727</v>
      </c>
      <c r="DA176" s="923"/>
      <c r="DB176" s="988" t="s">
        <v>2228</v>
      </c>
      <c r="DC176" s="923"/>
      <c r="DD176" s="988" t="s">
        <v>4777</v>
      </c>
      <c r="DE176" s="923"/>
      <c r="DF176" s="923"/>
      <c r="DG176" s="923"/>
      <c r="DH176" s="923"/>
      <c r="DJ176" s="1056"/>
    </row>
    <row r="177">
      <c r="A177" s="988">
        <v>1.590712605E9</v>
      </c>
      <c r="B177" s="988" t="s">
        <v>989</v>
      </c>
      <c r="C177" s="988" t="s">
        <v>990</v>
      </c>
      <c r="D177" s="988" t="s">
        <v>991</v>
      </c>
      <c r="E177" s="988" t="s">
        <v>4778</v>
      </c>
      <c r="F177" s="988" t="s">
        <v>32</v>
      </c>
      <c r="G177" s="923"/>
      <c r="H177" s="923"/>
      <c r="I177" s="923"/>
      <c r="J177" s="923"/>
      <c r="K177" s="923"/>
      <c r="L177" s="923"/>
      <c r="M177" s="923"/>
      <c r="N177" s="923"/>
      <c r="P177" s="988" t="s">
        <v>4779</v>
      </c>
      <c r="Q177" s="988" t="s">
        <v>706</v>
      </c>
      <c r="R177" s="923"/>
      <c r="S177" s="988" t="s">
        <v>4780</v>
      </c>
      <c r="T177" s="988" t="s">
        <v>2073</v>
      </c>
      <c r="U177" s="988" t="b">
        <v>0</v>
      </c>
      <c r="V177" s="988" t="s">
        <v>306</v>
      </c>
      <c r="W177" s="923"/>
      <c r="X177" s="988" t="s">
        <v>306</v>
      </c>
      <c r="Y177" s="923"/>
      <c r="Z177" s="988" t="b">
        <v>0</v>
      </c>
      <c r="AA177" s="988" t="s">
        <v>4781</v>
      </c>
      <c r="AB177" s="988" t="s">
        <v>297</v>
      </c>
      <c r="AC177" s="988" t="b">
        <v>1</v>
      </c>
      <c r="AD177" s="988" t="b">
        <v>0</v>
      </c>
      <c r="AE177" s="988" t="b">
        <v>0</v>
      </c>
      <c r="AF177" s="988" t="b">
        <v>0</v>
      </c>
      <c r="AG177" s="988" t="b">
        <v>0</v>
      </c>
      <c r="AH177" s="988" t="b">
        <v>0</v>
      </c>
      <c r="AI177" s="923"/>
      <c r="AJ177" s="923"/>
      <c r="AK177" s="988" t="s">
        <v>4782</v>
      </c>
      <c r="AL177" s="988" t="s">
        <v>3850</v>
      </c>
      <c r="AM177" s="988" t="b">
        <v>1</v>
      </c>
      <c r="AN177" s="923"/>
      <c r="AO177" s="988" t="s">
        <v>306</v>
      </c>
      <c r="AP177" s="988" t="s">
        <v>255</v>
      </c>
      <c r="AQ177" s="988" t="s">
        <v>4783</v>
      </c>
      <c r="AR177" s="988" t="s">
        <v>2216</v>
      </c>
      <c r="AS177" s="988" t="s">
        <v>1200</v>
      </c>
      <c r="AT177" s="988" t="s">
        <v>721</v>
      </c>
      <c r="AU177" s="988" t="s">
        <v>722</v>
      </c>
      <c r="AV177" s="988" t="s">
        <v>723</v>
      </c>
      <c r="AW177" s="988" t="s">
        <v>717</v>
      </c>
      <c r="AX177" s="988" t="b">
        <v>0</v>
      </c>
      <c r="AZ177" s="923"/>
      <c r="BA177" s="923"/>
      <c r="BB177" s="988" t="b">
        <v>0</v>
      </c>
      <c r="BC177" s="988" t="b">
        <v>0</v>
      </c>
      <c r="BD177" s="988" t="b">
        <v>0</v>
      </c>
      <c r="BE177" s="923"/>
      <c r="BF177" s="988" t="b">
        <v>0</v>
      </c>
      <c r="BG177" s="988" t="s">
        <v>718</v>
      </c>
      <c r="BH177" s="988" t="s">
        <v>2217</v>
      </c>
      <c r="BI177" s="923"/>
      <c r="BJ177" s="923"/>
      <c r="BL177" s="988" t="s">
        <v>306</v>
      </c>
      <c r="BM177" s="988" t="s">
        <v>4784</v>
      </c>
      <c r="BN177" s="988" t="s">
        <v>4785</v>
      </c>
      <c r="BO177" s="988" t="s">
        <v>2614</v>
      </c>
      <c r="BP177" s="988" t="s">
        <v>2615</v>
      </c>
      <c r="BQ177" s="988" t="s">
        <v>2616</v>
      </c>
      <c r="BR177" s="923"/>
      <c r="BS177" s="988" t="s">
        <v>306</v>
      </c>
      <c r="BT177" s="923"/>
      <c r="BU177" s="988" t="s">
        <v>4786</v>
      </c>
      <c r="BV177" s="923"/>
      <c r="BW177" s="988" t="s">
        <v>2220</v>
      </c>
      <c r="BX177" s="988" t="s">
        <v>4785</v>
      </c>
      <c r="BY177" s="988" t="s">
        <v>4787</v>
      </c>
      <c r="BZ177" s="988" t="s">
        <v>306</v>
      </c>
      <c r="CA177" s="988">
        <v>14650.0</v>
      </c>
      <c r="CB177" s="923"/>
      <c r="CC177" s="988" t="s">
        <v>297</v>
      </c>
      <c r="CD177" s="988" t="s">
        <v>4788</v>
      </c>
      <c r="CE177" s="1060">
        <v>20226.0</v>
      </c>
      <c r="CG177" s="988" t="s">
        <v>306</v>
      </c>
      <c r="CH177" s="988" t="s">
        <v>2681</v>
      </c>
      <c r="CI177" s="988">
        <v>2027.0</v>
      </c>
      <c r="CK177" s="988" t="s">
        <v>306</v>
      </c>
      <c r="CL177" s="988">
        <v>5.529627755E9</v>
      </c>
      <c r="CM177" s="988" t="s">
        <v>2224</v>
      </c>
      <c r="CN177" s="923"/>
      <c r="CO177" s="988" t="b">
        <v>0</v>
      </c>
      <c r="CP177" s="988" t="s">
        <v>4789</v>
      </c>
      <c r="CQ177" s="923"/>
      <c r="CR177" s="988" t="b">
        <v>0</v>
      </c>
      <c r="CS177" s="988" t="b">
        <v>0</v>
      </c>
      <c r="CT177" s="988" t="s">
        <v>3792</v>
      </c>
      <c r="CU177" s="923"/>
      <c r="CV177" s="988" t="s">
        <v>4790</v>
      </c>
      <c r="CW177" s="923"/>
      <c r="CX177" s="923"/>
      <c r="CY177" s="923"/>
      <c r="CZ177" s="988" t="s">
        <v>727</v>
      </c>
      <c r="DA177" s="923"/>
      <c r="DB177" s="988" t="s">
        <v>2228</v>
      </c>
      <c r="DC177" s="923"/>
      <c r="DD177" s="988" t="s">
        <v>2234</v>
      </c>
      <c r="DE177" s="923"/>
      <c r="DF177" s="923"/>
      <c r="DG177" s="923"/>
      <c r="DH177" s="923"/>
    </row>
    <row r="178">
      <c r="A178" s="988">
        <v>2.693654047E9</v>
      </c>
      <c r="B178" s="988" t="s">
        <v>929</v>
      </c>
      <c r="C178" s="988" t="s">
        <v>930</v>
      </c>
      <c r="D178" s="988" t="s">
        <v>931</v>
      </c>
      <c r="E178" s="988" t="s">
        <v>4791</v>
      </c>
      <c r="F178" s="988" t="s">
        <v>32</v>
      </c>
      <c r="G178" s="923"/>
      <c r="H178" s="923"/>
      <c r="I178" s="923"/>
      <c r="J178" s="923"/>
      <c r="K178" s="923"/>
      <c r="L178" s="923"/>
      <c r="M178" s="923"/>
      <c r="P178" s="988" t="s">
        <v>4792</v>
      </c>
      <c r="Q178" s="988" t="s">
        <v>706</v>
      </c>
      <c r="R178" s="923"/>
      <c r="S178" s="988" t="s">
        <v>345</v>
      </c>
      <c r="T178" s="988" t="s">
        <v>2073</v>
      </c>
      <c r="U178" s="988" t="b">
        <v>0</v>
      </c>
      <c r="V178" s="988" t="s">
        <v>306</v>
      </c>
      <c r="W178" s="988" t="s">
        <v>2332</v>
      </c>
      <c r="X178" s="988" t="s">
        <v>306</v>
      </c>
      <c r="Y178" s="923"/>
      <c r="Z178" s="988" t="b">
        <v>0</v>
      </c>
      <c r="AA178" s="988" t="s">
        <v>4793</v>
      </c>
      <c r="AB178" s="988" t="s">
        <v>4794</v>
      </c>
      <c r="AC178" s="988" t="b">
        <v>1</v>
      </c>
      <c r="AD178" s="988" t="b">
        <v>0</v>
      </c>
      <c r="AE178" s="988" t="b">
        <v>0</v>
      </c>
      <c r="AF178" s="988" t="b">
        <v>0</v>
      </c>
      <c r="AG178" s="988" t="b">
        <v>0</v>
      </c>
      <c r="AH178" s="988" t="b">
        <v>0</v>
      </c>
      <c r="AI178" s="923"/>
      <c r="AJ178" s="923"/>
      <c r="AK178" s="988" t="s">
        <v>4795</v>
      </c>
      <c r="AL178" s="988" t="s">
        <v>2286</v>
      </c>
      <c r="AM178" s="988" t="b">
        <v>1</v>
      </c>
      <c r="AN178" s="923"/>
      <c r="AO178" s="988" t="s">
        <v>306</v>
      </c>
      <c r="AP178" s="988" t="s">
        <v>255</v>
      </c>
      <c r="AQ178" s="988" t="s">
        <v>4796</v>
      </c>
      <c r="AR178" s="988" t="s">
        <v>2216</v>
      </c>
      <c r="AS178" s="988" t="s">
        <v>724</v>
      </c>
      <c r="AT178" s="988" t="s">
        <v>721</v>
      </c>
      <c r="AU178" s="988" t="s">
        <v>722</v>
      </c>
      <c r="AV178" s="988" t="s">
        <v>723</v>
      </c>
      <c r="AW178" s="988" t="s">
        <v>717</v>
      </c>
      <c r="AX178" s="988" t="b">
        <v>0</v>
      </c>
      <c r="AZ178" s="923"/>
      <c r="BA178" s="923"/>
      <c r="BB178" s="988" t="b">
        <v>0</v>
      </c>
      <c r="BC178" s="988" t="b">
        <v>0</v>
      </c>
      <c r="BD178" s="988" t="b">
        <v>0</v>
      </c>
      <c r="BE178" s="923"/>
      <c r="BF178" s="988" t="b">
        <v>0</v>
      </c>
      <c r="BG178" s="988" t="s">
        <v>718</v>
      </c>
      <c r="BH178" s="988" t="s">
        <v>2217</v>
      </c>
      <c r="BI178" s="923"/>
      <c r="BJ178" s="923"/>
      <c r="BL178" s="988" t="s">
        <v>4797</v>
      </c>
      <c r="BM178" s="988" t="s">
        <v>1031</v>
      </c>
      <c r="BN178" s="988" t="s">
        <v>4798</v>
      </c>
      <c r="BO178" s="988" t="s">
        <v>2206</v>
      </c>
      <c r="BP178" s="988" t="s">
        <v>2207</v>
      </c>
      <c r="BQ178" s="988" t="s">
        <v>2208</v>
      </c>
      <c r="BR178" s="923"/>
      <c r="BS178" s="988" t="s">
        <v>306</v>
      </c>
      <c r="BT178" s="923"/>
      <c r="BU178" s="988">
        <v>8.711378627E9</v>
      </c>
      <c r="BV178" s="923"/>
      <c r="BW178" s="988" t="s">
        <v>2220</v>
      </c>
      <c r="BX178" s="988" t="s">
        <v>4799</v>
      </c>
      <c r="BY178" s="988" t="s">
        <v>4800</v>
      </c>
      <c r="BZ178" s="923"/>
      <c r="CA178" s="988">
        <v>27148.0</v>
      </c>
      <c r="CB178" s="923"/>
      <c r="CC178" s="988" t="s">
        <v>297</v>
      </c>
      <c r="CD178" s="988" t="s">
        <v>4801</v>
      </c>
      <c r="CE178" s="1060">
        <v>18949.0</v>
      </c>
      <c r="CG178" s="923"/>
      <c r="CH178" s="988" t="s">
        <v>2951</v>
      </c>
      <c r="CI178" s="988">
        <v>2034.0</v>
      </c>
      <c r="CK178" s="923"/>
      <c r="CL178" s="988">
        <v>8.711378627E9</v>
      </c>
      <c r="CM178" s="988" t="s">
        <v>2224</v>
      </c>
      <c r="CN178" s="923"/>
      <c r="CO178" s="988" t="b">
        <v>0</v>
      </c>
      <c r="CP178" s="988" t="s">
        <v>4802</v>
      </c>
      <c r="CQ178" s="988" t="s">
        <v>2310</v>
      </c>
      <c r="CR178" s="988" t="b">
        <v>0</v>
      </c>
      <c r="CS178" s="988" t="b">
        <v>0</v>
      </c>
      <c r="CT178" s="988" t="s">
        <v>2565</v>
      </c>
      <c r="CU178" s="923"/>
      <c r="CV178" s="988" t="s">
        <v>4803</v>
      </c>
      <c r="CW178" s="923"/>
      <c r="CX178" s="923"/>
      <c r="CY178" s="923"/>
      <c r="CZ178" s="988" t="s">
        <v>727</v>
      </c>
      <c r="DA178" s="923"/>
      <c r="DB178" s="988" t="s">
        <v>2228</v>
      </c>
      <c r="DC178" s="923"/>
      <c r="DD178" s="988" t="s">
        <v>2954</v>
      </c>
      <c r="DE178" s="988" t="s">
        <v>4804</v>
      </c>
      <c r="DF178" s="923"/>
      <c r="DG178" s="923"/>
      <c r="DH178" s="923"/>
    </row>
    <row r="179">
      <c r="A179" s="988">
        <v>1.159281412E9</v>
      </c>
      <c r="B179" s="988" t="s">
        <v>989</v>
      </c>
      <c r="C179" s="988" t="s">
        <v>990</v>
      </c>
      <c r="D179" s="988" t="s">
        <v>991</v>
      </c>
      <c r="E179" s="988" t="s">
        <v>4805</v>
      </c>
      <c r="F179" s="988" t="s">
        <v>32</v>
      </c>
      <c r="G179" s="923"/>
      <c r="H179" s="923"/>
      <c r="I179" s="923"/>
      <c r="J179" s="923"/>
      <c r="K179" s="923"/>
      <c r="L179" s="923"/>
      <c r="M179" s="923"/>
      <c r="N179" s="923"/>
      <c r="P179" s="988" t="s">
        <v>4806</v>
      </c>
      <c r="Q179" s="988" t="s">
        <v>706</v>
      </c>
      <c r="R179" s="923"/>
      <c r="S179" s="988" t="s">
        <v>4807</v>
      </c>
      <c r="T179" s="988" t="s">
        <v>2073</v>
      </c>
      <c r="U179" s="988" t="b">
        <v>0</v>
      </c>
      <c r="V179" s="923"/>
      <c r="W179" s="923"/>
      <c r="X179" s="988" t="s">
        <v>306</v>
      </c>
      <c r="Y179" s="923"/>
      <c r="Z179" s="988" t="b">
        <v>0</v>
      </c>
      <c r="AA179" s="988" t="s">
        <v>4808</v>
      </c>
      <c r="AB179" s="988" t="s">
        <v>297</v>
      </c>
      <c r="AC179" s="988" t="b">
        <v>1</v>
      </c>
      <c r="AD179" s="988" t="b">
        <v>0</v>
      </c>
      <c r="AE179" s="988" t="b">
        <v>0</v>
      </c>
      <c r="AF179" s="988" t="b">
        <v>0</v>
      </c>
      <c r="AG179" s="988" t="b">
        <v>0</v>
      </c>
      <c r="AH179" s="988" t="b">
        <v>0</v>
      </c>
      <c r="AI179" s="923"/>
      <c r="AJ179" s="923"/>
      <c r="AK179" s="988" t="s">
        <v>4809</v>
      </c>
      <c r="AL179" s="988" t="s">
        <v>2214</v>
      </c>
      <c r="AM179" s="988" t="b">
        <v>1</v>
      </c>
      <c r="AN179" s="923"/>
      <c r="AO179" s="923"/>
      <c r="AP179" s="988" t="s">
        <v>255</v>
      </c>
      <c r="AQ179" s="988" t="s">
        <v>4810</v>
      </c>
      <c r="AR179" s="988" t="s">
        <v>2216</v>
      </c>
      <c r="AS179" s="988" t="s">
        <v>724</v>
      </c>
      <c r="AT179" s="988" t="s">
        <v>721</v>
      </c>
      <c r="AU179" s="988" t="s">
        <v>722</v>
      </c>
      <c r="AV179" s="988" t="s">
        <v>723</v>
      </c>
      <c r="AW179" s="988" t="s">
        <v>717</v>
      </c>
      <c r="AX179" s="988" t="b">
        <v>0</v>
      </c>
      <c r="AZ179" s="923"/>
      <c r="BA179" s="923"/>
      <c r="BB179" s="988" t="b">
        <v>0</v>
      </c>
      <c r="BC179" s="988" t="b">
        <v>0</v>
      </c>
      <c r="BD179" s="988" t="b">
        <v>0</v>
      </c>
      <c r="BE179" s="923"/>
      <c r="BF179" s="988" t="b">
        <v>0</v>
      </c>
      <c r="BG179" s="988" t="s">
        <v>718</v>
      </c>
      <c r="BH179" s="988" t="s">
        <v>2217</v>
      </c>
      <c r="BI179" s="923"/>
      <c r="BJ179" s="923"/>
      <c r="BL179" s="923"/>
      <c r="BM179" s="988" t="s">
        <v>4811</v>
      </c>
      <c r="BN179" s="988" t="s">
        <v>4812</v>
      </c>
      <c r="BO179" s="988" t="s">
        <v>2255</v>
      </c>
      <c r="BP179" s="988" t="s">
        <v>2256</v>
      </c>
      <c r="BQ179" s="988" t="s">
        <v>2257</v>
      </c>
      <c r="BR179" s="923"/>
      <c r="BS179" s="923"/>
      <c r="BT179" s="923"/>
      <c r="BU179" s="988">
        <v>4.77129777E9</v>
      </c>
      <c r="BV179" s="923"/>
      <c r="BW179" s="988" t="s">
        <v>2220</v>
      </c>
      <c r="BX179" s="988" t="s">
        <v>4812</v>
      </c>
      <c r="BY179" s="988" t="s">
        <v>4813</v>
      </c>
      <c r="BZ179" s="923"/>
      <c r="CA179" s="988">
        <v>37219.0</v>
      </c>
      <c r="CB179" s="923"/>
      <c r="CC179" s="988" t="s">
        <v>297</v>
      </c>
      <c r="CD179" s="988" t="s">
        <v>4814</v>
      </c>
      <c r="CE179" s="1060">
        <v>19654.0</v>
      </c>
      <c r="CG179" s="923"/>
      <c r="CH179" s="988" t="s">
        <v>2467</v>
      </c>
      <c r="CI179" s="988">
        <v>2024.0</v>
      </c>
      <c r="CK179" s="923"/>
      <c r="CL179" s="988">
        <v>4.77129777E9</v>
      </c>
      <c r="CM179" s="988" t="s">
        <v>2224</v>
      </c>
      <c r="CN179" s="923"/>
      <c r="CO179" s="988" t="b">
        <v>0</v>
      </c>
      <c r="CP179" s="988" t="s">
        <v>4815</v>
      </c>
      <c r="CQ179" s="923"/>
      <c r="CR179" s="988" t="b">
        <v>0</v>
      </c>
      <c r="CS179" s="988" t="b">
        <v>0</v>
      </c>
      <c r="CT179" s="988" t="s">
        <v>3016</v>
      </c>
      <c r="CU179" s="923"/>
      <c r="CV179" s="988" t="s">
        <v>4816</v>
      </c>
      <c r="CW179" s="923"/>
      <c r="CX179" s="923"/>
      <c r="CY179" s="923"/>
      <c r="CZ179" s="988" t="s">
        <v>727</v>
      </c>
      <c r="DA179" s="923"/>
      <c r="DB179" s="988" t="s">
        <v>2228</v>
      </c>
      <c r="DC179" s="923"/>
      <c r="DD179" s="988" t="s">
        <v>2473</v>
      </c>
      <c r="DE179" s="923"/>
      <c r="DF179" s="923"/>
      <c r="DG179" s="923"/>
      <c r="DH179" s="923"/>
      <c r="DJ179" s="1056"/>
    </row>
    <row r="180">
      <c r="A180" s="988">
        <v>2.397687475E9</v>
      </c>
      <c r="B180" s="988" t="s">
        <v>989</v>
      </c>
      <c r="C180" s="988" t="s">
        <v>990</v>
      </c>
      <c r="D180" s="988" t="s">
        <v>991</v>
      </c>
      <c r="E180" s="988" t="s">
        <v>4817</v>
      </c>
      <c r="F180" s="988" t="s">
        <v>32</v>
      </c>
      <c r="G180" s="923"/>
      <c r="H180" s="923"/>
      <c r="I180" s="923"/>
      <c r="J180" s="923"/>
      <c r="K180" s="923"/>
      <c r="L180" s="923"/>
      <c r="M180" s="923"/>
      <c r="O180" s="923"/>
      <c r="P180" s="988" t="s">
        <v>4818</v>
      </c>
      <c r="Q180" s="988" t="s">
        <v>706</v>
      </c>
      <c r="R180" s="923"/>
      <c r="S180" s="988" t="s">
        <v>4819</v>
      </c>
      <c r="T180" s="988" t="s">
        <v>2073</v>
      </c>
      <c r="U180" s="988" t="b">
        <v>0</v>
      </c>
      <c r="V180" s="988" t="s">
        <v>306</v>
      </c>
      <c r="W180" s="988" t="s">
        <v>2332</v>
      </c>
      <c r="X180" s="988" t="s">
        <v>184</v>
      </c>
      <c r="Y180" s="923"/>
      <c r="Z180" s="988" t="b">
        <v>0</v>
      </c>
      <c r="AA180" s="988" t="s">
        <v>4820</v>
      </c>
      <c r="AB180" s="988" t="s">
        <v>4821</v>
      </c>
      <c r="AC180" s="988" t="b">
        <v>1</v>
      </c>
      <c r="AD180" s="988" t="b">
        <v>0</v>
      </c>
      <c r="AE180" s="988" t="b">
        <v>0</v>
      </c>
      <c r="AF180" s="988" t="b">
        <v>0</v>
      </c>
      <c r="AG180" s="988" t="b">
        <v>0</v>
      </c>
      <c r="AH180" s="988" t="b">
        <v>0</v>
      </c>
      <c r="AI180" s="923"/>
      <c r="AJ180" s="923"/>
      <c r="AK180" s="988" t="s">
        <v>4822</v>
      </c>
      <c r="AL180" s="988" t="s">
        <v>2286</v>
      </c>
      <c r="AM180" s="988" t="b">
        <v>1</v>
      </c>
      <c r="AN180" s="923"/>
      <c r="AO180" s="988" t="s">
        <v>306</v>
      </c>
      <c r="AP180" s="988" t="s">
        <v>255</v>
      </c>
      <c r="AQ180" s="988" t="s">
        <v>4823</v>
      </c>
      <c r="AR180" s="988" t="s">
        <v>2216</v>
      </c>
      <c r="AS180" s="988" t="s">
        <v>724</v>
      </c>
      <c r="AT180" s="988" t="s">
        <v>721</v>
      </c>
      <c r="AU180" s="988" t="s">
        <v>722</v>
      </c>
      <c r="AV180" s="988" t="s">
        <v>723</v>
      </c>
      <c r="AW180" s="988" t="s">
        <v>717</v>
      </c>
      <c r="AX180" s="988" t="b">
        <v>0</v>
      </c>
      <c r="AZ180" s="923"/>
      <c r="BA180" s="923"/>
      <c r="BB180" s="988" t="b">
        <v>0</v>
      </c>
      <c r="BC180" s="988" t="b">
        <v>0</v>
      </c>
      <c r="BD180" s="988" t="b">
        <v>0</v>
      </c>
      <c r="BE180" s="923"/>
      <c r="BF180" s="988" t="b">
        <v>0</v>
      </c>
      <c r="BG180" s="988" t="s">
        <v>718</v>
      </c>
      <c r="BH180" s="988" t="s">
        <v>2217</v>
      </c>
      <c r="BI180" s="923"/>
      <c r="BJ180" s="923"/>
      <c r="BL180" s="988" t="s">
        <v>4824</v>
      </c>
      <c r="BM180" s="988" t="s">
        <v>4825</v>
      </c>
      <c r="BN180" s="988" t="s">
        <v>4826</v>
      </c>
      <c r="BO180" s="988" t="s">
        <v>2255</v>
      </c>
      <c r="BP180" s="988" t="s">
        <v>2256</v>
      </c>
      <c r="BQ180" s="988" t="s">
        <v>2257</v>
      </c>
      <c r="BR180" s="923"/>
      <c r="BS180" s="988" t="s">
        <v>306</v>
      </c>
      <c r="BT180" s="923"/>
      <c r="BU180" s="988">
        <v>9.381722927E9</v>
      </c>
      <c r="BV180" s="923"/>
      <c r="BW180" s="988" t="s">
        <v>2220</v>
      </c>
      <c r="BX180" s="988" t="s">
        <v>4826</v>
      </c>
      <c r="BY180" s="988" t="s">
        <v>4827</v>
      </c>
      <c r="BZ180" s="988" t="s">
        <v>184</v>
      </c>
      <c r="CA180" s="988">
        <v>24158.0</v>
      </c>
      <c r="CB180" s="923"/>
      <c r="CC180" s="988" t="s">
        <v>297</v>
      </c>
      <c r="CD180" s="988" t="s">
        <v>4828</v>
      </c>
      <c r="CE180" s="1060">
        <v>27282.0</v>
      </c>
      <c r="CG180" s="988" t="s">
        <v>184</v>
      </c>
      <c r="CH180" s="988" t="s">
        <v>4133</v>
      </c>
      <c r="CI180" s="988">
        <v>2032.0</v>
      </c>
      <c r="CJ180" s="923"/>
      <c r="CK180" s="988" t="s">
        <v>184</v>
      </c>
      <c r="CL180" s="988">
        <v>9.381722927E9</v>
      </c>
      <c r="CM180" s="988" t="s">
        <v>2224</v>
      </c>
      <c r="CN180" s="923"/>
      <c r="CO180" s="988" t="b">
        <v>0</v>
      </c>
      <c r="CP180" s="988" t="s">
        <v>4829</v>
      </c>
      <c r="CQ180" s="923"/>
      <c r="CR180" s="988" t="b">
        <v>0</v>
      </c>
      <c r="CS180" s="988" t="b">
        <v>0</v>
      </c>
      <c r="CT180" s="988" t="s">
        <v>2650</v>
      </c>
      <c r="CU180" s="923"/>
      <c r="CV180" s="988" t="s">
        <v>4830</v>
      </c>
      <c r="CW180" s="923"/>
      <c r="CX180" s="923"/>
      <c r="CY180" s="923"/>
      <c r="CZ180" s="988" t="s">
        <v>727</v>
      </c>
      <c r="DA180" s="923"/>
      <c r="DB180" s="988" t="s">
        <v>2228</v>
      </c>
      <c r="DC180" s="923"/>
      <c r="DD180" s="988" t="s">
        <v>4136</v>
      </c>
      <c r="DE180" s="923"/>
      <c r="DF180" s="923"/>
      <c r="DG180" s="923"/>
      <c r="DH180" s="923"/>
    </row>
    <row r="181">
      <c r="A181" s="988">
        <v>2.54778872E9</v>
      </c>
      <c r="B181" s="988" t="s">
        <v>929</v>
      </c>
      <c r="C181" s="988" t="s">
        <v>930</v>
      </c>
      <c r="D181" s="988" t="s">
        <v>931</v>
      </c>
      <c r="E181" s="988" t="s">
        <v>4831</v>
      </c>
      <c r="F181" s="988" t="s">
        <v>32</v>
      </c>
      <c r="G181" s="923"/>
      <c r="H181" s="923"/>
      <c r="I181" s="923"/>
      <c r="J181" s="923"/>
      <c r="K181" s="923"/>
      <c r="L181" s="988" t="s">
        <v>4832</v>
      </c>
      <c r="N181" s="923"/>
      <c r="O181" s="988" t="s">
        <v>298</v>
      </c>
      <c r="P181" s="988" t="s">
        <v>4833</v>
      </c>
      <c r="Q181" s="988" t="s">
        <v>706</v>
      </c>
      <c r="R181" s="923"/>
      <c r="S181" s="988" t="s">
        <v>4834</v>
      </c>
      <c r="T181" s="988" t="s">
        <v>2073</v>
      </c>
      <c r="U181" s="988" t="b">
        <v>0</v>
      </c>
      <c r="V181" s="923"/>
      <c r="W181" s="923"/>
      <c r="X181" s="988" t="s">
        <v>306</v>
      </c>
      <c r="Y181" s="923"/>
      <c r="Z181" s="988" t="b">
        <v>0</v>
      </c>
      <c r="AA181" s="988" t="s">
        <v>4835</v>
      </c>
      <c r="AB181" s="988" t="s">
        <v>4836</v>
      </c>
      <c r="AC181" s="988" t="b">
        <v>1</v>
      </c>
      <c r="AD181" s="988" t="b">
        <v>0</v>
      </c>
      <c r="AE181" s="988" t="b">
        <v>0</v>
      </c>
      <c r="AF181" s="988" t="b">
        <v>0</v>
      </c>
      <c r="AG181" s="988" t="b">
        <v>0</v>
      </c>
      <c r="AH181" s="988" t="b">
        <v>0</v>
      </c>
      <c r="AI181" s="923"/>
      <c r="AJ181" s="988" t="s">
        <v>3001</v>
      </c>
      <c r="AK181" s="988" t="s">
        <v>4837</v>
      </c>
      <c r="AL181" s="988" t="s">
        <v>3581</v>
      </c>
      <c r="AM181" s="988" t="b">
        <v>1</v>
      </c>
      <c r="AN181" s="923"/>
      <c r="AO181" s="923"/>
      <c r="AP181" s="988" t="s">
        <v>255</v>
      </c>
      <c r="AQ181" s="988" t="s">
        <v>4838</v>
      </c>
      <c r="AR181" s="988" t="s">
        <v>2216</v>
      </c>
      <c r="AS181" s="988" t="s">
        <v>1200</v>
      </c>
      <c r="AT181" s="988" t="s">
        <v>721</v>
      </c>
      <c r="AU181" s="988" t="s">
        <v>722</v>
      </c>
      <c r="AV181" s="988" t="s">
        <v>723</v>
      </c>
      <c r="AW181" s="988" t="s">
        <v>717</v>
      </c>
      <c r="AX181" s="988" t="b">
        <v>0</v>
      </c>
      <c r="AZ181" s="923"/>
      <c r="BA181" s="923"/>
      <c r="BB181" s="988" t="b">
        <v>0</v>
      </c>
      <c r="BC181" s="988" t="b">
        <v>0</v>
      </c>
      <c r="BD181" s="988" t="b">
        <v>0</v>
      </c>
      <c r="BE181" s="988">
        <v>22680.0</v>
      </c>
      <c r="BF181" s="988" t="b">
        <v>0</v>
      </c>
      <c r="BG181" s="988" t="s">
        <v>718</v>
      </c>
      <c r="BH181" s="988" t="s">
        <v>2217</v>
      </c>
      <c r="BI181" s="923"/>
      <c r="BJ181" s="923"/>
      <c r="BL181" s="923"/>
      <c r="BM181" s="988" t="s">
        <v>4839</v>
      </c>
      <c r="BN181" s="988" t="s">
        <v>4840</v>
      </c>
      <c r="BO181" s="988" t="s">
        <v>2206</v>
      </c>
      <c r="BP181" s="988" t="s">
        <v>2207</v>
      </c>
      <c r="BQ181" s="988" t="s">
        <v>2208</v>
      </c>
      <c r="BR181" s="923"/>
      <c r="BS181" s="923"/>
      <c r="BT181" s="923"/>
      <c r="BU181" s="988">
        <v>6.645010733E9</v>
      </c>
      <c r="BV181" s="923"/>
      <c r="BW181" s="988" t="s">
        <v>2220</v>
      </c>
      <c r="BX181" s="988" t="s">
        <v>4841</v>
      </c>
      <c r="BY181" s="988" t="s">
        <v>4842</v>
      </c>
      <c r="BZ181" s="923"/>
      <c r="CA181" s="988">
        <v>22190.0</v>
      </c>
      <c r="CB181" s="923"/>
      <c r="CC181" s="988" t="s">
        <v>297</v>
      </c>
      <c r="CD181" s="988" t="s">
        <v>4843</v>
      </c>
      <c r="CE181" s="1060">
        <v>27524.0</v>
      </c>
      <c r="CF181" s="923"/>
      <c r="CG181" s="923"/>
      <c r="CH181" s="988" t="s">
        <v>4832</v>
      </c>
      <c r="CI181" s="988">
        <v>2033.0</v>
      </c>
      <c r="CJ181" s="988" t="s">
        <v>4844</v>
      </c>
      <c r="CK181" s="923"/>
      <c r="CL181" s="988">
        <v>6.645010733E9</v>
      </c>
      <c r="CM181" s="988" t="s">
        <v>2224</v>
      </c>
      <c r="CN181" s="923"/>
      <c r="CO181" s="988" t="b">
        <v>0</v>
      </c>
      <c r="CP181" s="988" t="s">
        <v>4845</v>
      </c>
      <c r="CQ181" s="988" t="s">
        <v>4846</v>
      </c>
      <c r="CR181" s="988" t="b">
        <v>0</v>
      </c>
      <c r="CS181" s="988" t="b">
        <v>0</v>
      </c>
      <c r="CT181" s="988" t="s">
        <v>2263</v>
      </c>
      <c r="CU181" s="923"/>
      <c r="CV181" s="988" t="s">
        <v>4847</v>
      </c>
      <c r="CW181" s="923"/>
      <c r="CX181" s="923"/>
      <c r="CY181" s="923"/>
      <c r="CZ181" s="988" t="s">
        <v>727</v>
      </c>
      <c r="DA181" s="923"/>
      <c r="DB181" s="988" t="s">
        <v>2228</v>
      </c>
      <c r="DC181" s="923"/>
      <c r="DD181" s="988" t="s">
        <v>3001</v>
      </c>
      <c r="DE181" s="988" t="s">
        <v>2266</v>
      </c>
      <c r="DF181" s="923"/>
      <c r="DG181" s="923"/>
      <c r="DH181" s="923"/>
      <c r="DJ181" s="1056"/>
    </row>
    <row r="182">
      <c r="A182" s="988">
        <v>1.424820957E9</v>
      </c>
      <c r="B182" s="988" t="s">
        <v>989</v>
      </c>
      <c r="C182" s="988" t="s">
        <v>990</v>
      </c>
      <c r="D182" s="988" t="s">
        <v>991</v>
      </c>
      <c r="E182" s="988" t="s">
        <v>4848</v>
      </c>
      <c r="F182" s="988" t="s">
        <v>32</v>
      </c>
      <c r="G182" s="923"/>
      <c r="H182" s="923"/>
      <c r="I182" s="923"/>
      <c r="J182" s="923"/>
      <c r="K182" s="923"/>
      <c r="L182" s="923"/>
      <c r="M182" s="923"/>
      <c r="N182" s="923"/>
      <c r="O182" s="923"/>
      <c r="P182" s="988" t="s">
        <v>4849</v>
      </c>
      <c r="Q182" s="988" t="s">
        <v>706</v>
      </c>
      <c r="R182" s="923"/>
      <c r="S182" s="988" t="s">
        <v>4850</v>
      </c>
      <c r="T182" s="988" t="s">
        <v>2073</v>
      </c>
      <c r="U182" s="988" t="b">
        <v>0</v>
      </c>
      <c r="V182" s="988" t="s">
        <v>306</v>
      </c>
      <c r="W182" s="988" t="s">
        <v>2281</v>
      </c>
      <c r="X182" s="988" t="s">
        <v>306</v>
      </c>
      <c r="Y182" s="923"/>
      <c r="Z182" s="988" t="b">
        <v>0</v>
      </c>
      <c r="AA182" s="988" t="s">
        <v>4851</v>
      </c>
      <c r="AB182" s="988" t="s">
        <v>297</v>
      </c>
      <c r="AC182" s="988" t="b">
        <v>1</v>
      </c>
      <c r="AD182" s="988" t="b">
        <v>0</v>
      </c>
      <c r="AE182" s="988" t="b">
        <v>0</v>
      </c>
      <c r="AF182" s="988" t="b">
        <v>0</v>
      </c>
      <c r="AG182" s="988" t="b">
        <v>0</v>
      </c>
      <c r="AH182" s="988" t="b">
        <v>0</v>
      </c>
      <c r="AI182" s="923"/>
      <c r="AJ182" s="923"/>
      <c r="AK182" s="988" t="s">
        <v>3950</v>
      </c>
      <c r="AL182" s="988" t="s">
        <v>2286</v>
      </c>
      <c r="AM182" s="988" t="b">
        <v>1</v>
      </c>
      <c r="AN182" s="923"/>
      <c r="AO182" s="988" t="s">
        <v>306</v>
      </c>
      <c r="AP182" s="988" t="s">
        <v>255</v>
      </c>
      <c r="AQ182" s="988" t="s">
        <v>4852</v>
      </c>
      <c r="AR182" s="988" t="s">
        <v>2216</v>
      </c>
      <c r="AS182" s="988" t="s">
        <v>724</v>
      </c>
      <c r="AT182" s="988" t="s">
        <v>721</v>
      </c>
      <c r="AU182" s="988" t="s">
        <v>722</v>
      </c>
      <c r="AV182" s="988" t="s">
        <v>723</v>
      </c>
      <c r="AW182" s="988" t="s">
        <v>717</v>
      </c>
      <c r="AX182" s="988" t="b">
        <v>0</v>
      </c>
      <c r="AZ182" s="923"/>
      <c r="BA182" s="923"/>
      <c r="BB182" s="988" t="b">
        <v>0</v>
      </c>
      <c r="BC182" s="988" t="b">
        <v>0</v>
      </c>
      <c r="BD182" s="988" t="b">
        <v>0</v>
      </c>
      <c r="BE182" s="923"/>
      <c r="BF182" s="988" t="b">
        <v>0</v>
      </c>
      <c r="BG182" s="988" t="s">
        <v>718</v>
      </c>
      <c r="BH182" s="988" t="s">
        <v>2217</v>
      </c>
      <c r="BI182" s="923"/>
      <c r="BJ182" s="923"/>
      <c r="BL182" s="988" t="s">
        <v>4853</v>
      </c>
      <c r="BM182" s="988" t="s">
        <v>4854</v>
      </c>
      <c r="BN182" s="988" t="s">
        <v>4855</v>
      </c>
      <c r="BO182" s="988" t="s">
        <v>2206</v>
      </c>
      <c r="BP182" s="988" t="s">
        <v>2207</v>
      </c>
      <c r="BQ182" s="988" t="s">
        <v>2208</v>
      </c>
      <c r="BR182" s="923"/>
      <c r="BS182" s="988" t="s">
        <v>306</v>
      </c>
      <c r="BT182" s="923"/>
      <c r="BU182" s="988">
        <v>4.42721384E9</v>
      </c>
      <c r="BV182" s="923"/>
      <c r="BW182" s="988" t="s">
        <v>2220</v>
      </c>
      <c r="BX182" s="988" t="s">
        <v>4856</v>
      </c>
      <c r="BY182" s="988" t="s">
        <v>4857</v>
      </c>
      <c r="BZ182" s="923"/>
      <c r="CA182" s="988">
        <v>76177.0</v>
      </c>
      <c r="CB182" s="923"/>
      <c r="CC182" s="988" t="s">
        <v>297</v>
      </c>
      <c r="CD182" s="988" t="s">
        <v>4858</v>
      </c>
      <c r="CE182" s="1060">
        <v>21804.0</v>
      </c>
      <c r="CF182" s="923"/>
      <c r="CG182" s="923"/>
      <c r="CH182" s="988" t="s">
        <v>2851</v>
      </c>
      <c r="CI182" s="988">
        <v>2026.0</v>
      </c>
      <c r="CJ182" s="923"/>
      <c r="CK182" s="923"/>
      <c r="CL182" s="988">
        <v>4.42721384E9</v>
      </c>
      <c r="CM182" s="988" t="s">
        <v>2224</v>
      </c>
      <c r="CN182" s="923"/>
      <c r="CO182" s="988" t="b">
        <v>0</v>
      </c>
      <c r="CP182" s="988" t="s">
        <v>4859</v>
      </c>
      <c r="CQ182" s="988" t="s">
        <v>2143</v>
      </c>
      <c r="CR182" s="988" t="b">
        <v>0</v>
      </c>
      <c r="CS182" s="988" t="b">
        <v>0</v>
      </c>
      <c r="CT182" s="988" t="s">
        <v>2565</v>
      </c>
      <c r="CU182" s="923"/>
      <c r="CV182" s="988" t="s">
        <v>4860</v>
      </c>
      <c r="CW182" s="923"/>
      <c r="CX182" s="923"/>
      <c r="CY182" s="923"/>
      <c r="CZ182" s="988" t="s">
        <v>727</v>
      </c>
      <c r="DA182" s="923"/>
      <c r="DB182" s="988" t="s">
        <v>2228</v>
      </c>
      <c r="DC182" s="923"/>
      <c r="DD182" s="988" t="s">
        <v>2806</v>
      </c>
      <c r="DE182" s="988" t="s">
        <v>4861</v>
      </c>
      <c r="DF182" s="923"/>
      <c r="DG182" s="923"/>
      <c r="DH182" s="923"/>
    </row>
    <row r="183">
      <c r="A183" s="988">
        <v>1.237462683E9</v>
      </c>
      <c r="B183" s="988" t="s">
        <v>730</v>
      </c>
      <c r="C183" s="988" t="s">
        <v>731</v>
      </c>
      <c r="D183" s="988" t="s">
        <v>732</v>
      </c>
      <c r="E183" s="988" t="s">
        <v>4862</v>
      </c>
      <c r="F183" s="988" t="s">
        <v>32</v>
      </c>
      <c r="G183" s="923"/>
      <c r="H183" s="923"/>
      <c r="I183" s="923"/>
      <c r="J183" s="923"/>
      <c r="K183" s="923"/>
      <c r="L183" s="923"/>
      <c r="M183" s="923"/>
      <c r="O183" s="923"/>
      <c r="P183" s="988" t="s">
        <v>4863</v>
      </c>
      <c r="Q183" s="988" t="s">
        <v>706</v>
      </c>
      <c r="R183" s="923"/>
      <c r="S183" s="988" t="s">
        <v>4864</v>
      </c>
      <c r="T183" s="988" t="s">
        <v>2073</v>
      </c>
      <c r="U183" s="988" t="b">
        <v>0</v>
      </c>
      <c r="V183" s="988" t="s">
        <v>306</v>
      </c>
      <c r="W183" s="923"/>
      <c r="X183" s="988" t="s">
        <v>306</v>
      </c>
      <c r="Y183" s="923"/>
      <c r="Z183" s="988" t="b">
        <v>0</v>
      </c>
      <c r="AA183" s="988" t="s">
        <v>4865</v>
      </c>
      <c r="AB183" s="988" t="s">
        <v>2234</v>
      </c>
      <c r="AC183" s="988" t="b">
        <v>1</v>
      </c>
      <c r="AD183" s="988" t="b">
        <v>0</v>
      </c>
      <c r="AE183" s="988" t="b">
        <v>0</v>
      </c>
      <c r="AF183" s="988" t="b">
        <v>0</v>
      </c>
      <c r="AG183" s="988" t="b">
        <v>0</v>
      </c>
      <c r="AH183" s="988" t="b">
        <v>0</v>
      </c>
      <c r="AI183" s="923"/>
      <c r="AJ183" s="923"/>
      <c r="AK183" s="988" t="s">
        <v>4866</v>
      </c>
      <c r="AL183" s="988" t="s">
        <v>2214</v>
      </c>
      <c r="AM183" s="988" t="b">
        <v>1</v>
      </c>
      <c r="AN183" s="923"/>
      <c r="AO183" s="988" t="s">
        <v>306</v>
      </c>
      <c r="AP183" s="988" t="s">
        <v>255</v>
      </c>
      <c r="AQ183" s="988" t="s">
        <v>4867</v>
      </c>
      <c r="AR183" s="988" t="s">
        <v>2216</v>
      </c>
      <c r="AS183" s="988" t="s">
        <v>1200</v>
      </c>
      <c r="AT183" s="988" t="s">
        <v>721</v>
      </c>
      <c r="AU183" s="988" t="s">
        <v>722</v>
      </c>
      <c r="AV183" s="988" t="s">
        <v>723</v>
      </c>
      <c r="AW183" s="988" t="s">
        <v>717</v>
      </c>
      <c r="AX183" s="988" t="b">
        <v>0</v>
      </c>
      <c r="AZ183" s="923"/>
      <c r="BA183" s="923"/>
      <c r="BB183" s="988" t="b">
        <v>0</v>
      </c>
      <c r="BC183" s="988" t="b">
        <v>0</v>
      </c>
      <c r="BD183" s="988" t="b">
        <v>0</v>
      </c>
      <c r="BE183" s="923"/>
      <c r="BF183" s="988" t="b">
        <v>0</v>
      </c>
      <c r="BG183" s="988" t="s">
        <v>718</v>
      </c>
      <c r="BH183" s="988" t="s">
        <v>2217</v>
      </c>
      <c r="BI183" s="923"/>
      <c r="BJ183" s="923"/>
      <c r="BL183" s="988" t="s">
        <v>306</v>
      </c>
      <c r="BM183" s="988" t="s">
        <v>4868</v>
      </c>
      <c r="BN183" s="988" t="s">
        <v>4869</v>
      </c>
      <c r="BO183" s="988" t="s">
        <v>2206</v>
      </c>
      <c r="BP183" s="988" t="s">
        <v>2207</v>
      </c>
      <c r="BQ183" s="988" t="s">
        <v>2208</v>
      </c>
      <c r="BR183" s="923"/>
      <c r="BS183" s="988" t="s">
        <v>306</v>
      </c>
      <c r="BT183" s="923"/>
      <c r="BU183" s="988">
        <v>5.585795053E9</v>
      </c>
      <c r="BV183" s="923"/>
      <c r="BW183" s="988" t="s">
        <v>2220</v>
      </c>
      <c r="BX183" s="988" t="s">
        <v>4869</v>
      </c>
      <c r="BY183" s="988" t="s">
        <v>4870</v>
      </c>
      <c r="BZ183" s="988" t="s">
        <v>306</v>
      </c>
      <c r="CA183" s="988">
        <v>7410.0</v>
      </c>
      <c r="CB183" s="923"/>
      <c r="CC183" s="988" t="s">
        <v>297</v>
      </c>
      <c r="CD183" s="988" t="s">
        <v>4871</v>
      </c>
      <c r="CE183" s="1060">
        <v>33840.0</v>
      </c>
      <c r="CG183" s="988" t="s">
        <v>306</v>
      </c>
      <c r="CH183" s="988" t="s">
        <v>2604</v>
      </c>
      <c r="CI183" s="988">
        <v>2024.0</v>
      </c>
      <c r="CJ183" s="923"/>
      <c r="CK183" s="988" t="s">
        <v>306</v>
      </c>
      <c r="CL183" s="988">
        <v>5.585795053E9</v>
      </c>
      <c r="CM183" s="988" t="s">
        <v>2224</v>
      </c>
      <c r="CN183" s="923"/>
      <c r="CO183" s="988" t="b">
        <v>0</v>
      </c>
      <c r="CP183" s="988" t="s">
        <v>4872</v>
      </c>
      <c r="CQ183" s="923"/>
      <c r="CR183" s="988" t="b">
        <v>0</v>
      </c>
      <c r="CS183" s="988" t="b">
        <v>0</v>
      </c>
      <c r="CT183" s="988" t="s">
        <v>4873</v>
      </c>
      <c r="CU183" s="923"/>
      <c r="CV183" s="988" t="s">
        <v>4874</v>
      </c>
      <c r="CW183" s="923"/>
      <c r="CX183" s="923"/>
      <c r="CY183" s="923"/>
      <c r="CZ183" s="988" t="s">
        <v>727</v>
      </c>
      <c r="DA183" s="923"/>
      <c r="DB183" s="988" t="s">
        <v>2228</v>
      </c>
      <c r="DC183" s="923"/>
      <c r="DD183" s="988" t="s">
        <v>2234</v>
      </c>
      <c r="DE183" s="923"/>
      <c r="DF183" s="923"/>
      <c r="DG183" s="923"/>
      <c r="DH183" s="923"/>
    </row>
    <row r="184">
      <c r="A184" s="988">
        <v>1.808673335E9</v>
      </c>
      <c r="B184" s="988" t="s">
        <v>989</v>
      </c>
      <c r="C184" s="988" t="s">
        <v>990</v>
      </c>
      <c r="D184" s="988" t="s">
        <v>991</v>
      </c>
      <c r="E184" s="988" t="s">
        <v>4875</v>
      </c>
      <c r="F184" s="988" t="s">
        <v>32</v>
      </c>
      <c r="G184" s="923"/>
      <c r="H184" s="923"/>
      <c r="I184" s="923"/>
      <c r="J184" s="923"/>
      <c r="K184" s="923"/>
      <c r="L184" s="923"/>
      <c r="M184" s="988" t="s">
        <v>2424</v>
      </c>
      <c r="N184" s="923"/>
      <c r="O184" s="923"/>
      <c r="P184" s="988" t="s">
        <v>4876</v>
      </c>
      <c r="Q184" s="988" t="s">
        <v>706</v>
      </c>
      <c r="R184" s="923"/>
      <c r="S184" s="988" t="s">
        <v>4877</v>
      </c>
      <c r="T184" s="988" t="s">
        <v>2073</v>
      </c>
      <c r="U184" s="988" t="b">
        <v>0</v>
      </c>
      <c r="V184" s="988" t="s">
        <v>306</v>
      </c>
      <c r="W184" s="923"/>
      <c r="X184" s="988" t="s">
        <v>306</v>
      </c>
      <c r="Y184" s="923"/>
      <c r="Z184" s="988" t="b">
        <v>0</v>
      </c>
      <c r="AA184" s="988" t="s">
        <v>4878</v>
      </c>
      <c r="AB184" s="988" t="s">
        <v>376</v>
      </c>
      <c r="AC184" s="988" t="b">
        <v>1</v>
      </c>
      <c r="AD184" s="988" t="b">
        <v>0</v>
      </c>
      <c r="AE184" s="988" t="b">
        <v>0</v>
      </c>
      <c r="AF184" s="988" t="b">
        <v>0</v>
      </c>
      <c r="AG184" s="988" t="b">
        <v>0</v>
      </c>
      <c r="AH184" s="988" t="b">
        <v>0</v>
      </c>
      <c r="AI184" s="923"/>
      <c r="AJ184" s="923"/>
      <c r="AK184" s="988" t="s">
        <v>4879</v>
      </c>
      <c r="AL184" s="988" t="s">
        <v>4281</v>
      </c>
      <c r="AM184" s="988" t="b">
        <v>1</v>
      </c>
      <c r="AN184" s="923"/>
      <c r="AO184" s="988" t="s">
        <v>306</v>
      </c>
      <c r="AP184" s="988" t="s">
        <v>255</v>
      </c>
      <c r="AQ184" s="988" t="s">
        <v>4880</v>
      </c>
      <c r="AR184" s="988" t="s">
        <v>2216</v>
      </c>
      <c r="AS184" s="988" t="s">
        <v>1200</v>
      </c>
      <c r="AT184" s="988" t="s">
        <v>721</v>
      </c>
      <c r="AU184" s="988" t="s">
        <v>722</v>
      </c>
      <c r="AV184" s="988" t="s">
        <v>723</v>
      </c>
      <c r="AW184" s="988" t="s">
        <v>717</v>
      </c>
      <c r="AX184" s="988" t="b">
        <v>0</v>
      </c>
      <c r="AZ184" s="923"/>
      <c r="BA184" s="923"/>
      <c r="BB184" s="988" t="b">
        <v>0</v>
      </c>
      <c r="BC184" s="988" t="b">
        <v>0</v>
      </c>
      <c r="BD184" s="988" t="b">
        <v>0</v>
      </c>
      <c r="BE184" s="923"/>
      <c r="BF184" s="988" t="b">
        <v>0</v>
      </c>
      <c r="BG184" s="988" t="s">
        <v>718</v>
      </c>
      <c r="BH184" s="988" t="s">
        <v>2217</v>
      </c>
      <c r="BI184" s="923"/>
      <c r="BJ184" s="923"/>
      <c r="BL184" s="988" t="s">
        <v>306</v>
      </c>
      <c r="BM184" s="988" t="s">
        <v>4881</v>
      </c>
      <c r="BN184" s="988" t="s">
        <v>4882</v>
      </c>
      <c r="BO184" s="988" t="s">
        <v>2206</v>
      </c>
      <c r="BP184" s="988" t="s">
        <v>2207</v>
      </c>
      <c r="BQ184" s="988" t="s">
        <v>2208</v>
      </c>
      <c r="BR184" s="923"/>
      <c r="BS184" s="988" t="s">
        <v>306</v>
      </c>
      <c r="BT184" s="923"/>
      <c r="BU184" s="988">
        <v>5.525264854E9</v>
      </c>
      <c r="BV184" s="923"/>
      <c r="BW184" s="988" t="s">
        <v>2220</v>
      </c>
      <c r="BX184" s="988" t="s">
        <v>4882</v>
      </c>
      <c r="BY184" s="988" t="s">
        <v>4883</v>
      </c>
      <c r="BZ184" s="988" t="s">
        <v>306</v>
      </c>
      <c r="CA184" s="988">
        <v>4600.0</v>
      </c>
      <c r="CB184" s="923"/>
      <c r="CC184" s="988" t="s">
        <v>297</v>
      </c>
      <c r="CD184" s="988" t="s">
        <v>4884</v>
      </c>
      <c r="CE184" s="1060">
        <v>20091.0</v>
      </c>
      <c r="CF184" s="923"/>
      <c r="CG184" s="988" t="s">
        <v>306</v>
      </c>
      <c r="CH184" s="988" t="s">
        <v>3901</v>
      </c>
      <c r="CI184" s="988">
        <v>2028.0</v>
      </c>
      <c r="CJ184" s="923"/>
      <c r="CK184" s="988" t="s">
        <v>306</v>
      </c>
      <c r="CL184" s="988">
        <v>5.525264854E9</v>
      </c>
      <c r="CM184" s="988" t="s">
        <v>2224</v>
      </c>
      <c r="CN184" s="923"/>
      <c r="CO184" s="988" t="b">
        <v>0</v>
      </c>
      <c r="CP184" s="988" t="s">
        <v>4885</v>
      </c>
      <c r="CQ184" s="923"/>
      <c r="CR184" s="988" t="b">
        <v>0</v>
      </c>
      <c r="CS184" s="988" t="b">
        <v>0</v>
      </c>
      <c r="CT184" s="988" t="s">
        <v>2983</v>
      </c>
      <c r="CU184" s="988" t="s">
        <v>2503</v>
      </c>
      <c r="CV184" s="988" t="s">
        <v>4886</v>
      </c>
      <c r="CW184" s="923"/>
      <c r="CX184" s="923"/>
      <c r="CY184" s="923"/>
      <c r="CZ184" s="988" t="s">
        <v>727</v>
      </c>
      <c r="DA184" s="923"/>
      <c r="DB184" s="988" t="s">
        <v>2228</v>
      </c>
      <c r="DC184" s="923"/>
      <c r="DD184" s="988" t="s">
        <v>2229</v>
      </c>
      <c r="DE184" s="923"/>
      <c r="DF184" s="923"/>
      <c r="DG184" s="923"/>
      <c r="DH184" s="923"/>
    </row>
    <row r="185">
      <c r="A185" s="988">
        <v>3.5668426E7</v>
      </c>
      <c r="B185" s="988" t="s">
        <v>703</v>
      </c>
      <c r="C185" s="988" t="s">
        <v>704</v>
      </c>
      <c r="D185" s="988" t="s">
        <v>705</v>
      </c>
      <c r="E185" s="988" t="s">
        <v>4887</v>
      </c>
      <c r="F185" s="988" t="s">
        <v>32</v>
      </c>
      <c r="G185" s="923"/>
      <c r="H185" s="923"/>
      <c r="I185" s="923"/>
      <c r="J185" s="923"/>
      <c r="K185" s="923"/>
      <c r="L185" s="923"/>
      <c r="M185" s="923"/>
      <c r="N185" s="923"/>
      <c r="O185" s="923"/>
      <c r="P185" s="988" t="s">
        <v>4594</v>
      </c>
      <c r="Q185" s="988" t="s">
        <v>706</v>
      </c>
      <c r="R185" s="923"/>
      <c r="S185" s="988" t="s">
        <v>4888</v>
      </c>
      <c r="T185" s="988" t="s">
        <v>2073</v>
      </c>
      <c r="U185" s="988" t="b">
        <v>0</v>
      </c>
      <c r="V185" s="923"/>
      <c r="W185" s="988" t="s">
        <v>2332</v>
      </c>
      <c r="X185" s="988" t="s">
        <v>306</v>
      </c>
      <c r="Y185" s="923"/>
      <c r="Z185" s="988" t="b">
        <v>0</v>
      </c>
      <c r="AA185" s="988" t="s">
        <v>4889</v>
      </c>
      <c r="AB185" s="988" t="s">
        <v>4890</v>
      </c>
      <c r="AC185" s="988" t="b">
        <v>1</v>
      </c>
      <c r="AD185" s="988" t="b">
        <v>0</v>
      </c>
      <c r="AE185" s="988" t="b">
        <v>0</v>
      </c>
      <c r="AF185" s="988" t="b">
        <v>0</v>
      </c>
      <c r="AG185" s="988" t="b">
        <v>0</v>
      </c>
      <c r="AH185" s="988" t="b">
        <v>0</v>
      </c>
      <c r="AI185" s="923"/>
      <c r="AJ185" s="923"/>
      <c r="AK185" s="988" t="s">
        <v>4891</v>
      </c>
      <c r="AL185" s="988" t="s">
        <v>2286</v>
      </c>
      <c r="AM185" s="988" t="b">
        <v>1</v>
      </c>
      <c r="AN185" s="923"/>
      <c r="AO185" s="923"/>
      <c r="AP185" s="988" t="s">
        <v>255</v>
      </c>
      <c r="AQ185" s="988" t="s">
        <v>4892</v>
      </c>
      <c r="AR185" s="988" t="s">
        <v>2216</v>
      </c>
      <c r="AS185" s="988" t="s">
        <v>1200</v>
      </c>
      <c r="AT185" s="988" t="s">
        <v>721</v>
      </c>
      <c r="AU185" s="988" t="s">
        <v>722</v>
      </c>
      <c r="AV185" s="988" t="s">
        <v>723</v>
      </c>
      <c r="AW185" s="988" t="s">
        <v>717</v>
      </c>
      <c r="AX185" s="988" t="b">
        <v>0</v>
      </c>
      <c r="AZ185" s="923"/>
      <c r="BA185" s="923"/>
      <c r="BB185" s="988" t="b">
        <v>0</v>
      </c>
      <c r="BC185" s="988" t="b">
        <v>0</v>
      </c>
      <c r="BD185" s="988" t="b">
        <v>0</v>
      </c>
      <c r="BE185" s="923"/>
      <c r="BF185" s="988" t="b">
        <v>0</v>
      </c>
      <c r="BG185" s="988" t="s">
        <v>718</v>
      </c>
      <c r="BH185" s="988" t="s">
        <v>2217</v>
      </c>
      <c r="BI185" s="923"/>
      <c r="BJ185" s="923"/>
      <c r="BL185" s="988" t="s">
        <v>4893</v>
      </c>
      <c r="BM185" s="988" t="s">
        <v>4894</v>
      </c>
      <c r="BN185" s="988" t="s">
        <v>4895</v>
      </c>
      <c r="BO185" s="988" t="s">
        <v>2206</v>
      </c>
      <c r="BP185" s="988" t="s">
        <v>2207</v>
      </c>
      <c r="BQ185" s="988" t="s">
        <v>2208</v>
      </c>
      <c r="BR185" s="923"/>
      <c r="BS185" s="923"/>
      <c r="BT185" s="923"/>
      <c r="BU185" s="988" t="s">
        <v>4896</v>
      </c>
      <c r="BV185" s="923"/>
      <c r="BW185" s="988" t="s">
        <v>2220</v>
      </c>
      <c r="BX185" s="988" t="s">
        <v>4895</v>
      </c>
      <c r="BY185" s="988" t="s">
        <v>4897</v>
      </c>
      <c r="BZ185" s="923"/>
      <c r="CA185" s="988">
        <v>25730.0</v>
      </c>
      <c r="CB185" s="923"/>
      <c r="CC185" s="988" t="s">
        <v>297</v>
      </c>
      <c r="CD185" s="988" t="s">
        <v>4898</v>
      </c>
      <c r="CE185" s="1060">
        <v>26122.0</v>
      </c>
      <c r="CG185" s="923"/>
      <c r="CH185" s="988" t="s">
        <v>4899</v>
      </c>
      <c r="CI185" s="988">
        <v>2022.0</v>
      </c>
      <c r="CJ185" s="923"/>
      <c r="CK185" s="923"/>
      <c r="CL185" s="988">
        <v>8.115278944E9</v>
      </c>
      <c r="CM185" s="988" t="s">
        <v>2224</v>
      </c>
      <c r="CN185" s="923"/>
      <c r="CO185" s="988" t="b">
        <v>0</v>
      </c>
      <c r="CP185" s="988" t="s">
        <v>4900</v>
      </c>
      <c r="CQ185" s="923"/>
      <c r="CR185" s="988" t="b">
        <v>0</v>
      </c>
      <c r="CS185" s="988" t="b">
        <v>0</v>
      </c>
      <c r="CT185" s="988" t="s">
        <v>4030</v>
      </c>
      <c r="CU185" s="923"/>
      <c r="CV185" s="988" t="s">
        <v>4901</v>
      </c>
      <c r="CW185" s="923"/>
      <c r="CX185" s="923"/>
      <c r="CY185" s="923"/>
      <c r="CZ185" s="988" t="s">
        <v>727</v>
      </c>
      <c r="DA185" s="923"/>
      <c r="DB185" s="988" t="s">
        <v>2228</v>
      </c>
      <c r="DC185" s="923"/>
      <c r="DD185" s="988" t="s">
        <v>2954</v>
      </c>
      <c r="DE185" s="923"/>
      <c r="DF185" s="923"/>
      <c r="DG185" s="923"/>
      <c r="DH185" s="923"/>
    </row>
    <row r="186">
      <c r="A186" s="988">
        <v>2.271145729E9</v>
      </c>
      <c r="B186" s="988" t="s">
        <v>989</v>
      </c>
      <c r="C186" s="988" t="s">
        <v>990</v>
      </c>
      <c r="D186" s="988" t="s">
        <v>991</v>
      </c>
      <c r="E186" s="988" t="s">
        <v>4902</v>
      </c>
      <c r="F186" s="988" t="s">
        <v>32</v>
      </c>
      <c r="G186" s="923"/>
      <c r="H186" s="923"/>
      <c r="I186" s="923"/>
      <c r="J186" s="923"/>
      <c r="K186" s="923"/>
      <c r="L186" s="923"/>
      <c r="N186" s="988" t="s">
        <v>2454</v>
      </c>
      <c r="P186" s="988" t="s">
        <v>4903</v>
      </c>
      <c r="Q186" s="988" t="s">
        <v>706</v>
      </c>
      <c r="R186" s="923"/>
      <c r="S186" s="988" t="s">
        <v>3170</v>
      </c>
      <c r="T186" s="988" t="s">
        <v>2073</v>
      </c>
      <c r="U186" s="988" t="b">
        <v>0</v>
      </c>
      <c r="V186" s="923"/>
      <c r="W186" s="988" t="s">
        <v>2332</v>
      </c>
      <c r="X186" s="988" t="s">
        <v>306</v>
      </c>
      <c r="Y186" s="923"/>
      <c r="Z186" s="988" t="b">
        <v>0</v>
      </c>
      <c r="AA186" s="988" t="s">
        <v>4904</v>
      </c>
      <c r="AB186" s="988" t="s">
        <v>4905</v>
      </c>
      <c r="AC186" s="988" t="b">
        <v>1</v>
      </c>
      <c r="AD186" s="988" t="b">
        <v>0</v>
      </c>
      <c r="AE186" s="988" t="b">
        <v>0</v>
      </c>
      <c r="AF186" s="988" t="b">
        <v>0</v>
      </c>
      <c r="AG186" s="988" t="b">
        <v>0</v>
      </c>
      <c r="AH186" s="988" t="b">
        <v>0</v>
      </c>
      <c r="AI186" s="923"/>
      <c r="AJ186" s="923"/>
      <c r="AK186" s="988" t="s">
        <v>4906</v>
      </c>
      <c r="AL186" s="988" t="s">
        <v>4660</v>
      </c>
      <c r="AM186" s="988" t="b">
        <v>1</v>
      </c>
      <c r="AN186" s="923"/>
      <c r="AO186" s="923"/>
      <c r="AP186" s="988" t="s">
        <v>255</v>
      </c>
      <c r="AQ186" s="988" t="s">
        <v>4907</v>
      </c>
      <c r="AR186" s="988" t="s">
        <v>2216</v>
      </c>
      <c r="AS186" s="988" t="s">
        <v>1200</v>
      </c>
      <c r="AT186" s="988" t="s">
        <v>721</v>
      </c>
      <c r="AU186" s="988" t="s">
        <v>722</v>
      </c>
      <c r="AV186" s="988" t="s">
        <v>723</v>
      </c>
      <c r="AW186" s="988" t="s">
        <v>717</v>
      </c>
      <c r="AX186" s="988" t="b">
        <v>0</v>
      </c>
      <c r="AZ186" s="923"/>
      <c r="BA186" s="923"/>
      <c r="BB186" s="988" t="b">
        <v>0</v>
      </c>
      <c r="BC186" s="988" t="b">
        <v>0</v>
      </c>
      <c r="BD186" s="988" t="b">
        <v>0</v>
      </c>
      <c r="BE186" s="923"/>
      <c r="BF186" s="988" t="b">
        <v>0</v>
      </c>
      <c r="BG186" s="988" t="s">
        <v>718</v>
      </c>
      <c r="BH186" s="988" t="s">
        <v>2217</v>
      </c>
      <c r="BI186" s="923"/>
      <c r="BJ186" s="923"/>
      <c r="BL186" s="988" t="s">
        <v>4908</v>
      </c>
      <c r="BM186" s="988" t="s">
        <v>4909</v>
      </c>
      <c r="BN186" s="988" t="s">
        <v>4910</v>
      </c>
      <c r="BO186" s="988" t="s">
        <v>2206</v>
      </c>
      <c r="BP186" s="988" t="s">
        <v>2207</v>
      </c>
      <c r="BQ186" s="988" t="s">
        <v>2208</v>
      </c>
      <c r="BR186" s="923"/>
      <c r="BS186" s="923"/>
      <c r="BT186" s="923"/>
      <c r="BU186" s="988">
        <v>5.525200462E9</v>
      </c>
      <c r="BV186" s="923"/>
      <c r="BW186" s="988" t="s">
        <v>2220</v>
      </c>
      <c r="BX186" s="988" t="s">
        <v>4910</v>
      </c>
      <c r="BY186" s="988" t="s">
        <v>4911</v>
      </c>
      <c r="BZ186" s="923"/>
      <c r="CA186" s="988">
        <v>9850.0</v>
      </c>
      <c r="CC186" s="988" t="s">
        <v>297</v>
      </c>
      <c r="CD186" s="988" t="s">
        <v>4912</v>
      </c>
      <c r="CE186" s="1060">
        <v>26827.0</v>
      </c>
      <c r="CG186" s="923"/>
      <c r="CH186" s="988" t="s">
        <v>2864</v>
      </c>
      <c r="CI186" s="988">
        <v>2032.0</v>
      </c>
      <c r="CK186" s="923"/>
      <c r="CL186" s="988">
        <v>5.525200462E9</v>
      </c>
      <c r="CM186" s="988" t="s">
        <v>2224</v>
      </c>
      <c r="CN186" s="923"/>
      <c r="CO186" s="988" t="b">
        <v>0</v>
      </c>
      <c r="CP186" s="988" t="s">
        <v>4913</v>
      </c>
      <c r="CQ186" s="988" t="s">
        <v>4914</v>
      </c>
      <c r="CR186" s="988" t="b">
        <v>0</v>
      </c>
      <c r="CS186" s="988" t="b">
        <v>0</v>
      </c>
      <c r="CT186" s="988" t="s">
        <v>2470</v>
      </c>
      <c r="CU186" s="988" t="s">
        <v>2771</v>
      </c>
      <c r="CV186" s="988" t="s">
        <v>4915</v>
      </c>
      <c r="CW186" s="923"/>
      <c r="CX186" s="923"/>
      <c r="CY186" s="923"/>
      <c r="CZ186" s="988" t="s">
        <v>727</v>
      </c>
      <c r="DA186" s="923"/>
      <c r="DB186" s="988" t="s">
        <v>2228</v>
      </c>
      <c r="DC186" s="923"/>
      <c r="DD186" s="988" t="s">
        <v>2234</v>
      </c>
      <c r="DE186" s="988" t="s">
        <v>4916</v>
      </c>
      <c r="DF186" s="923"/>
      <c r="DG186" s="923"/>
      <c r="DH186" s="923"/>
    </row>
    <row r="187">
      <c r="A187" s="988">
        <v>2.574736354E9</v>
      </c>
      <c r="B187" s="988" t="s">
        <v>2439</v>
      </c>
      <c r="C187" s="988" t="s">
        <v>2440</v>
      </c>
      <c r="D187" s="988" t="s">
        <v>2441</v>
      </c>
      <c r="E187" s="988" t="s">
        <v>4917</v>
      </c>
      <c r="F187" s="988" t="s">
        <v>32</v>
      </c>
      <c r="G187" s="923"/>
      <c r="H187" s="923"/>
      <c r="I187" s="923"/>
      <c r="J187" s="923"/>
      <c r="K187" s="923"/>
      <c r="L187" s="923"/>
      <c r="M187" s="923"/>
      <c r="N187" s="923"/>
      <c r="O187" s="923"/>
      <c r="P187" s="988" t="s">
        <v>4918</v>
      </c>
      <c r="Q187" s="988" t="s">
        <v>706</v>
      </c>
      <c r="R187" s="923"/>
      <c r="S187" s="988" t="s">
        <v>4919</v>
      </c>
      <c r="T187" s="988" t="s">
        <v>2073</v>
      </c>
      <c r="U187" s="988" t="b">
        <v>0</v>
      </c>
      <c r="V187" s="988" t="s">
        <v>306</v>
      </c>
      <c r="W187" s="923"/>
      <c r="X187" s="988" t="s">
        <v>184</v>
      </c>
      <c r="Y187" s="923"/>
      <c r="Z187" s="988" t="b">
        <v>0</v>
      </c>
      <c r="AA187" s="988" t="s">
        <v>4920</v>
      </c>
      <c r="AB187" s="988" t="s">
        <v>4921</v>
      </c>
      <c r="AC187" s="988" t="b">
        <v>1</v>
      </c>
      <c r="AD187" s="988" t="b">
        <v>0</v>
      </c>
      <c r="AE187" s="988" t="b">
        <v>0</v>
      </c>
      <c r="AF187" s="988" t="b">
        <v>0</v>
      </c>
      <c r="AG187" s="988" t="b">
        <v>0</v>
      </c>
      <c r="AH187" s="988" t="b">
        <v>0</v>
      </c>
      <c r="AI187" s="923"/>
      <c r="AJ187" s="923"/>
      <c r="AK187" s="988" t="s">
        <v>4922</v>
      </c>
      <c r="AL187" s="988" t="s">
        <v>3850</v>
      </c>
      <c r="AM187" s="988" t="b">
        <v>1</v>
      </c>
      <c r="AN187" s="923"/>
      <c r="AO187" s="988" t="s">
        <v>306</v>
      </c>
      <c r="AP187" s="988" t="s">
        <v>255</v>
      </c>
      <c r="AQ187" s="988" t="s">
        <v>4923</v>
      </c>
      <c r="AR187" s="988" t="s">
        <v>2216</v>
      </c>
      <c r="AS187" s="988" t="s">
        <v>1200</v>
      </c>
      <c r="AT187" s="988" t="s">
        <v>721</v>
      </c>
      <c r="AU187" s="988" t="s">
        <v>722</v>
      </c>
      <c r="AV187" s="988" t="s">
        <v>723</v>
      </c>
      <c r="AW187" s="988" t="s">
        <v>717</v>
      </c>
      <c r="AX187" s="988" t="b">
        <v>0</v>
      </c>
      <c r="AZ187" s="923"/>
      <c r="BA187" s="923"/>
      <c r="BB187" s="988" t="b">
        <v>0</v>
      </c>
      <c r="BC187" s="988" t="b">
        <v>0</v>
      </c>
      <c r="BD187" s="988" t="b">
        <v>0</v>
      </c>
      <c r="BE187" s="923"/>
      <c r="BF187" s="988" t="b">
        <v>0</v>
      </c>
      <c r="BG187" s="988" t="s">
        <v>718</v>
      </c>
      <c r="BH187" s="988" t="s">
        <v>2217</v>
      </c>
      <c r="BI187" s="923"/>
      <c r="BJ187" s="923"/>
      <c r="BL187" s="988" t="s">
        <v>306</v>
      </c>
      <c r="BM187" s="988" t="s">
        <v>4924</v>
      </c>
      <c r="BN187" s="988" t="s">
        <v>4925</v>
      </c>
      <c r="BO187" s="988" t="s">
        <v>2255</v>
      </c>
      <c r="BP187" s="988" t="s">
        <v>2256</v>
      </c>
      <c r="BQ187" s="988" t="s">
        <v>2257</v>
      </c>
      <c r="BR187" s="923"/>
      <c r="BS187" s="988" t="s">
        <v>306</v>
      </c>
      <c r="BT187" s="923"/>
      <c r="BU187" s="988">
        <v>3.221127108E9</v>
      </c>
      <c r="BV187" s="923"/>
      <c r="BW187" s="988" t="s">
        <v>2220</v>
      </c>
      <c r="BX187" s="988" t="s">
        <v>4926</v>
      </c>
      <c r="BY187" s="988" t="s">
        <v>4927</v>
      </c>
      <c r="BZ187" s="988" t="s">
        <v>184</v>
      </c>
      <c r="CA187" s="988">
        <v>48290.0</v>
      </c>
      <c r="CB187" s="923"/>
      <c r="CC187" s="988" t="s">
        <v>297</v>
      </c>
      <c r="CD187" s="988" t="s">
        <v>4928</v>
      </c>
      <c r="CE187" s="1060">
        <v>20834.0</v>
      </c>
      <c r="CF187" s="923"/>
      <c r="CG187" s="988" t="s">
        <v>184</v>
      </c>
      <c r="CH187" s="988" t="s">
        <v>4929</v>
      </c>
      <c r="CI187" s="988">
        <v>2033.0</v>
      </c>
      <c r="CJ187" s="923"/>
      <c r="CK187" s="988" t="s">
        <v>184</v>
      </c>
      <c r="CL187" s="988">
        <v>3.221127108E9</v>
      </c>
      <c r="CM187" s="988" t="s">
        <v>2224</v>
      </c>
      <c r="CN187" s="923"/>
      <c r="CO187" s="988" t="b">
        <v>0</v>
      </c>
      <c r="CP187" s="988" t="s">
        <v>4930</v>
      </c>
      <c r="CQ187" s="923"/>
      <c r="CR187" s="988" t="b">
        <v>0</v>
      </c>
      <c r="CS187" s="988" t="b">
        <v>0</v>
      </c>
      <c r="CT187" s="988" t="s">
        <v>2470</v>
      </c>
      <c r="CU187" s="923"/>
      <c r="CV187" s="988" t="s">
        <v>4931</v>
      </c>
      <c r="CW187" s="923"/>
      <c r="CX187" s="923"/>
      <c r="CY187" s="923"/>
      <c r="CZ187" s="988" t="s">
        <v>727</v>
      </c>
      <c r="DA187" s="923"/>
      <c r="DB187" s="988" t="s">
        <v>2228</v>
      </c>
      <c r="DC187" s="923"/>
      <c r="DD187" s="988" t="s">
        <v>2553</v>
      </c>
      <c r="DE187" s="923"/>
      <c r="DF187" s="923"/>
      <c r="DG187" s="923"/>
      <c r="DH187" s="923"/>
      <c r="DJ187" s="1056"/>
    </row>
    <row r="188">
      <c r="A188" s="988">
        <v>1.826963515E9</v>
      </c>
      <c r="B188" s="988" t="s">
        <v>989</v>
      </c>
      <c r="C188" s="988" t="s">
        <v>990</v>
      </c>
      <c r="D188" s="988" t="s">
        <v>991</v>
      </c>
      <c r="E188" s="988" t="s">
        <v>4932</v>
      </c>
      <c r="F188" s="988" t="s">
        <v>32</v>
      </c>
      <c r="G188" s="923"/>
      <c r="H188" s="923"/>
      <c r="I188" s="923"/>
      <c r="J188" s="923"/>
      <c r="K188" s="923"/>
      <c r="L188" s="923"/>
      <c r="M188" s="923"/>
      <c r="O188" s="923"/>
      <c r="P188" s="988" t="s">
        <v>4933</v>
      </c>
      <c r="Q188" s="988" t="s">
        <v>706</v>
      </c>
      <c r="R188" s="923"/>
      <c r="S188" s="988" t="s">
        <v>4934</v>
      </c>
      <c r="T188" s="988" t="s">
        <v>2073</v>
      </c>
      <c r="U188" s="988" t="b">
        <v>0</v>
      </c>
      <c r="V188" s="923"/>
      <c r="W188" s="923"/>
      <c r="X188" s="988" t="s">
        <v>306</v>
      </c>
      <c r="Y188" s="923"/>
      <c r="Z188" s="988" t="b">
        <v>0</v>
      </c>
      <c r="AA188" s="988" t="s">
        <v>4935</v>
      </c>
      <c r="AB188" s="988" t="s">
        <v>297</v>
      </c>
      <c r="AC188" s="988" t="b">
        <v>1</v>
      </c>
      <c r="AD188" s="988" t="b">
        <v>0</v>
      </c>
      <c r="AE188" s="988" t="b">
        <v>0</v>
      </c>
      <c r="AF188" s="988" t="b">
        <v>0</v>
      </c>
      <c r="AG188" s="988" t="b">
        <v>0</v>
      </c>
      <c r="AH188" s="988" t="b">
        <v>0</v>
      </c>
      <c r="AI188" s="923"/>
      <c r="AJ188" s="923"/>
      <c r="AK188" s="988" t="s">
        <v>4936</v>
      </c>
      <c r="AL188" s="988" t="s">
        <v>2214</v>
      </c>
      <c r="AM188" s="988" t="b">
        <v>1</v>
      </c>
      <c r="AN188" s="923"/>
      <c r="AO188" s="923"/>
      <c r="AP188" s="988" t="s">
        <v>255</v>
      </c>
      <c r="AQ188" s="988" t="s">
        <v>4937</v>
      </c>
      <c r="AR188" s="988" t="s">
        <v>2216</v>
      </c>
      <c r="AS188" s="988" t="s">
        <v>724</v>
      </c>
      <c r="AT188" s="988" t="s">
        <v>721</v>
      </c>
      <c r="AU188" s="988" t="s">
        <v>722</v>
      </c>
      <c r="AV188" s="988" t="s">
        <v>723</v>
      </c>
      <c r="AW188" s="988" t="s">
        <v>717</v>
      </c>
      <c r="AX188" s="988" t="b">
        <v>0</v>
      </c>
      <c r="AZ188" s="923"/>
      <c r="BA188" s="923"/>
      <c r="BB188" s="988" t="b">
        <v>0</v>
      </c>
      <c r="BC188" s="988" t="b">
        <v>0</v>
      </c>
      <c r="BD188" s="988" t="b">
        <v>0</v>
      </c>
      <c r="BE188" s="923"/>
      <c r="BF188" s="988" t="b">
        <v>0</v>
      </c>
      <c r="BG188" s="988" t="s">
        <v>718</v>
      </c>
      <c r="BH188" s="988" t="s">
        <v>2217</v>
      </c>
      <c r="BI188" s="923"/>
      <c r="BJ188" s="923"/>
      <c r="BL188" s="923"/>
      <c r="BM188" s="988" t="s">
        <v>4938</v>
      </c>
      <c r="BN188" s="988" t="s">
        <v>4939</v>
      </c>
      <c r="BO188" s="988" t="s">
        <v>2206</v>
      </c>
      <c r="BP188" s="988" t="s">
        <v>2207</v>
      </c>
      <c r="BQ188" s="988" t="s">
        <v>2208</v>
      </c>
      <c r="BR188" s="923"/>
      <c r="BS188" s="988" t="s">
        <v>306</v>
      </c>
      <c r="BT188" s="923"/>
      <c r="BU188" s="988">
        <v>4.491202033E9</v>
      </c>
      <c r="BV188" s="923"/>
      <c r="BW188" s="988" t="s">
        <v>2220</v>
      </c>
      <c r="BX188" s="988" t="s">
        <v>4939</v>
      </c>
      <c r="BY188" s="988" t="s">
        <v>4940</v>
      </c>
      <c r="BZ188" s="923"/>
      <c r="CA188" s="988">
        <v>49000.0</v>
      </c>
      <c r="CB188" s="923"/>
      <c r="CC188" s="988" t="s">
        <v>297</v>
      </c>
      <c r="CD188" s="988" t="s">
        <v>4941</v>
      </c>
      <c r="CE188" s="1060">
        <v>23916.0</v>
      </c>
      <c r="CG188" s="923"/>
      <c r="CH188" s="988" t="s">
        <v>4942</v>
      </c>
      <c r="CI188" s="988">
        <v>2028.0</v>
      </c>
      <c r="CJ188" s="923"/>
      <c r="CK188" s="923"/>
      <c r="CL188" s="988">
        <v>4.491202033E9</v>
      </c>
      <c r="CM188" s="988" t="s">
        <v>2224</v>
      </c>
      <c r="CN188" s="923"/>
      <c r="CO188" s="988" t="b">
        <v>0</v>
      </c>
      <c r="CP188" s="988" t="s">
        <v>4943</v>
      </c>
      <c r="CQ188" s="923"/>
      <c r="CR188" s="988" t="b">
        <v>0</v>
      </c>
      <c r="CS188" s="988" t="b">
        <v>0</v>
      </c>
      <c r="CT188" s="988" t="s">
        <v>4944</v>
      </c>
      <c r="CU188" s="923"/>
      <c r="CV188" s="988" t="s">
        <v>4945</v>
      </c>
      <c r="CW188" s="923"/>
      <c r="CX188" s="923"/>
      <c r="CY188" s="923"/>
      <c r="CZ188" s="988" t="s">
        <v>727</v>
      </c>
      <c r="DA188" s="923"/>
      <c r="DB188" s="988" t="s">
        <v>2228</v>
      </c>
      <c r="DC188" s="923"/>
      <c r="DD188" s="988" t="s">
        <v>2553</v>
      </c>
      <c r="DE188" s="923"/>
      <c r="DF188" s="923"/>
      <c r="DG188" s="923"/>
      <c r="DH188" s="923"/>
    </row>
    <row r="189">
      <c r="A189" s="988">
        <v>1.992198496E9</v>
      </c>
      <c r="B189" s="988" t="s">
        <v>3205</v>
      </c>
      <c r="C189" s="988" t="s">
        <v>3206</v>
      </c>
      <c r="D189" s="988" t="s">
        <v>3207</v>
      </c>
      <c r="E189" s="988" t="s">
        <v>4946</v>
      </c>
      <c r="F189" s="988" t="s">
        <v>32</v>
      </c>
      <c r="G189" s="923"/>
      <c r="H189" s="923"/>
      <c r="I189" s="923"/>
      <c r="J189" s="923"/>
      <c r="K189" s="923"/>
      <c r="L189" s="923"/>
      <c r="M189" s="923"/>
      <c r="N189" s="923"/>
      <c r="P189" s="988" t="s">
        <v>4947</v>
      </c>
      <c r="Q189" s="988" t="s">
        <v>706</v>
      </c>
      <c r="R189" s="923"/>
      <c r="S189" s="988" t="s">
        <v>4948</v>
      </c>
      <c r="T189" s="988" t="s">
        <v>2073</v>
      </c>
      <c r="U189" s="988" t="b">
        <v>0</v>
      </c>
      <c r="V189" s="923"/>
      <c r="W189" s="923"/>
      <c r="X189" s="988" t="s">
        <v>184</v>
      </c>
      <c r="Y189" s="923"/>
      <c r="Z189" s="988" t="b">
        <v>0</v>
      </c>
      <c r="AA189" s="988" t="s">
        <v>4949</v>
      </c>
      <c r="AB189" s="988" t="s">
        <v>4950</v>
      </c>
      <c r="AC189" s="988" t="b">
        <v>1</v>
      </c>
      <c r="AD189" s="988" t="b">
        <v>0</v>
      </c>
      <c r="AE189" s="988" t="b">
        <v>0</v>
      </c>
      <c r="AF189" s="988" t="b">
        <v>0</v>
      </c>
      <c r="AG189" s="988" t="b">
        <v>0</v>
      </c>
      <c r="AH189" s="988" t="b">
        <v>0</v>
      </c>
      <c r="AI189" s="923"/>
      <c r="AJ189" s="923"/>
      <c r="AK189" s="988" t="s">
        <v>4951</v>
      </c>
      <c r="AL189" s="988" t="s">
        <v>2214</v>
      </c>
      <c r="AM189" s="988" t="b">
        <v>1</v>
      </c>
      <c r="AN189" s="923"/>
      <c r="AO189" s="923"/>
      <c r="AP189" s="988" t="s">
        <v>255</v>
      </c>
      <c r="AQ189" s="988" t="s">
        <v>4952</v>
      </c>
      <c r="AR189" s="988" t="s">
        <v>2216</v>
      </c>
      <c r="AS189" s="988" t="s">
        <v>1200</v>
      </c>
      <c r="AT189" s="988" t="s">
        <v>721</v>
      </c>
      <c r="AU189" s="988" t="s">
        <v>722</v>
      </c>
      <c r="AV189" s="988" t="s">
        <v>723</v>
      </c>
      <c r="AW189" s="988" t="s">
        <v>717</v>
      </c>
      <c r="AX189" s="988" t="b">
        <v>0</v>
      </c>
      <c r="AZ189" s="923"/>
      <c r="BA189" s="923"/>
      <c r="BB189" s="988" t="b">
        <v>0</v>
      </c>
      <c r="BC189" s="988" t="b">
        <v>0</v>
      </c>
      <c r="BD189" s="988" t="b">
        <v>0</v>
      </c>
      <c r="BE189" s="923"/>
      <c r="BF189" s="988" t="b">
        <v>0</v>
      </c>
      <c r="BG189" s="988" t="s">
        <v>718</v>
      </c>
      <c r="BH189" s="988" t="s">
        <v>2217</v>
      </c>
      <c r="BI189" s="923"/>
      <c r="BJ189" s="923"/>
      <c r="BL189" s="923"/>
      <c r="BM189" s="988" t="s">
        <v>4953</v>
      </c>
      <c r="BN189" s="988" t="s">
        <v>4954</v>
      </c>
      <c r="BO189" s="988" t="s">
        <v>2206</v>
      </c>
      <c r="BP189" s="988" t="s">
        <v>2207</v>
      </c>
      <c r="BQ189" s="988" t="s">
        <v>2208</v>
      </c>
      <c r="BR189" s="923"/>
      <c r="BS189" s="923"/>
      <c r="BT189" s="923"/>
      <c r="BU189" s="988">
        <v>5.554315713E9</v>
      </c>
      <c r="BV189" s="923"/>
      <c r="BW189" s="988" t="s">
        <v>2220</v>
      </c>
      <c r="BX189" s="988" t="s">
        <v>4954</v>
      </c>
      <c r="BY189" s="988" t="s">
        <v>4955</v>
      </c>
      <c r="BZ189" s="988" t="s">
        <v>184</v>
      </c>
      <c r="CA189" s="988">
        <v>52784.0</v>
      </c>
      <c r="CB189" s="923"/>
      <c r="CC189" s="988" t="s">
        <v>297</v>
      </c>
      <c r="CD189" s="988" t="s">
        <v>4956</v>
      </c>
      <c r="CE189" s="1060">
        <v>15674.0</v>
      </c>
      <c r="CG189" s="988" t="s">
        <v>184</v>
      </c>
      <c r="CH189" s="988" t="s">
        <v>3820</v>
      </c>
      <c r="CI189" s="988">
        <v>2029.0</v>
      </c>
      <c r="CK189" s="988" t="s">
        <v>184</v>
      </c>
      <c r="CL189" s="988" t="s">
        <v>4957</v>
      </c>
      <c r="CM189" s="988" t="s">
        <v>2224</v>
      </c>
      <c r="CN189" s="923"/>
      <c r="CO189" s="988" t="b">
        <v>0</v>
      </c>
      <c r="CP189" s="988" t="s">
        <v>4958</v>
      </c>
      <c r="CQ189" s="923"/>
      <c r="CR189" s="988" t="b">
        <v>0</v>
      </c>
      <c r="CS189" s="988" t="b">
        <v>0</v>
      </c>
      <c r="CT189" s="988" t="s">
        <v>2226</v>
      </c>
      <c r="CU189" s="923"/>
      <c r="CV189" s="988" t="s">
        <v>4959</v>
      </c>
      <c r="CW189" s="923"/>
      <c r="CX189" s="923"/>
      <c r="CY189" s="923"/>
      <c r="CZ189" s="988" t="s">
        <v>727</v>
      </c>
      <c r="DA189" s="923"/>
      <c r="DB189" s="988" t="s">
        <v>2228</v>
      </c>
      <c r="DC189" s="923"/>
      <c r="DD189" s="988" t="s">
        <v>2327</v>
      </c>
      <c r="DE189" s="923"/>
      <c r="DF189" s="923"/>
      <c r="DG189" s="923"/>
      <c r="DH189" s="923"/>
    </row>
    <row r="190">
      <c r="A190" s="988">
        <v>1.374144752E9</v>
      </c>
      <c r="B190" s="988" t="s">
        <v>989</v>
      </c>
      <c r="C190" s="988" t="s">
        <v>990</v>
      </c>
      <c r="D190" s="988" t="s">
        <v>991</v>
      </c>
      <c r="E190" s="988" t="s">
        <v>4960</v>
      </c>
      <c r="F190" s="988" t="s">
        <v>32</v>
      </c>
      <c r="H190" s="923"/>
      <c r="L190" s="923"/>
      <c r="M190" s="923"/>
      <c r="O190" s="923"/>
      <c r="P190" s="988" t="s">
        <v>4961</v>
      </c>
      <c r="Q190" s="988" t="s">
        <v>706</v>
      </c>
      <c r="R190" s="923"/>
      <c r="S190" s="988" t="s">
        <v>4962</v>
      </c>
      <c r="T190" s="988" t="s">
        <v>2073</v>
      </c>
      <c r="U190" s="988" t="b">
        <v>0</v>
      </c>
      <c r="V190" s="988" t="s">
        <v>306</v>
      </c>
      <c r="W190" s="923"/>
      <c r="X190" s="988" t="s">
        <v>306</v>
      </c>
      <c r="Z190" s="988" t="b">
        <v>0</v>
      </c>
      <c r="AA190" s="988" t="s">
        <v>4963</v>
      </c>
      <c r="AB190" s="988" t="s">
        <v>4964</v>
      </c>
      <c r="AC190" s="988" t="b">
        <v>1</v>
      </c>
      <c r="AD190" s="988" t="b">
        <v>0</v>
      </c>
      <c r="AE190" s="988" t="b">
        <v>0</v>
      </c>
      <c r="AF190" s="988" t="b">
        <v>0</v>
      </c>
      <c r="AG190" s="988" t="b">
        <v>0</v>
      </c>
      <c r="AH190" s="988" t="b">
        <v>0</v>
      </c>
      <c r="AI190" s="923"/>
      <c r="AJ190" s="923"/>
      <c r="AK190" s="988" t="s">
        <v>4866</v>
      </c>
      <c r="AL190" s="988" t="s">
        <v>2214</v>
      </c>
      <c r="AM190" s="988" t="b">
        <v>1</v>
      </c>
      <c r="AN190" s="923"/>
      <c r="AO190" s="988" t="s">
        <v>306</v>
      </c>
      <c r="AP190" s="988" t="s">
        <v>255</v>
      </c>
      <c r="AQ190" s="988" t="s">
        <v>4965</v>
      </c>
      <c r="AR190" s="988" t="s">
        <v>2216</v>
      </c>
      <c r="AS190" s="988" t="s">
        <v>724</v>
      </c>
      <c r="AT190" s="988" t="s">
        <v>721</v>
      </c>
      <c r="AU190" s="988" t="s">
        <v>722</v>
      </c>
      <c r="AV190" s="988" t="s">
        <v>723</v>
      </c>
      <c r="AW190" s="988" t="s">
        <v>717</v>
      </c>
      <c r="AX190" s="988" t="b">
        <v>0</v>
      </c>
      <c r="BA190" s="923"/>
      <c r="BB190" s="988" t="b">
        <v>0</v>
      </c>
      <c r="BC190" s="988" t="b">
        <v>0</v>
      </c>
      <c r="BD190" s="988" t="b">
        <v>0</v>
      </c>
      <c r="BE190" s="923"/>
      <c r="BF190" s="988" t="b">
        <v>0</v>
      </c>
      <c r="BG190" s="988" t="s">
        <v>718</v>
      </c>
      <c r="BH190" s="988" t="s">
        <v>2217</v>
      </c>
      <c r="BI190" s="923"/>
      <c r="BJ190" s="923"/>
      <c r="BL190" s="988" t="s">
        <v>306</v>
      </c>
      <c r="BM190" s="988" t="s">
        <v>4966</v>
      </c>
      <c r="BN190" s="988" t="s">
        <v>4967</v>
      </c>
      <c r="BO190" s="988" t="s">
        <v>2206</v>
      </c>
      <c r="BP190" s="988" t="s">
        <v>2207</v>
      </c>
      <c r="BQ190" s="988" t="s">
        <v>2208</v>
      </c>
      <c r="BR190" s="923"/>
      <c r="BS190" s="988" t="s">
        <v>306</v>
      </c>
      <c r="BU190" s="988">
        <v>4.448607726E9</v>
      </c>
      <c r="BW190" s="988" t="s">
        <v>2220</v>
      </c>
      <c r="BX190" s="988" t="s">
        <v>4967</v>
      </c>
      <c r="BY190" s="988" t="s">
        <v>4968</v>
      </c>
      <c r="BZ190" s="988" t="s">
        <v>306</v>
      </c>
      <c r="CA190" s="988">
        <v>2800.0</v>
      </c>
      <c r="CB190" s="923"/>
      <c r="CC190" s="988" t="s">
        <v>297</v>
      </c>
      <c r="CD190" s="988" t="s">
        <v>4969</v>
      </c>
      <c r="CE190" s="1060">
        <v>21226.0</v>
      </c>
      <c r="CF190" s="1056"/>
      <c r="CG190" s="988" t="s">
        <v>306</v>
      </c>
      <c r="CH190" s="988" t="s">
        <v>2223</v>
      </c>
      <c r="CI190" s="988">
        <v>2025.0</v>
      </c>
      <c r="CJ190" s="923"/>
      <c r="CK190" s="988" t="s">
        <v>306</v>
      </c>
      <c r="CL190" s="988">
        <v>4.448607726E9</v>
      </c>
      <c r="CM190" s="988" t="s">
        <v>2224</v>
      </c>
      <c r="CN190" s="923"/>
      <c r="CO190" s="988" t="b">
        <v>0</v>
      </c>
      <c r="CP190" s="988" t="s">
        <v>4970</v>
      </c>
      <c r="CQ190" s="988" t="s">
        <v>4971</v>
      </c>
      <c r="CR190" s="988" t="b">
        <v>0</v>
      </c>
      <c r="CS190" s="988" t="b">
        <v>0</v>
      </c>
      <c r="CT190" s="988" t="s">
        <v>4972</v>
      </c>
      <c r="CU190" s="923"/>
      <c r="CV190" s="988" t="s">
        <v>4973</v>
      </c>
      <c r="CW190" s="923"/>
      <c r="CX190" s="923"/>
      <c r="CY190" s="923"/>
      <c r="CZ190" s="988" t="s">
        <v>727</v>
      </c>
      <c r="DA190" s="923"/>
      <c r="DB190" s="988" t="s">
        <v>2228</v>
      </c>
      <c r="DC190" s="923"/>
      <c r="DD190" s="988" t="s">
        <v>2234</v>
      </c>
      <c r="DE190" s="988" t="s">
        <v>2154</v>
      </c>
      <c r="DF190" s="923"/>
      <c r="DG190" s="923"/>
      <c r="DH190" s="923"/>
    </row>
    <row r="191">
      <c r="A191" s="988">
        <v>2.255129455E9</v>
      </c>
      <c r="B191" s="988" t="s">
        <v>989</v>
      </c>
      <c r="C191" s="988" t="s">
        <v>990</v>
      </c>
      <c r="D191" s="988" t="s">
        <v>991</v>
      </c>
      <c r="E191" s="988" t="s">
        <v>4974</v>
      </c>
      <c r="F191" s="988" t="s">
        <v>32</v>
      </c>
      <c r="H191" s="923"/>
      <c r="L191" s="923"/>
      <c r="P191" s="988" t="s">
        <v>4975</v>
      </c>
      <c r="Q191" s="988" t="s">
        <v>706</v>
      </c>
      <c r="R191" s="923"/>
      <c r="S191" s="988" t="s">
        <v>4976</v>
      </c>
      <c r="T191" s="923"/>
      <c r="U191" s="988" t="b">
        <v>0</v>
      </c>
      <c r="V191" s="923"/>
      <c r="W191" s="988" t="s">
        <v>2332</v>
      </c>
      <c r="X191" s="923"/>
      <c r="Z191" s="988" t="b">
        <v>0</v>
      </c>
      <c r="AA191" s="988" t="s">
        <v>4977</v>
      </c>
      <c r="AB191" s="988" t="s">
        <v>297</v>
      </c>
      <c r="AC191" s="988" t="b">
        <v>1</v>
      </c>
      <c r="AD191" s="988" t="b">
        <v>0</v>
      </c>
      <c r="AE191" s="988" t="b">
        <v>0</v>
      </c>
      <c r="AF191" s="988" t="b">
        <v>0</v>
      </c>
      <c r="AG191" s="988" t="b">
        <v>0</v>
      </c>
      <c r="AH191" s="988" t="b">
        <v>0</v>
      </c>
      <c r="AI191" s="923"/>
      <c r="AJ191" s="923"/>
      <c r="AK191" s="988" t="s">
        <v>4357</v>
      </c>
      <c r="AL191" s="988" t="s">
        <v>2286</v>
      </c>
      <c r="AM191" s="988" t="b">
        <v>1</v>
      </c>
      <c r="AN191" s="923"/>
      <c r="AO191" s="923"/>
      <c r="AP191" s="988" t="s">
        <v>4224</v>
      </c>
      <c r="AQ191" s="988" t="s">
        <v>4978</v>
      </c>
      <c r="AR191" s="988" t="s">
        <v>2216</v>
      </c>
      <c r="AS191" s="988" t="s">
        <v>724</v>
      </c>
      <c r="AT191" s="988" t="s">
        <v>721</v>
      </c>
      <c r="AU191" s="988" t="s">
        <v>722</v>
      </c>
      <c r="AV191" s="988" t="s">
        <v>723</v>
      </c>
      <c r="AW191" s="988" t="s">
        <v>717</v>
      </c>
      <c r="AX191" s="988" t="b">
        <v>0</v>
      </c>
      <c r="BA191" s="923"/>
      <c r="BB191" s="988" t="b">
        <v>0</v>
      </c>
      <c r="BC191" s="988" t="b">
        <v>0</v>
      </c>
      <c r="BD191" s="988" t="b">
        <v>0</v>
      </c>
      <c r="BE191" s="923"/>
      <c r="BF191" s="988" t="b">
        <v>0</v>
      </c>
      <c r="BG191" s="988" t="s">
        <v>718</v>
      </c>
      <c r="BH191" s="988" t="s">
        <v>2217</v>
      </c>
      <c r="BI191" s="923"/>
      <c r="BJ191" s="923"/>
      <c r="BL191" s="988" t="s">
        <v>4979</v>
      </c>
      <c r="BM191" s="988" t="s">
        <v>4980</v>
      </c>
      <c r="BN191" s="988" t="s">
        <v>4981</v>
      </c>
      <c r="BO191" s="988" t="s">
        <v>2206</v>
      </c>
      <c r="BP191" s="988" t="s">
        <v>2207</v>
      </c>
      <c r="BQ191" s="988" t="s">
        <v>2208</v>
      </c>
      <c r="BR191" s="923"/>
      <c r="BS191" s="923"/>
      <c r="BU191" s="988">
        <v>5.511882033E9</v>
      </c>
      <c r="BW191" s="988" t="s">
        <v>2220</v>
      </c>
      <c r="BX191" s="988" t="s">
        <v>4981</v>
      </c>
      <c r="BY191" s="988" t="s">
        <v>4982</v>
      </c>
      <c r="BZ191" s="923"/>
      <c r="CA191" s="988">
        <v>4380.0</v>
      </c>
      <c r="CB191" s="923"/>
      <c r="CC191" s="988" t="s">
        <v>297</v>
      </c>
      <c r="CD191" s="988" t="s">
        <v>4983</v>
      </c>
      <c r="CE191" s="1060">
        <v>21034.0</v>
      </c>
      <c r="CF191" s="1056"/>
      <c r="CG191" s="923"/>
      <c r="CH191" s="988" t="s">
        <v>3957</v>
      </c>
      <c r="CI191" s="988">
        <v>2032.0</v>
      </c>
      <c r="CJ191" s="923"/>
      <c r="CK191" s="923"/>
      <c r="CL191" s="988">
        <v>5.511882033E9</v>
      </c>
      <c r="CM191" s="988" t="s">
        <v>2224</v>
      </c>
      <c r="CN191" s="923"/>
      <c r="CO191" s="988" t="b">
        <v>0</v>
      </c>
      <c r="CP191" s="988" t="s">
        <v>4984</v>
      </c>
      <c r="CQ191" s="923"/>
      <c r="CR191" s="988" t="b">
        <v>0</v>
      </c>
      <c r="CS191" s="988" t="b">
        <v>0</v>
      </c>
      <c r="CT191" s="988" t="s">
        <v>4232</v>
      </c>
      <c r="CU191" s="988" t="s">
        <v>2503</v>
      </c>
      <c r="CV191" s="988" t="s">
        <v>4985</v>
      </c>
      <c r="CW191" s="923"/>
      <c r="CX191" s="923"/>
      <c r="CY191" s="923"/>
      <c r="CZ191" s="988" t="s">
        <v>727</v>
      </c>
      <c r="DA191" s="923"/>
      <c r="DB191" s="988" t="s">
        <v>2228</v>
      </c>
      <c r="DC191" s="923"/>
      <c r="DD191" s="988" t="s">
        <v>2229</v>
      </c>
      <c r="DE191" s="923"/>
      <c r="DF191" s="923"/>
      <c r="DG191" s="923"/>
      <c r="DH191" s="923"/>
    </row>
    <row r="192">
      <c r="A192" s="988">
        <v>2.256202317E9</v>
      </c>
      <c r="B192" s="988" t="s">
        <v>730</v>
      </c>
      <c r="C192" s="988" t="s">
        <v>731</v>
      </c>
      <c r="D192" s="988" t="s">
        <v>732</v>
      </c>
      <c r="E192" s="988" t="s">
        <v>4986</v>
      </c>
      <c r="F192" s="988" t="s">
        <v>32</v>
      </c>
      <c r="H192" s="923"/>
      <c r="L192" s="923"/>
      <c r="M192" s="923"/>
      <c r="O192" s="923"/>
      <c r="P192" s="988" t="s">
        <v>4987</v>
      </c>
      <c r="Q192" s="988" t="s">
        <v>706</v>
      </c>
      <c r="R192" s="923"/>
      <c r="S192" s="988" t="s">
        <v>4988</v>
      </c>
      <c r="T192" s="923"/>
      <c r="U192" s="988" t="b">
        <v>0</v>
      </c>
      <c r="V192" s="923"/>
      <c r="W192" s="923"/>
      <c r="X192" s="988" t="s">
        <v>184</v>
      </c>
      <c r="Z192" s="988" t="b">
        <v>0</v>
      </c>
      <c r="AA192" s="988" t="s">
        <v>4989</v>
      </c>
      <c r="AB192" s="988" t="s">
        <v>297</v>
      </c>
      <c r="AC192" s="988" t="b">
        <v>1</v>
      </c>
      <c r="AD192" s="988" t="b">
        <v>0</v>
      </c>
      <c r="AE192" s="988" t="b">
        <v>0</v>
      </c>
      <c r="AF192" s="988" t="b">
        <v>0</v>
      </c>
      <c r="AG192" s="988" t="b">
        <v>0</v>
      </c>
      <c r="AH192" s="988" t="b">
        <v>0</v>
      </c>
      <c r="AI192" s="923"/>
      <c r="AJ192" s="923"/>
      <c r="AK192" s="988" t="s">
        <v>4357</v>
      </c>
      <c r="AL192" s="988" t="s">
        <v>2214</v>
      </c>
      <c r="AM192" s="988" t="b">
        <v>1</v>
      </c>
      <c r="AN192" s="923"/>
      <c r="AO192" s="923"/>
      <c r="AP192" s="988" t="s">
        <v>255</v>
      </c>
      <c r="AQ192" s="988" t="s">
        <v>4990</v>
      </c>
      <c r="AR192" s="988" t="s">
        <v>2216</v>
      </c>
      <c r="AS192" s="988" t="s">
        <v>1200</v>
      </c>
      <c r="AT192" s="988" t="s">
        <v>721</v>
      </c>
      <c r="AU192" s="988" t="s">
        <v>722</v>
      </c>
      <c r="AV192" s="988" t="s">
        <v>723</v>
      </c>
      <c r="AW192" s="988" t="s">
        <v>717</v>
      </c>
      <c r="AX192" s="988" t="b">
        <v>0</v>
      </c>
      <c r="BA192" s="923"/>
      <c r="BB192" s="988" t="b">
        <v>0</v>
      </c>
      <c r="BC192" s="988" t="b">
        <v>0</v>
      </c>
      <c r="BD192" s="988" t="b">
        <v>0</v>
      </c>
      <c r="BE192" s="923"/>
      <c r="BF192" s="988" t="b">
        <v>0</v>
      </c>
      <c r="BG192" s="988" t="s">
        <v>718</v>
      </c>
      <c r="BH192" s="988" t="s">
        <v>2217</v>
      </c>
      <c r="BI192" s="923"/>
      <c r="BJ192" s="923"/>
      <c r="BL192" s="923"/>
      <c r="BM192" s="988" t="s">
        <v>4991</v>
      </c>
      <c r="BN192" s="988" t="s">
        <v>4992</v>
      </c>
      <c r="BO192" s="988" t="s">
        <v>2206</v>
      </c>
      <c r="BP192" s="988" t="s">
        <v>2207</v>
      </c>
      <c r="BQ192" s="988" t="s">
        <v>2208</v>
      </c>
      <c r="BR192" s="923"/>
      <c r="BS192" s="988" t="s">
        <v>184</v>
      </c>
      <c r="BU192" s="988" t="s">
        <v>4993</v>
      </c>
      <c r="BW192" s="988" t="s">
        <v>2220</v>
      </c>
      <c r="BX192" s="988" t="s">
        <v>4992</v>
      </c>
      <c r="BY192" s="988" t="s">
        <v>4994</v>
      </c>
      <c r="BZ192" s="923"/>
      <c r="CA192" s="988">
        <v>55248.0</v>
      </c>
      <c r="CB192" s="923"/>
      <c r="CC192" s="988" t="s">
        <v>297</v>
      </c>
      <c r="CD192" s="988" t="s">
        <v>4995</v>
      </c>
      <c r="CE192" s="1060">
        <v>21076.0</v>
      </c>
      <c r="CF192" s="1056"/>
      <c r="CG192" s="923"/>
      <c r="CH192" s="988" t="s">
        <v>3127</v>
      </c>
      <c r="CI192" s="988">
        <v>2032.0</v>
      </c>
      <c r="CJ192" s="923"/>
      <c r="CK192" s="923"/>
      <c r="CL192" s="988">
        <v>5.516874245E9</v>
      </c>
      <c r="CM192" s="988" t="s">
        <v>2224</v>
      </c>
      <c r="CN192" s="923"/>
      <c r="CO192" s="988" t="b">
        <v>0</v>
      </c>
      <c r="CP192" s="988" t="s">
        <v>4996</v>
      </c>
      <c r="CQ192" s="988" t="s">
        <v>4997</v>
      </c>
      <c r="CR192" s="988" t="b">
        <v>0</v>
      </c>
      <c r="CS192" s="988" t="b">
        <v>0</v>
      </c>
      <c r="CT192" s="988" t="s">
        <v>4998</v>
      </c>
      <c r="CU192" s="923"/>
      <c r="CV192" s="988" t="s">
        <v>4999</v>
      </c>
      <c r="CW192" s="923"/>
      <c r="CX192" s="923"/>
      <c r="CY192" s="923"/>
      <c r="CZ192" s="988" t="s">
        <v>727</v>
      </c>
      <c r="DA192" s="923"/>
      <c r="DB192" s="988" t="s">
        <v>2228</v>
      </c>
      <c r="DC192" s="923"/>
      <c r="DD192" s="988" t="s">
        <v>2327</v>
      </c>
      <c r="DE192" s="988" t="s">
        <v>2323</v>
      </c>
      <c r="DF192" s="923"/>
      <c r="DG192" s="923"/>
      <c r="DH192" s="923"/>
    </row>
    <row r="193">
      <c r="A193" s="988">
        <v>1.904490324E9</v>
      </c>
      <c r="B193" s="988" t="s">
        <v>703</v>
      </c>
      <c r="C193" s="988" t="s">
        <v>704</v>
      </c>
      <c r="D193" s="988" t="s">
        <v>705</v>
      </c>
      <c r="E193" s="988" t="s">
        <v>5000</v>
      </c>
      <c r="F193" s="988" t="s">
        <v>32</v>
      </c>
      <c r="G193" s="923"/>
      <c r="H193" s="923"/>
      <c r="I193" s="923"/>
      <c r="J193" s="923"/>
      <c r="K193" s="923"/>
      <c r="L193" s="923"/>
      <c r="M193" s="923"/>
      <c r="P193" s="988" t="s">
        <v>5001</v>
      </c>
      <c r="Q193" s="988" t="s">
        <v>706</v>
      </c>
      <c r="R193" s="923"/>
      <c r="S193" s="988" t="s">
        <v>5002</v>
      </c>
      <c r="T193" s="988" t="s">
        <v>2073</v>
      </c>
      <c r="U193" s="988" t="b">
        <v>0</v>
      </c>
      <c r="V193" s="923"/>
      <c r="W193" s="923"/>
      <c r="X193" s="988" t="s">
        <v>306</v>
      </c>
      <c r="Y193" s="923"/>
      <c r="Z193" s="988" t="b">
        <v>0</v>
      </c>
      <c r="AA193" s="988" t="s">
        <v>5003</v>
      </c>
      <c r="AB193" s="988" t="s">
        <v>297</v>
      </c>
      <c r="AC193" s="988" t="b">
        <v>1</v>
      </c>
      <c r="AD193" s="988" t="b">
        <v>0</v>
      </c>
      <c r="AE193" s="988" t="b">
        <v>0</v>
      </c>
      <c r="AF193" s="988" t="b">
        <v>0</v>
      </c>
      <c r="AG193" s="988" t="b">
        <v>0</v>
      </c>
      <c r="AH193" s="988" t="b">
        <v>0</v>
      </c>
      <c r="AI193" s="923"/>
      <c r="AJ193" s="923"/>
      <c r="AK193" s="988" t="s">
        <v>4766</v>
      </c>
      <c r="AL193" s="988" t="s">
        <v>2214</v>
      </c>
      <c r="AM193" s="988" t="b">
        <v>1</v>
      </c>
      <c r="AN193" s="923"/>
      <c r="AO193" s="923"/>
      <c r="AP193" s="988" t="s">
        <v>255</v>
      </c>
      <c r="AQ193" s="988" t="s">
        <v>5004</v>
      </c>
      <c r="AR193" s="988" t="s">
        <v>2216</v>
      </c>
      <c r="AS193" s="988" t="s">
        <v>1200</v>
      </c>
      <c r="AT193" s="988" t="s">
        <v>721</v>
      </c>
      <c r="AU193" s="988" t="s">
        <v>722</v>
      </c>
      <c r="AV193" s="988" t="s">
        <v>723</v>
      </c>
      <c r="AW193" s="988" t="s">
        <v>717</v>
      </c>
      <c r="AX193" s="988" t="b">
        <v>0</v>
      </c>
      <c r="AZ193" s="923"/>
      <c r="BA193" s="923"/>
      <c r="BB193" s="988" t="b">
        <v>0</v>
      </c>
      <c r="BC193" s="988" t="b">
        <v>0</v>
      </c>
      <c r="BD193" s="988" t="b">
        <v>0</v>
      </c>
      <c r="BE193" s="923"/>
      <c r="BF193" s="988" t="b">
        <v>0</v>
      </c>
      <c r="BG193" s="988" t="s">
        <v>718</v>
      </c>
      <c r="BH193" s="988" t="s">
        <v>2217</v>
      </c>
      <c r="BI193" s="923"/>
      <c r="BJ193" s="923"/>
      <c r="BL193" s="923"/>
      <c r="BM193" s="988" t="s">
        <v>1768</v>
      </c>
      <c r="BN193" s="988" t="s">
        <v>5005</v>
      </c>
      <c r="BO193" s="988" t="s">
        <v>2206</v>
      </c>
      <c r="BP193" s="988" t="s">
        <v>2207</v>
      </c>
      <c r="BQ193" s="988" t="s">
        <v>2208</v>
      </c>
      <c r="BR193" s="923"/>
      <c r="BS193" s="923"/>
      <c r="BT193" s="923"/>
      <c r="BU193" s="988">
        <v>7.75119003E9</v>
      </c>
      <c r="BV193" s="923"/>
      <c r="BW193" s="988" t="s">
        <v>2220</v>
      </c>
      <c r="BX193" s="988" t="s">
        <v>5005</v>
      </c>
      <c r="BY193" s="988" t="s">
        <v>5006</v>
      </c>
      <c r="BZ193" s="923"/>
      <c r="CA193" s="988">
        <v>43645.0</v>
      </c>
      <c r="CB193" s="923"/>
      <c r="CC193" s="988" t="s">
        <v>297</v>
      </c>
      <c r="CD193" s="988" t="s">
        <v>5007</v>
      </c>
      <c r="CE193" s="1060">
        <v>31178.0</v>
      </c>
      <c r="CF193" s="1056"/>
      <c r="CG193" s="923"/>
      <c r="CH193" s="988" t="s">
        <v>5008</v>
      </c>
      <c r="CI193" s="988">
        <v>2029.0</v>
      </c>
      <c r="CJ193" s="923"/>
      <c r="CK193" s="923"/>
      <c r="CL193" s="988">
        <v>7.75119003E9</v>
      </c>
      <c r="CM193" s="988" t="s">
        <v>2224</v>
      </c>
      <c r="CN193" s="923"/>
      <c r="CO193" s="988" t="b">
        <v>0</v>
      </c>
      <c r="CP193" s="988" t="s">
        <v>5009</v>
      </c>
      <c r="CQ193" s="988" t="s">
        <v>5010</v>
      </c>
      <c r="CR193" s="988" t="b">
        <v>0</v>
      </c>
      <c r="CS193" s="988" t="b">
        <v>0</v>
      </c>
      <c r="CT193" s="988" t="s">
        <v>3016</v>
      </c>
      <c r="CU193" s="923"/>
      <c r="CV193" s="988" t="s">
        <v>5011</v>
      </c>
      <c r="CW193" s="923"/>
      <c r="CX193" s="923"/>
      <c r="CY193" s="923"/>
      <c r="CZ193" s="988" t="s">
        <v>727</v>
      </c>
      <c r="DA193" s="923"/>
      <c r="DB193" s="988" t="s">
        <v>2228</v>
      </c>
      <c r="DC193" s="923"/>
      <c r="DD193" s="988" t="s">
        <v>2669</v>
      </c>
      <c r="DE193" s="988" t="s">
        <v>5012</v>
      </c>
      <c r="DF193" s="923"/>
      <c r="DG193" s="923"/>
      <c r="DH193" s="923"/>
    </row>
    <row r="194">
      <c r="A194" s="988">
        <v>2.423322668E9</v>
      </c>
      <c r="B194" s="988" t="s">
        <v>929</v>
      </c>
      <c r="C194" s="988" t="s">
        <v>930</v>
      </c>
      <c r="D194" s="988" t="s">
        <v>931</v>
      </c>
      <c r="E194" s="988" t="s">
        <v>5013</v>
      </c>
      <c r="F194" s="988" t="s">
        <v>32</v>
      </c>
      <c r="H194" s="923"/>
      <c r="L194" s="923"/>
      <c r="M194" s="988" t="s">
        <v>2956</v>
      </c>
      <c r="P194" s="988" t="s">
        <v>5014</v>
      </c>
      <c r="Q194" s="988" t="s">
        <v>706</v>
      </c>
      <c r="R194" s="923"/>
      <c r="S194" s="988" t="s">
        <v>5015</v>
      </c>
      <c r="T194" s="988" t="s">
        <v>2073</v>
      </c>
      <c r="U194" s="988" t="b">
        <v>0</v>
      </c>
      <c r="V194" s="988" t="s">
        <v>306</v>
      </c>
      <c r="W194" s="988" t="s">
        <v>2332</v>
      </c>
      <c r="X194" s="988" t="s">
        <v>184</v>
      </c>
      <c r="Z194" s="988" t="b">
        <v>0</v>
      </c>
      <c r="AA194" s="988" t="s">
        <v>5016</v>
      </c>
      <c r="AB194" s="988" t="s">
        <v>5017</v>
      </c>
      <c r="AC194" s="988" t="b">
        <v>1</v>
      </c>
      <c r="AD194" s="988" t="b">
        <v>0</v>
      </c>
      <c r="AE194" s="988" t="b">
        <v>0</v>
      </c>
      <c r="AF194" s="988" t="b">
        <v>0</v>
      </c>
      <c r="AG194" s="988" t="b">
        <v>0</v>
      </c>
      <c r="AH194" s="988" t="b">
        <v>0</v>
      </c>
      <c r="AI194" s="923"/>
      <c r="AJ194" s="923"/>
      <c r="AK194" s="988" t="s">
        <v>5018</v>
      </c>
      <c r="AL194" s="988" t="s">
        <v>2286</v>
      </c>
      <c r="AM194" s="988" t="b">
        <v>1</v>
      </c>
      <c r="AN194" s="923"/>
      <c r="AO194" s="988" t="s">
        <v>306</v>
      </c>
      <c r="AP194" s="988" t="s">
        <v>4224</v>
      </c>
      <c r="AQ194" s="988" t="s">
        <v>5019</v>
      </c>
      <c r="AR194" s="988" t="s">
        <v>2216</v>
      </c>
      <c r="AS194" s="988" t="s">
        <v>724</v>
      </c>
      <c r="AT194" s="988" t="s">
        <v>721</v>
      </c>
      <c r="AU194" s="988" t="s">
        <v>722</v>
      </c>
      <c r="AV194" s="988" t="s">
        <v>723</v>
      </c>
      <c r="AW194" s="988" t="s">
        <v>717</v>
      </c>
      <c r="AX194" s="988" t="b">
        <v>0</v>
      </c>
      <c r="BA194" s="923"/>
      <c r="BB194" s="988" t="b">
        <v>0</v>
      </c>
      <c r="BC194" s="988" t="b">
        <v>0</v>
      </c>
      <c r="BD194" s="988" t="b">
        <v>0</v>
      </c>
      <c r="BE194" s="923"/>
      <c r="BF194" s="988" t="b">
        <v>0</v>
      </c>
      <c r="BG194" s="988" t="s">
        <v>718</v>
      </c>
      <c r="BH194" s="988" t="s">
        <v>2217</v>
      </c>
      <c r="BI194" s="923"/>
      <c r="BJ194" s="923"/>
      <c r="BL194" s="988" t="s">
        <v>5020</v>
      </c>
      <c r="BM194" s="988" t="s">
        <v>5021</v>
      </c>
      <c r="BN194" s="988" t="s">
        <v>5022</v>
      </c>
      <c r="BO194" s="988" t="s">
        <v>2379</v>
      </c>
      <c r="BP194" s="988" t="s">
        <v>2380</v>
      </c>
      <c r="BQ194" s="988" t="s">
        <v>2381</v>
      </c>
      <c r="BR194" s="923"/>
      <c r="BS194" s="988" t="s">
        <v>306</v>
      </c>
      <c r="BU194" s="988">
        <v>7.222898683E9</v>
      </c>
      <c r="BW194" s="988" t="s">
        <v>2220</v>
      </c>
      <c r="BX194" s="988" t="s">
        <v>5022</v>
      </c>
      <c r="BY194" s="988" t="s">
        <v>5023</v>
      </c>
      <c r="BZ194" s="988" t="s">
        <v>184</v>
      </c>
      <c r="CA194" s="988">
        <v>50120.0</v>
      </c>
      <c r="CB194" s="923"/>
      <c r="CC194" s="988" t="s">
        <v>297</v>
      </c>
      <c r="CD194" s="988" t="s">
        <v>5024</v>
      </c>
      <c r="CE194" s="1060">
        <v>27663.0</v>
      </c>
      <c r="CF194" s="1056"/>
      <c r="CG194" s="988" t="s">
        <v>184</v>
      </c>
      <c r="CH194" s="988" t="s">
        <v>4551</v>
      </c>
      <c r="CI194" s="988">
        <v>2033.0</v>
      </c>
      <c r="CJ194" s="923"/>
      <c r="CK194" s="988" t="s">
        <v>184</v>
      </c>
      <c r="CL194" s="988" t="s">
        <v>5025</v>
      </c>
      <c r="CM194" s="988" t="s">
        <v>2224</v>
      </c>
      <c r="CN194" s="923"/>
      <c r="CO194" s="988" t="b">
        <v>0</v>
      </c>
      <c r="CP194" s="988" t="s">
        <v>5026</v>
      </c>
      <c r="CQ194" s="923"/>
      <c r="CR194" s="988" t="b">
        <v>0</v>
      </c>
      <c r="CS194" s="988" t="b">
        <v>0</v>
      </c>
      <c r="CT194" s="988" t="s">
        <v>5027</v>
      </c>
      <c r="CU194" s="923"/>
      <c r="CV194" s="988" t="s">
        <v>5028</v>
      </c>
      <c r="CW194" s="923"/>
      <c r="CX194" s="923"/>
      <c r="CY194" s="923"/>
      <c r="CZ194" s="988" t="s">
        <v>727</v>
      </c>
      <c r="DA194" s="923"/>
      <c r="DB194" s="988" t="s">
        <v>2228</v>
      </c>
      <c r="DC194" s="923"/>
      <c r="DD194" s="988" t="s">
        <v>2327</v>
      </c>
      <c r="DE194" s="923"/>
      <c r="DF194" s="923"/>
      <c r="DG194" s="923"/>
      <c r="DH194" s="923"/>
    </row>
    <row r="195">
      <c r="A195" s="988">
        <v>2.125053457E9</v>
      </c>
      <c r="B195" s="988" t="s">
        <v>703</v>
      </c>
      <c r="C195" s="988" t="s">
        <v>704</v>
      </c>
      <c r="D195" s="988" t="s">
        <v>705</v>
      </c>
      <c r="E195" s="988" t="s">
        <v>5029</v>
      </c>
      <c r="F195" s="988" t="s">
        <v>32</v>
      </c>
      <c r="H195" s="923"/>
      <c r="L195" s="923"/>
      <c r="M195" s="923"/>
      <c r="N195" s="923"/>
      <c r="P195" s="988" t="s">
        <v>5030</v>
      </c>
      <c r="Q195" s="988" t="s">
        <v>706</v>
      </c>
      <c r="R195" s="923"/>
      <c r="S195" s="988" t="s">
        <v>5031</v>
      </c>
      <c r="T195" s="923"/>
      <c r="U195" s="988" t="b">
        <v>0</v>
      </c>
      <c r="V195" s="923"/>
      <c r="W195" s="923"/>
      <c r="X195" s="988" t="s">
        <v>184</v>
      </c>
      <c r="Z195" s="988" t="b">
        <v>0</v>
      </c>
      <c r="AA195" s="988" t="s">
        <v>5032</v>
      </c>
      <c r="AB195" s="988" t="s">
        <v>297</v>
      </c>
      <c r="AC195" s="988" t="b">
        <v>1</v>
      </c>
      <c r="AD195" s="988" t="b">
        <v>0</v>
      </c>
      <c r="AE195" s="988" t="b">
        <v>0</v>
      </c>
      <c r="AF195" s="988" t="b">
        <v>0</v>
      </c>
      <c r="AG195" s="988" t="b">
        <v>0</v>
      </c>
      <c r="AH195" s="988" t="b">
        <v>0</v>
      </c>
      <c r="AI195" s="923"/>
      <c r="AJ195" s="923"/>
      <c r="AK195" s="988" t="s">
        <v>5033</v>
      </c>
      <c r="AL195" s="988" t="s">
        <v>2286</v>
      </c>
      <c r="AM195" s="988" t="b">
        <v>1</v>
      </c>
      <c r="AN195" s="923"/>
      <c r="AO195" s="923"/>
      <c r="AP195" s="988" t="s">
        <v>255</v>
      </c>
      <c r="AQ195" s="988" t="s">
        <v>5034</v>
      </c>
      <c r="AR195" s="988" t="s">
        <v>2216</v>
      </c>
      <c r="AS195" s="988" t="s">
        <v>1200</v>
      </c>
      <c r="AT195" s="988" t="s">
        <v>721</v>
      </c>
      <c r="AU195" s="988" t="s">
        <v>722</v>
      </c>
      <c r="AV195" s="988" t="s">
        <v>723</v>
      </c>
      <c r="AW195" s="988" t="s">
        <v>717</v>
      </c>
      <c r="AX195" s="988" t="b">
        <v>0</v>
      </c>
      <c r="BA195" s="923"/>
      <c r="BB195" s="988" t="b">
        <v>0</v>
      </c>
      <c r="BC195" s="988" t="b">
        <v>0</v>
      </c>
      <c r="BD195" s="988" t="b">
        <v>0</v>
      </c>
      <c r="BE195" s="923"/>
      <c r="BF195" s="988" t="b">
        <v>0</v>
      </c>
      <c r="BG195" s="988" t="s">
        <v>718</v>
      </c>
      <c r="BH195" s="988" t="s">
        <v>2217</v>
      </c>
      <c r="BI195" s="923"/>
      <c r="BJ195" s="923"/>
      <c r="BL195" s="923"/>
      <c r="BM195" s="988" t="s">
        <v>5035</v>
      </c>
      <c r="BN195" s="988" t="s">
        <v>5036</v>
      </c>
      <c r="BO195" s="988" t="s">
        <v>2206</v>
      </c>
      <c r="BP195" s="988" t="s">
        <v>2207</v>
      </c>
      <c r="BQ195" s="988" t="s">
        <v>2208</v>
      </c>
      <c r="BR195" s="923"/>
      <c r="BS195" s="988" t="s">
        <v>184</v>
      </c>
      <c r="BU195" s="988">
        <v>5.536690023E9</v>
      </c>
      <c r="BW195" s="988" t="s">
        <v>2220</v>
      </c>
      <c r="BX195" s="988" t="s">
        <v>5037</v>
      </c>
      <c r="BY195" s="988" t="s">
        <v>5038</v>
      </c>
      <c r="BZ195" s="923"/>
      <c r="CA195" s="988">
        <v>54740.0</v>
      </c>
      <c r="CB195" s="923"/>
      <c r="CC195" s="988" t="s">
        <v>297</v>
      </c>
      <c r="CD195" s="988" t="s">
        <v>5039</v>
      </c>
      <c r="CE195" s="1060">
        <v>24956.0</v>
      </c>
      <c r="CF195" s="1056"/>
      <c r="CG195" s="923"/>
      <c r="CH195" s="988" t="s">
        <v>5040</v>
      </c>
      <c r="CI195" s="988">
        <v>2031.0</v>
      </c>
      <c r="CJ195" s="923"/>
      <c r="CK195" s="923"/>
      <c r="CL195" s="988">
        <v>5.536690023E9</v>
      </c>
      <c r="CM195" s="988" t="s">
        <v>2224</v>
      </c>
      <c r="CN195" s="923"/>
      <c r="CO195" s="988" t="b">
        <v>0</v>
      </c>
      <c r="CP195" s="988" t="s">
        <v>5041</v>
      </c>
      <c r="CQ195" s="988" t="s">
        <v>5042</v>
      </c>
      <c r="CR195" s="988" t="b">
        <v>0</v>
      </c>
      <c r="CS195" s="988" t="b">
        <v>0</v>
      </c>
      <c r="CT195" s="988" t="s">
        <v>5043</v>
      </c>
      <c r="CU195" s="923"/>
      <c r="CV195" s="988" t="s">
        <v>5044</v>
      </c>
      <c r="CW195" s="923"/>
      <c r="CX195" s="923"/>
      <c r="CY195" s="923"/>
      <c r="CZ195" s="988" t="s">
        <v>727</v>
      </c>
      <c r="DA195" s="923"/>
      <c r="DB195" s="988" t="s">
        <v>2228</v>
      </c>
      <c r="DC195" s="923"/>
      <c r="DD195" s="988" t="s">
        <v>2327</v>
      </c>
      <c r="DE195" s="988" t="s">
        <v>2649</v>
      </c>
      <c r="DF195" s="923"/>
      <c r="DG195" s="923"/>
      <c r="DH195" s="923"/>
    </row>
    <row r="196">
      <c r="A196" s="988">
        <v>2.044437974E9</v>
      </c>
      <c r="B196" s="988" t="s">
        <v>703</v>
      </c>
      <c r="C196" s="988" t="s">
        <v>704</v>
      </c>
      <c r="D196" s="988" t="s">
        <v>705</v>
      </c>
      <c r="E196" s="988" t="s">
        <v>5045</v>
      </c>
      <c r="F196" s="988" t="s">
        <v>32</v>
      </c>
      <c r="H196" s="923"/>
      <c r="L196" s="923"/>
      <c r="O196" s="923"/>
      <c r="P196" s="988" t="s">
        <v>5046</v>
      </c>
      <c r="Q196" s="988" t="s">
        <v>706</v>
      </c>
      <c r="R196" s="923"/>
      <c r="S196" s="988" t="s">
        <v>5047</v>
      </c>
      <c r="T196" s="923"/>
      <c r="U196" s="988" t="b">
        <v>0</v>
      </c>
      <c r="V196" s="923"/>
      <c r="W196" s="923"/>
      <c r="X196" s="923"/>
      <c r="Z196" s="988" t="b">
        <v>0</v>
      </c>
      <c r="AA196" s="988" t="s">
        <v>5048</v>
      </c>
      <c r="AB196" s="988" t="s">
        <v>297</v>
      </c>
      <c r="AC196" s="988" t="b">
        <v>1</v>
      </c>
      <c r="AD196" s="988" t="b">
        <v>0</v>
      </c>
      <c r="AE196" s="988" t="b">
        <v>0</v>
      </c>
      <c r="AF196" s="988" t="b">
        <v>0</v>
      </c>
      <c r="AG196" s="988" t="b">
        <v>0</v>
      </c>
      <c r="AH196" s="988" t="b">
        <v>0</v>
      </c>
      <c r="AI196" s="923"/>
      <c r="AJ196" s="923"/>
      <c r="AK196" s="988" t="s">
        <v>4357</v>
      </c>
      <c r="AL196" s="988" t="s">
        <v>3581</v>
      </c>
      <c r="AM196" s="988" t="b">
        <v>1</v>
      </c>
      <c r="AN196" s="923"/>
      <c r="AO196" s="923"/>
      <c r="AP196" s="988" t="s">
        <v>3752</v>
      </c>
      <c r="AQ196" s="988" t="s">
        <v>5049</v>
      </c>
      <c r="AR196" s="988" t="s">
        <v>2216</v>
      </c>
      <c r="AS196" s="988" t="s">
        <v>1200</v>
      </c>
      <c r="AT196" s="988" t="s">
        <v>721</v>
      </c>
      <c r="AU196" s="988" t="s">
        <v>722</v>
      </c>
      <c r="AV196" s="988" t="s">
        <v>723</v>
      </c>
      <c r="AW196" s="988" t="s">
        <v>717</v>
      </c>
      <c r="AX196" s="988" t="b">
        <v>0</v>
      </c>
      <c r="BA196" s="923"/>
      <c r="BB196" s="988" t="b">
        <v>0</v>
      </c>
      <c r="BC196" s="988" t="b">
        <v>0</v>
      </c>
      <c r="BD196" s="988" t="b">
        <v>0</v>
      </c>
      <c r="BE196" s="923"/>
      <c r="BF196" s="988" t="b">
        <v>0</v>
      </c>
      <c r="BG196" s="988" t="s">
        <v>718</v>
      </c>
      <c r="BH196" s="988" t="s">
        <v>2217</v>
      </c>
      <c r="BI196" s="923"/>
      <c r="BJ196" s="923"/>
      <c r="BL196" s="923"/>
      <c r="BM196" s="988" t="s">
        <v>5050</v>
      </c>
      <c r="BN196" s="988" t="s">
        <v>5051</v>
      </c>
      <c r="BO196" s="988" t="s">
        <v>2206</v>
      </c>
      <c r="BP196" s="988" t="s">
        <v>2207</v>
      </c>
      <c r="BQ196" s="988" t="s">
        <v>2208</v>
      </c>
      <c r="BR196" s="923"/>
      <c r="BS196" s="923"/>
      <c r="BU196" s="988">
        <v>4.121115354E9</v>
      </c>
      <c r="BW196" s="988" t="s">
        <v>2220</v>
      </c>
      <c r="BX196" s="988" t="s">
        <v>5052</v>
      </c>
      <c r="BY196" s="988" t="s">
        <v>5053</v>
      </c>
      <c r="BZ196" s="923"/>
      <c r="CA196" s="988">
        <v>38204.0</v>
      </c>
      <c r="CB196" s="923"/>
      <c r="CC196" s="988" t="s">
        <v>297</v>
      </c>
      <c r="CD196" s="988" t="s">
        <v>5054</v>
      </c>
      <c r="CE196" s="1060">
        <v>28263.0</v>
      </c>
      <c r="CF196" s="1056"/>
      <c r="CG196" s="923"/>
      <c r="CH196" s="988" t="s">
        <v>5055</v>
      </c>
      <c r="CI196" s="988">
        <v>2030.0</v>
      </c>
      <c r="CJ196" s="923"/>
      <c r="CK196" s="923"/>
      <c r="CL196" s="988">
        <v>4.121115354E9</v>
      </c>
      <c r="CM196" s="988" t="s">
        <v>2224</v>
      </c>
      <c r="CN196" s="923"/>
      <c r="CO196" s="988" t="b">
        <v>0</v>
      </c>
      <c r="CP196" s="988" t="s">
        <v>5056</v>
      </c>
      <c r="CQ196" s="923"/>
      <c r="CR196" s="988" t="b">
        <v>0</v>
      </c>
      <c r="CS196" s="988" t="b">
        <v>0</v>
      </c>
      <c r="CT196" s="988" t="s">
        <v>5057</v>
      </c>
      <c r="CU196" s="923"/>
      <c r="CV196" s="988" t="s">
        <v>5058</v>
      </c>
      <c r="CW196" s="923"/>
      <c r="CX196" s="923"/>
      <c r="CY196" s="923"/>
      <c r="CZ196" s="988" t="s">
        <v>727</v>
      </c>
      <c r="DA196" s="923"/>
      <c r="DB196" s="988" t="s">
        <v>2228</v>
      </c>
      <c r="DC196" s="923"/>
      <c r="DD196" s="988" t="s">
        <v>2473</v>
      </c>
      <c r="DE196" s="923"/>
      <c r="DF196" s="923"/>
      <c r="DG196" s="923"/>
      <c r="DH196" s="923"/>
    </row>
    <row r="197">
      <c r="A197" s="988">
        <v>1.151252915E9</v>
      </c>
      <c r="B197" s="988" t="s">
        <v>703</v>
      </c>
      <c r="C197" s="988" t="s">
        <v>704</v>
      </c>
      <c r="D197" s="988" t="s">
        <v>705</v>
      </c>
      <c r="E197" s="988" t="s">
        <v>5059</v>
      </c>
      <c r="F197" s="988" t="s">
        <v>32</v>
      </c>
      <c r="H197" s="923"/>
      <c r="J197" s="1056"/>
      <c r="L197" s="923"/>
      <c r="M197" s="923"/>
      <c r="N197" s="923"/>
      <c r="O197" s="923"/>
      <c r="P197" s="988" t="s">
        <v>5060</v>
      </c>
      <c r="Q197" s="988" t="s">
        <v>706</v>
      </c>
      <c r="R197" s="923"/>
      <c r="S197" s="988" t="s">
        <v>4748</v>
      </c>
      <c r="T197" s="923"/>
      <c r="U197" s="988" t="b">
        <v>0</v>
      </c>
      <c r="V197" s="923"/>
      <c r="W197" s="988" t="s">
        <v>2281</v>
      </c>
      <c r="X197" s="988" t="s">
        <v>184</v>
      </c>
      <c r="Y197" s="1056"/>
      <c r="Z197" s="988" t="b">
        <v>0</v>
      </c>
      <c r="AA197" s="988" t="s">
        <v>5061</v>
      </c>
      <c r="AB197" s="988" t="s">
        <v>297</v>
      </c>
      <c r="AC197" s="988" t="b">
        <v>1</v>
      </c>
      <c r="AD197" s="988" t="b">
        <v>0</v>
      </c>
      <c r="AE197" s="988" t="b">
        <v>0</v>
      </c>
      <c r="AF197" s="988" t="b">
        <v>0</v>
      </c>
      <c r="AG197" s="988" t="b">
        <v>0</v>
      </c>
      <c r="AH197" s="988" t="b">
        <v>0</v>
      </c>
      <c r="AI197" s="923"/>
      <c r="AJ197" s="923"/>
      <c r="AK197" s="988" t="s">
        <v>5062</v>
      </c>
      <c r="AL197" s="988" t="s">
        <v>2286</v>
      </c>
      <c r="AM197" s="988" t="b">
        <v>1</v>
      </c>
      <c r="AN197" s="923"/>
      <c r="AO197" s="923"/>
      <c r="AP197" s="988" t="s">
        <v>255</v>
      </c>
      <c r="AQ197" s="988" t="s">
        <v>5063</v>
      </c>
      <c r="AR197" s="988" t="s">
        <v>2216</v>
      </c>
      <c r="AS197" s="988" t="s">
        <v>724</v>
      </c>
      <c r="AT197" s="988" t="s">
        <v>721</v>
      </c>
      <c r="AU197" s="988" t="s">
        <v>722</v>
      </c>
      <c r="AV197" s="988" t="s">
        <v>723</v>
      </c>
      <c r="AW197" s="988" t="s">
        <v>717</v>
      </c>
      <c r="AX197" s="988" t="b">
        <v>0</v>
      </c>
      <c r="BA197" s="923"/>
      <c r="BB197" s="988" t="b">
        <v>0</v>
      </c>
      <c r="BC197" s="988" t="b">
        <v>0</v>
      </c>
      <c r="BD197" s="988" t="b">
        <v>0</v>
      </c>
      <c r="BE197" s="923"/>
      <c r="BF197" s="988" t="b">
        <v>0</v>
      </c>
      <c r="BG197" s="988" t="s">
        <v>718</v>
      </c>
      <c r="BH197" s="988" t="s">
        <v>2217</v>
      </c>
      <c r="BI197" s="923"/>
      <c r="BJ197" s="923"/>
      <c r="BL197" s="988" t="s">
        <v>5064</v>
      </c>
      <c r="BM197" s="988" t="s">
        <v>5065</v>
      </c>
      <c r="BN197" s="988" t="s">
        <v>5066</v>
      </c>
      <c r="BO197" s="988" t="s">
        <v>2255</v>
      </c>
      <c r="BP197" s="988" t="s">
        <v>2256</v>
      </c>
      <c r="BQ197" s="988" t="s">
        <v>2257</v>
      </c>
      <c r="BR197" s="923"/>
      <c r="BS197" s="988" t="s">
        <v>184</v>
      </c>
      <c r="BU197" s="988">
        <v>9.991734358E9</v>
      </c>
      <c r="BW197" s="988" t="s">
        <v>2220</v>
      </c>
      <c r="BX197" s="988" t="s">
        <v>5066</v>
      </c>
      <c r="BY197" s="988" t="s">
        <v>5067</v>
      </c>
      <c r="BZ197" s="923"/>
      <c r="CA197" s="988">
        <v>97540.0</v>
      </c>
      <c r="CB197" s="923"/>
      <c r="CC197" s="988" t="s">
        <v>297</v>
      </c>
      <c r="CD197" s="988" t="s">
        <v>5068</v>
      </c>
      <c r="CE197" s="1060">
        <v>30890.0</v>
      </c>
      <c r="CF197" s="923"/>
      <c r="CG197" s="923"/>
      <c r="CH197" s="988" t="s">
        <v>339</v>
      </c>
      <c r="CI197" s="988">
        <v>2024.0</v>
      </c>
      <c r="CJ197" s="923"/>
      <c r="CK197" s="923"/>
      <c r="CL197" s="988">
        <v>9.991734358E9</v>
      </c>
      <c r="CM197" s="988" t="s">
        <v>2224</v>
      </c>
      <c r="CN197" s="923"/>
      <c r="CO197" s="988" t="b">
        <v>0</v>
      </c>
      <c r="CP197" s="988" t="s">
        <v>5069</v>
      </c>
      <c r="CQ197" s="988" t="s">
        <v>5070</v>
      </c>
      <c r="CR197" s="988" t="b">
        <v>0</v>
      </c>
      <c r="CS197" s="988" t="b">
        <v>0</v>
      </c>
      <c r="CT197" s="988" t="s">
        <v>2650</v>
      </c>
      <c r="CU197" s="923"/>
      <c r="CV197" s="988" t="s">
        <v>5071</v>
      </c>
      <c r="CW197" s="923"/>
      <c r="CX197" s="923"/>
      <c r="CY197" s="923"/>
      <c r="CZ197" s="988" t="s">
        <v>727</v>
      </c>
      <c r="DA197" s="923"/>
      <c r="DB197" s="988" t="s">
        <v>2228</v>
      </c>
      <c r="DC197" s="923"/>
      <c r="DD197" s="988" t="s">
        <v>5072</v>
      </c>
      <c r="DE197" s="988" t="s">
        <v>5073</v>
      </c>
      <c r="DF197" s="923"/>
      <c r="DG197" s="923"/>
      <c r="DH197" s="923"/>
    </row>
    <row r="198">
      <c r="A198" s="988">
        <v>1.63531337E9</v>
      </c>
      <c r="B198" s="988" t="s">
        <v>730</v>
      </c>
      <c r="C198" s="988" t="s">
        <v>731</v>
      </c>
      <c r="D198" s="988" t="s">
        <v>732</v>
      </c>
      <c r="E198" s="988" t="s">
        <v>5074</v>
      </c>
      <c r="F198" s="988" t="s">
        <v>32</v>
      </c>
      <c r="H198" s="923"/>
      <c r="L198" s="923"/>
      <c r="M198" s="923"/>
      <c r="O198" s="923"/>
      <c r="P198" s="988" t="s">
        <v>5075</v>
      </c>
      <c r="Q198" s="988" t="s">
        <v>706</v>
      </c>
      <c r="R198" s="923"/>
      <c r="S198" s="988" t="s">
        <v>5076</v>
      </c>
      <c r="T198" s="923"/>
      <c r="U198" s="988" t="b">
        <v>0</v>
      </c>
      <c r="V198" s="923"/>
      <c r="W198" s="923"/>
      <c r="X198" s="923"/>
      <c r="Z198" s="988" t="b">
        <v>0</v>
      </c>
      <c r="AA198" s="988" t="s">
        <v>5077</v>
      </c>
      <c r="AB198" s="988" t="s">
        <v>297</v>
      </c>
      <c r="AC198" s="988" t="b">
        <v>1</v>
      </c>
      <c r="AD198" s="988" t="b">
        <v>0</v>
      </c>
      <c r="AE198" s="988" t="b">
        <v>0</v>
      </c>
      <c r="AF198" s="988" t="b">
        <v>0</v>
      </c>
      <c r="AG198" s="988" t="b">
        <v>0</v>
      </c>
      <c r="AH198" s="988" t="b">
        <v>0</v>
      </c>
      <c r="AI198" s="923"/>
      <c r="AJ198" s="923"/>
      <c r="AK198" s="988" t="s">
        <v>5078</v>
      </c>
      <c r="AL198" s="988" t="s">
        <v>4281</v>
      </c>
      <c r="AM198" s="988" t="b">
        <v>1</v>
      </c>
      <c r="AN198" s="923"/>
      <c r="AO198" s="923"/>
      <c r="AP198" s="988" t="s">
        <v>255</v>
      </c>
      <c r="AQ198" s="988" t="s">
        <v>5079</v>
      </c>
      <c r="AR198" s="988" t="s">
        <v>2216</v>
      </c>
      <c r="AS198" s="988" t="s">
        <v>1200</v>
      </c>
      <c r="AT198" s="988" t="s">
        <v>721</v>
      </c>
      <c r="AU198" s="988" t="s">
        <v>722</v>
      </c>
      <c r="AV198" s="988" t="s">
        <v>723</v>
      </c>
      <c r="AW198" s="988" t="s">
        <v>717</v>
      </c>
      <c r="AX198" s="988" t="b">
        <v>0</v>
      </c>
      <c r="BA198" s="923"/>
      <c r="BB198" s="988" t="b">
        <v>0</v>
      </c>
      <c r="BC198" s="988" t="b">
        <v>0</v>
      </c>
      <c r="BD198" s="988" t="b">
        <v>0</v>
      </c>
      <c r="BE198" s="923"/>
      <c r="BF198" s="988" t="b">
        <v>0</v>
      </c>
      <c r="BG198" s="988" t="s">
        <v>718</v>
      </c>
      <c r="BH198" s="988" t="s">
        <v>2217</v>
      </c>
      <c r="BI198" s="923"/>
      <c r="BJ198" s="923"/>
      <c r="BL198" s="923"/>
      <c r="BM198" s="988" t="s">
        <v>5080</v>
      </c>
      <c r="BN198" s="988" t="s">
        <v>5081</v>
      </c>
      <c r="BO198" s="988" t="s">
        <v>2614</v>
      </c>
      <c r="BP198" s="988" t="s">
        <v>2615</v>
      </c>
      <c r="BQ198" s="988" t="s">
        <v>2616</v>
      </c>
      <c r="BR198" s="923"/>
      <c r="BS198" s="923"/>
      <c r="BU198" s="988">
        <v>5.2551384428E11</v>
      </c>
      <c r="BW198" s="988" t="s">
        <v>2220</v>
      </c>
      <c r="BX198" s="988" t="s">
        <v>5082</v>
      </c>
      <c r="BY198" s="988" t="s">
        <v>5083</v>
      </c>
      <c r="BZ198" s="923"/>
      <c r="CA198" s="988">
        <v>1710.0</v>
      </c>
      <c r="CB198" s="923"/>
      <c r="CC198" s="988" t="s">
        <v>297</v>
      </c>
      <c r="CD198" s="988" t="s">
        <v>5084</v>
      </c>
      <c r="CE198" s="1060">
        <v>23789.0</v>
      </c>
      <c r="CG198" s="923"/>
      <c r="CH198" s="988" t="s">
        <v>2752</v>
      </c>
      <c r="CI198" s="988">
        <v>2031.0</v>
      </c>
      <c r="CJ198" s="923"/>
      <c r="CK198" s="923"/>
      <c r="CL198" s="988">
        <v>5.51384428E9</v>
      </c>
      <c r="CM198" s="988" t="s">
        <v>2224</v>
      </c>
      <c r="CN198" s="923"/>
      <c r="CO198" s="988" t="b">
        <v>0</v>
      </c>
      <c r="CP198" s="988" t="s">
        <v>5085</v>
      </c>
      <c r="CQ198" s="923"/>
      <c r="CR198" s="988" t="b">
        <v>0</v>
      </c>
      <c r="CS198" s="988" t="b">
        <v>0</v>
      </c>
      <c r="CT198" s="988" t="s">
        <v>4030</v>
      </c>
      <c r="CU198" s="923"/>
      <c r="CV198" s="988" t="s">
        <v>5086</v>
      </c>
      <c r="CW198" s="923"/>
      <c r="CX198" s="923"/>
      <c r="CY198" s="923"/>
      <c r="CZ198" s="988" t="s">
        <v>727</v>
      </c>
      <c r="DA198" s="923"/>
      <c r="DB198" s="988" t="s">
        <v>2228</v>
      </c>
      <c r="DC198" s="923"/>
      <c r="DD198" s="988" t="s">
        <v>2229</v>
      </c>
      <c r="DE198" s="923"/>
      <c r="DF198" s="923"/>
      <c r="DG198" s="923"/>
      <c r="DH198" s="923"/>
    </row>
    <row r="199">
      <c r="A199" s="988">
        <v>2.217394604E9</v>
      </c>
      <c r="B199" s="988" t="s">
        <v>929</v>
      </c>
      <c r="C199" s="988" t="s">
        <v>930</v>
      </c>
      <c r="D199" s="988" t="s">
        <v>931</v>
      </c>
      <c r="E199" s="988" t="s">
        <v>5087</v>
      </c>
      <c r="F199" s="988" t="s">
        <v>32</v>
      </c>
      <c r="H199" s="923"/>
      <c r="J199" s="1056"/>
      <c r="K199" s="1056"/>
      <c r="L199" s="923"/>
      <c r="M199" s="1056"/>
      <c r="N199" s="923"/>
      <c r="P199" s="988" t="s">
        <v>5088</v>
      </c>
      <c r="Q199" s="988" t="s">
        <v>706</v>
      </c>
      <c r="R199" s="923"/>
      <c r="S199" s="988" t="s">
        <v>5089</v>
      </c>
      <c r="T199" s="988" t="s">
        <v>2073</v>
      </c>
      <c r="U199" s="988" t="b">
        <v>0</v>
      </c>
      <c r="V199" s="988" t="s">
        <v>306</v>
      </c>
      <c r="W199" s="923"/>
      <c r="X199" s="988" t="s">
        <v>306</v>
      </c>
      <c r="Z199" s="988" t="b">
        <v>0</v>
      </c>
      <c r="AA199" s="988" t="s">
        <v>5090</v>
      </c>
      <c r="AB199" s="988" t="s">
        <v>297</v>
      </c>
      <c r="AC199" s="988" t="b">
        <v>1</v>
      </c>
      <c r="AD199" s="988" t="b">
        <v>0</v>
      </c>
      <c r="AE199" s="988" t="b">
        <v>0</v>
      </c>
      <c r="AF199" s="988" t="b">
        <v>0</v>
      </c>
      <c r="AG199" s="988" t="b">
        <v>0</v>
      </c>
      <c r="AH199" s="988" t="b">
        <v>0</v>
      </c>
      <c r="AI199" s="923"/>
      <c r="AJ199" s="923"/>
      <c r="AK199" s="988" t="s">
        <v>5091</v>
      </c>
      <c r="AL199" s="988" t="s">
        <v>2214</v>
      </c>
      <c r="AM199" s="988" t="b">
        <v>1</v>
      </c>
      <c r="AN199" s="923"/>
      <c r="AO199" s="988" t="s">
        <v>306</v>
      </c>
      <c r="AP199" s="988" t="s">
        <v>255</v>
      </c>
      <c r="AQ199" s="988" t="s">
        <v>5092</v>
      </c>
      <c r="AR199" s="988" t="s">
        <v>2216</v>
      </c>
      <c r="AS199" s="988" t="s">
        <v>1200</v>
      </c>
      <c r="AT199" s="988" t="s">
        <v>721</v>
      </c>
      <c r="AU199" s="988" t="s">
        <v>722</v>
      </c>
      <c r="AV199" s="988" t="s">
        <v>723</v>
      </c>
      <c r="AW199" s="988" t="s">
        <v>717</v>
      </c>
      <c r="AX199" s="988" t="b">
        <v>0</v>
      </c>
      <c r="BA199" s="923"/>
      <c r="BB199" s="988" t="b">
        <v>0</v>
      </c>
      <c r="BC199" s="988" t="b">
        <v>0</v>
      </c>
      <c r="BD199" s="988" t="b">
        <v>0</v>
      </c>
      <c r="BE199" s="923"/>
      <c r="BF199" s="988" t="b">
        <v>0</v>
      </c>
      <c r="BG199" s="988" t="s">
        <v>718</v>
      </c>
      <c r="BH199" s="988" t="s">
        <v>2217</v>
      </c>
      <c r="BI199" s="923"/>
      <c r="BJ199" s="923"/>
      <c r="BL199" s="988" t="s">
        <v>306</v>
      </c>
      <c r="BM199" s="988" t="s">
        <v>5093</v>
      </c>
      <c r="BN199" s="988" t="s">
        <v>5094</v>
      </c>
      <c r="BO199" s="988" t="s">
        <v>2206</v>
      </c>
      <c r="BP199" s="988" t="s">
        <v>2207</v>
      </c>
      <c r="BQ199" s="988" t="s">
        <v>2208</v>
      </c>
      <c r="BR199" s="923"/>
      <c r="BS199" s="988" t="s">
        <v>306</v>
      </c>
      <c r="BU199" s="988">
        <v>5.513101129E9</v>
      </c>
      <c r="BW199" s="988" t="s">
        <v>2220</v>
      </c>
      <c r="BX199" s="988" t="s">
        <v>5094</v>
      </c>
      <c r="BY199" s="988" t="s">
        <v>5095</v>
      </c>
      <c r="BZ199" s="988" t="s">
        <v>306</v>
      </c>
      <c r="CA199" s="988">
        <v>11850.0</v>
      </c>
      <c r="CB199" s="923"/>
      <c r="CC199" s="988" t="s">
        <v>297</v>
      </c>
      <c r="CD199" s="988" t="s">
        <v>5096</v>
      </c>
      <c r="CE199" s="1060">
        <v>31187.0</v>
      </c>
      <c r="CF199" s="923"/>
      <c r="CG199" s="988" t="s">
        <v>306</v>
      </c>
      <c r="CH199" s="988" t="s">
        <v>2905</v>
      </c>
      <c r="CI199" s="988">
        <v>2031.0</v>
      </c>
      <c r="CJ199" s="923"/>
      <c r="CK199" s="988" t="s">
        <v>306</v>
      </c>
      <c r="CL199" s="988">
        <v>5.513101129E9</v>
      </c>
      <c r="CM199" s="988" t="s">
        <v>2224</v>
      </c>
      <c r="CN199" s="923"/>
      <c r="CO199" s="988" t="b">
        <v>0</v>
      </c>
      <c r="CP199" s="988" t="s">
        <v>5097</v>
      </c>
      <c r="CQ199" s="923"/>
      <c r="CR199" s="988" t="b">
        <v>0</v>
      </c>
      <c r="CS199" s="988" t="b">
        <v>0</v>
      </c>
      <c r="CT199" s="988" t="s">
        <v>2470</v>
      </c>
      <c r="CU199" s="923"/>
      <c r="CV199" s="988" t="s">
        <v>5098</v>
      </c>
      <c r="CW199" s="923"/>
      <c r="CX199" s="923"/>
      <c r="CY199" s="923"/>
      <c r="CZ199" s="988" t="s">
        <v>727</v>
      </c>
      <c r="DA199" s="923"/>
      <c r="DB199" s="988" t="s">
        <v>2228</v>
      </c>
      <c r="DC199" s="923"/>
      <c r="DD199" s="988" t="s">
        <v>2229</v>
      </c>
      <c r="DE199" s="923"/>
      <c r="DF199" s="923"/>
      <c r="DG199" s="923"/>
      <c r="DH199" s="923"/>
      <c r="DJ199" s="1056"/>
    </row>
    <row r="200">
      <c r="A200" s="988">
        <v>1.453206151E9</v>
      </c>
      <c r="B200" s="988" t="s">
        <v>730</v>
      </c>
      <c r="C200" s="988" t="s">
        <v>731</v>
      </c>
      <c r="D200" s="988" t="s">
        <v>732</v>
      </c>
      <c r="E200" s="988" t="s">
        <v>5099</v>
      </c>
      <c r="F200" s="988" t="s">
        <v>32</v>
      </c>
      <c r="H200" s="923"/>
      <c r="L200" s="923"/>
      <c r="M200" s="923"/>
      <c r="N200" s="923"/>
      <c r="O200" s="923"/>
      <c r="P200" s="988" t="s">
        <v>2742</v>
      </c>
      <c r="Q200" s="988" t="s">
        <v>706</v>
      </c>
      <c r="R200" s="923"/>
      <c r="S200" s="988" t="s">
        <v>5100</v>
      </c>
      <c r="T200" s="988" t="s">
        <v>2073</v>
      </c>
      <c r="U200" s="988" t="b">
        <v>0</v>
      </c>
      <c r="V200" s="988" t="s">
        <v>306</v>
      </c>
      <c r="W200" s="923"/>
      <c r="X200" s="988" t="s">
        <v>306</v>
      </c>
      <c r="Z200" s="988" t="b">
        <v>0</v>
      </c>
      <c r="AA200" s="988" t="s">
        <v>5101</v>
      </c>
      <c r="AB200" s="988" t="s">
        <v>297</v>
      </c>
      <c r="AC200" s="988" t="b">
        <v>1</v>
      </c>
      <c r="AD200" s="988" t="b">
        <v>0</v>
      </c>
      <c r="AE200" s="988" t="b">
        <v>0</v>
      </c>
      <c r="AF200" s="988" t="b">
        <v>0</v>
      </c>
      <c r="AG200" s="988" t="b">
        <v>0</v>
      </c>
      <c r="AH200" s="988" t="b">
        <v>0</v>
      </c>
      <c r="AI200" s="923"/>
      <c r="AJ200" s="923"/>
      <c r="AK200" s="988" t="s">
        <v>5102</v>
      </c>
      <c r="AL200" s="988" t="s">
        <v>2214</v>
      </c>
      <c r="AM200" s="988" t="b">
        <v>1</v>
      </c>
      <c r="AN200" s="923"/>
      <c r="AO200" s="988" t="s">
        <v>306</v>
      </c>
      <c r="AP200" s="988" t="s">
        <v>255</v>
      </c>
      <c r="AQ200" s="988" t="s">
        <v>5103</v>
      </c>
      <c r="AR200" s="988" t="s">
        <v>2216</v>
      </c>
      <c r="AS200" s="988" t="s">
        <v>1200</v>
      </c>
      <c r="AT200" s="988" t="s">
        <v>721</v>
      </c>
      <c r="AU200" s="988" t="s">
        <v>722</v>
      </c>
      <c r="AV200" s="988" t="s">
        <v>723</v>
      </c>
      <c r="AW200" s="988" t="s">
        <v>717</v>
      </c>
      <c r="AX200" s="988" t="b">
        <v>0</v>
      </c>
      <c r="BA200" s="923"/>
      <c r="BB200" s="988" t="b">
        <v>0</v>
      </c>
      <c r="BC200" s="988" t="b">
        <v>0</v>
      </c>
      <c r="BD200" s="988" t="b">
        <v>0</v>
      </c>
      <c r="BE200" s="923"/>
      <c r="BF200" s="988" t="b">
        <v>0</v>
      </c>
      <c r="BG200" s="988" t="s">
        <v>718</v>
      </c>
      <c r="BH200" s="988" t="s">
        <v>2217</v>
      </c>
      <c r="BI200" s="923"/>
      <c r="BJ200" s="923"/>
      <c r="BL200" s="988" t="s">
        <v>306</v>
      </c>
      <c r="BM200" s="988" t="s">
        <v>5104</v>
      </c>
      <c r="BN200" s="988" t="s">
        <v>5105</v>
      </c>
      <c r="BO200" s="988" t="s">
        <v>2206</v>
      </c>
      <c r="BP200" s="988" t="s">
        <v>2207</v>
      </c>
      <c r="BQ200" s="988" t="s">
        <v>2208</v>
      </c>
      <c r="BR200" s="923"/>
      <c r="BS200" s="988" t="s">
        <v>306</v>
      </c>
      <c r="BU200" s="988">
        <v>5.554048582E9</v>
      </c>
      <c r="BW200" s="988" t="s">
        <v>2220</v>
      </c>
      <c r="BX200" s="988" t="s">
        <v>5105</v>
      </c>
      <c r="BY200" s="988" t="s">
        <v>5106</v>
      </c>
      <c r="BZ200" s="923"/>
      <c r="CA200" s="988">
        <v>53200.0</v>
      </c>
      <c r="CB200" s="923"/>
      <c r="CC200" s="988" t="s">
        <v>297</v>
      </c>
      <c r="CD200" s="988" t="s">
        <v>5107</v>
      </c>
      <c r="CE200" s="1060">
        <v>25180.0</v>
      </c>
      <c r="CF200" s="1056"/>
      <c r="CG200" s="923"/>
      <c r="CH200" s="988" t="s">
        <v>2261</v>
      </c>
      <c r="CI200" s="988">
        <v>2026.0</v>
      </c>
      <c r="CJ200" s="923"/>
      <c r="CK200" s="923"/>
      <c r="CL200" s="988">
        <v>5.554048582E9</v>
      </c>
      <c r="CM200" s="988" t="s">
        <v>2224</v>
      </c>
      <c r="CN200" s="923"/>
      <c r="CO200" s="988" t="b">
        <v>0</v>
      </c>
      <c r="CP200" s="988" t="s">
        <v>5108</v>
      </c>
      <c r="CQ200" s="923"/>
      <c r="CR200" s="988" t="b">
        <v>0</v>
      </c>
      <c r="CS200" s="988" t="b">
        <v>0</v>
      </c>
      <c r="CT200" s="988" t="s">
        <v>4030</v>
      </c>
      <c r="CU200" s="923"/>
      <c r="CV200" s="988" t="s">
        <v>5109</v>
      </c>
      <c r="CW200" s="923"/>
      <c r="CX200" s="923"/>
      <c r="CY200" s="923"/>
      <c r="CZ200" s="988" t="s">
        <v>727</v>
      </c>
      <c r="DA200" s="923"/>
      <c r="DB200" s="988" t="s">
        <v>2228</v>
      </c>
      <c r="DC200" s="923"/>
      <c r="DD200" s="988" t="s">
        <v>2327</v>
      </c>
      <c r="DE200" s="923"/>
      <c r="DF200" s="923"/>
      <c r="DG200" s="923"/>
      <c r="DH200" s="923"/>
    </row>
    <row r="201">
      <c r="A201" s="988">
        <v>1.940821481E9</v>
      </c>
      <c r="B201" s="988" t="s">
        <v>929</v>
      </c>
      <c r="C201" s="988" t="s">
        <v>930</v>
      </c>
      <c r="D201" s="988" t="s">
        <v>931</v>
      </c>
      <c r="E201" s="988" t="s">
        <v>5110</v>
      </c>
      <c r="F201" s="988" t="s">
        <v>32</v>
      </c>
      <c r="H201" s="923"/>
      <c r="L201" s="923"/>
      <c r="M201" s="923"/>
      <c r="O201" s="923"/>
      <c r="P201" s="988" t="s">
        <v>5111</v>
      </c>
      <c r="Q201" s="988" t="s">
        <v>706</v>
      </c>
      <c r="R201" s="923"/>
      <c r="S201" s="988" t="s">
        <v>5112</v>
      </c>
      <c r="T201" s="988" t="s">
        <v>2073</v>
      </c>
      <c r="U201" s="988" t="b">
        <v>0</v>
      </c>
      <c r="V201" s="923"/>
      <c r="W201" s="923"/>
      <c r="X201" s="988" t="s">
        <v>306</v>
      </c>
      <c r="Z201" s="988" t="b">
        <v>0</v>
      </c>
      <c r="AA201" s="988" t="s">
        <v>5113</v>
      </c>
      <c r="AB201" s="988" t="s">
        <v>2234</v>
      </c>
      <c r="AC201" s="988" t="b">
        <v>1</v>
      </c>
      <c r="AD201" s="988" t="b">
        <v>0</v>
      </c>
      <c r="AE201" s="988" t="b">
        <v>0</v>
      </c>
      <c r="AF201" s="988" t="b">
        <v>0</v>
      </c>
      <c r="AG201" s="988" t="b">
        <v>0</v>
      </c>
      <c r="AH201" s="988" t="b">
        <v>0</v>
      </c>
      <c r="AI201" s="923"/>
      <c r="AJ201" s="923"/>
      <c r="AK201" s="988" t="s">
        <v>5114</v>
      </c>
      <c r="AL201" s="988" t="s">
        <v>4281</v>
      </c>
      <c r="AM201" s="988" t="b">
        <v>1</v>
      </c>
      <c r="AN201" s="923"/>
      <c r="AO201" s="923"/>
      <c r="AP201" s="988" t="s">
        <v>255</v>
      </c>
      <c r="AQ201" s="988" t="s">
        <v>5115</v>
      </c>
      <c r="AR201" s="988" t="s">
        <v>2216</v>
      </c>
      <c r="AS201" s="988" t="s">
        <v>1200</v>
      </c>
      <c r="AT201" s="988" t="s">
        <v>721</v>
      </c>
      <c r="AU201" s="988" t="s">
        <v>722</v>
      </c>
      <c r="AV201" s="988" t="s">
        <v>723</v>
      </c>
      <c r="AW201" s="988" t="s">
        <v>717</v>
      </c>
      <c r="AX201" s="988" t="b">
        <v>0</v>
      </c>
      <c r="BA201" s="923"/>
      <c r="BB201" s="988" t="b">
        <v>0</v>
      </c>
      <c r="BC201" s="988" t="b">
        <v>0</v>
      </c>
      <c r="BD201" s="988" t="b">
        <v>0</v>
      </c>
      <c r="BE201" s="923"/>
      <c r="BF201" s="988" t="b">
        <v>0</v>
      </c>
      <c r="BG201" s="988" t="s">
        <v>718</v>
      </c>
      <c r="BH201" s="988" t="s">
        <v>2217</v>
      </c>
      <c r="BI201" s="923"/>
      <c r="BJ201" s="923"/>
      <c r="BL201" s="923"/>
      <c r="BM201" s="988" t="s">
        <v>5116</v>
      </c>
      <c r="BN201" s="988" t="s">
        <v>5117</v>
      </c>
      <c r="BO201" s="988" t="s">
        <v>2039</v>
      </c>
      <c r="BP201" s="988" t="s">
        <v>2040</v>
      </c>
      <c r="BQ201" s="988" t="s">
        <v>2041</v>
      </c>
      <c r="BR201" s="923"/>
      <c r="BS201" s="923"/>
      <c r="BU201" s="988">
        <v>5.551989117E9</v>
      </c>
      <c r="BW201" s="988" t="s">
        <v>2220</v>
      </c>
      <c r="BX201" s="988" t="s">
        <v>5117</v>
      </c>
      <c r="BY201" s="988" t="s">
        <v>5118</v>
      </c>
      <c r="BZ201" s="923"/>
      <c r="CA201" s="988">
        <v>1900.0</v>
      </c>
      <c r="CB201" s="923"/>
      <c r="CC201" s="988" t="s">
        <v>297</v>
      </c>
      <c r="CD201" s="988" t="s">
        <v>5119</v>
      </c>
      <c r="CE201" s="1060">
        <v>32281.0</v>
      </c>
      <c r="CF201" s="1056"/>
      <c r="CG201" s="923"/>
      <c r="CH201" s="988" t="s">
        <v>2752</v>
      </c>
      <c r="CI201" s="988">
        <v>2029.0</v>
      </c>
      <c r="CJ201" s="923"/>
      <c r="CK201" s="923"/>
      <c r="CL201" s="988">
        <v>5.551989117E9</v>
      </c>
      <c r="CM201" s="988" t="s">
        <v>2224</v>
      </c>
      <c r="CN201" s="923"/>
      <c r="CO201" s="988" t="b">
        <v>0</v>
      </c>
      <c r="CP201" s="988" t="s">
        <v>5120</v>
      </c>
      <c r="CQ201" s="923"/>
      <c r="CR201" s="988" t="b">
        <v>0</v>
      </c>
      <c r="CS201" s="988" t="b">
        <v>0</v>
      </c>
      <c r="CT201" s="988" t="s">
        <v>5121</v>
      </c>
      <c r="CU201" s="923"/>
      <c r="CV201" s="988" t="s">
        <v>5122</v>
      </c>
      <c r="CW201" s="923"/>
      <c r="CX201" s="923"/>
      <c r="CY201" s="923"/>
      <c r="CZ201" s="988" t="s">
        <v>727</v>
      </c>
      <c r="DA201" s="923"/>
      <c r="DB201" s="988" t="s">
        <v>2228</v>
      </c>
      <c r="DC201" s="923"/>
      <c r="DD201" s="988" t="s">
        <v>2234</v>
      </c>
      <c r="DE201" s="923"/>
      <c r="DF201" s="923"/>
      <c r="DG201" s="923"/>
      <c r="DH201" s="923"/>
    </row>
  </sheetData>
  <hyperlinks>
    <hyperlink r:id="rId1" ref="B1"/>
    <hyperlink r:id="rId2" ref="C1"/>
    <hyperlink r:id="rId3" ref="AA1"/>
    <hyperlink r:id="rId4" ref="AT1"/>
    <hyperlink r:id="rId5" ref="AU1"/>
    <hyperlink r:id="rId6" ref="AZ1"/>
    <hyperlink r:id="rId7" ref="BO1"/>
    <hyperlink r:id="rId8" ref="BP1"/>
    <hyperlink r:id="rId9" ref="BX1"/>
    <hyperlink r:id="rId10" ref="BY1"/>
    <hyperlink r:id="rId11" ref="CX1"/>
    <hyperlink r:id="rId12" ref="CY1"/>
  </hyperlinks>
  <drawing r:id="rId1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3" max="3" width="40.13"/>
  </cols>
  <sheetData>
    <row r="1">
      <c r="A1" s="1055" t="s">
        <v>5123</v>
      </c>
      <c r="B1" s="1055" t="s">
        <v>5124</v>
      </c>
      <c r="C1" s="1055" t="s">
        <v>5125</v>
      </c>
      <c r="D1" s="1055" t="s">
        <v>5126</v>
      </c>
      <c r="E1" s="1055" t="s">
        <v>5127</v>
      </c>
      <c r="F1" s="1055" t="s">
        <v>5128</v>
      </c>
      <c r="G1" s="1055" t="s">
        <v>5129</v>
      </c>
      <c r="H1" s="1055" t="s">
        <v>5130</v>
      </c>
      <c r="I1" s="1055" t="s">
        <v>5131</v>
      </c>
    </row>
    <row r="2">
      <c r="A2" s="988" t="s">
        <v>5132</v>
      </c>
      <c r="B2" s="988">
        <v>2.0250101E7</v>
      </c>
      <c r="C2" s="1063" t="s">
        <v>5133</v>
      </c>
      <c r="D2" s="988">
        <v>1.0</v>
      </c>
      <c r="E2" s="988">
        <v>2.0</v>
      </c>
      <c r="F2" s="1058">
        <v>58429.0</v>
      </c>
      <c r="G2" s="988" t="s">
        <v>5134</v>
      </c>
      <c r="H2" s="988" t="s">
        <v>5135</v>
      </c>
      <c r="I2" s="988" t="s">
        <v>5136</v>
      </c>
    </row>
    <row r="3">
      <c r="A3" s="988" t="s">
        <v>5132</v>
      </c>
      <c r="B3" s="988">
        <v>2.0250101E7</v>
      </c>
      <c r="C3" s="1063" t="s">
        <v>5137</v>
      </c>
      <c r="D3" s="988">
        <v>1.0</v>
      </c>
      <c r="E3" s="988">
        <v>1.0</v>
      </c>
    </row>
    <row r="4">
      <c r="A4" s="988" t="s">
        <v>5132</v>
      </c>
      <c r="B4" s="988">
        <v>2.0250101E7</v>
      </c>
      <c r="C4" s="1063" t="s">
        <v>5138</v>
      </c>
      <c r="D4" s="988">
        <v>1.0</v>
      </c>
      <c r="E4" s="988">
        <v>1.0</v>
      </c>
    </row>
    <row r="5">
      <c r="A5" s="988" t="s">
        <v>5132</v>
      </c>
      <c r="B5" s="988">
        <v>2.0250101E7</v>
      </c>
      <c r="C5" s="1063" t="s">
        <v>5139</v>
      </c>
      <c r="D5" s="988">
        <v>1.0</v>
      </c>
      <c r="E5" s="988">
        <v>1.0</v>
      </c>
    </row>
    <row r="6">
      <c r="A6" s="988" t="s">
        <v>5132</v>
      </c>
      <c r="B6" s="988">
        <v>2.0250101E7</v>
      </c>
      <c r="C6" s="1063" t="s">
        <v>5140</v>
      </c>
      <c r="D6" s="988">
        <v>1.0</v>
      </c>
      <c r="E6" s="988">
        <v>1.0</v>
      </c>
    </row>
    <row r="7">
      <c r="A7" s="988" t="s">
        <v>5132</v>
      </c>
      <c r="B7" s="988">
        <v>2.0250101E7</v>
      </c>
      <c r="C7" s="988" t="s">
        <v>5141</v>
      </c>
      <c r="D7" s="988">
        <v>1.0</v>
      </c>
      <c r="E7" s="988">
        <v>1.0</v>
      </c>
    </row>
    <row r="8">
      <c r="A8" s="988" t="s">
        <v>5132</v>
      </c>
      <c r="B8" s="988">
        <v>2.0250102E7</v>
      </c>
      <c r="C8" s="1063" t="s">
        <v>5142</v>
      </c>
      <c r="D8" s="988">
        <v>1.0</v>
      </c>
      <c r="E8" s="988">
        <v>1.0</v>
      </c>
    </row>
    <row r="9">
      <c r="A9" s="988" t="s">
        <v>5132</v>
      </c>
      <c r="B9" s="988">
        <v>2.0250102E7</v>
      </c>
      <c r="C9" s="1063" t="s">
        <v>5133</v>
      </c>
      <c r="D9" s="988">
        <v>1.0</v>
      </c>
      <c r="E9" s="988">
        <v>1.0</v>
      </c>
    </row>
    <row r="10">
      <c r="A10" s="988" t="s">
        <v>5132</v>
      </c>
      <c r="B10" s="988">
        <v>2.0250102E7</v>
      </c>
      <c r="C10" s="1063" t="s">
        <v>5143</v>
      </c>
      <c r="D10" s="988">
        <v>1.0</v>
      </c>
      <c r="E10" s="988">
        <v>1.0</v>
      </c>
    </row>
    <row r="11">
      <c r="A11" s="988" t="s">
        <v>5132</v>
      </c>
      <c r="B11" s="988">
        <v>2.0250102E7</v>
      </c>
      <c r="C11" s="1063" t="s">
        <v>5137</v>
      </c>
      <c r="D11" s="988">
        <v>1.0</v>
      </c>
      <c r="E11" s="988">
        <v>1.0</v>
      </c>
    </row>
    <row r="12">
      <c r="A12" s="988" t="s">
        <v>5132</v>
      </c>
      <c r="B12" s="988">
        <v>2.0250102E7</v>
      </c>
      <c r="C12" s="1063" t="s">
        <v>5144</v>
      </c>
      <c r="D12" s="988">
        <v>1.0</v>
      </c>
      <c r="E12" s="988">
        <v>1.0</v>
      </c>
    </row>
    <row r="13">
      <c r="A13" s="988" t="s">
        <v>5132</v>
      </c>
      <c r="B13" s="988">
        <v>2.0250102E7</v>
      </c>
      <c r="C13" s="1063" t="s">
        <v>5145</v>
      </c>
      <c r="D13" s="988">
        <v>1.0</v>
      </c>
      <c r="E13" s="988">
        <v>1.0</v>
      </c>
    </row>
    <row r="14">
      <c r="A14" s="988" t="s">
        <v>5132</v>
      </c>
      <c r="B14" s="988">
        <v>2.0250102E7</v>
      </c>
      <c r="C14" s="1063" t="s">
        <v>5146</v>
      </c>
      <c r="D14" s="988">
        <v>1.0</v>
      </c>
      <c r="E14" s="988">
        <v>1.0</v>
      </c>
    </row>
    <row r="15">
      <c r="A15" s="988" t="s">
        <v>5132</v>
      </c>
      <c r="B15" s="988">
        <v>2.0250102E7</v>
      </c>
      <c r="C15" s="988" t="s">
        <v>5147</v>
      </c>
      <c r="D15" s="988">
        <v>1.0</v>
      </c>
      <c r="E15" s="988">
        <v>1.0</v>
      </c>
    </row>
    <row r="16">
      <c r="A16" s="988" t="s">
        <v>5132</v>
      </c>
      <c r="B16" s="988">
        <v>2.0250102E7</v>
      </c>
      <c r="C16" s="1063" t="s">
        <v>5148</v>
      </c>
      <c r="D16" s="988">
        <v>1.0</v>
      </c>
      <c r="E16" s="988">
        <v>1.0</v>
      </c>
    </row>
    <row r="17">
      <c r="A17" s="988" t="s">
        <v>5132</v>
      </c>
      <c r="B17" s="988">
        <v>2.0250102E7</v>
      </c>
      <c r="C17" s="1063" t="s">
        <v>5149</v>
      </c>
      <c r="D17" s="988">
        <v>1.0</v>
      </c>
      <c r="E17" s="988">
        <v>1.0</v>
      </c>
    </row>
    <row r="18">
      <c r="A18" s="988" t="s">
        <v>5132</v>
      </c>
      <c r="B18" s="988">
        <v>2.0250102E7</v>
      </c>
      <c r="C18" s="1063" t="s">
        <v>5150</v>
      </c>
      <c r="D18" s="988">
        <v>1.0</v>
      </c>
      <c r="E18" s="988">
        <v>1.0</v>
      </c>
    </row>
    <row r="19">
      <c r="A19" s="988" t="s">
        <v>5132</v>
      </c>
      <c r="B19" s="988">
        <v>2.0250102E7</v>
      </c>
      <c r="C19" s="1063" t="s">
        <v>5151</v>
      </c>
      <c r="D19" s="988">
        <v>1.0</v>
      </c>
      <c r="E19" s="988">
        <v>0.0</v>
      </c>
    </row>
    <row r="20">
      <c r="A20" s="988" t="s">
        <v>5132</v>
      </c>
      <c r="B20" s="988">
        <v>2.0250102E7</v>
      </c>
      <c r="C20" s="1063" t="s">
        <v>5152</v>
      </c>
      <c r="D20" s="988">
        <v>1.0</v>
      </c>
      <c r="E20" s="988">
        <v>0.0</v>
      </c>
    </row>
    <row r="21">
      <c r="A21" s="988" t="s">
        <v>5132</v>
      </c>
      <c r="B21" s="988">
        <v>2.0250102E7</v>
      </c>
      <c r="C21" s="988" t="s">
        <v>5141</v>
      </c>
      <c r="D21" s="988">
        <v>1.0</v>
      </c>
      <c r="E21" s="988">
        <v>1.0</v>
      </c>
    </row>
    <row r="22">
      <c r="A22" s="988" t="s">
        <v>5132</v>
      </c>
      <c r="B22" s="988">
        <v>2.0250102E7</v>
      </c>
      <c r="C22" s="1063" t="s">
        <v>5153</v>
      </c>
      <c r="D22" s="988">
        <v>1.0</v>
      </c>
      <c r="E22" s="988">
        <v>1.0</v>
      </c>
    </row>
    <row r="23">
      <c r="A23" s="988" t="s">
        <v>5132</v>
      </c>
      <c r="B23" s="988">
        <v>2.0250102E7</v>
      </c>
      <c r="C23" s="1063" t="s">
        <v>5154</v>
      </c>
      <c r="D23" s="988">
        <v>1.0</v>
      </c>
      <c r="E23" s="988">
        <v>1.0</v>
      </c>
    </row>
    <row r="24">
      <c r="A24" s="988" t="s">
        <v>5132</v>
      </c>
      <c r="B24" s="988">
        <v>2.0250103E7</v>
      </c>
      <c r="C24" s="988" t="s">
        <v>5155</v>
      </c>
      <c r="D24" s="988">
        <v>1.0</v>
      </c>
      <c r="E24" s="988">
        <v>2.0</v>
      </c>
    </row>
    <row r="25">
      <c r="A25" s="988" t="s">
        <v>5132</v>
      </c>
      <c r="B25" s="988">
        <v>2.0250103E7</v>
      </c>
      <c r="C25" s="1063" t="s">
        <v>5156</v>
      </c>
      <c r="D25" s="988">
        <v>1.0</v>
      </c>
      <c r="E25" s="988">
        <v>0.0</v>
      </c>
    </row>
    <row r="26">
      <c r="A26" s="988" t="s">
        <v>5132</v>
      </c>
      <c r="B26" s="988">
        <v>2.0250103E7</v>
      </c>
      <c r="C26" s="1063" t="s">
        <v>5157</v>
      </c>
      <c r="D26" s="988">
        <v>1.0</v>
      </c>
      <c r="E26" s="988">
        <v>0.0</v>
      </c>
    </row>
    <row r="27">
      <c r="A27" s="988" t="s">
        <v>5132</v>
      </c>
      <c r="B27" s="988">
        <v>2.0250103E7</v>
      </c>
      <c r="C27" s="1063" t="s">
        <v>5158</v>
      </c>
      <c r="D27" s="988">
        <v>1.0</v>
      </c>
      <c r="E27" s="988">
        <v>1.0</v>
      </c>
    </row>
    <row r="28">
      <c r="A28" s="988" t="s">
        <v>5132</v>
      </c>
      <c r="B28" s="988">
        <v>2.0250103E7</v>
      </c>
      <c r="C28" s="988" t="s">
        <v>5159</v>
      </c>
      <c r="D28" s="988">
        <v>1.0</v>
      </c>
      <c r="E28" s="988">
        <v>1.0</v>
      </c>
    </row>
    <row r="29">
      <c r="A29" s="988" t="s">
        <v>5132</v>
      </c>
      <c r="B29" s="988">
        <v>2.0250103E7</v>
      </c>
      <c r="C29" s="1063" t="s">
        <v>5160</v>
      </c>
      <c r="D29" s="988">
        <v>1.0</v>
      </c>
      <c r="E29" s="988">
        <v>1.0</v>
      </c>
    </row>
    <row r="30">
      <c r="A30" s="988" t="s">
        <v>5132</v>
      </c>
      <c r="B30" s="988">
        <v>2.0250103E7</v>
      </c>
      <c r="C30" s="1063" t="s">
        <v>5149</v>
      </c>
      <c r="D30" s="988">
        <v>1.0</v>
      </c>
      <c r="E30" s="988">
        <v>1.0</v>
      </c>
    </row>
    <row r="31">
      <c r="A31" s="988" t="s">
        <v>5132</v>
      </c>
      <c r="B31" s="988">
        <v>2.0250103E7</v>
      </c>
      <c r="C31" s="1063" t="s">
        <v>5161</v>
      </c>
      <c r="D31" s="988">
        <v>1.0</v>
      </c>
      <c r="E31" s="988">
        <v>1.0</v>
      </c>
    </row>
    <row r="32">
      <c r="A32" s="988" t="s">
        <v>5132</v>
      </c>
      <c r="B32" s="988">
        <v>2.0250103E7</v>
      </c>
      <c r="C32" s="1063" t="s">
        <v>5150</v>
      </c>
      <c r="D32" s="988">
        <v>1.0</v>
      </c>
      <c r="E32" s="988">
        <v>1.0</v>
      </c>
    </row>
    <row r="33">
      <c r="A33" s="988" t="s">
        <v>5132</v>
      </c>
      <c r="B33" s="988">
        <v>2.0250104E7</v>
      </c>
      <c r="C33" s="1063" t="s">
        <v>5162</v>
      </c>
      <c r="D33" s="988">
        <v>1.0</v>
      </c>
      <c r="E33" s="988">
        <v>1.0</v>
      </c>
    </row>
    <row r="34">
      <c r="A34" s="988" t="s">
        <v>5132</v>
      </c>
      <c r="B34" s="988">
        <v>2.0250104E7</v>
      </c>
      <c r="C34" s="1063" t="s">
        <v>5163</v>
      </c>
      <c r="D34" s="988">
        <v>1.0</v>
      </c>
      <c r="E34" s="988">
        <v>1.0</v>
      </c>
    </row>
    <row r="35">
      <c r="A35" s="988" t="s">
        <v>5132</v>
      </c>
      <c r="B35" s="988">
        <v>2.0250104E7</v>
      </c>
      <c r="C35" s="988" t="s">
        <v>5164</v>
      </c>
      <c r="D35" s="988">
        <v>1.0</v>
      </c>
      <c r="E35" s="988">
        <v>1.0</v>
      </c>
    </row>
    <row r="36">
      <c r="A36" s="988" t="s">
        <v>5132</v>
      </c>
      <c r="B36" s="988">
        <v>2.0250104E7</v>
      </c>
      <c r="C36" s="1063" t="s">
        <v>5165</v>
      </c>
      <c r="D36" s="988">
        <v>1.0</v>
      </c>
      <c r="E36" s="988">
        <v>0.0</v>
      </c>
    </row>
    <row r="37">
      <c r="A37" s="988" t="s">
        <v>5132</v>
      </c>
      <c r="B37" s="988">
        <v>2.0250104E7</v>
      </c>
      <c r="C37" s="1063" t="s">
        <v>5166</v>
      </c>
      <c r="D37" s="988">
        <v>1.0</v>
      </c>
      <c r="E37" s="988">
        <v>0.0</v>
      </c>
    </row>
    <row r="38">
      <c r="A38" s="988" t="s">
        <v>5132</v>
      </c>
      <c r="B38" s="988">
        <v>2.0250104E7</v>
      </c>
      <c r="C38" s="988" t="s">
        <v>5167</v>
      </c>
      <c r="D38" s="988">
        <v>1.0</v>
      </c>
      <c r="E38" s="988">
        <v>1.0</v>
      </c>
    </row>
    <row r="39">
      <c r="A39" s="988" t="s">
        <v>5132</v>
      </c>
      <c r="B39" s="988">
        <v>2.0250104E7</v>
      </c>
      <c r="C39" s="1063" t="s">
        <v>5151</v>
      </c>
      <c r="D39" s="988">
        <v>1.0</v>
      </c>
      <c r="E39" s="988">
        <v>1.0</v>
      </c>
    </row>
    <row r="40">
      <c r="A40" s="988" t="s">
        <v>5132</v>
      </c>
      <c r="B40" s="988">
        <v>2.0250104E7</v>
      </c>
      <c r="C40" s="1063" t="s">
        <v>5168</v>
      </c>
      <c r="D40" s="988">
        <v>1.0</v>
      </c>
      <c r="E40" s="988">
        <v>1.0</v>
      </c>
    </row>
    <row r="41">
      <c r="A41" s="988" t="s">
        <v>5132</v>
      </c>
      <c r="B41" s="988">
        <v>2.0250105E7</v>
      </c>
      <c r="C41" s="988" t="s">
        <v>5169</v>
      </c>
      <c r="D41" s="988">
        <v>1.0</v>
      </c>
      <c r="E41" s="988">
        <v>0.0</v>
      </c>
    </row>
    <row r="42">
      <c r="A42" s="988" t="s">
        <v>5132</v>
      </c>
      <c r="B42" s="988">
        <v>2.0250105E7</v>
      </c>
      <c r="C42" s="1063" t="s">
        <v>5170</v>
      </c>
      <c r="D42" s="988">
        <v>1.0</v>
      </c>
      <c r="E42" s="988">
        <v>1.0</v>
      </c>
    </row>
    <row r="43">
      <c r="A43" s="988" t="s">
        <v>5132</v>
      </c>
      <c r="B43" s="988">
        <v>2.0250105E7</v>
      </c>
      <c r="C43" s="1063" t="s">
        <v>5171</v>
      </c>
      <c r="D43" s="988">
        <v>1.0</v>
      </c>
      <c r="E43" s="988">
        <v>0.0</v>
      </c>
    </row>
    <row r="44">
      <c r="A44" s="988" t="s">
        <v>5132</v>
      </c>
      <c r="B44" s="988">
        <v>2.0250105E7</v>
      </c>
      <c r="C44" s="1063" t="s">
        <v>5172</v>
      </c>
      <c r="D44" s="988">
        <v>1.0</v>
      </c>
      <c r="E44" s="988">
        <v>1.0</v>
      </c>
    </row>
    <row r="45">
      <c r="A45" s="988" t="s">
        <v>5132</v>
      </c>
      <c r="B45" s="988">
        <v>2.0250105E7</v>
      </c>
      <c r="C45" s="1063" t="s">
        <v>5139</v>
      </c>
      <c r="D45" s="988">
        <v>1.0</v>
      </c>
      <c r="E45" s="988">
        <v>1.0</v>
      </c>
    </row>
    <row r="46">
      <c r="A46" s="988" t="s">
        <v>5132</v>
      </c>
      <c r="B46" s="988">
        <v>2.0250106E7</v>
      </c>
      <c r="C46" s="1063" t="s">
        <v>5173</v>
      </c>
      <c r="D46" s="988">
        <v>1.0</v>
      </c>
      <c r="E46" s="988">
        <v>0.0</v>
      </c>
    </row>
    <row r="47">
      <c r="A47" s="988" t="s">
        <v>5132</v>
      </c>
      <c r="B47" s="988">
        <v>2.0250106E7</v>
      </c>
      <c r="C47" s="988" t="s">
        <v>5164</v>
      </c>
      <c r="D47" s="988">
        <v>1.0</v>
      </c>
      <c r="E47" s="988">
        <v>1.0</v>
      </c>
    </row>
    <row r="48">
      <c r="A48" s="988" t="s">
        <v>5132</v>
      </c>
      <c r="B48" s="988">
        <v>2.0250106E7</v>
      </c>
      <c r="C48" s="1063" t="s">
        <v>5146</v>
      </c>
      <c r="D48" s="988">
        <v>1.0</v>
      </c>
      <c r="E48" s="988">
        <v>1.0</v>
      </c>
    </row>
    <row r="49">
      <c r="A49" s="988" t="s">
        <v>5132</v>
      </c>
      <c r="B49" s="988">
        <v>2.0250106E7</v>
      </c>
      <c r="C49" s="1063" t="s">
        <v>5158</v>
      </c>
      <c r="D49" s="988">
        <v>1.0</v>
      </c>
      <c r="E49" s="988">
        <v>1.0</v>
      </c>
    </row>
    <row r="50">
      <c r="A50" s="988" t="s">
        <v>5132</v>
      </c>
      <c r="B50" s="988">
        <v>2.0250106E7</v>
      </c>
      <c r="C50" s="988" t="s">
        <v>5147</v>
      </c>
      <c r="D50" s="988">
        <v>1.0</v>
      </c>
      <c r="E50" s="988">
        <v>1.0</v>
      </c>
    </row>
    <row r="51">
      <c r="A51" s="988" t="s">
        <v>5132</v>
      </c>
      <c r="B51" s="988">
        <v>2.0250106E7</v>
      </c>
      <c r="C51" s="1063" t="s">
        <v>5174</v>
      </c>
      <c r="D51" s="988">
        <v>1.0</v>
      </c>
      <c r="E51" s="988">
        <v>1.0</v>
      </c>
    </row>
    <row r="52">
      <c r="A52" s="988" t="s">
        <v>5132</v>
      </c>
      <c r="B52" s="988">
        <v>2.0250106E7</v>
      </c>
      <c r="C52" s="988" t="s">
        <v>5159</v>
      </c>
      <c r="D52" s="988">
        <v>1.0</v>
      </c>
      <c r="E52" s="988">
        <v>1.0</v>
      </c>
    </row>
    <row r="53">
      <c r="A53" s="988" t="s">
        <v>5132</v>
      </c>
      <c r="B53" s="988">
        <v>2.0250106E7</v>
      </c>
      <c r="C53" s="1063" t="s">
        <v>5175</v>
      </c>
      <c r="D53" s="988">
        <v>1.0</v>
      </c>
      <c r="E53" s="988">
        <v>1.0</v>
      </c>
    </row>
    <row r="54">
      <c r="A54" s="988" t="s">
        <v>5132</v>
      </c>
      <c r="B54" s="988">
        <v>2.0250106E7</v>
      </c>
      <c r="C54" s="1063" t="s">
        <v>5139</v>
      </c>
      <c r="D54" s="988">
        <v>1.0</v>
      </c>
      <c r="E54" s="988">
        <v>1.0</v>
      </c>
    </row>
    <row r="55">
      <c r="A55" s="988" t="s">
        <v>5132</v>
      </c>
      <c r="B55" s="988">
        <v>2.0250106E7</v>
      </c>
      <c r="C55" s="1063" t="s">
        <v>5150</v>
      </c>
      <c r="D55" s="988">
        <v>1.0</v>
      </c>
      <c r="E55" s="988">
        <v>1.0</v>
      </c>
    </row>
    <row r="56">
      <c r="A56" s="988" t="s">
        <v>5132</v>
      </c>
      <c r="B56" s="988">
        <v>2.0250107E7</v>
      </c>
      <c r="C56" s="1063" t="s">
        <v>5176</v>
      </c>
      <c r="D56" s="988">
        <v>1.0</v>
      </c>
      <c r="E56" s="988">
        <v>1.0</v>
      </c>
    </row>
    <row r="57">
      <c r="A57" s="988" t="s">
        <v>5132</v>
      </c>
      <c r="B57" s="988">
        <v>2.0250107E7</v>
      </c>
      <c r="C57" s="988" t="s">
        <v>5169</v>
      </c>
      <c r="D57" s="988">
        <v>1.0</v>
      </c>
      <c r="E57" s="988">
        <v>2.0</v>
      </c>
    </row>
    <row r="58">
      <c r="A58" s="988" t="s">
        <v>5132</v>
      </c>
      <c r="B58" s="988">
        <v>2.0250107E7</v>
      </c>
      <c r="C58" s="988" t="s">
        <v>5164</v>
      </c>
      <c r="D58" s="988">
        <v>1.0</v>
      </c>
      <c r="E58" s="988">
        <v>1.0</v>
      </c>
    </row>
    <row r="59">
      <c r="A59" s="988" t="s">
        <v>5132</v>
      </c>
      <c r="B59" s="988">
        <v>2.0250107E7</v>
      </c>
      <c r="C59" s="1063" t="s">
        <v>5146</v>
      </c>
      <c r="D59" s="988">
        <v>1.0</v>
      </c>
      <c r="E59" s="988">
        <v>2.0</v>
      </c>
    </row>
    <row r="60">
      <c r="A60" s="988" t="s">
        <v>5132</v>
      </c>
      <c r="B60" s="988">
        <v>2.0250107E7</v>
      </c>
      <c r="C60" s="1063" t="s">
        <v>5171</v>
      </c>
      <c r="D60" s="988">
        <v>1.0</v>
      </c>
      <c r="E60" s="988">
        <v>2.0</v>
      </c>
    </row>
    <row r="61">
      <c r="A61" s="988" t="s">
        <v>5132</v>
      </c>
      <c r="B61" s="988">
        <v>2.0250107E7</v>
      </c>
      <c r="C61" s="988" t="s">
        <v>5167</v>
      </c>
      <c r="D61" s="988">
        <v>1.0</v>
      </c>
      <c r="E61" s="988">
        <v>1.0</v>
      </c>
    </row>
    <row r="62">
      <c r="A62" s="988" t="s">
        <v>5132</v>
      </c>
      <c r="B62" s="988">
        <v>2.0250107E7</v>
      </c>
      <c r="C62" s="1063" t="s">
        <v>5177</v>
      </c>
      <c r="D62" s="988">
        <v>1.0</v>
      </c>
      <c r="E62" s="988">
        <v>1.0</v>
      </c>
    </row>
    <row r="63">
      <c r="A63" s="988" t="s">
        <v>5132</v>
      </c>
      <c r="B63" s="988">
        <v>2.0250107E7</v>
      </c>
      <c r="C63" s="1063" t="s">
        <v>5149</v>
      </c>
      <c r="D63" s="988">
        <v>1.0</v>
      </c>
      <c r="E63" s="988">
        <v>1.0</v>
      </c>
    </row>
    <row r="64">
      <c r="A64" s="988" t="s">
        <v>5132</v>
      </c>
      <c r="B64" s="988">
        <v>2.0250107E7</v>
      </c>
      <c r="C64" s="1063" t="s">
        <v>5139</v>
      </c>
      <c r="D64" s="988">
        <v>1.0</v>
      </c>
      <c r="E64" s="988">
        <v>1.0</v>
      </c>
    </row>
    <row r="65">
      <c r="A65" s="988" t="s">
        <v>5132</v>
      </c>
      <c r="B65" s="988">
        <v>2.0250107E7</v>
      </c>
      <c r="C65" s="1063" t="s">
        <v>5178</v>
      </c>
      <c r="D65" s="988">
        <v>1.0</v>
      </c>
      <c r="E65" s="988">
        <v>1.0</v>
      </c>
    </row>
    <row r="66">
      <c r="A66" s="988" t="s">
        <v>5132</v>
      </c>
      <c r="B66" s="988">
        <v>2.0250108E7</v>
      </c>
      <c r="C66" s="988" t="s">
        <v>5169</v>
      </c>
      <c r="D66" s="988">
        <v>1.0</v>
      </c>
      <c r="E66" s="988">
        <v>1.0</v>
      </c>
    </row>
    <row r="67">
      <c r="A67" s="988" t="s">
        <v>5132</v>
      </c>
      <c r="B67" s="988">
        <v>2.0250108E7</v>
      </c>
      <c r="C67" s="1063" t="s">
        <v>5179</v>
      </c>
      <c r="D67" s="988">
        <v>1.0</v>
      </c>
      <c r="E67" s="988">
        <v>1.0</v>
      </c>
    </row>
    <row r="68">
      <c r="A68" s="988" t="s">
        <v>5132</v>
      </c>
      <c r="B68" s="988">
        <v>2.0250108E7</v>
      </c>
      <c r="C68" s="1063" t="s">
        <v>5146</v>
      </c>
      <c r="D68" s="988">
        <v>1.0</v>
      </c>
      <c r="E68" s="988">
        <v>1.0</v>
      </c>
    </row>
    <row r="69">
      <c r="A69" s="988" t="s">
        <v>5132</v>
      </c>
      <c r="B69" s="988">
        <v>2.0250108E7</v>
      </c>
      <c r="C69" s="988" t="s">
        <v>5180</v>
      </c>
      <c r="D69" s="988">
        <v>1.0</v>
      </c>
      <c r="E69" s="988">
        <v>1.0</v>
      </c>
    </row>
    <row r="70">
      <c r="A70" s="988" t="s">
        <v>5132</v>
      </c>
      <c r="B70" s="988">
        <v>2.0250108E7</v>
      </c>
      <c r="C70" s="1063" t="s">
        <v>5177</v>
      </c>
      <c r="D70" s="988">
        <v>1.0</v>
      </c>
      <c r="E70" s="988">
        <v>1.0</v>
      </c>
    </row>
    <row r="71">
      <c r="A71" s="988" t="s">
        <v>5132</v>
      </c>
      <c r="B71" s="988">
        <v>2.0250108E7</v>
      </c>
      <c r="C71" s="988" t="s">
        <v>5181</v>
      </c>
      <c r="D71" s="988">
        <v>1.0</v>
      </c>
      <c r="E71" s="988">
        <v>1.0</v>
      </c>
    </row>
    <row r="72">
      <c r="A72" s="988" t="s">
        <v>5132</v>
      </c>
      <c r="B72" s="988">
        <v>2.0250108E7</v>
      </c>
      <c r="C72" s="1063" t="s">
        <v>5182</v>
      </c>
      <c r="D72" s="988">
        <v>1.0</v>
      </c>
      <c r="E72" s="988">
        <v>0.0</v>
      </c>
    </row>
    <row r="73">
      <c r="A73" s="988" t="s">
        <v>5132</v>
      </c>
      <c r="B73" s="988">
        <v>2.0250108E7</v>
      </c>
      <c r="C73" s="1063" t="s">
        <v>5149</v>
      </c>
      <c r="D73" s="988">
        <v>1.0</v>
      </c>
      <c r="E73" s="988">
        <v>1.0</v>
      </c>
    </row>
    <row r="74">
      <c r="A74" s="988" t="s">
        <v>5132</v>
      </c>
      <c r="B74" s="988">
        <v>2.0250108E7</v>
      </c>
      <c r="C74" s="988" t="s">
        <v>5183</v>
      </c>
      <c r="D74" s="988">
        <v>1.0</v>
      </c>
      <c r="E74" s="988">
        <v>1.0</v>
      </c>
    </row>
    <row r="75">
      <c r="A75" s="988" t="s">
        <v>5132</v>
      </c>
      <c r="B75" s="988">
        <v>2.0250108E7</v>
      </c>
      <c r="C75" s="988" t="s">
        <v>5141</v>
      </c>
      <c r="D75" s="988">
        <v>1.0</v>
      </c>
      <c r="E75" s="988">
        <v>1.0</v>
      </c>
    </row>
    <row r="76">
      <c r="A76" s="988" t="s">
        <v>5132</v>
      </c>
      <c r="B76" s="988">
        <v>2.0250108E7</v>
      </c>
      <c r="C76" s="1063" t="s">
        <v>5184</v>
      </c>
      <c r="D76" s="988">
        <v>1.0</v>
      </c>
      <c r="E76" s="988">
        <v>1.0</v>
      </c>
    </row>
    <row r="77">
      <c r="A77" s="988" t="s">
        <v>5132</v>
      </c>
      <c r="B77" s="988">
        <v>2.0250108E7</v>
      </c>
      <c r="C77" s="988" t="s">
        <v>5185</v>
      </c>
      <c r="D77" s="988">
        <v>1.0</v>
      </c>
      <c r="E77" s="988">
        <v>2.0</v>
      </c>
    </row>
    <row r="78">
      <c r="A78" s="988" t="s">
        <v>5132</v>
      </c>
      <c r="B78" s="988">
        <v>2.0250109E7</v>
      </c>
      <c r="C78" s="988" t="s">
        <v>5186</v>
      </c>
      <c r="D78" s="988">
        <v>1.0</v>
      </c>
      <c r="E78" s="988">
        <v>1.0</v>
      </c>
    </row>
    <row r="79">
      <c r="A79" s="988" t="s">
        <v>5132</v>
      </c>
      <c r="B79" s="988">
        <v>2.0250109E7</v>
      </c>
      <c r="C79" s="1063" t="s">
        <v>5187</v>
      </c>
      <c r="D79" s="988">
        <v>1.0</v>
      </c>
      <c r="E79" s="988">
        <v>1.0</v>
      </c>
    </row>
    <row r="80">
      <c r="A80" s="988" t="s">
        <v>5132</v>
      </c>
      <c r="B80" s="988">
        <v>2.0250109E7</v>
      </c>
      <c r="C80" s="1063" t="s">
        <v>5188</v>
      </c>
      <c r="D80" s="988">
        <v>1.0</v>
      </c>
      <c r="E80" s="988">
        <v>0.0</v>
      </c>
    </row>
    <row r="81">
      <c r="A81" s="988" t="s">
        <v>5132</v>
      </c>
      <c r="B81" s="988">
        <v>2.0250109E7</v>
      </c>
      <c r="C81" s="988" t="s">
        <v>5147</v>
      </c>
      <c r="D81" s="988">
        <v>1.0</v>
      </c>
      <c r="E81" s="988">
        <v>1.0</v>
      </c>
    </row>
    <row r="82">
      <c r="A82" s="988" t="s">
        <v>5132</v>
      </c>
      <c r="B82" s="988">
        <v>2.0250109E7</v>
      </c>
      <c r="C82" s="1063" t="s">
        <v>5189</v>
      </c>
      <c r="D82" s="988">
        <v>1.0</v>
      </c>
      <c r="E82" s="988">
        <v>1.0</v>
      </c>
    </row>
    <row r="83">
      <c r="A83" s="988" t="s">
        <v>5132</v>
      </c>
      <c r="B83" s="988">
        <v>2.0250109E7</v>
      </c>
      <c r="C83" s="988" t="s">
        <v>5159</v>
      </c>
      <c r="D83" s="988">
        <v>1.0</v>
      </c>
      <c r="E83" s="988">
        <v>0.0</v>
      </c>
    </row>
    <row r="84">
      <c r="A84" s="988" t="s">
        <v>5132</v>
      </c>
      <c r="B84" s="988">
        <v>2.0250109E7</v>
      </c>
      <c r="C84" s="1063" t="s">
        <v>5190</v>
      </c>
      <c r="D84" s="988">
        <v>1.0</v>
      </c>
      <c r="E84" s="988">
        <v>0.0</v>
      </c>
    </row>
    <row r="85">
      <c r="A85" s="988" t="s">
        <v>5132</v>
      </c>
      <c r="B85" s="988">
        <v>2.0250109E7</v>
      </c>
      <c r="C85" s="1063" t="s">
        <v>5139</v>
      </c>
      <c r="D85" s="988">
        <v>1.0</v>
      </c>
      <c r="E85" s="988">
        <v>1.0</v>
      </c>
    </row>
    <row r="86">
      <c r="A86" s="988" t="s">
        <v>5132</v>
      </c>
      <c r="B86" s="988">
        <v>2.0250109E7</v>
      </c>
      <c r="C86" s="1063" t="s">
        <v>5191</v>
      </c>
      <c r="D86" s="988">
        <v>1.0</v>
      </c>
      <c r="E86" s="988">
        <v>1.0</v>
      </c>
    </row>
    <row r="87">
      <c r="A87" s="988" t="s">
        <v>5132</v>
      </c>
      <c r="B87" s="988">
        <v>2.0250109E7</v>
      </c>
      <c r="C87" s="1063" t="s">
        <v>5150</v>
      </c>
      <c r="D87" s="988">
        <v>1.0</v>
      </c>
      <c r="E87" s="988">
        <v>1.0</v>
      </c>
    </row>
    <row r="88">
      <c r="A88" s="988" t="s">
        <v>5132</v>
      </c>
      <c r="B88" s="988">
        <v>2.0250109E7</v>
      </c>
      <c r="C88" s="1063" t="s">
        <v>5184</v>
      </c>
      <c r="D88" s="988">
        <v>1.0</v>
      </c>
      <c r="E88" s="988">
        <v>1.0</v>
      </c>
    </row>
    <row r="89">
      <c r="A89" s="988" t="s">
        <v>5132</v>
      </c>
      <c r="B89" s="988">
        <v>2.0250109E7</v>
      </c>
      <c r="C89" s="988" t="s">
        <v>5185</v>
      </c>
      <c r="D89" s="988">
        <v>1.0</v>
      </c>
      <c r="E89" s="988">
        <v>1.0</v>
      </c>
    </row>
    <row r="90">
      <c r="A90" s="988" t="s">
        <v>5132</v>
      </c>
      <c r="B90" s="988">
        <v>2.0250109E7</v>
      </c>
      <c r="C90" s="1063" t="s">
        <v>5192</v>
      </c>
      <c r="D90" s="988">
        <v>1.0</v>
      </c>
      <c r="E90" s="988">
        <v>0.0</v>
      </c>
    </row>
    <row r="91">
      <c r="A91" s="988" t="s">
        <v>5132</v>
      </c>
      <c r="B91" s="988">
        <v>2.025011E7</v>
      </c>
      <c r="C91" s="1063" t="s">
        <v>5193</v>
      </c>
      <c r="D91" s="988">
        <v>1.0</v>
      </c>
      <c r="E91" s="988">
        <v>1.0</v>
      </c>
    </row>
    <row r="92">
      <c r="A92" s="988" t="s">
        <v>5132</v>
      </c>
      <c r="B92" s="988">
        <v>2.025011E7</v>
      </c>
      <c r="C92" s="988" t="s">
        <v>5194</v>
      </c>
      <c r="D92" s="988">
        <v>1.0</v>
      </c>
      <c r="E92" s="988">
        <v>6.0</v>
      </c>
    </row>
    <row r="93">
      <c r="A93" s="988" t="s">
        <v>5132</v>
      </c>
      <c r="B93" s="988">
        <v>2.025011E7</v>
      </c>
      <c r="C93" s="1063" t="s">
        <v>5195</v>
      </c>
      <c r="D93" s="988">
        <v>1.0</v>
      </c>
      <c r="E93" s="988">
        <v>1.0</v>
      </c>
    </row>
    <row r="94">
      <c r="A94" s="988" t="s">
        <v>5132</v>
      </c>
      <c r="B94" s="988">
        <v>2.025011E7</v>
      </c>
      <c r="C94" s="1063" t="s">
        <v>5196</v>
      </c>
      <c r="D94" s="988">
        <v>1.0</v>
      </c>
      <c r="E94" s="988">
        <v>1.0</v>
      </c>
    </row>
    <row r="95">
      <c r="A95" s="988" t="s">
        <v>5132</v>
      </c>
      <c r="B95" s="988">
        <v>2.025011E7</v>
      </c>
      <c r="C95" s="988" t="s">
        <v>5164</v>
      </c>
      <c r="D95" s="988">
        <v>1.0</v>
      </c>
      <c r="E95" s="988">
        <v>1.0</v>
      </c>
    </row>
    <row r="96">
      <c r="A96" s="988" t="s">
        <v>5132</v>
      </c>
      <c r="B96" s="988">
        <v>2.025011E7</v>
      </c>
      <c r="C96" s="988" t="s">
        <v>5197</v>
      </c>
      <c r="D96" s="988">
        <v>1.0</v>
      </c>
      <c r="E96" s="988">
        <v>0.0</v>
      </c>
    </row>
    <row r="97">
      <c r="A97" s="988" t="s">
        <v>5132</v>
      </c>
      <c r="B97" s="988">
        <v>2.025011E7</v>
      </c>
      <c r="C97" s="1063" t="s">
        <v>5198</v>
      </c>
      <c r="D97" s="988">
        <v>1.0</v>
      </c>
      <c r="E97" s="988">
        <v>1.0</v>
      </c>
    </row>
    <row r="98">
      <c r="A98" s="988" t="s">
        <v>5132</v>
      </c>
      <c r="B98" s="988">
        <v>2.025011E7</v>
      </c>
      <c r="C98" s="988" t="s">
        <v>5181</v>
      </c>
      <c r="D98" s="988">
        <v>1.0</v>
      </c>
      <c r="E98" s="988">
        <v>1.0</v>
      </c>
    </row>
    <row r="99">
      <c r="A99" s="988" t="s">
        <v>5132</v>
      </c>
      <c r="B99" s="988">
        <v>2.025011E7</v>
      </c>
      <c r="C99" s="1063" t="s">
        <v>5199</v>
      </c>
      <c r="D99" s="988">
        <v>1.0</v>
      </c>
      <c r="E99" s="988">
        <v>1.0</v>
      </c>
    </row>
    <row r="100">
      <c r="A100" s="988" t="s">
        <v>5132</v>
      </c>
      <c r="B100" s="988">
        <v>2.0250111E7</v>
      </c>
      <c r="C100" s="988" t="s">
        <v>5200</v>
      </c>
      <c r="D100" s="988">
        <v>1.0</v>
      </c>
      <c r="E100" s="988">
        <v>1.0</v>
      </c>
    </row>
    <row r="101">
      <c r="A101" s="988" t="s">
        <v>5132</v>
      </c>
      <c r="B101" s="988">
        <v>2.0250111E7</v>
      </c>
      <c r="C101" s="1063" t="s">
        <v>5201</v>
      </c>
      <c r="D101" s="988">
        <v>1.0</v>
      </c>
      <c r="E101" s="988">
        <v>1.0</v>
      </c>
    </row>
    <row r="102">
      <c r="A102" s="988" t="s">
        <v>5132</v>
      </c>
      <c r="B102" s="988">
        <v>2.0250111E7</v>
      </c>
      <c r="C102" s="1063" t="s">
        <v>5137</v>
      </c>
      <c r="D102" s="988">
        <v>1.0</v>
      </c>
      <c r="E102" s="988">
        <v>1.0</v>
      </c>
    </row>
    <row r="103">
      <c r="A103" s="988" t="s">
        <v>5132</v>
      </c>
      <c r="B103" s="988">
        <v>2.0250111E7</v>
      </c>
      <c r="C103" s="1063" t="s">
        <v>5202</v>
      </c>
      <c r="D103" s="988">
        <v>1.0</v>
      </c>
      <c r="E103" s="988">
        <v>1.0</v>
      </c>
    </row>
    <row r="104">
      <c r="A104" s="988" t="s">
        <v>5132</v>
      </c>
      <c r="B104" s="988">
        <v>2.0250111E7</v>
      </c>
      <c r="C104" s="1063" t="s">
        <v>5203</v>
      </c>
      <c r="D104" s="988">
        <v>1.0</v>
      </c>
      <c r="E104" s="988">
        <v>0.0</v>
      </c>
    </row>
    <row r="105">
      <c r="A105" s="988" t="s">
        <v>5132</v>
      </c>
      <c r="B105" s="988">
        <v>2.0250111E7</v>
      </c>
      <c r="C105" s="988" t="s">
        <v>5164</v>
      </c>
      <c r="D105" s="988">
        <v>1.0</v>
      </c>
      <c r="E105" s="988">
        <v>0.0</v>
      </c>
    </row>
    <row r="106">
      <c r="A106" s="988" t="s">
        <v>5132</v>
      </c>
      <c r="B106" s="988">
        <v>2.0250111E7</v>
      </c>
      <c r="C106" s="1063" t="s">
        <v>5204</v>
      </c>
      <c r="D106" s="988">
        <v>1.0</v>
      </c>
      <c r="E106" s="988">
        <v>0.0</v>
      </c>
    </row>
    <row r="107">
      <c r="A107" s="988" t="s">
        <v>5132</v>
      </c>
      <c r="B107" s="988">
        <v>2.0250111E7</v>
      </c>
      <c r="C107" s="1063" t="s">
        <v>5205</v>
      </c>
      <c r="D107" s="988">
        <v>1.0</v>
      </c>
      <c r="E107" s="988">
        <v>1.0</v>
      </c>
    </row>
    <row r="108">
      <c r="A108" s="988" t="s">
        <v>5132</v>
      </c>
      <c r="B108" s="988">
        <v>2.0250111E7</v>
      </c>
      <c r="C108" s="988" t="s">
        <v>5206</v>
      </c>
      <c r="D108" s="988">
        <v>1.0</v>
      </c>
      <c r="E108" s="988">
        <v>0.0</v>
      </c>
    </row>
    <row r="109">
      <c r="A109" s="988" t="s">
        <v>5132</v>
      </c>
      <c r="B109" s="988">
        <v>2.0250111E7</v>
      </c>
      <c r="C109" s="1063" t="s">
        <v>5207</v>
      </c>
      <c r="D109" s="988">
        <v>1.0</v>
      </c>
      <c r="E109" s="988">
        <v>1.0</v>
      </c>
    </row>
    <row r="110">
      <c r="A110" s="988" t="s">
        <v>5132</v>
      </c>
      <c r="B110" s="988">
        <v>2.0250112E7</v>
      </c>
      <c r="C110" s="988" t="s">
        <v>5208</v>
      </c>
      <c r="D110" s="988">
        <v>1.0</v>
      </c>
      <c r="E110" s="988">
        <v>1.0</v>
      </c>
    </row>
    <row r="111">
      <c r="A111" s="988" t="s">
        <v>5132</v>
      </c>
      <c r="B111" s="988">
        <v>2.0250112E7</v>
      </c>
      <c r="C111" s="1063" t="s">
        <v>5137</v>
      </c>
      <c r="D111" s="988">
        <v>1.0</v>
      </c>
      <c r="E111" s="988">
        <v>1.0</v>
      </c>
    </row>
    <row r="112">
      <c r="A112" s="988" t="s">
        <v>5132</v>
      </c>
      <c r="B112" s="988">
        <v>2.0250112E7</v>
      </c>
      <c r="C112" s="1063" t="s">
        <v>5209</v>
      </c>
      <c r="D112" s="988">
        <v>1.0</v>
      </c>
      <c r="E112" s="988">
        <v>1.0</v>
      </c>
    </row>
    <row r="113">
      <c r="A113" s="988" t="s">
        <v>5132</v>
      </c>
      <c r="B113" s="988">
        <v>2.0250112E7</v>
      </c>
      <c r="C113" s="988" t="s">
        <v>5147</v>
      </c>
      <c r="D113" s="988">
        <v>1.0</v>
      </c>
      <c r="E113" s="988">
        <v>0.0</v>
      </c>
    </row>
    <row r="114">
      <c r="A114" s="988" t="s">
        <v>5132</v>
      </c>
      <c r="B114" s="988">
        <v>2.0250112E7</v>
      </c>
      <c r="C114" s="1063" t="s">
        <v>5210</v>
      </c>
      <c r="D114" s="988">
        <v>1.0</v>
      </c>
      <c r="E114" s="988">
        <v>0.0</v>
      </c>
    </row>
    <row r="115">
      <c r="A115" s="988" t="s">
        <v>5132</v>
      </c>
      <c r="B115" s="988">
        <v>2.0250112E7</v>
      </c>
      <c r="C115" s="1063" t="s">
        <v>5211</v>
      </c>
      <c r="D115" s="988">
        <v>1.0</v>
      </c>
      <c r="E115" s="988">
        <v>1.0</v>
      </c>
    </row>
    <row r="116">
      <c r="A116" s="988" t="s">
        <v>5132</v>
      </c>
      <c r="B116" s="988">
        <v>2.0250112E7</v>
      </c>
      <c r="C116" s="1063" t="s">
        <v>5153</v>
      </c>
      <c r="D116" s="988">
        <v>1.0</v>
      </c>
      <c r="E116" s="988">
        <v>1.0</v>
      </c>
    </row>
    <row r="117">
      <c r="A117" s="988" t="s">
        <v>5132</v>
      </c>
      <c r="B117" s="988">
        <v>2.0250112E7</v>
      </c>
      <c r="C117" s="1063" t="s">
        <v>5184</v>
      </c>
      <c r="D117" s="988">
        <v>1.0</v>
      </c>
      <c r="E117" s="988">
        <v>0.0</v>
      </c>
    </row>
    <row r="118">
      <c r="A118" s="988" t="s">
        <v>5132</v>
      </c>
      <c r="B118" s="988">
        <v>2.0250112E7</v>
      </c>
      <c r="C118" s="988" t="s">
        <v>5185</v>
      </c>
      <c r="D118" s="988">
        <v>1.0</v>
      </c>
      <c r="E118" s="988">
        <v>1.0</v>
      </c>
    </row>
    <row r="119">
      <c r="A119" s="988" t="s">
        <v>5132</v>
      </c>
      <c r="B119" s="988">
        <v>2.0250112E7</v>
      </c>
      <c r="C119" s="1063" t="s">
        <v>5212</v>
      </c>
      <c r="D119" s="988">
        <v>1.0</v>
      </c>
      <c r="E119" s="988">
        <v>1.0</v>
      </c>
    </row>
    <row r="120">
      <c r="A120" s="988" t="s">
        <v>5132</v>
      </c>
      <c r="B120" s="988">
        <v>2.0250113E7</v>
      </c>
      <c r="C120" s="988" t="s">
        <v>5200</v>
      </c>
      <c r="D120" s="988">
        <v>1.0</v>
      </c>
      <c r="E120" s="988">
        <v>1.0</v>
      </c>
    </row>
    <row r="121">
      <c r="A121" s="988" t="s">
        <v>5132</v>
      </c>
      <c r="B121" s="988">
        <v>2.0250113E7</v>
      </c>
      <c r="C121" s="1063" t="s">
        <v>5201</v>
      </c>
      <c r="D121" s="988">
        <v>1.0</v>
      </c>
      <c r="E121" s="988">
        <v>0.0</v>
      </c>
    </row>
    <row r="122">
      <c r="A122" s="988" t="s">
        <v>5132</v>
      </c>
      <c r="B122" s="988">
        <v>2.0250113E7</v>
      </c>
      <c r="C122" s="988" t="s">
        <v>5169</v>
      </c>
      <c r="D122" s="988">
        <v>1.0</v>
      </c>
      <c r="E122" s="988">
        <v>1.0</v>
      </c>
    </row>
    <row r="123">
      <c r="A123" s="988" t="s">
        <v>5132</v>
      </c>
      <c r="B123" s="988">
        <v>2.0250113E7</v>
      </c>
      <c r="C123" s="988" t="s">
        <v>5213</v>
      </c>
      <c r="D123" s="988">
        <v>1.0</v>
      </c>
      <c r="E123" s="988">
        <v>1.0</v>
      </c>
    </row>
    <row r="124">
      <c r="A124" s="988" t="s">
        <v>5132</v>
      </c>
      <c r="B124" s="988">
        <v>2.0250113E7</v>
      </c>
      <c r="C124" s="1063" t="s">
        <v>5214</v>
      </c>
      <c r="D124" s="988">
        <v>1.0</v>
      </c>
      <c r="E124" s="988">
        <v>1.0</v>
      </c>
    </row>
    <row r="125">
      <c r="A125" s="988" t="s">
        <v>5132</v>
      </c>
      <c r="B125" s="988">
        <v>2.0250113E7</v>
      </c>
      <c r="C125" s="1063" t="s">
        <v>5215</v>
      </c>
      <c r="D125" s="988">
        <v>1.0</v>
      </c>
      <c r="E125" s="988">
        <v>1.0</v>
      </c>
    </row>
    <row r="126">
      <c r="A126" s="988" t="s">
        <v>5132</v>
      </c>
      <c r="B126" s="988">
        <v>2.0250113E7</v>
      </c>
      <c r="C126" s="1063" t="s">
        <v>5165</v>
      </c>
      <c r="D126" s="988">
        <v>1.0</v>
      </c>
      <c r="E126" s="988">
        <v>1.0</v>
      </c>
    </row>
    <row r="127">
      <c r="A127" s="988" t="s">
        <v>5132</v>
      </c>
      <c r="B127" s="988">
        <v>2.0250113E7</v>
      </c>
      <c r="C127" s="1063" t="s">
        <v>5146</v>
      </c>
      <c r="D127" s="988">
        <v>1.0</v>
      </c>
      <c r="E127" s="988">
        <v>2.0</v>
      </c>
    </row>
    <row r="128">
      <c r="A128" s="988" t="s">
        <v>5132</v>
      </c>
      <c r="B128" s="988">
        <v>2.0250113E7</v>
      </c>
      <c r="C128" s="988" t="s">
        <v>5159</v>
      </c>
      <c r="D128" s="988">
        <v>1.0</v>
      </c>
      <c r="E128" s="988">
        <v>1.0</v>
      </c>
    </row>
    <row r="129">
      <c r="A129" s="988" t="s">
        <v>5132</v>
      </c>
      <c r="B129" s="988">
        <v>2.0250113E7</v>
      </c>
      <c r="C129" s="1063" t="s">
        <v>5216</v>
      </c>
      <c r="D129" s="988">
        <v>1.0</v>
      </c>
      <c r="E129" s="988">
        <v>4.0</v>
      </c>
    </row>
    <row r="130">
      <c r="A130" s="988" t="s">
        <v>5132</v>
      </c>
      <c r="B130" s="988">
        <v>2.0250113E7</v>
      </c>
      <c r="C130" s="1063" t="s">
        <v>5217</v>
      </c>
      <c r="D130" s="988">
        <v>1.0</v>
      </c>
      <c r="E130" s="988">
        <v>1.0</v>
      </c>
    </row>
    <row r="131">
      <c r="A131" s="988" t="s">
        <v>5132</v>
      </c>
      <c r="B131" s="988">
        <v>2.0250113E7</v>
      </c>
      <c r="C131" s="988" t="s">
        <v>5218</v>
      </c>
      <c r="D131" s="988">
        <v>1.0</v>
      </c>
      <c r="E131" s="988">
        <v>4.0</v>
      </c>
    </row>
    <row r="132">
      <c r="A132" s="988" t="s">
        <v>5132</v>
      </c>
      <c r="B132" s="988">
        <v>2.0250113E7</v>
      </c>
      <c r="C132" s="1063" t="s">
        <v>5178</v>
      </c>
      <c r="D132" s="988">
        <v>1.0</v>
      </c>
      <c r="E132" s="988">
        <v>1.0</v>
      </c>
    </row>
    <row r="133">
      <c r="A133" s="988" t="s">
        <v>5132</v>
      </c>
      <c r="B133" s="988">
        <v>2.0250113E7</v>
      </c>
      <c r="C133" s="1063" t="s">
        <v>5219</v>
      </c>
      <c r="D133" s="988">
        <v>1.0</v>
      </c>
      <c r="E133" s="988">
        <v>1.0</v>
      </c>
    </row>
    <row r="134">
      <c r="A134" s="988" t="s">
        <v>5132</v>
      </c>
      <c r="B134" s="988">
        <v>2.0250113E7</v>
      </c>
      <c r="C134" s="1063" t="s">
        <v>5168</v>
      </c>
      <c r="D134" s="988">
        <v>1.0</v>
      </c>
      <c r="E134" s="988">
        <v>1.0</v>
      </c>
    </row>
    <row r="135">
      <c r="A135" s="988" t="s">
        <v>5132</v>
      </c>
      <c r="B135" s="988">
        <v>2.0250114E7</v>
      </c>
      <c r="C135" s="1063" t="s">
        <v>5220</v>
      </c>
      <c r="D135" s="988">
        <v>1.0</v>
      </c>
      <c r="E135" s="988">
        <v>1.0</v>
      </c>
    </row>
    <row r="136">
      <c r="A136" s="988" t="s">
        <v>5132</v>
      </c>
      <c r="B136" s="988">
        <v>2.0250114E7</v>
      </c>
      <c r="C136" s="1063" t="s">
        <v>5221</v>
      </c>
      <c r="D136" s="988">
        <v>1.0</v>
      </c>
      <c r="E136" s="988">
        <v>1.0</v>
      </c>
    </row>
    <row r="137">
      <c r="A137" s="988" t="s">
        <v>5132</v>
      </c>
      <c r="B137" s="988">
        <v>2.0250114E7</v>
      </c>
      <c r="C137" s="988" t="s">
        <v>5164</v>
      </c>
      <c r="D137" s="988">
        <v>1.0</v>
      </c>
      <c r="E137" s="988">
        <v>2.0</v>
      </c>
    </row>
    <row r="138">
      <c r="A138" s="988" t="s">
        <v>5132</v>
      </c>
      <c r="B138" s="988">
        <v>2.0250114E7</v>
      </c>
      <c r="C138" s="1063" t="s">
        <v>5165</v>
      </c>
      <c r="D138" s="988">
        <v>1.0</v>
      </c>
      <c r="E138" s="988">
        <v>1.0</v>
      </c>
    </row>
    <row r="139">
      <c r="A139" s="988" t="s">
        <v>5132</v>
      </c>
      <c r="B139" s="988">
        <v>2.0250114E7</v>
      </c>
      <c r="C139" s="1063" t="s">
        <v>5146</v>
      </c>
      <c r="D139" s="988">
        <v>1.0</v>
      </c>
      <c r="E139" s="988">
        <v>2.0</v>
      </c>
    </row>
    <row r="140">
      <c r="A140" s="988" t="s">
        <v>5132</v>
      </c>
      <c r="B140" s="988">
        <v>2.0250114E7</v>
      </c>
      <c r="C140" s="1063" t="s">
        <v>5222</v>
      </c>
      <c r="D140" s="988">
        <v>1.0</v>
      </c>
      <c r="E140" s="988">
        <v>1.0</v>
      </c>
    </row>
    <row r="141">
      <c r="A141" s="988" t="s">
        <v>5132</v>
      </c>
      <c r="B141" s="988">
        <v>2.0250114E7</v>
      </c>
      <c r="C141" s="1063" t="s">
        <v>5223</v>
      </c>
      <c r="D141" s="988">
        <v>1.0</v>
      </c>
      <c r="E141" s="988">
        <v>1.0</v>
      </c>
    </row>
    <row r="142">
      <c r="A142" s="988" t="s">
        <v>5132</v>
      </c>
      <c r="B142" s="988">
        <v>2.0250114E7</v>
      </c>
      <c r="C142" s="1063" t="s">
        <v>5158</v>
      </c>
      <c r="D142" s="988">
        <v>1.0</v>
      </c>
      <c r="E142" s="988">
        <v>1.0</v>
      </c>
    </row>
    <row r="143">
      <c r="A143" s="988" t="s">
        <v>5132</v>
      </c>
      <c r="B143" s="988">
        <v>2.0250114E7</v>
      </c>
      <c r="C143" s="1063" t="s">
        <v>5224</v>
      </c>
      <c r="D143" s="988">
        <v>1.0</v>
      </c>
      <c r="E143" s="988">
        <v>1.0</v>
      </c>
    </row>
    <row r="144">
      <c r="A144" s="988" t="s">
        <v>5132</v>
      </c>
      <c r="B144" s="988">
        <v>2.0250114E7</v>
      </c>
      <c r="C144" s="1063" t="s">
        <v>5174</v>
      </c>
      <c r="D144" s="988">
        <v>1.0</v>
      </c>
      <c r="E144" s="988">
        <v>1.0</v>
      </c>
    </row>
    <row r="145">
      <c r="A145" s="988" t="s">
        <v>5132</v>
      </c>
      <c r="B145" s="988">
        <v>2.0250114E7</v>
      </c>
      <c r="C145" s="988" t="s">
        <v>5225</v>
      </c>
      <c r="D145" s="988">
        <v>1.0</v>
      </c>
      <c r="E145" s="988">
        <v>0.0</v>
      </c>
    </row>
    <row r="146">
      <c r="A146" s="988" t="s">
        <v>5132</v>
      </c>
      <c r="B146" s="988">
        <v>2.0250114E7</v>
      </c>
      <c r="C146" s="988" t="s">
        <v>5181</v>
      </c>
      <c r="D146" s="988">
        <v>1.0</v>
      </c>
      <c r="E146" s="988">
        <v>1.0</v>
      </c>
    </row>
    <row r="147">
      <c r="A147" s="988" t="s">
        <v>5132</v>
      </c>
      <c r="B147" s="988">
        <v>2.0250114E7</v>
      </c>
      <c r="C147" s="988" t="s">
        <v>5218</v>
      </c>
      <c r="D147" s="988">
        <v>1.0</v>
      </c>
      <c r="E147" s="988">
        <v>1.0</v>
      </c>
    </row>
    <row r="148">
      <c r="A148" s="988" t="s">
        <v>5132</v>
      </c>
      <c r="B148" s="988">
        <v>2.0250114E7</v>
      </c>
      <c r="C148" s="1063" t="s">
        <v>5153</v>
      </c>
      <c r="D148" s="988">
        <v>1.0</v>
      </c>
      <c r="E148" s="988">
        <v>1.0</v>
      </c>
    </row>
    <row r="149">
      <c r="A149" s="988" t="s">
        <v>5132</v>
      </c>
      <c r="B149" s="988">
        <v>2.0250115E7</v>
      </c>
      <c r="C149" s="988" t="s">
        <v>5200</v>
      </c>
      <c r="D149" s="988">
        <v>1.0</v>
      </c>
      <c r="E149" s="988">
        <v>1.0</v>
      </c>
    </row>
    <row r="150">
      <c r="A150" s="988" t="s">
        <v>5132</v>
      </c>
      <c r="B150" s="988">
        <v>2.0250115E7</v>
      </c>
      <c r="C150" s="1063" t="s">
        <v>5137</v>
      </c>
      <c r="D150" s="988">
        <v>1.0</v>
      </c>
      <c r="E150" s="988">
        <v>1.0</v>
      </c>
    </row>
    <row r="151">
      <c r="A151" s="988" t="s">
        <v>5132</v>
      </c>
      <c r="B151" s="988">
        <v>2.0250115E7</v>
      </c>
      <c r="C151" s="1063" t="s">
        <v>5156</v>
      </c>
      <c r="D151" s="988">
        <v>1.0</v>
      </c>
      <c r="E151" s="988">
        <v>2.0</v>
      </c>
    </row>
    <row r="152">
      <c r="A152" s="988" t="s">
        <v>5132</v>
      </c>
      <c r="B152" s="988">
        <v>2.0250115E7</v>
      </c>
      <c r="C152" s="1063" t="s">
        <v>5226</v>
      </c>
      <c r="D152" s="988">
        <v>1.0</v>
      </c>
      <c r="E152" s="988">
        <v>0.0</v>
      </c>
    </row>
    <row r="153">
      <c r="A153" s="988" t="s">
        <v>5132</v>
      </c>
      <c r="B153" s="988">
        <v>2.0250115E7</v>
      </c>
      <c r="C153" s="1063" t="s">
        <v>5221</v>
      </c>
      <c r="D153" s="988">
        <v>1.0</v>
      </c>
      <c r="E153" s="988">
        <v>1.0</v>
      </c>
    </row>
    <row r="154">
      <c r="A154" s="988" t="s">
        <v>5132</v>
      </c>
      <c r="B154" s="988">
        <v>2.0250115E7</v>
      </c>
      <c r="C154" s="1063" t="s">
        <v>5227</v>
      </c>
      <c r="D154" s="988">
        <v>1.0</v>
      </c>
      <c r="E154" s="988">
        <v>0.0</v>
      </c>
    </row>
    <row r="155">
      <c r="A155" s="988" t="s">
        <v>5132</v>
      </c>
      <c r="B155" s="988">
        <v>2.0250115E7</v>
      </c>
      <c r="C155" s="1063" t="s">
        <v>5228</v>
      </c>
      <c r="D155" s="988">
        <v>1.0</v>
      </c>
      <c r="E155" s="988">
        <v>1.0</v>
      </c>
    </row>
    <row r="156">
      <c r="A156" s="988" t="s">
        <v>5132</v>
      </c>
      <c r="B156" s="988">
        <v>2.0250115E7</v>
      </c>
      <c r="C156" s="1063" t="s">
        <v>5163</v>
      </c>
      <c r="D156" s="988">
        <v>1.0</v>
      </c>
      <c r="E156" s="988">
        <v>1.0</v>
      </c>
    </row>
    <row r="157">
      <c r="A157" s="988" t="s">
        <v>5132</v>
      </c>
      <c r="B157" s="988">
        <v>2.0250115E7</v>
      </c>
      <c r="C157" s="1063" t="s">
        <v>5146</v>
      </c>
      <c r="D157" s="988">
        <v>1.0</v>
      </c>
      <c r="E157" s="988">
        <v>1.0</v>
      </c>
    </row>
    <row r="158">
      <c r="A158" s="988" t="s">
        <v>5132</v>
      </c>
      <c r="B158" s="988">
        <v>2.0250115E7</v>
      </c>
      <c r="C158" s="1063" t="s">
        <v>5204</v>
      </c>
      <c r="D158" s="988">
        <v>1.0</v>
      </c>
      <c r="E158" s="988">
        <v>1.0</v>
      </c>
    </row>
    <row r="159">
      <c r="A159" s="988" t="s">
        <v>5132</v>
      </c>
      <c r="B159" s="988">
        <v>2.0250115E7</v>
      </c>
      <c r="C159" s="1063" t="s">
        <v>5229</v>
      </c>
      <c r="D159" s="988">
        <v>1.0</v>
      </c>
      <c r="E159" s="988">
        <v>1.0</v>
      </c>
    </row>
    <row r="160">
      <c r="A160" s="988" t="s">
        <v>5132</v>
      </c>
      <c r="B160" s="988">
        <v>2.0250115E7</v>
      </c>
      <c r="C160" s="988" t="s">
        <v>5147</v>
      </c>
      <c r="D160" s="988">
        <v>1.0</v>
      </c>
      <c r="E160" s="988">
        <v>0.0</v>
      </c>
    </row>
    <row r="161">
      <c r="A161" s="988" t="s">
        <v>5132</v>
      </c>
      <c r="B161" s="988">
        <v>2.0250115E7</v>
      </c>
      <c r="C161" s="988" t="s">
        <v>5230</v>
      </c>
      <c r="D161" s="988">
        <v>1.0</v>
      </c>
      <c r="E161" s="988">
        <v>1.0</v>
      </c>
    </row>
    <row r="162">
      <c r="A162" s="988" t="s">
        <v>5132</v>
      </c>
      <c r="B162" s="988">
        <v>2.0250115E7</v>
      </c>
      <c r="C162" s="1063" t="s">
        <v>5166</v>
      </c>
      <c r="D162" s="988">
        <v>1.0</v>
      </c>
      <c r="E162" s="988">
        <v>2.0</v>
      </c>
    </row>
    <row r="163">
      <c r="A163" s="988" t="s">
        <v>5132</v>
      </c>
      <c r="B163" s="988">
        <v>2.0250115E7</v>
      </c>
      <c r="C163" s="1063" t="s">
        <v>5231</v>
      </c>
      <c r="D163" s="988">
        <v>1.0</v>
      </c>
      <c r="E163" s="988">
        <v>1.0</v>
      </c>
    </row>
    <row r="164">
      <c r="A164" s="988" t="s">
        <v>5132</v>
      </c>
      <c r="B164" s="988">
        <v>2.0250115E7</v>
      </c>
      <c r="C164" s="1063" t="s">
        <v>5232</v>
      </c>
      <c r="D164" s="988">
        <v>1.0</v>
      </c>
      <c r="E164" s="988">
        <v>1.0</v>
      </c>
    </row>
    <row r="165">
      <c r="A165" s="988" t="s">
        <v>5132</v>
      </c>
      <c r="B165" s="988">
        <v>2.0250115E7</v>
      </c>
      <c r="C165" s="1063" t="s">
        <v>5233</v>
      </c>
      <c r="D165" s="988">
        <v>1.0</v>
      </c>
      <c r="E165" s="988">
        <v>1.0</v>
      </c>
    </row>
    <row r="166">
      <c r="A166" s="988" t="s">
        <v>5132</v>
      </c>
      <c r="B166" s="988">
        <v>2.0250115E7</v>
      </c>
      <c r="C166" s="988" t="s">
        <v>5185</v>
      </c>
      <c r="D166" s="988">
        <v>1.0</v>
      </c>
      <c r="E166" s="988">
        <v>1.0</v>
      </c>
    </row>
    <row r="167">
      <c r="A167" s="988" t="s">
        <v>5132</v>
      </c>
      <c r="B167" s="988">
        <v>2.0250116E7</v>
      </c>
      <c r="C167" s="1063" t="s">
        <v>5137</v>
      </c>
      <c r="D167" s="988">
        <v>1.0</v>
      </c>
      <c r="E167" s="988">
        <v>1.0</v>
      </c>
    </row>
    <row r="168">
      <c r="A168" s="988" t="s">
        <v>5132</v>
      </c>
      <c r="B168" s="988">
        <v>2.0250116E7</v>
      </c>
      <c r="C168" s="1063" t="s">
        <v>5156</v>
      </c>
      <c r="D168" s="988">
        <v>1.0</v>
      </c>
      <c r="E168" s="988">
        <v>1.0</v>
      </c>
    </row>
    <row r="169">
      <c r="A169" s="988" t="s">
        <v>5132</v>
      </c>
      <c r="B169" s="988">
        <v>2.0250116E7</v>
      </c>
      <c r="C169" s="988" t="s">
        <v>5164</v>
      </c>
      <c r="D169" s="988">
        <v>1.0</v>
      </c>
      <c r="E169" s="988">
        <v>0.0</v>
      </c>
    </row>
    <row r="170">
      <c r="A170" s="988" t="s">
        <v>5132</v>
      </c>
      <c r="B170" s="988">
        <v>2.0250116E7</v>
      </c>
      <c r="C170" s="1063" t="s">
        <v>5165</v>
      </c>
      <c r="D170" s="988">
        <v>1.0</v>
      </c>
      <c r="E170" s="988">
        <v>1.0</v>
      </c>
    </row>
    <row r="171">
      <c r="A171" s="988" t="s">
        <v>5132</v>
      </c>
      <c r="B171" s="988">
        <v>2.0250116E7</v>
      </c>
      <c r="C171" s="1063" t="s">
        <v>5146</v>
      </c>
      <c r="D171" s="988">
        <v>1.0</v>
      </c>
      <c r="E171" s="988">
        <v>0.0</v>
      </c>
    </row>
    <row r="172">
      <c r="A172" s="988" t="s">
        <v>5132</v>
      </c>
      <c r="B172" s="988">
        <v>2.0250116E7</v>
      </c>
      <c r="C172" s="1063" t="s">
        <v>5158</v>
      </c>
      <c r="D172" s="988">
        <v>1.0</v>
      </c>
      <c r="E172" s="988">
        <v>1.0</v>
      </c>
    </row>
    <row r="173">
      <c r="A173" s="988" t="s">
        <v>5132</v>
      </c>
      <c r="B173" s="988">
        <v>2.0250116E7</v>
      </c>
      <c r="C173" s="1063" t="s">
        <v>5188</v>
      </c>
      <c r="D173" s="988">
        <v>1.0</v>
      </c>
      <c r="E173" s="988">
        <v>1.0</v>
      </c>
    </row>
    <row r="174">
      <c r="A174" s="988" t="s">
        <v>5132</v>
      </c>
      <c r="B174" s="988">
        <v>2.0250116E7</v>
      </c>
      <c r="C174" s="988" t="s">
        <v>5167</v>
      </c>
      <c r="D174" s="988">
        <v>1.0</v>
      </c>
      <c r="E174" s="988">
        <v>1.0</v>
      </c>
    </row>
    <row r="175">
      <c r="A175" s="988" t="s">
        <v>5132</v>
      </c>
      <c r="B175" s="988">
        <v>2.0250116E7</v>
      </c>
      <c r="C175" s="1063" t="s">
        <v>5139</v>
      </c>
      <c r="D175" s="988">
        <v>1.0</v>
      </c>
      <c r="E175" s="988">
        <v>1.0</v>
      </c>
    </row>
    <row r="176">
      <c r="A176" s="988" t="s">
        <v>5132</v>
      </c>
      <c r="B176" s="988">
        <v>2.0250116E7</v>
      </c>
      <c r="C176" s="1063" t="s">
        <v>5232</v>
      </c>
      <c r="D176" s="988">
        <v>1.0</v>
      </c>
      <c r="E176" s="988">
        <v>1.0</v>
      </c>
    </row>
    <row r="177">
      <c r="A177" s="988" t="s">
        <v>5132</v>
      </c>
      <c r="B177" s="988">
        <v>2.0250117E7</v>
      </c>
      <c r="C177" s="988" t="s">
        <v>5234</v>
      </c>
      <c r="D177" s="988">
        <v>1.0</v>
      </c>
      <c r="E177" s="988">
        <v>1.0</v>
      </c>
    </row>
    <row r="178">
      <c r="A178" s="988" t="s">
        <v>5132</v>
      </c>
      <c r="B178" s="988">
        <v>2.0250117E7</v>
      </c>
      <c r="C178" s="988" t="s">
        <v>5155</v>
      </c>
      <c r="D178" s="988">
        <v>1.0</v>
      </c>
      <c r="E178" s="988">
        <v>1.0</v>
      </c>
    </row>
    <row r="179">
      <c r="A179" s="988" t="s">
        <v>5132</v>
      </c>
      <c r="B179" s="988">
        <v>2.0250117E7</v>
      </c>
      <c r="C179" s="1063" t="s">
        <v>5235</v>
      </c>
      <c r="D179" s="988">
        <v>1.0</v>
      </c>
      <c r="E179" s="988">
        <v>1.0</v>
      </c>
    </row>
    <row r="180">
      <c r="A180" s="988" t="s">
        <v>5132</v>
      </c>
      <c r="B180" s="988">
        <v>2.0250117E7</v>
      </c>
      <c r="C180" s="1063" t="s">
        <v>5236</v>
      </c>
      <c r="D180" s="988">
        <v>1.0</v>
      </c>
      <c r="E180" s="988">
        <v>1.0</v>
      </c>
    </row>
    <row r="181">
      <c r="A181" s="988" t="s">
        <v>5132</v>
      </c>
      <c r="B181" s="988">
        <v>2.0250117E7</v>
      </c>
      <c r="C181" s="1063" t="s">
        <v>5237</v>
      </c>
      <c r="D181" s="988">
        <v>1.0</v>
      </c>
      <c r="E181" s="988">
        <v>0.0</v>
      </c>
    </row>
    <row r="182">
      <c r="A182" s="988" t="s">
        <v>5132</v>
      </c>
      <c r="B182" s="988">
        <v>2.0250117E7</v>
      </c>
      <c r="C182" s="1063" t="s">
        <v>5226</v>
      </c>
      <c r="D182" s="988">
        <v>1.0</v>
      </c>
      <c r="E182" s="988">
        <v>1.0</v>
      </c>
    </row>
    <row r="183">
      <c r="A183" s="988" t="s">
        <v>5132</v>
      </c>
      <c r="B183" s="988">
        <v>2.0250117E7</v>
      </c>
      <c r="C183" s="1063" t="s">
        <v>5221</v>
      </c>
      <c r="D183" s="988">
        <v>1.0</v>
      </c>
      <c r="E183" s="988">
        <v>1.0</v>
      </c>
    </row>
    <row r="184">
      <c r="A184" s="988" t="s">
        <v>5132</v>
      </c>
      <c r="B184" s="988">
        <v>2.0250117E7</v>
      </c>
      <c r="C184" s="1063" t="s">
        <v>5229</v>
      </c>
      <c r="D184" s="988">
        <v>1.0</v>
      </c>
      <c r="E184" s="988">
        <v>0.0</v>
      </c>
    </row>
    <row r="185">
      <c r="A185" s="988" t="s">
        <v>5132</v>
      </c>
      <c r="B185" s="988">
        <v>2.0250117E7</v>
      </c>
      <c r="C185" s="1063" t="s">
        <v>5216</v>
      </c>
      <c r="D185" s="988">
        <v>1.0</v>
      </c>
      <c r="E185" s="988">
        <v>2.0</v>
      </c>
    </row>
    <row r="186">
      <c r="A186" s="988" t="s">
        <v>5132</v>
      </c>
      <c r="B186" s="988">
        <v>2.0250117E7</v>
      </c>
      <c r="C186" s="1063" t="s">
        <v>5217</v>
      </c>
      <c r="D186" s="988">
        <v>1.0</v>
      </c>
      <c r="E186" s="988">
        <v>0.0</v>
      </c>
    </row>
    <row r="187">
      <c r="A187" s="988" t="s">
        <v>5132</v>
      </c>
      <c r="B187" s="988">
        <v>2.0250117E7</v>
      </c>
      <c r="C187" s="1063" t="s">
        <v>5232</v>
      </c>
      <c r="D187" s="988">
        <v>1.0</v>
      </c>
      <c r="E187" s="988">
        <v>0.0</v>
      </c>
    </row>
    <row r="188">
      <c r="A188" s="988" t="s">
        <v>5132</v>
      </c>
      <c r="B188" s="988">
        <v>2.0250117E7</v>
      </c>
      <c r="C188" s="1063" t="s">
        <v>5212</v>
      </c>
      <c r="D188" s="988">
        <v>1.0</v>
      </c>
      <c r="E188" s="988">
        <v>0.0</v>
      </c>
    </row>
    <row r="189">
      <c r="A189" s="988" t="s">
        <v>5132</v>
      </c>
      <c r="B189" s="988">
        <v>2.0250118E7</v>
      </c>
      <c r="C189" s="988" t="s">
        <v>5234</v>
      </c>
      <c r="D189" s="988">
        <v>1.0</v>
      </c>
      <c r="E189" s="988">
        <v>0.0</v>
      </c>
    </row>
    <row r="190">
      <c r="A190" s="988" t="s">
        <v>5132</v>
      </c>
      <c r="B190" s="988">
        <v>2.0250118E7</v>
      </c>
      <c r="C190" s="1063" t="s">
        <v>5145</v>
      </c>
      <c r="D190" s="988">
        <v>1.0</v>
      </c>
      <c r="E190" s="988">
        <v>1.0</v>
      </c>
    </row>
    <row r="191">
      <c r="A191" s="988" t="s">
        <v>5132</v>
      </c>
      <c r="B191" s="988">
        <v>2.0250118E7</v>
      </c>
      <c r="C191" s="1063" t="s">
        <v>5238</v>
      </c>
      <c r="D191" s="988">
        <v>1.0</v>
      </c>
      <c r="E191" s="988">
        <v>1.0</v>
      </c>
    </row>
    <row r="192">
      <c r="A192" s="988" t="s">
        <v>5132</v>
      </c>
      <c r="B192" s="988">
        <v>2.0250118E7</v>
      </c>
      <c r="C192" s="1063" t="s">
        <v>5166</v>
      </c>
      <c r="D192" s="988">
        <v>1.0</v>
      </c>
      <c r="E192" s="988">
        <v>0.0</v>
      </c>
    </row>
    <row r="193">
      <c r="A193" s="988" t="s">
        <v>5132</v>
      </c>
      <c r="B193" s="988">
        <v>2.0250118E7</v>
      </c>
      <c r="C193" s="1063" t="s">
        <v>5216</v>
      </c>
      <c r="D193" s="988">
        <v>1.0</v>
      </c>
      <c r="E193" s="988">
        <v>2.0</v>
      </c>
    </row>
    <row r="194">
      <c r="A194" s="988" t="s">
        <v>5132</v>
      </c>
      <c r="B194" s="988">
        <v>2.0250119E7</v>
      </c>
      <c r="C194" s="988" t="s">
        <v>5155</v>
      </c>
      <c r="D194" s="988">
        <v>1.0</v>
      </c>
      <c r="E194" s="988">
        <v>1.0</v>
      </c>
    </row>
    <row r="195">
      <c r="A195" s="988" t="s">
        <v>5132</v>
      </c>
      <c r="B195" s="988">
        <v>2.0250119E7</v>
      </c>
      <c r="C195" s="1063" t="s">
        <v>5133</v>
      </c>
      <c r="D195" s="988">
        <v>1.0</v>
      </c>
      <c r="E195" s="988">
        <v>1.0</v>
      </c>
    </row>
    <row r="196">
      <c r="A196" s="988" t="s">
        <v>5132</v>
      </c>
      <c r="B196" s="988">
        <v>2.0250119E7</v>
      </c>
      <c r="C196" s="1063" t="s">
        <v>5239</v>
      </c>
      <c r="D196" s="988">
        <v>1.0</v>
      </c>
      <c r="E196" s="988">
        <v>1.0</v>
      </c>
    </row>
    <row r="197">
      <c r="A197" s="988" t="s">
        <v>5132</v>
      </c>
      <c r="B197" s="988">
        <v>2.0250119E7</v>
      </c>
      <c r="C197" s="1063" t="s">
        <v>5240</v>
      </c>
      <c r="D197" s="988">
        <v>1.0</v>
      </c>
      <c r="E197" s="988">
        <v>1.0</v>
      </c>
    </row>
    <row r="198">
      <c r="A198" s="988" t="s">
        <v>5132</v>
      </c>
      <c r="B198" s="988">
        <v>2.0250119E7</v>
      </c>
      <c r="C198" s="988" t="s">
        <v>5169</v>
      </c>
      <c r="D198" s="988">
        <v>1.0</v>
      </c>
      <c r="E198" s="988">
        <v>1.0</v>
      </c>
    </row>
    <row r="199">
      <c r="A199" s="988" t="s">
        <v>5132</v>
      </c>
      <c r="B199" s="988">
        <v>2.0250119E7</v>
      </c>
      <c r="C199" s="1063" t="s">
        <v>5221</v>
      </c>
      <c r="D199" s="988">
        <v>1.0</v>
      </c>
      <c r="E199" s="988">
        <v>0.0</v>
      </c>
    </row>
    <row r="200">
      <c r="A200" s="988" t="s">
        <v>5132</v>
      </c>
      <c r="B200" s="988">
        <v>2.0250119E7</v>
      </c>
      <c r="C200" s="988" t="s">
        <v>454</v>
      </c>
      <c r="D200" s="988">
        <v>1.0</v>
      </c>
      <c r="E200" s="988">
        <v>0.0</v>
      </c>
    </row>
    <row r="201">
      <c r="A201" s="988" t="s">
        <v>5132</v>
      </c>
      <c r="B201" s="988">
        <v>2.0250119E7</v>
      </c>
      <c r="C201" s="1063" t="s">
        <v>5165</v>
      </c>
      <c r="D201" s="988">
        <v>1.0</v>
      </c>
      <c r="E201" s="988">
        <v>1.0</v>
      </c>
    </row>
    <row r="202">
      <c r="A202" s="988" t="s">
        <v>5132</v>
      </c>
      <c r="B202" s="988">
        <v>2.0250119E7</v>
      </c>
      <c r="C202" s="1063" t="s">
        <v>5241</v>
      </c>
      <c r="D202" s="988">
        <v>1.0</v>
      </c>
      <c r="E202" s="988">
        <v>0.0</v>
      </c>
    </row>
    <row r="203">
      <c r="A203" s="988" t="s">
        <v>5132</v>
      </c>
      <c r="B203" s="988">
        <v>2.0250119E7</v>
      </c>
      <c r="C203" s="1063" t="s">
        <v>5166</v>
      </c>
      <c r="D203" s="988">
        <v>1.0</v>
      </c>
      <c r="E203" s="988">
        <v>1.0</v>
      </c>
    </row>
    <row r="204">
      <c r="A204" s="988" t="s">
        <v>5132</v>
      </c>
      <c r="B204" s="988">
        <v>2.0250119E7</v>
      </c>
      <c r="C204" s="1063" t="s">
        <v>5174</v>
      </c>
      <c r="D204" s="988">
        <v>1.0</v>
      </c>
      <c r="E204" s="988">
        <v>1.0</v>
      </c>
    </row>
    <row r="205">
      <c r="A205" s="988" t="s">
        <v>5132</v>
      </c>
      <c r="B205" s="988">
        <v>2.0250119E7</v>
      </c>
      <c r="C205" s="1063" t="s">
        <v>5154</v>
      </c>
      <c r="D205" s="988">
        <v>1.0</v>
      </c>
      <c r="E205" s="988">
        <v>1.0</v>
      </c>
    </row>
    <row r="206">
      <c r="A206" s="988" t="s">
        <v>5132</v>
      </c>
      <c r="B206" s="988">
        <v>2.025012E7</v>
      </c>
      <c r="C206" s="1063" t="s">
        <v>5242</v>
      </c>
      <c r="D206" s="988">
        <v>1.0</v>
      </c>
      <c r="E206" s="988">
        <v>1.0</v>
      </c>
    </row>
    <row r="207">
      <c r="A207" s="988" t="s">
        <v>5132</v>
      </c>
      <c r="B207" s="988">
        <v>2.025012E7</v>
      </c>
      <c r="C207" s="1063" t="s">
        <v>5201</v>
      </c>
      <c r="D207" s="988">
        <v>1.0</v>
      </c>
      <c r="E207" s="988">
        <v>0.0</v>
      </c>
    </row>
    <row r="208">
      <c r="A208" s="988" t="s">
        <v>5132</v>
      </c>
      <c r="B208" s="988">
        <v>2.025012E7</v>
      </c>
      <c r="C208" s="1063" t="s">
        <v>5156</v>
      </c>
      <c r="D208" s="988">
        <v>1.0</v>
      </c>
      <c r="E208" s="988">
        <v>0.0</v>
      </c>
    </row>
    <row r="209">
      <c r="A209" s="988" t="s">
        <v>5132</v>
      </c>
      <c r="B209" s="988">
        <v>2.025012E7</v>
      </c>
      <c r="C209" s="1063" t="s">
        <v>5243</v>
      </c>
      <c r="D209" s="988">
        <v>1.0</v>
      </c>
      <c r="E209" s="988">
        <v>1.0</v>
      </c>
    </row>
    <row r="210">
      <c r="A210" s="988" t="s">
        <v>5132</v>
      </c>
      <c r="B210" s="988">
        <v>2.025012E7</v>
      </c>
      <c r="C210" s="1063" t="s">
        <v>5165</v>
      </c>
      <c r="D210" s="988">
        <v>1.0</v>
      </c>
      <c r="E210" s="988">
        <v>1.0</v>
      </c>
    </row>
    <row r="211">
      <c r="A211" s="988" t="s">
        <v>5132</v>
      </c>
      <c r="B211" s="988">
        <v>2.025012E7</v>
      </c>
      <c r="C211" s="1063" t="s">
        <v>5187</v>
      </c>
      <c r="D211" s="988">
        <v>1.0</v>
      </c>
      <c r="E211" s="988">
        <v>1.0</v>
      </c>
    </row>
    <row r="212">
      <c r="A212" s="988" t="s">
        <v>5132</v>
      </c>
      <c r="B212" s="988">
        <v>2.025012E7</v>
      </c>
      <c r="C212" s="1063" t="s">
        <v>5244</v>
      </c>
      <c r="D212" s="988">
        <v>1.0</v>
      </c>
      <c r="E212" s="988">
        <v>0.0</v>
      </c>
    </row>
    <row r="213">
      <c r="A213" s="988" t="s">
        <v>5132</v>
      </c>
      <c r="B213" s="988">
        <v>2.025012E7</v>
      </c>
      <c r="C213" s="1063" t="s">
        <v>5223</v>
      </c>
      <c r="D213" s="988">
        <v>1.0</v>
      </c>
      <c r="E213" s="988">
        <v>0.0</v>
      </c>
    </row>
    <row r="214">
      <c r="A214" s="988" t="s">
        <v>5132</v>
      </c>
      <c r="B214" s="988">
        <v>2.025012E7</v>
      </c>
      <c r="C214" s="1063" t="s">
        <v>5245</v>
      </c>
      <c r="D214" s="988">
        <v>1.0</v>
      </c>
      <c r="E214" s="988">
        <v>1.0</v>
      </c>
    </row>
    <row r="215">
      <c r="A215" s="988" t="s">
        <v>5132</v>
      </c>
      <c r="B215" s="988">
        <v>2.025012E7</v>
      </c>
      <c r="C215" s="1063" t="s">
        <v>5166</v>
      </c>
      <c r="D215" s="988">
        <v>1.0</v>
      </c>
      <c r="E215" s="988">
        <v>0.0</v>
      </c>
    </row>
    <row r="216">
      <c r="A216" s="988" t="s">
        <v>5132</v>
      </c>
      <c r="B216" s="988">
        <v>2.025012E7</v>
      </c>
      <c r="C216" s="988" t="s">
        <v>5206</v>
      </c>
      <c r="D216" s="988">
        <v>1.0</v>
      </c>
      <c r="E216" s="988">
        <v>1.0</v>
      </c>
    </row>
    <row r="217">
      <c r="A217" s="988" t="s">
        <v>5132</v>
      </c>
      <c r="B217" s="988">
        <v>2.025012E7</v>
      </c>
      <c r="C217" s="1063" t="s">
        <v>5246</v>
      </c>
      <c r="D217" s="988">
        <v>1.0</v>
      </c>
      <c r="E217" s="988">
        <v>1.0</v>
      </c>
    </row>
    <row r="218">
      <c r="A218" s="988" t="s">
        <v>5132</v>
      </c>
      <c r="B218" s="988">
        <v>2.025012E7</v>
      </c>
      <c r="C218" s="1063" t="s">
        <v>5247</v>
      </c>
      <c r="D218" s="988">
        <v>1.0</v>
      </c>
      <c r="E218" s="988">
        <v>1.0</v>
      </c>
    </row>
    <row r="219">
      <c r="A219" s="988" t="s">
        <v>5132</v>
      </c>
      <c r="B219" s="988">
        <v>2.025012E7</v>
      </c>
      <c r="C219" s="1063" t="s">
        <v>5154</v>
      </c>
      <c r="D219" s="988">
        <v>1.0</v>
      </c>
      <c r="E219" s="988">
        <v>1.0</v>
      </c>
    </row>
    <row r="220">
      <c r="A220" s="988" t="s">
        <v>5132</v>
      </c>
      <c r="B220" s="988">
        <v>2.0250121E7</v>
      </c>
      <c r="C220" s="1063" t="s">
        <v>5165</v>
      </c>
      <c r="D220" s="988">
        <v>1.0</v>
      </c>
      <c r="E220" s="988">
        <v>1.0</v>
      </c>
    </row>
    <row r="221">
      <c r="A221" s="988" t="s">
        <v>5132</v>
      </c>
      <c r="B221" s="988">
        <v>2.0250121E7</v>
      </c>
      <c r="C221" s="1063" t="s">
        <v>5158</v>
      </c>
      <c r="D221" s="988">
        <v>1.0</v>
      </c>
      <c r="E221" s="988">
        <v>1.0</v>
      </c>
    </row>
    <row r="222">
      <c r="A222" s="988" t="s">
        <v>5132</v>
      </c>
      <c r="B222" s="988">
        <v>2.0250121E7</v>
      </c>
      <c r="C222" s="1063" t="s">
        <v>5248</v>
      </c>
      <c r="D222" s="988">
        <v>1.0</v>
      </c>
      <c r="E222" s="988">
        <v>1.0</v>
      </c>
    </row>
    <row r="223">
      <c r="A223" s="988" t="s">
        <v>5132</v>
      </c>
      <c r="B223" s="988">
        <v>2.0250121E7</v>
      </c>
      <c r="C223" s="1063" t="s">
        <v>5249</v>
      </c>
      <c r="D223" s="988">
        <v>1.0</v>
      </c>
      <c r="E223" s="988">
        <v>2.0</v>
      </c>
    </row>
    <row r="224">
      <c r="A224" s="988" t="s">
        <v>5132</v>
      </c>
      <c r="B224" s="988">
        <v>2.0250121E7</v>
      </c>
      <c r="C224" s="1063" t="s">
        <v>5250</v>
      </c>
      <c r="D224" s="988">
        <v>1.0</v>
      </c>
      <c r="E224" s="988">
        <v>0.0</v>
      </c>
    </row>
    <row r="225">
      <c r="A225" s="988" t="s">
        <v>5132</v>
      </c>
      <c r="B225" s="988">
        <v>2.0250121E7</v>
      </c>
      <c r="C225" s="988" t="s">
        <v>5167</v>
      </c>
      <c r="D225" s="988">
        <v>1.0</v>
      </c>
      <c r="E225" s="988">
        <v>1.0</v>
      </c>
    </row>
    <row r="226">
      <c r="A226" s="988" t="s">
        <v>5132</v>
      </c>
      <c r="B226" s="988">
        <v>2.0250121E7</v>
      </c>
      <c r="C226" s="988" t="s">
        <v>5206</v>
      </c>
      <c r="D226" s="988">
        <v>1.0</v>
      </c>
      <c r="E226" s="988">
        <v>0.0</v>
      </c>
    </row>
    <row r="227">
      <c r="A227" s="988" t="s">
        <v>5132</v>
      </c>
      <c r="B227" s="988">
        <v>2.0250121E7</v>
      </c>
      <c r="C227" s="1063" t="s">
        <v>5140</v>
      </c>
      <c r="D227" s="988">
        <v>1.0</v>
      </c>
      <c r="E227" s="988">
        <v>1.0</v>
      </c>
    </row>
    <row r="228">
      <c r="A228" s="988" t="s">
        <v>5132</v>
      </c>
      <c r="B228" s="988">
        <v>2.0250121E7</v>
      </c>
      <c r="C228" s="1063" t="s">
        <v>5251</v>
      </c>
      <c r="D228" s="988">
        <v>1.0</v>
      </c>
      <c r="E228" s="988">
        <v>0.0</v>
      </c>
    </row>
    <row r="229">
      <c r="A229" s="988" t="s">
        <v>5132</v>
      </c>
      <c r="B229" s="988">
        <v>2.0250121E7</v>
      </c>
      <c r="C229" s="1063" t="s">
        <v>5154</v>
      </c>
      <c r="D229" s="988">
        <v>1.0</v>
      </c>
      <c r="E229" s="988">
        <v>1.0</v>
      </c>
    </row>
    <row r="230">
      <c r="A230" s="988" t="s">
        <v>5132</v>
      </c>
      <c r="B230" s="988">
        <v>2.0250122E7</v>
      </c>
      <c r="C230" s="988" t="s">
        <v>5155</v>
      </c>
      <c r="D230" s="988">
        <v>1.0</v>
      </c>
      <c r="E230" s="988">
        <v>2.0</v>
      </c>
    </row>
    <row r="231">
      <c r="A231" s="988" t="s">
        <v>5132</v>
      </c>
      <c r="B231" s="988">
        <v>2.0250122E7</v>
      </c>
      <c r="C231" s="1063" t="s">
        <v>5252</v>
      </c>
      <c r="D231" s="988">
        <v>1.0</v>
      </c>
      <c r="E231" s="988">
        <v>1.0</v>
      </c>
    </row>
    <row r="232">
      <c r="A232" s="988" t="s">
        <v>5132</v>
      </c>
      <c r="B232" s="988">
        <v>2.0250122E7</v>
      </c>
      <c r="C232" s="1063" t="s">
        <v>5187</v>
      </c>
      <c r="D232" s="988">
        <v>1.0</v>
      </c>
      <c r="E232" s="988">
        <v>1.0</v>
      </c>
    </row>
    <row r="233">
      <c r="A233" s="988" t="s">
        <v>5132</v>
      </c>
      <c r="B233" s="988">
        <v>2.0250122E7</v>
      </c>
      <c r="C233" s="1063" t="s">
        <v>5146</v>
      </c>
      <c r="D233" s="988">
        <v>1.0</v>
      </c>
      <c r="E233" s="988">
        <v>2.0</v>
      </c>
    </row>
    <row r="234">
      <c r="A234" s="988" t="s">
        <v>5132</v>
      </c>
      <c r="B234" s="988">
        <v>2.0250122E7</v>
      </c>
      <c r="C234" s="1063" t="s">
        <v>5253</v>
      </c>
      <c r="D234" s="988">
        <v>1.0</v>
      </c>
      <c r="E234" s="988">
        <v>1.0</v>
      </c>
    </row>
    <row r="235">
      <c r="A235" s="988" t="s">
        <v>5132</v>
      </c>
      <c r="B235" s="988">
        <v>2.0250122E7</v>
      </c>
      <c r="C235" s="1063" t="s">
        <v>5204</v>
      </c>
      <c r="D235" s="988">
        <v>1.0</v>
      </c>
      <c r="E235" s="988">
        <v>1.0</v>
      </c>
    </row>
    <row r="236">
      <c r="A236" s="988" t="s">
        <v>5132</v>
      </c>
      <c r="B236" s="988">
        <v>2.0250122E7</v>
      </c>
      <c r="C236" s="1063" t="s">
        <v>5254</v>
      </c>
      <c r="D236" s="988">
        <v>1.0</v>
      </c>
      <c r="E236" s="988">
        <v>1.0</v>
      </c>
    </row>
    <row r="237">
      <c r="A237" s="988" t="s">
        <v>5132</v>
      </c>
      <c r="B237" s="988">
        <v>2.0250122E7</v>
      </c>
      <c r="C237" s="1063" t="s">
        <v>5255</v>
      </c>
      <c r="D237" s="988">
        <v>1.0</v>
      </c>
      <c r="E237" s="988">
        <v>1.0</v>
      </c>
    </row>
    <row r="238">
      <c r="A238" s="988" t="s">
        <v>5132</v>
      </c>
      <c r="B238" s="988">
        <v>2.0250122E7</v>
      </c>
      <c r="C238" s="1063" t="s">
        <v>5256</v>
      </c>
      <c r="D238" s="988">
        <v>1.0</v>
      </c>
      <c r="E238" s="988">
        <v>1.0</v>
      </c>
    </row>
    <row r="239">
      <c r="A239" s="988" t="s">
        <v>5132</v>
      </c>
      <c r="B239" s="988">
        <v>2.0250122E7</v>
      </c>
      <c r="C239" s="1063" t="s">
        <v>5149</v>
      </c>
      <c r="D239" s="988">
        <v>1.0</v>
      </c>
      <c r="E239" s="988">
        <v>1.0</v>
      </c>
    </row>
    <row r="240">
      <c r="A240" s="988" t="s">
        <v>5132</v>
      </c>
      <c r="B240" s="988">
        <v>2.0250122E7</v>
      </c>
      <c r="C240" s="988" t="s">
        <v>5185</v>
      </c>
      <c r="D240" s="988">
        <v>1.0</v>
      </c>
      <c r="E240" s="988">
        <v>1.0</v>
      </c>
    </row>
    <row r="241">
      <c r="A241" s="988" t="s">
        <v>5132</v>
      </c>
      <c r="B241" s="988">
        <v>2.0250122E7</v>
      </c>
      <c r="C241" s="1063" t="s">
        <v>5212</v>
      </c>
      <c r="D241" s="988">
        <v>1.0</v>
      </c>
      <c r="E241" s="988">
        <v>1.0</v>
      </c>
    </row>
    <row r="242">
      <c r="A242" s="988" t="s">
        <v>5132</v>
      </c>
      <c r="B242" s="988">
        <v>2.0250122E7</v>
      </c>
      <c r="C242" s="1063" t="s">
        <v>5154</v>
      </c>
      <c r="D242" s="988">
        <v>1.0</v>
      </c>
      <c r="E242" s="988">
        <v>0.0</v>
      </c>
    </row>
    <row r="243">
      <c r="A243" s="988" t="s">
        <v>5132</v>
      </c>
      <c r="B243" s="988">
        <v>2.0250123E7</v>
      </c>
      <c r="C243" s="988" t="s">
        <v>5234</v>
      </c>
      <c r="D243" s="988">
        <v>1.0</v>
      </c>
      <c r="E243" s="988">
        <v>1.0</v>
      </c>
    </row>
    <row r="244">
      <c r="A244" s="988" t="s">
        <v>5132</v>
      </c>
      <c r="B244" s="988">
        <v>2.0250123E7</v>
      </c>
      <c r="C244" s="1063" t="s">
        <v>5220</v>
      </c>
      <c r="D244" s="988">
        <v>1.0</v>
      </c>
      <c r="E244" s="988">
        <v>1.0</v>
      </c>
    </row>
    <row r="245">
      <c r="A245" s="988" t="s">
        <v>5132</v>
      </c>
      <c r="B245" s="988">
        <v>2.0250123E7</v>
      </c>
      <c r="C245" s="1063" t="s">
        <v>5137</v>
      </c>
      <c r="D245" s="988">
        <v>1.0</v>
      </c>
      <c r="E245" s="988">
        <v>1.0</v>
      </c>
    </row>
    <row r="246">
      <c r="A246" s="988" t="s">
        <v>5132</v>
      </c>
      <c r="B246" s="988">
        <v>2.0250123E7</v>
      </c>
      <c r="C246" s="988" t="s">
        <v>5164</v>
      </c>
      <c r="D246" s="988">
        <v>1.0</v>
      </c>
      <c r="E246" s="988">
        <v>2.0</v>
      </c>
    </row>
    <row r="247">
      <c r="A247" s="988" t="s">
        <v>5132</v>
      </c>
      <c r="B247" s="988">
        <v>2.0250123E7</v>
      </c>
      <c r="C247" s="988" t="s">
        <v>5147</v>
      </c>
      <c r="D247" s="988">
        <v>1.0</v>
      </c>
      <c r="E247" s="988">
        <v>1.0</v>
      </c>
    </row>
    <row r="248">
      <c r="A248" s="988" t="s">
        <v>5132</v>
      </c>
      <c r="B248" s="988">
        <v>2.0250123E7</v>
      </c>
      <c r="C248" s="988" t="s">
        <v>5206</v>
      </c>
      <c r="D248" s="988">
        <v>1.0</v>
      </c>
      <c r="E248" s="988">
        <v>1.0</v>
      </c>
    </row>
    <row r="249">
      <c r="A249" s="988" t="s">
        <v>5132</v>
      </c>
      <c r="B249" s="988">
        <v>2.0250123E7</v>
      </c>
      <c r="C249" s="1063" t="s">
        <v>5191</v>
      </c>
      <c r="D249" s="988">
        <v>1.0</v>
      </c>
      <c r="E249" s="988">
        <v>1.0</v>
      </c>
    </row>
    <row r="250">
      <c r="A250" s="988" t="s">
        <v>5132</v>
      </c>
      <c r="B250" s="988">
        <v>2.0250123E7</v>
      </c>
      <c r="C250" s="1063" t="s">
        <v>5257</v>
      </c>
      <c r="D250" s="988">
        <v>1.0</v>
      </c>
      <c r="E250" s="988">
        <v>1.0</v>
      </c>
    </row>
    <row r="251">
      <c r="A251" s="988" t="s">
        <v>5132</v>
      </c>
      <c r="B251" s="988">
        <v>2.0250123E7</v>
      </c>
      <c r="C251" s="988" t="s">
        <v>5185</v>
      </c>
      <c r="D251" s="988">
        <v>1.0</v>
      </c>
      <c r="E251" s="988">
        <v>2.0</v>
      </c>
    </row>
    <row r="252">
      <c r="A252" s="988" t="s">
        <v>5132</v>
      </c>
      <c r="B252" s="988">
        <v>2.0250124E7</v>
      </c>
      <c r="C252" s="1063" t="s">
        <v>5258</v>
      </c>
      <c r="D252" s="988">
        <v>1.0</v>
      </c>
      <c r="E252" s="988">
        <v>1.0</v>
      </c>
    </row>
    <row r="253">
      <c r="A253" s="988" t="s">
        <v>5132</v>
      </c>
      <c r="B253" s="988">
        <v>2.0250124E7</v>
      </c>
      <c r="C253" s="1063" t="s">
        <v>5259</v>
      </c>
      <c r="D253" s="988">
        <v>1.0</v>
      </c>
      <c r="E253" s="988">
        <v>1.0</v>
      </c>
    </row>
    <row r="254">
      <c r="A254" s="988" t="s">
        <v>5132</v>
      </c>
      <c r="B254" s="988">
        <v>2.0250124E7</v>
      </c>
      <c r="C254" s="1063" t="s">
        <v>5170</v>
      </c>
      <c r="D254" s="988">
        <v>1.0</v>
      </c>
      <c r="E254" s="988">
        <v>1.0</v>
      </c>
    </row>
    <row r="255">
      <c r="A255" s="988" t="s">
        <v>5132</v>
      </c>
      <c r="B255" s="988">
        <v>2.0250124E7</v>
      </c>
      <c r="C255" s="988" t="s">
        <v>5164</v>
      </c>
      <c r="D255" s="988">
        <v>1.0</v>
      </c>
      <c r="E255" s="988">
        <v>1.0</v>
      </c>
    </row>
    <row r="256">
      <c r="A256" s="988" t="s">
        <v>5132</v>
      </c>
      <c r="B256" s="988">
        <v>2.0250124E7</v>
      </c>
      <c r="C256" s="1063" t="s">
        <v>5187</v>
      </c>
      <c r="D256" s="988">
        <v>1.0</v>
      </c>
      <c r="E256" s="988">
        <v>3.0</v>
      </c>
    </row>
    <row r="257">
      <c r="A257" s="988" t="s">
        <v>5132</v>
      </c>
      <c r="B257" s="988">
        <v>2.0250124E7</v>
      </c>
      <c r="C257" s="1063" t="s">
        <v>5260</v>
      </c>
      <c r="D257" s="988">
        <v>1.0</v>
      </c>
      <c r="E257" s="988">
        <v>0.0</v>
      </c>
    </row>
    <row r="258">
      <c r="A258" s="988" t="s">
        <v>5132</v>
      </c>
      <c r="B258" s="988">
        <v>2.0250124E7</v>
      </c>
      <c r="C258" s="1063" t="s">
        <v>5204</v>
      </c>
      <c r="D258" s="988">
        <v>1.0</v>
      </c>
      <c r="E258" s="988">
        <v>2.0</v>
      </c>
    </row>
    <row r="259">
      <c r="A259" s="988" t="s">
        <v>5132</v>
      </c>
      <c r="B259" s="988">
        <v>2.0250124E7</v>
      </c>
      <c r="C259" s="1063" t="s">
        <v>5222</v>
      </c>
      <c r="D259" s="988">
        <v>1.0</v>
      </c>
      <c r="E259" s="988">
        <v>1.0</v>
      </c>
    </row>
    <row r="260">
      <c r="A260" s="988" t="s">
        <v>5132</v>
      </c>
      <c r="B260" s="988">
        <v>2.0250124E7</v>
      </c>
      <c r="C260" s="1063" t="s">
        <v>5158</v>
      </c>
      <c r="D260" s="988">
        <v>1.0</v>
      </c>
      <c r="E260" s="988">
        <v>0.0</v>
      </c>
    </row>
    <row r="261">
      <c r="A261" s="988" t="s">
        <v>5132</v>
      </c>
      <c r="B261" s="988">
        <v>2.0250124E7</v>
      </c>
      <c r="C261" s="1063" t="s">
        <v>5216</v>
      </c>
      <c r="D261" s="988">
        <v>1.0</v>
      </c>
      <c r="E261" s="988">
        <v>2.0</v>
      </c>
    </row>
    <row r="262">
      <c r="A262" s="988" t="s">
        <v>5132</v>
      </c>
      <c r="B262" s="988">
        <v>2.0250124E7</v>
      </c>
      <c r="C262" s="1063" t="s">
        <v>5256</v>
      </c>
      <c r="D262" s="988">
        <v>1.0</v>
      </c>
      <c r="E262" s="988">
        <v>0.0</v>
      </c>
    </row>
    <row r="263">
      <c r="A263" s="988" t="s">
        <v>5132</v>
      </c>
      <c r="B263" s="988">
        <v>2.0250124E7</v>
      </c>
      <c r="C263" s="1063" t="s">
        <v>5261</v>
      </c>
      <c r="D263" s="988">
        <v>1.0</v>
      </c>
      <c r="E263" s="988">
        <v>1.0</v>
      </c>
    </row>
    <row r="264">
      <c r="A264" s="988" t="s">
        <v>5132</v>
      </c>
      <c r="B264" s="988">
        <v>2.0250124E7</v>
      </c>
      <c r="C264" s="1063" t="s">
        <v>5262</v>
      </c>
      <c r="D264" s="988">
        <v>1.0</v>
      </c>
      <c r="E264" s="988">
        <v>1.0</v>
      </c>
    </row>
    <row r="265">
      <c r="A265" s="988" t="s">
        <v>5132</v>
      </c>
      <c r="B265" s="988">
        <v>2.0250125E7</v>
      </c>
      <c r="C265" s="988" t="s">
        <v>5263</v>
      </c>
      <c r="D265" s="988">
        <v>1.0</v>
      </c>
      <c r="E265" s="988">
        <v>0.0</v>
      </c>
    </row>
    <row r="266">
      <c r="A266" s="988" t="s">
        <v>5132</v>
      </c>
      <c r="B266" s="988">
        <v>2.0250125E7</v>
      </c>
      <c r="C266" s="1063" t="s">
        <v>5264</v>
      </c>
      <c r="D266" s="988">
        <v>1.0</v>
      </c>
      <c r="E266" s="988">
        <v>1.0</v>
      </c>
    </row>
    <row r="267">
      <c r="A267" s="988" t="s">
        <v>5132</v>
      </c>
      <c r="B267" s="988">
        <v>2.0250125E7</v>
      </c>
      <c r="C267" s="1063" t="s">
        <v>5137</v>
      </c>
      <c r="D267" s="988">
        <v>1.0</v>
      </c>
      <c r="E267" s="988">
        <v>2.0</v>
      </c>
    </row>
    <row r="268">
      <c r="A268" s="988" t="s">
        <v>5132</v>
      </c>
      <c r="B268" s="988">
        <v>2.0250125E7</v>
      </c>
      <c r="C268" s="1063" t="s">
        <v>5265</v>
      </c>
      <c r="D268" s="988">
        <v>1.0</v>
      </c>
      <c r="E268" s="988">
        <v>0.0</v>
      </c>
    </row>
    <row r="269">
      <c r="A269" s="988" t="s">
        <v>5132</v>
      </c>
      <c r="B269" s="988">
        <v>2.0250125E7</v>
      </c>
      <c r="C269" s="988" t="s">
        <v>5147</v>
      </c>
      <c r="D269" s="988">
        <v>1.0</v>
      </c>
      <c r="E269" s="988">
        <v>1.0</v>
      </c>
    </row>
    <row r="270">
      <c r="A270" s="988" t="s">
        <v>5132</v>
      </c>
      <c r="B270" s="988">
        <v>2.0250125E7</v>
      </c>
      <c r="C270" s="1063" t="s">
        <v>5254</v>
      </c>
      <c r="D270" s="988">
        <v>1.0</v>
      </c>
      <c r="E270" s="988">
        <v>0.0</v>
      </c>
    </row>
    <row r="271">
      <c r="A271" s="988" t="s">
        <v>5132</v>
      </c>
      <c r="B271" s="988">
        <v>2.0250125E7</v>
      </c>
      <c r="C271" s="988" t="s">
        <v>5180</v>
      </c>
      <c r="D271" s="988">
        <v>1.0</v>
      </c>
      <c r="E271" s="988">
        <v>1.0</v>
      </c>
    </row>
    <row r="272">
      <c r="A272" s="988" t="s">
        <v>5132</v>
      </c>
      <c r="B272" s="988">
        <v>2.0250125E7</v>
      </c>
      <c r="C272" s="1063" t="s">
        <v>5266</v>
      </c>
      <c r="D272" s="988">
        <v>1.0</v>
      </c>
      <c r="E272" s="988">
        <v>1.0</v>
      </c>
    </row>
    <row r="273">
      <c r="A273" s="988" t="s">
        <v>5132</v>
      </c>
      <c r="B273" s="988">
        <v>2.0250126E7</v>
      </c>
      <c r="C273" s="1063" t="s">
        <v>5137</v>
      </c>
      <c r="D273" s="988">
        <v>1.0</v>
      </c>
      <c r="E273" s="988">
        <v>1.0</v>
      </c>
    </row>
    <row r="274">
      <c r="A274" s="988" t="s">
        <v>5132</v>
      </c>
      <c r="B274" s="988">
        <v>2.0250126E7</v>
      </c>
      <c r="C274" s="988" t="s">
        <v>5164</v>
      </c>
      <c r="D274" s="988">
        <v>1.0</v>
      </c>
      <c r="E274" s="988">
        <v>1.0</v>
      </c>
    </row>
    <row r="275">
      <c r="A275" s="988" t="s">
        <v>5132</v>
      </c>
      <c r="B275" s="988">
        <v>2.0250126E7</v>
      </c>
      <c r="C275" s="1063" t="s">
        <v>5165</v>
      </c>
      <c r="D275" s="988">
        <v>1.0</v>
      </c>
      <c r="E275" s="988">
        <v>0.0</v>
      </c>
    </row>
    <row r="276">
      <c r="A276" s="988" t="s">
        <v>5132</v>
      </c>
      <c r="B276" s="988">
        <v>2.0250126E7</v>
      </c>
      <c r="C276" s="988" t="s">
        <v>5147</v>
      </c>
      <c r="D276" s="988">
        <v>1.0</v>
      </c>
      <c r="E276" s="988">
        <v>0.0</v>
      </c>
    </row>
    <row r="277">
      <c r="A277" s="988" t="s">
        <v>5132</v>
      </c>
      <c r="B277" s="988">
        <v>2.0250126E7</v>
      </c>
      <c r="C277" s="1063" t="s">
        <v>5166</v>
      </c>
      <c r="D277" s="988">
        <v>1.0</v>
      </c>
      <c r="E277" s="988">
        <v>1.0</v>
      </c>
    </row>
    <row r="278">
      <c r="A278" s="988" t="s">
        <v>5132</v>
      </c>
      <c r="B278" s="988">
        <v>2.0250126E7</v>
      </c>
      <c r="C278" s="988" t="s">
        <v>5206</v>
      </c>
      <c r="D278" s="988">
        <v>1.0</v>
      </c>
      <c r="E278" s="988">
        <v>0.0</v>
      </c>
    </row>
    <row r="279">
      <c r="A279" s="988" t="s">
        <v>5132</v>
      </c>
      <c r="B279" s="988">
        <v>2.0250126E7</v>
      </c>
      <c r="C279" s="1063" t="s">
        <v>5178</v>
      </c>
      <c r="D279" s="988">
        <v>1.0</v>
      </c>
      <c r="E279" s="988">
        <v>1.0</v>
      </c>
    </row>
    <row r="280">
      <c r="A280" s="988" t="s">
        <v>5132</v>
      </c>
      <c r="B280" s="988">
        <v>2.0250126E7</v>
      </c>
      <c r="C280" s="1063" t="s">
        <v>5257</v>
      </c>
      <c r="D280" s="988">
        <v>1.0</v>
      </c>
      <c r="E280" s="988">
        <v>0.0</v>
      </c>
    </row>
    <row r="281">
      <c r="A281" s="988" t="s">
        <v>5132</v>
      </c>
      <c r="B281" s="988">
        <v>2.0250126E7</v>
      </c>
      <c r="C281" s="988" t="s">
        <v>5185</v>
      </c>
      <c r="D281" s="988">
        <v>1.0</v>
      </c>
      <c r="E281" s="988">
        <v>1.0</v>
      </c>
    </row>
    <row r="282">
      <c r="A282" s="988" t="s">
        <v>5132</v>
      </c>
      <c r="B282" s="988">
        <v>2.0250127E7</v>
      </c>
      <c r="C282" s="1063" t="s">
        <v>5193</v>
      </c>
      <c r="D282" s="988">
        <v>1.0</v>
      </c>
      <c r="E282" s="988">
        <v>1.0</v>
      </c>
    </row>
    <row r="283">
      <c r="A283" s="988" t="s">
        <v>5132</v>
      </c>
      <c r="B283" s="988">
        <v>2.0250127E7</v>
      </c>
      <c r="C283" s="1063" t="s">
        <v>5267</v>
      </c>
      <c r="D283" s="988">
        <v>1.0</v>
      </c>
      <c r="E283" s="988">
        <v>0.0</v>
      </c>
    </row>
    <row r="284">
      <c r="A284" s="988" t="s">
        <v>5132</v>
      </c>
      <c r="B284" s="988">
        <v>2.0250127E7</v>
      </c>
      <c r="C284" s="1063" t="s">
        <v>5227</v>
      </c>
      <c r="D284" s="988">
        <v>1.0</v>
      </c>
      <c r="E284" s="988">
        <v>1.0</v>
      </c>
    </row>
    <row r="285">
      <c r="A285" s="988" t="s">
        <v>5132</v>
      </c>
      <c r="B285" s="988">
        <v>2.0250127E7</v>
      </c>
      <c r="C285" s="1063" t="s">
        <v>5146</v>
      </c>
      <c r="D285" s="988">
        <v>1.0</v>
      </c>
      <c r="E285" s="988">
        <v>1.0</v>
      </c>
    </row>
    <row r="286">
      <c r="A286" s="988" t="s">
        <v>5132</v>
      </c>
      <c r="B286" s="988">
        <v>2.0250127E7</v>
      </c>
      <c r="C286" s="1063" t="s">
        <v>5174</v>
      </c>
      <c r="D286" s="988">
        <v>1.0</v>
      </c>
      <c r="E286" s="988">
        <v>1.0</v>
      </c>
    </row>
    <row r="287">
      <c r="A287" s="988" t="s">
        <v>5132</v>
      </c>
      <c r="B287" s="988">
        <v>2.0250127E7</v>
      </c>
      <c r="C287" s="1063" t="s">
        <v>5189</v>
      </c>
      <c r="D287" s="988">
        <v>1.0</v>
      </c>
      <c r="E287" s="988">
        <v>1.0</v>
      </c>
    </row>
    <row r="288">
      <c r="A288" s="988" t="s">
        <v>5132</v>
      </c>
      <c r="B288" s="988">
        <v>2.0250127E7</v>
      </c>
      <c r="C288" s="1063" t="s">
        <v>5249</v>
      </c>
      <c r="D288" s="988">
        <v>1.0</v>
      </c>
      <c r="E288" s="988">
        <v>1.0</v>
      </c>
    </row>
    <row r="289">
      <c r="A289" s="988" t="s">
        <v>5132</v>
      </c>
      <c r="B289" s="988">
        <v>2.0250127E7</v>
      </c>
      <c r="C289" s="1063" t="s">
        <v>5268</v>
      </c>
      <c r="D289" s="988">
        <v>1.0</v>
      </c>
      <c r="E289" s="988">
        <v>1.0</v>
      </c>
    </row>
    <row r="290">
      <c r="A290" s="988" t="s">
        <v>5132</v>
      </c>
      <c r="B290" s="988">
        <v>2.0250127E7</v>
      </c>
      <c r="C290" s="1063" t="s">
        <v>5191</v>
      </c>
      <c r="D290" s="988">
        <v>1.0</v>
      </c>
      <c r="E290" s="988">
        <v>1.0</v>
      </c>
    </row>
    <row r="291">
      <c r="A291" s="988" t="s">
        <v>5132</v>
      </c>
      <c r="B291" s="988">
        <v>2.0250127E7</v>
      </c>
      <c r="C291" s="1063" t="s">
        <v>5154</v>
      </c>
      <c r="D291" s="988">
        <v>1.0</v>
      </c>
      <c r="E291" s="988">
        <v>1.0</v>
      </c>
    </row>
    <row r="292">
      <c r="A292" s="988" t="s">
        <v>5132</v>
      </c>
      <c r="B292" s="988">
        <v>2.0250128E7</v>
      </c>
      <c r="C292" s="1063" t="s">
        <v>5221</v>
      </c>
      <c r="D292" s="988">
        <v>1.0</v>
      </c>
      <c r="E292" s="988">
        <v>1.0</v>
      </c>
    </row>
    <row r="293">
      <c r="A293" s="988" t="s">
        <v>5132</v>
      </c>
      <c r="B293" s="988">
        <v>2.0250128E7</v>
      </c>
      <c r="C293" s="1063" t="s">
        <v>5227</v>
      </c>
      <c r="D293" s="988">
        <v>1.0</v>
      </c>
      <c r="E293" s="988">
        <v>1.0</v>
      </c>
    </row>
    <row r="294">
      <c r="A294" s="988" t="s">
        <v>5132</v>
      </c>
      <c r="B294" s="988">
        <v>2.0250128E7</v>
      </c>
      <c r="C294" s="1063" t="s">
        <v>5269</v>
      </c>
      <c r="D294" s="988">
        <v>1.0</v>
      </c>
      <c r="E294" s="988">
        <v>1.0</v>
      </c>
    </row>
    <row r="295">
      <c r="A295" s="988" t="s">
        <v>5132</v>
      </c>
      <c r="B295" s="988">
        <v>2.0250128E7</v>
      </c>
      <c r="C295" s="988" t="s">
        <v>5164</v>
      </c>
      <c r="D295" s="988">
        <v>1.0</v>
      </c>
      <c r="E295" s="988">
        <v>0.0</v>
      </c>
    </row>
    <row r="296">
      <c r="A296" s="988" t="s">
        <v>5132</v>
      </c>
      <c r="B296" s="988">
        <v>2.0250128E7</v>
      </c>
      <c r="C296" s="1063" t="s">
        <v>5165</v>
      </c>
      <c r="D296" s="988">
        <v>1.0</v>
      </c>
      <c r="E296" s="988">
        <v>1.0</v>
      </c>
    </row>
    <row r="297">
      <c r="A297" s="988" t="s">
        <v>5132</v>
      </c>
      <c r="B297" s="988">
        <v>2.0250128E7</v>
      </c>
      <c r="C297" s="988" t="s">
        <v>5147</v>
      </c>
      <c r="D297" s="988">
        <v>1.0</v>
      </c>
      <c r="E297" s="988">
        <v>1.0</v>
      </c>
    </row>
    <row r="298">
      <c r="A298" s="988" t="s">
        <v>5132</v>
      </c>
      <c r="B298" s="988">
        <v>2.0250128E7</v>
      </c>
      <c r="C298" s="1063" t="s">
        <v>5166</v>
      </c>
      <c r="D298" s="988">
        <v>1.0</v>
      </c>
      <c r="E298" s="988">
        <v>2.0</v>
      </c>
    </row>
    <row r="299">
      <c r="A299" s="988" t="s">
        <v>5132</v>
      </c>
      <c r="B299" s="988">
        <v>2.0250128E7</v>
      </c>
      <c r="C299" s="988" t="s">
        <v>5270</v>
      </c>
      <c r="D299" s="988">
        <v>1.0</v>
      </c>
      <c r="E299" s="988">
        <v>1.0</v>
      </c>
    </row>
    <row r="300">
      <c r="A300" s="988" t="s">
        <v>5132</v>
      </c>
      <c r="B300" s="988">
        <v>2.0250128E7</v>
      </c>
      <c r="C300" s="1063" t="s">
        <v>5271</v>
      </c>
      <c r="D300" s="988">
        <v>1.0</v>
      </c>
      <c r="E300" s="988">
        <v>1.0</v>
      </c>
    </row>
    <row r="301">
      <c r="A301" s="988" t="s">
        <v>5132</v>
      </c>
      <c r="B301" s="988">
        <v>2.0250128E7</v>
      </c>
      <c r="C301" s="988" t="s">
        <v>5181</v>
      </c>
      <c r="D301" s="988">
        <v>1.0</v>
      </c>
      <c r="E301" s="988">
        <v>1.0</v>
      </c>
    </row>
    <row r="302">
      <c r="A302" s="988" t="s">
        <v>5132</v>
      </c>
      <c r="B302" s="988">
        <v>2.0250128E7</v>
      </c>
      <c r="C302" s="1063" t="s">
        <v>5178</v>
      </c>
      <c r="D302" s="988">
        <v>1.0</v>
      </c>
      <c r="E302" s="988">
        <v>1.0</v>
      </c>
    </row>
    <row r="303">
      <c r="A303" s="988" t="s">
        <v>5132</v>
      </c>
      <c r="B303" s="988">
        <v>2.0250128E7</v>
      </c>
      <c r="C303" s="988" t="s">
        <v>5272</v>
      </c>
      <c r="D303" s="988">
        <v>1.0</v>
      </c>
      <c r="E303" s="988">
        <v>1.0</v>
      </c>
    </row>
    <row r="304">
      <c r="A304" s="988" t="s">
        <v>5132</v>
      </c>
      <c r="B304" s="988">
        <v>2.0250128E7</v>
      </c>
      <c r="C304" s="1063" t="s">
        <v>5153</v>
      </c>
      <c r="D304" s="988">
        <v>1.0</v>
      </c>
      <c r="E304" s="988">
        <v>1.0</v>
      </c>
    </row>
    <row r="305">
      <c r="A305" s="988" t="s">
        <v>5132</v>
      </c>
      <c r="B305" s="988">
        <v>2.0250128E7</v>
      </c>
      <c r="C305" s="1063" t="s">
        <v>5273</v>
      </c>
      <c r="D305" s="988">
        <v>1.0</v>
      </c>
      <c r="E305" s="988">
        <v>1.0</v>
      </c>
    </row>
    <row r="306">
      <c r="A306" s="988" t="s">
        <v>5132</v>
      </c>
      <c r="B306" s="988">
        <v>2.0250129E7</v>
      </c>
      <c r="C306" s="988" t="s">
        <v>5263</v>
      </c>
      <c r="D306" s="988">
        <v>1.0</v>
      </c>
      <c r="E306" s="988">
        <v>1.0</v>
      </c>
    </row>
    <row r="307">
      <c r="A307" s="988" t="s">
        <v>5132</v>
      </c>
      <c r="B307" s="988">
        <v>2.0250129E7</v>
      </c>
      <c r="C307" s="1063" t="s">
        <v>5274</v>
      </c>
      <c r="D307" s="988">
        <v>1.0</v>
      </c>
      <c r="E307" s="988">
        <v>1.0</v>
      </c>
    </row>
    <row r="308">
      <c r="A308" s="988" t="s">
        <v>5132</v>
      </c>
      <c r="B308" s="988">
        <v>2.0250129E7</v>
      </c>
      <c r="C308" s="1063" t="s">
        <v>5137</v>
      </c>
      <c r="D308" s="988">
        <v>1.0</v>
      </c>
      <c r="E308" s="988">
        <v>1.0</v>
      </c>
    </row>
    <row r="309">
      <c r="A309" s="988" t="s">
        <v>5132</v>
      </c>
      <c r="B309" s="988">
        <v>2.0250129E7</v>
      </c>
      <c r="C309" s="1063" t="s">
        <v>5146</v>
      </c>
      <c r="D309" s="988">
        <v>1.0</v>
      </c>
      <c r="E309" s="988">
        <v>1.0</v>
      </c>
    </row>
    <row r="310">
      <c r="A310" s="988" t="s">
        <v>5132</v>
      </c>
      <c r="B310" s="988">
        <v>2.0250129E7</v>
      </c>
      <c r="C310" s="1063" t="s">
        <v>5253</v>
      </c>
      <c r="D310" s="988">
        <v>1.0</v>
      </c>
      <c r="E310" s="988">
        <v>1.0</v>
      </c>
    </row>
    <row r="311">
      <c r="A311" s="988" t="s">
        <v>5132</v>
      </c>
      <c r="B311" s="988">
        <v>2.0250129E7</v>
      </c>
      <c r="C311" s="1063" t="s">
        <v>5222</v>
      </c>
      <c r="D311" s="988">
        <v>1.0</v>
      </c>
      <c r="E311" s="988">
        <v>1.0</v>
      </c>
    </row>
    <row r="312">
      <c r="A312" s="988" t="s">
        <v>5132</v>
      </c>
      <c r="B312" s="988">
        <v>2.0250129E7</v>
      </c>
      <c r="C312" s="1063" t="s">
        <v>5275</v>
      </c>
      <c r="D312" s="988">
        <v>1.0</v>
      </c>
      <c r="E312" s="988">
        <v>1.0</v>
      </c>
    </row>
    <row r="313">
      <c r="A313" s="988" t="s">
        <v>5132</v>
      </c>
      <c r="B313" s="988">
        <v>2.0250129E7</v>
      </c>
      <c r="C313" s="1063" t="s">
        <v>5276</v>
      </c>
      <c r="D313" s="988">
        <v>1.0</v>
      </c>
      <c r="E313" s="988">
        <v>1.0</v>
      </c>
    </row>
    <row r="314">
      <c r="A314" s="988" t="s">
        <v>5132</v>
      </c>
      <c r="B314" s="988">
        <v>2.0250129E7</v>
      </c>
      <c r="C314" s="1063" t="s">
        <v>5178</v>
      </c>
      <c r="D314" s="988">
        <v>1.0</v>
      </c>
      <c r="E314" s="988">
        <v>1.0</v>
      </c>
    </row>
    <row r="315">
      <c r="A315" s="988" t="s">
        <v>5132</v>
      </c>
      <c r="B315" s="988">
        <v>2.0250129E7</v>
      </c>
      <c r="C315" s="1063" t="s">
        <v>5150</v>
      </c>
      <c r="D315" s="988">
        <v>1.0</v>
      </c>
      <c r="E315" s="988">
        <v>1.0</v>
      </c>
    </row>
    <row r="316">
      <c r="A316" s="988" t="s">
        <v>5132</v>
      </c>
      <c r="B316" s="988">
        <v>2.0250129E7</v>
      </c>
      <c r="C316" s="1063" t="s">
        <v>5266</v>
      </c>
      <c r="D316" s="988">
        <v>1.0</v>
      </c>
      <c r="E316" s="988">
        <v>0.0</v>
      </c>
    </row>
    <row r="317">
      <c r="A317" s="988" t="s">
        <v>5132</v>
      </c>
      <c r="B317" s="988">
        <v>2.0250129E7</v>
      </c>
      <c r="C317" s="1063" t="s">
        <v>5277</v>
      </c>
      <c r="D317" s="988">
        <v>1.0</v>
      </c>
      <c r="E317" s="988">
        <v>1.0</v>
      </c>
    </row>
    <row r="318">
      <c r="A318" s="988" t="s">
        <v>5132</v>
      </c>
      <c r="B318" s="988">
        <v>2.025013E7</v>
      </c>
      <c r="C318" s="988" t="s">
        <v>5200</v>
      </c>
      <c r="D318" s="988">
        <v>1.0</v>
      </c>
      <c r="E318" s="988">
        <v>0.0</v>
      </c>
    </row>
    <row r="319">
      <c r="A319" s="988" t="s">
        <v>5132</v>
      </c>
      <c r="B319" s="988">
        <v>2.025013E7</v>
      </c>
      <c r="C319" s="1063" t="s">
        <v>5278</v>
      </c>
      <c r="D319" s="988">
        <v>1.0</v>
      </c>
      <c r="E319" s="988">
        <v>1.0</v>
      </c>
    </row>
    <row r="320">
      <c r="A320" s="988" t="s">
        <v>5132</v>
      </c>
      <c r="B320" s="988">
        <v>2.025013E7</v>
      </c>
      <c r="C320" s="1063" t="s">
        <v>5221</v>
      </c>
      <c r="D320" s="988">
        <v>1.0</v>
      </c>
      <c r="E320" s="988">
        <v>1.0</v>
      </c>
    </row>
    <row r="321">
      <c r="A321" s="988" t="s">
        <v>5132</v>
      </c>
      <c r="B321" s="988">
        <v>2.025013E7</v>
      </c>
      <c r="C321" s="988" t="s">
        <v>5164</v>
      </c>
      <c r="D321" s="988">
        <v>1.0</v>
      </c>
      <c r="E321" s="988">
        <v>1.0</v>
      </c>
    </row>
    <row r="322">
      <c r="A322" s="988" t="s">
        <v>5132</v>
      </c>
      <c r="B322" s="988">
        <v>2.025013E7</v>
      </c>
      <c r="C322" s="1063" t="s">
        <v>5165</v>
      </c>
      <c r="D322" s="988">
        <v>1.0</v>
      </c>
      <c r="E322" s="988">
        <v>1.0</v>
      </c>
    </row>
    <row r="323">
      <c r="A323" s="988" t="s">
        <v>5132</v>
      </c>
      <c r="B323" s="988">
        <v>2.025013E7</v>
      </c>
      <c r="C323" s="1063" t="s">
        <v>5279</v>
      </c>
      <c r="D323" s="988">
        <v>1.0</v>
      </c>
      <c r="E323" s="988">
        <v>0.0</v>
      </c>
    </row>
    <row r="324">
      <c r="A324" s="988" t="s">
        <v>5132</v>
      </c>
      <c r="B324" s="988">
        <v>2.025013E7</v>
      </c>
      <c r="C324" s="988" t="s">
        <v>5147</v>
      </c>
      <c r="D324" s="988">
        <v>1.0</v>
      </c>
      <c r="E324" s="988">
        <v>1.0</v>
      </c>
    </row>
    <row r="325">
      <c r="A325" s="988" t="s">
        <v>5132</v>
      </c>
      <c r="B325" s="988">
        <v>2.025013E7</v>
      </c>
      <c r="C325" s="1063" t="s">
        <v>5280</v>
      </c>
      <c r="D325" s="988">
        <v>1.0</v>
      </c>
      <c r="E325" s="988">
        <v>1.0</v>
      </c>
    </row>
    <row r="326">
      <c r="A326" s="988" t="s">
        <v>5132</v>
      </c>
      <c r="B326" s="988">
        <v>2.025013E7</v>
      </c>
      <c r="C326" s="1063" t="s">
        <v>5149</v>
      </c>
      <c r="D326" s="988">
        <v>1.0</v>
      </c>
      <c r="E326" s="988">
        <v>0.0</v>
      </c>
    </row>
    <row r="327">
      <c r="A327" s="988" t="s">
        <v>5132</v>
      </c>
      <c r="B327" s="988">
        <v>2.025013E7</v>
      </c>
      <c r="C327" s="988" t="s">
        <v>5183</v>
      </c>
      <c r="D327" s="988">
        <v>1.0</v>
      </c>
      <c r="E327" s="988">
        <v>1.0</v>
      </c>
    </row>
    <row r="328">
      <c r="A328" s="988" t="s">
        <v>5132</v>
      </c>
      <c r="B328" s="988">
        <v>2.025013E7</v>
      </c>
      <c r="C328" s="1063" t="s">
        <v>5178</v>
      </c>
      <c r="D328" s="988">
        <v>1.0</v>
      </c>
      <c r="E328" s="988">
        <v>1.0</v>
      </c>
    </row>
    <row r="329">
      <c r="A329" s="988" t="s">
        <v>5132</v>
      </c>
      <c r="B329" s="988">
        <v>2.025013E7</v>
      </c>
      <c r="C329" s="1063" t="s">
        <v>5150</v>
      </c>
      <c r="D329" s="988">
        <v>1.0</v>
      </c>
      <c r="E329" s="988">
        <v>1.0</v>
      </c>
    </row>
    <row r="330">
      <c r="A330" s="988" t="s">
        <v>5132</v>
      </c>
      <c r="B330" s="988">
        <v>2.025013E7</v>
      </c>
      <c r="C330" s="1063" t="s">
        <v>5281</v>
      </c>
      <c r="D330" s="988">
        <v>1.0</v>
      </c>
      <c r="E330" s="988">
        <v>0.0</v>
      </c>
    </row>
    <row r="331">
      <c r="A331" s="988" t="s">
        <v>5132</v>
      </c>
      <c r="B331" s="988">
        <v>2.025013E7</v>
      </c>
      <c r="C331" s="1063" t="s">
        <v>5219</v>
      </c>
      <c r="D331" s="988">
        <v>1.0</v>
      </c>
      <c r="E331" s="988">
        <v>1.0</v>
      </c>
    </row>
    <row r="332">
      <c r="A332" s="988" t="s">
        <v>5132</v>
      </c>
      <c r="B332" s="988">
        <v>2.025013E7</v>
      </c>
      <c r="C332" s="988" t="s">
        <v>5185</v>
      </c>
      <c r="D332" s="988">
        <v>1.0</v>
      </c>
      <c r="E332" s="988">
        <v>0.0</v>
      </c>
    </row>
    <row r="333">
      <c r="A333" s="988" t="s">
        <v>5132</v>
      </c>
      <c r="B333" s="988">
        <v>2.025013E7</v>
      </c>
      <c r="C333" s="1063" t="s">
        <v>5154</v>
      </c>
      <c r="D333" s="988">
        <v>1.0</v>
      </c>
      <c r="E333" s="988">
        <v>0.0</v>
      </c>
    </row>
    <row r="334">
      <c r="A334" s="988" t="s">
        <v>5132</v>
      </c>
      <c r="B334" s="988">
        <v>2.0250131E7</v>
      </c>
      <c r="C334" s="1063" t="s">
        <v>5282</v>
      </c>
      <c r="D334" s="988">
        <v>1.0</v>
      </c>
      <c r="E334" s="988">
        <v>0.0</v>
      </c>
    </row>
    <row r="335">
      <c r="A335" s="988" t="s">
        <v>5132</v>
      </c>
      <c r="B335" s="988">
        <v>2.0250131E7</v>
      </c>
      <c r="C335" s="1063" t="s">
        <v>5137</v>
      </c>
      <c r="D335" s="988">
        <v>1.0</v>
      </c>
      <c r="E335" s="988">
        <v>1.0</v>
      </c>
    </row>
    <row r="336">
      <c r="A336" s="988" t="s">
        <v>5132</v>
      </c>
      <c r="B336" s="988">
        <v>2.0250131E7</v>
      </c>
      <c r="C336" s="1063" t="s">
        <v>5171</v>
      </c>
      <c r="D336" s="988">
        <v>1.0</v>
      </c>
      <c r="E336" s="988">
        <v>1.0</v>
      </c>
    </row>
    <row r="337">
      <c r="A337" s="988" t="s">
        <v>5132</v>
      </c>
      <c r="B337" s="988">
        <v>2.0250131E7</v>
      </c>
      <c r="C337" s="1063" t="s">
        <v>5275</v>
      </c>
      <c r="D337" s="988">
        <v>1.0</v>
      </c>
      <c r="E337" s="988">
        <v>0.0</v>
      </c>
    </row>
    <row r="338">
      <c r="A338" s="988" t="s">
        <v>5132</v>
      </c>
      <c r="B338" s="988">
        <v>2.0250131E7</v>
      </c>
      <c r="C338" s="1063" t="s">
        <v>5189</v>
      </c>
      <c r="D338" s="988">
        <v>1.0</v>
      </c>
      <c r="E338" s="988">
        <v>0.0</v>
      </c>
    </row>
    <row r="339">
      <c r="A339" s="988" t="s">
        <v>5132</v>
      </c>
      <c r="B339" s="988">
        <v>2.0250131E7</v>
      </c>
      <c r="C339" s="1063" t="s">
        <v>5283</v>
      </c>
      <c r="D339" s="988">
        <v>1.0</v>
      </c>
      <c r="E339" s="988">
        <v>1.0</v>
      </c>
    </row>
    <row r="340">
      <c r="A340" s="988" t="s">
        <v>5132</v>
      </c>
      <c r="B340" s="988">
        <v>2.0250131E7</v>
      </c>
      <c r="C340" s="1063" t="s">
        <v>5149</v>
      </c>
      <c r="D340" s="988">
        <v>1.0</v>
      </c>
      <c r="E340" s="988">
        <v>1.0</v>
      </c>
    </row>
    <row r="341">
      <c r="A341" s="988" t="s">
        <v>5132</v>
      </c>
      <c r="B341" s="988">
        <v>2.0250131E7</v>
      </c>
      <c r="C341" s="1063" t="s">
        <v>5178</v>
      </c>
      <c r="D341" s="988">
        <v>1.0</v>
      </c>
      <c r="E341" s="988">
        <v>1.0</v>
      </c>
    </row>
    <row r="342">
      <c r="A342" s="988" t="s">
        <v>5132</v>
      </c>
      <c r="B342" s="988">
        <v>2.0250131E7</v>
      </c>
      <c r="C342" s="1063" t="s">
        <v>5154</v>
      </c>
      <c r="D342" s="988">
        <v>1.0</v>
      </c>
      <c r="E342" s="988">
        <v>0.0</v>
      </c>
    </row>
    <row r="343">
      <c r="A343" s="988" t="s">
        <v>5132</v>
      </c>
      <c r="B343" s="988">
        <v>2.0250201E7</v>
      </c>
      <c r="C343" s="1063" t="s">
        <v>5165</v>
      </c>
      <c r="D343" s="988">
        <v>1.0</v>
      </c>
      <c r="E343" s="988">
        <v>1.0</v>
      </c>
    </row>
    <row r="344">
      <c r="A344" s="988" t="s">
        <v>5132</v>
      </c>
      <c r="B344" s="988">
        <v>2.0250202E7</v>
      </c>
      <c r="C344" s="988" t="s">
        <v>5194</v>
      </c>
      <c r="D344" s="988">
        <v>1.0</v>
      </c>
      <c r="E344" s="988">
        <v>0.0</v>
      </c>
    </row>
    <row r="345">
      <c r="A345" s="988" t="s">
        <v>5132</v>
      </c>
      <c r="B345" s="988">
        <v>2.0250203E7</v>
      </c>
      <c r="C345" s="1063" t="s">
        <v>5216</v>
      </c>
      <c r="D345" s="988">
        <v>1.0</v>
      </c>
      <c r="E345" s="988">
        <v>2.0</v>
      </c>
    </row>
    <row r="346">
      <c r="A346" s="988" t="s">
        <v>5132</v>
      </c>
      <c r="B346" s="988">
        <v>2.0250203E7</v>
      </c>
      <c r="C346" s="1063" t="s">
        <v>5178</v>
      </c>
      <c r="D346" s="988">
        <v>1.0</v>
      </c>
      <c r="E346" s="988">
        <v>2.0</v>
      </c>
    </row>
    <row r="347">
      <c r="A347" s="988" t="s">
        <v>5132</v>
      </c>
      <c r="B347" s="988">
        <v>2.0250204E7</v>
      </c>
      <c r="C347" s="1063" t="s">
        <v>5171</v>
      </c>
      <c r="D347" s="988">
        <v>1.0</v>
      </c>
      <c r="E347" s="988">
        <v>1.0</v>
      </c>
    </row>
    <row r="348">
      <c r="A348" s="988" t="s">
        <v>5132</v>
      </c>
      <c r="B348" s="988">
        <v>2.0250204E7</v>
      </c>
      <c r="C348" s="988" t="s">
        <v>5218</v>
      </c>
      <c r="D348" s="988">
        <v>1.0</v>
      </c>
      <c r="E348" s="988">
        <v>1.0</v>
      </c>
    </row>
    <row r="349">
      <c r="A349" s="988" t="s">
        <v>5132</v>
      </c>
      <c r="B349" s="988">
        <v>2.0250205E7</v>
      </c>
      <c r="C349" s="988" t="s">
        <v>5234</v>
      </c>
      <c r="D349" s="988">
        <v>1.0</v>
      </c>
      <c r="E349" s="988">
        <v>1.0</v>
      </c>
    </row>
    <row r="350">
      <c r="A350" s="988" t="s">
        <v>5132</v>
      </c>
      <c r="B350" s="988">
        <v>2.0250205E7</v>
      </c>
      <c r="C350" s="988" t="s">
        <v>5194</v>
      </c>
      <c r="D350" s="988">
        <v>1.0</v>
      </c>
      <c r="E350" s="988">
        <v>1.0</v>
      </c>
    </row>
    <row r="351">
      <c r="A351" s="988" t="s">
        <v>5132</v>
      </c>
      <c r="B351" s="988">
        <v>2.0250206E7</v>
      </c>
      <c r="C351" s="988" t="s">
        <v>5194</v>
      </c>
      <c r="D351" s="988">
        <v>1.0</v>
      </c>
      <c r="E351" s="988">
        <v>1.0</v>
      </c>
    </row>
    <row r="352">
      <c r="A352" s="988" t="s">
        <v>5132</v>
      </c>
      <c r="B352" s="988">
        <v>2.0250206E7</v>
      </c>
      <c r="C352" s="1063" t="s">
        <v>5178</v>
      </c>
      <c r="D352" s="988">
        <v>1.0</v>
      </c>
      <c r="E352" s="988">
        <v>0.0</v>
      </c>
    </row>
    <row r="353">
      <c r="A353" s="988" t="s">
        <v>5132</v>
      </c>
      <c r="B353" s="988">
        <v>2.0250207E7</v>
      </c>
      <c r="C353" s="988" t="s">
        <v>5194</v>
      </c>
      <c r="D353" s="988">
        <v>1.0</v>
      </c>
      <c r="E353" s="988">
        <v>0.0</v>
      </c>
    </row>
    <row r="354">
      <c r="A354" s="988" t="s">
        <v>5132</v>
      </c>
      <c r="B354" s="988">
        <v>2.0250208E7</v>
      </c>
      <c r="C354" s="988" t="s">
        <v>5155</v>
      </c>
      <c r="D354" s="988">
        <v>1.0</v>
      </c>
      <c r="E354" s="988">
        <v>1.0</v>
      </c>
    </row>
    <row r="355">
      <c r="A355" s="988" t="s">
        <v>5132</v>
      </c>
      <c r="B355" s="988">
        <v>2.0250209E7</v>
      </c>
      <c r="C355" s="988" t="s">
        <v>5194</v>
      </c>
      <c r="D355" s="988">
        <v>1.0</v>
      </c>
      <c r="E355" s="988">
        <v>1.0</v>
      </c>
    </row>
    <row r="356">
      <c r="A356" s="988" t="s">
        <v>5132</v>
      </c>
      <c r="B356" s="988">
        <v>2.025021E7</v>
      </c>
      <c r="C356" s="988" t="s">
        <v>5194</v>
      </c>
      <c r="D356" s="988">
        <v>1.0</v>
      </c>
      <c r="E356" s="988">
        <v>1.0</v>
      </c>
    </row>
    <row r="357">
      <c r="A357" s="988" t="s">
        <v>5132</v>
      </c>
      <c r="B357" s="988">
        <v>2.0250211E7</v>
      </c>
      <c r="C357" s="988" t="s">
        <v>5194</v>
      </c>
      <c r="D357" s="988">
        <v>1.0</v>
      </c>
      <c r="E357" s="988">
        <v>0.0</v>
      </c>
    </row>
    <row r="358">
      <c r="A358" s="988" t="s">
        <v>5132</v>
      </c>
      <c r="B358" s="988">
        <v>2.0250211E7</v>
      </c>
      <c r="C358" s="988" t="s">
        <v>5164</v>
      </c>
      <c r="D358" s="988">
        <v>1.0</v>
      </c>
      <c r="E358" s="988">
        <v>1.0</v>
      </c>
    </row>
    <row r="359">
      <c r="A359" s="988" t="s">
        <v>5132</v>
      </c>
      <c r="B359" s="988">
        <v>2.0250211E7</v>
      </c>
      <c r="C359" s="1063" t="s">
        <v>5284</v>
      </c>
      <c r="D359" s="988">
        <v>1.0</v>
      </c>
      <c r="E359" s="988">
        <v>0.0</v>
      </c>
    </row>
    <row r="360">
      <c r="A360" s="988" t="s">
        <v>5132</v>
      </c>
      <c r="B360" s="988">
        <v>2.0250212E7</v>
      </c>
      <c r="C360" s="1063" t="s">
        <v>5285</v>
      </c>
      <c r="D360" s="988">
        <v>1.0</v>
      </c>
      <c r="E360" s="988">
        <v>1.0</v>
      </c>
    </row>
    <row r="361">
      <c r="A361" s="988" t="s">
        <v>5132</v>
      </c>
      <c r="B361" s="988">
        <v>2.0250215E7</v>
      </c>
      <c r="C361" s="1063" t="s">
        <v>5285</v>
      </c>
      <c r="D361" s="988">
        <v>1.0</v>
      </c>
      <c r="E361" s="988">
        <v>1.0</v>
      </c>
    </row>
    <row r="362">
      <c r="A362" s="988" t="s">
        <v>5132</v>
      </c>
      <c r="B362" s="988">
        <v>2.0250215E7</v>
      </c>
      <c r="C362" s="988" t="s">
        <v>164</v>
      </c>
      <c r="D362" s="988">
        <v>1.0</v>
      </c>
      <c r="E362" s="988">
        <v>0.0</v>
      </c>
    </row>
    <row r="363">
      <c r="A363" s="988" t="s">
        <v>5132</v>
      </c>
      <c r="B363" s="988">
        <v>2.0250217E7</v>
      </c>
      <c r="C363" s="988" t="s">
        <v>164</v>
      </c>
      <c r="D363" s="988">
        <v>1.0</v>
      </c>
      <c r="E363" s="988">
        <v>2.0</v>
      </c>
    </row>
    <row r="364">
      <c r="A364" s="988" t="s">
        <v>5132</v>
      </c>
      <c r="B364" s="988">
        <v>2.0250222E7</v>
      </c>
      <c r="C364" s="988" t="s">
        <v>5286</v>
      </c>
      <c r="D364" s="988">
        <v>1.0</v>
      </c>
      <c r="E364" s="988">
        <v>1.0</v>
      </c>
    </row>
    <row r="365">
      <c r="A365" s="988" t="s">
        <v>5132</v>
      </c>
      <c r="B365" s="988">
        <v>2.0250224E7</v>
      </c>
      <c r="C365" s="988" t="s">
        <v>164</v>
      </c>
      <c r="D365" s="988">
        <v>1.0</v>
      </c>
      <c r="E365" s="988">
        <v>0.0</v>
      </c>
    </row>
    <row r="366">
      <c r="A366" s="988" t="s">
        <v>5132</v>
      </c>
      <c r="B366" s="988">
        <v>2.0250227E7</v>
      </c>
      <c r="C366" s="988" t="s">
        <v>5286</v>
      </c>
      <c r="D366" s="988">
        <v>1.0</v>
      </c>
      <c r="E366" s="988">
        <v>0.0</v>
      </c>
    </row>
    <row r="367">
      <c r="A367" s="988" t="s">
        <v>5132</v>
      </c>
      <c r="B367" s="988">
        <v>2.0250227E7</v>
      </c>
      <c r="C367" s="1063" t="s">
        <v>5284</v>
      </c>
      <c r="D367" s="988">
        <v>1.0</v>
      </c>
      <c r="E367" s="988">
        <v>0.0</v>
      </c>
    </row>
    <row r="368">
      <c r="A368" s="988" t="s">
        <v>5132</v>
      </c>
      <c r="B368" s="988">
        <v>2.0250301E7</v>
      </c>
      <c r="C368" s="988" t="s">
        <v>5286</v>
      </c>
      <c r="D368" s="988">
        <v>1.0</v>
      </c>
      <c r="E368" s="988">
        <v>1.0</v>
      </c>
    </row>
    <row r="369">
      <c r="A369" s="988" t="s">
        <v>5132</v>
      </c>
      <c r="B369" s="988">
        <v>2.0250301E7</v>
      </c>
      <c r="C369" s="1063" t="s">
        <v>5166</v>
      </c>
      <c r="D369" s="988">
        <v>1.0</v>
      </c>
      <c r="E369" s="988">
        <v>0.0</v>
      </c>
    </row>
    <row r="370">
      <c r="A370" s="988" t="s">
        <v>5132</v>
      </c>
      <c r="B370" s="988">
        <v>2.025031E7</v>
      </c>
      <c r="C370" s="988" t="s">
        <v>164</v>
      </c>
      <c r="D370" s="988">
        <v>1.0</v>
      </c>
      <c r="E370" s="988">
        <v>1.0</v>
      </c>
    </row>
    <row r="371">
      <c r="A371" s="988" t="s">
        <v>5132</v>
      </c>
      <c r="B371" s="988">
        <v>2.0250311E7</v>
      </c>
      <c r="C371" s="988" t="s">
        <v>164</v>
      </c>
      <c r="D371" s="988">
        <v>1.0</v>
      </c>
      <c r="E371" s="988">
        <v>0.0</v>
      </c>
    </row>
    <row r="372">
      <c r="A372" s="988" t="s">
        <v>5132</v>
      </c>
      <c r="B372" s="988">
        <v>2.0250315E7</v>
      </c>
      <c r="C372" s="988" t="s">
        <v>5286</v>
      </c>
      <c r="D372" s="988">
        <v>1.0</v>
      </c>
      <c r="E372" s="988">
        <v>0.0</v>
      </c>
    </row>
    <row r="373">
      <c r="A373" s="988" t="s">
        <v>5132</v>
      </c>
      <c r="B373" s="988">
        <v>2.0250319E7</v>
      </c>
      <c r="C373" s="988" t="s">
        <v>164</v>
      </c>
      <c r="D373" s="988">
        <v>1.0</v>
      </c>
      <c r="E373" s="988">
        <v>0.0</v>
      </c>
    </row>
    <row r="374">
      <c r="A374" s="988" t="s">
        <v>5132</v>
      </c>
      <c r="B374" s="988">
        <v>2.0250321E7</v>
      </c>
      <c r="C374" s="988" t="s">
        <v>5218</v>
      </c>
      <c r="D374" s="988">
        <v>1.0</v>
      </c>
      <c r="E374" s="988">
        <v>0.0</v>
      </c>
    </row>
    <row r="375">
      <c r="A375" s="988" t="s">
        <v>5132</v>
      </c>
      <c r="B375" s="988">
        <v>2.0250324E7</v>
      </c>
      <c r="C375" s="988" t="s">
        <v>5286</v>
      </c>
      <c r="D375" s="988">
        <v>1.0</v>
      </c>
      <c r="E375" s="988">
        <v>1.0</v>
      </c>
    </row>
    <row r="376">
      <c r="A376" s="988" t="s">
        <v>5132</v>
      </c>
      <c r="B376" s="988">
        <v>2.0250324E7</v>
      </c>
      <c r="C376" s="988" t="s">
        <v>164</v>
      </c>
      <c r="D376" s="988">
        <v>1.0</v>
      </c>
      <c r="E376" s="988">
        <v>0.0</v>
      </c>
    </row>
    <row r="377">
      <c r="A377" s="988" t="s">
        <v>5132</v>
      </c>
      <c r="B377" s="988">
        <v>2.0250331E7</v>
      </c>
      <c r="C377" s="1063" t="s">
        <v>5267</v>
      </c>
      <c r="D377" s="988">
        <v>1.0</v>
      </c>
      <c r="E377" s="988">
        <v>0.0</v>
      </c>
    </row>
    <row r="378">
      <c r="A378" s="988" t="s">
        <v>5132</v>
      </c>
      <c r="B378" s="988">
        <v>2.0250331E7</v>
      </c>
      <c r="C378" s="988" t="s">
        <v>164</v>
      </c>
      <c r="D378" s="988">
        <v>1.0</v>
      </c>
      <c r="E378" s="988">
        <v>0.0</v>
      </c>
    </row>
    <row r="379">
      <c r="A379" s="988" t="s">
        <v>5132</v>
      </c>
      <c r="B379" s="988">
        <v>2.0250402E7</v>
      </c>
      <c r="C379" s="988" t="s">
        <v>5286</v>
      </c>
      <c r="D379" s="988">
        <v>1.0</v>
      </c>
      <c r="E379" s="988">
        <v>1.0</v>
      </c>
    </row>
    <row r="380">
      <c r="A380" s="988" t="s">
        <v>5132</v>
      </c>
      <c r="B380" s="988">
        <v>2.0250405E7</v>
      </c>
      <c r="C380" s="988" t="s">
        <v>5218</v>
      </c>
      <c r="D380" s="988">
        <v>1.0</v>
      </c>
      <c r="E380" s="988">
        <v>0.0</v>
      </c>
    </row>
    <row r="381">
      <c r="A381" s="988" t="s">
        <v>5132</v>
      </c>
      <c r="B381" s="988">
        <v>2.0250407E7</v>
      </c>
      <c r="C381" s="988" t="s">
        <v>5286</v>
      </c>
      <c r="D381" s="988">
        <v>1.0</v>
      </c>
      <c r="E381" s="988">
        <v>1.0</v>
      </c>
    </row>
    <row r="382">
      <c r="A382" s="988" t="s">
        <v>5132</v>
      </c>
      <c r="B382" s="988">
        <v>2.0250407E7</v>
      </c>
      <c r="C382" s="988" t="s">
        <v>164</v>
      </c>
      <c r="D382" s="988">
        <v>1.0</v>
      </c>
      <c r="E382" s="988">
        <v>0.0</v>
      </c>
    </row>
    <row r="383">
      <c r="A383" s="988" t="s">
        <v>5132</v>
      </c>
      <c r="B383" s="988">
        <v>2.0250408E7</v>
      </c>
      <c r="C383" s="988" t="s">
        <v>164</v>
      </c>
      <c r="D383" s="988">
        <v>1.0</v>
      </c>
      <c r="E383" s="988">
        <v>0.0</v>
      </c>
    </row>
    <row r="384">
      <c r="A384" s="988" t="s">
        <v>5132</v>
      </c>
      <c r="B384" s="988">
        <v>2.0250411E7</v>
      </c>
      <c r="C384" s="988" t="s">
        <v>5286</v>
      </c>
      <c r="D384" s="988">
        <v>1.0</v>
      </c>
      <c r="E384" s="988">
        <v>1.0</v>
      </c>
    </row>
    <row r="385">
      <c r="A385" s="988" t="s">
        <v>5132</v>
      </c>
      <c r="B385" s="988">
        <v>2.0250425E7</v>
      </c>
      <c r="C385" s="988" t="s">
        <v>5286</v>
      </c>
      <c r="D385" s="988">
        <v>1.0</v>
      </c>
      <c r="E385" s="988">
        <v>1.0</v>
      </c>
    </row>
    <row r="386">
      <c r="A386" s="988" t="s">
        <v>5132</v>
      </c>
      <c r="B386" s="988">
        <v>2.0250425E7</v>
      </c>
      <c r="C386" s="988" t="s">
        <v>164</v>
      </c>
      <c r="D386" s="988">
        <v>1.0</v>
      </c>
      <c r="E386" s="988">
        <v>0.0</v>
      </c>
    </row>
    <row r="387">
      <c r="A387" s="988" t="s">
        <v>5132</v>
      </c>
      <c r="B387" s="988">
        <v>2.0250427E7</v>
      </c>
      <c r="C387" s="988" t="s">
        <v>5286</v>
      </c>
      <c r="D387" s="988">
        <v>1.0</v>
      </c>
      <c r="E387" s="988">
        <v>0.0</v>
      </c>
    </row>
    <row r="388">
      <c r="A388" s="988" t="s">
        <v>5132</v>
      </c>
      <c r="B388" s="988">
        <v>2.0250428E7</v>
      </c>
      <c r="C388" s="988" t="s">
        <v>5286</v>
      </c>
      <c r="D388" s="988">
        <v>1.0</v>
      </c>
      <c r="E388" s="988">
        <v>0.0</v>
      </c>
    </row>
    <row r="389">
      <c r="A389" s="988" t="s">
        <v>5132</v>
      </c>
      <c r="B389" s="988">
        <v>2.0250502E7</v>
      </c>
      <c r="C389" s="988" t="s">
        <v>164</v>
      </c>
      <c r="D389" s="988">
        <v>1.0</v>
      </c>
      <c r="E389" s="988">
        <v>1.0</v>
      </c>
    </row>
    <row r="390">
      <c r="A390" s="988" t="s">
        <v>5132</v>
      </c>
      <c r="B390" s="988">
        <v>2.0250515E7</v>
      </c>
      <c r="C390" s="988" t="s">
        <v>5286</v>
      </c>
      <c r="D390" s="988">
        <v>1.0</v>
      </c>
      <c r="E390" s="988">
        <v>0.0</v>
      </c>
    </row>
    <row r="391">
      <c r="A391" s="988" t="s">
        <v>5132</v>
      </c>
      <c r="B391" s="988">
        <v>2.0250528E7</v>
      </c>
      <c r="C391" s="988" t="s">
        <v>5286</v>
      </c>
      <c r="D391" s="988">
        <v>1.0</v>
      </c>
      <c r="E391" s="988">
        <v>0.0</v>
      </c>
    </row>
    <row r="392">
      <c r="A392" s="988" t="s">
        <v>5132</v>
      </c>
      <c r="B392" s="988">
        <v>2.0250529E7</v>
      </c>
      <c r="C392" s="988" t="s">
        <v>164</v>
      </c>
      <c r="D392" s="988">
        <v>1.0</v>
      </c>
      <c r="E392" s="988">
        <v>1.0</v>
      </c>
    </row>
    <row r="393">
      <c r="A393" s="988" t="s">
        <v>5132</v>
      </c>
      <c r="B393" s="988">
        <v>2.025053E7</v>
      </c>
      <c r="C393" s="988" t="s">
        <v>164</v>
      </c>
      <c r="D393" s="988">
        <v>1.0</v>
      </c>
      <c r="E393" s="988">
        <v>0.0</v>
      </c>
    </row>
    <row r="394">
      <c r="A394" s="988" t="s">
        <v>5132</v>
      </c>
      <c r="B394" s="988">
        <v>2.0250603E7</v>
      </c>
      <c r="C394" s="988" t="s">
        <v>5186</v>
      </c>
      <c r="D394" s="988">
        <v>1.0</v>
      </c>
      <c r="E394" s="988">
        <v>1.0</v>
      </c>
    </row>
    <row r="395">
      <c r="A395" s="988" t="s">
        <v>5132</v>
      </c>
      <c r="B395" s="988">
        <v>2.0250604E7</v>
      </c>
      <c r="C395" s="988" t="s">
        <v>5186</v>
      </c>
      <c r="D395" s="988">
        <v>1.0</v>
      </c>
      <c r="E395" s="988">
        <v>1.0</v>
      </c>
    </row>
    <row r="396">
      <c r="A396" s="988" t="s">
        <v>5132</v>
      </c>
      <c r="B396" s="988">
        <v>2.0250605E7</v>
      </c>
      <c r="C396" s="988" t="s">
        <v>5286</v>
      </c>
      <c r="D396" s="988">
        <v>1.0</v>
      </c>
      <c r="E396" s="988">
        <v>0.0</v>
      </c>
    </row>
    <row r="397">
      <c r="A397" s="988" t="s">
        <v>5132</v>
      </c>
      <c r="B397" s="988">
        <v>2.0250606E7</v>
      </c>
      <c r="C397" s="988" t="s">
        <v>5286</v>
      </c>
      <c r="D397" s="988">
        <v>1.0</v>
      </c>
      <c r="E397" s="988">
        <v>1.0</v>
      </c>
    </row>
    <row r="398">
      <c r="A398" s="988" t="s">
        <v>5132</v>
      </c>
      <c r="B398" s="988">
        <v>2.0250618E7</v>
      </c>
      <c r="C398" s="988" t="s">
        <v>5286</v>
      </c>
      <c r="D398" s="988">
        <v>1.0</v>
      </c>
      <c r="E398" s="988">
        <v>0.0</v>
      </c>
    </row>
    <row r="399">
      <c r="A399" s="988" t="s">
        <v>5132</v>
      </c>
      <c r="B399" s="988">
        <v>2.0250623E7</v>
      </c>
      <c r="C399" s="988" t="s">
        <v>5286</v>
      </c>
      <c r="D399" s="988">
        <v>1.0</v>
      </c>
      <c r="E399" s="988">
        <v>0.0</v>
      </c>
    </row>
    <row r="400">
      <c r="A400" s="988" t="s">
        <v>5132</v>
      </c>
      <c r="B400" s="988">
        <v>2.0250707E7</v>
      </c>
      <c r="C400" s="988" t="s">
        <v>5286</v>
      </c>
      <c r="D400" s="988">
        <v>1.0</v>
      </c>
      <c r="E400" s="988">
        <v>0.0</v>
      </c>
    </row>
    <row r="401">
      <c r="A401" s="988" t="s">
        <v>5132</v>
      </c>
      <c r="B401" s="988">
        <v>2.0250708E7</v>
      </c>
      <c r="C401" s="988" t="s">
        <v>5286</v>
      </c>
      <c r="D401" s="988">
        <v>1.0</v>
      </c>
      <c r="E401" s="988">
        <v>0.0</v>
      </c>
    </row>
    <row r="402">
      <c r="A402" s="988" t="s">
        <v>5132</v>
      </c>
      <c r="B402" s="988">
        <v>2.0250717E7</v>
      </c>
      <c r="C402" s="988" t="s">
        <v>5286</v>
      </c>
      <c r="D402" s="988">
        <v>1.0</v>
      </c>
      <c r="E402" s="988">
        <v>0.0</v>
      </c>
    </row>
    <row r="403">
      <c r="A403" s="988" t="s">
        <v>5132</v>
      </c>
      <c r="B403" s="988">
        <v>2.0250723E7</v>
      </c>
      <c r="C403" s="988" t="s">
        <v>5286</v>
      </c>
      <c r="D403" s="988">
        <v>1.0</v>
      </c>
      <c r="E403" s="988">
        <v>0.0</v>
      </c>
    </row>
    <row r="404">
      <c r="A404" s="988" t="s">
        <v>5132</v>
      </c>
      <c r="B404" s="988">
        <v>2.0250728E7</v>
      </c>
      <c r="C404" s="988" t="s">
        <v>5286</v>
      </c>
      <c r="D404" s="988">
        <v>1.0</v>
      </c>
      <c r="E404" s="988">
        <v>0.0</v>
      </c>
    </row>
    <row r="405">
      <c r="A405" s="988" t="s">
        <v>5132</v>
      </c>
      <c r="B405" s="988">
        <v>2.0250813E7</v>
      </c>
      <c r="C405" s="988" t="s">
        <v>5286</v>
      </c>
      <c r="D405" s="988">
        <v>1.0</v>
      </c>
      <c r="E405" s="988">
        <v>0.0</v>
      </c>
    </row>
    <row r="406">
      <c r="A406" s="988" t="s">
        <v>5132</v>
      </c>
      <c r="B406" s="988">
        <v>2.0250818E7</v>
      </c>
      <c r="C406" s="988" t="s">
        <v>164</v>
      </c>
      <c r="D406" s="988">
        <v>1.0</v>
      </c>
      <c r="E406" s="988">
        <v>0.0</v>
      </c>
    </row>
    <row r="407">
      <c r="A407" s="988" t="s">
        <v>5132</v>
      </c>
      <c r="B407" s="988">
        <v>2.0250904E7</v>
      </c>
      <c r="C407" s="988" t="s">
        <v>5286</v>
      </c>
      <c r="D407" s="988">
        <v>1.0</v>
      </c>
      <c r="E407" s="988">
        <v>0.0</v>
      </c>
    </row>
    <row r="408">
      <c r="A408" s="988" t="s">
        <v>5132</v>
      </c>
      <c r="B408" s="988">
        <v>2.0250909E7</v>
      </c>
      <c r="C408" s="988" t="s">
        <v>5286</v>
      </c>
      <c r="D408" s="988">
        <v>1.0</v>
      </c>
      <c r="E408" s="988">
        <v>0.0</v>
      </c>
    </row>
    <row r="409">
      <c r="A409" s="988" t="s">
        <v>5132</v>
      </c>
      <c r="B409" s="988">
        <v>2.0250909E7</v>
      </c>
      <c r="C409" s="988" t="s">
        <v>164</v>
      </c>
      <c r="D409" s="988">
        <v>1.0</v>
      </c>
      <c r="E409" s="988">
        <v>0.0</v>
      </c>
    </row>
    <row r="410">
      <c r="A410" s="988" t="s">
        <v>5287</v>
      </c>
      <c r="B410" s="988">
        <v>2.0250123E7</v>
      </c>
      <c r="C410" s="988" t="s">
        <v>5194</v>
      </c>
      <c r="D410" s="988">
        <v>1.0</v>
      </c>
      <c r="E410" s="988">
        <v>1.0</v>
      </c>
    </row>
    <row r="411">
      <c r="A411" s="988" t="s">
        <v>5288</v>
      </c>
      <c r="B411" s="988">
        <v>2.0250104E7</v>
      </c>
      <c r="C411" s="988" t="s">
        <v>164</v>
      </c>
      <c r="D411" s="988">
        <v>1.0</v>
      </c>
      <c r="E411" s="988">
        <v>1.0</v>
      </c>
    </row>
    <row r="412">
      <c r="A412" s="988" t="s">
        <v>5289</v>
      </c>
      <c r="B412" s="988">
        <v>2.0250115E7</v>
      </c>
      <c r="C412" s="988" t="s">
        <v>164</v>
      </c>
      <c r="D412" s="988">
        <v>1.0</v>
      </c>
      <c r="E412" s="988">
        <v>1.0</v>
      </c>
    </row>
    <row r="413">
      <c r="A413" s="988" t="s">
        <v>5289</v>
      </c>
      <c r="B413" s="988">
        <v>2.0250119E7</v>
      </c>
      <c r="C413" s="988" t="s">
        <v>5194</v>
      </c>
      <c r="D413" s="988">
        <v>1.0</v>
      </c>
      <c r="E413" s="988">
        <v>1.0</v>
      </c>
    </row>
    <row r="414">
      <c r="A414" s="988" t="s">
        <v>5289</v>
      </c>
      <c r="B414" s="988">
        <v>2.0250125E7</v>
      </c>
      <c r="C414" s="988" t="s">
        <v>164</v>
      </c>
      <c r="D414" s="988">
        <v>1.0</v>
      </c>
      <c r="E414" s="988">
        <v>0.0</v>
      </c>
    </row>
    <row r="415">
      <c r="A415" s="988" t="s">
        <v>5290</v>
      </c>
      <c r="B415" s="988">
        <v>2.0250113E7</v>
      </c>
      <c r="C415" s="988" t="s">
        <v>5194</v>
      </c>
      <c r="D415" s="988">
        <v>1.0</v>
      </c>
      <c r="E415" s="988">
        <v>1.0</v>
      </c>
    </row>
    <row r="416">
      <c r="A416" s="988" t="s">
        <v>5290</v>
      </c>
      <c r="B416" s="988">
        <v>2.025021E7</v>
      </c>
      <c r="C416" s="988" t="s">
        <v>5194</v>
      </c>
      <c r="D416" s="988">
        <v>1.0</v>
      </c>
      <c r="E416" s="988">
        <v>1.0</v>
      </c>
    </row>
    <row r="417">
      <c r="A417" s="988" t="s">
        <v>5290</v>
      </c>
      <c r="B417" s="988">
        <v>2.0250215E7</v>
      </c>
      <c r="C417" s="988" t="s">
        <v>5194</v>
      </c>
      <c r="D417" s="988">
        <v>1.0</v>
      </c>
      <c r="E417" s="988">
        <v>1.0</v>
      </c>
    </row>
    <row r="418">
      <c r="A418" s="988" t="s">
        <v>5290</v>
      </c>
      <c r="B418" s="988">
        <v>2.0250315E7</v>
      </c>
      <c r="C418" s="988" t="s">
        <v>5185</v>
      </c>
      <c r="D418" s="988">
        <v>1.0</v>
      </c>
      <c r="E418" s="988">
        <v>1.0</v>
      </c>
    </row>
    <row r="419">
      <c r="A419" s="988" t="s">
        <v>5290</v>
      </c>
      <c r="B419" s="988">
        <v>2.025032E7</v>
      </c>
      <c r="C419" s="988" t="s">
        <v>5194</v>
      </c>
      <c r="D419" s="988">
        <v>1.0</v>
      </c>
      <c r="E419" s="988">
        <v>1.0</v>
      </c>
    </row>
    <row r="420">
      <c r="A420" s="988" t="s">
        <v>5290</v>
      </c>
      <c r="B420" s="988">
        <v>2.0250327E7</v>
      </c>
      <c r="C420" s="988" t="s">
        <v>5194</v>
      </c>
      <c r="D420" s="988">
        <v>1.0</v>
      </c>
      <c r="E420" s="988">
        <v>1.0</v>
      </c>
    </row>
    <row r="421">
      <c r="A421" s="988" t="s">
        <v>5291</v>
      </c>
      <c r="B421" s="988">
        <v>2.0250128E7</v>
      </c>
      <c r="C421" s="988" t="s">
        <v>5286</v>
      </c>
      <c r="D421" s="988">
        <v>1.0</v>
      </c>
      <c r="E421" s="988">
        <v>1.0</v>
      </c>
    </row>
    <row r="422">
      <c r="A422" s="988" t="s">
        <v>5291</v>
      </c>
      <c r="B422" s="988">
        <v>2.025013E7</v>
      </c>
      <c r="C422" s="988" t="s">
        <v>5286</v>
      </c>
      <c r="D422" s="988">
        <v>1.0</v>
      </c>
      <c r="E422" s="988">
        <v>1.0</v>
      </c>
    </row>
    <row r="423">
      <c r="A423" s="988" t="s">
        <v>5292</v>
      </c>
      <c r="B423" s="988">
        <v>2.0250102E7</v>
      </c>
      <c r="C423" s="988" t="s">
        <v>164</v>
      </c>
      <c r="D423" s="988">
        <v>1.0</v>
      </c>
      <c r="E423" s="988">
        <v>1.0</v>
      </c>
    </row>
    <row r="424">
      <c r="A424" s="988" t="s">
        <v>5292</v>
      </c>
      <c r="B424" s="988">
        <v>2.0250106E7</v>
      </c>
      <c r="C424" s="988" t="s">
        <v>5286</v>
      </c>
      <c r="D424" s="988">
        <v>1.0</v>
      </c>
      <c r="E424" s="988">
        <v>0.0</v>
      </c>
    </row>
    <row r="425">
      <c r="A425" s="988" t="s">
        <v>5292</v>
      </c>
      <c r="B425" s="988">
        <v>2.0250107E7</v>
      </c>
      <c r="C425" s="988" t="s">
        <v>164</v>
      </c>
      <c r="D425" s="988">
        <v>1.0</v>
      </c>
      <c r="E425" s="988">
        <v>2.0</v>
      </c>
    </row>
    <row r="426">
      <c r="A426" s="988" t="s">
        <v>5292</v>
      </c>
      <c r="B426" s="988">
        <v>2.0250108E7</v>
      </c>
      <c r="C426" s="988" t="s">
        <v>5286</v>
      </c>
      <c r="D426" s="988">
        <v>1.0</v>
      </c>
      <c r="E426" s="988">
        <v>1.0</v>
      </c>
    </row>
    <row r="427">
      <c r="A427" s="988" t="s">
        <v>5292</v>
      </c>
      <c r="B427" s="988">
        <v>2.025011E7</v>
      </c>
      <c r="C427" s="988" t="s">
        <v>164</v>
      </c>
      <c r="D427" s="988">
        <v>1.0</v>
      </c>
      <c r="E427" s="988">
        <v>1.0</v>
      </c>
    </row>
    <row r="428">
      <c r="A428" s="988" t="s">
        <v>5292</v>
      </c>
      <c r="B428" s="988">
        <v>2.0250115E7</v>
      </c>
      <c r="C428" s="988" t="s">
        <v>164</v>
      </c>
      <c r="D428" s="988">
        <v>1.0</v>
      </c>
      <c r="E428" s="988">
        <v>1.0</v>
      </c>
    </row>
    <row r="429">
      <c r="A429" s="988" t="s">
        <v>5292</v>
      </c>
      <c r="B429" s="988">
        <v>2.0250117E7</v>
      </c>
      <c r="C429" s="988" t="s">
        <v>164</v>
      </c>
      <c r="D429" s="988">
        <v>1.0</v>
      </c>
      <c r="E429" s="988">
        <v>0.0</v>
      </c>
    </row>
    <row r="430">
      <c r="A430" s="988" t="s">
        <v>5292</v>
      </c>
      <c r="B430" s="988">
        <v>2.0250121E7</v>
      </c>
      <c r="C430" s="988" t="s">
        <v>164</v>
      </c>
      <c r="D430" s="988">
        <v>1.0</v>
      </c>
      <c r="E430" s="988">
        <v>1.0</v>
      </c>
    </row>
    <row r="431">
      <c r="A431" s="988" t="s">
        <v>5292</v>
      </c>
      <c r="B431" s="988">
        <v>2.0250121E7</v>
      </c>
      <c r="C431" s="1063" t="s">
        <v>5293</v>
      </c>
      <c r="D431" s="988">
        <v>1.0</v>
      </c>
      <c r="E431" s="988">
        <v>0.0</v>
      </c>
    </row>
    <row r="432">
      <c r="A432" s="988" t="s">
        <v>5292</v>
      </c>
      <c r="B432" s="988">
        <v>2.0250123E7</v>
      </c>
      <c r="C432" s="1063" t="s">
        <v>5294</v>
      </c>
      <c r="D432" s="988">
        <v>1.0</v>
      </c>
      <c r="E432" s="988">
        <v>0.0</v>
      </c>
    </row>
    <row r="433">
      <c r="A433" s="988" t="s">
        <v>5292</v>
      </c>
      <c r="B433" s="988">
        <v>2.0250127E7</v>
      </c>
      <c r="C433" s="988" t="s">
        <v>5286</v>
      </c>
      <c r="D433" s="988">
        <v>1.0</v>
      </c>
      <c r="E433" s="988">
        <v>0.0</v>
      </c>
    </row>
    <row r="434">
      <c r="A434" s="988" t="s">
        <v>5292</v>
      </c>
      <c r="B434" s="988">
        <v>2.0250129E7</v>
      </c>
      <c r="C434" s="988" t="s">
        <v>5286</v>
      </c>
      <c r="D434" s="988">
        <v>1.0</v>
      </c>
      <c r="E434" s="988">
        <v>1.0</v>
      </c>
    </row>
    <row r="435">
      <c r="A435" s="988" t="s">
        <v>5292</v>
      </c>
      <c r="B435" s="988">
        <v>2.025013E7</v>
      </c>
      <c r="C435" s="988" t="s">
        <v>5286</v>
      </c>
      <c r="D435" s="988">
        <v>1.0</v>
      </c>
      <c r="E435" s="988">
        <v>1.0</v>
      </c>
    </row>
    <row r="436">
      <c r="A436" s="988" t="s">
        <v>5295</v>
      </c>
      <c r="B436" s="988">
        <v>2.025041E7</v>
      </c>
      <c r="C436" s="988" t="s">
        <v>5286</v>
      </c>
      <c r="D436" s="988">
        <v>1.0</v>
      </c>
      <c r="E436" s="988">
        <v>1.0</v>
      </c>
    </row>
    <row r="437">
      <c r="A437" s="988" t="s">
        <v>5295</v>
      </c>
      <c r="B437" s="988">
        <v>2.0250625E7</v>
      </c>
      <c r="C437" s="988" t="s">
        <v>5286</v>
      </c>
      <c r="D437" s="988">
        <v>1.0</v>
      </c>
      <c r="E437" s="988">
        <v>1.0</v>
      </c>
    </row>
    <row r="438">
      <c r="A438" s="988" t="s">
        <v>5295</v>
      </c>
      <c r="B438" s="988">
        <v>2.0250701E7</v>
      </c>
      <c r="C438" s="988" t="s">
        <v>5286</v>
      </c>
      <c r="D438" s="988">
        <v>1.0</v>
      </c>
      <c r="E438" s="988">
        <v>1.0</v>
      </c>
    </row>
    <row r="439">
      <c r="A439" s="988" t="s">
        <v>5295</v>
      </c>
      <c r="B439" s="988">
        <v>2.0250704E7</v>
      </c>
      <c r="C439" s="988" t="s">
        <v>5286</v>
      </c>
      <c r="D439" s="988">
        <v>1.0</v>
      </c>
      <c r="E439" s="988">
        <v>1.0</v>
      </c>
    </row>
    <row r="440">
      <c r="A440" s="988" t="s">
        <v>5295</v>
      </c>
      <c r="B440" s="988">
        <v>2.0250706E7</v>
      </c>
      <c r="C440" s="988" t="s">
        <v>5286</v>
      </c>
      <c r="D440" s="988">
        <v>1.0</v>
      </c>
      <c r="E440" s="988">
        <v>1.0</v>
      </c>
    </row>
    <row r="441">
      <c r="A441" s="988" t="s">
        <v>5295</v>
      </c>
      <c r="B441" s="988">
        <v>2.025071E7</v>
      </c>
      <c r="C441" s="988" t="s">
        <v>5286</v>
      </c>
      <c r="D441" s="988">
        <v>1.0</v>
      </c>
      <c r="E441" s="988">
        <v>1.0</v>
      </c>
    </row>
    <row r="442">
      <c r="A442" s="988" t="s">
        <v>5296</v>
      </c>
      <c r="B442" s="988">
        <v>2.0250101E7</v>
      </c>
      <c r="C442" s="988" t="s">
        <v>5286</v>
      </c>
      <c r="D442" s="988">
        <v>1.0</v>
      </c>
      <c r="E442" s="988">
        <v>2.0</v>
      </c>
    </row>
    <row r="443">
      <c r="A443" s="988" t="s">
        <v>5296</v>
      </c>
      <c r="B443" s="988">
        <v>2.0250102E7</v>
      </c>
      <c r="C443" s="988" t="s">
        <v>5286</v>
      </c>
      <c r="D443" s="988">
        <v>1.0</v>
      </c>
      <c r="E443" s="988">
        <v>2.0</v>
      </c>
    </row>
    <row r="444">
      <c r="A444" s="988" t="s">
        <v>5296</v>
      </c>
      <c r="B444" s="988">
        <v>2.0250102E7</v>
      </c>
      <c r="C444" s="1063" t="s">
        <v>5182</v>
      </c>
      <c r="D444" s="988">
        <v>1.0</v>
      </c>
      <c r="E444" s="988">
        <v>1.0</v>
      </c>
    </row>
    <row r="445">
      <c r="A445" s="988" t="s">
        <v>5296</v>
      </c>
      <c r="B445" s="988">
        <v>2.0250102E7</v>
      </c>
      <c r="C445" s="988" t="s">
        <v>5218</v>
      </c>
      <c r="D445" s="988">
        <v>1.0</v>
      </c>
      <c r="E445" s="988">
        <v>1.0</v>
      </c>
    </row>
    <row r="446">
      <c r="A446" s="988" t="s">
        <v>5296</v>
      </c>
      <c r="B446" s="988">
        <v>2.0250103E7</v>
      </c>
      <c r="C446" s="988" t="s">
        <v>5286</v>
      </c>
      <c r="D446" s="988">
        <v>1.0</v>
      </c>
      <c r="E446" s="988">
        <v>1.0</v>
      </c>
    </row>
    <row r="447">
      <c r="A447" s="988" t="s">
        <v>5296</v>
      </c>
      <c r="B447" s="988">
        <v>2.0250105E7</v>
      </c>
      <c r="C447" s="988" t="s">
        <v>5286</v>
      </c>
      <c r="D447" s="988">
        <v>1.0</v>
      </c>
      <c r="E447" s="988">
        <v>1.0</v>
      </c>
    </row>
    <row r="448">
      <c r="A448" s="988" t="s">
        <v>5296</v>
      </c>
      <c r="B448" s="988">
        <v>2.0250106E7</v>
      </c>
      <c r="C448" s="988" t="s">
        <v>5286</v>
      </c>
      <c r="D448" s="988">
        <v>1.0</v>
      </c>
      <c r="E448" s="988">
        <v>4.0</v>
      </c>
    </row>
    <row r="449">
      <c r="A449" s="988" t="s">
        <v>5296</v>
      </c>
      <c r="B449" s="988">
        <v>2.0250107E7</v>
      </c>
      <c r="C449" s="988" t="s">
        <v>5286</v>
      </c>
      <c r="D449" s="988">
        <v>1.0</v>
      </c>
      <c r="E449" s="988">
        <v>1.0</v>
      </c>
    </row>
    <row r="450">
      <c r="A450" s="988" t="s">
        <v>5296</v>
      </c>
      <c r="B450" s="988">
        <v>2.0250108E7</v>
      </c>
      <c r="C450" s="988" t="s">
        <v>5286</v>
      </c>
      <c r="D450" s="988">
        <v>1.0</v>
      </c>
      <c r="E450" s="988">
        <v>6.0</v>
      </c>
    </row>
    <row r="451">
      <c r="A451" s="988" t="s">
        <v>5296</v>
      </c>
      <c r="B451" s="988">
        <v>2.0250113E7</v>
      </c>
      <c r="C451" s="988" t="s">
        <v>5286</v>
      </c>
      <c r="D451" s="988">
        <v>1.0</v>
      </c>
      <c r="E451" s="988">
        <v>2.0</v>
      </c>
    </row>
    <row r="452">
      <c r="A452" s="988" t="s">
        <v>5296</v>
      </c>
      <c r="B452" s="988">
        <v>2.0250115E7</v>
      </c>
      <c r="C452" s="988" t="s">
        <v>5286</v>
      </c>
      <c r="D452" s="988">
        <v>1.0</v>
      </c>
      <c r="E452" s="988">
        <v>1.0</v>
      </c>
    </row>
    <row r="453">
      <c r="A453" s="988" t="s">
        <v>5296</v>
      </c>
      <c r="B453" s="988">
        <v>2.0250116E7</v>
      </c>
      <c r="C453" s="988" t="s">
        <v>5286</v>
      </c>
      <c r="D453" s="988">
        <v>1.0</v>
      </c>
      <c r="E453" s="988">
        <v>1.0</v>
      </c>
    </row>
    <row r="454">
      <c r="A454" s="988" t="s">
        <v>5296</v>
      </c>
      <c r="B454" s="988">
        <v>2.0250117E7</v>
      </c>
      <c r="C454" s="988" t="s">
        <v>5286</v>
      </c>
      <c r="D454" s="988">
        <v>1.0</v>
      </c>
      <c r="E454" s="988">
        <v>3.0</v>
      </c>
    </row>
    <row r="455">
      <c r="A455" s="988" t="s">
        <v>5296</v>
      </c>
      <c r="B455" s="988">
        <v>2.0250117E7</v>
      </c>
      <c r="C455" s="988" t="s">
        <v>164</v>
      </c>
      <c r="D455" s="988">
        <v>1.0</v>
      </c>
      <c r="E455" s="988">
        <v>1.0</v>
      </c>
    </row>
    <row r="456">
      <c r="A456" s="988" t="s">
        <v>5296</v>
      </c>
      <c r="B456" s="988">
        <v>2.0250118E7</v>
      </c>
      <c r="C456" s="988" t="s">
        <v>5286</v>
      </c>
      <c r="D456" s="988">
        <v>1.0</v>
      </c>
      <c r="E456" s="988">
        <v>1.0</v>
      </c>
    </row>
    <row r="457">
      <c r="A457" s="988" t="s">
        <v>5296</v>
      </c>
      <c r="B457" s="988">
        <v>2.0250119E7</v>
      </c>
      <c r="C457" s="988" t="s">
        <v>5286</v>
      </c>
      <c r="D457" s="988">
        <v>1.0</v>
      </c>
      <c r="E457" s="988">
        <v>1.0</v>
      </c>
    </row>
    <row r="458">
      <c r="A458" s="988" t="s">
        <v>5296</v>
      </c>
      <c r="B458" s="988">
        <v>2.025012E7</v>
      </c>
      <c r="C458" s="988" t="s">
        <v>5286</v>
      </c>
      <c r="D458" s="988">
        <v>1.0</v>
      </c>
      <c r="E458" s="988">
        <v>2.0</v>
      </c>
    </row>
    <row r="459">
      <c r="A459" s="988" t="s">
        <v>5296</v>
      </c>
      <c r="B459" s="988">
        <v>2.025012E7</v>
      </c>
      <c r="C459" s="988" t="s">
        <v>5218</v>
      </c>
      <c r="D459" s="988">
        <v>1.0</v>
      </c>
      <c r="E459" s="988">
        <v>1.0</v>
      </c>
    </row>
    <row r="460">
      <c r="A460" s="988" t="s">
        <v>5296</v>
      </c>
      <c r="B460" s="988">
        <v>2.0250121E7</v>
      </c>
      <c r="C460" s="988" t="s">
        <v>5286</v>
      </c>
      <c r="D460" s="988">
        <v>1.0</v>
      </c>
      <c r="E460" s="988">
        <v>6.0</v>
      </c>
    </row>
    <row r="461">
      <c r="A461" s="988" t="s">
        <v>5296</v>
      </c>
      <c r="B461" s="988">
        <v>2.0250123E7</v>
      </c>
      <c r="C461" s="988" t="s">
        <v>164</v>
      </c>
      <c r="D461" s="988">
        <v>1.0</v>
      </c>
      <c r="E461" s="988">
        <v>1.0</v>
      </c>
    </row>
    <row r="462">
      <c r="A462" s="988" t="s">
        <v>5296</v>
      </c>
      <c r="B462" s="988">
        <v>2.0250125E7</v>
      </c>
      <c r="C462" s="988" t="s">
        <v>5286</v>
      </c>
      <c r="D462" s="988">
        <v>1.0</v>
      </c>
      <c r="E462" s="988">
        <v>3.0</v>
      </c>
    </row>
    <row r="463">
      <c r="A463" s="988" t="s">
        <v>5296</v>
      </c>
      <c r="B463" s="988">
        <v>2.0250127E7</v>
      </c>
      <c r="C463" s="988" t="s">
        <v>5286</v>
      </c>
      <c r="D463" s="988">
        <v>1.0</v>
      </c>
      <c r="E463" s="988">
        <v>2.0</v>
      </c>
    </row>
    <row r="464">
      <c r="A464" s="988" t="s">
        <v>5296</v>
      </c>
      <c r="B464" s="988">
        <v>2.0250128E7</v>
      </c>
      <c r="C464" s="988" t="s">
        <v>5286</v>
      </c>
      <c r="D464" s="988">
        <v>1.0</v>
      </c>
      <c r="E464" s="988">
        <v>6.0</v>
      </c>
    </row>
    <row r="465">
      <c r="A465" s="988" t="s">
        <v>5296</v>
      </c>
      <c r="B465" s="988">
        <v>2.0250129E7</v>
      </c>
      <c r="C465" s="988" t="s">
        <v>5286</v>
      </c>
      <c r="D465" s="988">
        <v>1.0</v>
      </c>
      <c r="E465" s="988">
        <v>5.0</v>
      </c>
    </row>
    <row r="466">
      <c r="A466" s="988" t="s">
        <v>5296</v>
      </c>
      <c r="B466" s="988">
        <v>2.025013E7</v>
      </c>
      <c r="C466" s="988" t="s">
        <v>5286</v>
      </c>
      <c r="D466" s="988">
        <v>1.0</v>
      </c>
      <c r="E466" s="988">
        <v>5.0</v>
      </c>
    </row>
    <row r="467">
      <c r="A467" s="988" t="s">
        <v>5296</v>
      </c>
      <c r="B467" s="988">
        <v>2.0250131E7</v>
      </c>
      <c r="C467" s="988" t="s">
        <v>5286</v>
      </c>
      <c r="D467" s="988">
        <v>1.0</v>
      </c>
      <c r="E467" s="988">
        <v>1.0</v>
      </c>
    </row>
    <row r="468">
      <c r="A468" s="988" t="s">
        <v>5296</v>
      </c>
      <c r="B468" s="988">
        <v>2.0250201E7</v>
      </c>
      <c r="C468" s="988" t="s">
        <v>5286</v>
      </c>
      <c r="D468" s="988">
        <v>1.0</v>
      </c>
      <c r="E468" s="988">
        <v>1.0</v>
      </c>
    </row>
    <row r="469">
      <c r="A469" s="988" t="s">
        <v>5296</v>
      </c>
      <c r="B469" s="988">
        <v>2.0250202E7</v>
      </c>
      <c r="C469" s="988" t="s">
        <v>5286</v>
      </c>
      <c r="D469" s="988">
        <v>1.0</v>
      </c>
      <c r="E469" s="988">
        <v>3.0</v>
      </c>
    </row>
    <row r="470">
      <c r="A470" s="988" t="s">
        <v>5296</v>
      </c>
      <c r="B470" s="988">
        <v>2.0250203E7</v>
      </c>
      <c r="C470" s="988" t="s">
        <v>5286</v>
      </c>
      <c r="D470" s="988">
        <v>1.0</v>
      </c>
      <c r="E470" s="988">
        <v>2.0</v>
      </c>
    </row>
    <row r="471">
      <c r="A471" s="988" t="s">
        <v>5296</v>
      </c>
      <c r="B471" s="988">
        <v>2.0250204E7</v>
      </c>
      <c r="C471" s="988" t="s">
        <v>5286</v>
      </c>
      <c r="D471" s="988">
        <v>1.0</v>
      </c>
      <c r="E471" s="988">
        <v>3.0</v>
      </c>
    </row>
    <row r="472">
      <c r="A472" s="988" t="s">
        <v>5296</v>
      </c>
      <c r="B472" s="988">
        <v>2.0250205E7</v>
      </c>
      <c r="C472" s="988" t="s">
        <v>5286</v>
      </c>
      <c r="D472" s="988">
        <v>1.0</v>
      </c>
      <c r="E472" s="988">
        <v>4.0</v>
      </c>
    </row>
    <row r="473">
      <c r="A473" s="988" t="s">
        <v>5296</v>
      </c>
      <c r="B473" s="988">
        <v>2.0250206E7</v>
      </c>
      <c r="C473" s="1063" t="s">
        <v>5284</v>
      </c>
      <c r="D473" s="988">
        <v>1.0</v>
      </c>
      <c r="E473" s="988">
        <v>1.0</v>
      </c>
    </row>
    <row r="474">
      <c r="A474" s="988" t="s">
        <v>5296</v>
      </c>
      <c r="B474" s="988">
        <v>2.0250207E7</v>
      </c>
      <c r="C474" s="988" t="s">
        <v>5286</v>
      </c>
      <c r="D474" s="988">
        <v>1.0</v>
      </c>
      <c r="E474" s="988">
        <v>1.0</v>
      </c>
    </row>
    <row r="475">
      <c r="A475" s="988" t="s">
        <v>5296</v>
      </c>
      <c r="B475" s="988">
        <v>2.0250209E7</v>
      </c>
      <c r="C475" s="988" t="s">
        <v>5286</v>
      </c>
      <c r="D475" s="988">
        <v>1.0</v>
      </c>
      <c r="E475" s="988">
        <v>2.0</v>
      </c>
    </row>
    <row r="476">
      <c r="A476" s="988" t="s">
        <v>5296</v>
      </c>
      <c r="B476" s="988">
        <v>2.0250209E7</v>
      </c>
      <c r="C476" s="1063" t="s">
        <v>5284</v>
      </c>
      <c r="D476" s="988">
        <v>1.0</v>
      </c>
      <c r="E476" s="988">
        <v>1.0</v>
      </c>
    </row>
    <row r="477">
      <c r="A477" s="988" t="s">
        <v>5296</v>
      </c>
      <c r="B477" s="988">
        <v>2.025021E7</v>
      </c>
      <c r="C477" s="988" t="s">
        <v>5286</v>
      </c>
      <c r="D477" s="988">
        <v>1.0</v>
      </c>
      <c r="E477" s="988">
        <v>3.0</v>
      </c>
    </row>
    <row r="478">
      <c r="A478" s="988" t="s">
        <v>5296</v>
      </c>
      <c r="B478" s="988">
        <v>2.025021E7</v>
      </c>
      <c r="C478" s="988" t="s">
        <v>164</v>
      </c>
      <c r="D478" s="988">
        <v>1.0</v>
      </c>
      <c r="E478" s="988">
        <v>1.0</v>
      </c>
    </row>
    <row r="479">
      <c r="A479" s="988" t="s">
        <v>5296</v>
      </c>
      <c r="B479" s="988">
        <v>2.0250211E7</v>
      </c>
      <c r="C479" s="988" t="s">
        <v>5286</v>
      </c>
      <c r="D479" s="988">
        <v>1.0</v>
      </c>
      <c r="E479" s="988">
        <v>2.0</v>
      </c>
    </row>
    <row r="480">
      <c r="A480" s="988" t="s">
        <v>5296</v>
      </c>
      <c r="B480" s="988">
        <v>2.0250211E7</v>
      </c>
      <c r="C480" s="988" t="s">
        <v>164</v>
      </c>
      <c r="D480" s="988">
        <v>1.0</v>
      </c>
      <c r="E480" s="988">
        <v>3.0</v>
      </c>
    </row>
    <row r="481">
      <c r="A481" s="988" t="s">
        <v>5296</v>
      </c>
      <c r="B481" s="988">
        <v>2.0250211E7</v>
      </c>
      <c r="C481" s="1063" t="s">
        <v>5284</v>
      </c>
      <c r="D481" s="988">
        <v>1.0</v>
      </c>
      <c r="E481" s="988">
        <v>1.0</v>
      </c>
    </row>
    <row r="482">
      <c r="A482" s="988" t="s">
        <v>5296</v>
      </c>
      <c r="B482" s="988">
        <v>2.0250211E7</v>
      </c>
      <c r="C482" s="1063" t="s">
        <v>5297</v>
      </c>
      <c r="D482" s="988">
        <v>1.0</v>
      </c>
      <c r="E482" s="988">
        <v>1.0</v>
      </c>
    </row>
    <row r="483">
      <c r="A483" s="988" t="s">
        <v>5296</v>
      </c>
      <c r="B483" s="988">
        <v>2.0250212E7</v>
      </c>
      <c r="C483" s="1063" t="s">
        <v>5284</v>
      </c>
      <c r="D483" s="988">
        <v>1.0</v>
      </c>
      <c r="E483" s="988">
        <v>1.0</v>
      </c>
    </row>
    <row r="484">
      <c r="A484" s="988" t="s">
        <v>5296</v>
      </c>
      <c r="B484" s="988">
        <v>2.0250213E7</v>
      </c>
      <c r="C484" s="988" t="s">
        <v>5286</v>
      </c>
      <c r="D484" s="988">
        <v>1.0</v>
      </c>
      <c r="E484" s="988">
        <v>5.0</v>
      </c>
    </row>
    <row r="485">
      <c r="A485" s="988" t="s">
        <v>5296</v>
      </c>
      <c r="B485" s="988">
        <v>2.0250213E7</v>
      </c>
      <c r="C485" s="1063" t="s">
        <v>5284</v>
      </c>
      <c r="D485" s="988">
        <v>1.0</v>
      </c>
      <c r="E485" s="988">
        <v>1.0</v>
      </c>
    </row>
    <row r="486">
      <c r="A486" s="988" t="s">
        <v>5296</v>
      </c>
      <c r="B486" s="988">
        <v>2.0250214E7</v>
      </c>
      <c r="C486" s="988" t="s">
        <v>5286</v>
      </c>
      <c r="D486" s="988">
        <v>1.0</v>
      </c>
      <c r="E486" s="988">
        <v>7.0</v>
      </c>
    </row>
    <row r="487">
      <c r="A487" s="988" t="s">
        <v>5296</v>
      </c>
      <c r="B487" s="988">
        <v>2.0250214E7</v>
      </c>
      <c r="C487" s="1063" t="s">
        <v>5284</v>
      </c>
      <c r="D487" s="988">
        <v>1.0</v>
      </c>
      <c r="E487" s="988">
        <v>1.0</v>
      </c>
    </row>
    <row r="488">
      <c r="A488" s="988" t="s">
        <v>5296</v>
      </c>
      <c r="B488" s="988">
        <v>2.0250215E7</v>
      </c>
      <c r="C488" s="988" t="s">
        <v>5286</v>
      </c>
      <c r="D488" s="988">
        <v>1.0</v>
      </c>
      <c r="E488" s="988">
        <v>2.0</v>
      </c>
    </row>
    <row r="489">
      <c r="A489" s="988" t="s">
        <v>5296</v>
      </c>
      <c r="B489" s="988">
        <v>2.0250216E7</v>
      </c>
      <c r="C489" s="988" t="s">
        <v>5286</v>
      </c>
      <c r="D489" s="988">
        <v>1.0</v>
      </c>
      <c r="E489" s="988">
        <v>1.0</v>
      </c>
    </row>
    <row r="490">
      <c r="A490" s="988" t="s">
        <v>5296</v>
      </c>
      <c r="B490" s="988">
        <v>2.0250217E7</v>
      </c>
      <c r="C490" s="988" t="s">
        <v>164</v>
      </c>
      <c r="D490" s="988">
        <v>1.0</v>
      </c>
      <c r="E490" s="988">
        <v>1.0</v>
      </c>
    </row>
    <row r="491">
      <c r="A491" s="988" t="s">
        <v>5296</v>
      </c>
      <c r="B491" s="988">
        <v>2.0250218E7</v>
      </c>
      <c r="C491" s="988" t="s">
        <v>5286</v>
      </c>
      <c r="D491" s="988">
        <v>1.0</v>
      </c>
      <c r="E491" s="988">
        <v>4.0</v>
      </c>
    </row>
    <row r="492">
      <c r="A492" s="988" t="s">
        <v>5296</v>
      </c>
      <c r="B492" s="988">
        <v>2.0250218E7</v>
      </c>
      <c r="C492" s="988" t="s">
        <v>164</v>
      </c>
      <c r="D492" s="988">
        <v>1.0</v>
      </c>
      <c r="E492" s="988">
        <v>1.0</v>
      </c>
    </row>
    <row r="493">
      <c r="A493" s="988" t="s">
        <v>5296</v>
      </c>
      <c r="B493" s="988">
        <v>2.0250219E7</v>
      </c>
      <c r="C493" s="988" t="s">
        <v>5286</v>
      </c>
      <c r="D493" s="988">
        <v>1.0</v>
      </c>
      <c r="E493" s="988">
        <v>5.0</v>
      </c>
    </row>
    <row r="494">
      <c r="A494" s="988" t="s">
        <v>5296</v>
      </c>
      <c r="B494" s="988">
        <v>2.0250219E7</v>
      </c>
      <c r="C494" s="988" t="s">
        <v>164</v>
      </c>
      <c r="D494" s="988">
        <v>1.0</v>
      </c>
      <c r="E494" s="988">
        <v>1.0</v>
      </c>
    </row>
    <row r="495">
      <c r="A495" s="988" t="s">
        <v>5296</v>
      </c>
      <c r="B495" s="988">
        <v>2.025022E7</v>
      </c>
      <c r="C495" s="988" t="s">
        <v>164</v>
      </c>
      <c r="D495" s="988">
        <v>1.0</v>
      </c>
      <c r="E495" s="988">
        <v>1.0</v>
      </c>
    </row>
    <row r="496">
      <c r="A496" s="988" t="s">
        <v>5296</v>
      </c>
      <c r="B496" s="988">
        <v>2.0250221E7</v>
      </c>
      <c r="C496" s="988" t="s">
        <v>5286</v>
      </c>
      <c r="D496" s="988">
        <v>1.0</v>
      </c>
      <c r="E496" s="988">
        <v>2.0</v>
      </c>
    </row>
    <row r="497">
      <c r="A497" s="988" t="s">
        <v>5296</v>
      </c>
      <c r="B497" s="988">
        <v>2.0250221E7</v>
      </c>
      <c r="C497" s="988" t="s">
        <v>164</v>
      </c>
      <c r="D497" s="988">
        <v>1.0</v>
      </c>
      <c r="E497" s="988">
        <v>1.0</v>
      </c>
    </row>
    <row r="498">
      <c r="A498" s="988" t="s">
        <v>5296</v>
      </c>
      <c r="B498" s="988">
        <v>2.0250225E7</v>
      </c>
      <c r="C498" s="988" t="s">
        <v>5286</v>
      </c>
      <c r="D498" s="988">
        <v>1.0</v>
      </c>
      <c r="E498" s="988">
        <v>8.0</v>
      </c>
    </row>
    <row r="499">
      <c r="A499" s="988" t="s">
        <v>5296</v>
      </c>
      <c r="B499" s="988">
        <v>2.0250225E7</v>
      </c>
      <c r="C499" s="1063" t="s">
        <v>5284</v>
      </c>
      <c r="D499" s="988">
        <v>1.0</v>
      </c>
      <c r="E499" s="988">
        <v>1.0</v>
      </c>
    </row>
    <row r="500">
      <c r="A500" s="988" t="s">
        <v>5296</v>
      </c>
      <c r="B500" s="988">
        <v>2.0250226E7</v>
      </c>
      <c r="C500" s="1063" t="s">
        <v>5284</v>
      </c>
      <c r="D500" s="988">
        <v>1.0</v>
      </c>
      <c r="E500" s="988">
        <v>1.0</v>
      </c>
    </row>
    <row r="501">
      <c r="A501" s="988" t="s">
        <v>5296</v>
      </c>
      <c r="B501" s="988">
        <v>2.0250227E7</v>
      </c>
      <c r="C501" s="988" t="s">
        <v>164</v>
      </c>
      <c r="D501" s="988">
        <v>1.0</v>
      </c>
      <c r="E501" s="988">
        <v>1.0</v>
      </c>
    </row>
    <row r="502">
      <c r="A502" s="988" t="s">
        <v>5296</v>
      </c>
      <c r="B502" s="988">
        <v>2.0250227E7</v>
      </c>
      <c r="C502" s="1063" t="s">
        <v>5284</v>
      </c>
      <c r="D502" s="988">
        <v>1.0</v>
      </c>
      <c r="E502" s="988">
        <v>1.0</v>
      </c>
    </row>
    <row r="503">
      <c r="A503" s="988" t="s">
        <v>5296</v>
      </c>
      <c r="B503" s="988">
        <v>2.0250228E7</v>
      </c>
      <c r="C503" s="988" t="s">
        <v>5286</v>
      </c>
      <c r="D503" s="988">
        <v>1.0</v>
      </c>
      <c r="E503" s="988">
        <v>1.0</v>
      </c>
    </row>
    <row r="504">
      <c r="A504" s="988" t="s">
        <v>5296</v>
      </c>
      <c r="B504" s="988">
        <v>2.0250228E7</v>
      </c>
      <c r="C504" s="1063" t="s">
        <v>5284</v>
      </c>
      <c r="D504" s="988">
        <v>1.0</v>
      </c>
      <c r="E504" s="988">
        <v>1.0</v>
      </c>
    </row>
    <row r="505">
      <c r="A505" s="988" t="s">
        <v>5296</v>
      </c>
      <c r="B505" s="988">
        <v>2.0250228E7</v>
      </c>
      <c r="C505" s="988" t="s">
        <v>5218</v>
      </c>
      <c r="D505" s="988">
        <v>1.0</v>
      </c>
      <c r="E505" s="988">
        <v>1.0</v>
      </c>
    </row>
    <row r="506">
      <c r="A506" s="988" t="s">
        <v>5296</v>
      </c>
      <c r="B506" s="988">
        <v>2.0250301E7</v>
      </c>
      <c r="C506" s="988" t="s">
        <v>164</v>
      </c>
      <c r="D506" s="988">
        <v>1.0</v>
      </c>
      <c r="E506" s="988">
        <v>1.0</v>
      </c>
    </row>
    <row r="507">
      <c r="A507" s="988" t="s">
        <v>5296</v>
      </c>
      <c r="B507" s="988">
        <v>2.0250302E7</v>
      </c>
      <c r="C507" s="988" t="s">
        <v>5286</v>
      </c>
      <c r="D507" s="988">
        <v>1.0</v>
      </c>
      <c r="E507" s="988">
        <v>1.0</v>
      </c>
    </row>
    <row r="508">
      <c r="A508" s="988" t="s">
        <v>5296</v>
      </c>
      <c r="B508" s="988">
        <v>2.0250303E7</v>
      </c>
      <c r="C508" s="988" t="s">
        <v>5286</v>
      </c>
      <c r="D508" s="988">
        <v>1.0</v>
      </c>
      <c r="E508" s="988">
        <v>2.0</v>
      </c>
    </row>
    <row r="509">
      <c r="A509" s="988" t="s">
        <v>5296</v>
      </c>
      <c r="B509" s="988">
        <v>2.0250305E7</v>
      </c>
      <c r="C509" s="988" t="s">
        <v>5286</v>
      </c>
      <c r="D509" s="988">
        <v>1.0</v>
      </c>
      <c r="E509" s="988">
        <v>5.0</v>
      </c>
    </row>
    <row r="510">
      <c r="A510" s="988" t="s">
        <v>5296</v>
      </c>
      <c r="B510" s="988">
        <v>2.0250305E7</v>
      </c>
      <c r="C510" s="988" t="s">
        <v>5218</v>
      </c>
      <c r="D510" s="988">
        <v>1.0</v>
      </c>
      <c r="E510" s="988">
        <v>1.0</v>
      </c>
    </row>
    <row r="511">
      <c r="A511" s="988" t="s">
        <v>5296</v>
      </c>
      <c r="B511" s="988">
        <v>2.0250306E7</v>
      </c>
      <c r="C511" s="988" t="s">
        <v>5286</v>
      </c>
      <c r="D511" s="988">
        <v>1.0</v>
      </c>
      <c r="E511" s="988">
        <v>3.0</v>
      </c>
    </row>
    <row r="512">
      <c r="A512" s="988" t="s">
        <v>5296</v>
      </c>
      <c r="B512" s="988">
        <v>2.0250306E7</v>
      </c>
      <c r="C512" s="1063" t="s">
        <v>5182</v>
      </c>
      <c r="D512" s="988">
        <v>1.0</v>
      </c>
      <c r="E512" s="988">
        <v>1.0</v>
      </c>
    </row>
    <row r="513">
      <c r="A513" s="988" t="s">
        <v>5296</v>
      </c>
      <c r="B513" s="988">
        <v>2.0250306E7</v>
      </c>
      <c r="C513" s="988" t="s">
        <v>5218</v>
      </c>
      <c r="D513" s="988">
        <v>1.0</v>
      </c>
      <c r="E513" s="988">
        <v>1.0</v>
      </c>
    </row>
    <row r="514">
      <c r="A514" s="988" t="s">
        <v>5296</v>
      </c>
      <c r="B514" s="988">
        <v>2.0250307E7</v>
      </c>
      <c r="C514" s="988" t="s">
        <v>5286</v>
      </c>
      <c r="D514" s="988">
        <v>1.0</v>
      </c>
      <c r="E514" s="988">
        <v>1.0</v>
      </c>
    </row>
    <row r="515">
      <c r="A515" s="988" t="s">
        <v>5296</v>
      </c>
      <c r="B515" s="988">
        <v>2.0250307E7</v>
      </c>
      <c r="C515" s="1063" t="s">
        <v>5182</v>
      </c>
      <c r="D515" s="988">
        <v>1.0</v>
      </c>
      <c r="E515" s="988">
        <v>1.0</v>
      </c>
    </row>
    <row r="516">
      <c r="A516" s="988" t="s">
        <v>5296</v>
      </c>
      <c r="B516" s="988">
        <v>2.0250309E7</v>
      </c>
      <c r="C516" s="988" t="s">
        <v>5286</v>
      </c>
      <c r="D516" s="988">
        <v>1.0</v>
      </c>
      <c r="E516" s="988">
        <v>2.0</v>
      </c>
    </row>
    <row r="517">
      <c r="A517" s="988" t="s">
        <v>5296</v>
      </c>
      <c r="B517" s="988">
        <v>2.025031E7</v>
      </c>
      <c r="C517" s="988" t="s">
        <v>5286</v>
      </c>
      <c r="D517" s="988">
        <v>1.0</v>
      </c>
      <c r="E517" s="988">
        <v>5.0</v>
      </c>
    </row>
    <row r="518">
      <c r="A518" s="988" t="s">
        <v>5296</v>
      </c>
      <c r="B518" s="988">
        <v>2.0250311E7</v>
      </c>
      <c r="C518" s="988" t="s">
        <v>5286</v>
      </c>
      <c r="D518" s="988">
        <v>1.0</v>
      </c>
      <c r="E518" s="988">
        <v>10.0</v>
      </c>
    </row>
    <row r="519">
      <c r="A519" s="988" t="s">
        <v>5296</v>
      </c>
      <c r="B519" s="988">
        <v>2.0250314E7</v>
      </c>
      <c r="C519" s="988" t="s">
        <v>5286</v>
      </c>
      <c r="D519" s="988">
        <v>1.0</v>
      </c>
      <c r="E519" s="988">
        <v>10.0</v>
      </c>
    </row>
    <row r="520">
      <c r="A520" s="988" t="s">
        <v>5296</v>
      </c>
      <c r="B520" s="988">
        <v>2.0250315E7</v>
      </c>
      <c r="C520" s="988" t="s">
        <v>5286</v>
      </c>
      <c r="D520" s="988">
        <v>1.0</v>
      </c>
      <c r="E520" s="988">
        <v>5.0</v>
      </c>
    </row>
    <row r="521">
      <c r="A521" s="988" t="s">
        <v>5296</v>
      </c>
      <c r="B521" s="988">
        <v>2.0250316E7</v>
      </c>
      <c r="C521" s="988" t="s">
        <v>5286</v>
      </c>
      <c r="D521" s="988">
        <v>1.0</v>
      </c>
      <c r="E521" s="988">
        <v>2.0</v>
      </c>
    </row>
    <row r="522">
      <c r="A522" s="988" t="s">
        <v>5296</v>
      </c>
      <c r="B522" s="988">
        <v>2.0250318E7</v>
      </c>
      <c r="C522" s="988" t="s">
        <v>5286</v>
      </c>
      <c r="D522" s="988">
        <v>1.0</v>
      </c>
      <c r="E522" s="988">
        <v>3.0</v>
      </c>
    </row>
    <row r="523">
      <c r="A523" s="988" t="s">
        <v>5296</v>
      </c>
      <c r="B523" s="988">
        <v>2.0250318E7</v>
      </c>
      <c r="C523" s="988" t="s">
        <v>5218</v>
      </c>
      <c r="D523" s="988">
        <v>1.0</v>
      </c>
      <c r="E523" s="988">
        <v>1.0</v>
      </c>
    </row>
    <row r="524">
      <c r="A524" s="988" t="s">
        <v>5296</v>
      </c>
      <c r="B524" s="988">
        <v>2.0250319E7</v>
      </c>
      <c r="C524" s="988" t="s">
        <v>5286</v>
      </c>
      <c r="D524" s="988">
        <v>1.0</v>
      </c>
      <c r="E524" s="988">
        <v>5.0</v>
      </c>
    </row>
    <row r="525">
      <c r="A525" s="988" t="s">
        <v>5296</v>
      </c>
      <c r="B525" s="988">
        <v>2.025032E7</v>
      </c>
      <c r="C525" s="988" t="s">
        <v>5286</v>
      </c>
      <c r="D525" s="988">
        <v>1.0</v>
      </c>
      <c r="E525" s="988">
        <v>6.0</v>
      </c>
    </row>
    <row r="526">
      <c r="A526" s="988" t="s">
        <v>5296</v>
      </c>
      <c r="B526" s="988">
        <v>2.0250321E7</v>
      </c>
      <c r="C526" s="988" t="s">
        <v>5286</v>
      </c>
      <c r="D526" s="988">
        <v>1.0</v>
      </c>
      <c r="E526" s="988">
        <v>3.0</v>
      </c>
    </row>
    <row r="527">
      <c r="A527" s="988" t="s">
        <v>5296</v>
      </c>
      <c r="B527" s="988">
        <v>2.0250321E7</v>
      </c>
      <c r="C527" s="988" t="s">
        <v>164</v>
      </c>
      <c r="D527" s="988">
        <v>1.0</v>
      </c>
      <c r="E527" s="988">
        <v>1.0</v>
      </c>
    </row>
    <row r="528">
      <c r="A528" s="988" t="s">
        <v>5296</v>
      </c>
      <c r="B528" s="988">
        <v>2.0250322E7</v>
      </c>
      <c r="C528" s="988" t="s">
        <v>5286</v>
      </c>
      <c r="D528" s="988">
        <v>1.0</v>
      </c>
      <c r="E528" s="988">
        <v>1.0</v>
      </c>
    </row>
    <row r="529">
      <c r="A529" s="988" t="s">
        <v>5296</v>
      </c>
      <c r="B529" s="988">
        <v>2.0250323E7</v>
      </c>
      <c r="C529" s="988" t="s">
        <v>5286</v>
      </c>
      <c r="D529" s="988">
        <v>1.0</v>
      </c>
      <c r="E529" s="988">
        <v>1.0</v>
      </c>
    </row>
    <row r="530">
      <c r="A530" s="988" t="s">
        <v>5296</v>
      </c>
      <c r="B530" s="988">
        <v>2.0250325E7</v>
      </c>
      <c r="C530" s="988" t="s">
        <v>5286</v>
      </c>
      <c r="D530" s="988">
        <v>1.0</v>
      </c>
      <c r="E530" s="988">
        <v>3.0</v>
      </c>
    </row>
    <row r="531">
      <c r="A531" s="988" t="s">
        <v>5296</v>
      </c>
      <c r="B531" s="988">
        <v>2.0250325E7</v>
      </c>
      <c r="C531" s="1063" t="s">
        <v>5166</v>
      </c>
      <c r="D531" s="988">
        <v>1.0</v>
      </c>
      <c r="E531" s="988">
        <v>1.0</v>
      </c>
    </row>
    <row r="532">
      <c r="A532" s="988" t="s">
        <v>5296</v>
      </c>
      <c r="B532" s="988">
        <v>2.0250326E7</v>
      </c>
      <c r="C532" s="988" t="s">
        <v>5286</v>
      </c>
      <c r="D532" s="988">
        <v>1.0</v>
      </c>
      <c r="E532" s="988">
        <v>7.0</v>
      </c>
    </row>
    <row r="533">
      <c r="A533" s="988" t="s">
        <v>5296</v>
      </c>
      <c r="B533" s="988">
        <v>2.0250326E7</v>
      </c>
      <c r="C533" s="988" t="s">
        <v>5218</v>
      </c>
      <c r="D533" s="988">
        <v>1.0</v>
      </c>
      <c r="E533" s="988">
        <v>1.0</v>
      </c>
    </row>
    <row r="534">
      <c r="A534" s="988" t="s">
        <v>5296</v>
      </c>
      <c r="B534" s="988">
        <v>2.0250327E7</v>
      </c>
      <c r="C534" s="988" t="s">
        <v>5286</v>
      </c>
      <c r="D534" s="988">
        <v>1.0</v>
      </c>
      <c r="E534" s="988">
        <v>5.0</v>
      </c>
    </row>
    <row r="535">
      <c r="A535" s="988" t="s">
        <v>5296</v>
      </c>
      <c r="B535" s="988">
        <v>2.0250328E7</v>
      </c>
      <c r="C535" s="988" t="s">
        <v>5286</v>
      </c>
      <c r="D535" s="988">
        <v>1.0</v>
      </c>
      <c r="E535" s="988">
        <v>5.0</v>
      </c>
    </row>
    <row r="536">
      <c r="A536" s="988" t="s">
        <v>5296</v>
      </c>
      <c r="B536" s="988">
        <v>2.0250328E7</v>
      </c>
      <c r="C536" s="1063" t="s">
        <v>5178</v>
      </c>
      <c r="D536" s="988">
        <v>1.0</v>
      </c>
      <c r="E536" s="988">
        <v>1.0</v>
      </c>
    </row>
    <row r="537">
      <c r="A537" s="988" t="s">
        <v>5296</v>
      </c>
      <c r="B537" s="988">
        <v>2.0250329E7</v>
      </c>
      <c r="C537" s="988" t="s">
        <v>5286</v>
      </c>
      <c r="D537" s="988">
        <v>1.0</v>
      </c>
      <c r="E537" s="988">
        <v>2.0</v>
      </c>
    </row>
    <row r="538">
      <c r="A538" s="988" t="s">
        <v>5296</v>
      </c>
      <c r="B538" s="988">
        <v>2.025033E7</v>
      </c>
      <c r="C538" s="988" t="s">
        <v>5286</v>
      </c>
      <c r="D538" s="988">
        <v>1.0</v>
      </c>
      <c r="E538" s="988">
        <v>3.0</v>
      </c>
    </row>
    <row r="539">
      <c r="A539" s="988" t="s">
        <v>5296</v>
      </c>
      <c r="B539" s="988">
        <v>2.025033E7</v>
      </c>
      <c r="C539" s="988" t="s">
        <v>5218</v>
      </c>
      <c r="D539" s="988">
        <v>1.0</v>
      </c>
      <c r="E539" s="988">
        <v>1.0</v>
      </c>
    </row>
    <row r="540">
      <c r="A540" s="988" t="s">
        <v>5296</v>
      </c>
      <c r="B540" s="988">
        <v>2.0250331E7</v>
      </c>
      <c r="C540" s="988" t="s">
        <v>5286</v>
      </c>
      <c r="D540" s="988">
        <v>1.0</v>
      </c>
      <c r="E540" s="988">
        <v>3.0</v>
      </c>
    </row>
    <row r="541">
      <c r="A541" s="988" t="s">
        <v>5296</v>
      </c>
      <c r="B541" s="988">
        <v>2.0250331E7</v>
      </c>
      <c r="C541" s="988" t="s">
        <v>5218</v>
      </c>
      <c r="D541" s="988">
        <v>1.0</v>
      </c>
      <c r="E541" s="988">
        <v>1.0</v>
      </c>
    </row>
    <row r="542">
      <c r="A542" s="988" t="s">
        <v>5296</v>
      </c>
      <c r="B542" s="988">
        <v>2.0250401E7</v>
      </c>
      <c r="C542" s="988" t="s">
        <v>5286</v>
      </c>
      <c r="D542" s="988">
        <v>1.0</v>
      </c>
      <c r="E542" s="988">
        <v>2.0</v>
      </c>
    </row>
    <row r="543">
      <c r="A543" s="988" t="s">
        <v>5296</v>
      </c>
      <c r="B543" s="988">
        <v>2.0250402E7</v>
      </c>
      <c r="C543" s="988" t="s">
        <v>5286</v>
      </c>
      <c r="D543" s="988">
        <v>1.0</v>
      </c>
      <c r="E543" s="988">
        <v>1.0</v>
      </c>
    </row>
    <row r="544">
      <c r="A544" s="988" t="s">
        <v>5296</v>
      </c>
      <c r="B544" s="988">
        <v>2.0250403E7</v>
      </c>
      <c r="C544" s="988" t="s">
        <v>5286</v>
      </c>
      <c r="D544" s="988">
        <v>1.0</v>
      </c>
      <c r="E544" s="988">
        <v>3.0</v>
      </c>
    </row>
    <row r="545">
      <c r="A545" s="988" t="s">
        <v>5296</v>
      </c>
      <c r="B545" s="988">
        <v>2.0250404E7</v>
      </c>
      <c r="C545" s="988" t="s">
        <v>5286</v>
      </c>
      <c r="D545" s="988">
        <v>1.0</v>
      </c>
      <c r="E545" s="988">
        <v>2.0</v>
      </c>
    </row>
    <row r="546">
      <c r="A546" s="988" t="s">
        <v>5296</v>
      </c>
      <c r="B546" s="988">
        <v>2.0250404E7</v>
      </c>
      <c r="C546" s="988" t="s">
        <v>164</v>
      </c>
      <c r="D546" s="988">
        <v>1.0</v>
      </c>
      <c r="E546" s="988">
        <v>2.0</v>
      </c>
    </row>
    <row r="547">
      <c r="A547" s="988" t="s">
        <v>5296</v>
      </c>
      <c r="B547" s="988">
        <v>2.0250405E7</v>
      </c>
      <c r="C547" s="988" t="s">
        <v>5286</v>
      </c>
      <c r="D547" s="988">
        <v>1.0</v>
      </c>
      <c r="E547" s="988">
        <v>2.0</v>
      </c>
    </row>
    <row r="548">
      <c r="A548" s="988" t="s">
        <v>5296</v>
      </c>
      <c r="B548" s="988">
        <v>2.0250406E7</v>
      </c>
      <c r="C548" s="988" t="s">
        <v>5286</v>
      </c>
      <c r="D548" s="988">
        <v>1.0</v>
      </c>
      <c r="E548" s="988">
        <v>2.0</v>
      </c>
    </row>
    <row r="549">
      <c r="A549" s="988" t="s">
        <v>5296</v>
      </c>
      <c r="B549" s="988">
        <v>2.0250406E7</v>
      </c>
      <c r="C549" s="988" t="s">
        <v>164</v>
      </c>
      <c r="D549" s="988">
        <v>1.0</v>
      </c>
      <c r="E549" s="988">
        <v>1.0</v>
      </c>
    </row>
    <row r="550">
      <c r="A550" s="988" t="s">
        <v>5296</v>
      </c>
      <c r="B550" s="988">
        <v>2.0250407E7</v>
      </c>
      <c r="C550" s="988" t="s">
        <v>5286</v>
      </c>
      <c r="D550" s="988">
        <v>1.0</v>
      </c>
      <c r="E550" s="988">
        <v>3.0</v>
      </c>
    </row>
    <row r="551">
      <c r="A551" s="988" t="s">
        <v>5296</v>
      </c>
      <c r="B551" s="988">
        <v>2.0250408E7</v>
      </c>
      <c r="C551" s="988" t="s">
        <v>5286</v>
      </c>
      <c r="D551" s="988">
        <v>1.0</v>
      </c>
      <c r="E551" s="988">
        <v>3.0</v>
      </c>
    </row>
    <row r="552">
      <c r="A552" s="988" t="s">
        <v>5296</v>
      </c>
      <c r="B552" s="988">
        <v>2.0250409E7</v>
      </c>
      <c r="C552" s="988" t="s">
        <v>5286</v>
      </c>
      <c r="D552" s="988">
        <v>1.0</v>
      </c>
      <c r="E552" s="988">
        <v>4.0</v>
      </c>
    </row>
    <row r="553">
      <c r="A553" s="988" t="s">
        <v>5296</v>
      </c>
      <c r="B553" s="988">
        <v>2.025041E7</v>
      </c>
      <c r="C553" s="988" t="s">
        <v>5286</v>
      </c>
      <c r="D553" s="988">
        <v>1.0</v>
      </c>
      <c r="E553" s="988">
        <v>3.0</v>
      </c>
    </row>
    <row r="554">
      <c r="A554" s="988" t="s">
        <v>5296</v>
      </c>
      <c r="B554" s="988">
        <v>2.0250411E7</v>
      </c>
      <c r="C554" s="988" t="s">
        <v>164</v>
      </c>
      <c r="D554" s="988">
        <v>1.0</v>
      </c>
      <c r="E554" s="988">
        <v>1.0</v>
      </c>
    </row>
    <row r="555">
      <c r="A555" s="988" t="s">
        <v>5296</v>
      </c>
      <c r="B555" s="988">
        <v>2.0250412E7</v>
      </c>
      <c r="C555" s="988" t="s">
        <v>5286</v>
      </c>
      <c r="D555" s="988">
        <v>1.0</v>
      </c>
      <c r="E555" s="988">
        <v>4.0</v>
      </c>
    </row>
    <row r="556">
      <c r="A556" s="988" t="s">
        <v>5296</v>
      </c>
      <c r="B556" s="988">
        <v>2.0250414E7</v>
      </c>
      <c r="C556" s="988" t="s">
        <v>5286</v>
      </c>
      <c r="D556" s="988">
        <v>1.0</v>
      </c>
      <c r="E556" s="988">
        <v>5.0</v>
      </c>
    </row>
    <row r="557">
      <c r="A557" s="988" t="s">
        <v>5296</v>
      </c>
      <c r="B557" s="988">
        <v>2.0250414E7</v>
      </c>
      <c r="C557" s="1063" t="s">
        <v>5146</v>
      </c>
      <c r="D557" s="988">
        <v>1.0</v>
      </c>
      <c r="E557" s="988">
        <v>1.0</v>
      </c>
    </row>
    <row r="558">
      <c r="A558" s="988" t="s">
        <v>5296</v>
      </c>
      <c r="B558" s="988">
        <v>2.0250415E7</v>
      </c>
      <c r="C558" s="988" t="s">
        <v>5286</v>
      </c>
      <c r="D558" s="988">
        <v>1.0</v>
      </c>
      <c r="E558" s="988">
        <v>7.0</v>
      </c>
    </row>
    <row r="559">
      <c r="A559" s="988" t="s">
        <v>5296</v>
      </c>
      <c r="B559" s="988">
        <v>2.0250417E7</v>
      </c>
      <c r="C559" s="988" t="s">
        <v>5286</v>
      </c>
      <c r="D559" s="988">
        <v>1.0</v>
      </c>
      <c r="E559" s="988">
        <v>3.0</v>
      </c>
    </row>
    <row r="560">
      <c r="A560" s="988" t="s">
        <v>5296</v>
      </c>
      <c r="B560" s="988">
        <v>2.0250417E7</v>
      </c>
      <c r="C560" s="988" t="s">
        <v>164</v>
      </c>
      <c r="D560" s="988">
        <v>1.0</v>
      </c>
      <c r="E560" s="988">
        <v>1.0</v>
      </c>
    </row>
    <row r="561">
      <c r="A561" s="988" t="s">
        <v>5296</v>
      </c>
      <c r="B561" s="988">
        <v>2.0250418E7</v>
      </c>
      <c r="C561" s="988" t="s">
        <v>5286</v>
      </c>
      <c r="D561" s="988">
        <v>1.0</v>
      </c>
      <c r="E561" s="988">
        <v>2.0</v>
      </c>
    </row>
    <row r="562">
      <c r="A562" s="988" t="s">
        <v>5296</v>
      </c>
      <c r="B562" s="988">
        <v>2.0250419E7</v>
      </c>
      <c r="C562" s="988" t="s">
        <v>5286</v>
      </c>
      <c r="D562" s="988">
        <v>1.0</v>
      </c>
      <c r="E562" s="988">
        <v>1.0</v>
      </c>
    </row>
    <row r="563">
      <c r="A563" s="988" t="s">
        <v>5296</v>
      </c>
      <c r="B563" s="988">
        <v>2.025042E7</v>
      </c>
      <c r="C563" s="988" t="s">
        <v>5286</v>
      </c>
      <c r="D563" s="988">
        <v>1.0</v>
      </c>
      <c r="E563" s="988">
        <v>4.0</v>
      </c>
    </row>
    <row r="564">
      <c r="A564" s="988" t="s">
        <v>5296</v>
      </c>
      <c r="B564" s="988">
        <v>2.0250421E7</v>
      </c>
      <c r="C564" s="988" t="s">
        <v>164</v>
      </c>
      <c r="D564" s="988">
        <v>1.0</v>
      </c>
      <c r="E564" s="988">
        <v>1.0</v>
      </c>
    </row>
    <row r="565">
      <c r="A565" s="988" t="s">
        <v>5296</v>
      </c>
      <c r="B565" s="988">
        <v>2.0250422E7</v>
      </c>
      <c r="C565" s="988" t="s">
        <v>5286</v>
      </c>
      <c r="D565" s="988">
        <v>1.0</v>
      </c>
      <c r="E565" s="988">
        <v>6.0</v>
      </c>
    </row>
    <row r="566">
      <c r="A566" s="988" t="s">
        <v>5296</v>
      </c>
      <c r="B566" s="988">
        <v>2.0250422E7</v>
      </c>
      <c r="C566" s="988" t="s">
        <v>164</v>
      </c>
      <c r="D566" s="988">
        <v>1.0</v>
      </c>
      <c r="E566" s="988">
        <v>1.0</v>
      </c>
    </row>
    <row r="567">
      <c r="A567" s="988" t="s">
        <v>5296</v>
      </c>
      <c r="B567" s="988">
        <v>2.0250423E7</v>
      </c>
      <c r="C567" s="1063" t="s">
        <v>5182</v>
      </c>
      <c r="D567" s="988">
        <v>1.0</v>
      </c>
      <c r="E567" s="988">
        <v>1.0</v>
      </c>
    </row>
    <row r="568">
      <c r="A568" s="988" t="s">
        <v>5296</v>
      </c>
      <c r="B568" s="988">
        <v>2.0250424E7</v>
      </c>
      <c r="C568" s="988" t="s">
        <v>5286</v>
      </c>
      <c r="D568" s="988">
        <v>1.0</v>
      </c>
      <c r="E568" s="988">
        <v>8.0</v>
      </c>
    </row>
    <row r="569">
      <c r="A569" s="988" t="s">
        <v>5296</v>
      </c>
      <c r="B569" s="988">
        <v>2.0250425E7</v>
      </c>
      <c r="C569" s="988" t="s">
        <v>5286</v>
      </c>
      <c r="D569" s="988">
        <v>1.0</v>
      </c>
      <c r="E569" s="988">
        <v>7.0</v>
      </c>
    </row>
    <row r="570">
      <c r="A570" s="988" t="s">
        <v>5296</v>
      </c>
      <c r="B570" s="988">
        <v>2.0250425E7</v>
      </c>
      <c r="C570" s="1063" t="s">
        <v>5166</v>
      </c>
      <c r="D570" s="988">
        <v>1.0</v>
      </c>
      <c r="E570" s="988">
        <v>1.0</v>
      </c>
    </row>
    <row r="571">
      <c r="A571" s="988" t="s">
        <v>5296</v>
      </c>
      <c r="B571" s="988">
        <v>2.0250425E7</v>
      </c>
      <c r="C571" s="1063" t="s">
        <v>5178</v>
      </c>
      <c r="D571" s="988">
        <v>1.0</v>
      </c>
      <c r="E571" s="988">
        <v>1.0</v>
      </c>
    </row>
    <row r="572">
      <c r="A572" s="988" t="s">
        <v>5296</v>
      </c>
      <c r="B572" s="988">
        <v>2.0250426E7</v>
      </c>
      <c r="C572" s="988" t="s">
        <v>5286</v>
      </c>
      <c r="D572" s="988">
        <v>1.0</v>
      </c>
      <c r="E572" s="988">
        <v>4.0</v>
      </c>
    </row>
    <row r="573">
      <c r="A573" s="988" t="s">
        <v>5296</v>
      </c>
      <c r="B573" s="988">
        <v>2.0250427E7</v>
      </c>
      <c r="C573" s="988" t="s">
        <v>5286</v>
      </c>
      <c r="D573" s="988">
        <v>1.0</v>
      </c>
      <c r="E573" s="988">
        <v>3.0</v>
      </c>
    </row>
    <row r="574">
      <c r="A574" s="988" t="s">
        <v>5296</v>
      </c>
      <c r="B574" s="988">
        <v>2.0250428E7</v>
      </c>
      <c r="C574" s="988" t="s">
        <v>5286</v>
      </c>
      <c r="D574" s="988">
        <v>1.0</v>
      </c>
      <c r="E574" s="988">
        <v>7.0</v>
      </c>
    </row>
    <row r="575">
      <c r="A575" s="988" t="s">
        <v>5296</v>
      </c>
      <c r="B575" s="988">
        <v>2.0250428E7</v>
      </c>
      <c r="C575" s="1063" t="s">
        <v>5182</v>
      </c>
      <c r="D575" s="988">
        <v>1.0</v>
      </c>
      <c r="E575" s="988">
        <v>1.0</v>
      </c>
    </row>
    <row r="576">
      <c r="A576" s="988" t="s">
        <v>5296</v>
      </c>
      <c r="B576" s="988">
        <v>2.0250429E7</v>
      </c>
      <c r="C576" s="988" t="s">
        <v>5286</v>
      </c>
      <c r="D576" s="988">
        <v>1.0</v>
      </c>
      <c r="E576" s="988">
        <v>5.0</v>
      </c>
    </row>
    <row r="577">
      <c r="A577" s="988" t="s">
        <v>5296</v>
      </c>
      <c r="B577" s="988">
        <v>2.0250429E7</v>
      </c>
      <c r="C577" s="988" t="s">
        <v>5218</v>
      </c>
      <c r="D577" s="988">
        <v>1.0</v>
      </c>
      <c r="E577" s="988">
        <v>1.0</v>
      </c>
    </row>
    <row r="578">
      <c r="A578" s="988" t="s">
        <v>5296</v>
      </c>
      <c r="B578" s="988">
        <v>2.025043E7</v>
      </c>
      <c r="C578" s="1063" t="s">
        <v>5178</v>
      </c>
      <c r="D578" s="988">
        <v>1.0</v>
      </c>
      <c r="E578" s="988">
        <v>1.0</v>
      </c>
    </row>
    <row r="579">
      <c r="A579" s="988" t="s">
        <v>5296</v>
      </c>
      <c r="B579" s="988">
        <v>2.0250501E7</v>
      </c>
      <c r="C579" s="988" t="s">
        <v>5286</v>
      </c>
      <c r="D579" s="988">
        <v>1.0</v>
      </c>
      <c r="E579" s="988">
        <v>4.0</v>
      </c>
    </row>
    <row r="580">
      <c r="A580" s="988" t="s">
        <v>5296</v>
      </c>
      <c r="B580" s="988">
        <v>2.0250502E7</v>
      </c>
      <c r="C580" s="988" t="s">
        <v>5286</v>
      </c>
      <c r="D580" s="988">
        <v>1.0</v>
      </c>
      <c r="E580" s="988">
        <v>3.0</v>
      </c>
    </row>
    <row r="581">
      <c r="A581" s="988" t="s">
        <v>5296</v>
      </c>
      <c r="B581" s="988">
        <v>2.0250502E7</v>
      </c>
      <c r="C581" s="988" t="s">
        <v>164</v>
      </c>
      <c r="D581" s="988">
        <v>1.0</v>
      </c>
      <c r="E581" s="988">
        <v>2.0</v>
      </c>
    </row>
    <row r="582">
      <c r="A582" s="988" t="s">
        <v>5296</v>
      </c>
      <c r="B582" s="988">
        <v>2.0250503E7</v>
      </c>
      <c r="C582" s="988" t="s">
        <v>5286</v>
      </c>
      <c r="D582" s="988">
        <v>1.0</v>
      </c>
      <c r="E582" s="988">
        <v>2.0</v>
      </c>
    </row>
    <row r="583">
      <c r="A583" s="988" t="s">
        <v>5296</v>
      </c>
      <c r="B583" s="988">
        <v>2.0250504E7</v>
      </c>
      <c r="C583" s="988" t="s">
        <v>5286</v>
      </c>
      <c r="D583" s="988">
        <v>1.0</v>
      </c>
      <c r="E583" s="988">
        <v>1.0</v>
      </c>
    </row>
    <row r="584">
      <c r="A584" s="988" t="s">
        <v>5296</v>
      </c>
      <c r="B584" s="988">
        <v>2.0250508E7</v>
      </c>
      <c r="C584" s="988" t="s">
        <v>5218</v>
      </c>
      <c r="D584" s="988">
        <v>1.0</v>
      </c>
      <c r="E584" s="988">
        <v>1.0</v>
      </c>
    </row>
    <row r="585">
      <c r="A585" s="988" t="s">
        <v>5296</v>
      </c>
      <c r="B585" s="988">
        <v>2.0250509E7</v>
      </c>
      <c r="C585" s="988" t="s">
        <v>5286</v>
      </c>
      <c r="D585" s="988">
        <v>1.0</v>
      </c>
      <c r="E585" s="988">
        <v>8.0</v>
      </c>
    </row>
    <row r="586">
      <c r="A586" s="988" t="s">
        <v>5296</v>
      </c>
      <c r="B586" s="988">
        <v>2.0250509E7</v>
      </c>
      <c r="C586" s="988" t="s">
        <v>5218</v>
      </c>
      <c r="D586" s="988">
        <v>1.0</v>
      </c>
      <c r="E586" s="988">
        <v>1.0</v>
      </c>
    </row>
    <row r="587">
      <c r="A587" s="988" t="s">
        <v>5296</v>
      </c>
      <c r="B587" s="988">
        <v>2.025051E7</v>
      </c>
      <c r="C587" s="988" t="s">
        <v>5286</v>
      </c>
      <c r="D587" s="988">
        <v>1.0</v>
      </c>
      <c r="E587" s="988">
        <v>1.0</v>
      </c>
    </row>
    <row r="588">
      <c r="A588" s="988" t="s">
        <v>5296</v>
      </c>
      <c r="B588" s="988">
        <v>2.0250511E7</v>
      </c>
      <c r="C588" s="988" t="s">
        <v>5286</v>
      </c>
      <c r="D588" s="988">
        <v>1.0</v>
      </c>
      <c r="E588" s="988">
        <v>2.0</v>
      </c>
    </row>
    <row r="589">
      <c r="A589" s="988" t="s">
        <v>5296</v>
      </c>
      <c r="B589" s="988">
        <v>2.0250512E7</v>
      </c>
      <c r="C589" s="988" t="s">
        <v>5286</v>
      </c>
      <c r="D589" s="988">
        <v>1.0</v>
      </c>
      <c r="E589" s="988">
        <v>4.0</v>
      </c>
    </row>
    <row r="590">
      <c r="A590" s="988" t="s">
        <v>5296</v>
      </c>
      <c r="B590" s="988">
        <v>2.0250513E7</v>
      </c>
      <c r="C590" s="988" t="s">
        <v>5286</v>
      </c>
      <c r="D590" s="988">
        <v>1.0</v>
      </c>
      <c r="E590" s="988">
        <v>11.0</v>
      </c>
    </row>
    <row r="591">
      <c r="A591" s="988" t="s">
        <v>5296</v>
      </c>
      <c r="B591" s="988">
        <v>2.0250514E7</v>
      </c>
      <c r="C591" s="988" t="s">
        <v>5286</v>
      </c>
      <c r="D591" s="988">
        <v>1.0</v>
      </c>
      <c r="E591" s="988">
        <v>5.0</v>
      </c>
    </row>
    <row r="592">
      <c r="A592" s="988" t="s">
        <v>5296</v>
      </c>
      <c r="B592" s="988">
        <v>2.0250515E7</v>
      </c>
      <c r="C592" s="988" t="s">
        <v>5286</v>
      </c>
      <c r="D592" s="988">
        <v>1.0</v>
      </c>
      <c r="E592" s="988">
        <v>4.0</v>
      </c>
    </row>
    <row r="593">
      <c r="A593" s="988" t="s">
        <v>5296</v>
      </c>
      <c r="B593" s="988">
        <v>2.0250516E7</v>
      </c>
      <c r="C593" s="988" t="s">
        <v>5286</v>
      </c>
      <c r="D593" s="988">
        <v>1.0</v>
      </c>
      <c r="E593" s="988">
        <v>4.0</v>
      </c>
    </row>
    <row r="594">
      <c r="A594" s="988" t="s">
        <v>5296</v>
      </c>
      <c r="B594" s="988">
        <v>2.0250517E7</v>
      </c>
      <c r="C594" s="988" t="s">
        <v>5286</v>
      </c>
      <c r="D594" s="988">
        <v>1.0</v>
      </c>
      <c r="E594" s="988">
        <v>2.0</v>
      </c>
    </row>
    <row r="595">
      <c r="A595" s="988" t="s">
        <v>5296</v>
      </c>
      <c r="B595" s="988">
        <v>2.0250518E7</v>
      </c>
      <c r="C595" s="988" t="s">
        <v>5286</v>
      </c>
      <c r="D595" s="988">
        <v>1.0</v>
      </c>
      <c r="E595" s="988">
        <v>2.0</v>
      </c>
    </row>
    <row r="596">
      <c r="A596" s="988" t="s">
        <v>5296</v>
      </c>
      <c r="B596" s="988">
        <v>2.0250518E7</v>
      </c>
      <c r="C596" s="988" t="s">
        <v>164</v>
      </c>
      <c r="D596" s="988">
        <v>1.0</v>
      </c>
      <c r="E596" s="988">
        <v>1.0</v>
      </c>
    </row>
    <row r="597">
      <c r="A597" s="988" t="s">
        <v>5296</v>
      </c>
      <c r="B597" s="988">
        <v>2.0250519E7</v>
      </c>
      <c r="C597" s="988" t="s">
        <v>5286</v>
      </c>
      <c r="D597" s="988">
        <v>1.0</v>
      </c>
      <c r="E597" s="988">
        <v>4.0</v>
      </c>
    </row>
    <row r="598">
      <c r="A598" s="988" t="s">
        <v>5296</v>
      </c>
      <c r="B598" s="988">
        <v>2.025052E7</v>
      </c>
      <c r="C598" s="988" t="s">
        <v>5286</v>
      </c>
      <c r="D598" s="988">
        <v>1.0</v>
      </c>
      <c r="E598" s="988">
        <v>7.0</v>
      </c>
    </row>
    <row r="599">
      <c r="A599" s="988" t="s">
        <v>5296</v>
      </c>
      <c r="B599" s="988">
        <v>2.0250522E7</v>
      </c>
      <c r="C599" s="988" t="s">
        <v>5286</v>
      </c>
      <c r="D599" s="988">
        <v>1.0</v>
      </c>
      <c r="E599" s="988">
        <v>6.0</v>
      </c>
    </row>
    <row r="600">
      <c r="A600" s="988" t="s">
        <v>5296</v>
      </c>
      <c r="B600" s="988">
        <v>2.0250523E7</v>
      </c>
      <c r="C600" s="988" t="s">
        <v>5286</v>
      </c>
      <c r="D600" s="988">
        <v>1.0</v>
      </c>
      <c r="E600" s="988">
        <v>6.0</v>
      </c>
    </row>
    <row r="601">
      <c r="A601" s="988" t="s">
        <v>5296</v>
      </c>
      <c r="B601" s="988">
        <v>2.0250524E7</v>
      </c>
      <c r="C601" s="988" t="s">
        <v>5286</v>
      </c>
      <c r="D601" s="988">
        <v>1.0</v>
      </c>
      <c r="E601" s="988">
        <v>4.0</v>
      </c>
    </row>
    <row r="602">
      <c r="A602" s="988" t="s">
        <v>5296</v>
      </c>
      <c r="B602" s="988">
        <v>2.0250526E7</v>
      </c>
      <c r="C602" s="988" t="s">
        <v>5286</v>
      </c>
      <c r="D602" s="988">
        <v>1.0</v>
      </c>
      <c r="E602" s="988">
        <v>3.0</v>
      </c>
    </row>
    <row r="603">
      <c r="A603" s="988" t="s">
        <v>5296</v>
      </c>
      <c r="B603" s="988">
        <v>2.0250526E7</v>
      </c>
      <c r="C603" s="1063" t="s">
        <v>5182</v>
      </c>
      <c r="D603" s="988">
        <v>1.0</v>
      </c>
      <c r="E603" s="988">
        <v>1.0</v>
      </c>
    </row>
    <row r="604">
      <c r="A604" s="988" t="s">
        <v>5296</v>
      </c>
      <c r="B604" s="988">
        <v>2.0250527E7</v>
      </c>
      <c r="C604" s="988" t="s">
        <v>5286</v>
      </c>
      <c r="D604" s="988">
        <v>1.0</v>
      </c>
      <c r="E604" s="988">
        <v>4.0</v>
      </c>
    </row>
    <row r="605">
      <c r="A605" s="988" t="s">
        <v>5296</v>
      </c>
      <c r="B605" s="988">
        <v>2.0250527E7</v>
      </c>
      <c r="C605" s="988" t="s">
        <v>5218</v>
      </c>
      <c r="D605" s="988">
        <v>1.0</v>
      </c>
      <c r="E605" s="988">
        <v>1.0</v>
      </c>
    </row>
    <row r="606">
      <c r="A606" s="988" t="s">
        <v>5296</v>
      </c>
      <c r="B606" s="988">
        <v>2.0250528E7</v>
      </c>
      <c r="C606" s="988" t="s">
        <v>5286</v>
      </c>
      <c r="D606" s="988">
        <v>1.0</v>
      </c>
      <c r="E606" s="988">
        <v>5.0</v>
      </c>
    </row>
    <row r="607">
      <c r="A607" s="988" t="s">
        <v>5296</v>
      </c>
      <c r="B607" s="988">
        <v>2.0250528E7</v>
      </c>
      <c r="C607" s="988" t="s">
        <v>164</v>
      </c>
      <c r="D607" s="988">
        <v>1.0</v>
      </c>
      <c r="E607" s="988">
        <v>1.0</v>
      </c>
    </row>
    <row r="608">
      <c r="A608" s="988" t="s">
        <v>5296</v>
      </c>
      <c r="B608" s="988">
        <v>2.0250531E7</v>
      </c>
      <c r="C608" s="988" t="s">
        <v>5286</v>
      </c>
      <c r="D608" s="988">
        <v>1.0</v>
      </c>
      <c r="E608" s="988">
        <v>6.0</v>
      </c>
    </row>
    <row r="609">
      <c r="A609" s="988" t="s">
        <v>5296</v>
      </c>
      <c r="B609" s="988">
        <v>2.0250601E7</v>
      </c>
      <c r="C609" s="988" t="s">
        <v>5286</v>
      </c>
      <c r="D609" s="988">
        <v>1.0</v>
      </c>
      <c r="E609" s="988">
        <v>2.0</v>
      </c>
    </row>
    <row r="610">
      <c r="A610" s="988" t="s">
        <v>5296</v>
      </c>
      <c r="B610" s="988">
        <v>2.0250602E7</v>
      </c>
      <c r="C610" s="988" t="s">
        <v>5286</v>
      </c>
      <c r="D610" s="988">
        <v>1.0</v>
      </c>
      <c r="E610" s="988">
        <v>6.0</v>
      </c>
    </row>
    <row r="611">
      <c r="A611" s="988" t="s">
        <v>5296</v>
      </c>
      <c r="B611" s="988">
        <v>2.0250603E7</v>
      </c>
      <c r="C611" s="988" t="s">
        <v>164</v>
      </c>
      <c r="D611" s="988">
        <v>1.0</v>
      </c>
      <c r="E611" s="988">
        <v>1.0</v>
      </c>
    </row>
    <row r="612">
      <c r="A612" s="988" t="s">
        <v>5296</v>
      </c>
      <c r="B612" s="988">
        <v>2.0250604E7</v>
      </c>
      <c r="C612" s="988" t="s">
        <v>5286</v>
      </c>
      <c r="D612" s="988">
        <v>1.0</v>
      </c>
      <c r="E612" s="988">
        <v>10.0</v>
      </c>
    </row>
    <row r="613">
      <c r="A613" s="988" t="s">
        <v>5296</v>
      </c>
      <c r="B613" s="988">
        <v>2.0250605E7</v>
      </c>
      <c r="C613" s="988" t="s">
        <v>5286</v>
      </c>
      <c r="D613" s="988">
        <v>1.0</v>
      </c>
      <c r="E613" s="988">
        <v>16.0</v>
      </c>
    </row>
    <row r="614">
      <c r="A614" s="988" t="s">
        <v>5296</v>
      </c>
      <c r="B614" s="988">
        <v>2.0250606E7</v>
      </c>
      <c r="C614" s="988" t="s">
        <v>5286</v>
      </c>
      <c r="D614" s="988">
        <v>1.0</v>
      </c>
      <c r="E614" s="988">
        <v>10.0</v>
      </c>
    </row>
    <row r="615">
      <c r="A615" s="988" t="s">
        <v>5296</v>
      </c>
      <c r="B615" s="988">
        <v>2.0250607E7</v>
      </c>
      <c r="C615" s="988" t="s">
        <v>5286</v>
      </c>
      <c r="D615" s="988">
        <v>1.0</v>
      </c>
      <c r="E615" s="988">
        <v>5.0</v>
      </c>
    </row>
    <row r="616">
      <c r="A616" s="988" t="s">
        <v>5296</v>
      </c>
      <c r="B616" s="988">
        <v>2.0250608E7</v>
      </c>
      <c r="C616" s="988" t="s">
        <v>5286</v>
      </c>
      <c r="D616" s="988">
        <v>1.0</v>
      </c>
      <c r="E616" s="988">
        <v>1.0</v>
      </c>
    </row>
    <row r="617">
      <c r="A617" s="988" t="s">
        <v>5296</v>
      </c>
      <c r="B617" s="988">
        <v>2.0250609E7</v>
      </c>
      <c r="C617" s="988" t="s">
        <v>5286</v>
      </c>
      <c r="D617" s="988">
        <v>1.0</v>
      </c>
      <c r="E617" s="988">
        <v>8.0</v>
      </c>
    </row>
    <row r="618">
      <c r="A618" s="988" t="s">
        <v>5296</v>
      </c>
      <c r="B618" s="988">
        <v>2.0250609E7</v>
      </c>
      <c r="C618" s="988" t="s">
        <v>164</v>
      </c>
      <c r="D618" s="988">
        <v>1.0</v>
      </c>
      <c r="E618" s="988">
        <v>1.0</v>
      </c>
    </row>
    <row r="619">
      <c r="A619" s="988" t="s">
        <v>5296</v>
      </c>
      <c r="B619" s="988">
        <v>2.025061E7</v>
      </c>
      <c r="C619" s="988" t="s">
        <v>5286</v>
      </c>
      <c r="D619" s="988">
        <v>1.0</v>
      </c>
      <c r="E619" s="988">
        <v>11.0</v>
      </c>
    </row>
    <row r="620">
      <c r="A620" s="988" t="s">
        <v>5296</v>
      </c>
      <c r="B620" s="988">
        <v>2.0250611E7</v>
      </c>
      <c r="C620" s="988" t="s">
        <v>5286</v>
      </c>
      <c r="D620" s="988">
        <v>1.0</v>
      </c>
      <c r="E620" s="988">
        <v>7.0</v>
      </c>
    </row>
    <row r="621">
      <c r="A621" s="988" t="s">
        <v>5296</v>
      </c>
      <c r="B621" s="988">
        <v>2.0250612E7</v>
      </c>
      <c r="C621" s="988" t="s">
        <v>5286</v>
      </c>
      <c r="D621" s="988">
        <v>1.0</v>
      </c>
      <c r="E621" s="988">
        <v>5.0</v>
      </c>
    </row>
    <row r="622">
      <c r="A622" s="988" t="s">
        <v>5296</v>
      </c>
      <c r="B622" s="988">
        <v>2.0250614E7</v>
      </c>
      <c r="C622" s="988" t="s">
        <v>5286</v>
      </c>
      <c r="D622" s="988">
        <v>1.0</v>
      </c>
      <c r="E622" s="988">
        <v>3.0</v>
      </c>
    </row>
    <row r="623">
      <c r="A623" s="988" t="s">
        <v>5296</v>
      </c>
      <c r="B623" s="988">
        <v>2.0250615E7</v>
      </c>
      <c r="C623" s="988" t="s">
        <v>5286</v>
      </c>
      <c r="D623" s="988">
        <v>1.0</v>
      </c>
      <c r="E623" s="988">
        <v>2.0</v>
      </c>
    </row>
    <row r="624">
      <c r="A624" s="988" t="s">
        <v>5296</v>
      </c>
      <c r="B624" s="988">
        <v>2.0250616E7</v>
      </c>
      <c r="C624" s="988" t="s">
        <v>5286</v>
      </c>
      <c r="D624" s="988">
        <v>1.0</v>
      </c>
      <c r="E624" s="988">
        <v>3.0</v>
      </c>
    </row>
    <row r="625">
      <c r="A625" s="988" t="s">
        <v>5296</v>
      </c>
      <c r="B625" s="988">
        <v>2.0250617E7</v>
      </c>
      <c r="C625" s="988" t="s">
        <v>5286</v>
      </c>
      <c r="D625" s="988">
        <v>1.0</v>
      </c>
      <c r="E625" s="988">
        <v>7.0</v>
      </c>
    </row>
    <row r="626">
      <c r="A626" s="988" t="s">
        <v>5296</v>
      </c>
      <c r="B626" s="988">
        <v>2.0250619E7</v>
      </c>
      <c r="C626" s="988" t="s">
        <v>5286</v>
      </c>
      <c r="D626" s="988">
        <v>1.0</v>
      </c>
      <c r="E626" s="988">
        <v>11.0</v>
      </c>
    </row>
    <row r="627">
      <c r="A627" s="988" t="s">
        <v>5296</v>
      </c>
      <c r="B627" s="988">
        <v>2.0250621E7</v>
      </c>
      <c r="C627" s="988" t="s">
        <v>5286</v>
      </c>
      <c r="D627" s="988">
        <v>1.0</v>
      </c>
      <c r="E627" s="988">
        <v>4.0</v>
      </c>
    </row>
    <row r="628">
      <c r="A628" s="988" t="s">
        <v>5296</v>
      </c>
      <c r="B628" s="988">
        <v>2.0250624E7</v>
      </c>
      <c r="C628" s="988" t="s">
        <v>5218</v>
      </c>
      <c r="D628" s="988">
        <v>1.0</v>
      </c>
      <c r="E628" s="988">
        <v>1.0</v>
      </c>
    </row>
    <row r="629">
      <c r="A629" s="988" t="s">
        <v>5296</v>
      </c>
      <c r="B629" s="988">
        <v>2.0250625E7</v>
      </c>
      <c r="C629" s="988" t="s">
        <v>5218</v>
      </c>
      <c r="D629" s="988">
        <v>1.0</v>
      </c>
      <c r="E629" s="988">
        <v>1.0</v>
      </c>
    </row>
    <row r="630">
      <c r="A630" s="988" t="s">
        <v>5296</v>
      </c>
      <c r="B630" s="988">
        <v>2.0250627E7</v>
      </c>
      <c r="C630" s="988" t="s">
        <v>164</v>
      </c>
      <c r="D630" s="988">
        <v>1.0</v>
      </c>
      <c r="E630" s="988">
        <v>1.0</v>
      </c>
    </row>
    <row r="631">
      <c r="A631" s="988" t="s">
        <v>5296</v>
      </c>
      <c r="B631" s="988">
        <v>2.0250628E7</v>
      </c>
      <c r="C631" s="988" t="s">
        <v>164</v>
      </c>
      <c r="D631" s="988">
        <v>1.0</v>
      </c>
      <c r="E631" s="988">
        <v>1.0</v>
      </c>
    </row>
    <row r="632">
      <c r="A632" s="988" t="s">
        <v>5296</v>
      </c>
      <c r="B632" s="988">
        <v>2.0250701E7</v>
      </c>
      <c r="C632" s="988" t="s">
        <v>164</v>
      </c>
      <c r="D632" s="988">
        <v>1.0</v>
      </c>
      <c r="E632" s="988">
        <v>1.0</v>
      </c>
    </row>
    <row r="633">
      <c r="A633" s="988" t="s">
        <v>5296</v>
      </c>
      <c r="B633" s="988">
        <v>2.0250702E7</v>
      </c>
      <c r="C633" s="1063" t="s">
        <v>5178</v>
      </c>
      <c r="D633" s="988">
        <v>1.0</v>
      </c>
      <c r="E633" s="988">
        <v>1.0</v>
      </c>
    </row>
    <row r="634">
      <c r="A634" s="988" t="s">
        <v>5296</v>
      </c>
      <c r="B634" s="988">
        <v>2.0250703E7</v>
      </c>
      <c r="C634" s="1063" t="s">
        <v>5178</v>
      </c>
      <c r="D634" s="988">
        <v>1.0</v>
      </c>
      <c r="E634" s="988">
        <v>1.0</v>
      </c>
    </row>
    <row r="635">
      <c r="A635" s="988" t="s">
        <v>5296</v>
      </c>
      <c r="B635" s="988">
        <v>2.0250707E7</v>
      </c>
      <c r="C635" s="988" t="s">
        <v>164</v>
      </c>
      <c r="D635" s="988">
        <v>1.0</v>
      </c>
      <c r="E635" s="988">
        <v>1.0</v>
      </c>
    </row>
    <row r="636">
      <c r="A636" s="988" t="s">
        <v>5296</v>
      </c>
      <c r="B636" s="988">
        <v>2.0250707E7</v>
      </c>
      <c r="C636" s="988" t="s">
        <v>5218</v>
      </c>
      <c r="D636" s="988">
        <v>1.0</v>
      </c>
      <c r="E636" s="988">
        <v>1.0</v>
      </c>
    </row>
    <row r="637">
      <c r="A637" s="988" t="s">
        <v>5296</v>
      </c>
      <c r="B637" s="988">
        <v>2.0250707E7</v>
      </c>
      <c r="C637" s="1063" t="s">
        <v>5178</v>
      </c>
      <c r="D637" s="988">
        <v>1.0</v>
      </c>
      <c r="E637" s="988">
        <v>1.0</v>
      </c>
    </row>
    <row r="638">
      <c r="A638" s="988" t="s">
        <v>5296</v>
      </c>
      <c r="B638" s="988">
        <v>2.0250708E7</v>
      </c>
      <c r="C638" s="988" t="s">
        <v>5286</v>
      </c>
      <c r="D638" s="988">
        <v>1.0</v>
      </c>
      <c r="E638" s="988">
        <v>9.0</v>
      </c>
    </row>
    <row r="639">
      <c r="A639" s="988" t="s">
        <v>5296</v>
      </c>
      <c r="B639" s="988">
        <v>2.025071E7</v>
      </c>
      <c r="C639" s="1063" t="s">
        <v>5216</v>
      </c>
      <c r="D639" s="988">
        <v>1.0</v>
      </c>
      <c r="E639" s="988">
        <v>1.0</v>
      </c>
    </row>
    <row r="640">
      <c r="A640" s="988" t="s">
        <v>5296</v>
      </c>
      <c r="B640" s="988">
        <v>2.0250711E7</v>
      </c>
      <c r="C640" s="988" t="s">
        <v>5286</v>
      </c>
      <c r="D640" s="988">
        <v>1.0</v>
      </c>
      <c r="E640" s="988">
        <v>6.0</v>
      </c>
    </row>
    <row r="641">
      <c r="A641" s="988" t="s">
        <v>5296</v>
      </c>
      <c r="B641" s="988">
        <v>2.0250711E7</v>
      </c>
      <c r="C641" s="988" t="s">
        <v>164</v>
      </c>
      <c r="D641" s="988">
        <v>1.0</v>
      </c>
      <c r="E641" s="988">
        <v>1.0</v>
      </c>
    </row>
    <row r="642">
      <c r="A642" s="988" t="s">
        <v>5296</v>
      </c>
      <c r="B642" s="988">
        <v>2.0250712E7</v>
      </c>
      <c r="C642" s="988" t="s">
        <v>5286</v>
      </c>
      <c r="D642" s="988">
        <v>1.0</v>
      </c>
      <c r="E642" s="988">
        <v>4.0</v>
      </c>
    </row>
    <row r="643">
      <c r="A643" s="988" t="s">
        <v>5296</v>
      </c>
      <c r="B643" s="988">
        <v>2.0250714E7</v>
      </c>
      <c r="C643" s="988" t="s">
        <v>164</v>
      </c>
      <c r="D643" s="988">
        <v>1.0</v>
      </c>
      <c r="E643" s="988">
        <v>1.0</v>
      </c>
    </row>
    <row r="644">
      <c r="A644" s="988" t="s">
        <v>5296</v>
      </c>
      <c r="B644" s="988">
        <v>2.0250715E7</v>
      </c>
      <c r="C644" s="988" t="s">
        <v>164</v>
      </c>
      <c r="D644" s="988">
        <v>1.0</v>
      </c>
      <c r="E644" s="988">
        <v>2.0</v>
      </c>
    </row>
    <row r="645">
      <c r="A645" s="988" t="s">
        <v>5296</v>
      </c>
      <c r="B645" s="988">
        <v>2.0250718E7</v>
      </c>
      <c r="C645" s="988" t="s">
        <v>5286</v>
      </c>
      <c r="D645" s="988">
        <v>1.0</v>
      </c>
      <c r="E645" s="988">
        <v>3.0</v>
      </c>
    </row>
    <row r="646">
      <c r="A646" s="988" t="s">
        <v>5296</v>
      </c>
      <c r="B646" s="988">
        <v>2.0250719E7</v>
      </c>
      <c r="C646" s="988" t="s">
        <v>5286</v>
      </c>
      <c r="D646" s="988">
        <v>1.0</v>
      </c>
      <c r="E646" s="988">
        <v>5.0</v>
      </c>
    </row>
    <row r="647">
      <c r="A647" s="988" t="s">
        <v>5296</v>
      </c>
      <c r="B647" s="988">
        <v>2.0250719E7</v>
      </c>
      <c r="C647" s="1063" t="s">
        <v>5216</v>
      </c>
      <c r="D647" s="988">
        <v>1.0</v>
      </c>
      <c r="E647" s="988">
        <v>1.0</v>
      </c>
    </row>
    <row r="648">
      <c r="A648" s="988" t="s">
        <v>5296</v>
      </c>
      <c r="B648" s="988">
        <v>2.025072E7</v>
      </c>
      <c r="C648" s="988" t="s">
        <v>5286</v>
      </c>
      <c r="D648" s="988">
        <v>1.0</v>
      </c>
      <c r="E648" s="988">
        <v>6.0</v>
      </c>
    </row>
    <row r="649">
      <c r="A649" s="988" t="s">
        <v>5296</v>
      </c>
      <c r="B649" s="988">
        <v>2.0250721E7</v>
      </c>
      <c r="C649" s="988" t="s">
        <v>5286</v>
      </c>
      <c r="D649" s="988">
        <v>1.0</v>
      </c>
      <c r="E649" s="988">
        <v>6.0</v>
      </c>
    </row>
    <row r="650">
      <c r="A650" s="988" t="s">
        <v>5296</v>
      </c>
      <c r="B650" s="988">
        <v>2.0250721E7</v>
      </c>
      <c r="C650" s="988" t="s">
        <v>164</v>
      </c>
      <c r="D650" s="988">
        <v>1.0</v>
      </c>
      <c r="E650" s="988">
        <v>1.0</v>
      </c>
    </row>
    <row r="651">
      <c r="A651" s="988" t="s">
        <v>5296</v>
      </c>
      <c r="B651" s="988">
        <v>2.0250722E7</v>
      </c>
      <c r="C651" s="988" t="s">
        <v>5286</v>
      </c>
      <c r="D651" s="988">
        <v>1.0</v>
      </c>
      <c r="E651" s="988">
        <v>6.0</v>
      </c>
    </row>
    <row r="652">
      <c r="A652" s="988" t="s">
        <v>5296</v>
      </c>
      <c r="B652" s="988">
        <v>2.0250722E7</v>
      </c>
      <c r="C652" s="988" t="s">
        <v>164</v>
      </c>
      <c r="D652" s="988">
        <v>1.0</v>
      </c>
      <c r="E652" s="988">
        <v>1.0</v>
      </c>
    </row>
    <row r="653">
      <c r="A653" s="988" t="s">
        <v>5296</v>
      </c>
      <c r="B653" s="988">
        <v>2.0250723E7</v>
      </c>
      <c r="C653" s="988" t="s">
        <v>5286</v>
      </c>
      <c r="D653" s="988">
        <v>1.0</v>
      </c>
      <c r="E653" s="988">
        <v>12.0</v>
      </c>
    </row>
    <row r="654">
      <c r="A654" s="988" t="s">
        <v>5296</v>
      </c>
      <c r="B654" s="988">
        <v>2.0250724E7</v>
      </c>
      <c r="C654" s="988" t="s">
        <v>164</v>
      </c>
      <c r="D654" s="988">
        <v>1.0</v>
      </c>
      <c r="E654" s="988">
        <v>1.0</v>
      </c>
    </row>
    <row r="655">
      <c r="A655" s="988" t="s">
        <v>5296</v>
      </c>
      <c r="B655" s="988">
        <v>2.0250725E7</v>
      </c>
      <c r="C655" s="988" t="s">
        <v>5286</v>
      </c>
      <c r="D655" s="988">
        <v>1.0</v>
      </c>
      <c r="E655" s="988">
        <v>10.0</v>
      </c>
    </row>
    <row r="656">
      <c r="A656" s="988" t="s">
        <v>5296</v>
      </c>
      <c r="B656" s="988">
        <v>2.0250726E7</v>
      </c>
      <c r="C656" s="988" t="s">
        <v>5218</v>
      </c>
      <c r="D656" s="988">
        <v>1.0</v>
      </c>
      <c r="E656" s="988">
        <v>1.0</v>
      </c>
    </row>
    <row r="657">
      <c r="A657" s="988" t="s">
        <v>5296</v>
      </c>
      <c r="B657" s="988">
        <v>2.0250727E7</v>
      </c>
      <c r="C657" s="988" t="s">
        <v>5286</v>
      </c>
      <c r="D657" s="988">
        <v>1.0</v>
      </c>
      <c r="E657" s="988">
        <v>5.0</v>
      </c>
    </row>
    <row r="658">
      <c r="A658" s="988" t="s">
        <v>5296</v>
      </c>
      <c r="B658" s="988">
        <v>2.0250728E7</v>
      </c>
      <c r="C658" s="988" t="s">
        <v>5286</v>
      </c>
      <c r="D658" s="988">
        <v>1.0</v>
      </c>
      <c r="E658" s="988">
        <v>12.0</v>
      </c>
    </row>
    <row r="659">
      <c r="A659" s="988" t="s">
        <v>5296</v>
      </c>
      <c r="B659" s="988">
        <v>2.0250729E7</v>
      </c>
      <c r="C659" s="988" t="s">
        <v>5286</v>
      </c>
      <c r="D659" s="988">
        <v>1.0</v>
      </c>
      <c r="E659" s="988">
        <v>5.0</v>
      </c>
    </row>
    <row r="660">
      <c r="A660" s="988" t="s">
        <v>5296</v>
      </c>
      <c r="B660" s="988">
        <v>2.0250729E7</v>
      </c>
      <c r="C660" s="1063" t="s">
        <v>5178</v>
      </c>
      <c r="D660" s="988">
        <v>1.0</v>
      </c>
      <c r="E660" s="988">
        <v>1.0</v>
      </c>
    </row>
    <row r="661">
      <c r="A661" s="988" t="s">
        <v>5296</v>
      </c>
      <c r="B661" s="988">
        <v>2.0250731E7</v>
      </c>
      <c r="C661" s="988" t="s">
        <v>5286</v>
      </c>
      <c r="D661" s="988">
        <v>1.0</v>
      </c>
      <c r="E661" s="988">
        <v>10.0</v>
      </c>
    </row>
    <row r="662">
      <c r="A662" s="988" t="s">
        <v>5296</v>
      </c>
      <c r="B662" s="988">
        <v>2.0250731E7</v>
      </c>
      <c r="C662" s="1063" t="s">
        <v>5216</v>
      </c>
      <c r="D662" s="988">
        <v>1.0</v>
      </c>
      <c r="E662" s="988">
        <v>1.0</v>
      </c>
    </row>
    <row r="663">
      <c r="A663" s="988" t="s">
        <v>5296</v>
      </c>
      <c r="B663" s="988">
        <v>2.0250801E7</v>
      </c>
      <c r="C663" s="988" t="s">
        <v>5286</v>
      </c>
      <c r="D663" s="988">
        <v>1.0</v>
      </c>
      <c r="E663" s="988">
        <v>6.0</v>
      </c>
    </row>
    <row r="664">
      <c r="A664" s="988" t="s">
        <v>5296</v>
      </c>
      <c r="B664" s="988">
        <v>2.0250803E7</v>
      </c>
      <c r="C664" s="988" t="s">
        <v>5286</v>
      </c>
      <c r="D664" s="988">
        <v>1.0</v>
      </c>
      <c r="E664" s="988">
        <v>1.0</v>
      </c>
    </row>
    <row r="665">
      <c r="A665" s="988" t="s">
        <v>5296</v>
      </c>
      <c r="B665" s="988">
        <v>2.0250804E7</v>
      </c>
      <c r="C665" s="988" t="s">
        <v>5286</v>
      </c>
      <c r="D665" s="988">
        <v>1.0</v>
      </c>
      <c r="E665" s="988">
        <v>4.0</v>
      </c>
    </row>
    <row r="666">
      <c r="A666" s="988" t="s">
        <v>5296</v>
      </c>
      <c r="B666" s="988">
        <v>2.0250805E7</v>
      </c>
      <c r="C666" s="988" t="s">
        <v>5286</v>
      </c>
      <c r="D666" s="988">
        <v>1.0</v>
      </c>
      <c r="E666" s="988">
        <v>3.0</v>
      </c>
    </row>
    <row r="667">
      <c r="A667" s="988" t="s">
        <v>5296</v>
      </c>
      <c r="B667" s="988">
        <v>2.0250809E7</v>
      </c>
      <c r="C667" s="988" t="s">
        <v>5286</v>
      </c>
      <c r="D667" s="988">
        <v>1.0</v>
      </c>
      <c r="E667" s="988">
        <v>2.0</v>
      </c>
    </row>
    <row r="668">
      <c r="A668" s="988" t="s">
        <v>5296</v>
      </c>
      <c r="B668" s="988">
        <v>2.025081E7</v>
      </c>
      <c r="C668" s="988" t="s">
        <v>5286</v>
      </c>
      <c r="D668" s="988">
        <v>1.0</v>
      </c>
      <c r="E668" s="988">
        <v>1.0</v>
      </c>
    </row>
    <row r="669">
      <c r="A669" s="988" t="s">
        <v>5296</v>
      </c>
      <c r="B669" s="988">
        <v>2.0250811E7</v>
      </c>
      <c r="C669" s="988" t="s">
        <v>5286</v>
      </c>
      <c r="D669" s="988">
        <v>1.0</v>
      </c>
      <c r="E669" s="988">
        <v>6.0</v>
      </c>
    </row>
    <row r="670">
      <c r="A670" s="988" t="s">
        <v>5296</v>
      </c>
      <c r="B670" s="988">
        <v>2.0250811E7</v>
      </c>
      <c r="C670" s="988" t="s">
        <v>164</v>
      </c>
      <c r="D670" s="988">
        <v>1.0</v>
      </c>
      <c r="E670" s="988">
        <v>1.0</v>
      </c>
    </row>
    <row r="671">
      <c r="A671" s="988" t="s">
        <v>5296</v>
      </c>
      <c r="B671" s="988">
        <v>2.0250812E7</v>
      </c>
      <c r="C671" s="988" t="s">
        <v>5286</v>
      </c>
      <c r="D671" s="988">
        <v>1.0</v>
      </c>
      <c r="E671" s="988">
        <v>5.0</v>
      </c>
    </row>
    <row r="672">
      <c r="A672" s="988" t="s">
        <v>5296</v>
      </c>
      <c r="B672" s="988">
        <v>2.0250812E7</v>
      </c>
      <c r="C672" s="988" t="s">
        <v>5218</v>
      </c>
      <c r="D672" s="988">
        <v>1.0</v>
      </c>
      <c r="E672" s="988">
        <v>1.0</v>
      </c>
    </row>
    <row r="673">
      <c r="A673" s="988" t="s">
        <v>5296</v>
      </c>
      <c r="B673" s="988">
        <v>2.0250813E7</v>
      </c>
      <c r="C673" s="988" t="s">
        <v>5286</v>
      </c>
      <c r="D673" s="988">
        <v>1.0</v>
      </c>
      <c r="E673" s="988">
        <v>6.0</v>
      </c>
    </row>
    <row r="674">
      <c r="A674" s="988" t="s">
        <v>5296</v>
      </c>
      <c r="B674" s="988">
        <v>2.0250814E7</v>
      </c>
      <c r="C674" s="988" t="s">
        <v>5286</v>
      </c>
      <c r="D674" s="988">
        <v>1.0</v>
      </c>
      <c r="E674" s="988">
        <v>10.0</v>
      </c>
    </row>
    <row r="675">
      <c r="A675" s="988" t="s">
        <v>5296</v>
      </c>
      <c r="B675" s="988">
        <v>2.0250815E7</v>
      </c>
      <c r="C675" s="988" t="s">
        <v>5286</v>
      </c>
      <c r="D675" s="988">
        <v>1.0</v>
      </c>
      <c r="E675" s="988">
        <v>7.0</v>
      </c>
    </row>
    <row r="676">
      <c r="A676" s="988" t="s">
        <v>5296</v>
      </c>
      <c r="B676" s="988">
        <v>2.0250816E7</v>
      </c>
      <c r="C676" s="988" t="s">
        <v>5286</v>
      </c>
      <c r="D676" s="988">
        <v>1.0</v>
      </c>
      <c r="E676" s="988">
        <v>4.0</v>
      </c>
    </row>
    <row r="677">
      <c r="A677" s="988" t="s">
        <v>5296</v>
      </c>
      <c r="B677" s="988">
        <v>2.0250817E7</v>
      </c>
      <c r="C677" s="988" t="s">
        <v>5286</v>
      </c>
      <c r="D677" s="988">
        <v>1.0</v>
      </c>
      <c r="E677" s="988">
        <v>4.0</v>
      </c>
    </row>
    <row r="678">
      <c r="A678" s="988" t="s">
        <v>5296</v>
      </c>
      <c r="B678" s="988">
        <v>2.0250818E7</v>
      </c>
      <c r="C678" s="988" t="s">
        <v>5286</v>
      </c>
      <c r="D678" s="988">
        <v>1.0</v>
      </c>
      <c r="E678" s="988">
        <v>3.0</v>
      </c>
    </row>
    <row r="679">
      <c r="A679" s="988" t="s">
        <v>5296</v>
      </c>
      <c r="B679" s="988">
        <v>2.0250819E7</v>
      </c>
      <c r="C679" s="988" t="s">
        <v>5286</v>
      </c>
      <c r="D679" s="988">
        <v>1.0</v>
      </c>
      <c r="E679" s="988">
        <v>10.0</v>
      </c>
    </row>
    <row r="680">
      <c r="A680" s="988" t="s">
        <v>5296</v>
      </c>
      <c r="B680" s="988">
        <v>2.0250821E7</v>
      </c>
      <c r="C680" s="988" t="s">
        <v>5286</v>
      </c>
      <c r="D680" s="988">
        <v>1.0</v>
      </c>
      <c r="E680" s="988">
        <v>7.0</v>
      </c>
    </row>
    <row r="681">
      <c r="A681" s="988" t="s">
        <v>5296</v>
      </c>
      <c r="B681" s="988">
        <v>2.0250822E7</v>
      </c>
      <c r="C681" s="988" t="s">
        <v>5286</v>
      </c>
      <c r="D681" s="988">
        <v>1.0</v>
      </c>
      <c r="E681" s="988">
        <v>7.0</v>
      </c>
    </row>
    <row r="682">
      <c r="A682" s="988" t="s">
        <v>5296</v>
      </c>
      <c r="B682" s="988">
        <v>2.0250823E7</v>
      </c>
      <c r="C682" s="988" t="s">
        <v>5286</v>
      </c>
      <c r="D682" s="988">
        <v>1.0</v>
      </c>
      <c r="E682" s="988">
        <v>4.0</v>
      </c>
    </row>
    <row r="683">
      <c r="A683" s="988" t="s">
        <v>5296</v>
      </c>
      <c r="B683" s="988">
        <v>2.0250824E7</v>
      </c>
      <c r="C683" s="988" t="s">
        <v>5286</v>
      </c>
      <c r="D683" s="988">
        <v>1.0</v>
      </c>
      <c r="E683" s="988">
        <v>2.0</v>
      </c>
    </row>
    <row r="684">
      <c r="A684" s="988" t="s">
        <v>5296</v>
      </c>
      <c r="B684" s="988">
        <v>2.0250825E7</v>
      </c>
      <c r="C684" s="988" t="s">
        <v>5286</v>
      </c>
      <c r="D684" s="988">
        <v>1.0</v>
      </c>
      <c r="E684" s="988">
        <v>4.0</v>
      </c>
    </row>
    <row r="685">
      <c r="A685" s="988" t="s">
        <v>5296</v>
      </c>
      <c r="B685" s="988">
        <v>2.0250826E7</v>
      </c>
      <c r="C685" s="988" t="s">
        <v>5286</v>
      </c>
      <c r="D685" s="988">
        <v>1.0</v>
      </c>
      <c r="E685" s="988">
        <v>9.0</v>
      </c>
    </row>
    <row r="686">
      <c r="A686" s="988" t="s">
        <v>5296</v>
      </c>
      <c r="B686" s="988">
        <v>2.0250826E7</v>
      </c>
      <c r="C686" s="988" t="s">
        <v>5218</v>
      </c>
      <c r="D686" s="988">
        <v>1.0</v>
      </c>
      <c r="E686" s="988">
        <v>1.0</v>
      </c>
    </row>
    <row r="687">
      <c r="A687" s="988" t="s">
        <v>5296</v>
      </c>
      <c r="B687" s="988">
        <v>2.0250827E7</v>
      </c>
      <c r="C687" s="988" t="s">
        <v>5286</v>
      </c>
      <c r="D687" s="988">
        <v>1.0</v>
      </c>
      <c r="E687" s="988">
        <v>8.0</v>
      </c>
    </row>
    <row r="688">
      <c r="A688" s="988" t="s">
        <v>5296</v>
      </c>
      <c r="B688" s="988">
        <v>2.0250827E7</v>
      </c>
      <c r="C688" s="988" t="s">
        <v>164</v>
      </c>
      <c r="D688" s="988">
        <v>1.0</v>
      </c>
      <c r="E688" s="988">
        <v>1.0</v>
      </c>
    </row>
    <row r="689">
      <c r="A689" s="988" t="s">
        <v>5296</v>
      </c>
      <c r="B689" s="988">
        <v>2.0250828E7</v>
      </c>
      <c r="C689" s="988" t="s">
        <v>5286</v>
      </c>
      <c r="D689" s="988">
        <v>1.0</v>
      </c>
      <c r="E689" s="988">
        <v>4.0</v>
      </c>
    </row>
    <row r="690">
      <c r="A690" s="988" t="s">
        <v>5296</v>
      </c>
      <c r="B690" s="988">
        <v>2.025083E7</v>
      </c>
      <c r="C690" s="988" t="s">
        <v>5286</v>
      </c>
      <c r="D690" s="988">
        <v>1.0</v>
      </c>
      <c r="E690" s="988">
        <v>5.0</v>
      </c>
    </row>
    <row r="691">
      <c r="A691" s="988" t="s">
        <v>5296</v>
      </c>
      <c r="B691" s="988">
        <v>2.0250831E7</v>
      </c>
      <c r="C691" s="988" t="s">
        <v>5286</v>
      </c>
      <c r="D691" s="988">
        <v>1.0</v>
      </c>
      <c r="E691" s="988">
        <v>3.0</v>
      </c>
    </row>
    <row r="692">
      <c r="A692" s="988" t="s">
        <v>5296</v>
      </c>
      <c r="B692" s="988">
        <v>2.0250902E7</v>
      </c>
      <c r="C692" s="988" t="s">
        <v>5286</v>
      </c>
      <c r="D692" s="988">
        <v>1.0</v>
      </c>
      <c r="E692" s="988">
        <v>8.0</v>
      </c>
    </row>
    <row r="693">
      <c r="A693" s="988" t="s">
        <v>5296</v>
      </c>
      <c r="B693" s="988">
        <v>2.0250903E7</v>
      </c>
      <c r="C693" s="988" t="s">
        <v>5286</v>
      </c>
      <c r="D693" s="988">
        <v>1.0</v>
      </c>
      <c r="E693" s="988">
        <v>6.0</v>
      </c>
    </row>
    <row r="694">
      <c r="A694" s="988" t="s">
        <v>5296</v>
      </c>
      <c r="B694" s="988">
        <v>2.0250904E7</v>
      </c>
      <c r="C694" s="988" t="s">
        <v>5286</v>
      </c>
      <c r="D694" s="988">
        <v>1.0</v>
      </c>
      <c r="E694" s="988">
        <v>5.0</v>
      </c>
    </row>
    <row r="695">
      <c r="A695" s="988" t="s">
        <v>5296</v>
      </c>
      <c r="B695" s="988">
        <v>2.0250905E7</v>
      </c>
      <c r="C695" s="988" t="s">
        <v>5286</v>
      </c>
      <c r="D695" s="988">
        <v>1.0</v>
      </c>
      <c r="E695" s="988">
        <v>2.0</v>
      </c>
    </row>
    <row r="696">
      <c r="A696" s="988" t="s">
        <v>5296</v>
      </c>
      <c r="B696" s="988">
        <v>2.0250906E7</v>
      </c>
      <c r="C696" s="988" t="s">
        <v>5286</v>
      </c>
      <c r="D696" s="988">
        <v>1.0</v>
      </c>
      <c r="E696" s="988">
        <v>2.0</v>
      </c>
    </row>
    <row r="697">
      <c r="A697" s="988" t="s">
        <v>5296</v>
      </c>
      <c r="B697" s="988">
        <v>2.0250907E7</v>
      </c>
      <c r="C697" s="988" t="s">
        <v>5286</v>
      </c>
      <c r="D697" s="988">
        <v>1.0</v>
      </c>
      <c r="E697" s="988">
        <v>5.0</v>
      </c>
    </row>
    <row r="698">
      <c r="A698" s="988" t="s">
        <v>5296</v>
      </c>
      <c r="B698" s="988">
        <v>2.0250908E7</v>
      </c>
      <c r="C698" s="988" t="s">
        <v>5286</v>
      </c>
      <c r="D698" s="988">
        <v>1.0</v>
      </c>
      <c r="E698" s="988">
        <v>2.0</v>
      </c>
    </row>
    <row r="699">
      <c r="A699" s="988" t="s">
        <v>5296</v>
      </c>
      <c r="B699" s="988">
        <v>2.0250908E7</v>
      </c>
      <c r="C699" s="988" t="s">
        <v>164</v>
      </c>
      <c r="D699" s="988">
        <v>1.0</v>
      </c>
      <c r="E699" s="988">
        <v>1.0</v>
      </c>
    </row>
    <row r="700">
      <c r="A700" s="988" t="s">
        <v>5296</v>
      </c>
      <c r="B700" s="988">
        <v>2.0250909E7</v>
      </c>
      <c r="C700" s="988" t="s">
        <v>5286</v>
      </c>
      <c r="D700" s="988">
        <v>1.0</v>
      </c>
      <c r="E700" s="988">
        <v>3.0</v>
      </c>
    </row>
    <row r="701">
      <c r="A701" s="988" t="s">
        <v>5296</v>
      </c>
      <c r="B701" s="988">
        <v>2.0250909E7</v>
      </c>
      <c r="C701" s="1063" t="s">
        <v>5178</v>
      </c>
      <c r="D701" s="988">
        <v>1.0</v>
      </c>
      <c r="E701" s="988">
        <v>1.0</v>
      </c>
    </row>
    <row r="702">
      <c r="A702" s="988" t="s">
        <v>5298</v>
      </c>
      <c r="B702" s="988">
        <v>2.0250101E7</v>
      </c>
      <c r="C702" s="988" t="s">
        <v>5286</v>
      </c>
      <c r="D702" s="988">
        <v>1.0</v>
      </c>
      <c r="E702" s="988">
        <v>3.0</v>
      </c>
    </row>
    <row r="703">
      <c r="A703" s="988" t="s">
        <v>5298</v>
      </c>
      <c r="B703" s="988">
        <v>2.0250102E7</v>
      </c>
      <c r="C703" s="1063" t="s">
        <v>5182</v>
      </c>
      <c r="D703" s="988">
        <v>1.0</v>
      </c>
      <c r="E703" s="988">
        <v>1.0</v>
      </c>
    </row>
    <row r="704">
      <c r="A704" s="988" t="s">
        <v>5298</v>
      </c>
      <c r="B704" s="988">
        <v>2.0250102E7</v>
      </c>
      <c r="C704" s="988" t="s">
        <v>5218</v>
      </c>
      <c r="D704" s="988">
        <v>1.0</v>
      </c>
      <c r="E704" s="988">
        <v>1.0</v>
      </c>
    </row>
    <row r="705">
      <c r="A705" s="988" t="s">
        <v>5298</v>
      </c>
      <c r="B705" s="988">
        <v>2.0250106E7</v>
      </c>
      <c r="C705" s="988" t="s">
        <v>164</v>
      </c>
      <c r="D705" s="988">
        <v>1.0</v>
      </c>
      <c r="E705" s="988">
        <v>1.0</v>
      </c>
    </row>
    <row r="706">
      <c r="A706" s="988" t="s">
        <v>5298</v>
      </c>
      <c r="B706" s="988">
        <v>2.0250109E7</v>
      </c>
      <c r="C706" s="1063" t="s">
        <v>5182</v>
      </c>
      <c r="D706" s="988">
        <v>1.0</v>
      </c>
      <c r="E706" s="988">
        <v>1.0</v>
      </c>
    </row>
    <row r="707">
      <c r="A707" s="988" t="s">
        <v>5298</v>
      </c>
      <c r="B707" s="988">
        <v>2.025011E7</v>
      </c>
      <c r="C707" s="988" t="s">
        <v>5218</v>
      </c>
      <c r="D707" s="988">
        <v>1.0</v>
      </c>
      <c r="E707" s="988">
        <v>1.0</v>
      </c>
    </row>
    <row r="708">
      <c r="A708" s="988" t="s">
        <v>5298</v>
      </c>
      <c r="B708" s="988">
        <v>2.0250115E7</v>
      </c>
      <c r="C708" s="988" t="s">
        <v>5286</v>
      </c>
      <c r="D708" s="988">
        <v>1.0</v>
      </c>
      <c r="E708" s="988">
        <v>1.0</v>
      </c>
    </row>
    <row r="709">
      <c r="A709" s="988" t="s">
        <v>5298</v>
      </c>
      <c r="B709" s="988">
        <v>2.0250117E7</v>
      </c>
      <c r="C709" s="988" t="s">
        <v>164</v>
      </c>
      <c r="D709" s="988">
        <v>1.0</v>
      </c>
      <c r="E709" s="988">
        <v>1.0</v>
      </c>
    </row>
    <row r="710">
      <c r="A710" s="988" t="s">
        <v>5298</v>
      </c>
      <c r="B710" s="988">
        <v>2.0250118E7</v>
      </c>
      <c r="C710" s="988" t="s">
        <v>5286</v>
      </c>
      <c r="D710" s="988">
        <v>1.0</v>
      </c>
      <c r="E710" s="988">
        <v>1.0</v>
      </c>
    </row>
    <row r="711">
      <c r="A711" s="988" t="s">
        <v>5298</v>
      </c>
      <c r="B711" s="988">
        <v>2.0250119E7</v>
      </c>
      <c r="C711" s="988" t="s">
        <v>5286</v>
      </c>
      <c r="D711" s="988">
        <v>1.0</v>
      </c>
      <c r="E711" s="988">
        <v>2.0</v>
      </c>
    </row>
    <row r="712">
      <c r="A712" s="988" t="s">
        <v>5298</v>
      </c>
      <c r="B712" s="988">
        <v>2.025012E7</v>
      </c>
      <c r="C712" s="988" t="s">
        <v>5218</v>
      </c>
      <c r="D712" s="988">
        <v>1.0</v>
      </c>
      <c r="E712" s="988">
        <v>1.0</v>
      </c>
    </row>
    <row r="713">
      <c r="A713" s="988" t="s">
        <v>5298</v>
      </c>
      <c r="B713" s="988">
        <v>2.0250121E7</v>
      </c>
      <c r="C713" s="988" t="s">
        <v>5218</v>
      </c>
      <c r="D713" s="988">
        <v>1.0</v>
      </c>
      <c r="E713" s="988">
        <v>2.0</v>
      </c>
    </row>
    <row r="714">
      <c r="A714" s="988" t="s">
        <v>5298</v>
      </c>
      <c r="B714" s="988">
        <v>2.0250123E7</v>
      </c>
      <c r="C714" s="988" t="s">
        <v>164</v>
      </c>
      <c r="D714" s="988">
        <v>1.0</v>
      </c>
      <c r="E714" s="988">
        <v>1.0</v>
      </c>
    </row>
    <row r="715">
      <c r="A715" s="988" t="s">
        <v>5298</v>
      </c>
      <c r="B715" s="988">
        <v>2.0250124E7</v>
      </c>
      <c r="C715" s="988" t="s">
        <v>5218</v>
      </c>
      <c r="D715" s="988">
        <v>1.0</v>
      </c>
      <c r="E715" s="988">
        <v>1.0</v>
      </c>
    </row>
    <row r="716">
      <c r="A716" s="988" t="s">
        <v>5298</v>
      </c>
      <c r="B716" s="988">
        <v>2.0250129E7</v>
      </c>
      <c r="C716" s="988" t="s">
        <v>5286</v>
      </c>
      <c r="D716" s="988">
        <v>1.0</v>
      </c>
      <c r="E716" s="988">
        <v>4.0</v>
      </c>
    </row>
    <row r="717">
      <c r="A717" s="988" t="s">
        <v>5298</v>
      </c>
      <c r="B717" s="988">
        <v>2.0250131E7</v>
      </c>
      <c r="C717" s="988" t="s">
        <v>5286</v>
      </c>
      <c r="D717" s="988">
        <v>1.0</v>
      </c>
      <c r="E717" s="988">
        <v>6.0</v>
      </c>
    </row>
    <row r="718">
      <c r="A718" s="988" t="s">
        <v>5298</v>
      </c>
      <c r="B718" s="988">
        <v>2.0250201E7</v>
      </c>
      <c r="C718" s="988" t="s">
        <v>5286</v>
      </c>
      <c r="D718" s="988">
        <v>1.0</v>
      </c>
      <c r="E718" s="988">
        <v>2.0</v>
      </c>
    </row>
    <row r="719">
      <c r="A719" s="988" t="s">
        <v>5298</v>
      </c>
      <c r="B719" s="988">
        <v>2.0250202E7</v>
      </c>
      <c r="C719" s="988" t="s">
        <v>5286</v>
      </c>
      <c r="D719" s="988">
        <v>1.0</v>
      </c>
      <c r="E719" s="988">
        <v>2.0</v>
      </c>
    </row>
    <row r="720">
      <c r="A720" s="988" t="s">
        <v>5298</v>
      </c>
      <c r="B720" s="988">
        <v>2.0250203E7</v>
      </c>
      <c r="C720" s="1063" t="s">
        <v>5216</v>
      </c>
      <c r="D720" s="988">
        <v>1.0</v>
      </c>
      <c r="E720" s="988">
        <v>1.0</v>
      </c>
    </row>
    <row r="721">
      <c r="A721" s="988" t="s">
        <v>5298</v>
      </c>
      <c r="B721" s="988">
        <v>2.0250206E7</v>
      </c>
      <c r="C721" s="1063" t="s">
        <v>5284</v>
      </c>
      <c r="D721" s="988">
        <v>1.0</v>
      </c>
      <c r="E721" s="988">
        <v>1.0</v>
      </c>
    </row>
    <row r="722">
      <c r="A722" s="988" t="s">
        <v>5298</v>
      </c>
      <c r="B722" s="988">
        <v>2.0250206E7</v>
      </c>
      <c r="C722" s="1063" t="s">
        <v>5216</v>
      </c>
      <c r="D722" s="988">
        <v>1.0</v>
      </c>
      <c r="E722" s="988">
        <v>1.0</v>
      </c>
    </row>
    <row r="723">
      <c r="A723" s="988" t="s">
        <v>5298</v>
      </c>
      <c r="B723" s="988">
        <v>2.0250209E7</v>
      </c>
      <c r="C723" s="988" t="s">
        <v>5286</v>
      </c>
      <c r="D723" s="988">
        <v>1.0</v>
      </c>
      <c r="E723" s="988">
        <v>4.0</v>
      </c>
    </row>
    <row r="724">
      <c r="A724" s="988" t="s">
        <v>5298</v>
      </c>
      <c r="B724" s="988">
        <v>2.025021E7</v>
      </c>
      <c r="C724" s="988" t="s">
        <v>5286</v>
      </c>
      <c r="D724" s="988">
        <v>1.0</v>
      </c>
      <c r="E724" s="988">
        <v>4.0</v>
      </c>
    </row>
    <row r="725">
      <c r="A725" s="988" t="s">
        <v>5298</v>
      </c>
      <c r="B725" s="988">
        <v>2.025021E7</v>
      </c>
      <c r="C725" s="988" t="s">
        <v>164</v>
      </c>
      <c r="D725" s="988">
        <v>1.0</v>
      </c>
      <c r="E725" s="988">
        <v>1.0</v>
      </c>
    </row>
    <row r="726">
      <c r="A726" s="988" t="s">
        <v>5298</v>
      </c>
      <c r="B726" s="988">
        <v>2.0250211E7</v>
      </c>
      <c r="C726" s="1063" t="s">
        <v>5284</v>
      </c>
      <c r="D726" s="988">
        <v>1.0</v>
      </c>
      <c r="E726" s="988">
        <v>1.0</v>
      </c>
    </row>
    <row r="727">
      <c r="A727" s="988" t="s">
        <v>5298</v>
      </c>
      <c r="B727" s="988">
        <v>2.0250213E7</v>
      </c>
      <c r="C727" s="988" t="s">
        <v>5286</v>
      </c>
      <c r="D727" s="988">
        <v>1.0</v>
      </c>
      <c r="E727" s="988">
        <v>9.0</v>
      </c>
    </row>
    <row r="728">
      <c r="A728" s="988" t="s">
        <v>5298</v>
      </c>
      <c r="B728" s="988">
        <v>2.0250213E7</v>
      </c>
      <c r="C728" s="1063" t="s">
        <v>5284</v>
      </c>
      <c r="D728" s="988">
        <v>1.0</v>
      </c>
      <c r="E728" s="988">
        <v>1.0</v>
      </c>
    </row>
    <row r="729">
      <c r="A729" s="988" t="s">
        <v>5298</v>
      </c>
      <c r="B729" s="988">
        <v>2.0250213E7</v>
      </c>
      <c r="C729" s="1063" t="s">
        <v>5178</v>
      </c>
      <c r="D729" s="988">
        <v>1.0</v>
      </c>
      <c r="E729" s="988">
        <v>1.0</v>
      </c>
    </row>
    <row r="730">
      <c r="A730" s="988" t="s">
        <v>5298</v>
      </c>
      <c r="B730" s="988">
        <v>2.0250214E7</v>
      </c>
      <c r="C730" s="1063" t="s">
        <v>5284</v>
      </c>
      <c r="D730" s="988">
        <v>1.0</v>
      </c>
      <c r="E730" s="988">
        <v>1.0</v>
      </c>
    </row>
    <row r="731">
      <c r="A731" s="988" t="s">
        <v>5298</v>
      </c>
      <c r="B731" s="988">
        <v>2.0250215E7</v>
      </c>
      <c r="C731" s="988" t="s">
        <v>5286</v>
      </c>
      <c r="D731" s="988">
        <v>1.0</v>
      </c>
      <c r="E731" s="988">
        <v>3.0</v>
      </c>
    </row>
    <row r="732">
      <c r="A732" s="988" t="s">
        <v>5298</v>
      </c>
      <c r="B732" s="988">
        <v>2.0250216E7</v>
      </c>
      <c r="C732" s="988" t="s">
        <v>5286</v>
      </c>
      <c r="D732" s="988">
        <v>1.0</v>
      </c>
      <c r="E732" s="988">
        <v>1.0</v>
      </c>
    </row>
    <row r="733">
      <c r="A733" s="988" t="s">
        <v>5298</v>
      </c>
      <c r="B733" s="988">
        <v>2.0250217E7</v>
      </c>
      <c r="C733" s="988" t="s">
        <v>5286</v>
      </c>
      <c r="D733" s="988">
        <v>1.0</v>
      </c>
      <c r="E733" s="988">
        <v>5.0</v>
      </c>
    </row>
    <row r="734">
      <c r="A734" s="988" t="s">
        <v>5298</v>
      </c>
      <c r="B734" s="988">
        <v>2.0250217E7</v>
      </c>
      <c r="C734" s="988" t="s">
        <v>164</v>
      </c>
      <c r="D734" s="988">
        <v>1.0</v>
      </c>
      <c r="E734" s="988">
        <v>1.0</v>
      </c>
    </row>
    <row r="735">
      <c r="A735" s="988" t="s">
        <v>5298</v>
      </c>
      <c r="B735" s="988">
        <v>2.0250218E7</v>
      </c>
      <c r="C735" s="988" t="s">
        <v>164</v>
      </c>
      <c r="D735" s="988">
        <v>1.0</v>
      </c>
      <c r="E735" s="988">
        <v>1.0</v>
      </c>
    </row>
    <row r="736">
      <c r="A736" s="988" t="s">
        <v>5298</v>
      </c>
      <c r="B736" s="988">
        <v>2.0250219E7</v>
      </c>
      <c r="C736" s="988" t="s">
        <v>164</v>
      </c>
      <c r="D736" s="988">
        <v>1.0</v>
      </c>
      <c r="E736" s="988">
        <v>1.0</v>
      </c>
    </row>
    <row r="737">
      <c r="A737" s="988" t="s">
        <v>5298</v>
      </c>
      <c r="B737" s="988">
        <v>2.025022E7</v>
      </c>
      <c r="C737" s="988" t="s">
        <v>164</v>
      </c>
      <c r="D737" s="988">
        <v>1.0</v>
      </c>
      <c r="E737" s="988">
        <v>1.0</v>
      </c>
    </row>
    <row r="738">
      <c r="A738" s="988" t="s">
        <v>5298</v>
      </c>
      <c r="B738" s="988">
        <v>2.0250221E7</v>
      </c>
      <c r="C738" s="988" t="s">
        <v>164</v>
      </c>
      <c r="D738" s="988">
        <v>1.0</v>
      </c>
      <c r="E738" s="988">
        <v>1.0</v>
      </c>
    </row>
    <row r="739">
      <c r="A739" s="988" t="s">
        <v>5298</v>
      </c>
      <c r="B739" s="988">
        <v>2.0250223E7</v>
      </c>
      <c r="C739" s="988" t="s">
        <v>5286</v>
      </c>
      <c r="D739" s="988">
        <v>1.0</v>
      </c>
      <c r="E739" s="988">
        <v>1.0</v>
      </c>
    </row>
    <row r="740">
      <c r="A740" s="988" t="s">
        <v>5298</v>
      </c>
      <c r="B740" s="988">
        <v>2.0250224E7</v>
      </c>
      <c r="C740" s="988" t="s">
        <v>5286</v>
      </c>
      <c r="D740" s="988">
        <v>1.0</v>
      </c>
      <c r="E740" s="988">
        <v>4.0</v>
      </c>
    </row>
    <row r="741">
      <c r="A741" s="988" t="s">
        <v>5298</v>
      </c>
      <c r="B741" s="988">
        <v>2.0250224E7</v>
      </c>
      <c r="C741" s="988" t="s">
        <v>164</v>
      </c>
      <c r="D741" s="988">
        <v>1.0</v>
      </c>
      <c r="E741" s="988">
        <v>1.0</v>
      </c>
    </row>
    <row r="742">
      <c r="A742" s="988" t="s">
        <v>5298</v>
      </c>
      <c r="B742" s="988">
        <v>2.0250224E7</v>
      </c>
      <c r="C742" s="1063" t="s">
        <v>5189</v>
      </c>
      <c r="D742" s="988">
        <v>1.0</v>
      </c>
      <c r="E742" s="988">
        <v>1.0</v>
      </c>
    </row>
    <row r="743">
      <c r="A743" s="988" t="s">
        <v>5298</v>
      </c>
      <c r="B743" s="988">
        <v>2.0250225E7</v>
      </c>
      <c r="C743" s="988" t="s">
        <v>164</v>
      </c>
      <c r="D743" s="988">
        <v>1.0</v>
      </c>
      <c r="E743" s="988">
        <v>2.0</v>
      </c>
    </row>
    <row r="744">
      <c r="A744" s="988" t="s">
        <v>5298</v>
      </c>
      <c r="B744" s="988">
        <v>2.0250226E7</v>
      </c>
      <c r="C744" s="1063" t="s">
        <v>5284</v>
      </c>
      <c r="D744" s="988">
        <v>1.0</v>
      </c>
      <c r="E744" s="988">
        <v>1.0</v>
      </c>
    </row>
    <row r="745">
      <c r="A745" s="988" t="s">
        <v>5298</v>
      </c>
      <c r="B745" s="988">
        <v>2.0250226E7</v>
      </c>
      <c r="C745" s="1063" t="s">
        <v>5166</v>
      </c>
      <c r="D745" s="988">
        <v>1.0</v>
      </c>
      <c r="E745" s="988">
        <v>1.0</v>
      </c>
    </row>
    <row r="746">
      <c r="A746" s="988" t="s">
        <v>5298</v>
      </c>
      <c r="B746" s="988">
        <v>2.0250226E7</v>
      </c>
      <c r="C746" s="1063" t="s">
        <v>5210</v>
      </c>
      <c r="D746" s="988">
        <v>1.0</v>
      </c>
      <c r="E746" s="988">
        <v>1.0</v>
      </c>
    </row>
    <row r="747">
      <c r="A747" s="988" t="s">
        <v>5298</v>
      </c>
      <c r="B747" s="988">
        <v>2.0250227E7</v>
      </c>
      <c r="C747" s="988" t="s">
        <v>164</v>
      </c>
      <c r="D747" s="988">
        <v>1.0</v>
      </c>
      <c r="E747" s="988">
        <v>1.0</v>
      </c>
    </row>
    <row r="748">
      <c r="A748" s="988" t="s">
        <v>5298</v>
      </c>
      <c r="B748" s="988">
        <v>2.0250228E7</v>
      </c>
      <c r="C748" s="1063" t="s">
        <v>5284</v>
      </c>
      <c r="D748" s="988">
        <v>1.0</v>
      </c>
      <c r="E748" s="988">
        <v>1.0</v>
      </c>
    </row>
    <row r="749">
      <c r="A749" s="988" t="s">
        <v>5298</v>
      </c>
      <c r="B749" s="988">
        <v>2.0250228E7</v>
      </c>
      <c r="C749" s="988" t="s">
        <v>5218</v>
      </c>
      <c r="D749" s="988">
        <v>1.0</v>
      </c>
      <c r="E749" s="988">
        <v>1.0</v>
      </c>
    </row>
    <row r="750">
      <c r="A750" s="988" t="s">
        <v>5298</v>
      </c>
      <c r="B750" s="988">
        <v>2.0250301E7</v>
      </c>
      <c r="C750" s="988" t="s">
        <v>164</v>
      </c>
      <c r="D750" s="988">
        <v>1.0</v>
      </c>
      <c r="E750" s="988">
        <v>1.0</v>
      </c>
    </row>
    <row r="751">
      <c r="A751" s="988" t="s">
        <v>5298</v>
      </c>
      <c r="B751" s="988">
        <v>2.0250302E7</v>
      </c>
      <c r="C751" s="988" t="s">
        <v>5286</v>
      </c>
      <c r="D751" s="988">
        <v>1.0</v>
      </c>
      <c r="E751" s="988">
        <v>1.0</v>
      </c>
    </row>
    <row r="752">
      <c r="A752" s="988" t="s">
        <v>5298</v>
      </c>
      <c r="B752" s="988">
        <v>2.0250302E7</v>
      </c>
      <c r="C752" s="1063" t="s">
        <v>5189</v>
      </c>
      <c r="D752" s="988">
        <v>1.0</v>
      </c>
      <c r="E752" s="988">
        <v>1.0</v>
      </c>
    </row>
    <row r="753">
      <c r="A753" s="988" t="s">
        <v>5298</v>
      </c>
      <c r="B753" s="988">
        <v>2.0250303E7</v>
      </c>
      <c r="C753" s="1063" t="s">
        <v>5284</v>
      </c>
      <c r="D753" s="988">
        <v>1.0</v>
      </c>
      <c r="E753" s="988">
        <v>1.0</v>
      </c>
    </row>
    <row r="754">
      <c r="A754" s="988" t="s">
        <v>5298</v>
      </c>
      <c r="B754" s="988">
        <v>2.0250305E7</v>
      </c>
      <c r="C754" s="988" t="s">
        <v>164</v>
      </c>
      <c r="D754" s="988">
        <v>1.0</v>
      </c>
      <c r="E754" s="988">
        <v>2.0</v>
      </c>
    </row>
    <row r="755">
      <c r="A755" s="988" t="s">
        <v>5298</v>
      </c>
      <c r="B755" s="988">
        <v>2.0250305E7</v>
      </c>
      <c r="C755" s="988" t="s">
        <v>5218</v>
      </c>
      <c r="D755" s="988">
        <v>1.0</v>
      </c>
      <c r="E755" s="988">
        <v>1.0</v>
      </c>
    </row>
    <row r="756">
      <c r="A756" s="988" t="s">
        <v>5298</v>
      </c>
      <c r="B756" s="988">
        <v>2.0250306E7</v>
      </c>
      <c r="C756" s="1063" t="s">
        <v>5182</v>
      </c>
      <c r="D756" s="988">
        <v>1.0</v>
      </c>
      <c r="E756" s="988">
        <v>1.0</v>
      </c>
    </row>
    <row r="757">
      <c r="A757" s="988" t="s">
        <v>5298</v>
      </c>
      <c r="B757" s="988">
        <v>2.0250306E7</v>
      </c>
      <c r="C757" s="988" t="s">
        <v>5218</v>
      </c>
      <c r="D757" s="988">
        <v>1.0</v>
      </c>
      <c r="E757" s="988">
        <v>1.0</v>
      </c>
    </row>
    <row r="758">
      <c r="A758" s="988" t="s">
        <v>5298</v>
      </c>
      <c r="B758" s="988">
        <v>2.025031E7</v>
      </c>
      <c r="C758" s="988" t="s">
        <v>164</v>
      </c>
      <c r="D758" s="988">
        <v>1.0</v>
      </c>
      <c r="E758" s="988">
        <v>1.0</v>
      </c>
    </row>
    <row r="759">
      <c r="A759" s="988" t="s">
        <v>5298</v>
      </c>
      <c r="B759" s="988">
        <v>2.0250312E7</v>
      </c>
      <c r="C759" s="988" t="s">
        <v>164</v>
      </c>
      <c r="D759" s="988">
        <v>1.0</v>
      </c>
      <c r="E759" s="988">
        <v>1.0</v>
      </c>
    </row>
    <row r="760">
      <c r="A760" s="988" t="s">
        <v>5298</v>
      </c>
      <c r="B760" s="988">
        <v>2.0250313E7</v>
      </c>
      <c r="C760" s="988" t="s">
        <v>164</v>
      </c>
      <c r="D760" s="988">
        <v>1.0</v>
      </c>
      <c r="E760" s="988">
        <v>2.0</v>
      </c>
    </row>
    <row r="761">
      <c r="A761" s="988" t="s">
        <v>5298</v>
      </c>
      <c r="B761" s="988">
        <v>2.0250314E7</v>
      </c>
      <c r="C761" s="988" t="s">
        <v>164</v>
      </c>
      <c r="D761" s="988">
        <v>1.0</v>
      </c>
      <c r="E761" s="988">
        <v>1.0</v>
      </c>
    </row>
    <row r="762">
      <c r="A762" s="988" t="s">
        <v>5298</v>
      </c>
      <c r="B762" s="988">
        <v>2.0250318E7</v>
      </c>
      <c r="C762" s="988" t="s">
        <v>5218</v>
      </c>
      <c r="D762" s="988">
        <v>1.0</v>
      </c>
      <c r="E762" s="988">
        <v>1.0</v>
      </c>
    </row>
    <row r="763">
      <c r="A763" s="988" t="s">
        <v>5298</v>
      </c>
      <c r="B763" s="988">
        <v>2.0250319E7</v>
      </c>
      <c r="C763" s="1063" t="s">
        <v>5178</v>
      </c>
      <c r="D763" s="988">
        <v>1.0</v>
      </c>
      <c r="E763" s="988">
        <v>1.0</v>
      </c>
    </row>
    <row r="764">
      <c r="A764" s="988" t="s">
        <v>5298</v>
      </c>
      <c r="B764" s="988">
        <v>2.0250321E7</v>
      </c>
      <c r="C764" s="988" t="s">
        <v>5286</v>
      </c>
      <c r="D764" s="988">
        <v>1.0</v>
      </c>
      <c r="E764" s="988">
        <v>6.0</v>
      </c>
    </row>
    <row r="765">
      <c r="A765" s="988" t="s">
        <v>5298</v>
      </c>
      <c r="B765" s="988">
        <v>2.0250321E7</v>
      </c>
      <c r="C765" s="988" t="s">
        <v>164</v>
      </c>
      <c r="D765" s="988">
        <v>1.0</v>
      </c>
      <c r="E765" s="988">
        <v>1.0</v>
      </c>
    </row>
    <row r="766">
      <c r="A766" s="988" t="s">
        <v>5298</v>
      </c>
      <c r="B766" s="988">
        <v>2.0250322E7</v>
      </c>
      <c r="C766" s="988" t="s">
        <v>5286</v>
      </c>
      <c r="D766" s="988">
        <v>1.0</v>
      </c>
      <c r="E766" s="988">
        <v>1.0</v>
      </c>
    </row>
    <row r="767">
      <c r="A767" s="988" t="s">
        <v>5298</v>
      </c>
      <c r="B767" s="988">
        <v>2.0250324E7</v>
      </c>
      <c r="C767" s="1063" t="s">
        <v>5216</v>
      </c>
      <c r="D767" s="988">
        <v>1.0</v>
      </c>
      <c r="E767" s="988">
        <v>1.0</v>
      </c>
    </row>
    <row r="768">
      <c r="A768" s="988" t="s">
        <v>5298</v>
      </c>
      <c r="B768" s="988">
        <v>2.0250326E7</v>
      </c>
      <c r="C768" s="988" t="s">
        <v>5218</v>
      </c>
      <c r="D768" s="988">
        <v>1.0</v>
      </c>
      <c r="E768" s="988">
        <v>1.0</v>
      </c>
    </row>
    <row r="769">
      <c r="A769" s="988" t="s">
        <v>5298</v>
      </c>
      <c r="B769" s="988">
        <v>2.0250327E7</v>
      </c>
      <c r="C769" s="988" t="s">
        <v>5218</v>
      </c>
      <c r="D769" s="988">
        <v>1.0</v>
      </c>
      <c r="E769" s="988">
        <v>1.0</v>
      </c>
    </row>
    <row r="770">
      <c r="A770" s="988" t="s">
        <v>5298</v>
      </c>
      <c r="B770" s="988">
        <v>2.0250329E7</v>
      </c>
      <c r="C770" s="988" t="s">
        <v>164</v>
      </c>
      <c r="D770" s="988">
        <v>1.0</v>
      </c>
      <c r="E770" s="988">
        <v>1.0</v>
      </c>
    </row>
    <row r="771">
      <c r="A771" s="988" t="s">
        <v>5298</v>
      </c>
      <c r="B771" s="988">
        <v>2.025033E7</v>
      </c>
      <c r="C771" s="988" t="s">
        <v>5286</v>
      </c>
      <c r="D771" s="988">
        <v>1.0</v>
      </c>
      <c r="E771" s="988">
        <v>4.0</v>
      </c>
    </row>
    <row r="772">
      <c r="A772" s="988" t="s">
        <v>5298</v>
      </c>
      <c r="B772" s="988">
        <v>2.025033E7</v>
      </c>
      <c r="C772" s="988" t="s">
        <v>5218</v>
      </c>
      <c r="D772" s="988">
        <v>1.0</v>
      </c>
      <c r="E772" s="988">
        <v>1.0</v>
      </c>
    </row>
    <row r="773">
      <c r="A773" s="988" t="s">
        <v>5298</v>
      </c>
      <c r="B773" s="988">
        <v>2.0250403E7</v>
      </c>
      <c r="C773" s="988" t="s">
        <v>164</v>
      </c>
      <c r="D773" s="988">
        <v>1.0</v>
      </c>
      <c r="E773" s="988">
        <v>2.0</v>
      </c>
    </row>
    <row r="774">
      <c r="A774" s="988" t="s">
        <v>5298</v>
      </c>
      <c r="B774" s="988">
        <v>2.0250404E7</v>
      </c>
      <c r="C774" s="988" t="s">
        <v>164</v>
      </c>
      <c r="D774" s="988">
        <v>1.0</v>
      </c>
      <c r="E774" s="988">
        <v>2.0</v>
      </c>
    </row>
    <row r="775">
      <c r="A775" s="988" t="s">
        <v>5298</v>
      </c>
      <c r="B775" s="988">
        <v>2.0250405E7</v>
      </c>
      <c r="C775" s="988" t="s">
        <v>164</v>
      </c>
      <c r="D775" s="988">
        <v>1.0</v>
      </c>
      <c r="E775" s="988">
        <v>1.0</v>
      </c>
    </row>
    <row r="776">
      <c r="A776" s="988" t="s">
        <v>5298</v>
      </c>
      <c r="B776" s="988">
        <v>2.0250406E7</v>
      </c>
      <c r="C776" s="988" t="s">
        <v>164</v>
      </c>
      <c r="D776" s="988">
        <v>1.0</v>
      </c>
      <c r="E776" s="988">
        <v>1.0</v>
      </c>
    </row>
    <row r="777">
      <c r="A777" s="988" t="s">
        <v>5298</v>
      </c>
      <c r="B777" s="988">
        <v>2.0250407E7</v>
      </c>
      <c r="C777" s="988" t="s">
        <v>5218</v>
      </c>
      <c r="D777" s="988">
        <v>1.0</v>
      </c>
      <c r="E777" s="988">
        <v>1.0</v>
      </c>
    </row>
    <row r="778">
      <c r="A778" s="988" t="s">
        <v>5298</v>
      </c>
      <c r="B778" s="988">
        <v>2.0250411E7</v>
      </c>
      <c r="C778" s="988" t="s">
        <v>164</v>
      </c>
      <c r="D778" s="988">
        <v>1.0</v>
      </c>
      <c r="E778" s="988">
        <v>1.0</v>
      </c>
    </row>
    <row r="779">
      <c r="A779" s="988" t="s">
        <v>5298</v>
      </c>
      <c r="B779" s="988">
        <v>2.0250411E7</v>
      </c>
      <c r="C779" s="988" t="s">
        <v>5218</v>
      </c>
      <c r="D779" s="988">
        <v>1.0</v>
      </c>
      <c r="E779" s="988">
        <v>1.0</v>
      </c>
    </row>
    <row r="780">
      <c r="A780" s="988" t="s">
        <v>5298</v>
      </c>
      <c r="B780" s="988">
        <v>2.0250412E7</v>
      </c>
      <c r="C780" s="988" t="s">
        <v>5286</v>
      </c>
      <c r="D780" s="988">
        <v>1.0</v>
      </c>
      <c r="E780" s="988">
        <v>5.0</v>
      </c>
    </row>
    <row r="781">
      <c r="A781" s="988" t="s">
        <v>5298</v>
      </c>
      <c r="B781" s="988">
        <v>2.0250414E7</v>
      </c>
      <c r="C781" s="1063" t="s">
        <v>5146</v>
      </c>
      <c r="D781" s="988">
        <v>1.0</v>
      </c>
      <c r="E781" s="988">
        <v>1.0</v>
      </c>
    </row>
    <row r="782">
      <c r="A782" s="988" t="s">
        <v>5298</v>
      </c>
      <c r="B782" s="988">
        <v>2.0250417E7</v>
      </c>
      <c r="C782" s="988" t="s">
        <v>164</v>
      </c>
      <c r="D782" s="988">
        <v>1.0</v>
      </c>
      <c r="E782" s="988">
        <v>1.0</v>
      </c>
    </row>
    <row r="783">
      <c r="A783" s="988" t="s">
        <v>5298</v>
      </c>
      <c r="B783" s="988">
        <v>2.0250421E7</v>
      </c>
      <c r="C783" s="988" t="s">
        <v>5286</v>
      </c>
      <c r="D783" s="988">
        <v>1.0</v>
      </c>
      <c r="E783" s="988">
        <v>5.0</v>
      </c>
    </row>
    <row r="784">
      <c r="A784" s="988" t="s">
        <v>5298</v>
      </c>
      <c r="B784" s="988">
        <v>2.0250422E7</v>
      </c>
      <c r="C784" s="988" t="s">
        <v>164</v>
      </c>
      <c r="D784" s="988">
        <v>1.0</v>
      </c>
      <c r="E784" s="988">
        <v>2.0</v>
      </c>
    </row>
    <row r="785">
      <c r="A785" s="988" t="s">
        <v>5298</v>
      </c>
      <c r="B785" s="988">
        <v>2.0250425E7</v>
      </c>
      <c r="C785" s="1063" t="s">
        <v>5166</v>
      </c>
      <c r="D785" s="988">
        <v>1.0</v>
      </c>
      <c r="E785" s="988">
        <v>1.0</v>
      </c>
    </row>
    <row r="786">
      <c r="A786" s="988" t="s">
        <v>5298</v>
      </c>
      <c r="B786" s="988">
        <v>2.0250428E7</v>
      </c>
      <c r="C786" s="1063" t="s">
        <v>5182</v>
      </c>
      <c r="D786" s="988">
        <v>1.0</v>
      </c>
      <c r="E786" s="988">
        <v>1.0</v>
      </c>
    </row>
    <row r="787">
      <c r="A787" s="988" t="s">
        <v>5298</v>
      </c>
      <c r="B787" s="988">
        <v>2.0250429E7</v>
      </c>
      <c r="C787" s="988" t="s">
        <v>5218</v>
      </c>
      <c r="D787" s="988">
        <v>1.0</v>
      </c>
      <c r="E787" s="988">
        <v>1.0</v>
      </c>
    </row>
    <row r="788">
      <c r="A788" s="988" t="s">
        <v>5298</v>
      </c>
      <c r="B788" s="988">
        <v>2.0250504E7</v>
      </c>
      <c r="C788" s="988" t="s">
        <v>5286</v>
      </c>
      <c r="D788" s="988">
        <v>1.0</v>
      </c>
      <c r="E788" s="988">
        <v>1.0</v>
      </c>
    </row>
    <row r="789">
      <c r="A789" s="988" t="s">
        <v>5298</v>
      </c>
      <c r="B789" s="988">
        <v>2.0250507E7</v>
      </c>
      <c r="C789" s="988" t="s">
        <v>5218</v>
      </c>
      <c r="D789" s="988">
        <v>1.0</v>
      </c>
      <c r="E789" s="988">
        <v>1.0</v>
      </c>
    </row>
    <row r="790">
      <c r="A790" s="988" t="s">
        <v>5298</v>
      </c>
      <c r="B790" s="988">
        <v>2.0250508E7</v>
      </c>
      <c r="C790" s="988" t="s">
        <v>164</v>
      </c>
      <c r="D790" s="988">
        <v>1.0</v>
      </c>
      <c r="E790" s="988">
        <v>1.0</v>
      </c>
    </row>
    <row r="791">
      <c r="A791" s="988" t="s">
        <v>5298</v>
      </c>
      <c r="B791" s="988">
        <v>2.0250509E7</v>
      </c>
      <c r="C791" s="988" t="s">
        <v>5218</v>
      </c>
      <c r="D791" s="988">
        <v>1.0</v>
      </c>
      <c r="E791" s="988">
        <v>1.0</v>
      </c>
    </row>
    <row r="792">
      <c r="A792" s="988" t="s">
        <v>5298</v>
      </c>
      <c r="B792" s="988">
        <v>2.0250514E7</v>
      </c>
      <c r="C792" s="988" t="s">
        <v>5286</v>
      </c>
      <c r="D792" s="988">
        <v>1.0</v>
      </c>
      <c r="E792" s="988">
        <v>6.0</v>
      </c>
    </row>
    <row r="793">
      <c r="A793" s="988" t="s">
        <v>5298</v>
      </c>
      <c r="B793" s="988">
        <v>2.0250517E7</v>
      </c>
      <c r="C793" s="988" t="s">
        <v>5286</v>
      </c>
      <c r="D793" s="988">
        <v>1.0</v>
      </c>
      <c r="E793" s="988">
        <v>2.0</v>
      </c>
    </row>
    <row r="794">
      <c r="A794" s="988" t="s">
        <v>5298</v>
      </c>
      <c r="B794" s="988">
        <v>2.0250518E7</v>
      </c>
      <c r="C794" s="988" t="s">
        <v>5286</v>
      </c>
      <c r="D794" s="988">
        <v>1.0</v>
      </c>
      <c r="E794" s="988">
        <v>2.0</v>
      </c>
    </row>
    <row r="795">
      <c r="A795" s="988" t="s">
        <v>5298</v>
      </c>
      <c r="B795" s="988">
        <v>2.0250518E7</v>
      </c>
      <c r="C795" s="988" t="s">
        <v>164</v>
      </c>
      <c r="D795" s="988">
        <v>1.0</v>
      </c>
      <c r="E795" s="988">
        <v>1.0</v>
      </c>
    </row>
    <row r="796">
      <c r="A796" s="988" t="s">
        <v>5298</v>
      </c>
      <c r="B796" s="988">
        <v>2.025052E7</v>
      </c>
      <c r="C796" s="988" t="s">
        <v>5218</v>
      </c>
      <c r="D796" s="988">
        <v>1.0</v>
      </c>
      <c r="E796" s="988">
        <v>1.0</v>
      </c>
    </row>
    <row r="797">
      <c r="A797" s="988" t="s">
        <v>5298</v>
      </c>
      <c r="B797" s="988">
        <v>2.0250526E7</v>
      </c>
      <c r="C797" s="988" t="s">
        <v>164</v>
      </c>
      <c r="D797" s="988">
        <v>1.0</v>
      </c>
      <c r="E797" s="988">
        <v>1.0</v>
      </c>
    </row>
    <row r="798">
      <c r="A798" s="988" t="s">
        <v>5298</v>
      </c>
      <c r="B798" s="988">
        <v>2.0250526E7</v>
      </c>
      <c r="C798" s="1063" t="s">
        <v>5182</v>
      </c>
      <c r="D798" s="988">
        <v>1.0</v>
      </c>
      <c r="E798" s="988">
        <v>1.0</v>
      </c>
    </row>
    <row r="799">
      <c r="A799" s="988" t="s">
        <v>5298</v>
      </c>
      <c r="B799" s="988">
        <v>2.0250527E7</v>
      </c>
      <c r="C799" s="988" t="s">
        <v>164</v>
      </c>
      <c r="D799" s="988">
        <v>1.0</v>
      </c>
      <c r="E799" s="988">
        <v>1.0</v>
      </c>
    </row>
    <row r="800">
      <c r="A800" s="988" t="s">
        <v>5298</v>
      </c>
      <c r="B800" s="988">
        <v>2.0250528E7</v>
      </c>
      <c r="C800" s="1063" t="s">
        <v>5182</v>
      </c>
      <c r="D800" s="988">
        <v>1.0</v>
      </c>
      <c r="E800" s="988">
        <v>1.0</v>
      </c>
    </row>
    <row r="801">
      <c r="A801" s="988" t="s">
        <v>5298</v>
      </c>
      <c r="B801" s="988">
        <v>2.0250529E7</v>
      </c>
      <c r="C801" s="1063" t="s">
        <v>5226</v>
      </c>
      <c r="D801" s="988">
        <v>1.0</v>
      </c>
      <c r="E801" s="988">
        <v>1.0</v>
      </c>
    </row>
    <row r="802">
      <c r="A802" s="988" t="s">
        <v>5298</v>
      </c>
      <c r="B802" s="988">
        <v>2.0250603E7</v>
      </c>
      <c r="C802" s="988" t="s">
        <v>164</v>
      </c>
      <c r="D802" s="988">
        <v>1.0</v>
      </c>
      <c r="E802" s="988">
        <v>1.0</v>
      </c>
    </row>
    <row r="803">
      <c r="A803" s="988" t="s">
        <v>5298</v>
      </c>
      <c r="B803" s="988">
        <v>2.0250607E7</v>
      </c>
      <c r="C803" s="988" t="s">
        <v>164</v>
      </c>
      <c r="D803" s="988">
        <v>1.0</v>
      </c>
      <c r="E803" s="988">
        <v>1.0</v>
      </c>
    </row>
    <row r="804">
      <c r="A804" s="988" t="s">
        <v>5298</v>
      </c>
      <c r="B804" s="988">
        <v>2.025061E7</v>
      </c>
      <c r="C804" s="1063" t="s">
        <v>5178</v>
      </c>
      <c r="D804" s="988">
        <v>1.0</v>
      </c>
      <c r="E804" s="988">
        <v>1.0</v>
      </c>
    </row>
    <row r="805">
      <c r="A805" s="988" t="s">
        <v>5298</v>
      </c>
      <c r="B805" s="988">
        <v>2.0250618E7</v>
      </c>
      <c r="C805" s="988" t="s">
        <v>164</v>
      </c>
      <c r="D805" s="988">
        <v>1.0</v>
      </c>
      <c r="E805" s="988">
        <v>1.0</v>
      </c>
    </row>
    <row r="806">
      <c r="A806" s="988" t="s">
        <v>5298</v>
      </c>
      <c r="B806" s="988">
        <v>2.0250625E7</v>
      </c>
      <c r="C806" s="988" t="s">
        <v>5218</v>
      </c>
      <c r="D806" s="988">
        <v>1.0</v>
      </c>
      <c r="E806" s="988">
        <v>1.0</v>
      </c>
    </row>
    <row r="807">
      <c r="A807" s="988" t="s">
        <v>5298</v>
      </c>
      <c r="B807" s="988">
        <v>2.0250627E7</v>
      </c>
      <c r="C807" s="988" t="s">
        <v>164</v>
      </c>
      <c r="D807" s="988">
        <v>1.0</v>
      </c>
      <c r="E807" s="988">
        <v>2.0</v>
      </c>
    </row>
    <row r="808">
      <c r="A808" s="988" t="s">
        <v>5298</v>
      </c>
      <c r="B808" s="988">
        <v>2.0250628E7</v>
      </c>
      <c r="C808" s="988" t="s">
        <v>164</v>
      </c>
      <c r="D808" s="988">
        <v>1.0</v>
      </c>
      <c r="E808" s="988">
        <v>1.0</v>
      </c>
    </row>
    <row r="809">
      <c r="A809" s="988" t="s">
        <v>5298</v>
      </c>
      <c r="B809" s="988">
        <v>2.0250628E7</v>
      </c>
      <c r="C809" s="988" t="s">
        <v>5218</v>
      </c>
      <c r="D809" s="988">
        <v>1.0</v>
      </c>
      <c r="E809" s="988">
        <v>1.0</v>
      </c>
    </row>
    <row r="810">
      <c r="A810" s="988" t="s">
        <v>5298</v>
      </c>
      <c r="B810" s="988">
        <v>2.0250701E7</v>
      </c>
      <c r="C810" s="988" t="s">
        <v>164</v>
      </c>
      <c r="D810" s="988">
        <v>1.0</v>
      </c>
      <c r="E810" s="988">
        <v>1.0</v>
      </c>
    </row>
    <row r="811">
      <c r="A811" s="988" t="s">
        <v>5298</v>
      </c>
      <c r="B811" s="988">
        <v>2.0250702E7</v>
      </c>
      <c r="C811" s="988" t="s">
        <v>164</v>
      </c>
      <c r="D811" s="988">
        <v>1.0</v>
      </c>
      <c r="E811" s="988">
        <v>1.0</v>
      </c>
    </row>
    <row r="812">
      <c r="A812" s="988" t="s">
        <v>5298</v>
      </c>
      <c r="B812" s="988">
        <v>2.0250702E7</v>
      </c>
      <c r="C812" s="988" t="s">
        <v>5218</v>
      </c>
      <c r="D812" s="988">
        <v>1.0</v>
      </c>
      <c r="E812" s="988">
        <v>1.0</v>
      </c>
    </row>
    <row r="813">
      <c r="A813" s="988" t="s">
        <v>5298</v>
      </c>
      <c r="B813" s="988">
        <v>2.0250702E7</v>
      </c>
      <c r="C813" s="1063" t="s">
        <v>5178</v>
      </c>
      <c r="D813" s="988">
        <v>1.0</v>
      </c>
      <c r="E813" s="988">
        <v>2.0</v>
      </c>
    </row>
    <row r="814">
      <c r="A814" s="988" t="s">
        <v>5298</v>
      </c>
      <c r="B814" s="988">
        <v>2.0250703E7</v>
      </c>
      <c r="C814" s="988" t="s">
        <v>164</v>
      </c>
      <c r="D814" s="988">
        <v>1.0</v>
      </c>
      <c r="E814" s="988">
        <v>1.0</v>
      </c>
    </row>
    <row r="815">
      <c r="A815" s="988" t="s">
        <v>5298</v>
      </c>
      <c r="B815" s="988">
        <v>2.0250703E7</v>
      </c>
      <c r="C815" s="1063" t="s">
        <v>5178</v>
      </c>
      <c r="D815" s="988">
        <v>1.0</v>
      </c>
      <c r="E815" s="988">
        <v>1.0</v>
      </c>
    </row>
    <row r="816">
      <c r="A816" s="988" t="s">
        <v>5298</v>
      </c>
      <c r="B816" s="988">
        <v>2.0250705E7</v>
      </c>
      <c r="C816" s="988" t="s">
        <v>164</v>
      </c>
      <c r="D816" s="988">
        <v>1.0</v>
      </c>
      <c r="E816" s="988">
        <v>1.0</v>
      </c>
    </row>
    <row r="817">
      <c r="A817" s="988" t="s">
        <v>5298</v>
      </c>
      <c r="B817" s="988">
        <v>2.0250707E7</v>
      </c>
      <c r="C817" s="988" t="s">
        <v>164</v>
      </c>
      <c r="D817" s="988">
        <v>1.0</v>
      </c>
      <c r="E817" s="988">
        <v>1.0</v>
      </c>
    </row>
    <row r="818">
      <c r="A818" s="988" t="s">
        <v>5298</v>
      </c>
      <c r="B818" s="988">
        <v>2.0250707E7</v>
      </c>
      <c r="C818" s="988" t="s">
        <v>5218</v>
      </c>
      <c r="D818" s="988">
        <v>1.0</v>
      </c>
      <c r="E818" s="988">
        <v>1.0</v>
      </c>
    </row>
    <row r="819">
      <c r="A819" s="988" t="s">
        <v>5298</v>
      </c>
      <c r="B819" s="988">
        <v>2.0250711E7</v>
      </c>
      <c r="C819" s="988" t="s">
        <v>164</v>
      </c>
      <c r="D819" s="988">
        <v>1.0</v>
      </c>
      <c r="E819" s="988">
        <v>1.0</v>
      </c>
    </row>
    <row r="820">
      <c r="A820" s="988" t="s">
        <v>5298</v>
      </c>
      <c r="B820" s="988">
        <v>2.0250711E7</v>
      </c>
      <c r="C820" s="1063" t="s">
        <v>5178</v>
      </c>
      <c r="D820" s="988">
        <v>1.0</v>
      </c>
      <c r="E820" s="988">
        <v>1.0</v>
      </c>
    </row>
    <row r="821">
      <c r="A821" s="988" t="s">
        <v>5298</v>
      </c>
      <c r="B821" s="988">
        <v>2.0250714E7</v>
      </c>
      <c r="C821" s="988" t="s">
        <v>164</v>
      </c>
      <c r="D821" s="988">
        <v>1.0</v>
      </c>
      <c r="E821" s="988">
        <v>2.0</v>
      </c>
    </row>
    <row r="822">
      <c r="A822" s="988" t="s">
        <v>5298</v>
      </c>
      <c r="B822" s="988">
        <v>2.0250714E7</v>
      </c>
      <c r="C822" s="1063" t="s">
        <v>5178</v>
      </c>
      <c r="D822" s="988">
        <v>1.0</v>
      </c>
      <c r="E822" s="988">
        <v>1.0</v>
      </c>
    </row>
    <row r="823">
      <c r="A823" s="988" t="s">
        <v>5298</v>
      </c>
      <c r="B823" s="988">
        <v>2.0250719E7</v>
      </c>
      <c r="C823" s="1063" t="s">
        <v>5216</v>
      </c>
      <c r="D823" s="988">
        <v>1.0</v>
      </c>
      <c r="E823" s="988">
        <v>1.0</v>
      </c>
    </row>
    <row r="824">
      <c r="A824" s="988" t="s">
        <v>5298</v>
      </c>
      <c r="B824" s="988">
        <v>2.0250722E7</v>
      </c>
      <c r="C824" s="988" t="s">
        <v>164</v>
      </c>
      <c r="D824" s="988">
        <v>1.0</v>
      </c>
      <c r="E824" s="988">
        <v>1.0</v>
      </c>
    </row>
    <row r="825">
      <c r="A825" s="988" t="s">
        <v>5298</v>
      </c>
      <c r="B825" s="988">
        <v>2.0250724E7</v>
      </c>
      <c r="C825" s="988" t="s">
        <v>164</v>
      </c>
      <c r="D825" s="988">
        <v>1.0</v>
      </c>
      <c r="E825" s="988">
        <v>1.0</v>
      </c>
    </row>
    <row r="826">
      <c r="A826" s="988" t="s">
        <v>5298</v>
      </c>
      <c r="B826" s="988">
        <v>2.0250729E7</v>
      </c>
      <c r="C826" s="1063" t="s">
        <v>5178</v>
      </c>
      <c r="D826" s="988">
        <v>1.0</v>
      </c>
      <c r="E826" s="988">
        <v>1.0</v>
      </c>
    </row>
    <row r="827">
      <c r="A827" s="988" t="s">
        <v>5298</v>
      </c>
      <c r="B827" s="988">
        <v>2.0250731E7</v>
      </c>
      <c r="C827" s="988" t="s">
        <v>164</v>
      </c>
      <c r="D827" s="988">
        <v>1.0</v>
      </c>
      <c r="E827" s="988">
        <v>1.0</v>
      </c>
    </row>
    <row r="828">
      <c r="A828" s="988" t="s">
        <v>5298</v>
      </c>
      <c r="B828" s="988">
        <v>2.0250804E7</v>
      </c>
      <c r="C828" s="1063" t="s">
        <v>5166</v>
      </c>
      <c r="D828" s="988">
        <v>1.0</v>
      </c>
      <c r="E828" s="988">
        <v>1.0</v>
      </c>
    </row>
    <row r="829">
      <c r="A829" s="988" t="s">
        <v>5298</v>
      </c>
      <c r="B829" s="988">
        <v>2.0250805E7</v>
      </c>
      <c r="C829" s="988" t="s">
        <v>5286</v>
      </c>
      <c r="D829" s="988">
        <v>1.0</v>
      </c>
      <c r="E829" s="988">
        <v>5.0</v>
      </c>
    </row>
    <row r="830">
      <c r="A830" s="988" t="s">
        <v>5298</v>
      </c>
      <c r="B830" s="988">
        <v>2.0250811E7</v>
      </c>
      <c r="C830" s="988" t="s">
        <v>164</v>
      </c>
      <c r="D830" s="988">
        <v>1.0</v>
      </c>
      <c r="E830" s="988">
        <v>1.0</v>
      </c>
    </row>
    <row r="831">
      <c r="A831" s="988" t="s">
        <v>5298</v>
      </c>
      <c r="B831" s="988">
        <v>2.0250812E7</v>
      </c>
      <c r="C831" s="988" t="s">
        <v>5218</v>
      </c>
      <c r="D831" s="988">
        <v>1.0</v>
      </c>
      <c r="E831" s="988">
        <v>1.0</v>
      </c>
    </row>
    <row r="832">
      <c r="A832" s="988" t="s">
        <v>5298</v>
      </c>
      <c r="B832" s="988">
        <v>2.0250817E7</v>
      </c>
      <c r="C832" s="988" t="s">
        <v>5286</v>
      </c>
      <c r="D832" s="988">
        <v>1.0</v>
      </c>
      <c r="E832" s="988">
        <v>6.0</v>
      </c>
    </row>
    <row r="833">
      <c r="A833" s="988" t="s">
        <v>5298</v>
      </c>
      <c r="B833" s="988">
        <v>2.0250821E7</v>
      </c>
      <c r="C833" s="988" t="s">
        <v>164</v>
      </c>
      <c r="D833" s="988">
        <v>1.0</v>
      </c>
      <c r="E833" s="988">
        <v>1.0</v>
      </c>
    </row>
    <row r="834">
      <c r="A834" s="988" t="s">
        <v>5298</v>
      </c>
      <c r="B834" s="988">
        <v>2.0250822E7</v>
      </c>
      <c r="C834" s="988" t="s">
        <v>5218</v>
      </c>
      <c r="D834" s="988">
        <v>1.0</v>
      </c>
      <c r="E834" s="988">
        <v>3.0</v>
      </c>
    </row>
    <row r="835">
      <c r="A835" s="988" t="s">
        <v>5298</v>
      </c>
      <c r="B835" s="988">
        <v>2.0250824E7</v>
      </c>
      <c r="C835" s="988" t="s">
        <v>5218</v>
      </c>
      <c r="D835" s="988">
        <v>1.0</v>
      </c>
      <c r="E835" s="988">
        <v>2.0</v>
      </c>
    </row>
    <row r="836">
      <c r="A836" s="988" t="s">
        <v>5298</v>
      </c>
      <c r="B836" s="988">
        <v>2.0250826E7</v>
      </c>
      <c r="C836" s="988" t="s">
        <v>5218</v>
      </c>
      <c r="D836" s="988">
        <v>1.0</v>
      </c>
      <c r="E836" s="988">
        <v>1.0</v>
      </c>
    </row>
    <row r="837">
      <c r="A837" s="988" t="s">
        <v>5298</v>
      </c>
      <c r="B837" s="988">
        <v>2.0250827E7</v>
      </c>
      <c r="C837" s="988" t="s">
        <v>164</v>
      </c>
      <c r="D837" s="988">
        <v>1.0</v>
      </c>
      <c r="E837" s="988">
        <v>1.0</v>
      </c>
    </row>
    <row r="838">
      <c r="A838" s="988" t="s">
        <v>5298</v>
      </c>
      <c r="B838" s="988">
        <v>2.0250827E7</v>
      </c>
      <c r="C838" s="988" t="s">
        <v>5218</v>
      </c>
      <c r="D838" s="988">
        <v>1.0</v>
      </c>
      <c r="E838" s="988">
        <v>1.0</v>
      </c>
    </row>
    <row r="839">
      <c r="A839" s="988" t="s">
        <v>5298</v>
      </c>
      <c r="B839" s="988">
        <v>2.0250908E7</v>
      </c>
      <c r="C839" s="988" t="s">
        <v>164</v>
      </c>
      <c r="D839" s="988">
        <v>1.0</v>
      </c>
      <c r="E839" s="988">
        <v>2.0</v>
      </c>
    </row>
    <row r="840">
      <c r="A840" s="988" t="s">
        <v>5298</v>
      </c>
      <c r="B840" s="988">
        <v>2.0250908E7</v>
      </c>
      <c r="C840" s="988" t="s">
        <v>5218</v>
      </c>
      <c r="D840" s="988">
        <v>1.0</v>
      </c>
      <c r="E840" s="988">
        <v>1.0</v>
      </c>
    </row>
    <row r="841">
      <c r="A841" s="988" t="s">
        <v>5298</v>
      </c>
      <c r="B841" s="988">
        <v>2.0250909E7</v>
      </c>
      <c r="C841" s="1063" t="s">
        <v>5178</v>
      </c>
      <c r="D841" s="988">
        <v>1.0</v>
      </c>
      <c r="E841" s="988">
        <v>1.0</v>
      </c>
    </row>
    <row r="842">
      <c r="A842" s="988" t="s">
        <v>5299</v>
      </c>
      <c r="B842" s="988">
        <v>2.0250204E7</v>
      </c>
      <c r="C842" s="988" t="s">
        <v>5286</v>
      </c>
      <c r="D842" s="988">
        <v>1.0</v>
      </c>
      <c r="E842" s="988">
        <v>1.0</v>
      </c>
    </row>
    <row r="843">
      <c r="A843" s="988" t="s">
        <v>5299</v>
      </c>
      <c r="B843" s="988">
        <v>2.0250227E7</v>
      </c>
      <c r="C843" s="988" t="s">
        <v>5286</v>
      </c>
      <c r="D843" s="988">
        <v>1.0</v>
      </c>
      <c r="E843" s="988">
        <v>1.0</v>
      </c>
    </row>
    <row r="844">
      <c r="A844" s="988" t="s">
        <v>5299</v>
      </c>
      <c r="B844" s="988">
        <v>2.0250228E7</v>
      </c>
      <c r="C844" s="988" t="s">
        <v>5218</v>
      </c>
      <c r="D844" s="988">
        <v>1.0</v>
      </c>
      <c r="E844" s="988">
        <v>1.0</v>
      </c>
    </row>
    <row r="845">
      <c r="A845" s="988" t="s">
        <v>5299</v>
      </c>
      <c r="B845" s="988">
        <v>2.0250307E7</v>
      </c>
      <c r="C845" s="988" t="s">
        <v>5286</v>
      </c>
      <c r="D845" s="988">
        <v>1.0</v>
      </c>
      <c r="E845" s="988">
        <v>1.0</v>
      </c>
    </row>
    <row r="846">
      <c r="A846" s="988" t="s">
        <v>5299</v>
      </c>
      <c r="B846" s="988">
        <v>2.0250314E7</v>
      </c>
      <c r="C846" s="988" t="s">
        <v>5286</v>
      </c>
      <c r="D846" s="988">
        <v>1.0</v>
      </c>
      <c r="E846" s="988">
        <v>1.0</v>
      </c>
    </row>
    <row r="847">
      <c r="A847" s="988" t="s">
        <v>5299</v>
      </c>
      <c r="B847" s="988">
        <v>2.0250316E7</v>
      </c>
      <c r="C847" s="988" t="s">
        <v>5286</v>
      </c>
      <c r="D847" s="988">
        <v>1.0</v>
      </c>
      <c r="E847" s="988">
        <v>1.0</v>
      </c>
    </row>
    <row r="848">
      <c r="A848" s="988" t="s">
        <v>5299</v>
      </c>
      <c r="B848" s="988">
        <v>2.0250328E7</v>
      </c>
      <c r="C848" s="988" t="s">
        <v>5286</v>
      </c>
      <c r="D848" s="988">
        <v>1.0</v>
      </c>
      <c r="E848" s="988">
        <v>1.0</v>
      </c>
    </row>
    <row r="849">
      <c r="A849" s="988" t="s">
        <v>5299</v>
      </c>
      <c r="B849" s="988">
        <v>2.0250421E7</v>
      </c>
      <c r="C849" s="988" t="s">
        <v>164</v>
      </c>
      <c r="D849" s="988">
        <v>1.0</v>
      </c>
      <c r="E849" s="988">
        <v>1.0</v>
      </c>
    </row>
    <row r="850">
      <c r="A850" s="988" t="s">
        <v>5299</v>
      </c>
      <c r="B850" s="988">
        <v>2.0250425E7</v>
      </c>
      <c r="C850" s="988" t="s">
        <v>5286</v>
      </c>
      <c r="D850" s="988">
        <v>1.0</v>
      </c>
      <c r="E850" s="988">
        <v>1.0</v>
      </c>
    </row>
    <row r="851">
      <c r="A851" s="988" t="s">
        <v>5299</v>
      </c>
      <c r="B851" s="988">
        <v>2.025043E7</v>
      </c>
      <c r="C851" s="988" t="s">
        <v>5286</v>
      </c>
      <c r="D851" s="988">
        <v>1.0</v>
      </c>
      <c r="E851" s="988">
        <v>1.0</v>
      </c>
    </row>
    <row r="852">
      <c r="A852" s="988" t="s">
        <v>5299</v>
      </c>
      <c r="B852" s="988">
        <v>2.0250505E7</v>
      </c>
      <c r="C852" s="988" t="s">
        <v>5286</v>
      </c>
      <c r="D852" s="988">
        <v>1.0</v>
      </c>
      <c r="E852" s="988">
        <v>1.0</v>
      </c>
    </row>
    <row r="853">
      <c r="A853" s="988" t="s">
        <v>5299</v>
      </c>
      <c r="B853" s="988">
        <v>2.0250529E7</v>
      </c>
      <c r="C853" s="988" t="s">
        <v>5286</v>
      </c>
      <c r="D853" s="988">
        <v>1.0</v>
      </c>
      <c r="E853" s="988">
        <v>1.0</v>
      </c>
    </row>
    <row r="854">
      <c r="A854" s="988" t="s">
        <v>5299</v>
      </c>
      <c r="B854" s="988">
        <v>2.0250606E7</v>
      </c>
      <c r="C854" s="988" t="s">
        <v>5286</v>
      </c>
      <c r="D854" s="988">
        <v>1.0</v>
      </c>
      <c r="E854" s="988">
        <v>1.0</v>
      </c>
    </row>
    <row r="855">
      <c r="A855" s="988" t="s">
        <v>5299</v>
      </c>
      <c r="B855" s="988">
        <v>2.0250619E7</v>
      </c>
      <c r="C855" s="988" t="s">
        <v>5286</v>
      </c>
      <c r="D855" s="988">
        <v>1.0</v>
      </c>
      <c r="E855" s="988">
        <v>1.0</v>
      </c>
    </row>
    <row r="856">
      <c r="A856" s="988" t="s">
        <v>5299</v>
      </c>
      <c r="B856" s="988">
        <v>2.0250625E7</v>
      </c>
      <c r="C856" s="988" t="s">
        <v>5286</v>
      </c>
      <c r="D856" s="988">
        <v>1.0</v>
      </c>
      <c r="E856" s="988">
        <v>2.0</v>
      </c>
    </row>
    <row r="857">
      <c r="A857" s="988" t="s">
        <v>5299</v>
      </c>
      <c r="B857" s="988">
        <v>2.0250626E7</v>
      </c>
      <c r="C857" s="988" t="s">
        <v>5286</v>
      </c>
      <c r="D857" s="988">
        <v>1.0</v>
      </c>
      <c r="E857" s="988">
        <v>1.0</v>
      </c>
    </row>
    <row r="858">
      <c r="A858" s="988" t="s">
        <v>5299</v>
      </c>
      <c r="B858" s="988">
        <v>2.0250627E7</v>
      </c>
      <c r="C858" s="988" t="s">
        <v>5286</v>
      </c>
      <c r="D858" s="988">
        <v>1.0</v>
      </c>
      <c r="E858" s="988">
        <v>1.0</v>
      </c>
    </row>
    <row r="859">
      <c r="A859" s="988" t="s">
        <v>5299</v>
      </c>
      <c r="B859" s="988">
        <v>2.0250701E7</v>
      </c>
      <c r="C859" s="988" t="s">
        <v>5286</v>
      </c>
      <c r="D859" s="988">
        <v>1.0</v>
      </c>
      <c r="E859" s="988">
        <v>2.0</v>
      </c>
    </row>
    <row r="860">
      <c r="A860" s="988" t="s">
        <v>5299</v>
      </c>
      <c r="B860" s="988">
        <v>2.0250702E7</v>
      </c>
      <c r="C860" s="988" t="s">
        <v>5286</v>
      </c>
      <c r="D860" s="988">
        <v>1.0</v>
      </c>
      <c r="E860" s="988">
        <v>4.0</v>
      </c>
    </row>
    <row r="861">
      <c r="A861" s="988" t="s">
        <v>5299</v>
      </c>
      <c r="B861" s="988">
        <v>2.0250709E7</v>
      </c>
      <c r="C861" s="988" t="s">
        <v>5286</v>
      </c>
      <c r="D861" s="988">
        <v>1.0</v>
      </c>
      <c r="E861" s="988">
        <v>1.0</v>
      </c>
    </row>
    <row r="862">
      <c r="A862" s="988" t="s">
        <v>5299</v>
      </c>
      <c r="B862" s="988">
        <v>2.0250721E7</v>
      </c>
      <c r="C862" s="988" t="s">
        <v>5286</v>
      </c>
      <c r="D862" s="988">
        <v>1.0</v>
      </c>
      <c r="E862" s="988">
        <v>1.0</v>
      </c>
    </row>
    <row r="863">
      <c r="A863" s="988" t="s">
        <v>5299</v>
      </c>
      <c r="B863" s="988">
        <v>2.0250724E7</v>
      </c>
      <c r="C863" s="988" t="s">
        <v>5286</v>
      </c>
      <c r="D863" s="988">
        <v>1.0</v>
      </c>
      <c r="E863" s="988">
        <v>1.0</v>
      </c>
    </row>
    <row r="864">
      <c r="A864" s="988" t="s">
        <v>5299</v>
      </c>
      <c r="B864" s="988">
        <v>2.0250727E7</v>
      </c>
      <c r="C864" s="988" t="s">
        <v>5286</v>
      </c>
      <c r="D864" s="988">
        <v>1.0</v>
      </c>
      <c r="E864" s="988">
        <v>1.0</v>
      </c>
    </row>
    <row r="865">
      <c r="A865" s="988" t="s">
        <v>5299</v>
      </c>
      <c r="B865" s="988">
        <v>2.0250809E7</v>
      </c>
      <c r="C865" s="988" t="s">
        <v>5286</v>
      </c>
      <c r="D865" s="988">
        <v>1.0</v>
      </c>
      <c r="E865" s="988">
        <v>1.0</v>
      </c>
    </row>
    <row r="866">
      <c r="A866" s="988" t="s">
        <v>5299</v>
      </c>
      <c r="B866" s="988">
        <v>2.0250824E7</v>
      </c>
      <c r="C866" s="988" t="s">
        <v>5218</v>
      </c>
      <c r="D866" s="988">
        <v>1.0</v>
      </c>
      <c r="E866" s="988">
        <v>1.0</v>
      </c>
    </row>
    <row r="867">
      <c r="A867" s="988" t="s">
        <v>5300</v>
      </c>
      <c r="B867" s="988">
        <v>2.0250126E7</v>
      </c>
      <c r="C867" s="988" t="s">
        <v>5286</v>
      </c>
      <c r="D867" s="988">
        <v>1.0</v>
      </c>
      <c r="E867" s="988">
        <v>1.0</v>
      </c>
    </row>
    <row r="868">
      <c r="A868" s="988" t="s">
        <v>5300</v>
      </c>
      <c r="B868" s="988">
        <v>2.0250227E7</v>
      </c>
      <c r="C868" s="988" t="s">
        <v>5286</v>
      </c>
      <c r="D868" s="988">
        <v>1.0</v>
      </c>
      <c r="E868" s="988">
        <v>1.0</v>
      </c>
    </row>
    <row r="869">
      <c r="A869" s="988" t="s">
        <v>5300</v>
      </c>
      <c r="B869" s="988">
        <v>2.0250516E7</v>
      </c>
      <c r="C869" s="988" t="s">
        <v>5286</v>
      </c>
      <c r="D869" s="988">
        <v>1.0</v>
      </c>
      <c r="E869" s="988">
        <v>1.0</v>
      </c>
    </row>
    <row r="870">
      <c r="A870" s="988" t="s">
        <v>5301</v>
      </c>
      <c r="B870" s="988">
        <v>2.0250213E7</v>
      </c>
      <c r="C870" s="988" t="s">
        <v>5286</v>
      </c>
      <c r="D870" s="988">
        <v>1.0</v>
      </c>
      <c r="E870" s="988">
        <v>2.0</v>
      </c>
    </row>
    <row r="871">
      <c r="A871" s="988" t="s">
        <v>5301</v>
      </c>
      <c r="B871" s="988">
        <v>2.0250217E7</v>
      </c>
      <c r="C871" s="988" t="s">
        <v>5286</v>
      </c>
      <c r="D871" s="988">
        <v>1.0</v>
      </c>
      <c r="E871" s="988">
        <v>1.0</v>
      </c>
    </row>
    <row r="872">
      <c r="A872" s="988" t="s">
        <v>5301</v>
      </c>
      <c r="B872" s="988">
        <v>2.0250225E7</v>
      </c>
      <c r="C872" s="988" t="s">
        <v>5286</v>
      </c>
      <c r="D872" s="988">
        <v>1.0</v>
      </c>
      <c r="E872" s="988">
        <v>1.0</v>
      </c>
    </row>
    <row r="873">
      <c r="A873" s="988" t="s">
        <v>5301</v>
      </c>
      <c r="B873" s="988">
        <v>2.0250226E7</v>
      </c>
      <c r="C873" s="988" t="s">
        <v>5286</v>
      </c>
      <c r="D873" s="988">
        <v>1.0</v>
      </c>
      <c r="E873" s="988">
        <v>1.0</v>
      </c>
    </row>
    <row r="874">
      <c r="A874" s="988" t="s">
        <v>5301</v>
      </c>
      <c r="B874" s="988">
        <v>2.0250226E7</v>
      </c>
      <c r="C874" s="1063" t="s">
        <v>5210</v>
      </c>
      <c r="D874" s="988">
        <v>1.0</v>
      </c>
      <c r="E874" s="988">
        <v>1.0</v>
      </c>
    </row>
    <row r="875">
      <c r="A875" s="988" t="s">
        <v>5301</v>
      </c>
      <c r="B875" s="988">
        <v>2.0250227E7</v>
      </c>
      <c r="C875" s="988" t="s">
        <v>5286</v>
      </c>
      <c r="D875" s="988">
        <v>1.0</v>
      </c>
      <c r="E875" s="988">
        <v>1.0</v>
      </c>
    </row>
    <row r="876">
      <c r="A876" s="988" t="s">
        <v>5301</v>
      </c>
      <c r="B876" s="988">
        <v>2.0250228E7</v>
      </c>
      <c r="C876" s="988" t="s">
        <v>5286</v>
      </c>
      <c r="D876" s="988">
        <v>1.0</v>
      </c>
      <c r="E876" s="988">
        <v>1.0</v>
      </c>
    </row>
    <row r="877">
      <c r="A877" s="988" t="s">
        <v>5301</v>
      </c>
      <c r="B877" s="988">
        <v>2.0250228E7</v>
      </c>
      <c r="C877" s="988" t="s">
        <v>5218</v>
      </c>
      <c r="D877" s="988">
        <v>1.0</v>
      </c>
      <c r="E877" s="988">
        <v>1.0</v>
      </c>
    </row>
    <row r="878">
      <c r="A878" s="988" t="s">
        <v>5301</v>
      </c>
      <c r="B878" s="988">
        <v>2.0250305E7</v>
      </c>
      <c r="C878" s="988" t="s">
        <v>5286</v>
      </c>
      <c r="D878" s="988">
        <v>1.0</v>
      </c>
      <c r="E878" s="988">
        <v>1.0</v>
      </c>
    </row>
    <row r="879">
      <c r="A879" s="988" t="s">
        <v>5301</v>
      </c>
      <c r="B879" s="988">
        <v>2.0250307E7</v>
      </c>
      <c r="C879" s="988" t="s">
        <v>5286</v>
      </c>
      <c r="D879" s="988">
        <v>1.0</v>
      </c>
      <c r="E879" s="988">
        <v>1.0</v>
      </c>
    </row>
    <row r="880">
      <c r="A880" s="988" t="s">
        <v>5301</v>
      </c>
      <c r="B880" s="988">
        <v>2.0250313E7</v>
      </c>
      <c r="C880" s="988" t="s">
        <v>164</v>
      </c>
      <c r="D880" s="988">
        <v>1.0</v>
      </c>
      <c r="E880" s="988">
        <v>2.0</v>
      </c>
    </row>
    <row r="881">
      <c r="A881" s="988" t="s">
        <v>5301</v>
      </c>
      <c r="B881" s="988">
        <v>2.0250314E7</v>
      </c>
      <c r="C881" s="988" t="s">
        <v>5286</v>
      </c>
      <c r="D881" s="988">
        <v>1.0</v>
      </c>
      <c r="E881" s="988">
        <v>1.0</v>
      </c>
    </row>
    <row r="882">
      <c r="A882" s="988" t="s">
        <v>5301</v>
      </c>
      <c r="B882" s="988">
        <v>2.0250315E7</v>
      </c>
      <c r="C882" s="988" t="s">
        <v>5286</v>
      </c>
      <c r="D882" s="988">
        <v>1.0</v>
      </c>
      <c r="E882" s="988">
        <v>1.0</v>
      </c>
    </row>
    <row r="883">
      <c r="A883" s="988" t="s">
        <v>5301</v>
      </c>
      <c r="B883" s="988">
        <v>2.0250316E7</v>
      </c>
      <c r="C883" s="988" t="s">
        <v>5286</v>
      </c>
      <c r="D883" s="988">
        <v>1.0</v>
      </c>
      <c r="E883" s="988">
        <v>1.0</v>
      </c>
    </row>
    <row r="884">
      <c r="A884" s="988" t="s">
        <v>5301</v>
      </c>
      <c r="B884" s="988">
        <v>2.025032E7</v>
      </c>
      <c r="C884" s="988" t="s">
        <v>5286</v>
      </c>
      <c r="D884" s="988">
        <v>1.0</v>
      </c>
      <c r="E884" s="988">
        <v>2.0</v>
      </c>
    </row>
    <row r="885">
      <c r="A885" s="988" t="s">
        <v>5301</v>
      </c>
      <c r="B885" s="988">
        <v>2.0250323E7</v>
      </c>
      <c r="C885" s="988" t="s">
        <v>5286</v>
      </c>
      <c r="D885" s="988">
        <v>1.0</v>
      </c>
      <c r="E885" s="988">
        <v>1.0</v>
      </c>
    </row>
    <row r="886">
      <c r="A886" s="988" t="s">
        <v>5301</v>
      </c>
      <c r="B886" s="988">
        <v>2.0250326E7</v>
      </c>
      <c r="C886" s="988" t="s">
        <v>5286</v>
      </c>
      <c r="D886" s="988">
        <v>1.0</v>
      </c>
      <c r="E886" s="988">
        <v>2.0</v>
      </c>
    </row>
    <row r="887">
      <c r="A887" s="988" t="s">
        <v>5301</v>
      </c>
      <c r="B887" s="988">
        <v>2.0250409E7</v>
      </c>
      <c r="C887" s="988" t="s">
        <v>5286</v>
      </c>
      <c r="D887" s="988">
        <v>1.0</v>
      </c>
      <c r="E887" s="988">
        <v>1.0</v>
      </c>
    </row>
    <row r="888">
      <c r="A888" s="988" t="s">
        <v>5301</v>
      </c>
      <c r="B888" s="988">
        <v>2.0250412E7</v>
      </c>
      <c r="C888" s="988" t="s">
        <v>5286</v>
      </c>
      <c r="D888" s="988">
        <v>1.0</v>
      </c>
      <c r="E888" s="988">
        <v>1.0</v>
      </c>
    </row>
    <row r="889">
      <c r="A889" s="988" t="s">
        <v>5301</v>
      </c>
      <c r="B889" s="988">
        <v>2.0250414E7</v>
      </c>
      <c r="C889" s="988" t="s">
        <v>5286</v>
      </c>
      <c r="D889" s="988">
        <v>1.0</v>
      </c>
      <c r="E889" s="988">
        <v>1.0</v>
      </c>
    </row>
    <row r="890">
      <c r="A890" s="988" t="s">
        <v>5301</v>
      </c>
      <c r="B890" s="988">
        <v>2.0250421E7</v>
      </c>
      <c r="C890" s="988" t="s">
        <v>164</v>
      </c>
      <c r="D890" s="988">
        <v>1.0</v>
      </c>
      <c r="E890" s="988">
        <v>1.0</v>
      </c>
    </row>
    <row r="891">
      <c r="A891" s="988" t="s">
        <v>5301</v>
      </c>
      <c r="B891" s="988">
        <v>2.0250425E7</v>
      </c>
      <c r="C891" s="988" t="s">
        <v>5286</v>
      </c>
      <c r="D891" s="988">
        <v>1.0</v>
      </c>
      <c r="E891" s="988">
        <v>2.0</v>
      </c>
    </row>
    <row r="892">
      <c r="A892" s="988" t="s">
        <v>5301</v>
      </c>
      <c r="B892" s="988">
        <v>2.0250429E7</v>
      </c>
      <c r="C892" s="988" t="s">
        <v>5286</v>
      </c>
      <c r="D892" s="988">
        <v>1.0</v>
      </c>
      <c r="E892" s="988">
        <v>1.0</v>
      </c>
    </row>
    <row r="893">
      <c r="A893" s="988" t="s">
        <v>5301</v>
      </c>
      <c r="B893" s="988">
        <v>2.0250429E7</v>
      </c>
      <c r="C893" s="988" t="s">
        <v>5218</v>
      </c>
      <c r="D893" s="988">
        <v>1.0</v>
      </c>
      <c r="E893" s="988">
        <v>1.0</v>
      </c>
    </row>
    <row r="894">
      <c r="A894" s="988" t="s">
        <v>5301</v>
      </c>
      <c r="B894" s="988">
        <v>2.025043E7</v>
      </c>
      <c r="C894" s="988" t="s">
        <v>5286</v>
      </c>
      <c r="D894" s="988">
        <v>1.0</v>
      </c>
      <c r="E894" s="988">
        <v>1.0</v>
      </c>
    </row>
    <row r="895">
      <c r="A895" s="988" t="s">
        <v>5301</v>
      </c>
      <c r="B895" s="988">
        <v>2.0250501E7</v>
      </c>
      <c r="C895" s="988" t="s">
        <v>5286</v>
      </c>
      <c r="D895" s="988">
        <v>1.0</v>
      </c>
      <c r="E895" s="988">
        <v>1.0</v>
      </c>
    </row>
    <row r="896">
      <c r="A896" s="988" t="s">
        <v>5301</v>
      </c>
      <c r="B896" s="988">
        <v>2.0250504E7</v>
      </c>
      <c r="C896" s="988" t="s">
        <v>5286</v>
      </c>
      <c r="D896" s="988">
        <v>1.0</v>
      </c>
      <c r="E896" s="988">
        <v>1.0</v>
      </c>
    </row>
    <row r="897">
      <c r="A897" s="988" t="s">
        <v>5301</v>
      </c>
      <c r="B897" s="988">
        <v>2.0250505E7</v>
      </c>
      <c r="C897" s="988" t="s">
        <v>5286</v>
      </c>
      <c r="D897" s="988">
        <v>1.0</v>
      </c>
      <c r="E897" s="988">
        <v>1.0</v>
      </c>
    </row>
    <row r="898">
      <c r="A898" s="988" t="s">
        <v>5301</v>
      </c>
      <c r="B898" s="988">
        <v>2.0250507E7</v>
      </c>
      <c r="C898" s="988" t="s">
        <v>5218</v>
      </c>
      <c r="D898" s="988">
        <v>1.0</v>
      </c>
      <c r="E898" s="988">
        <v>1.0</v>
      </c>
    </row>
    <row r="899">
      <c r="A899" s="988" t="s">
        <v>5301</v>
      </c>
      <c r="B899" s="988">
        <v>2.0250508E7</v>
      </c>
      <c r="C899" s="988" t="s">
        <v>5286</v>
      </c>
      <c r="D899" s="988">
        <v>1.0</v>
      </c>
      <c r="E899" s="988">
        <v>1.0</v>
      </c>
    </row>
    <row r="900">
      <c r="A900" s="988" t="s">
        <v>5301</v>
      </c>
      <c r="B900" s="988">
        <v>2.0250511E7</v>
      </c>
      <c r="C900" s="988" t="s">
        <v>5286</v>
      </c>
      <c r="D900" s="988">
        <v>1.0</v>
      </c>
      <c r="E900" s="988">
        <v>1.0</v>
      </c>
    </row>
    <row r="901">
      <c r="A901" s="988" t="s">
        <v>5301</v>
      </c>
      <c r="B901" s="988">
        <v>2.0250513E7</v>
      </c>
      <c r="C901" s="988" t="s">
        <v>5286</v>
      </c>
      <c r="D901" s="988">
        <v>1.0</v>
      </c>
      <c r="E901" s="988">
        <v>1.0</v>
      </c>
    </row>
    <row r="902">
      <c r="A902" s="988" t="s">
        <v>5301</v>
      </c>
      <c r="B902" s="988">
        <v>2.025052E7</v>
      </c>
      <c r="C902" s="988" t="s">
        <v>5286</v>
      </c>
      <c r="D902" s="988">
        <v>1.0</v>
      </c>
      <c r="E902" s="988">
        <v>1.0</v>
      </c>
    </row>
    <row r="903">
      <c r="A903" s="988" t="s">
        <v>5301</v>
      </c>
      <c r="B903" s="988">
        <v>2.025052E7</v>
      </c>
      <c r="C903" s="988" t="s">
        <v>5218</v>
      </c>
      <c r="D903" s="988">
        <v>1.0</v>
      </c>
      <c r="E903" s="988">
        <v>1.0</v>
      </c>
    </row>
    <row r="904">
      <c r="A904" s="988" t="s">
        <v>5301</v>
      </c>
      <c r="B904" s="988">
        <v>2.0250521E7</v>
      </c>
      <c r="C904" s="988" t="s">
        <v>5286</v>
      </c>
      <c r="D904" s="988">
        <v>1.0</v>
      </c>
      <c r="E904" s="988">
        <v>1.0</v>
      </c>
    </row>
    <row r="905">
      <c r="A905" s="988" t="s">
        <v>5301</v>
      </c>
      <c r="B905" s="988">
        <v>2.0250522E7</v>
      </c>
      <c r="C905" s="988" t="s">
        <v>5286</v>
      </c>
      <c r="D905" s="988">
        <v>1.0</v>
      </c>
      <c r="E905" s="988">
        <v>1.0</v>
      </c>
    </row>
    <row r="906">
      <c r="A906" s="988" t="s">
        <v>5301</v>
      </c>
      <c r="B906" s="988">
        <v>2.0250526E7</v>
      </c>
      <c r="C906" s="988" t="s">
        <v>5286</v>
      </c>
      <c r="D906" s="988">
        <v>1.0</v>
      </c>
      <c r="E906" s="988">
        <v>1.0</v>
      </c>
    </row>
    <row r="907">
      <c r="A907" s="988" t="s">
        <v>5301</v>
      </c>
      <c r="B907" s="988">
        <v>2.0250527E7</v>
      </c>
      <c r="C907" s="988" t="s">
        <v>5286</v>
      </c>
      <c r="D907" s="988">
        <v>1.0</v>
      </c>
      <c r="E907" s="988">
        <v>1.0</v>
      </c>
    </row>
    <row r="908">
      <c r="A908" s="988" t="s">
        <v>5301</v>
      </c>
      <c r="B908" s="988">
        <v>2.0250527E7</v>
      </c>
      <c r="C908" s="988" t="s">
        <v>5218</v>
      </c>
      <c r="D908" s="988">
        <v>1.0</v>
      </c>
      <c r="E908" s="988">
        <v>1.0</v>
      </c>
    </row>
    <row r="909">
      <c r="A909" s="988" t="s">
        <v>5301</v>
      </c>
      <c r="B909" s="988">
        <v>2.0250529E7</v>
      </c>
      <c r="C909" s="988" t="s">
        <v>5286</v>
      </c>
      <c r="D909" s="988">
        <v>1.0</v>
      </c>
      <c r="E909" s="988">
        <v>1.0</v>
      </c>
    </row>
    <row r="910">
      <c r="A910" s="988" t="s">
        <v>5301</v>
      </c>
      <c r="B910" s="988">
        <v>2.025053E7</v>
      </c>
      <c r="C910" s="988" t="s">
        <v>5286</v>
      </c>
      <c r="D910" s="988">
        <v>1.0</v>
      </c>
      <c r="E910" s="988">
        <v>1.0</v>
      </c>
    </row>
    <row r="911">
      <c r="A911" s="988" t="s">
        <v>5301</v>
      </c>
      <c r="B911" s="988">
        <v>2.0250605E7</v>
      </c>
      <c r="C911" s="988" t="s">
        <v>5286</v>
      </c>
      <c r="D911" s="988">
        <v>1.0</v>
      </c>
      <c r="E911" s="988">
        <v>1.0</v>
      </c>
    </row>
    <row r="912">
      <c r="A912" s="988" t="s">
        <v>5301</v>
      </c>
      <c r="B912" s="988">
        <v>2.0250606E7</v>
      </c>
      <c r="C912" s="988" t="s">
        <v>5286</v>
      </c>
      <c r="D912" s="988">
        <v>1.0</v>
      </c>
      <c r="E912" s="988">
        <v>1.0</v>
      </c>
    </row>
    <row r="913">
      <c r="A913" s="988" t="s">
        <v>5301</v>
      </c>
      <c r="B913" s="988">
        <v>2.0250607E7</v>
      </c>
      <c r="C913" s="988" t="s">
        <v>5286</v>
      </c>
      <c r="D913" s="988">
        <v>1.0</v>
      </c>
      <c r="E913" s="988">
        <v>1.0</v>
      </c>
    </row>
    <row r="914">
      <c r="A914" s="988" t="s">
        <v>5301</v>
      </c>
      <c r="B914" s="988">
        <v>2.0250608E7</v>
      </c>
      <c r="C914" s="988" t="s">
        <v>5286</v>
      </c>
      <c r="D914" s="988">
        <v>1.0</v>
      </c>
      <c r="E914" s="988">
        <v>1.0</v>
      </c>
    </row>
    <row r="915">
      <c r="A915" s="988" t="s">
        <v>5301</v>
      </c>
      <c r="B915" s="988">
        <v>2.0250612E7</v>
      </c>
      <c r="C915" s="988" t="s">
        <v>5286</v>
      </c>
      <c r="D915" s="988">
        <v>1.0</v>
      </c>
      <c r="E915" s="988">
        <v>1.0</v>
      </c>
    </row>
    <row r="916">
      <c r="A916" s="988" t="s">
        <v>5301</v>
      </c>
      <c r="B916" s="988">
        <v>2.0250618E7</v>
      </c>
      <c r="C916" s="988" t="s">
        <v>5286</v>
      </c>
      <c r="D916" s="988">
        <v>1.0</v>
      </c>
      <c r="E916" s="988">
        <v>1.0</v>
      </c>
    </row>
    <row r="917">
      <c r="A917" s="988" t="s">
        <v>5301</v>
      </c>
      <c r="B917" s="988">
        <v>2.0250619E7</v>
      </c>
      <c r="C917" s="988" t="s">
        <v>5286</v>
      </c>
      <c r="D917" s="988">
        <v>1.0</v>
      </c>
      <c r="E917" s="988">
        <v>1.0</v>
      </c>
    </row>
    <row r="918">
      <c r="A918" s="988" t="s">
        <v>5301</v>
      </c>
      <c r="B918" s="988">
        <v>2.025062E7</v>
      </c>
      <c r="C918" s="988" t="s">
        <v>5286</v>
      </c>
      <c r="D918" s="988">
        <v>1.0</v>
      </c>
      <c r="E918" s="988">
        <v>2.0</v>
      </c>
    </row>
    <row r="919">
      <c r="A919" s="988" t="s">
        <v>5301</v>
      </c>
      <c r="B919" s="988">
        <v>2.0250623E7</v>
      </c>
      <c r="C919" s="988" t="s">
        <v>5286</v>
      </c>
      <c r="D919" s="988">
        <v>1.0</v>
      </c>
      <c r="E919" s="988">
        <v>1.0</v>
      </c>
    </row>
    <row r="920">
      <c r="A920" s="988" t="s">
        <v>5301</v>
      </c>
      <c r="B920" s="988">
        <v>2.0250624E7</v>
      </c>
      <c r="C920" s="988" t="s">
        <v>5286</v>
      </c>
      <c r="D920" s="988">
        <v>1.0</v>
      </c>
      <c r="E920" s="988">
        <v>1.0</v>
      </c>
    </row>
    <row r="921">
      <c r="A921" s="988" t="s">
        <v>5301</v>
      </c>
      <c r="B921" s="988">
        <v>2.0250625E7</v>
      </c>
      <c r="C921" s="988" t="s">
        <v>5286</v>
      </c>
      <c r="D921" s="988">
        <v>1.0</v>
      </c>
      <c r="E921" s="988">
        <v>1.0</v>
      </c>
    </row>
    <row r="922">
      <c r="A922" s="988" t="s">
        <v>5301</v>
      </c>
      <c r="B922" s="988">
        <v>2.0250625E7</v>
      </c>
      <c r="C922" s="988" t="s">
        <v>5218</v>
      </c>
      <c r="D922" s="988">
        <v>1.0</v>
      </c>
      <c r="E922" s="988">
        <v>1.0</v>
      </c>
    </row>
    <row r="923">
      <c r="A923" s="988" t="s">
        <v>5301</v>
      </c>
      <c r="B923" s="988">
        <v>2.0250626E7</v>
      </c>
      <c r="C923" s="988" t="s">
        <v>5286</v>
      </c>
      <c r="D923" s="988">
        <v>1.0</v>
      </c>
      <c r="E923" s="988">
        <v>3.0</v>
      </c>
    </row>
    <row r="924">
      <c r="A924" s="988" t="s">
        <v>5301</v>
      </c>
      <c r="B924" s="988">
        <v>2.0250628E7</v>
      </c>
      <c r="C924" s="988" t="s">
        <v>5286</v>
      </c>
      <c r="D924" s="988">
        <v>1.0</v>
      </c>
      <c r="E924" s="988">
        <v>8.0</v>
      </c>
    </row>
    <row r="925">
      <c r="A925" s="988" t="s">
        <v>5301</v>
      </c>
      <c r="B925" s="988">
        <v>2.025063E7</v>
      </c>
      <c r="C925" s="988" t="s">
        <v>5286</v>
      </c>
      <c r="D925" s="988">
        <v>1.0</v>
      </c>
      <c r="E925" s="988">
        <v>2.0</v>
      </c>
    </row>
    <row r="926">
      <c r="A926" s="988" t="s">
        <v>5301</v>
      </c>
      <c r="B926" s="988">
        <v>2.0250701E7</v>
      </c>
      <c r="C926" s="988" t="s">
        <v>5286</v>
      </c>
      <c r="D926" s="988">
        <v>1.0</v>
      </c>
      <c r="E926" s="988">
        <v>5.0</v>
      </c>
    </row>
    <row r="927">
      <c r="A927" s="988" t="s">
        <v>5301</v>
      </c>
      <c r="B927" s="988">
        <v>2.0250702E7</v>
      </c>
      <c r="C927" s="988" t="s">
        <v>5286</v>
      </c>
      <c r="D927" s="988">
        <v>1.0</v>
      </c>
      <c r="E927" s="988">
        <v>10.0</v>
      </c>
    </row>
    <row r="928">
      <c r="A928" s="988" t="s">
        <v>5301</v>
      </c>
      <c r="B928" s="988">
        <v>2.0250703E7</v>
      </c>
      <c r="C928" s="988" t="s">
        <v>5286</v>
      </c>
      <c r="D928" s="988">
        <v>1.0</v>
      </c>
      <c r="E928" s="988">
        <v>3.0</v>
      </c>
    </row>
    <row r="929">
      <c r="A929" s="988" t="s">
        <v>5301</v>
      </c>
      <c r="B929" s="988">
        <v>2.0250704E7</v>
      </c>
      <c r="C929" s="988" t="s">
        <v>5286</v>
      </c>
      <c r="D929" s="988">
        <v>1.0</v>
      </c>
      <c r="E929" s="988">
        <v>3.0</v>
      </c>
    </row>
    <row r="930">
      <c r="A930" s="988" t="s">
        <v>5301</v>
      </c>
      <c r="B930" s="988">
        <v>2.0250705E7</v>
      </c>
      <c r="C930" s="988" t="s">
        <v>5286</v>
      </c>
      <c r="D930" s="988">
        <v>1.0</v>
      </c>
      <c r="E930" s="988">
        <v>1.0</v>
      </c>
    </row>
    <row r="931">
      <c r="A931" s="988" t="s">
        <v>5301</v>
      </c>
      <c r="B931" s="988">
        <v>2.0250706E7</v>
      </c>
      <c r="C931" s="988" t="s">
        <v>5286</v>
      </c>
      <c r="D931" s="988">
        <v>1.0</v>
      </c>
      <c r="E931" s="988">
        <v>1.0</v>
      </c>
    </row>
    <row r="932">
      <c r="A932" s="988" t="s">
        <v>5301</v>
      </c>
      <c r="B932" s="988">
        <v>2.0250707E7</v>
      </c>
      <c r="C932" s="988" t="s">
        <v>5286</v>
      </c>
      <c r="D932" s="988">
        <v>1.0</v>
      </c>
      <c r="E932" s="988">
        <v>1.0</v>
      </c>
    </row>
    <row r="933">
      <c r="A933" s="988" t="s">
        <v>5301</v>
      </c>
      <c r="B933" s="988">
        <v>2.0250709E7</v>
      </c>
      <c r="C933" s="988" t="s">
        <v>5286</v>
      </c>
      <c r="D933" s="988">
        <v>1.0</v>
      </c>
      <c r="E933" s="988">
        <v>4.0</v>
      </c>
    </row>
    <row r="934">
      <c r="A934" s="988" t="s">
        <v>5301</v>
      </c>
      <c r="B934" s="988">
        <v>2.0250714E7</v>
      </c>
      <c r="C934" s="988" t="s">
        <v>5286</v>
      </c>
      <c r="D934" s="988">
        <v>1.0</v>
      </c>
      <c r="E934" s="988">
        <v>1.0</v>
      </c>
    </row>
    <row r="935">
      <c r="A935" s="988" t="s">
        <v>5301</v>
      </c>
      <c r="B935" s="988">
        <v>2.0250724E7</v>
      </c>
      <c r="C935" s="988" t="s">
        <v>5286</v>
      </c>
      <c r="D935" s="988">
        <v>1.0</v>
      </c>
      <c r="E935" s="988">
        <v>1.0</v>
      </c>
    </row>
    <row r="936">
      <c r="A936" s="988" t="s">
        <v>5301</v>
      </c>
      <c r="B936" s="988">
        <v>2.0250807E7</v>
      </c>
      <c r="C936" s="988" t="s">
        <v>5286</v>
      </c>
      <c r="D936" s="988">
        <v>1.0</v>
      </c>
      <c r="E936" s="988">
        <v>1.0</v>
      </c>
    </row>
    <row r="937">
      <c r="A937" s="988" t="s">
        <v>5301</v>
      </c>
      <c r="B937" s="988">
        <v>2.0250809E7</v>
      </c>
      <c r="C937" s="988" t="s">
        <v>5286</v>
      </c>
      <c r="D937" s="988">
        <v>1.0</v>
      </c>
      <c r="E937" s="988">
        <v>1.0</v>
      </c>
    </row>
    <row r="938">
      <c r="A938" s="988" t="s">
        <v>5301</v>
      </c>
      <c r="B938" s="988">
        <v>2.0250811E7</v>
      </c>
      <c r="C938" s="988" t="s">
        <v>5286</v>
      </c>
      <c r="D938" s="988">
        <v>1.0</v>
      </c>
      <c r="E938" s="988">
        <v>1.0</v>
      </c>
    </row>
    <row r="939">
      <c r="A939" s="988" t="s">
        <v>5301</v>
      </c>
      <c r="B939" s="988">
        <v>2.0250824E7</v>
      </c>
      <c r="C939" s="988" t="s">
        <v>5218</v>
      </c>
      <c r="D939" s="988">
        <v>1.0</v>
      </c>
      <c r="E939" s="988">
        <v>1.0</v>
      </c>
    </row>
    <row r="940">
      <c r="A940" s="988" t="s">
        <v>5301</v>
      </c>
      <c r="B940" s="988">
        <v>2.0250829E7</v>
      </c>
      <c r="C940" s="988" t="s">
        <v>5286</v>
      </c>
      <c r="D940" s="988">
        <v>1.0</v>
      </c>
      <c r="E940" s="988">
        <v>1.0</v>
      </c>
    </row>
    <row r="941">
      <c r="A941" s="988" t="s">
        <v>5301</v>
      </c>
      <c r="B941" s="988">
        <v>2.0250909E7</v>
      </c>
      <c r="C941" s="988" t="s">
        <v>5286</v>
      </c>
      <c r="D941" s="988">
        <v>1.0</v>
      </c>
      <c r="E941" s="988">
        <v>1.0</v>
      </c>
    </row>
    <row r="942">
      <c r="A942" s="988" t="s">
        <v>5302</v>
      </c>
      <c r="B942" s="988">
        <v>2.0250127E7</v>
      </c>
      <c r="C942" s="988" t="s">
        <v>5286</v>
      </c>
      <c r="D942" s="988">
        <v>1.0</v>
      </c>
      <c r="E942" s="988">
        <v>1.0</v>
      </c>
    </row>
    <row r="943">
      <c r="A943" s="988" t="s">
        <v>5302</v>
      </c>
      <c r="B943" s="988">
        <v>2.0250127E7</v>
      </c>
      <c r="C943" s="988" t="s">
        <v>164</v>
      </c>
      <c r="D943" s="988">
        <v>1.0</v>
      </c>
      <c r="E943" s="988">
        <v>0.0</v>
      </c>
    </row>
    <row r="944">
      <c r="A944" s="988" t="s">
        <v>5302</v>
      </c>
      <c r="B944" s="988">
        <v>2.0250129E7</v>
      </c>
      <c r="C944" s="988" t="s">
        <v>5286</v>
      </c>
      <c r="D944" s="988">
        <v>1.0</v>
      </c>
      <c r="E944" s="988">
        <v>1.0</v>
      </c>
    </row>
    <row r="945">
      <c r="A945" s="988" t="s">
        <v>5303</v>
      </c>
      <c r="B945" s="988">
        <v>2.0250227E7</v>
      </c>
      <c r="C945" s="988" t="s">
        <v>164</v>
      </c>
      <c r="D945" s="988">
        <v>1.0</v>
      </c>
      <c r="E945" s="988">
        <v>1.0</v>
      </c>
    </row>
    <row r="946">
      <c r="A946" s="988" t="s">
        <v>5303</v>
      </c>
      <c r="B946" s="988">
        <v>2.0250311E7</v>
      </c>
      <c r="C946" s="988" t="s">
        <v>164</v>
      </c>
      <c r="D946" s="988">
        <v>1.0</v>
      </c>
      <c r="E946" s="988">
        <v>1.0</v>
      </c>
    </row>
    <row r="947">
      <c r="A947" s="988" t="s">
        <v>5303</v>
      </c>
      <c r="B947" s="988">
        <v>2.0250808E7</v>
      </c>
      <c r="C947" s="988" t="s">
        <v>164</v>
      </c>
      <c r="D947" s="988">
        <v>1.0</v>
      </c>
      <c r="E947" s="988">
        <v>1.0</v>
      </c>
    </row>
    <row r="948">
      <c r="A948" s="988" t="s">
        <v>5303</v>
      </c>
      <c r="B948" s="988">
        <v>2.0250817E7</v>
      </c>
      <c r="C948" s="988" t="s">
        <v>164</v>
      </c>
      <c r="D948" s="988">
        <v>1.0</v>
      </c>
      <c r="E948" s="988">
        <v>1.0</v>
      </c>
    </row>
    <row r="949">
      <c r="A949" s="988" t="s">
        <v>5303</v>
      </c>
      <c r="B949" s="988">
        <v>2.0250825E7</v>
      </c>
      <c r="C949" s="988" t="s">
        <v>164</v>
      </c>
      <c r="D949" s="988">
        <v>1.0</v>
      </c>
      <c r="E949" s="988">
        <v>1.0</v>
      </c>
    </row>
    <row r="950">
      <c r="A950" s="988" t="s">
        <v>5304</v>
      </c>
      <c r="B950" s="988">
        <v>2.0250101E7</v>
      </c>
      <c r="C950" s="988" t="s">
        <v>5286</v>
      </c>
      <c r="D950" s="988">
        <v>1.0</v>
      </c>
      <c r="E950" s="988">
        <v>2.0</v>
      </c>
    </row>
    <row r="951">
      <c r="A951" s="988" t="s">
        <v>5304</v>
      </c>
      <c r="B951" s="988">
        <v>2.0250102E7</v>
      </c>
      <c r="C951" s="988" t="s">
        <v>5286</v>
      </c>
      <c r="D951" s="988">
        <v>1.0</v>
      </c>
      <c r="E951" s="988">
        <v>1.0</v>
      </c>
    </row>
    <row r="952">
      <c r="A952" s="988" t="s">
        <v>5304</v>
      </c>
      <c r="B952" s="988">
        <v>2.0250102E7</v>
      </c>
      <c r="C952" s="988" t="s">
        <v>5218</v>
      </c>
      <c r="D952" s="988">
        <v>1.0</v>
      </c>
      <c r="E952" s="988">
        <v>1.0</v>
      </c>
    </row>
    <row r="953">
      <c r="A953" s="988" t="s">
        <v>5304</v>
      </c>
      <c r="B953" s="988">
        <v>2.0250103E7</v>
      </c>
      <c r="C953" s="988" t="s">
        <v>5286</v>
      </c>
      <c r="D953" s="988">
        <v>1.0</v>
      </c>
      <c r="E953" s="988">
        <v>3.0</v>
      </c>
    </row>
    <row r="954">
      <c r="A954" s="988" t="s">
        <v>5304</v>
      </c>
      <c r="B954" s="988">
        <v>2.0250104E7</v>
      </c>
      <c r="C954" s="988" t="s">
        <v>5286</v>
      </c>
      <c r="D954" s="988">
        <v>1.0</v>
      </c>
      <c r="E954" s="988">
        <v>1.0</v>
      </c>
    </row>
    <row r="955">
      <c r="A955" s="988" t="s">
        <v>5304</v>
      </c>
      <c r="B955" s="988">
        <v>2.0250105E7</v>
      </c>
      <c r="C955" s="988" t="s">
        <v>164</v>
      </c>
      <c r="D955" s="988">
        <v>1.0</v>
      </c>
      <c r="E955" s="988">
        <v>1.0</v>
      </c>
    </row>
    <row r="956">
      <c r="A956" s="988" t="s">
        <v>5304</v>
      </c>
      <c r="B956" s="988">
        <v>2.0250106E7</v>
      </c>
      <c r="C956" s="988" t="s">
        <v>5286</v>
      </c>
      <c r="D956" s="988">
        <v>1.0</v>
      </c>
      <c r="E956" s="988">
        <v>3.0</v>
      </c>
    </row>
    <row r="957">
      <c r="A957" s="988" t="s">
        <v>5304</v>
      </c>
      <c r="B957" s="988">
        <v>2.0250107E7</v>
      </c>
      <c r="C957" s="988" t="s">
        <v>5286</v>
      </c>
      <c r="D957" s="988">
        <v>1.0</v>
      </c>
      <c r="E957" s="988">
        <v>2.0</v>
      </c>
    </row>
    <row r="958">
      <c r="A958" s="988" t="s">
        <v>5304</v>
      </c>
      <c r="B958" s="988">
        <v>2.0250108E7</v>
      </c>
      <c r="C958" s="988" t="s">
        <v>5286</v>
      </c>
      <c r="D958" s="988">
        <v>1.0</v>
      </c>
      <c r="E958" s="988">
        <v>2.0</v>
      </c>
    </row>
    <row r="959">
      <c r="A959" s="988" t="s">
        <v>5304</v>
      </c>
      <c r="B959" s="988">
        <v>2.025011E7</v>
      </c>
      <c r="C959" s="988" t="s">
        <v>5286</v>
      </c>
      <c r="D959" s="988">
        <v>1.0</v>
      </c>
      <c r="E959" s="988">
        <v>1.0</v>
      </c>
    </row>
    <row r="960">
      <c r="A960" s="988" t="s">
        <v>5304</v>
      </c>
      <c r="B960" s="988">
        <v>2.0250111E7</v>
      </c>
      <c r="C960" s="988" t="s">
        <v>5286</v>
      </c>
      <c r="D960" s="988">
        <v>1.0</v>
      </c>
      <c r="E960" s="988">
        <v>1.0</v>
      </c>
    </row>
    <row r="961">
      <c r="A961" s="988" t="s">
        <v>5304</v>
      </c>
      <c r="B961" s="988">
        <v>2.0250115E7</v>
      </c>
      <c r="C961" s="988" t="s">
        <v>5286</v>
      </c>
      <c r="D961" s="988">
        <v>1.0</v>
      </c>
      <c r="E961" s="988">
        <v>1.0</v>
      </c>
    </row>
    <row r="962">
      <c r="A962" s="988" t="s">
        <v>5304</v>
      </c>
      <c r="B962" s="988">
        <v>2.0250121E7</v>
      </c>
      <c r="C962" s="988" t="s">
        <v>5286</v>
      </c>
      <c r="D962" s="988">
        <v>1.0</v>
      </c>
      <c r="E962" s="988">
        <v>1.0</v>
      </c>
    </row>
    <row r="963">
      <c r="A963" s="988" t="s">
        <v>5304</v>
      </c>
      <c r="B963" s="988">
        <v>2.0250122E7</v>
      </c>
      <c r="C963" s="988" t="s">
        <v>5286</v>
      </c>
      <c r="D963" s="988">
        <v>1.0</v>
      </c>
      <c r="E963" s="988">
        <v>2.0</v>
      </c>
    </row>
    <row r="964">
      <c r="A964" s="988" t="s">
        <v>5304</v>
      </c>
      <c r="B964" s="988">
        <v>2.0250124E7</v>
      </c>
      <c r="C964" s="988" t="s">
        <v>5286</v>
      </c>
      <c r="D964" s="988">
        <v>1.0</v>
      </c>
      <c r="E964" s="988">
        <v>3.0</v>
      </c>
    </row>
    <row r="965">
      <c r="A965" s="988" t="s">
        <v>5304</v>
      </c>
      <c r="B965" s="988">
        <v>2.0250127E7</v>
      </c>
      <c r="C965" s="988" t="s">
        <v>5286</v>
      </c>
      <c r="D965" s="988">
        <v>1.0</v>
      </c>
      <c r="E965" s="988">
        <v>1.0</v>
      </c>
    </row>
    <row r="966">
      <c r="A966" s="988" t="s">
        <v>5304</v>
      </c>
      <c r="B966" s="988">
        <v>2.0250128E7</v>
      </c>
      <c r="C966" s="988" t="s">
        <v>5286</v>
      </c>
      <c r="D966" s="988">
        <v>1.0</v>
      </c>
      <c r="E966" s="988">
        <v>3.0</v>
      </c>
    </row>
    <row r="967">
      <c r="A967" s="988" t="s">
        <v>5304</v>
      </c>
      <c r="B967" s="988">
        <v>2.025013E7</v>
      </c>
      <c r="C967" s="988" t="s">
        <v>5286</v>
      </c>
      <c r="D967" s="988">
        <v>1.0</v>
      </c>
      <c r="E967" s="988">
        <v>1.0</v>
      </c>
    </row>
    <row r="968">
      <c r="A968" s="988" t="s">
        <v>5304</v>
      </c>
      <c r="B968" s="988">
        <v>2.0250202E7</v>
      </c>
      <c r="C968" s="988" t="s">
        <v>5286</v>
      </c>
      <c r="D968" s="988">
        <v>1.0</v>
      </c>
      <c r="E968" s="988">
        <v>2.0</v>
      </c>
    </row>
    <row r="969">
      <c r="A969" s="988" t="s">
        <v>5304</v>
      </c>
      <c r="B969" s="988">
        <v>2.0250207E7</v>
      </c>
      <c r="C969" s="988" t="s">
        <v>5286</v>
      </c>
      <c r="D969" s="988">
        <v>1.0</v>
      </c>
      <c r="E969" s="988">
        <v>1.0</v>
      </c>
    </row>
    <row r="970">
      <c r="A970" s="988" t="s">
        <v>5304</v>
      </c>
      <c r="B970" s="988">
        <v>2.025021E7</v>
      </c>
      <c r="C970" s="988" t="s">
        <v>5286</v>
      </c>
      <c r="D970" s="988">
        <v>1.0</v>
      </c>
      <c r="E970" s="988">
        <v>1.0</v>
      </c>
    </row>
    <row r="971">
      <c r="A971" s="988" t="s">
        <v>5304</v>
      </c>
      <c r="B971" s="988">
        <v>2.0250211E7</v>
      </c>
      <c r="C971" s="988" t="s">
        <v>5286</v>
      </c>
      <c r="D971" s="988">
        <v>1.0</v>
      </c>
      <c r="E971" s="988">
        <v>1.0</v>
      </c>
    </row>
    <row r="972">
      <c r="A972" s="988" t="s">
        <v>5304</v>
      </c>
      <c r="B972" s="988">
        <v>2.0250212E7</v>
      </c>
      <c r="C972" s="988" t="s">
        <v>5286</v>
      </c>
      <c r="D972" s="988">
        <v>1.0</v>
      </c>
      <c r="E972" s="988">
        <v>1.0</v>
      </c>
    </row>
    <row r="973">
      <c r="A973" s="988" t="s">
        <v>5304</v>
      </c>
      <c r="B973" s="988">
        <v>2.0250214E7</v>
      </c>
      <c r="C973" s="988" t="s">
        <v>5286</v>
      </c>
      <c r="D973" s="988">
        <v>1.0</v>
      </c>
      <c r="E973" s="988">
        <v>2.0</v>
      </c>
    </row>
    <row r="974">
      <c r="A974" s="988" t="s">
        <v>5304</v>
      </c>
      <c r="B974" s="988">
        <v>2.0250221E7</v>
      </c>
      <c r="C974" s="988" t="s">
        <v>5286</v>
      </c>
      <c r="D974" s="988">
        <v>1.0</v>
      </c>
      <c r="E974" s="988">
        <v>2.0</v>
      </c>
    </row>
    <row r="975">
      <c r="A975" s="988" t="s">
        <v>5304</v>
      </c>
      <c r="B975" s="988">
        <v>2.0250224E7</v>
      </c>
      <c r="C975" s="988" t="s">
        <v>5286</v>
      </c>
      <c r="D975" s="988">
        <v>1.0</v>
      </c>
      <c r="E975" s="988">
        <v>1.0</v>
      </c>
    </row>
    <row r="976">
      <c r="A976" s="988" t="s">
        <v>5304</v>
      </c>
      <c r="B976" s="988">
        <v>2.0250225E7</v>
      </c>
      <c r="C976" s="988" t="s">
        <v>5286</v>
      </c>
      <c r="D976" s="988">
        <v>1.0</v>
      </c>
      <c r="E976" s="988">
        <v>3.0</v>
      </c>
    </row>
    <row r="977">
      <c r="A977" s="988" t="s">
        <v>5304</v>
      </c>
      <c r="B977" s="988">
        <v>2.0250225E7</v>
      </c>
      <c r="C977" s="988" t="s">
        <v>164</v>
      </c>
      <c r="D977" s="988">
        <v>1.0</v>
      </c>
      <c r="E977" s="988">
        <v>1.0</v>
      </c>
    </row>
    <row r="978">
      <c r="A978" s="988" t="s">
        <v>5304</v>
      </c>
      <c r="B978" s="988">
        <v>2.0250226E7</v>
      </c>
      <c r="C978" s="988" t="s">
        <v>5286</v>
      </c>
      <c r="D978" s="988">
        <v>1.0</v>
      </c>
      <c r="E978" s="988">
        <v>2.0</v>
      </c>
    </row>
    <row r="979">
      <c r="A979" s="988" t="s">
        <v>5304</v>
      </c>
      <c r="B979" s="988">
        <v>2.0250227E7</v>
      </c>
      <c r="C979" s="988" t="s">
        <v>5286</v>
      </c>
      <c r="D979" s="988">
        <v>1.0</v>
      </c>
      <c r="E979" s="988">
        <v>2.0</v>
      </c>
    </row>
    <row r="980">
      <c r="A980" s="988" t="s">
        <v>5304</v>
      </c>
      <c r="B980" s="988">
        <v>2.0250228E7</v>
      </c>
      <c r="C980" s="988" t="s">
        <v>5218</v>
      </c>
      <c r="D980" s="988">
        <v>1.0</v>
      </c>
      <c r="E980" s="988">
        <v>1.0</v>
      </c>
    </row>
    <row r="981">
      <c r="A981" s="988" t="s">
        <v>5304</v>
      </c>
      <c r="B981" s="988">
        <v>2.0250302E7</v>
      </c>
      <c r="C981" s="988" t="s">
        <v>5286</v>
      </c>
      <c r="D981" s="988">
        <v>1.0</v>
      </c>
      <c r="E981" s="988">
        <v>1.0</v>
      </c>
    </row>
    <row r="982">
      <c r="A982" s="988" t="s">
        <v>5304</v>
      </c>
      <c r="B982" s="988">
        <v>2.0250302E7</v>
      </c>
      <c r="C982" s="1063" t="s">
        <v>5189</v>
      </c>
      <c r="D982" s="988">
        <v>1.0</v>
      </c>
      <c r="E982" s="988">
        <v>1.0</v>
      </c>
    </row>
    <row r="983">
      <c r="A983" s="988" t="s">
        <v>5304</v>
      </c>
      <c r="B983" s="988">
        <v>2.0250303E7</v>
      </c>
      <c r="C983" s="988" t="s">
        <v>5286</v>
      </c>
      <c r="D983" s="988">
        <v>1.0</v>
      </c>
      <c r="E983" s="988">
        <v>1.0</v>
      </c>
    </row>
    <row r="984">
      <c r="A984" s="988" t="s">
        <v>5304</v>
      </c>
      <c r="B984" s="988">
        <v>2.0250304E7</v>
      </c>
      <c r="C984" s="988" t="s">
        <v>5286</v>
      </c>
      <c r="D984" s="988">
        <v>1.0</v>
      </c>
      <c r="E984" s="988">
        <v>3.0</v>
      </c>
    </row>
    <row r="985">
      <c r="A985" s="988" t="s">
        <v>5304</v>
      </c>
      <c r="B985" s="988">
        <v>2.0250305E7</v>
      </c>
      <c r="C985" s="988" t="s">
        <v>5286</v>
      </c>
      <c r="D985" s="988">
        <v>1.0</v>
      </c>
      <c r="E985" s="988">
        <v>3.0</v>
      </c>
    </row>
    <row r="986">
      <c r="A986" s="988" t="s">
        <v>5304</v>
      </c>
      <c r="B986" s="988">
        <v>2.0250306E7</v>
      </c>
      <c r="C986" s="988" t="s">
        <v>164</v>
      </c>
      <c r="D986" s="988">
        <v>1.0</v>
      </c>
      <c r="E986" s="988">
        <v>1.0</v>
      </c>
    </row>
    <row r="987">
      <c r="A987" s="988" t="s">
        <v>5304</v>
      </c>
      <c r="B987" s="988">
        <v>2.025031E7</v>
      </c>
      <c r="C987" s="988" t="s">
        <v>5286</v>
      </c>
      <c r="D987" s="988">
        <v>1.0</v>
      </c>
      <c r="E987" s="988">
        <v>1.0</v>
      </c>
    </row>
    <row r="988">
      <c r="A988" s="988" t="s">
        <v>5304</v>
      </c>
      <c r="B988" s="988">
        <v>2.0250311E7</v>
      </c>
      <c r="C988" s="988" t="s">
        <v>5286</v>
      </c>
      <c r="D988" s="988">
        <v>1.0</v>
      </c>
      <c r="E988" s="988">
        <v>4.0</v>
      </c>
    </row>
    <row r="989">
      <c r="A989" s="988" t="s">
        <v>5304</v>
      </c>
      <c r="B989" s="988">
        <v>2.0250313E7</v>
      </c>
      <c r="C989" s="988" t="s">
        <v>164</v>
      </c>
      <c r="D989" s="988">
        <v>1.0</v>
      </c>
      <c r="E989" s="988">
        <v>1.0</v>
      </c>
    </row>
    <row r="990">
      <c r="A990" s="988" t="s">
        <v>5304</v>
      </c>
      <c r="B990" s="988">
        <v>2.0250314E7</v>
      </c>
      <c r="C990" s="988" t="s">
        <v>5286</v>
      </c>
      <c r="D990" s="988">
        <v>1.0</v>
      </c>
      <c r="E990" s="988">
        <v>1.0</v>
      </c>
    </row>
    <row r="991">
      <c r="A991" s="988" t="s">
        <v>5304</v>
      </c>
      <c r="B991" s="988">
        <v>2.0250315E7</v>
      </c>
      <c r="C991" s="988" t="s">
        <v>5286</v>
      </c>
      <c r="D991" s="988">
        <v>1.0</v>
      </c>
      <c r="E991" s="988">
        <v>1.0</v>
      </c>
    </row>
    <row r="992">
      <c r="A992" s="988" t="s">
        <v>5304</v>
      </c>
      <c r="B992" s="988">
        <v>2.0250316E7</v>
      </c>
      <c r="C992" s="988" t="s">
        <v>5286</v>
      </c>
      <c r="D992" s="988">
        <v>1.0</v>
      </c>
      <c r="E992" s="988">
        <v>1.0</v>
      </c>
    </row>
    <row r="993">
      <c r="A993" s="988" t="s">
        <v>5304</v>
      </c>
      <c r="B993" s="988">
        <v>2.0250317E7</v>
      </c>
      <c r="C993" s="988" t="s">
        <v>5286</v>
      </c>
      <c r="D993" s="988">
        <v>1.0</v>
      </c>
      <c r="E993" s="988">
        <v>1.0</v>
      </c>
    </row>
    <row r="994">
      <c r="A994" s="988" t="s">
        <v>5304</v>
      </c>
      <c r="B994" s="988">
        <v>2.0250321E7</v>
      </c>
      <c r="C994" s="988" t="s">
        <v>5286</v>
      </c>
      <c r="D994" s="988">
        <v>1.0</v>
      </c>
      <c r="E994" s="988">
        <v>1.0</v>
      </c>
    </row>
    <row r="995">
      <c r="A995" s="988" t="s">
        <v>5304</v>
      </c>
      <c r="B995" s="988">
        <v>2.0250325E7</v>
      </c>
      <c r="C995" s="988" t="s">
        <v>5286</v>
      </c>
      <c r="D995" s="988">
        <v>1.0</v>
      </c>
      <c r="E995" s="988">
        <v>3.0</v>
      </c>
    </row>
    <row r="996">
      <c r="A996" s="988" t="s">
        <v>5304</v>
      </c>
      <c r="B996" s="988">
        <v>2.0250326E7</v>
      </c>
      <c r="C996" s="988" t="s">
        <v>5286</v>
      </c>
      <c r="D996" s="988">
        <v>1.0</v>
      </c>
      <c r="E996" s="988">
        <v>2.0</v>
      </c>
    </row>
    <row r="997">
      <c r="A997" s="988" t="s">
        <v>5304</v>
      </c>
      <c r="B997" s="988">
        <v>2.0250327E7</v>
      </c>
      <c r="C997" s="988" t="s">
        <v>5286</v>
      </c>
      <c r="D997" s="988">
        <v>1.0</v>
      </c>
      <c r="E997" s="988">
        <v>2.0</v>
      </c>
    </row>
    <row r="998">
      <c r="A998" s="988" t="s">
        <v>5304</v>
      </c>
      <c r="B998" s="988">
        <v>2.0250401E7</v>
      </c>
      <c r="C998" s="988" t="s">
        <v>5286</v>
      </c>
      <c r="D998" s="988">
        <v>1.0</v>
      </c>
      <c r="E998" s="988">
        <v>1.0</v>
      </c>
    </row>
    <row r="999">
      <c r="A999" s="988" t="s">
        <v>5304</v>
      </c>
      <c r="B999" s="988">
        <v>2.0250403E7</v>
      </c>
      <c r="C999" s="988" t="s">
        <v>5286</v>
      </c>
      <c r="D999" s="988">
        <v>1.0</v>
      </c>
      <c r="E999" s="988">
        <v>2.0</v>
      </c>
    </row>
    <row r="1000">
      <c r="A1000" s="988" t="s">
        <v>5304</v>
      </c>
      <c r="B1000" s="988">
        <v>2.0250404E7</v>
      </c>
      <c r="C1000" s="988" t="s">
        <v>5286</v>
      </c>
      <c r="D1000" s="988">
        <v>1.0</v>
      </c>
      <c r="E1000" s="988">
        <v>2.0</v>
      </c>
    </row>
    <row r="1001">
      <c r="A1001" s="988" t="s">
        <v>5304</v>
      </c>
      <c r="B1001" s="988">
        <v>2.0250407E7</v>
      </c>
      <c r="C1001" s="988" t="s">
        <v>5286</v>
      </c>
      <c r="D1001" s="988">
        <v>1.0</v>
      </c>
      <c r="E1001" s="988">
        <v>1.0</v>
      </c>
    </row>
    <row r="1002">
      <c r="A1002" s="988" t="s">
        <v>5304</v>
      </c>
      <c r="B1002" s="988">
        <v>2.0250408E7</v>
      </c>
      <c r="C1002" s="988" t="s">
        <v>5286</v>
      </c>
      <c r="D1002" s="988">
        <v>1.0</v>
      </c>
      <c r="E1002" s="988">
        <v>2.0</v>
      </c>
    </row>
    <row r="1003">
      <c r="A1003" s="988" t="s">
        <v>5304</v>
      </c>
      <c r="B1003" s="988">
        <v>2.025041E7</v>
      </c>
      <c r="C1003" s="988" t="s">
        <v>5286</v>
      </c>
      <c r="D1003" s="988">
        <v>1.0</v>
      </c>
      <c r="E1003" s="988">
        <v>1.0</v>
      </c>
    </row>
    <row r="1004">
      <c r="A1004" s="988" t="s">
        <v>5304</v>
      </c>
      <c r="B1004" s="988">
        <v>2.0250411E7</v>
      </c>
      <c r="C1004" s="988" t="s">
        <v>5286</v>
      </c>
      <c r="D1004" s="988">
        <v>1.0</v>
      </c>
      <c r="E1004" s="988">
        <v>1.0</v>
      </c>
    </row>
    <row r="1005">
      <c r="A1005" s="988" t="s">
        <v>5304</v>
      </c>
      <c r="B1005" s="988">
        <v>2.0250411E7</v>
      </c>
      <c r="C1005" s="988" t="s">
        <v>164</v>
      </c>
      <c r="D1005" s="988">
        <v>1.0</v>
      </c>
      <c r="E1005" s="988">
        <v>1.0</v>
      </c>
    </row>
    <row r="1006">
      <c r="A1006" s="988" t="s">
        <v>5304</v>
      </c>
      <c r="B1006" s="988">
        <v>2.0250412E7</v>
      </c>
      <c r="C1006" s="988" t="s">
        <v>5286</v>
      </c>
      <c r="D1006" s="988">
        <v>1.0</v>
      </c>
      <c r="E1006" s="988">
        <v>2.0</v>
      </c>
    </row>
    <row r="1007">
      <c r="A1007" s="988" t="s">
        <v>5304</v>
      </c>
      <c r="B1007" s="988">
        <v>2.0250414E7</v>
      </c>
      <c r="C1007" s="988" t="s">
        <v>5286</v>
      </c>
      <c r="D1007" s="988">
        <v>1.0</v>
      </c>
      <c r="E1007" s="988">
        <v>1.0</v>
      </c>
    </row>
    <row r="1008">
      <c r="A1008" s="988" t="s">
        <v>5304</v>
      </c>
      <c r="B1008" s="988">
        <v>2.0250414E7</v>
      </c>
      <c r="C1008" s="1063" t="s">
        <v>5146</v>
      </c>
      <c r="D1008" s="988">
        <v>1.0</v>
      </c>
      <c r="E1008" s="988">
        <v>1.0</v>
      </c>
    </row>
    <row r="1009">
      <c r="A1009" s="988" t="s">
        <v>5304</v>
      </c>
      <c r="B1009" s="988">
        <v>2.0250415E7</v>
      </c>
      <c r="C1009" s="988" t="s">
        <v>5286</v>
      </c>
      <c r="D1009" s="988">
        <v>1.0</v>
      </c>
      <c r="E1009" s="988">
        <v>1.0</v>
      </c>
    </row>
    <row r="1010">
      <c r="A1010" s="988" t="s">
        <v>5304</v>
      </c>
      <c r="B1010" s="988">
        <v>2.0250416E7</v>
      </c>
      <c r="C1010" s="988" t="s">
        <v>5286</v>
      </c>
      <c r="D1010" s="988">
        <v>1.0</v>
      </c>
      <c r="E1010" s="988">
        <v>1.0</v>
      </c>
    </row>
    <row r="1011">
      <c r="A1011" s="988" t="s">
        <v>5304</v>
      </c>
      <c r="B1011" s="988">
        <v>2.0250418E7</v>
      </c>
      <c r="C1011" s="988" t="s">
        <v>5286</v>
      </c>
      <c r="D1011" s="988">
        <v>1.0</v>
      </c>
      <c r="E1011" s="988">
        <v>1.0</v>
      </c>
    </row>
    <row r="1012">
      <c r="A1012" s="988" t="s">
        <v>5304</v>
      </c>
      <c r="B1012" s="988">
        <v>2.025042E7</v>
      </c>
      <c r="C1012" s="988" t="s">
        <v>5286</v>
      </c>
      <c r="D1012" s="988">
        <v>1.0</v>
      </c>
      <c r="E1012" s="988">
        <v>2.0</v>
      </c>
    </row>
    <row r="1013">
      <c r="A1013" s="988" t="s">
        <v>5304</v>
      </c>
      <c r="B1013" s="988">
        <v>2.0250422E7</v>
      </c>
      <c r="C1013" s="988" t="s">
        <v>5286</v>
      </c>
      <c r="D1013" s="988">
        <v>1.0</v>
      </c>
      <c r="E1013" s="988">
        <v>1.0</v>
      </c>
    </row>
    <row r="1014">
      <c r="A1014" s="988" t="s">
        <v>5304</v>
      </c>
      <c r="B1014" s="988">
        <v>2.0250423E7</v>
      </c>
      <c r="C1014" s="988" t="s">
        <v>5286</v>
      </c>
      <c r="D1014" s="988">
        <v>1.0</v>
      </c>
      <c r="E1014" s="988">
        <v>2.0</v>
      </c>
    </row>
    <row r="1015">
      <c r="A1015" s="988" t="s">
        <v>5304</v>
      </c>
      <c r="B1015" s="988">
        <v>2.0250425E7</v>
      </c>
      <c r="C1015" s="988" t="s">
        <v>5286</v>
      </c>
      <c r="D1015" s="988">
        <v>1.0</v>
      </c>
      <c r="E1015" s="988">
        <v>2.0</v>
      </c>
    </row>
    <row r="1016">
      <c r="A1016" s="988" t="s">
        <v>5304</v>
      </c>
      <c r="B1016" s="988">
        <v>2.0250427E7</v>
      </c>
      <c r="C1016" s="988" t="s">
        <v>5286</v>
      </c>
      <c r="D1016" s="988">
        <v>1.0</v>
      </c>
      <c r="E1016" s="988">
        <v>2.0</v>
      </c>
    </row>
    <row r="1017">
      <c r="A1017" s="988" t="s">
        <v>5304</v>
      </c>
      <c r="B1017" s="988">
        <v>2.0250428E7</v>
      </c>
      <c r="C1017" s="988" t="s">
        <v>5286</v>
      </c>
      <c r="D1017" s="988">
        <v>1.0</v>
      </c>
      <c r="E1017" s="988">
        <v>2.0</v>
      </c>
    </row>
    <row r="1018">
      <c r="A1018" s="988" t="s">
        <v>5304</v>
      </c>
      <c r="B1018" s="988">
        <v>2.0250429E7</v>
      </c>
      <c r="C1018" s="988" t="s">
        <v>5286</v>
      </c>
      <c r="D1018" s="988">
        <v>1.0</v>
      </c>
      <c r="E1018" s="988">
        <v>3.0</v>
      </c>
    </row>
    <row r="1019">
      <c r="A1019" s="988" t="s">
        <v>5304</v>
      </c>
      <c r="B1019" s="988">
        <v>2.0250429E7</v>
      </c>
      <c r="C1019" s="988" t="s">
        <v>5218</v>
      </c>
      <c r="D1019" s="988">
        <v>1.0</v>
      </c>
      <c r="E1019" s="988">
        <v>1.0</v>
      </c>
    </row>
    <row r="1020">
      <c r="A1020" s="988" t="s">
        <v>5304</v>
      </c>
      <c r="B1020" s="988">
        <v>2.0250501E7</v>
      </c>
      <c r="C1020" s="988" t="s">
        <v>5286</v>
      </c>
      <c r="D1020" s="988">
        <v>1.0</v>
      </c>
      <c r="E1020" s="988">
        <v>1.0</v>
      </c>
    </row>
    <row r="1021">
      <c r="A1021" s="988" t="s">
        <v>5304</v>
      </c>
      <c r="B1021" s="988">
        <v>2.0250502E7</v>
      </c>
      <c r="C1021" s="988" t="s">
        <v>5286</v>
      </c>
      <c r="D1021" s="988">
        <v>1.0</v>
      </c>
      <c r="E1021" s="988">
        <v>1.0</v>
      </c>
    </row>
    <row r="1022">
      <c r="A1022" s="988" t="s">
        <v>5304</v>
      </c>
      <c r="B1022" s="988">
        <v>2.0250506E7</v>
      </c>
      <c r="C1022" s="988" t="s">
        <v>5286</v>
      </c>
      <c r="D1022" s="988">
        <v>1.0</v>
      </c>
      <c r="E1022" s="988">
        <v>1.0</v>
      </c>
    </row>
    <row r="1023">
      <c r="A1023" s="988" t="s">
        <v>5304</v>
      </c>
      <c r="B1023" s="988">
        <v>2.0250507E7</v>
      </c>
      <c r="C1023" s="988" t="s">
        <v>5286</v>
      </c>
      <c r="D1023" s="988">
        <v>1.0</v>
      </c>
      <c r="E1023" s="988">
        <v>2.0</v>
      </c>
    </row>
    <row r="1024">
      <c r="A1024" s="988" t="s">
        <v>5304</v>
      </c>
      <c r="B1024" s="988">
        <v>2.0250508E7</v>
      </c>
      <c r="C1024" s="988" t="s">
        <v>5286</v>
      </c>
      <c r="D1024" s="988">
        <v>1.0</v>
      </c>
      <c r="E1024" s="988">
        <v>1.0</v>
      </c>
    </row>
    <row r="1025">
      <c r="A1025" s="988" t="s">
        <v>5304</v>
      </c>
      <c r="B1025" s="988">
        <v>2.0250513E7</v>
      </c>
      <c r="C1025" s="988" t="s">
        <v>5286</v>
      </c>
      <c r="D1025" s="988">
        <v>1.0</v>
      </c>
      <c r="E1025" s="988">
        <v>3.0</v>
      </c>
    </row>
    <row r="1026">
      <c r="A1026" s="988" t="s">
        <v>5304</v>
      </c>
      <c r="B1026" s="988">
        <v>2.0250514E7</v>
      </c>
      <c r="C1026" s="988" t="s">
        <v>5286</v>
      </c>
      <c r="D1026" s="988">
        <v>1.0</v>
      </c>
      <c r="E1026" s="988">
        <v>2.0</v>
      </c>
    </row>
    <row r="1027">
      <c r="A1027" s="988" t="s">
        <v>5304</v>
      </c>
      <c r="B1027" s="988">
        <v>2.0250518E7</v>
      </c>
      <c r="C1027" s="988" t="s">
        <v>5286</v>
      </c>
      <c r="D1027" s="988">
        <v>1.0</v>
      </c>
      <c r="E1027" s="988">
        <v>2.0</v>
      </c>
    </row>
    <row r="1028">
      <c r="A1028" s="988" t="s">
        <v>5304</v>
      </c>
      <c r="B1028" s="988">
        <v>2.025052E7</v>
      </c>
      <c r="C1028" s="988" t="s">
        <v>5286</v>
      </c>
      <c r="D1028" s="988">
        <v>1.0</v>
      </c>
      <c r="E1028" s="988">
        <v>2.0</v>
      </c>
    </row>
    <row r="1029">
      <c r="A1029" s="988" t="s">
        <v>5304</v>
      </c>
      <c r="B1029" s="988">
        <v>2.0250522E7</v>
      </c>
      <c r="C1029" s="988" t="s">
        <v>5286</v>
      </c>
      <c r="D1029" s="988">
        <v>1.0</v>
      </c>
      <c r="E1029" s="988">
        <v>2.0</v>
      </c>
    </row>
    <row r="1030">
      <c r="A1030" s="988" t="s">
        <v>5304</v>
      </c>
      <c r="B1030" s="988">
        <v>2.0250523E7</v>
      </c>
      <c r="C1030" s="988" t="s">
        <v>5286</v>
      </c>
      <c r="D1030" s="988">
        <v>1.0</v>
      </c>
      <c r="E1030" s="988">
        <v>2.0</v>
      </c>
    </row>
    <row r="1031">
      <c r="A1031" s="988" t="s">
        <v>5304</v>
      </c>
      <c r="B1031" s="988">
        <v>2.0250524E7</v>
      </c>
      <c r="C1031" s="988" t="s">
        <v>5286</v>
      </c>
      <c r="D1031" s="988">
        <v>1.0</v>
      </c>
      <c r="E1031" s="988">
        <v>2.0</v>
      </c>
    </row>
    <row r="1032">
      <c r="A1032" s="988" t="s">
        <v>5304</v>
      </c>
      <c r="B1032" s="988">
        <v>2.0250525E7</v>
      </c>
      <c r="C1032" s="988" t="s">
        <v>5286</v>
      </c>
      <c r="D1032" s="988">
        <v>1.0</v>
      </c>
      <c r="E1032" s="988">
        <v>1.0</v>
      </c>
    </row>
    <row r="1033">
      <c r="A1033" s="988" t="s">
        <v>5304</v>
      </c>
      <c r="B1033" s="988">
        <v>2.0250527E7</v>
      </c>
      <c r="C1033" s="988" t="s">
        <v>5286</v>
      </c>
      <c r="D1033" s="988">
        <v>1.0</v>
      </c>
      <c r="E1033" s="988">
        <v>2.0</v>
      </c>
    </row>
    <row r="1034">
      <c r="A1034" s="988" t="s">
        <v>5304</v>
      </c>
      <c r="B1034" s="988">
        <v>2.0250528E7</v>
      </c>
      <c r="C1034" s="988" t="s">
        <v>5286</v>
      </c>
      <c r="D1034" s="988">
        <v>1.0</v>
      </c>
      <c r="E1034" s="988">
        <v>1.0</v>
      </c>
    </row>
    <row r="1035">
      <c r="A1035" s="988" t="s">
        <v>5304</v>
      </c>
      <c r="B1035" s="988">
        <v>2.025053E7</v>
      </c>
      <c r="C1035" s="988" t="s">
        <v>5286</v>
      </c>
      <c r="D1035" s="988">
        <v>1.0</v>
      </c>
      <c r="E1035" s="988">
        <v>1.0</v>
      </c>
    </row>
    <row r="1036">
      <c r="A1036" s="988" t="s">
        <v>5304</v>
      </c>
      <c r="B1036" s="988">
        <v>2.0250602E7</v>
      </c>
      <c r="C1036" s="988" t="s">
        <v>5286</v>
      </c>
      <c r="D1036" s="988">
        <v>1.0</v>
      </c>
      <c r="E1036" s="988">
        <v>2.0</v>
      </c>
    </row>
    <row r="1037">
      <c r="A1037" s="988" t="s">
        <v>5304</v>
      </c>
      <c r="B1037" s="988">
        <v>2.0250604E7</v>
      </c>
      <c r="C1037" s="988" t="s">
        <v>5286</v>
      </c>
      <c r="D1037" s="988">
        <v>1.0</v>
      </c>
      <c r="E1037" s="988">
        <v>1.0</v>
      </c>
    </row>
    <row r="1038">
      <c r="A1038" s="988" t="s">
        <v>5304</v>
      </c>
      <c r="B1038" s="988">
        <v>2.0250605E7</v>
      </c>
      <c r="C1038" s="988" t="s">
        <v>5286</v>
      </c>
      <c r="D1038" s="988">
        <v>1.0</v>
      </c>
      <c r="E1038" s="988">
        <v>3.0</v>
      </c>
    </row>
    <row r="1039">
      <c r="A1039" s="988" t="s">
        <v>5304</v>
      </c>
      <c r="B1039" s="988">
        <v>2.0250607E7</v>
      </c>
      <c r="C1039" s="988" t="s">
        <v>5286</v>
      </c>
      <c r="D1039" s="988">
        <v>1.0</v>
      </c>
      <c r="E1039" s="988">
        <v>1.0</v>
      </c>
    </row>
    <row r="1040">
      <c r="A1040" s="988" t="s">
        <v>5304</v>
      </c>
      <c r="B1040" s="988">
        <v>2.0250608E7</v>
      </c>
      <c r="C1040" s="988" t="s">
        <v>5286</v>
      </c>
      <c r="D1040" s="988">
        <v>1.0</v>
      </c>
      <c r="E1040" s="988">
        <v>1.0</v>
      </c>
    </row>
    <row r="1041">
      <c r="A1041" s="988" t="s">
        <v>5304</v>
      </c>
      <c r="B1041" s="988">
        <v>2.0250609E7</v>
      </c>
      <c r="C1041" s="988" t="s">
        <v>5286</v>
      </c>
      <c r="D1041" s="988">
        <v>1.0</v>
      </c>
      <c r="E1041" s="988">
        <v>1.0</v>
      </c>
    </row>
    <row r="1042">
      <c r="A1042" s="988" t="s">
        <v>5304</v>
      </c>
      <c r="B1042" s="988">
        <v>2.025061E7</v>
      </c>
      <c r="C1042" s="988" t="s">
        <v>5286</v>
      </c>
      <c r="D1042" s="988">
        <v>1.0</v>
      </c>
      <c r="E1042" s="988">
        <v>4.0</v>
      </c>
    </row>
    <row r="1043">
      <c r="A1043" s="988" t="s">
        <v>5304</v>
      </c>
      <c r="B1043" s="988">
        <v>2.0250612E7</v>
      </c>
      <c r="C1043" s="988" t="s">
        <v>5286</v>
      </c>
      <c r="D1043" s="988">
        <v>1.0</v>
      </c>
      <c r="E1043" s="988">
        <v>1.0</v>
      </c>
    </row>
    <row r="1044">
      <c r="A1044" s="988" t="s">
        <v>5304</v>
      </c>
      <c r="B1044" s="988">
        <v>2.0250616E7</v>
      </c>
      <c r="C1044" s="988" t="s">
        <v>5286</v>
      </c>
      <c r="D1044" s="988">
        <v>1.0</v>
      </c>
      <c r="E1044" s="988">
        <v>1.0</v>
      </c>
    </row>
    <row r="1045">
      <c r="A1045" s="988" t="s">
        <v>5304</v>
      </c>
      <c r="B1045" s="988">
        <v>2.0250618E7</v>
      </c>
      <c r="C1045" s="988" t="s">
        <v>5286</v>
      </c>
      <c r="D1045" s="988">
        <v>1.0</v>
      </c>
      <c r="E1045" s="988">
        <v>2.0</v>
      </c>
    </row>
    <row r="1046">
      <c r="A1046" s="988" t="s">
        <v>5304</v>
      </c>
      <c r="B1046" s="988">
        <v>2.0250619E7</v>
      </c>
      <c r="C1046" s="988" t="s">
        <v>5286</v>
      </c>
      <c r="D1046" s="988">
        <v>1.0</v>
      </c>
      <c r="E1046" s="988">
        <v>3.0</v>
      </c>
    </row>
    <row r="1047">
      <c r="A1047" s="988" t="s">
        <v>5304</v>
      </c>
      <c r="B1047" s="988">
        <v>2.025062E7</v>
      </c>
      <c r="C1047" s="988" t="s">
        <v>5286</v>
      </c>
      <c r="D1047" s="988">
        <v>1.0</v>
      </c>
      <c r="E1047" s="988">
        <v>3.0</v>
      </c>
    </row>
    <row r="1048">
      <c r="A1048" s="988" t="s">
        <v>5304</v>
      </c>
      <c r="B1048" s="988">
        <v>2.0250621E7</v>
      </c>
      <c r="C1048" s="988" t="s">
        <v>5286</v>
      </c>
      <c r="D1048" s="988">
        <v>1.0</v>
      </c>
      <c r="E1048" s="988">
        <v>3.0</v>
      </c>
    </row>
    <row r="1049">
      <c r="A1049" s="988" t="s">
        <v>5304</v>
      </c>
      <c r="B1049" s="988">
        <v>2.0250622E7</v>
      </c>
      <c r="C1049" s="988" t="s">
        <v>5286</v>
      </c>
      <c r="D1049" s="988">
        <v>1.0</v>
      </c>
      <c r="E1049" s="988">
        <v>2.0</v>
      </c>
    </row>
    <row r="1050">
      <c r="A1050" s="988" t="s">
        <v>5304</v>
      </c>
      <c r="B1050" s="988">
        <v>2.0250624E7</v>
      </c>
      <c r="C1050" s="988" t="s">
        <v>5286</v>
      </c>
      <c r="D1050" s="988">
        <v>1.0</v>
      </c>
      <c r="E1050" s="988">
        <v>1.0</v>
      </c>
    </row>
    <row r="1051">
      <c r="A1051" s="988" t="s">
        <v>5304</v>
      </c>
      <c r="B1051" s="988">
        <v>2.0250625E7</v>
      </c>
      <c r="C1051" s="988" t="s">
        <v>5286</v>
      </c>
      <c r="D1051" s="988">
        <v>1.0</v>
      </c>
      <c r="E1051" s="988">
        <v>5.0</v>
      </c>
    </row>
    <row r="1052">
      <c r="A1052" s="988" t="s">
        <v>5304</v>
      </c>
      <c r="B1052" s="988">
        <v>2.0250625E7</v>
      </c>
      <c r="C1052" s="988" t="s">
        <v>5218</v>
      </c>
      <c r="D1052" s="988">
        <v>1.0</v>
      </c>
      <c r="E1052" s="988">
        <v>1.0</v>
      </c>
    </row>
    <row r="1053">
      <c r="A1053" s="988" t="s">
        <v>5304</v>
      </c>
      <c r="B1053" s="988">
        <v>2.0250626E7</v>
      </c>
      <c r="C1053" s="988" t="s">
        <v>5286</v>
      </c>
      <c r="D1053" s="988">
        <v>1.0</v>
      </c>
      <c r="E1053" s="988">
        <v>2.0</v>
      </c>
    </row>
    <row r="1054">
      <c r="A1054" s="988" t="s">
        <v>5304</v>
      </c>
      <c r="B1054" s="988">
        <v>2.0250627E7</v>
      </c>
      <c r="C1054" s="988" t="s">
        <v>5286</v>
      </c>
      <c r="D1054" s="988">
        <v>1.0</v>
      </c>
      <c r="E1054" s="988">
        <v>5.0</v>
      </c>
    </row>
    <row r="1055">
      <c r="A1055" s="988" t="s">
        <v>5304</v>
      </c>
      <c r="B1055" s="988">
        <v>2.0250628E7</v>
      </c>
      <c r="C1055" s="988" t="s">
        <v>5286</v>
      </c>
      <c r="D1055" s="988">
        <v>1.0</v>
      </c>
      <c r="E1055" s="988">
        <v>2.0</v>
      </c>
    </row>
    <row r="1056">
      <c r="A1056" s="988" t="s">
        <v>5304</v>
      </c>
      <c r="B1056" s="988">
        <v>2.0250629E7</v>
      </c>
      <c r="C1056" s="988" t="s">
        <v>5286</v>
      </c>
      <c r="D1056" s="988">
        <v>1.0</v>
      </c>
      <c r="E1056" s="988">
        <v>4.0</v>
      </c>
    </row>
    <row r="1057">
      <c r="A1057" s="988" t="s">
        <v>5304</v>
      </c>
      <c r="B1057" s="988">
        <v>2.025063E7</v>
      </c>
      <c r="C1057" s="988" t="s">
        <v>5286</v>
      </c>
      <c r="D1057" s="988">
        <v>1.0</v>
      </c>
      <c r="E1057" s="988">
        <v>3.0</v>
      </c>
    </row>
    <row r="1058">
      <c r="A1058" s="988" t="s">
        <v>5304</v>
      </c>
      <c r="B1058" s="988">
        <v>2.0250701E7</v>
      </c>
      <c r="C1058" s="988" t="s">
        <v>5286</v>
      </c>
      <c r="D1058" s="988">
        <v>1.0</v>
      </c>
      <c r="E1058" s="988">
        <v>2.0</v>
      </c>
    </row>
    <row r="1059">
      <c r="A1059" s="988" t="s">
        <v>5304</v>
      </c>
      <c r="B1059" s="988">
        <v>2.0250702E7</v>
      </c>
      <c r="C1059" s="988" t="s">
        <v>5286</v>
      </c>
      <c r="D1059" s="988">
        <v>1.0</v>
      </c>
      <c r="E1059" s="988">
        <v>6.0</v>
      </c>
    </row>
    <row r="1060">
      <c r="A1060" s="988" t="s">
        <v>5304</v>
      </c>
      <c r="B1060" s="988">
        <v>2.0250703E7</v>
      </c>
      <c r="C1060" s="988" t="s">
        <v>5286</v>
      </c>
      <c r="D1060" s="988">
        <v>1.0</v>
      </c>
      <c r="E1060" s="988">
        <v>11.0</v>
      </c>
    </row>
    <row r="1061">
      <c r="A1061" s="988" t="s">
        <v>5304</v>
      </c>
      <c r="B1061" s="988">
        <v>2.0250707E7</v>
      </c>
      <c r="C1061" s="988" t="s">
        <v>5286</v>
      </c>
      <c r="D1061" s="988">
        <v>1.0</v>
      </c>
      <c r="E1061" s="988">
        <v>3.0</v>
      </c>
    </row>
    <row r="1062">
      <c r="A1062" s="988" t="s">
        <v>5304</v>
      </c>
      <c r="B1062" s="988">
        <v>2.0250709E7</v>
      </c>
      <c r="C1062" s="988" t="s">
        <v>5286</v>
      </c>
      <c r="D1062" s="988">
        <v>1.0</v>
      </c>
      <c r="E1062" s="988">
        <v>7.0</v>
      </c>
    </row>
    <row r="1063">
      <c r="A1063" s="988" t="s">
        <v>5304</v>
      </c>
      <c r="B1063" s="988">
        <v>2.025071E7</v>
      </c>
      <c r="C1063" s="988" t="s">
        <v>5286</v>
      </c>
      <c r="D1063" s="988">
        <v>1.0</v>
      </c>
      <c r="E1063" s="988">
        <v>1.0</v>
      </c>
    </row>
    <row r="1064">
      <c r="A1064" s="988" t="s">
        <v>5304</v>
      </c>
      <c r="B1064" s="988">
        <v>2.0250711E7</v>
      </c>
      <c r="C1064" s="988" t="s">
        <v>5286</v>
      </c>
      <c r="D1064" s="988">
        <v>1.0</v>
      </c>
      <c r="E1064" s="988">
        <v>1.0</v>
      </c>
    </row>
    <row r="1065">
      <c r="A1065" s="988" t="s">
        <v>5304</v>
      </c>
      <c r="B1065" s="988">
        <v>2.0250711E7</v>
      </c>
      <c r="C1065" s="1063" t="s">
        <v>5178</v>
      </c>
      <c r="D1065" s="988">
        <v>1.0</v>
      </c>
      <c r="E1065" s="988">
        <v>1.0</v>
      </c>
    </row>
    <row r="1066">
      <c r="A1066" s="988" t="s">
        <v>5304</v>
      </c>
      <c r="B1066" s="988">
        <v>2.0250712E7</v>
      </c>
      <c r="C1066" s="988" t="s">
        <v>5286</v>
      </c>
      <c r="D1066" s="988">
        <v>1.0</v>
      </c>
      <c r="E1066" s="988">
        <v>3.0</v>
      </c>
    </row>
    <row r="1067">
      <c r="A1067" s="988" t="s">
        <v>5304</v>
      </c>
      <c r="B1067" s="988">
        <v>2.0250713E7</v>
      </c>
      <c r="C1067" s="988" t="s">
        <v>5286</v>
      </c>
      <c r="D1067" s="988">
        <v>1.0</v>
      </c>
      <c r="E1067" s="988">
        <v>1.0</v>
      </c>
    </row>
    <row r="1068">
      <c r="A1068" s="988" t="s">
        <v>5304</v>
      </c>
      <c r="B1068" s="988">
        <v>2.0250714E7</v>
      </c>
      <c r="C1068" s="988" t="s">
        <v>5286</v>
      </c>
      <c r="D1068" s="988">
        <v>1.0</v>
      </c>
      <c r="E1068" s="988">
        <v>1.0</v>
      </c>
    </row>
    <row r="1069">
      <c r="A1069" s="988" t="s">
        <v>5304</v>
      </c>
      <c r="B1069" s="988">
        <v>2.0250718E7</v>
      </c>
      <c r="C1069" s="988" t="s">
        <v>5286</v>
      </c>
      <c r="D1069" s="988">
        <v>1.0</v>
      </c>
      <c r="E1069" s="988">
        <v>1.0</v>
      </c>
    </row>
    <row r="1070">
      <c r="A1070" s="988" t="s">
        <v>5304</v>
      </c>
      <c r="B1070" s="988">
        <v>2.0250721E7</v>
      </c>
      <c r="C1070" s="988" t="s">
        <v>5286</v>
      </c>
      <c r="D1070" s="988">
        <v>1.0</v>
      </c>
      <c r="E1070" s="988">
        <v>1.0</v>
      </c>
    </row>
    <row r="1071">
      <c r="A1071" s="988" t="s">
        <v>5304</v>
      </c>
      <c r="B1071" s="988">
        <v>2.0250722E7</v>
      </c>
      <c r="C1071" s="988" t="s">
        <v>5286</v>
      </c>
      <c r="D1071" s="988">
        <v>1.0</v>
      </c>
      <c r="E1071" s="988">
        <v>1.0</v>
      </c>
    </row>
    <row r="1072">
      <c r="A1072" s="988" t="s">
        <v>5304</v>
      </c>
      <c r="B1072" s="988">
        <v>2.0250722E7</v>
      </c>
      <c r="C1072" s="988" t="s">
        <v>164</v>
      </c>
      <c r="D1072" s="988">
        <v>1.0</v>
      </c>
      <c r="E1072" s="988">
        <v>1.0</v>
      </c>
    </row>
    <row r="1073">
      <c r="A1073" s="988" t="s">
        <v>5304</v>
      </c>
      <c r="B1073" s="988">
        <v>2.0250724E7</v>
      </c>
      <c r="C1073" s="988" t="s">
        <v>5286</v>
      </c>
      <c r="D1073" s="988">
        <v>1.0</v>
      </c>
      <c r="E1073" s="988">
        <v>3.0</v>
      </c>
    </row>
    <row r="1074">
      <c r="A1074" s="988" t="s">
        <v>5304</v>
      </c>
      <c r="B1074" s="988">
        <v>2.0250724E7</v>
      </c>
      <c r="C1074" s="988" t="s">
        <v>164</v>
      </c>
      <c r="D1074" s="988">
        <v>1.0</v>
      </c>
      <c r="E1074" s="988">
        <v>1.0</v>
      </c>
    </row>
    <row r="1075">
      <c r="A1075" s="988" t="s">
        <v>5304</v>
      </c>
      <c r="B1075" s="988">
        <v>2.0250725E7</v>
      </c>
      <c r="C1075" s="988" t="s">
        <v>5286</v>
      </c>
      <c r="D1075" s="988">
        <v>1.0</v>
      </c>
      <c r="E1075" s="988">
        <v>1.0</v>
      </c>
    </row>
    <row r="1076">
      <c r="A1076" s="988" t="s">
        <v>5304</v>
      </c>
      <c r="B1076" s="988">
        <v>2.0250726E7</v>
      </c>
      <c r="C1076" s="988" t="s">
        <v>5286</v>
      </c>
      <c r="D1076" s="988">
        <v>1.0</v>
      </c>
      <c r="E1076" s="988">
        <v>2.0</v>
      </c>
    </row>
    <row r="1077">
      <c r="A1077" s="988" t="s">
        <v>5304</v>
      </c>
      <c r="B1077" s="988">
        <v>2.0250727E7</v>
      </c>
      <c r="C1077" s="988" t="s">
        <v>5286</v>
      </c>
      <c r="D1077" s="988">
        <v>1.0</v>
      </c>
      <c r="E1077" s="988">
        <v>1.0</v>
      </c>
    </row>
    <row r="1078">
      <c r="A1078" s="988" t="s">
        <v>5304</v>
      </c>
      <c r="B1078" s="988">
        <v>2.0250728E7</v>
      </c>
      <c r="C1078" s="988" t="s">
        <v>5286</v>
      </c>
      <c r="D1078" s="988">
        <v>1.0</v>
      </c>
      <c r="E1078" s="988">
        <v>1.0</v>
      </c>
    </row>
    <row r="1079">
      <c r="A1079" s="988" t="s">
        <v>5304</v>
      </c>
      <c r="B1079" s="988">
        <v>2.025073E7</v>
      </c>
      <c r="C1079" s="988" t="s">
        <v>5286</v>
      </c>
      <c r="D1079" s="988">
        <v>1.0</v>
      </c>
      <c r="E1079" s="988">
        <v>1.0</v>
      </c>
    </row>
    <row r="1080">
      <c r="A1080" s="988" t="s">
        <v>5304</v>
      </c>
      <c r="B1080" s="988">
        <v>2.0250731E7</v>
      </c>
      <c r="C1080" s="988" t="s">
        <v>5286</v>
      </c>
      <c r="D1080" s="988">
        <v>1.0</v>
      </c>
      <c r="E1080" s="988">
        <v>1.0</v>
      </c>
    </row>
    <row r="1081">
      <c r="A1081" s="988" t="s">
        <v>5304</v>
      </c>
      <c r="B1081" s="988">
        <v>2.0250801E7</v>
      </c>
      <c r="C1081" s="988" t="s">
        <v>5286</v>
      </c>
      <c r="D1081" s="988">
        <v>1.0</v>
      </c>
      <c r="E1081" s="988">
        <v>1.0</v>
      </c>
    </row>
    <row r="1082">
      <c r="A1082" s="988" t="s">
        <v>5304</v>
      </c>
      <c r="B1082" s="988">
        <v>2.0250802E7</v>
      </c>
      <c r="C1082" s="988" t="s">
        <v>5286</v>
      </c>
      <c r="D1082" s="988">
        <v>1.0</v>
      </c>
      <c r="E1082" s="988">
        <v>1.0</v>
      </c>
    </row>
    <row r="1083">
      <c r="A1083" s="988" t="s">
        <v>5304</v>
      </c>
      <c r="B1083" s="988">
        <v>2.0250804E7</v>
      </c>
      <c r="C1083" s="988" t="s">
        <v>5286</v>
      </c>
      <c r="D1083" s="988">
        <v>1.0</v>
      </c>
      <c r="E1083" s="988">
        <v>1.0</v>
      </c>
    </row>
    <row r="1084">
      <c r="A1084" s="988" t="s">
        <v>5304</v>
      </c>
      <c r="B1084" s="988">
        <v>2.0250804E7</v>
      </c>
      <c r="C1084" s="1063" t="s">
        <v>5166</v>
      </c>
      <c r="D1084" s="988">
        <v>1.0</v>
      </c>
      <c r="E1084" s="988">
        <v>1.0</v>
      </c>
    </row>
    <row r="1085">
      <c r="A1085" s="988" t="s">
        <v>5304</v>
      </c>
      <c r="B1085" s="988">
        <v>2.0250805E7</v>
      </c>
      <c r="C1085" s="988" t="s">
        <v>5286</v>
      </c>
      <c r="D1085" s="988">
        <v>1.0</v>
      </c>
      <c r="E1085" s="988">
        <v>1.0</v>
      </c>
    </row>
    <row r="1086">
      <c r="A1086" s="988" t="s">
        <v>5304</v>
      </c>
      <c r="B1086" s="988">
        <v>2.0250807E7</v>
      </c>
      <c r="C1086" s="988" t="s">
        <v>5286</v>
      </c>
      <c r="D1086" s="988">
        <v>1.0</v>
      </c>
      <c r="E1086" s="988">
        <v>2.0</v>
      </c>
    </row>
    <row r="1087">
      <c r="A1087" s="988" t="s">
        <v>5304</v>
      </c>
      <c r="B1087" s="988">
        <v>2.0250808E7</v>
      </c>
      <c r="C1087" s="988" t="s">
        <v>5286</v>
      </c>
      <c r="D1087" s="988">
        <v>1.0</v>
      </c>
      <c r="E1087" s="988">
        <v>1.0</v>
      </c>
    </row>
    <row r="1088">
      <c r="A1088" s="988" t="s">
        <v>5304</v>
      </c>
      <c r="B1088" s="988">
        <v>2.0250811E7</v>
      </c>
      <c r="C1088" s="988" t="s">
        <v>164</v>
      </c>
      <c r="D1088" s="988">
        <v>1.0</v>
      </c>
      <c r="E1088" s="988">
        <v>1.0</v>
      </c>
    </row>
    <row r="1089">
      <c r="A1089" s="988" t="s">
        <v>5304</v>
      </c>
      <c r="B1089" s="988">
        <v>2.0250814E7</v>
      </c>
      <c r="C1089" s="988" t="s">
        <v>5286</v>
      </c>
      <c r="D1089" s="988">
        <v>1.0</v>
      </c>
      <c r="E1089" s="988">
        <v>1.0</v>
      </c>
    </row>
    <row r="1090">
      <c r="A1090" s="988" t="s">
        <v>5304</v>
      </c>
      <c r="B1090" s="988">
        <v>2.0250817E7</v>
      </c>
      <c r="C1090" s="988" t="s">
        <v>5286</v>
      </c>
      <c r="D1090" s="988">
        <v>1.0</v>
      </c>
      <c r="E1090" s="988">
        <v>1.0</v>
      </c>
    </row>
    <row r="1091">
      <c r="A1091" s="988" t="s">
        <v>5304</v>
      </c>
      <c r="B1091" s="988">
        <v>2.0250818E7</v>
      </c>
      <c r="C1091" s="988" t="s">
        <v>5286</v>
      </c>
      <c r="D1091" s="988">
        <v>1.0</v>
      </c>
      <c r="E1091" s="988">
        <v>1.0</v>
      </c>
    </row>
    <row r="1092">
      <c r="A1092" s="988" t="s">
        <v>5304</v>
      </c>
      <c r="B1092" s="988">
        <v>2.0250819E7</v>
      </c>
      <c r="C1092" s="988" t="s">
        <v>5286</v>
      </c>
      <c r="D1092" s="988">
        <v>1.0</v>
      </c>
      <c r="E1092" s="988">
        <v>1.0</v>
      </c>
    </row>
    <row r="1093">
      <c r="A1093" s="988" t="s">
        <v>5304</v>
      </c>
      <c r="B1093" s="988">
        <v>2.0250824E7</v>
      </c>
      <c r="C1093" s="988" t="s">
        <v>5286</v>
      </c>
      <c r="D1093" s="988">
        <v>1.0</v>
      </c>
      <c r="E1093" s="988">
        <v>1.0</v>
      </c>
    </row>
    <row r="1094">
      <c r="A1094" s="988" t="s">
        <v>5304</v>
      </c>
      <c r="B1094" s="988">
        <v>2.0250824E7</v>
      </c>
      <c r="C1094" s="988" t="s">
        <v>5218</v>
      </c>
      <c r="D1094" s="988">
        <v>1.0</v>
      </c>
      <c r="E1094" s="988">
        <v>1.0</v>
      </c>
    </row>
    <row r="1095">
      <c r="A1095" s="988" t="s">
        <v>5304</v>
      </c>
      <c r="B1095" s="988">
        <v>2.0250825E7</v>
      </c>
      <c r="C1095" s="988" t="s">
        <v>5286</v>
      </c>
      <c r="D1095" s="988">
        <v>1.0</v>
      </c>
      <c r="E1095" s="988">
        <v>1.0</v>
      </c>
    </row>
    <row r="1096">
      <c r="A1096" s="988" t="s">
        <v>5304</v>
      </c>
      <c r="B1096" s="988">
        <v>2.0250826E7</v>
      </c>
      <c r="C1096" s="988" t="s">
        <v>5286</v>
      </c>
      <c r="D1096" s="988">
        <v>1.0</v>
      </c>
      <c r="E1096" s="988">
        <v>1.0</v>
      </c>
    </row>
    <row r="1097">
      <c r="A1097" s="988" t="s">
        <v>5304</v>
      </c>
      <c r="B1097" s="988">
        <v>2.0250828E7</v>
      </c>
      <c r="C1097" s="988" t="s">
        <v>5286</v>
      </c>
      <c r="D1097" s="988">
        <v>1.0</v>
      </c>
      <c r="E1097" s="988">
        <v>1.0</v>
      </c>
    </row>
    <row r="1098">
      <c r="A1098" s="988" t="s">
        <v>5304</v>
      </c>
      <c r="B1098" s="988">
        <v>2.0250829E7</v>
      </c>
      <c r="C1098" s="988" t="s">
        <v>5286</v>
      </c>
      <c r="D1098" s="988">
        <v>1.0</v>
      </c>
      <c r="E1098" s="988">
        <v>3.0</v>
      </c>
    </row>
    <row r="1099">
      <c r="A1099" s="988" t="s">
        <v>5304</v>
      </c>
      <c r="B1099" s="988">
        <v>2.0250901E7</v>
      </c>
      <c r="C1099" s="988" t="s">
        <v>5286</v>
      </c>
      <c r="D1099" s="988">
        <v>1.0</v>
      </c>
      <c r="E1099" s="988">
        <v>1.0</v>
      </c>
    </row>
    <row r="1100">
      <c r="A1100" s="988" t="s">
        <v>5304</v>
      </c>
      <c r="B1100" s="988">
        <v>2.0250902E7</v>
      </c>
      <c r="C1100" s="988" t="s">
        <v>5286</v>
      </c>
      <c r="D1100" s="988">
        <v>1.0</v>
      </c>
      <c r="E1100" s="988">
        <v>1.0</v>
      </c>
    </row>
    <row r="1101">
      <c r="A1101" s="988" t="s">
        <v>5304</v>
      </c>
      <c r="B1101" s="988">
        <v>2.0250903E7</v>
      </c>
      <c r="C1101" s="988" t="s">
        <v>5286</v>
      </c>
      <c r="D1101" s="988">
        <v>1.0</v>
      </c>
      <c r="E1101" s="988">
        <v>2.0</v>
      </c>
    </row>
    <row r="1102">
      <c r="A1102" s="988" t="s">
        <v>5304</v>
      </c>
      <c r="B1102" s="988">
        <v>2.0250904E7</v>
      </c>
      <c r="C1102" s="988" t="s">
        <v>5286</v>
      </c>
      <c r="D1102" s="988">
        <v>1.0</v>
      </c>
      <c r="E1102" s="988">
        <v>2.0</v>
      </c>
    </row>
    <row r="1103">
      <c r="A1103" s="988" t="s">
        <v>5304</v>
      </c>
      <c r="B1103" s="988">
        <v>2.0250908E7</v>
      </c>
      <c r="C1103" s="988" t="s">
        <v>164</v>
      </c>
      <c r="D1103" s="988">
        <v>1.0</v>
      </c>
      <c r="E1103" s="988">
        <v>1.0</v>
      </c>
    </row>
    <row r="1104">
      <c r="A1104" s="988" t="s">
        <v>5304</v>
      </c>
      <c r="B1104" s="988">
        <v>2.0250909E7</v>
      </c>
      <c r="C1104" s="988" t="s">
        <v>5286</v>
      </c>
      <c r="D1104" s="988">
        <v>1.0</v>
      </c>
      <c r="E1104" s="988">
        <v>4.0</v>
      </c>
    </row>
    <row r="1105">
      <c r="A1105" s="988" t="s">
        <v>5305</v>
      </c>
      <c r="B1105" s="988">
        <v>2.0250125E7</v>
      </c>
      <c r="C1105" s="988" t="s">
        <v>5286</v>
      </c>
      <c r="D1105" s="988">
        <v>1.0</v>
      </c>
      <c r="E1105" s="988">
        <v>0.0</v>
      </c>
    </row>
    <row r="1106">
      <c r="A1106" s="988" t="s">
        <v>5305</v>
      </c>
      <c r="B1106" s="988">
        <v>2.025013E7</v>
      </c>
      <c r="C1106" s="988" t="s">
        <v>5286</v>
      </c>
      <c r="D1106" s="988">
        <v>1.0</v>
      </c>
      <c r="E1106" s="988">
        <v>1.0</v>
      </c>
    </row>
    <row r="1107">
      <c r="A1107" s="988" t="s">
        <v>5306</v>
      </c>
      <c r="B1107" s="988">
        <v>2.0250103E7</v>
      </c>
      <c r="C1107" s="988" t="s">
        <v>164</v>
      </c>
      <c r="D1107" s="988">
        <v>1.0</v>
      </c>
      <c r="E1107" s="988">
        <v>0.0</v>
      </c>
    </row>
    <row r="1108">
      <c r="A1108" s="988" t="s">
        <v>5306</v>
      </c>
      <c r="B1108" s="988">
        <v>2.0250115E7</v>
      </c>
      <c r="C1108" s="988" t="s">
        <v>164</v>
      </c>
      <c r="D1108" s="988">
        <v>1.0</v>
      </c>
      <c r="E1108" s="988">
        <v>0.0</v>
      </c>
    </row>
    <row r="1109">
      <c r="A1109" s="988" t="s">
        <v>5307</v>
      </c>
      <c r="B1109" s="988">
        <v>2.0250221E7</v>
      </c>
      <c r="C1109" s="988" t="s">
        <v>5286</v>
      </c>
      <c r="D1109" s="988">
        <v>1.0</v>
      </c>
      <c r="E1109" s="988">
        <v>1.0</v>
      </c>
    </row>
    <row r="1110">
      <c r="A1110" s="988" t="s">
        <v>5307</v>
      </c>
      <c r="B1110" s="988">
        <v>2.0250225E7</v>
      </c>
      <c r="C1110" s="988" t="s">
        <v>5286</v>
      </c>
      <c r="D1110" s="988">
        <v>1.0</v>
      </c>
      <c r="E1110" s="988">
        <v>1.0</v>
      </c>
    </row>
    <row r="1111">
      <c r="A1111" s="988" t="s">
        <v>5307</v>
      </c>
      <c r="B1111" s="988">
        <v>2.0250226E7</v>
      </c>
      <c r="C1111" s="988" t="s">
        <v>164</v>
      </c>
      <c r="D1111" s="988">
        <v>1.0</v>
      </c>
      <c r="E1111" s="988">
        <v>2.0</v>
      </c>
    </row>
    <row r="1112">
      <c r="A1112" s="988" t="s">
        <v>5307</v>
      </c>
      <c r="B1112" s="988">
        <v>2.0250226E7</v>
      </c>
      <c r="C1112" s="988" t="s">
        <v>5218</v>
      </c>
      <c r="D1112" s="988">
        <v>1.0</v>
      </c>
      <c r="E1112" s="988">
        <v>1.0</v>
      </c>
    </row>
    <row r="1113">
      <c r="A1113" s="988" t="s">
        <v>5307</v>
      </c>
      <c r="B1113" s="988">
        <v>2.0250227E7</v>
      </c>
      <c r="C1113" s="988" t="s">
        <v>5286</v>
      </c>
      <c r="D1113" s="988">
        <v>1.0</v>
      </c>
      <c r="E1113" s="988">
        <v>1.0</v>
      </c>
    </row>
    <row r="1114">
      <c r="A1114" s="988" t="s">
        <v>5307</v>
      </c>
      <c r="B1114" s="988">
        <v>2.0250228E7</v>
      </c>
      <c r="C1114" s="988" t="s">
        <v>5286</v>
      </c>
      <c r="D1114" s="988">
        <v>1.0</v>
      </c>
      <c r="E1114" s="988">
        <v>1.0</v>
      </c>
    </row>
    <row r="1115">
      <c r="A1115" s="988" t="s">
        <v>5307</v>
      </c>
      <c r="B1115" s="988">
        <v>2.0250304E7</v>
      </c>
      <c r="C1115" s="988" t="s">
        <v>5286</v>
      </c>
      <c r="D1115" s="988">
        <v>1.0</v>
      </c>
      <c r="E1115" s="988">
        <v>1.0</v>
      </c>
    </row>
    <row r="1116">
      <c r="A1116" s="988" t="s">
        <v>5307</v>
      </c>
      <c r="B1116" s="988">
        <v>2.0250305E7</v>
      </c>
      <c r="C1116" s="988" t="s">
        <v>5286</v>
      </c>
      <c r="D1116" s="988">
        <v>1.0</v>
      </c>
      <c r="E1116" s="988">
        <v>1.0</v>
      </c>
    </row>
    <row r="1117">
      <c r="A1117" s="988" t="s">
        <v>5307</v>
      </c>
      <c r="B1117" s="988">
        <v>2.025031E7</v>
      </c>
      <c r="C1117" s="988" t="s">
        <v>5286</v>
      </c>
      <c r="D1117" s="988">
        <v>1.0</v>
      </c>
      <c r="E1117" s="988">
        <v>1.0</v>
      </c>
    </row>
    <row r="1118">
      <c r="A1118" s="988" t="s">
        <v>5307</v>
      </c>
      <c r="B1118" s="988">
        <v>2.0250312E7</v>
      </c>
      <c r="C1118" s="988" t="s">
        <v>5286</v>
      </c>
      <c r="D1118" s="988">
        <v>1.0</v>
      </c>
      <c r="E1118" s="988">
        <v>1.0</v>
      </c>
    </row>
    <row r="1119">
      <c r="A1119" s="988" t="s">
        <v>5307</v>
      </c>
      <c r="B1119" s="988">
        <v>2.0250315E7</v>
      </c>
      <c r="C1119" s="988" t="s">
        <v>5286</v>
      </c>
      <c r="D1119" s="988">
        <v>1.0</v>
      </c>
      <c r="E1119" s="988">
        <v>1.0</v>
      </c>
    </row>
    <row r="1120">
      <c r="A1120" s="988" t="s">
        <v>5307</v>
      </c>
      <c r="B1120" s="988">
        <v>2.0250317E7</v>
      </c>
      <c r="C1120" s="988" t="s">
        <v>5286</v>
      </c>
      <c r="D1120" s="988">
        <v>1.0</v>
      </c>
      <c r="E1120" s="988">
        <v>1.0</v>
      </c>
    </row>
    <row r="1121">
      <c r="A1121" s="988" t="s">
        <v>5307</v>
      </c>
      <c r="B1121" s="988">
        <v>2.0250318E7</v>
      </c>
      <c r="C1121" s="988" t="s">
        <v>5286</v>
      </c>
      <c r="D1121" s="988">
        <v>1.0</v>
      </c>
      <c r="E1121" s="988">
        <v>1.0</v>
      </c>
    </row>
    <row r="1122">
      <c r="A1122" s="988" t="s">
        <v>5307</v>
      </c>
      <c r="B1122" s="988">
        <v>2.025032E7</v>
      </c>
      <c r="C1122" s="988" t="s">
        <v>5286</v>
      </c>
      <c r="D1122" s="988">
        <v>1.0</v>
      </c>
      <c r="E1122" s="988">
        <v>1.0</v>
      </c>
    </row>
    <row r="1123">
      <c r="A1123" s="988" t="s">
        <v>5307</v>
      </c>
      <c r="B1123" s="988">
        <v>2.0250327E7</v>
      </c>
      <c r="C1123" s="988" t="s">
        <v>5286</v>
      </c>
      <c r="D1123" s="988">
        <v>1.0</v>
      </c>
      <c r="E1123" s="988">
        <v>1.0</v>
      </c>
    </row>
    <row r="1124">
      <c r="A1124" s="988" t="s">
        <v>5307</v>
      </c>
      <c r="B1124" s="988">
        <v>2.0250328E7</v>
      </c>
      <c r="C1124" s="988" t="s">
        <v>5286</v>
      </c>
      <c r="D1124" s="988">
        <v>1.0</v>
      </c>
      <c r="E1124" s="988">
        <v>1.0</v>
      </c>
    </row>
    <row r="1125">
      <c r="A1125" s="988" t="s">
        <v>5307</v>
      </c>
      <c r="B1125" s="988">
        <v>2.0250401E7</v>
      </c>
      <c r="C1125" s="988" t="s">
        <v>5286</v>
      </c>
      <c r="D1125" s="988">
        <v>1.0</v>
      </c>
      <c r="E1125" s="988">
        <v>1.0</v>
      </c>
    </row>
    <row r="1126">
      <c r="A1126" s="988" t="s">
        <v>5307</v>
      </c>
      <c r="B1126" s="988">
        <v>2.0250403E7</v>
      </c>
      <c r="C1126" s="988" t="s">
        <v>5286</v>
      </c>
      <c r="D1126" s="988">
        <v>1.0</v>
      </c>
      <c r="E1126" s="988">
        <v>2.0</v>
      </c>
    </row>
    <row r="1127">
      <c r="A1127" s="988" t="s">
        <v>5307</v>
      </c>
      <c r="B1127" s="988">
        <v>2.0250404E7</v>
      </c>
      <c r="C1127" s="988" t="s">
        <v>5286</v>
      </c>
      <c r="D1127" s="988">
        <v>1.0</v>
      </c>
      <c r="E1127" s="988">
        <v>2.0</v>
      </c>
    </row>
    <row r="1128">
      <c r="A1128" s="988" t="s">
        <v>5307</v>
      </c>
      <c r="B1128" s="988">
        <v>2.0250406E7</v>
      </c>
      <c r="C1128" s="988" t="s">
        <v>164</v>
      </c>
      <c r="D1128" s="988">
        <v>1.0</v>
      </c>
      <c r="E1128" s="988">
        <v>1.0</v>
      </c>
    </row>
    <row r="1129">
      <c r="A1129" s="988" t="s">
        <v>5307</v>
      </c>
      <c r="B1129" s="988">
        <v>2.025041E7</v>
      </c>
      <c r="C1129" s="988" t="s">
        <v>5286</v>
      </c>
      <c r="D1129" s="988">
        <v>1.0</v>
      </c>
      <c r="E1129" s="988">
        <v>1.0</v>
      </c>
    </row>
    <row r="1130">
      <c r="A1130" s="988" t="s">
        <v>5307</v>
      </c>
      <c r="B1130" s="988">
        <v>2.0250414E7</v>
      </c>
      <c r="C1130" s="988" t="s">
        <v>5286</v>
      </c>
      <c r="D1130" s="988">
        <v>1.0</v>
      </c>
      <c r="E1130" s="988">
        <v>1.0</v>
      </c>
    </row>
    <row r="1131">
      <c r="A1131" s="988" t="s">
        <v>5307</v>
      </c>
      <c r="B1131" s="988">
        <v>2.0250415E7</v>
      </c>
      <c r="C1131" s="988" t="s">
        <v>5286</v>
      </c>
      <c r="D1131" s="988">
        <v>1.0</v>
      </c>
      <c r="E1131" s="988">
        <v>1.0</v>
      </c>
    </row>
    <row r="1132">
      <c r="A1132" s="988" t="s">
        <v>5307</v>
      </c>
      <c r="B1132" s="988">
        <v>2.0250417E7</v>
      </c>
      <c r="C1132" s="988" t="s">
        <v>5286</v>
      </c>
      <c r="D1132" s="988">
        <v>1.0</v>
      </c>
      <c r="E1132" s="988">
        <v>2.0</v>
      </c>
    </row>
    <row r="1133">
      <c r="A1133" s="988" t="s">
        <v>5307</v>
      </c>
      <c r="B1133" s="988">
        <v>2.0250418E7</v>
      </c>
      <c r="C1133" s="988" t="s">
        <v>5286</v>
      </c>
      <c r="D1133" s="988">
        <v>1.0</v>
      </c>
      <c r="E1133" s="988">
        <v>1.0</v>
      </c>
    </row>
    <row r="1134">
      <c r="A1134" s="988" t="s">
        <v>5307</v>
      </c>
      <c r="B1134" s="988">
        <v>2.0250424E7</v>
      </c>
      <c r="C1134" s="988" t="s">
        <v>5286</v>
      </c>
      <c r="D1134" s="988">
        <v>1.0</v>
      </c>
      <c r="E1134" s="988">
        <v>1.0</v>
      </c>
    </row>
    <row r="1135">
      <c r="A1135" s="988" t="s">
        <v>5307</v>
      </c>
      <c r="B1135" s="988">
        <v>2.0250425E7</v>
      </c>
      <c r="C1135" s="988" t="s">
        <v>5286</v>
      </c>
      <c r="D1135" s="988">
        <v>1.0</v>
      </c>
      <c r="E1135" s="988">
        <v>1.0</v>
      </c>
    </row>
    <row r="1136">
      <c r="A1136" s="988" t="s">
        <v>5307</v>
      </c>
      <c r="B1136" s="988">
        <v>2.0250429E7</v>
      </c>
      <c r="C1136" s="988" t="s">
        <v>5286</v>
      </c>
      <c r="D1136" s="988">
        <v>1.0</v>
      </c>
      <c r="E1136" s="988">
        <v>1.0</v>
      </c>
    </row>
    <row r="1137">
      <c r="A1137" s="988" t="s">
        <v>5307</v>
      </c>
      <c r="B1137" s="988">
        <v>2.0250508E7</v>
      </c>
      <c r="C1137" s="988" t="s">
        <v>5286</v>
      </c>
      <c r="D1137" s="988">
        <v>1.0</v>
      </c>
      <c r="E1137" s="988">
        <v>1.0</v>
      </c>
    </row>
    <row r="1138">
      <c r="A1138" s="988" t="s">
        <v>5307</v>
      </c>
      <c r="B1138" s="988">
        <v>2.0250513E7</v>
      </c>
      <c r="C1138" s="988" t="s">
        <v>5286</v>
      </c>
      <c r="D1138" s="988">
        <v>1.0</v>
      </c>
      <c r="E1138" s="988">
        <v>1.0</v>
      </c>
    </row>
    <row r="1139">
      <c r="A1139" s="988" t="s">
        <v>5307</v>
      </c>
      <c r="B1139" s="988">
        <v>2.0250526E7</v>
      </c>
      <c r="C1139" s="988" t="s">
        <v>164</v>
      </c>
      <c r="D1139" s="988">
        <v>1.0</v>
      </c>
      <c r="E1139" s="988">
        <v>1.0</v>
      </c>
    </row>
    <row r="1140">
      <c r="A1140" s="988" t="s">
        <v>5307</v>
      </c>
      <c r="B1140" s="988">
        <v>2.0250531E7</v>
      </c>
      <c r="C1140" s="988" t="s">
        <v>5286</v>
      </c>
      <c r="D1140" s="988">
        <v>1.0</v>
      </c>
      <c r="E1140" s="988">
        <v>1.0</v>
      </c>
    </row>
    <row r="1141">
      <c r="A1141" s="988" t="s">
        <v>5307</v>
      </c>
      <c r="B1141" s="988">
        <v>2.0250603E7</v>
      </c>
      <c r="C1141" s="988" t="s">
        <v>5286</v>
      </c>
      <c r="D1141" s="988">
        <v>1.0</v>
      </c>
      <c r="E1141" s="988">
        <v>1.0</v>
      </c>
    </row>
    <row r="1142">
      <c r="A1142" s="988" t="s">
        <v>5307</v>
      </c>
      <c r="B1142" s="988">
        <v>2.0250603E7</v>
      </c>
      <c r="C1142" s="988" t="s">
        <v>164</v>
      </c>
      <c r="D1142" s="988">
        <v>1.0</v>
      </c>
      <c r="E1142" s="988">
        <v>1.0</v>
      </c>
    </row>
    <row r="1143">
      <c r="A1143" s="988" t="s">
        <v>5307</v>
      </c>
      <c r="B1143" s="988">
        <v>2.0250605E7</v>
      </c>
      <c r="C1143" s="988" t="s">
        <v>5286</v>
      </c>
      <c r="D1143" s="988">
        <v>1.0</v>
      </c>
      <c r="E1143" s="988">
        <v>1.0</v>
      </c>
    </row>
    <row r="1144">
      <c r="A1144" s="988" t="s">
        <v>5307</v>
      </c>
      <c r="B1144" s="988">
        <v>2.025061E7</v>
      </c>
      <c r="C1144" s="988" t="s">
        <v>5286</v>
      </c>
      <c r="D1144" s="988">
        <v>1.0</v>
      </c>
      <c r="E1144" s="988">
        <v>1.0</v>
      </c>
    </row>
    <row r="1145">
      <c r="A1145" s="988" t="s">
        <v>5307</v>
      </c>
      <c r="B1145" s="988">
        <v>2.0250611E7</v>
      </c>
      <c r="C1145" s="988" t="s">
        <v>5286</v>
      </c>
      <c r="D1145" s="988">
        <v>1.0</v>
      </c>
      <c r="E1145" s="988">
        <v>2.0</v>
      </c>
    </row>
    <row r="1146">
      <c r="A1146" s="988" t="s">
        <v>5307</v>
      </c>
      <c r="B1146" s="988">
        <v>2.0250617E7</v>
      </c>
      <c r="C1146" s="988" t="s">
        <v>5286</v>
      </c>
      <c r="D1146" s="988">
        <v>1.0</v>
      </c>
      <c r="E1146" s="988">
        <v>1.0</v>
      </c>
    </row>
    <row r="1147">
      <c r="A1147" s="988" t="s">
        <v>5307</v>
      </c>
      <c r="B1147" s="988">
        <v>2.0250618E7</v>
      </c>
      <c r="C1147" s="988" t="s">
        <v>5286</v>
      </c>
      <c r="D1147" s="988">
        <v>1.0</v>
      </c>
      <c r="E1147" s="988">
        <v>1.0</v>
      </c>
    </row>
    <row r="1148">
      <c r="A1148" s="988" t="s">
        <v>5307</v>
      </c>
      <c r="B1148" s="988">
        <v>2.025062E7</v>
      </c>
      <c r="C1148" s="988" t="s">
        <v>5286</v>
      </c>
      <c r="D1148" s="988">
        <v>1.0</v>
      </c>
      <c r="E1148" s="988">
        <v>1.0</v>
      </c>
    </row>
    <row r="1149">
      <c r="A1149" s="988" t="s">
        <v>5307</v>
      </c>
      <c r="B1149" s="988">
        <v>2.0250622E7</v>
      </c>
      <c r="C1149" s="988" t="s">
        <v>5286</v>
      </c>
      <c r="D1149" s="988">
        <v>1.0</v>
      </c>
      <c r="E1149" s="988">
        <v>2.0</v>
      </c>
    </row>
    <row r="1150">
      <c r="A1150" s="988" t="s">
        <v>5307</v>
      </c>
      <c r="B1150" s="988">
        <v>2.0250626E7</v>
      </c>
      <c r="C1150" s="988" t="s">
        <v>5286</v>
      </c>
      <c r="D1150" s="988">
        <v>1.0</v>
      </c>
      <c r="E1150" s="988">
        <v>1.0</v>
      </c>
    </row>
    <row r="1151">
      <c r="A1151" s="988" t="s">
        <v>5307</v>
      </c>
      <c r="B1151" s="988">
        <v>2.0250627E7</v>
      </c>
      <c r="C1151" s="988" t="s">
        <v>5286</v>
      </c>
      <c r="D1151" s="988">
        <v>1.0</v>
      </c>
      <c r="E1151" s="988">
        <v>2.0</v>
      </c>
    </row>
    <row r="1152">
      <c r="A1152" s="988" t="s">
        <v>5307</v>
      </c>
      <c r="B1152" s="988">
        <v>2.0250628E7</v>
      </c>
      <c r="C1152" s="988" t="s">
        <v>5286</v>
      </c>
      <c r="D1152" s="988">
        <v>1.0</v>
      </c>
      <c r="E1152" s="988">
        <v>1.0</v>
      </c>
    </row>
    <row r="1153">
      <c r="A1153" s="988" t="s">
        <v>5307</v>
      </c>
      <c r="B1153" s="988">
        <v>2.025063E7</v>
      </c>
      <c r="C1153" s="988" t="s">
        <v>5286</v>
      </c>
      <c r="D1153" s="988">
        <v>1.0</v>
      </c>
      <c r="E1153" s="988">
        <v>2.0</v>
      </c>
    </row>
    <row r="1154">
      <c r="A1154" s="988" t="s">
        <v>5307</v>
      </c>
      <c r="B1154" s="988">
        <v>2.0250702E7</v>
      </c>
      <c r="C1154" s="988" t="s">
        <v>5286</v>
      </c>
      <c r="D1154" s="988">
        <v>1.0</v>
      </c>
      <c r="E1154" s="988">
        <v>1.0</v>
      </c>
    </row>
    <row r="1155">
      <c r="A1155" s="988" t="s">
        <v>5307</v>
      </c>
      <c r="B1155" s="988">
        <v>2.0250702E7</v>
      </c>
      <c r="C1155" s="988" t="s">
        <v>5218</v>
      </c>
      <c r="D1155" s="988">
        <v>1.0</v>
      </c>
      <c r="E1155" s="988">
        <v>1.0</v>
      </c>
    </row>
    <row r="1156">
      <c r="A1156" s="988" t="s">
        <v>5307</v>
      </c>
      <c r="B1156" s="988">
        <v>2.0250707E7</v>
      </c>
      <c r="C1156" s="988" t="s">
        <v>5286</v>
      </c>
      <c r="D1156" s="988">
        <v>1.0</v>
      </c>
      <c r="E1156" s="988">
        <v>1.0</v>
      </c>
    </row>
    <row r="1157">
      <c r="A1157" s="988" t="s">
        <v>5307</v>
      </c>
      <c r="B1157" s="988">
        <v>2.0250709E7</v>
      </c>
      <c r="C1157" s="988" t="s">
        <v>5286</v>
      </c>
      <c r="D1157" s="988">
        <v>1.0</v>
      </c>
      <c r="E1157" s="988">
        <v>3.0</v>
      </c>
    </row>
    <row r="1158">
      <c r="A1158" s="988" t="s">
        <v>5307</v>
      </c>
      <c r="B1158" s="988">
        <v>2.025071E7</v>
      </c>
      <c r="C1158" s="988" t="s">
        <v>5286</v>
      </c>
      <c r="D1158" s="988">
        <v>1.0</v>
      </c>
      <c r="E1158" s="988">
        <v>1.0</v>
      </c>
    </row>
    <row r="1159">
      <c r="A1159" s="988" t="s">
        <v>5308</v>
      </c>
      <c r="B1159" s="988">
        <v>2.0250103E7</v>
      </c>
      <c r="C1159" s="988" t="s">
        <v>5286</v>
      </c>
      <c r="D1159" s="988">
        <v>1.0</v>
      </c>
      <c r="E1159" s="988">
        <v>1.0</v>
      </c>
    </row>
    <row r="1160">
      <c r="A1160" s="988" t="s">
        <v>5308</v>
      </c>
      <c r="B1160" s="988">
        <v>2.0250108E7</v>
      </c>
      <c r="C1160" s="988" t="s">
        <v>5286</v>
      </c>
      <c r="D1160" s="988">
        <v>1.0</v>
      </c>
      <c r="E1160" s="988">
        <v>3.0</v>
      </c>
    </row>
    <row r="1161">
      <c r="A1161" s="988" t="s">
        <v>5308</v>
      </c>
      <c r="B1161" s="988">
        <v>2.025011E7</v>
      </c>
      <c r="C1161" s="988" t="s">
        <v>5286</v>
      </c>
      <c r="D1161" s="988">
        <v>1.0</v>
      </c>
      <c r="E1161" s="988">
        <v>1.0</v>
      </c>
    </row>
    <row r="1162">
      <c r="A1162" s="988" t="s">
        <v>5308</v>
      </c>
      <c r="B1162" s="988">
        <v>2.0250115E7</v>
      </c>
      <c r="C1162" s="988" t="s">
        <v>5286</v>
      </c>
      <c r="D1162" s="988">
        <v>1.0</v>
      </c>
      <c r="E1162" s="988">
        <v>2.0</v>
      </c>
    </row>
    <row r="1163">
      <c r="A1163" s="988" t="s">
        <v>5308</v>
      </c>
      <c r="B1163" s="988">
        <v>2.0250117E7</v>
      </c>
      <c r="C1163" s="988" t="s">
        <v>5286</v>
      </c>
      <c r="D1163" s="988">
        <v>1.0</v>
      </c>
      <c r="E1163" s="988">
        <v>1.0</v>
      </c>
    </row>
    <row r="1164">
      <c r="A1164" s="988" t="s">
        <v>5308</v>
      </c>
      <c r="B1164" s="988">
        <v>2.0250121E7</v>
      </c>
      <c r="C1164" s="988" t="s">
        <v>5218</v>
      </c>
      <c r="D1164" s="988">
        <v>1.0</v>
      </c>
      <c r="E1164" s="988">
        <v>1.0</v>
      </c>
    </row>
    <row r="1165">
      <c r="A1165" s="988" t="s">
        <v>5308</v>
      </c>
      <c r="B1165" s="988">
        <v>2.0250124E7</v>
      </c>
      <c r="C1165" s="988" t="s">
        <v>5286</v>
      </c>
      <c r="D1165" s="988">
        <v>1.0</v>
      </c>
      <c r="E1165" s="988">
        <v>1.0</v>
      </c>
    </row>
    <row r="1166">
      <c r="A1166" s="988" t="s">
        <v>5308</v>
      </c>
      <c r="B1166" s="988">
        <v>2.0250127E7</v>
      </c>
      <c r="C1166" s="988" t="s">
        <v>5286</v>
      </c>
      <c r="D1166" s="988">
        <v>1.0</v>
      </c>
      <c r="E1166" s="988">
        <v>1.0</v>
      </c>
    </row>
    <row r="1167">
      <c r="A1167" s="988" t="s">
        <v>5308</v>
      </c>
      <c r="B1167" s="988">
        <v>2.0250128E7</v>
      </c>
      <c r="C1167" s="988" t="s">
        <v>5286</v>
      </c>
      <c r="D1167" s="988">
        <v>1.0</v>
      </c>
      <c r="E1167" s="988">
        <v>2.0</v>
      </c>
    </row>
    <row r="1168">
      <c r="A1168" s="988" t="s">
        <v>5308</v>
      </c>
      <c r="B1168" s="988">
        <v>2.025013E7</v>
      </c>
      <c r="C1168" s="988" t="s">
        <v>5286</v>
      </c>
      <c r="D1168" s="988">
        <v>1.0</v>
      </c>
      <c r="E1168" s="988">
        <v>1.0</v>
      </c>
    </row>
    <row r="1169">
      <c r="A1169" s="988" t="s">
        <v>5308</v>
      </c>
      <c r="B1169" s="988">
        <v>2.0250131E7</v>
      </c>
      <c r="C1169" s="988" t="s">
        <v>5286</v>
      </c>
      <c r="D1169" s="988">
        <v>1.0</v>
      </c>
      <c r="E1169" s="988">
        <v>1.0</v>
      </c>
    </row>
    <row r="1170">
      <c r="A1170" s="988" t="s">
        <v>5308</v>
      </c>
      <c r="B1170" s="988">
        <v>2.0250205E7</v>
      </c>
      <c r="C1170" s="988" t="s">
        <v>5286</v>
      </c>
      <c r="D1170" s="988">
        <v>1.0</v>
      </c>
      <c r="E1170" s="988">
        <v>1.0</v>
      </c>
    </row>
    <row r="1171">
      <c r="A1171" s="988" t="s">
        <v>5308</v>
      </c>
      <c r="B1171" s="988">
        <v>2.0250209E7</v>
      </c>
      <c r="C1171" s="988" t="s">
        <v>5286</v>
      </c>
      <c r="D1171" s="988">
        <v>1.0</v>
      </c>
      <c r="E1171" s="988">
        <v>1.0</v>
      </c>
    </row>
    <row r="1172">
      <c r="A1172" s="988" t="s">
        <v>5308</v>
      </c>
      <c r="B1172" s="988">
        <v>2.0250211E7</v>
      </c>
      <c r="C1172" s="1063" t="s">
        <v>5297</v>
      </c>
      <c r="D1172" s="988">
        <v>1.0</v>
      </c>
      <c r="E1172" s="988">
        <v>1.0</v>
      </c>
    </row>
    <row r="1173">
      <c r="A1173" s="988" t="s">
        <v>5308</v>
      </c>
      <c r="B1173" s="988">
        <v>2.0250212E7</v>
      </c>
      <c r="C1173" s="988" t="s">
        <v>5286</v>
      </c>
      <c r="D1173" s="988">
        <v>1.0</v>
      </c>
      <c r="E1173" s="988">
        <v>1.0</v>
      </c>
    </row>
    <row r="1174">
      <c r="A1174" s="988" t="s">
        <v>5308</v>
      </c>
      <c r="B1174" s="988">
        <v>2.0250214E7</v>
      </c>
      <c r="C1174" s="988" t="s">
        <v>5286</v>
      </c>
      <c r="D1174" s="988">
        <v>1.0</v>
      </c>
      <c r="E1174" s="988">
        <v>2.0</v>
      </c>
    </row>
    <row r="1175">
      <c r="A1175" s="988" t="s">
        <v>5308</v>
      </c>
      <c r="B1175" s="988">
        <v>2.0250217E7</v>
      </c>
      <c r="C1175" s="988" t="s">
        <v>5286</v>
      </c>
      <c r="D1175" s="988">
        <v>1.0</v>
      </c>
      <c r="E1175" s="988">
        <v>1.0</v>
      </c>
    </row>
    <row r="1176">
      <c r="A1176" s="988" t="s">
        <v>5308</v>
      </c>
      <c r="B1176" s="988">
        <v>2.0250218E7</v>
      </c>
      <c r="C1176" s="988" t="s">
        <v>5286</v>
      </c>
      <c r="D1176" s="988">
        <v>1.0</v>
      </c>
      <c r="E1176" s="988">
        <v>2.0</v>
      </c>
    </row>
    <row r="1177">
      <c r="A1177" s="988" t="s">
        <v>5308</v>
      </c>
      <c r="B1177" s="988">
        <v>2.0250218E7</v>
      </c>
      <c r="C1177" s="988" t="s">
        <v>164</v>
      </c>
      <c r="D1177" s="988">
        <v>1.0</v>
      </c>
      <c r="E1177" s="988">
        <v>2.0</v>
      </c>
    </row>
    <row r="1178">
      <c r="A1178" s="988" t="s">
        <v>5308</v>
      </c>
      <c r="B1178" s="988">
        <v>2.0250219E7</v>
      </c>
      <c r="C1178" s="988" t="s">
        <v>5286</v>
      </c>
      <c r="D1178" s="988">
        <v>1.0</v>
      </c>
      <c r="E1178" s="988">
        <v>1.0</v>
      </c>
    </row>
    <row r="1179">
      <c r="A1179" s="988" t="s">
        <v>5308</v>
      </c>
      <c r="B1179" s="988">
        <v>2.0250221E7</v>
      </c>
      <c r="C1179" s="988" t="s">
        <v>5286</v>
      </c>
      <c r="D1179" s="988">
        <v>1.0</v>
      </c>
      <c r="E1179" s="988">
        <v>3.0</v>
      </c>
    </row>
    <row r="1180">
      <c r="A1180" s="988" t="s">
        <v>5308</v>
      </c>
      <c r="B1180" s="988">
        <v>2.0250225E7</v>
      </c>
      <c r="C1180" s="988" t="s">
        <v>5286</v>
      </c>
      <c r="D1180" s="988">
        <v>1.0</v>
      </c>
      <c r="E1180" s="988">
        <v>3.0</v>
      </c>
    </row>
    <row r="1181">
      <c r="A1181" s="988" t="s">
        <v>5308</v>
      </c>
      <c r="B1181" s="988">
        <v>2.0250225E7</v>
      </c>
      <c r="C1181" s="988" t="s">
        <v>164</v>
      </c>
      <c r="D1181" s="988">
        <v>1.0</v>
      </c>
      <c r="E1181" s="988">
        <v>1.0</v>
      </c>
    </row>
    <row r="1182">
      <c r="A1182" s="988" t="s">
        <v>5308</v>
      </c>
      <c r="B1182" s="988">
        <v>2.0250226E7</v>
      </c>
      <c r="C1182" s="988" t="s">
        <v>5286</v>
      </c>
      <c r="D1182" s="988">
        <v>1.0</v>
      </c>
      <c r="E1182" s="988">
        <v>1.0</v>
      </c>
    </row>
    <row r="1183">
      <c r="A1183" s="988" t="s">
        <v>5308</v>
      </c>
      <c r="B1183" s="988">
        <v>2.0250227E7</v>
      </c>
      <c r="C1183" s="988" t="s">
        <v>5286</v>
      </c>
      <c r="D1183" s="988">
        <v>1.0</v>
      </c>
      <c r="E1183" s="988">
        <v>2.0</v>
      </c>
    </row>
    <row r="1184">
      <c r="A1184" s="988" t="s">
        <v>5308</v>
      </c>
      <c r="B1184" s="988">
        <v>2.0250228E7</v>
      </c>
      <c r="C1184" s="988" t="s">
        <v>5218</v>
      </c>
      <c r="D1184" s="988">
        <v>1.0</v>
      </c>
      <c r="E1184" s="988">
        <v>1.0</v>
      </c>
    </row>
    <row r="1185">
      <c r="A1185" s="988" t="s">
        <v>5308</v>
      </c>
      <c r="B1185" s="988">
        <v>2.0250304E7</v>
      </c>
      <c r="C1185" s="988" t="s">
        <v>5286</v>
      </c>
      <c r="D1185" s="988">
        <v>1.0</v>
      </c>
      <c r="E1185" s="988">
        <v>2.0</v>
      </c>
    </row>
    <row r="1186">
      <c r="A1186" s="988" t="s">
        <v>5308</v>
      </c>
      <c r="B1186" s="988">
        <v>2.0250305E7</v>
      </c>
      <c r="C1186" s="988" t="s">
        <v>5286</v>
      </c>
      <c r="D1186" s="988">
        <v>1.0</v>
      </c>
      <c r="E1186" s="988">
        <v>1.0</v>
      </c>
    </row>
    <row r="1187">
      <c r="A1187" s="988" t="s">
        <v>5308</v>
      </c>
      <c r="B1187" s="988">
        <v>2.0250305E7</v>
      </c>
      <c r="C1187" s="988" t="s">
        <v>5218</v>
      </c>
      <c r="D1187" s="988">
        <v>1.0</v>
      </c>
      <c r="E1187" s="988">
        <v>1.0</v>
      </c>
    </row>
    <row r="1188">
      <c r="A1188" s="988" t="s">
        <v>5308</v>
      </c>
      <c r="B1188" s="988">
        <v>2.0250306E7</v>
      </c>
      <c r="C1188" s="988" t="s">
        <v>5286</v>
      </c>
      <c r="D1188" s="988">
        <v>1.0</v>
      </c>
      <c r="E1188" s="988">
        <v>1.0</v>
      </c>
    </row>
    <row r="1189">
      <c r="A1189" s="988" t="s">
        <v>5308</v>
      </c>
      <c r="B1189" s="988">
        <v>2.0250306E7</v>
      </c>
      <c r="C1189" s="1063" t="s">
        <v>5189</v>
      </c>
      <c r="D1189" s="988">
        <v>1.0</v>
      </c>
      <c r="E1189" s="988">
        <v>1.0</v>
      </c>
    </row>
    <row r="1190">
      <c r="A1190" s="988" t="s">
        <v>5308</v>
      </c>
      <c r="B1190" s="988">
        <v>2.025031E7</v>
      </c>
      <c r="C1190" s="988" t="s">
        <v>5286</v>
      </c>
      <c r="D1190" s="988">
        <v>1.0</v>
      </c>
      <c r="E1190" s="988">
        <v>3.0</v>
      </c>
    </row>
    <row r="1191">
      <c r="A1191" s="988" t="s">
        <v>5308</v>
      </c>
      <c r="B1191" s="988">
        <v>2.0250311E7</v>
      </c>
      <c r="C1191" s="988" t="s">
        <v>164</v>
      </c>
      <c r="D1191" s="988">
        <v>1.0</v>
      </c>
      <c r="E1191" s="988">
        <v>1.0</v>
      </c>
    </row>
    <row r="1192">
      <c r="A1192" s="988" t="s">
        <v>5308</v>
      </c>
      <c r="B1192" s="988">
        <v>2.0250312E7</v>
      </c>
      <c r="C1192" s="988" t="s">
        <v>5286</v>
      </c>
      <c r="D1192" s="988">
        <v>1.0</v>
      </c>
      <c r="E1192" s="988">
        <v>1.0</v>
      </c>
    </row>
    <row r="1193">
      <c r="A1193" s="988" t="s">
        <v>5308</v>
      </c>
      <c r="B1193" s="988">
        <v>2.0250314E7</v>
      </c>
      <c r="C1193" s="988" t="s">
        <v>5286</v>
      </c>
      <c r="D1193" s="988">
        <v>1.0</v>
      </c>
      <c r="E1193" s="988">
        <v>1.0</v>
      </c>
    </row>
    <row r="1194">
      <c r="A1194" s="988" t="s">
        <v>5308</v>
      </c>
      <c r="B1194" s="988">
        <v>2.0250315E7</v>
      </c>
      <c r="C1194" s="988" t="s">
        <v>5286</v>
      </c>
      <c r="D1194" s="988">
        <v>1.0</v>
      </c>
      <c r="E1194" s="988">
        <v>1.0</v>
      </c>
    </row>
    <row r="1195">
      <c r="A1195" s="988" t="s">
        <v>5308</v>
      </c>
      <c r="B1195" s="988">
        <v>2.0250316E7</v>
      </c>
      <c r="C1195" s="988" t="s">
        <v>5286</v>
      </c>
      <c r="D1195" s="988">
        <v>1.0</v>
      </c>
      <c r="E1195" s="988">
        <v>1.0</v>
      </c>
    </row>
    <row r="1196">
      <c r="A1196" s="988" t="s">
        <v>5308</v>
      </c>
      <c r="B1196" s="988">
        <v>2.0250317E7</v>
      </c>
      <c r="C1196" s="988" t="s">
        <v>5286</v>
      </c>
      <c r="D1196" s="988">
        <v>1.0</v>
      </c>
      <c r="E1196" s="988">
        <v>1.0</v>
      </c>
    </row>
    <row r="1197">
      <c r="A1197" s="988" t="s">
        <v>5308</v>
      </c>
      <c r="B1197" s="988">
        <v>2.0250318E7</v>
      </c>
      <c r="C1197" s="988" t="s">
        <v>5286</v>
      </c>
      <c r="D1197" s="988">
        <v>1.0</v>
      </c>
      <c r="E1197" s="988">
        <v>1.0</v>
      </c>
    </row>
    <row r="1198">
      <c r="A1198" s="988" t="s">
        <v>5308</v>
      </c>
      <c r="B1198" s="988">
        <v>2.0250321E7</v>
      </c>
      <c r="C1198" s="988" t="s">
        <v>5218</v>
      </c>
      <c r="D1198" s="988">
        <v>1.0</v>
      </c>
      <c r="E1198" s="988">
        <v>1.0</v>
      </c>
    </row>
    <row r="1199">
      <c r="A1199" s="988" t="s">
        <v>5308</v>
      </c>
      <c r="B1199" s="988">
        <v>2.0250323E7</v>
      </c>
      <c r="C1199" s="988" t="s">
        <v>5286</v>
      </c>
      <c r="D1199" s="988">
        <v>1.0</v>
      </c>
      <c r="E1199" s="988">
        <v>1.0</v>
      </c>
    </row>
    <row r="1200">
      <c r="A1200" s="988" t="s">
        <v>5308</v>
      </c>
      <c r="B1200" s="988">
        <v>2.0250324E7</v>
      </c>
      <c r="C1200" s="988" t="s">
        <v>5286</v>
      </c>
      <c r="D1200" s="988">
        <v>1.0</v>
      </c>
      <c r="E1200" s="988">
        <v>1.0</v>
      </c>
    </row>
    <row r="1201">
      <c r="A1201" s="988" t="s">
        <v>5308</v>
      </c>
      <c r="B1201" s="988">
        <v>2.0250325E7</v>
      </c>
      <c r="C1201" s="988" t="s">
        <v>5286</v>
      </c>
      <c r="D1201" s="988">
        <v>1.0</v>
      </c>
      <c r="E1201" s="988">
        <v>2.0</v>
      </c>
    </row>
    <row r="1202">
      <c r="A1202" s="988" t="s">
        <v>5308</v>
      </c>
      <c r="B1202" s="988">
        <v>2.0250325E7</v>
      </c>
      <c r="C1202" s="1063" t="s">
        <v>5146</v>
      </c>
      <c r="D1202" s="988">
        <v>1.0</v>
      </c>
      <c r="E1202" s="988">
        <v>1.0</v>
      </c>
    </row>
    <row r="1203">
      <c r="A1203" s="988" t="s">
        <v>5308</v>
      </c>
      <c r="B1203" s="988">
        <v>2.0250326E7</v>
      </c>
      <c r="C1203" s="988" t="s">
        <v>5286</v>
      </c>
      <c r="D1203" s="988">
        <v>1.0</v>
      </c>
      <c r="E1203" s="988">
        <v>1.0</v>
      </c>
    </row>
    <row r="1204">
      <c r="A1204" s="988" t="s">
        <v>5308</v>
      </c>
      <c r="B1204" s="988">
        <v>2.025033E7</v>
      </c>
      <c r="C1204" s="988" t="s">
        <v>5286</v>
      </c>
      <c r="D1204" s="988">
        <v>1.0</v>
      </c>
      <c r="E1204" s="988">
        <v>1.0</v>
      </c>
    </row>
    <row r="1205">
      <c r="A1205" s="988" t="s">
        <v>5308</v>
      </c>
      <c r="B1205" s="988">
        <v>2.0250401E7</v>
      </c>
      <c r="C1205" s="988" t="s">
        <v>5286</v>
      </c>
      <c r="D1205" s="988">
        <v>1.0</v>
      </c>
      <c r="E1205" s="988">
        <v>3.0</v>
      </c>
    </row>
    <row r="1206">
      <c r="A1206" s="988" t="s">
        <v>5308</v>
      </c>
      <c r="B1206" s="988">
        <v>2.0250402E7</v>
      </c>
      <c r="C1206" s="988" t="s">
        <v>5286</v>
      </c>
      <c r="D1206" s="988">
        <v>1.0</v>
      </c>
      <c r="E1206" s="988">
        <v>1.0</v>
      </c>
    </row>
    <row r="1207">
      <c r="A1207" s="988" t="s">
        <v>5308</v>
      </c>
      <c r="B1207" s="988">
        <v>2.0250404E7</v>
      </c>
      <c r="C1207" s="988" t="s">
        <v>5286</v>
      </c>
      <c r="D1207" s="988">
        <v>1.0</v>
      </c>
      <c r="E1207" s="988">
        <v>1.0</v>
      </c>
    </row>
    <row r="1208">
      <c r="A1208" s="988" t="s">
        <v>5308</v>
      </c>
      <c r="B1208" s="988">
        <v>2.0250405E7</v>
      </c>
      <c r="C1208" s="988" t="s">
        <v>5286</v>
      </c>
      <c r="D1208" s="988">
        <v>1.0</v>
      </c>
      <c r="E1208" s="988">
        <v>1.0</v>
      </c>
    </row>
    <row r="1209">
      <c r="A1209" s="988" t="s">
        <v>5308</v>
      </c>
      <c r="B1209" s="988">
        <v>2.0250405E7</v>
      </c>
      <c r="C1209" s="988" t="s">
        <v>164</v>
      </c>
      <c r="D1209" s="988">
        <v>1.0</v>
      </c>
      <c r="E1209" s="988">
        <v>1.0</v>
      </c>
    </row>
    <row r="1210">
      <c r="A1210" s="988" t="s">
        <v>5308</v>
      </c>
      <c r="B1210" s="988">
        <v>2.0250406E7</v>
      </c>
      <c r="C1210" s="988" t="s">
        <v>5286</v>
      </c>
      <c r="D1210" s="988">
        <v>1.0</v>
      </c>
      <c r="E1210" s="988">
        <v>2.0</v>
      </c>
    </row>
    <row r="1211">
      <c r="A1211" s="988" t="s">
        <v>5308</v>
      </c>
      <c r="B1211" s="988">
        <v>2.025041E7</v>
      </c>
      <c r="C1211" s="988" t="s">
        <v>5286</v>
      </c>
      <c r="D1211" s="988">
        <v>1.0</v>
      </c>
      <c r="E1211" s="988">
        <v>1.0</v>
      </c>
    </row>
    <row r="1212">
      <c r="A1212" s="988" t="s">
        <v>5308</v>
      </c>
      <c r="B1212" s="988">
        <v>2.0250415E7</v>
      </c>
      <c r="C1212" s="988" t="s">
        <v>5286</v>
      </c>
      <c r="D1212" s="988">
        <v>1.0</v>
      </c>
      <c r="E1212" s="988">
        <v>2.0</v>
      </c>
    </row>
    <row r="1213">
      <c r="A1213" s="988" t="s">
        <v>5308</v>
      </c>
      <c r="B1213" s="988">
        <v>2.0250416E7</v>
      </c>
      <c r="C1213" s="988" t="s">
        <v>5286</v>
      </c>
      <c r="D1213" s="988">
        <v>1.0</v>
      </c>
      <c r="E1213" s="988">
        <v>1.0</v>
      </c>
    </row>
    <row r="1214">
      <c r="A1214" s="988" t="s">
        <v>5308</v>
      </c>
      <c r="B1214" s="988">
        <v>2.0250417E7</v>
      </c>
      <c r="C1214" s="988" t="s">
        <v>5286</v>
      </c>
      <c r="D1214" s="988">
        <v>1.0</v>
      </c>
      <c r="E1214" s="988">
        <v>1.0</v>
      </c>
    </row>
    <row r="1215">
      <c r="A1215" s="988" t="s">
        <v>5308</v>
      </c>
      <c r="B1215" s="988">
        <v>2.0250418E7</v>
      </c>
      <c r="C1215" s="988" t="s">
        <v>5286</v>
      </c>
      <c r="D1215" s="988">
        <v>1.0</v>
      </c>
      <c r="E1215" s="988">
        <v>1.0</v>
      </c>
    </row>
    <row r="1216">
      <c r="A1216" s="988" t="s">
        <v>5308</v>
      </c>
      <c r="B1216" s="988">
        <v>2.025042E7</v>
      </c>
      <c r="C1216" s="988" t="s">
        <v>5286</v>
      </c>
      <c r="D1216" s="988">
        <v>1.0</v>
      </c>
      <c r="E1216" s="988">
        <v>1.0</v>
      </c>
    </row>
    <row r="1217">
      <c r="A1217" s="988" t="s">
        <v>5308</v>
      </c>
      <c r="B1217" s="988">
        <v>2.0250421E7</v>
      </c>
      <c r="C1217" s="988" t="s">
        <v>5286</v>
      </c>
      <c r="D1217" s="988">
        <v>1.0</v>
      </c>
      <c r="E1217" s="988">
        <v>1.0</v>
      </c>
    </row>
    <row r="1218">
      <c r="A1218" s="988" t="s">
        <v>5308</v>
      </c>
      <c r="B1218" s="988">
        <v>2.0250422E7</v>
      </c>
      <c r="C1218" s="988" t="s">
        <v>5286</v>
      </c>
      <c r="D1218" s="988">
        <v>1.0</v>
      </c>
      <c r="E1218" s="988">
        <v>1.0</v>
      </c>
    </row>
    <row r="1219">
      <c r="A1219" s="988" t="s">
        <v>5308</v>
      </c>
      <c r="B1219" s="988">
        <v>2.0250428E7</v>
      </c>
      <c r="C1219" s="988" t="s">
        <v>5286</v>
      </c>
      <c r="D1219" s="988">
        <v>1.0</v>
      </c>
      <c r="E1219" s="988">
        <v>1.0</v>
      </c>
    </row>
    <row r="1220">
      <c r="A1220" s="988" t="s">
        <v>5308</v>
      </c>
      <c r="B1220" s="988">
        <v>2.0250428E7</v>
      </c>
      <c r="C1220" s="1063" t="s">
        <v>5182</v>
      </c>
      <c r="D1220" s="988">
        <v>1.0</v>
      </c>
      <c r="E1220" s="988">
        <v>1.0</v>
      </c>
    </row>
    <row r="1221">
      <c r="A1221" s="988" t="s">
        <v>5308</v>
      </c>
      <c r="B1221" s="988">
        <v>2.0250429E7</v>
      </c>
      <c r="C1221" s="988" t="s">
        <v>5218</v>
      </c>
      <c r="D1221" s="988">
        <v>1.0</v>
      </c>
      <c r="E1221" s="988">
        <v>1.0</v>
      </c>
    </row>
    <row r="1222">
      <c r="A1222" s="988" t="s">
        <v>5308</v>
      </c>
      <c r="B1222" s="988">
        <v>2.0250505E7</v>
      </c>
      <c r="C1222" s="988" t="s">
        <v>5286</v>
      </c>
      <c r="D1222" s="988">
        <v>1.0</v>
      </c>
      <c r="E1222" s="988">
        <v>1.0</v>
      </c>
    </row>
    <row r="1223">
      <c r="A1223" s="988" t="s">
        <v>5308</v>
      </c>
      <c r="B1223" s="988">
        <v>2.0250506E7</v>
      </c>
      <c r="C1223" s="988" t="s">
        <v>5286</v>
      </c>
      <c r="D1223" s="988">
        <v>1.0</v>
      </c>
      <c r="E1223" s="988">
        <v>1.0</v>
      </c>
    </row>
    <row r="1224">
      <c r="A1224" s="988" t="s">
        <v>5308</v>
      </c>
      <c r="B1224" s="988">
        <v>2.0250507E7</v>
      </c>
      <c r="C1224" s="988" t="s">
        <v>5286</v>
      </c>
      <c r="D1224" s="988">
        <v>1.0</v>
      </c>
      <c r="E1224" s="988">
        <v>2.0</v>
      </c>
    </row>
    <row r="1225">
      <c r="A1225" s="988" t="s">
        <v>5308</v>
      </c>
      <c r="B1225" s="988">
        <v>2.0250508E7</v>
      </c>
      <c r="C1225" s="988" t="s">
        <v>5286</v>
      </c>
      <c r="D1225" s="988">
        <v>1.0</v>
      </c>
      <c r="E1225" s="988">
        <v>1.0</v>
      </c>
    </row>
    <row r="1226">
      <c r="A1226" s="988" t="s">
        <v>5308</v>
      </c>
      <c r="B1226" s="988">
        <v>2.0250509E7</v>
      </c>
      <c r="C1226" s="988" t="s">
        <v>5286</v>
      </c>
      <c r="D1226" s="988">
        <v>1.0</v>
      </c>
      <c r="E1226" s="988">
        <v>1.0</v>
      </c>
    </row>
    <row r="1227">
      <c r="A1227" s="988" t="s">
        <v>5308</v>
      </c>
      <c r="B1227" s="988">
        <v>2.025051E7</v>
      </c>
      <c r="C1227" s="988" t="s">
        <v>5286</v>
      </c>
      <c r="D1227" s="988">
        <v>1.0</v>
      </c>
      <c r="E1227" s="988">
        <v>2.0</v>
      </c>
    </row>
    <row r="1228">
      <c r="A1228" s="988" t="s">
        <v>5308</v>
      </c>
      <c r="B1228" s="988">
        <v>2.0250512E7</v>
      </c>
      <c r="C1228" s="988" t="s">
        <v>5286</v>
      </c>
      <c r="D1228" s="988">
        <v>1.0</v>
      </c>
      <c r="E1228" s="988">
        <v>1.0</v>
      </c>
    </row>
    <row r="1229">
      <c r="A1229" s="988" t="s">
        <v>5308</v>
      </c>
      <c r="B1229" s="988">
        <v>2.0250514E7</v>
      </c>
      <c r="C1229" s="988" t="s">
        <v>5286</v>
      </c>
      <c r="D1229" s="988">
        <v>1.0</v>
      </c>
      <c r="E1229" s="988">
        <v>2.0</v>
      </c>
    </row>
    <row r="1230">
      <c r="A1230" s="988" t="s">
        <v>5308</v>
      </c>
      <c r="B1230" s="988">
        <v>2.0250515E7</v>
      </c>
      <c r="C1230" s="988" t="s">
        <v>5286</v>
      </c>
      <c r="D1230" s="988">
        <v>1.0</v>
      </c>
      <c r="E1230" s="988">
        <v>1.0</v>
      </c>
    </row>
    <row r="1231">
      <c r="A1231" s="988" t="s">
        <v>5308</v>
      </c>
      <c r="B1231" s="988">
        <v>2.0250517E7</v>
      </c>
      <c r="C1231" s="988" t="s">
        <v>5286</v>
      </c>
      <c r="D1231" s="988">
        <v>1.0</v>
      </c>
      <c r="E1231" s="988">
        <v>1.0</v>
      </c>
    </row>
    <row r="1232">
      <c r="A1232" s="988" t="s">
        <v>5308</v>
      </c>
      <c r="B1232" s="988">
        <v>2.0250519E7</v>
      </c>
      <c r="C1232" s="988" t="s">
        <v>5286</v>
      </c>
      <c r="D1232" s="988">
        <v>1.0</v>
      </c>
      <c r="E1232" s="988">
        <v>3.0</v>
      </c>
    </row>
    <row r="1233">
      <c r="A1233" s="988" t="s">
        <v>5308</v>
      </c>
      <c r="B1233" s="988">
        <v>2.025052E7</v>
      </c>
      <c r="C1233" s="988" t="s">
        <v>5286</v>
      </c>
      <c r="D1233" s="988">
        <v>1.0</v>
      </c>
      <c r="E1233" s="988">
        <v>2.0</v>
      </c>
    </row>
    <row r="1234">
      <c r="A1234" s="988" t="s">
        <v>5308</v>
      </c>
      <c r="B1234" s="988">
        <v>2.025052E7</v>
      </c>
      <c r="C1234" s="988" t="s">
        <v>5218</v>
      </c>
      <c r="D1234" s="988">
        <v>1.0</v>
      </c>
      <c r="E1234" s="988">
        <v>1.0</v>
      </c>
    </row>
    <row r="1235">
      <c r="A1235" s="988" t="s">
        <v>5308</v>
      </c>
      <c r="B1235" s="988">
        <v>2.0250522E7</v>
      </c>
      <c r="C1235" s="988" t="s">
        <v>5286</v>
      </c>
      <c r="D1235" s="988">
        <v>1.0</v>
      </c>
      <c r="E1235" s="988">
        <v>2.0</v>
      </c>
    </row>
    <row r="1236">
      <c r="A1236" s="988" t="s">
        <v>5308</v>
      </c>
      <c r="B1236" s="988">
        <v>2.0250526E7</v>
      </c>
      <c r="C1236" s="988" t="s">
        <v>5286</v>
      </c>
      <c r="D1236" s="988">
        <v>1.0</v>
      </c>
      <c r="E1236" s="988">
        <v>1.0</v>
      </c>
    </row>
    <row r="1237">
      <c r="A1237" s="988" t="s">
        <v>5308</v>
      </c>
      <c r="B1237" s="988">
        <v>2.0250528E7</v>
      </c>
      <c r="C1237" s="988" t="s">
        <v>5286</v>
      </c>
      <c r="D1237" s="988">
        <v>1.0</v>
      </c>
      <c r="E1237" s="988">
        <v>1.0</v>
      </c>
    </row>
    <row r="1238">
      <c r="A1238" s="988" t="s">
        <v>5308</v>
      </c>
      <c r="B1238" s="988">
        <v>2.0250528E7</v>
      </c>
      <c r="C1238" s="1063" t="s">
        <v>5182</v>
      </c>
      <c r="D1238" s="988">
        <v>1.0</v>
      </c>
      <c r="E1238" s="988">
        <v>1.0</v>
      </c>
    </row>
    <row r="1239">
      <c r="A1239" s="988" t="s">
        <v>5308</v>
      </c>
      <c r="B1239" s="988">
        <v>2.0250529E7</v>
      </c>
      <c r="C1239" s="988" t="s">
        <v>5286</v>
      </c>
      <c r="D1239" s="988">
        <v>1.0</v>
      </c>
      <c r="E1239" s="988">
        <v>1.0</v>
      </c>
    </row>
    <row r="1240">
      <c r="A1240" s="988" t="s">
        <v>5308</v>
      </c>
      <c r="B1240" s="988">
        <v>2.025053E7</v>
      </c>
      <c r="C1240" s="988" t="s">
        <v>5286</v>
      </c>
      <c r="D1240" s="988">
        <v>1.0</v>
      </c>
      <c r="E1240" s="988">
        <v>1.0</v>
      </c>
    </row>
    <row r="1241">
      <c r="A1241" s="988" t="s">
        <v>5308</v>
      </c>
      <c r="B1241" s="988">
        <v>2.0250602E7</v>
      </c>
      <c r="C1241" s="988" t="s">
        <v>5286</v>
      </c>
      <c r="D1241" s="988">
        <v>1.0</v>
      </c>
      <c r="E1241" s="988">
        <v>1.0</v>
      </c>
    </row>
    <row r="1242">
      <c r="A1242" s="988" t="s">
        <v>5308</v>
      </c>
      <c r="B1242" s="988">
        <v>2.0250603E7</v>
      </c>
      <c r="C1242" s="988" t="s">
        <v>164</v>
      </c>
      <c r="D1242" s="988">
        <v>1.0</v>
      </c>
      <c r="E1242" s="988">
        <v>1.0</v>
      </c>
    </row>
    <row r="1243">
      <c r="A1243" s="988" t="s">
        <v>5308</v>
      </c>
      <c r="B1243" s="988">
        <v>2.0250605E7</v>
      </c>
      <c r="C1243" s="988" t="s">
        <v>5286</v>
      </c>
      <c r="D1243" s="988">
        <v>1.0</v>
      </c>
      <c r="E1243" s="988">
        <v>3.0</v>
      </c>
    </row>
    <row r="1244">
      <c r="A1244" s="988" t="s">
        <v>5308</v>
      </c>
      <c r="B1244" s="988">
        <v>2.0250606E7</v>
      </c>
      <c r="C1244" s="988" t="s">
        <v>5286</v>
      </c>
      <c r="D1244" s="988">
        <v>1.0</v>
      </c>
      <c r="E1244" s="988">
        <v>1.0</v>
      </c>
    </row>
    <row r="1245">
      <c r="A1245" s="988" t="s">
        <v>5308</v>
      </c>
      <c r="B1245" s="988">
        <v>2.0250607E7</v>
      </c>
      <c r="C1245" s="988" t="s">
        <v>164</v>
      </c>
      <c r="D1245" s="988">
        <v>1.0</v>
      </c>
      <c r="E1245" s="988">
        <v>1.0</v>
      </c>
    </row>
    <row r="1246">
      <c r="A1246" s="988" t="s">
        <v>5308</v>
      </c>
      <c r="B1246" s="988">
        <v>2.0250608E7</v>
      </c>
      <c r="C1246" s="988" t="s">
        <v>5286</v>
      </c>
      <c r="D1246" s="988">
        <v>1.0</v>
      </c>
      <c r="E1246" s="988">
        <v>1.0</v>
      </c>
    </row>
    <row r="1247">
      <c r="A1247" s="988" t="s">
        <v>5308</v>
      </c>
      <c r="B1247" s="988">
        <v>2.0250609E7</v>
      </c>
      <c r="C1247" s="988" t="s">
        <v>5286</v>
      </c>
      <c r="D1247" s="988">
        <v>1.0</v>
      </c>
      <c r="E1247" s="988">
        <v>1.0</v>
      </c>
    </row>
    <row r="1248">
      <c r="A1248" s="988" t="s">
        <v>5308</v>
      </c>
      <c r="B1248" s="988">
        <v>2.025061E7</v>
      </c>
      <c r="C1248" s="988" t="s">
        <v>5286</v>
      </c>
      <c r="D1248" s="988">
        <v>1.0</v>
      </c>
      <c r="E1248" s="988">
        <v>1.0</v>
      </c>
    </row>
    <row r="1249">
      <c r="A1249" s="988" t="s">
        <v>5308</v>
      </c>
      <c r="B1249" s="988">
        <v>2.0250612E7</v>
      </c>
      <c r="C1249" s="988" t="s">
        <v>5286</v>
      </c>
      <c r="D1249" s="988">
        <v>1.0</v>
      </c>
      <c r="E1249" s="988">
        <v>1.0</v>
      </c>
    </row>
    <row r="1250">
      <c r="A1250" s="988" t="s">
        <v>5308</v>
      </c>
      <c r="B1250" s="988">
        <v>2.0250613E7</v>
      </c>
      <c r="C1250" s="988" t="s">
        <v>5286</v>
      </c>
      <c r="D1250" s="988">
        <v>1.0</v>
      </c>
      <c r="E1250" s="988">
        <v>3.0</v>
      </c>
    </row>
    <row r="1251">
      <c r="A1251" s="988" t="s">
        <v>5308</v>
      </c>
      <c r="B1251" s="988">
        <v>2.0250615E7</v>
      </c>
      <c r="C1251" s="988" t="s">
        <v>5286</v>
      </c>
      <c r="D1251" s="988">
        <v>1.0</v>
      </c>
      <c r="E1251" s="988">
        <v>1.0</v>
      </c>
    </row>
    <row r="1252">
      <c r="A1252" s="988" t="s">
        <v>5308</v>
      </c>
      <c r="B1252" s="988">
        <v>2.0250616E7</v>
      </c>
      <c r="C1252" s="988" t="s">
        <v>5286</v>
      </c>
      <c r="D1252" s="988">
        <v>1.0</v>
      </c>
      <c r="E1252" s="988">
        <v>2.0</v>
      </c>
    </row>
    <row r="1253">
      <c r="A1253" s="988" t="s">
        <v>5308</v>
      </c>
      <c r="B1253" s="988">
        <v>2.0250617E7</v>
      </c>
      <c r="C1253" s="988" t="s">
        <v>5286</v>
      </c>
      <c r="D1253" s="988">
        <v>1.0</v>
      </c>
      <c r="E1253" s="988">
        <v>1.0</v>
      </c>
    </row>
    <row r="1254">
      <c r="A1254" s="988" t="s">
        <v>5308</v>
      </c>
      <c r="B1254" s="988">
        <v>2.0250618E7</v>
      </c>
      <c r="C1254" s="988" t="s">
        <v>5286</v>
      </c>
      <c r="D1254" s="988">
        <v>1.0</v>
      </c>
      <c r="E1254" s="988">
        <v>2.0</v>
      </c>
    </row>
    <row r="1255">
      <c r="A1255" s="988" t="s">
        <v>5308</v>
      </c>
      <c r="B1255" s="988">
        <v>2.0250619E7</v>
      </c>
      <c r="C1255" s="988" t="s">
        <v>5286</v>
      </c>
      <c r="D1255" s="988">
        <v>1.0</v>
      </c>
      <c r="E1255" s="988">
        <v>3.0</v>
      </c>
    </row>
    <row r="1256">
      <c r="A1256" s="988" t="s">
        <v>5308</v>
      </c>
      <c r="B1256" s="988">
        <v>2.025062E7</v>
      </c>
      <c r="C1256" s="988" t="s">
        <v>5286</v>
      </c>
      <c r="D1256" s="988">
        <v>1.0</v>
      </c>
      <c r="E1256" s="988">
        <v>6.0</v>
      </c>
    </row>
    <row r="1257">
      <c r="A1257" s="988" t="s">
        <v>5308</v>
      </c>
      <c r="B1257" s="988">
        <v>2.0250623E7</v>
      </c>
      <c r="C1257" s="988" t="s">
        <v>5286</v>
      </c>
      <c r="D1257" s="988">
        <v>1.0</v>
      </c>
      <c r="E1257" s="988">
        <v>2.0</v>
      </c>
    </row>
    <row r="1258">
      <c r="A1258" s="988" t="s">
        <v>5308</v>
      </c>
      <c r="B1258" s="988">
        <v>2.0250624E7</v>
      </c>
      <c r="C1258" s="988" t="s">
        <v>5286</v>
      </c>
      <c r="D1258" s="988">
        <v>1.0</v>
      </c>
      <c r="E1258" s="988">
        <v>3.0</v>
      </c>
    </row>
    <row r="1259">
      <c r="A1259" s="988" t="s">
        <v>5308</v>
      </c>
      <c r="B1259" s="988">
        <v>2.0250624E7</v>
      </c>
      <c r="C1259" s="988" t="s">
        <v>5218</v>
      </c>
      <c r="D1259" s="988">
        <v>1.0</v>
      </c>
      <c r="E1259" s="988">
        <v>1.0</v>
      </c>
    </row>
    <row r="1260">
      <c r="A1260" s="988" t="s">
        <v>5308</v>
      </c>
      <c r="B1260" s="988">
        <v>2.0250625E7</v>
      </c>
      <c r="C1260" s="988" t="s">
        <v>5286</v>
      </c>
      <c r="D1260" s="988">
        <v>1.0</v>
      </c>
      <c r="E1260" s="988">
        <v>8.0</v>
      </c>
    </row>
    <row r="1261">
      <c r="A1261" s="988" t="s">
        <v>5308</v>
      </c>
      <c r="B1261" s="988">
        <v>2.0250626E7</v>
      </c>
      <c r="C1261" s="988" t="s">
        <v>5286</v>
      </c>
      <c r="D1261" s="988">
        <v>1.0</v>
      </c>
      <c r="E1261" s="988">
        <v>4.0</v>
      </c>
    </row>
    <row r="1262">
      <c r="A1262" s="988" t="s">
        <v>5308</v>
      </c>
      <c r="B1262" s="988">
        <v>2.0250627E7</v>
      </c>
      <c r="C1262" s="988" t="s">
        <v>5286</v>
      </c>
      <c r="D1262" s="988">
        <v>1.0</v>
      </c>
      <c r="E1262" s="988">
        <v>4.0</v>
      </c>
    </row>
    <row r="1263">
      <c r="A1263" s="988" t="s">
        <v>5308</v>
      </c>
      <c r="B1263" s="988">
        <v>2.0250628E7</v>
      </c>
      <c r="C1263" s="988" t="s">
        <v>5286</v>
      </c>
      <c r="D1263" s="988">
        <v>1.0</v>
      </c>
      <c r="E1263" s="988">
        <v>3.0</v>
      </c>
    </row>
    <row r="1264">
      <c r="A1264" s="988" t="s">
        <v>5308</v>
      </c>
      <c r="B1264" s="988">
        <v>2.0250629E7</v>
      </c>
      <c r="C1264" s="988" t="s">
        <v>5286</v>
      </c>
      <c r="D1264" s="988">
        <v>1.0</v>
      </c>
      <c r="E1264" s="988">
        <v>2.0</v>
      </c>
    </row>
    <row r="1265">
      <c r="A1265" s="988" t="s">
        <v>5308</v>
      </c>
      <c r="B1265" s="988">
        <v>2.025063E7</v>
      </c>
      <c r="C1265" s="988" t="s">
        <v>5286</v>
      </c>
      <c r="D1265" s="988">
        <v>1.0</v>
      </c>
      <c r="E1265" s="988">
        <v>3.0</v>
      </c>
    </row>
    <row r="1266">
      <c r="A1266" s="988" t="s">
        <v>5308</v>
      </c>
      <c r="B1266" s="988">
        <v>2.0250701E7</v>
      </c>
      <c r="C1266" s="988" t="s">
        <v>5286</v>
      </c>
      <c r="D1266" s="988">
        <v>1.0</v>
      </c>
      <c r="E1266" s="988">
        <v>4.0</v>
      </c>
    </row>
    <row r="1267">
      <c r="A1267" s="988" t="s">
        <v>5308</v>
      </c>
      <c r="B1267" s="988">
        <v>2.0250701E7</v>
      </c>
      <c r="C1267" s="988" t="s">
        <v>164</v>
      </c>
      <c r="D1267" s="988">
        <v>1.0</v>
      </c>
      <c r="E1267" s="988">
        <v>1.0</v>
      </c>
    </row>
    <row r="1268">
      <c r="A1268" s="988" t="s">
        <v>5308</v>
      </c>
      <c r="B1268" s="988">
        <v>2.0250702E7</v>
      </c>
      <c r="C1268" s="988" t="s">
        <v>5286</v>
      </c>
      <c r="D1268" s="988">
        <v>1.0</v>
      </c>
      <c r="E1268" s="988">
        <v>8.0</v>
      </c>
    </row>
    <row r="1269">
      <c r="A1269" s="988" t="s">
        <v>5308</v>
      </c>
      <c r="B1269" s="988">
        <v>2.0250702E7</v>
      </c>
      <c r="C1269" s="988" t="s">
        <v>5218</v>
      </c>
      <c r="D1269" s="988">
        <v>1.0</v>
      </c>
      <c r="E1269" s="988">
        <v>1.0</v>
      </c>
    </row>
    <row r="1270">
      <c r="A1270" s="988" t="s">
        <v>5308</v>
      </c>
      <c r="B1270" s="988">
        <v>2.0250703E7</v>
      </c>
      <c r="C1270" s="988" t="s">
        <v>5286</v>
      </c>
      <c r="D1270" s="988">
        <v>1.0</v>
      </c>
      <c r="E1270" s="988">
        <v>2.0</v>
      </c>
    </row>
    <row r="1271">
      <c r="A1271" s="988" t="s">
        <v>5308</v>
      </c>
      <c r="B1271" s="988">
        <v>2.0250705E7</v>
      </c>
      <c r="C1271" s="988" t="s">
        <v>5286</v>
      </c>
      <c r="D1271" s="988">
        <v>1.0</v>
      </c>
      <c r="E1271" s="988">
        <v>2.0</v>
      </c>
    </row>
    <row r="1272">
      <c r="A1272" s="988" t="s">
        <v>5308</v>
      </c>
      <c r="B1272" s="988">
        <v>2.0250707E7</v>
      </c>
      <c r="C1272" s="988" t="s">
        <v>5286</v>
      </c>
      <c r="D1272" s="988">
        <v>1.0</v>
      </c>
      <c r="E1272" s="988">
        <v>3.0</v>
      </c>
    </row>
    <row r="1273">
      <c r="A1273" s="988" t="s">
        <v>5308</v>
      </c>
      <c r="B1273" s="988">
        <v>2.0250708E7</v>
      </c>
      <c r="C1273" s="988" t="s">
        <v>5286</v>
      </c>
      <c r="D1273" s="988">
        <v>1.0</v>
      </c>
      <c r="E1273" s="988">
        <v>5.0</v>
      </c>
    </row>
    <row r="1274">
      <c r="A1274" s="988" t="s">
        <v>5308</v>
      </c>
      <c r="B1274" s="988">
        <v>2.0250709E7</v>
      </c>
      <c r="C1274" s="988" t="s">
        <v>5286</v>
      </c>
      <c r="D1274" s="988">
        <v>1.0</v>
      </c>
      <c r="E1274" s="988">
        <v>4.0</v>
      </c>
    </row>
    <row r="1275">
      <c r="A1275" s="988" t="s">
        <v>5308</v>
      </c>
      <c r="B1275" s="988">
        <v>2.025071E7</v>
      </c>
      <c r="C1275" s="1063" t="s">
        <v>5216</v>
      </c>
      <c r="D1275" s="988">
        <v>1.0</v>
      </c>
      <c r="E1275" s="988">
        <v>1.0</v>
      </c>
    </row>
    <row r="1276">
      <c r="A1276" s="988" t="s">
        <v>5308</v>
      </c>
      <c r="B1276" s="988">
        <v>2.0250711E7</v>
      </c>
      <c r="C1276" s="988" t="s">
        <v>5286</v>
      </c>
      <c r="D1276" s="988">
        <v>1.0</v>
      </c>
      <c r="E1276" s="988">
        <v>2.0</v>
      </c>
    </row>
    <row r="1277">
      <c r="A1277" s="988" t="s">
        <v>5308</v>
      </c>
      <c r="B1277" s="988">
        <v>2.0250711E7</v>
      </c>
      <c r="C1277" s="1063" t="s">
        <v>5178</v>
      </c>
      <c r="D1277" s="988">
        <v>1.0</v>
      </c>
      <c r="E1277" s="988">
        <v>1.0</v>
      </c>
    </row>
    <row r="1278">
      <c r="A1278" s="988" t="s">
        <v>5308</v>
      </c>
      <c r="B1278" s="988">
        <v>2.0250712E7</v>
      </c>
      <c r="C1278" s="988" t="s">
        <v>5286</v>
      </c>
      <c r="D1278" s="988">
        <v>1.0</v>
      </c>
      <c r="E1278" s="988">
        <v>2.0</v>
      </c>
    </row>
    <row r="1279">
      <c r="A1279" s="988" t="s">
        <v>5308</v>
      </c>
      <c r="B1279" s="988">
        <v>2.0250714E7</v>
      </c>
      <c r="C1279" s="988" t="s">
        <v>164</v>
      </c>
      <c r="D1279" s="988">
        <v>1.0</v>
      </c>
      <c r="E1279" s="988">
        <v>1.0</v>
      </c>
    </row>
    <row r="1280">
      <c r="A1280" s="988" t="s">
        <v>5308</v>
      </c>
      <c r="B1280" s="988">
        <v>2.0250715E7</v>
      </c>
      <c r="C1280" s="988" t="s">
        <v>5286</v>
      </c>
      <c r="D1280" s="988">
        <v>1.0</v>
      </c>
      <c r="E1280" s="988">
        <v>1.0</v>
      </c>
    </row>
    <row r="1281">
      <c r="A1281" s="988" t="s">
        <v>5308</v>
      </c>
      <c r="B1281" s="988">
        <v>2.0250717E7</v>
      </c>
      <c r="C1281" s="988" t="s">
        <v>5286</v>
      </c>
      <c r="D1281" s="988">
        <v>1.0</v>
      </c>
      <c r="E1281" s="988">
        <v>1.0</v>
      </c>
    </row>
    <row r="1282">
      <c r="A1282" s="988" t="s">
        <v>5308</v>
      </c>
      <c r="B1282" s="988">
        <v>2.0250718E7</v>
      </c>
      <c r="C1282" s="988" t="s">
        <v>5286</v>
      </c>
      <c r="D1282" s="988">
        <v>1.0</v>
      </c>
      <c r="E1282" s="988">
        <v>1.0</v>
      </c>
    </row>
    <row r="1283">
      <c r="A1283" s="988" t="s">
        <v>5308</v>
      </c>
      <c r="B1283" s="988">
        <v>2.0250719E7</v>
      </c>
      <c r="C1283" s="988" t="s">
        <v>5286</v>
      </c>
      <c r="D1283" s="988">
        <v>1.0</v>
      </c>
      <c r="E1283" s="988">
        <v>2.0</v>
      </c>
    </row>
    <row r="1284">
      <c r="A1284" s="988" t="s">
        <v>5308</v>
      </c>
      <c r="B1284" s="988">
        <v>2.0250721E7</v>
      </c>
      <c r="C1284" s="988" t="s">
        <v>5286</v>
      </c>
      <c r="D1284" s="988">
        <v>1.0</v>
      </c>
      <c r="E1284" s="988">
        <v>1.0</v>
      </c>
    </row>
    <row r="1285">
      <c r="A1285" s="988" t="s">
        <v>5308</v>
      </c>
      <c r="B1285" s="988">
        <v>2.0250723E7</v>
      </c>
      <c r="C1285" s="988" t="s">
        <v>5286</v>
      </c>
      <c r="D1285" s="988">
        <v>1.0</v>
      </c>
      <c r="E1285" s="988">
        <v>1.0</v>
      </c>
    </row>
    <row r="1286">
      <c r="A1286" s="988" t="s">
        <v>5308</v>
      </c>
      <c r="B1286" s="988">
        <v>2.0250724E7</v>
      </c>
      <c r="C1286" s="988" t="s">
        <v>5286</v>
      </c>
      <c r="D1286" s="988">
        <v>1.0</v>
      </c>
      <c r="E1286" s="988">
        <v>2.0</v>
      </c>
    </row>
    <row r="1287">
      <c r="A1287" s="988" t="s">
        <v>5308</v>
      </c>
      <c r="B1287" s="988">
        <v>2.0250725E7</v>
      </c>
      <c r="C1287" s="988" t="s">
        <v>5286</v>
      </c>
      <c r="D1287" s="988">
        <v>1.0</v>
      </c>
      <c r="E1287" s="988">
        <v>1.0</v>
      </c>
    </row>
    <row r="1288">
      <c r="A1288" s="988" t="s">
        <v>5308</v>
      </c>
      <c r="B1288" s="988">
        <v>2.0250726E7</v>
      </c>
      <c r="C1288" s="988" t="s">
        <v>5286</v>
      </c>
      <c r="D1288" s="988">
        <v>1.0</v>
      </c>
      <c r="E1288" s="988">
        <v>2.0</v>
      </c>
    </row>
    <row r="1289">
      <c r="A1289" s="988" t="s">
        <v>5308</v>
      </c>
      <c r="B1289" s="988">
        <v>2.0250727E7</v>
      </c>
      <c r="C1289" s="988" t="s">
        <v>5286</v>
      </c>
      <c r="D1289" s="988">
        <v>1.0</v>
      </c>
      <c r="E1289" s="988">
        <v>1.0</v>
      </c>
    </row>
    <row r="1290">
      <c r="A1290" s="988" t="s">
        <v>5308</v>
      </c>
      <c r="B1290" s="988">
        <v>2.0250729E7</v>
      </c>
      <c r="C1290" s="988" t="s">
        <v>5286</v>
      </c>
      <c r="D1290" s="988">
        <v>1.0</v>
      </c>
      <c r="E1290" s="988">
        <v>1.0</v>
      </c>
    </row>
    <row r="1291">
      <c r="A1291" s="988" t="s">
        <v>5308</v>
      </c>
      <c r="B1291" s="988">
        <v>2.0250729E7</v>
      </c>
      <c r="C1291" s="1063" t="s">
        <v>5178</v>
      </c>
      <c r="D1291" s="988">
        <v>1.0</v>
      </c>
      <c r="E1291" s="988">
        <v>1.0</v>
      </c>
    </row>
    <row r="1292">
      <c r="A1292" s="988" t="s">
        <v>5308</v>
      </c>
      <c r="B1292" s="988">
        <v>2.0250731E7</v>
      </c>
      <c r="C1292" s="988" t="s">
        <v>5286</v>
      </c>
      <c r="D1292" s="988">
        <v>1.0</v>
      </c>
      <c r="E1292" s="988">
        <v>2.0</v>
      </c>
    </row>
    <row r="1293">
      <c r="A1293" s="988" t="s">
        <v>5308</v>
      </c>
      <c r="B1293" s="988">
        <v>2.0250806E7</v>
      </c>
      <c r="C1293" s="988" t="s">
        <v>5286</v>
      </c>
      <c r="D1293" s="988">
        <v>1.0</v>
      </c>
      <c r="E1293" s="988">
        <v>6.0</v>
      </c>
    </row>
    <row r="1294">
      <c r="A1294" s="988" t="s">
        <v>5308</v>
      </c>
      <c r="B1294" s="988">
        <v>2.0250807E7</v>
      </c>
      <c r="C1294" s="988" t="s">
        <v>5286</v>
      </c>
      <c r="D1294" s="988">
        <v>1.0</v>
      </c>
      <c r="E1294" s="988">
        <v>1.0</v>
      </c>
    </row>
    <row r="1295">
      <c r="A1295" s="988" t="s">
        <v>5308</v>
      </c>
      <c r="B1295" s="988">
        <v>2.0250809E7</v>
      </c>
      <c r="C1295" s="988" t="s">
        <v>5286</v>
      </c>
      <c r="D1295" s="988">
        <v>1.0</v>
      </c>
      <c r="E1295" s="988">
        <v>1.0</v>
      </c>
    </row>
    <row r="1296">
      <c r="A1296" s="988" t="s">
        <v>5308</v>
      </c>
      <c r="B1296" s="988">
        <v>2.0250812E7</v>
      </c>
      <c r="C1296" s="988" t="s">
        <v>5286</v>
      </c>
      <c r="D1296" s="988">
        <v>1.0</v>
      </c>
      <c r="E1296" s="988">
        <v>2.0</v>
      </c>
    </row>
    <row r="1297">
      <c r="A1297" s="988" t="s">
        <v>5308</v>
      </c>
      <c r="B1297" s="988">
        <v>2.0250813E7</v>
      </c>
      <c r="C1297" s="988" t="s">
        <v>5218</v>
      </c>
      <c r="D1297" s="988">
        <v>1.0</v>
      </c>
      <c r="E1297" s="988">
        <v>1.0</v>
      </c>
    </row>
    <row r="1298">
      <c r="A1298" s="988" t="s">
        <v>5308</v>
      </c>
      <c r="B1298" s="988">
        <v>2.0250814E7</v>
      </c>
      <c r="C1298" s="988" t="s">
        <v>5286</v>
      </c>
      <c r="D1298" s="988">
        <v>1.0</v>
      </c>
      <c r="E1298" s="988">
        <v>1.0</v>
      </c>
    </row>
    <row r="1299">
      <c r="A1299" s="988" t="s">
        <v>5308</v>
      </c>
      <c r="B1299" s="988">
        <v>2.0250816E7</v>
      </c>
      <c r="C1299" s="988" t="s">
        <v>5286</v>
      </c>
      <c r="D1299" s="988">
        <v>1.0</v>
      </c>
      <c r="E1299" s="988">
        <v>1.0</v>
      </c>
    </row>
    <row r="1300">
      <c r="A1300" s="988" t="s">
        <v>5308</v>
      </c>
      <c r="B1300" s="988">
        <v>2.0250817E7</v>
      </c>
      <c r="C1300" s="988" t="s">
        <v>5286</v>
      </c>
      <c r="D1300" s="988">
        <v>1.0</v>
      </c>
      <c r="E1300" s="988">
        <v>2.0</v>
      </c>
    </row>
    <row r="1301">
      <c r="A1301" s="988" t="s">
        <v>5308</v>
      </c>
      <c r="B1301" s="988">
        <v>2.0250821E7</v>
      </c>
      <c r="C1301" s="988" t="s">
        <v>5286</v>
      </c>
      <c r="D1301" s="988">
        <v>1.0</v>
      </c>
      <c r="E1301" s="988">
        <v>1.0</v>
      </c>
    </row>
    <row r="1302">
      <c r="A1302" s="988" t="s">
        <v>5308</v>
      </c>
      <c r="B1302" s="988">
        <v>2.0250822E7</v>
      </c>
      <c r="C1302" s="988" t="s">
        <v>5286</v>
      </c>
      <c r="D1302" s="988">
        <v>1.0</v>
      </c>
      <c r="E1302" s="988">
        <v>1.0</v>
      </c>
    </row>
    <row r="1303">
      <c r="A1303" s="988" t="s">
        <v>5308</v>
      </c>
      <c r="B1303" s="988">
        <v>2.0250822E7</v>
      </c>
      <c r="C1303" s="988" t="s">
        <v>5218</v>
      </c>
      <c r="D1303" s="988">
        <v>1.0</v>
      </c>
      <c r="E1303" s="988">
        <v>1.0</v>
      </c>
    </row>
    <row r="1304">
      <c r="A1304" s="988" t="s">
        <v>5308</v>
      </c>
      <c r="B1304" s="988">
        <v>2.0250826E7</v>
      </c>
      <c r="C1304" s="988" t="s">
        <v>5286</v>
      </c>
      <c r="D1304" s="988">
        <v>1.0</v>
      </c>
      <c r="E1304" s="988">
        <v>1.0</v>
      </c>
    </row>
    <row r="1305">
      <c r="A1305" s="988" t="s">
        <v>5308</v>
      </c>
      <c r="B1305" s="988">
        <v>2.0250827E7</v>
      </c>
      <c r="C1305" s="988" t="s">
        <v>5286</v>
      </c>
      <c r="D1305" s="988">
        <v>1.0</v>
      </c>
      <c r="E1305" s="988">
        <v>1.0</v>
      </c>
    </row>
    <row r="1306">
      <c r="A1306" s="988" t="s">
        <v>5308</v>
      </c>
      <c r="B1306" s="988">
        <v>2.0250827E7</v>
      </c>
      <c r="C1306" s="988" t="s">
        <v>164</v>
      </c>
      <c r="D1306" s="988">
        <v>1.0</v>
      </c>
      <c r="E1306" s="988">
        <v>1.0</v>
      </c>
    </row>
    <row r="1307">
      <c r="A1307" s="988" t="s">
        <v>5308</v>
      </c>
      <c r="B1307" s="988">
        <v>2.0250828E7</v>
      </c>
      <c r="C1307" s="988" t="s">
        <v>5286</v>
      </c>
      <c r="D1307" s="988">
        <v>1.0</v>
      </c>
      <c r="E1307" s="988">
        <v>1.0</v>
      </c>
    </row>
    <row r="1308">
      <c r="A1308" s="988" t="s">
        <v>5308</v>
      </c>
      <c r="B1308" s="988">
        <v>2.0250828E7</v>
      </c>
      <c r="C1308" s="988" t="s">
        <v>5218</v>
      </c>
      <c r="D1308" s="988">
        <v>1.0</v>
      </c>
      <c r="E1308" s="988">
        <v>1.0</v>
      </c>
    </row>
    <row r="1309">
      <c r="A1309" s="988" t="s">
        <v>5308</v>
      </c>
      <c r="B1309" s="988">
        <v>2.0250829E7</v>
      </c>
      <c r="C1309" s="988" t="s">
        <v>5286</v>
      </c>
      <c r="D1309" s="988">
        <v>1.0</v>
      </c>
      <c r="E1309" s="988">
        <v>4.0</v>
      </c>
    </row>
    <row r="1310">
      <c r="A1310" s="988" t="s">
        <v>5308</v>
      </c>
      <c r="B1310" s="988">
        <v>2.0250902E7</v>
      </c>
      <c r="C1310" s="988" t="s">
        <v>5286</v>
      </c>
      <c r="D1310" s="988">
        <v>1.0</v>
      </c>
      <c r="E1310" s="988">
        <v>2.0</v>
      </c>
    </row>
    <row r="1311">
      <c r="A1311" s="988" t="s">
        <v>5308</v>
      </c>
      <c r="B1311" s="988">
        <v>2.0250904E7</v>
      </c>
      <c r="C1311" s="988" t="s">
        <v>5286</v>
      </c>
      <c r="D1311" s="988">
        <v>1.0</v>
      </c>
      <c r="E1311" s="988">
        <v>2.0</v>
      </c>
    </row>
    <row r="1312">
      <c r="A1312" s="988" t="s">
        <v>5308</v>
      </c>
      <c r="B1312" s="988">
        <v>2.0250909E7</v>
      </c>
      <c r="C1312" s="988" t="s">
        <v>5286</v>
      </c>
      <c r="D1312" s="988">
        <v>1.0</v>
      </c>
      <c r="E1312" s="988">
        <v>1.0</v>
      </c>
    </row>
    <row r="1313">
      <c r="A1313" s="988" t="s">
        <v>5309</v>
      </c>
      <c r="B1313" s="988">
        <v>2.0250101E7</v>
      </c>
      <c r="C1313" s="988" t="s">
        <v>5286</v>
      </c>
      <c r="D1313" s="988">
        <v>1.0</v>
      </c>
      <c r="E1313" s="988">
        <v>2.0</v>
      </c>
    </row>
    <row r="1314">
      <c r="A1314" s="988" t="s">
        <v>5309</v>
      </c>
      <c r="B1314" s="988">
        <v>2.0250103E7</v>
      </c>
      <c r="C1314" s="988" t="s">
        <v>5218</v>
      </c>
      <c r="D1314" s="988">
        <v>1.0</v>
      </c>
      <c r="E1314" s="988">
        <v>1.0</v>
      </c>
    </row>
    <row r="1315">
      <c r="A1315" s="988" t="s">
        <v>5309</v>
      </c>
      <c r="B1315" s="988">
        <v>2.0250106E7</v>
      </c>
      <c r="C1315" s="988" t="s">
        <v>5286</v>
      </c>
      <c r="D1315" s="988">
        <v>1.0</v>
      </c>
      <c r="E1315" s="988">
        <v>1.0</v>
      </c>
    </row>
    <row r="1316">
      <c r="A1316" s="988" t="s">
        <v>5309</v>
      </c>
      <c r="B1316" s="988">
        <v>2.0250108E7</v>
      </c>
      <c r="C1316" s="988" t="s">
        <v>5286</v>
      </c>
      <c r="D1316" s="988">
        <v>1.0</v>
      </c>
      <c r="E1316" s="988">
        <v>2.0</v>
      </c>
    </row>
    <row r="1317">
      <c r="A1317" s="988" t="s">
        <v>5309</v>
      </c>
      <c r="B1317" s="988">
        <v>2.025011E7</v>
      </c>
      <c r="C1317" s="988" t="s">
        <v>5286</v>
      </c>
      <c r="D1317" s="988">
        <v>1.0</v>
      </c>
      <c r="E1317" s="988">
        <v>2.0</v>
      </c>
    </row>
    <row r="1318">
      <c r="A1318" s="988" t="s">
        <v>5309</v>
      </c>
      <c r="B1318" s="988">
        <v>2.025011E7</v>
      </c>
      <c r="C1318" s="1063" t="s">
        <v>5245</v>
      </c>
      <c r="D1318" s="988">
        <v>1.0</v>
      </c>
      <c r="E1318" s="988">
        <v>1.0</v>
      </c>
    </row>
    <row r="1319">
      <c r="A1319" s="988" t="s">
        <v>5309</v>
      </c>
      <c r="B1319" s="988">
        <v>2.0250111E7</v>
      </c>
      <c r="C1319" s="988" t="s">
        <v>5286</v>
      </c>
      <c r="D1319" s="988">
        <v>1.0</v>
      </c>
      <c r="E1319" s="988">
        <v>1.0</v>
      </c>
    </row>
    <row r="1320">
      <c r="A1320" s="988" t="s">
        <v>5309</v>
      </c>
      <c r="B1320" s="988">
        <v>2.0250116E7</v>
      </c>
      <c r="C1320" s="988" t="s">
        <v>5286</v>
      </c>
      <c r="D1320" s="988">
        <v>1.0</v>
      </c>
      <c r="E1320" s="988">
        <v>2.0</v>
      </c>
    </row>
    <row r="1321">
      <c r="A1321" s="988" t="s">
        <v>5309</v>
      </c>
      <c r="B1321" s="988">
        <v>2.0250117E7</v>
      </c>
      <c r="C1321" s="988" t="s">
        <v>5286</v>
      </c>
      <c r="D1321" s="988">
        <v>1.0</v>
      </c>
      <c r="E1321" s="988">
        <v>1.0</v>
      </c>
    </row>
    <row r="1322">
      <c r="A1322" s="988" t="s">
        <v>5309</v>
      </c>
      <c r="B1322" s="988">
        <v>2.025012E7</v>
      </c>
      <c r="C1322" s="988" t="s">
        <v>5286</v>
      </c>
      <c r="D1322" s="988">
        <v>1.0</v>
      </c>
      <c r="E1322" s="988">
        <v>1.0</v>
      </c>
    </row>
    <row r="1323">
      <c r="A1323" s="988" t="s">
        <v>5309</v>
      </c>
      <c r="B1323" s="988">
        <v>2.0250122E7</v>
      </c>
      <c r="C1323" s="988" t="s">
        <v>5286</v>
      </c>
      <c r="D1323" s="988">
        <v>1.0</v>
      </c>
      <c r="E1323" s="988">
        <v>1.0</v>
      </c>
    </row>
    <row r="1324">
      <c r="A1324" s="988" t="s">
        <v>5309</v>
      </c>
      <c r="B1324" s="988">
        <v>2.0250123E7</v>
      </c>
      <c r="C1324" s="988" t="s">
        <v>5286</v>
      </c>
      <c r="D1324" s="988">
        <v>1.0</v>
      </c>
      <c r="E1324" s="988">
        <v>1.0</v>
      </c>
    </row>
    <row r="1325">
      <c r="A1325" s="988" t="s">
        <v>5309</v>
      </c>
      <c r="B1325" s="988">
        <v>2.0250124E7</v>
      </c>
      <c r="C1325" s="988" t="s">
        <v>5218</v>
      </c>
      <c r="D1325" s="988">
        <v>1.0</v>
      </c>
      <c r="E1325" s="988">
        <v>1.0</v>
      </c>
    </row>
    <row r="1326">
      <c r="A1326" s="988" t="s">
        <v>5309</v>
      </c>
      <c r="B1326" s="988">
        <v>2.0250127E7</v>
      </c>
      <c r="C1326" s="988" t="s">
        <v>5286</v>
      </c>
      <c r="D1326" s="988">
        <v>1.0</v>
      </c>
      <c r="E1326" s="988">
        <v>1.0</v>
      </c>
    </row>
    <row r="1327">
      <c r="A1327" s="988" t="s">
        <v>5309</v>
      </c>
      <c r="B1327" s="988">
        <v>2.0250128E7</v>
      </c>
      <c r="C1327" s="988" t="s">
        <v>5286</v>
      </c>
      <c r="D1327" s="988">
        <v>1.0</v>
      </c>
      <c r="E1327" s="988">
        <v>1.0</v>
      </c>
    </row>
    <row r="1328">
      <c r="A1328" s="988" t="s">
        <v>5309</v>
      </c>
      <c r="B1328" s="988">
        <v>2.0250129E7</v>
      </c>
      <c r="C1328" s="988" t="s">
        <v>5286</v>
      </c>
      <c r="D1328" s="988">
        <v>1.0</v>
      </c>
      <c r="E1328" s="988">
        <v>1.0</v>
      </c>
    </row>
    <row r="1329">
      <c r="A1329" s="988" t="s">
        <v>5309</v>
      </c>
      <c r="B1329" s="988">
        <v>2.025013E7</v>
      </c>
      <c r="C1329" s="988" t="s">
        <v>5286</v>
      </c>
      <c r="D1329" s="988">
        <v>1.0</v>
      </c>
      <c r="E1329" s="988">
        <v>2.0</v>
      </c>
    </row>
    <row r="1330">
      <c r="A1330" s="988" t="s">
        <v>5309</v>
      </c>
      <c r="B1330" s="988">
        <v>2.0250131E7</v>
      </c>
      <c r="C1330" s="988" t="s">
        <v>5286</v>
      </c>
      <c r="D1330" s="988">
        <v>1.0</v>
      </c>
      <c r="E1330" s="988">
        <v>1.0</v>
      </c>
    </row>
    <row r="1331">
      <c r="A1331" s="988" t="s">
        <v>5309</v>
      </c>
      <c r="B1331" s="988">
        <v>2.0250202E7</v>
      </c>
      <c r="C1331" s="988" t="s">
        <v>5286</v>
      </c>
      <c r="D1331" s="988">
        <v>1.0</v>
      </c>
      <c r="E1331" s="988">
        <v>1.0</v>
      </c>
    </row>
    <row r="1332">
      <c r="A1332" s="988" t="s">
        <v>5309</v>
      </c>
      <c r="B1332" s="988">
        <v>2.0250203E7</v>
      </c>
      <c r="C1332" s="988" t="s">
        <v>5286</v>
      </c>
      <c r="D1332" s="988">
        <v>1.0</v>
      </c>
      <c r="E1332" s="988">
        <v>1.0</v>
      </c>
    </row>
    <row r="1333">
      <c r="A1333" s="988" t="s">
        <v>5309</v>
      </c>
      <c r="B1333" s="988">
        <v>2.0250203E7</v>
      </c>
      <c r="C1333" s="1063" t="s">
        <v>5166</v>
      </c>
      <c r="D1333" s="988">
        <v>1.0</v>
      </c>
      <c r="E1333" s="988">
        <v>1.0</v>
      </c>
    </row>
    <row r="1334">
      <c r="A1334" s="988" t="s">
        <v>5309</v>
      </c>
      <c r="B1334" s="988">
        <v>2.0250204E7</v>
      </c>
      <c r="C1334" s="988" t="s">
        <v>5286</v>
      </c>
      <c r="D1334" s="988">
        <v>1.0</v>
      </c>
      <c r="E1334" s="988">
        <v>1.0</v>
      </c>
    </row>
    <row r="1335">
      <c r="A1335" s="988" t="s">
        <v>5309</v>
      </c>
      <c r="B1335" s="988">
        <v>2.0250204E7</v>
      </c>
      <c r="C1335" s="988" t="s">
        <v>164</v>
      </c>
      <c r="D1335" s="988">
        <v>1.0</v>
      </c>
      <c r="E1335" s="988">
        <v>1.0</v>
      </c>
    </row>
    <row r="1336">
      <c r="A1336" s="988" t="s">
        <v>5309</v>
      </c>
      <c r="B1336" s="988">
        <v>2.0250205E7</v>
      </c>
      <c r="C1336" s="988" t="s">
        <v>5286</v>
      </c>
      <c r="D1336" s="988">
        <v>1.0</v>
      </c>
      <c r="E1336" s="988">
        <v>1.0</v>
      </c>
    </row>
    <row r="1337">
      <c r="A1337" s="988" t="s">
        <v>5309</v>
      </c>
      <c r="B1337" s="988">
        <v>2.0250205E7</v>
      </c>
      <c r="C1337" s="988" t="s">
        <v>5218</v>
      </c>
      <c r="D1337" s="988">
        <v>1.0</v>
      </c>
      <c r="E1337" s="988">
        <v>1.0</v>
      </c>
    </row>
    <row r="1338">
      <c r="A1338" s="988" t="s">
        <v>5309</v>
      </c>
      <c r="B1338" s="988">
        <v>2.0250207E7</v>
      </c>
      <c r="C1338" s="988" t="s">
        <v>5286</v>
      </c>
      <c r="D1338" s="988">
        <v>1.0</v>
      </c>
      <c r="E1338" s="988">
        <v>1.0</v>
      </c>
    </row>
    <row r="1339">
      <c r="A1339" s="988" t="s">
        <v>5309</v>
      </c>
      <c r="B1339" s="988">
        <v>2.0250209E7</v>
      </c>
      <c r="C1339" s="988" t="s">
        <v>5286</v>
      </c>
      <c r="D1339" s="988">
        <v>1.0</v>
      </c>
      <c r="E1339" s="988">
        <v>3.0</v>
      </c>
    </row>
    <row r="1340">
      <c r="A1340" s="988" t="s">
        <v>5309</v>
      </c>
      <c r="B1340" s="988">
        <v>2.025021E7</v>
      </c>
      <c r="C1340" s="988" t="s">
        <v>5286</v>
      </c>
      <c r="D1340" s="988">
        <v>1.0</v>
      </c>
      <c r="E1340" s="988">
        <v>3.0</v>
      </c>
    </row>
    <row r="1341">
      <c r="A1341" s="988" t="s">
        <v>5309</v>
      </c>
      <c r="B1341" s="988">
        <v>2.0250211E7</v>
      </c>
      <c r="C1341" s="988" t="s">
        <v>5286</v>
      </c>
      <c r="D1341" s="988">
        <v>1.0</v>
      </c>
      <c r="E1341" s="988">
        <v>2.0</v>
      </c>
    </row>
    <row r="1342">
      <c r="A1342" s="988" t="s">
        <v>5309</v>
      </c>
      <c r="B1342" s="988">
        <v>2.0250211E7</v>
      </c>
      <c r="C1342" s="988" t="s">
        <v>164</v>
      </c>
      <c r="D1342" s="988">
        <v>1.0</v>
      </c>
      <c r="E1342" s="988">
        <v>1.0</v>
      </c>
    </row>
    <row r="1343">
      <c r="A1343" s="988" t="s">
        <v>5309</v>
      </c>
      <c r="B1343" s="988">
        <v>2.0250212E7</v>
      </c>
      <c r="C1343" s="988" t="s">
        <v>5218</v>
      </c>
      <c r="D1343" s="988">
        <v>1.0</v>
      </c>
      <c r="E1343" s="988">
        <v>1.0</v>
      </c>
    </row>
    <row r="1344">
      <c r="A1344" s="988" t="s">
        <v>5309</v>
      </c>
      <c r="B1344" s="988">
        <v>2.0250214E7</v>
      </c>
      <c r="C1344" s="1063" t="s">
        <v>5146</v>
      </c>
      <c r="D1344" s="988">
        <v>1.0</v>
      </c>
      <c r="E1344" s="988">
        <v>1.0</v>
      </c>
    </row>
    <row r="1345">
      <c r="A1345" s="988" t="s">
        <v>5309</v>
      </c>
      <c r="B1345" s="988">
        <v>2.0250215E7</v>
      </c>
      <c r="C1345" s="988" t="s">
        <v>5286</v>
      </c>
      <c r="D1345" s="988">
        <v>1.0</v>
      </c>
      <c r="E1345" s="988">
        <v>1.0</v>
      </c>
    </row>
    <row r="1346">
      <c r="A1346" s="988" t="s">
        <v>5309</v>
      </c>
      <c r="B1346" s="988">
        <v>2.0250216E7</v>
      </c>
      <c r="C1346" s="988" t="s">
        <v>5286</v>
      </c>
      <c r="D1346" s="988">
        <v>1.0</v>
      </c>
      <c r="E1346" s="988">
        <v>1.0</v>
      </c>
    </row>
    <row r="1347">
      <c r="A1347" s="988" t="s">
        <v>5309</v>
      </c>
      <c r="B1347" s="988">
        <v>2.0250218E7</v>
      </c>
      <c r="C1347" s="988" t="s">
        <v>164</v>
      </c>
      <c r="D1347" s="988">
        <v>1.0</v>
      </c>
      <c r="E1347" s="988">
        <v>1.0</v>
      </c>
    </row>
    <row r="1348">
      <c r="A1348" s="988" t="s">
        <v>5309</v>
      </c>
      <c r="B1348" s="988">
        <v>2.0250219E7</v>
      </c>
      <c r="C1348" s="988" t="s">
        <v>5286</v>
      </c>
      <c r="D1348" s="988">
        <v>1.0</v>
      </c>
      <c r="E1348" s="988">
        <v>2.0</v>
      </c>
    </row>
    <row r="1349">
      <c r="A1349" s="988" t="s">
        <v>5309</v>
      </c>
      <c r="B1349" s="988">
        <v>2.025022E7</v>
      </c>
      <c r="C1349" s="988" t="s">
        <v>5286</v>
      </c>
      <c r="D1349" s="988">
        <v>1.0</v>
      </c>
      <c r="E1349" s="988">
        <v>2.0</v>
      </c>
    </row>
    <row r="1350">
      <c r="A1350" s="988" t="s">
        <v>5309</v>
      </c>
      <c r="B1350" s="988">
        <v>2.0250221E7</v>
      </c>
      <c r="C1350" s="988" t="s">
        <v>5286</v>
      </c>
      <c r="D1350" s="988">
        <v>1.0</v>
      </c>
      <c r="E1350" s="988">
        <v>2.0</v>
      </c>
    </row>
    <row r="1351">
      <c r="A1351" s="988" t="s">
        <v>5309</v>
      </c>
      <c r="B1351" s="988">
        <v>2.0250221E7</v>
      </c>
      <c r="C1351" s="988" t="s">
        <v>164</v>
      </c>
      <c r="D1351" s="988">
        <v>1.0</v>
      </c>
      <c r="E1351" s="988">
        <v>1.0</v>
      </c>
    </row>
    <row r="1352">
      <c r="A1352" s="988" t="s">
        <v>5309</v>
      </c>
      <c r="B1352" s="988">
        <v>2.0250222E7</v>
      </c>
      <c r="C1352" s="988" t="s">
        <v>5286</v>
      </c>
      <c r="D1352" s="988">
        <v>1.0</v>
      </c>
      <c r="E1352" s="988">
        <v>1.0</v>
      </c>
    </row>
    <row r="1353">
      <c r="A1353" s="988" t="s">
        <v>5309</v>
      </c>
      <c r="B1353" s="988">
        <v>2.0250224E7</v>
      </c>
      <c r="C1353" s="988" t="s">
        <v>5286</v>
      </c>
      <c r="D1353" s="988">
        <v>1.0</v>
      </c>
      <c r="E1353" s="988">
        <v>1.0</v>
      </c>
    </row>
    <row r="1354">
      <c r="A1354" s="988" t="s">
        <v>5309</v>
      </c>
      <c r="B1354" s="988">
        <v>2.0250226E7</v>
      </c>
      <c r="C1354" s="988" t="s">
        <v>5286</v>
      </c>
      <c r="D1354" s="988">
        <v>1.0</v>
      </c>
      <c r="E1354" s="988">
        <v>3.0</v>
      </c>
    </row>
    <row r="1355">
      <c r="A1355" s="988" t="s">
        <v>5309</v>
      </c>
      <c r="B1355" s="988">
        <v>2.0250226E7</v>
      </c>
      <c r="C1355" s="988" t="s">
        <v>5218</v>
      </c>
      <c r="D1355" s="988">
        <v>1.0</v>
      </c>
      <c r="E1355" s="988">
        <v>1.0</v>
      </c>
    </row>
    <row r="1356">
      <c r="A1356" s="988" t="s">
        <v>5309</v>
      </c>
      <c r="B1356" s="988">
        <v>2.0250227E7</v>
      </c>
      <c r="C1356" s="988" t="s">
        <v>5286</v>
      </c>
      <c r="D1356" s="988">
        <v>1.0</v>
      </c>
      <c r="E1356" s="988">
        <v>1.0</v>
      </c>
    </row>
    <row r="1357">
      <c r="A1357" s="988" t="s">
        <v>5309</v>
      </c>
      <c r="B1357" s="988">
        <v>2.0250228E7</v>
      </c>
      <c r="C1357" s="988" t="s">
        <v>5286</v>
      </c>
      <c r="D1357" s="988">
        <v>1.0</v>
      </c>
      <c r="E1357" s="988">
        <v>1.0</v>
      </c>
    </row>
    <row r="1358">
      <c r="A1358" s="988" t="s">
        <v>5309</v>
      </c>
      <c r="B1358" s="988">
        <v>2.0250228E7</v>
      </c>
      <c r="C1358" s="988" t="s">
        <v>5218</v>
      </c>
      <c r="D1358" s="988">
        <v>1.0</v>
      </c>
      <c r="E1358" s="988">
        <v>1.0</v>
      </c>
    </row>
    <row r="1359">
      <c r="A1359" s="988" t="s">
        <v>5309</v>
      </c>
      <c r="B1359" s="988">
        <v>2.0250302E7</v>
      </c>
      <c r="C1359" s="988" t="s">
        <v>5286</v>
      </c>
      <c r="D1359" s="988">
        <v>1.0</v>
      </c>
      <c r="E1359" s="988">
        <v>1.0</v>
      </c>
    </row>
    <row r="1360">
      <c r="A1360" s="988" t="s">
        <v>5309</v>
      </c>
      <c r="B1360" s="988">
        <v>2.0250303E7</v>
      </c>
      <c r="C1360" s="988" t="s">
        <v>5286</v>
      </c>
      <c r="D1360" s="988">
        <v>1.0</v>
      </c>
      <c r="E1360" s="988">
        <v>1.0</v>
      </c>
    </row>
    <row r="1361">
      <c r="A1361" s="988" t="s">
        <v>5309</v>
      </c>
      <c r="B1361" s="988">
        <v>2.0250305E7</v>
      </c>
      <c r="C1361" s="988" t="s">
        <v>5286</v>
      </c>
      <c r="D1361" s="988">
        <v>1.0</v>
      </c>
      <c r="E1361" s="988">
        <v>2.0</v>
      </c>
    </row>
    <row r="1362">
      <c r="A1362" s="988" t="s">
        <v>5309</v>
      </c>
      <c r="B1362" s="988">
        <v>2.0250305E7</v>
      </c>
      <c r="C1362" s="988" t="s">
        <v>5218</v>
      </c>
      <c r="D1362" s="988">
        <v>1.0</v>
      </c>
      <c r="E1362" s="988">
        <v>1.0</v>
      </c>
    </row>
    <row r="1363">
      <c r="A1363" s="988" t="s">
        <v>5309</v>
      </c>
      <c r="B1363" s="988">
        <v>2.0250306E7</v>
      </c>
      <c r="C1363" s="988" t="s">
        <v>5286</v>
      </c>
      <c r="D1363" s="988">
        <v>1.0</v>
      </c>
      <c r="E1363" s="988">
        <v>1.0</v>
      </c>
    </row>
    <row r="1364">
      <c r="A1364" s="988" t="s">
        <v>5309</v>
      </c>
      <c r="B1364" s="988">
        <v>2.0250306E7</v>
      </c>
      <c r="C1364" s="988" t="s">
        <v>164</v>
      </c>
      <c r="D1364" s="988">
        <v>1.0</v>
      </c>
      <c r="E1364" s="988">
        <v>1.0</v>
      </c>
    </row>
    <row r="1365">
      <c r="A1365" s="988" t="s">
        <v>5309</v>
      </c>
      <c r="B1365" s="988">
        <v>2.0250306E7</v>
      </c>
      <c r="C1365" s="1063" t="s">
        <v>5189</v>
      </c>
      <c r="D1365" s="988">
        <v>1.0</v>
      </c>
      <c r="E1365" s="988">
        <v>1.0</v>
      </c>
    </row>
    <row r="1366">
      <c r="A1366" s="988" t="s">
        <v>5309</v>
      </c>
      <c r="B1366" s="988">
        <v>2.0250306E7</v>
      </c>
      <c r="C1366" s="1063" t="s">
        <v>5182</v>
      </c>
      <c r="D1366" s="988">
        <v>1.0</v>
      </c>
      <c r="E1366" s="988">
        <v>1.0</v>
      </c>
    </row>
    <row r="1367">
      <c r="A1367" s="988" t="s">
        <v>5309</v>
      </c>
      <c r="B1367" s="988">
        <v>2.0250311E7</v>
      </c>
      <c r="C1367" s="988" t="s">
        <v>5286</v>
      </c>
      <c r="D1367" s="988">
        <v>1.0</v>
      </c>
      <c r="E1367" s="988">
        <v>3.0</v>
      </c>
    </row>
    <row r="1368">
      <c r="A1368" s="988" t="s">
        <v>5309</v>
      </c>
      <c r="B1368" s="988">
        <v>2.0250312E7</v>
      </c>
      <c r="C1368" s="988" t="s">
        <v>5286</v>
      </c>
      <c r="D1368" s="988">
        <v>1.0</v>
      </c>
      <c r="E1368" s="988">
        <v>2.0</v>
      </c>
    </row>
    <row r="1369">
      <c r="A1369" s="988" t="s">
        <v>5309</v>
      </c>
      <c r="B1369" s="988">
        <v>2.0250313E7</v>
      </c>
      <c r="C1369" s="988" t="s">
        <v>5286</v>
      </c>
      <c r="D1369" s="988">
        <v>1.0</v>
      </c>
      <c r="E1369" s="988">
        <v>1.0</v>
      </c>
    </row>
    <row r="1370">
      <c r="A1370" s="988" t="s">
        <v>5309</v>
      </c>
      <c r="B1370" s="988">
        <v>2.0250314E7</v>
      </c>
      <c r="C1370" s="988" t="s">
        <v>5286</v>
      </c>
      <c r="D1370" s="988">
        <v>1.0</v>
      </c>
      <c r="E1370" s="988">
        <v>1.0</v>
      </c>
    </row>
    <row r="1371">
      <c r="A1371" s="988" t="s">
        <v>5309</v>
      </c>
      <c r="B1371" s="988">
        <v>2.0250315E7</v>
      </c>
      <c r="C1371" s="988" t="s">
        <v>5286</v>
      </c>
      <c r="D1371" s="988">
        <v>1.0</v>
      </c>
      <c r="E1371" s="988">
        <v>2.0</v>
      </c>
    </row>
    <row r="1372">
      <c r="A1372" s="988" t="s">
        <v>5309</v>
      </c>
      <c r="B1372" s="988">
        <v>2.0250316E7</v>
      </c>
      <c r="C1372" s="988" t="s">
        <v>5286</v>
      </c>
      <c r="D1372" s="988">
        <v>1.0</v>
      </c>
      <c r="E1372" s="988">
        <v>2.0</v>
      </c>
    </row>
    <row r="1373">
      <c r="A1373" s="988" t="s">
        <v>5309</v>
      </c>
      <c r="B1373" s="988">
        <v>2.0250316E7</v>
      </c>
      <c r="C1373" s="1063" t="s">
        <v>5146</v>
      </c>
      <c r="D1373" s="988">
        <v>1.0</v>
      </c>
      <c r="E1373" s="988">
        <v>1.0</v>
      </c>
    </row>
    <row r="1374">
      <c r="A1374" s="988" t="s">
        <v>5309</v>
      </c>
      <c r="B1374" s="988">
        <v>2.0250317E7</v>
      </c>
      <c r="C1374" s="988" t="s">
        <v>5286</v>
      </c>
      <c r="D1374" s="988">
        <v>1.0</v>
      </c>
      <c r="E1374" s="988">
        <v>1.0</v>
      </c>
    </row>
    <row r="1375">
      <c r="A1375" s="988" t="s">
        <v>5309</v>
      </c>
      <c r="B1375" s="988">
        <v>2.0250318E7</v>
      </c>
      <c r="C1375" s="988" t="s">
        <v>5286</v>
      </c>
      <c r="D1375" s="988">
        <v>1.0</v>
      </c>
      <c r="E1375" s="988">
        <v>2.0</v>
      </c>
    </row>
    <row r="1376">
      <c r="A1376" s="988" t="s">
        <v>5309</v>
      </c>
      <c r="B1376" s="988">
        <v>2.0250319E7</v>
      </c>
      <c r="C1376" s="988" t="s">
        <v>5286</v>
      </c>
      <c r="D1376" s="988">
        <v>1.0</v>
      </c>
      <c r="E1376" s="988">
        <v>2.0</v>
      </c>
    </row>
    <row r="1377">
      <c r="A1377" s="988" t="s">
        <v>5309</v>
      </c>
      <c r="B1377" s="988">
        <v>2.0250319E7</v>
      </c>
      <c r="C1377" s="1063" t="s">
        <v>5137</v>
      </c>
      <c r="D1377" s="988">
        <v>1.0</v>
      </c>
      <c r="E1377" s="988">
        <v>1.0</v>
      </c>
    </row>
    <row r="1378">
      <c r="A1378" s="988" t="s">
        <v>5309</v>
      </c>
      <c r="B1378" s="988">
        <v>2.025032E7</v>
      </c>
      <c r="C1378" s="988" t="s">
        <v>5286</v>
      </c>
      <c r="D1378" s="988">
        <v>1.0</v>
      </c>
      <c r="E1378" s="988">
        <v>1.0</v>
      </c>
    </row>
    <row r="1379">
      <c r="A1379" s="988" t="s">
        <v>5309</v>
      </c>
      <c r="B1379" s="988">
        <v>2.0250323E7</v>
      </c>
      <c r="C1379" s="988" t="s">
        <v>5286</v>
      </c>
      <c r="D1379" s="988">
        <v>1.0</v>
      </c>
      <c r="E1379" s="988">
        <v>1.0</v>
      </c>
    </row>
    <row r="1380">
      <c r="A1380" s="988" t="s">
        <v>5309</v>
      </c>
      <c r="B1380" s="988">
        <v>2.0250325E7</v>
      </c>
      <c r="C1380" s="988" t="s">
        <v>5286</v>
      </c>
      <c r="D1380" s="988">
        <v>1.0</v>
      </c>
      <c r="E1380" s="988">
        <v>1.0</v>
      </c>
    </row>
    <row r="1381">
      <c r="A1381" s="988" t="s">
        <v>5309</v>
      </c>
      <c r="B1381" s="988">
        <v>2.0250327E7</v>
      </c>
      <c r="C1381" s="988" t="s">
        <v>5286</v>
      </c>
      <c r="D1381" s="988">
        <v>1.0</v>
      </c>
      <c r="E1381" s="988">
        <v>1.0</v>
      </c>
    </row>
    <row r="1382">
      <c r="A1382" s="988" t="s">
        <v>5309</v>
      </c>
      <c r="B1382" s="988">
        <v>2.0250329E7</v>
      </c>
      <c r="C1382" s="988" t="s">
        <v>5286</v>
      </c>
      <c r="D1382" s="988">
        <v>1.0</v>
      </c>
      <c r="E1382" s="988">
        <v>1.0</v>
      </c>
    </row>
    <row r="1383">
      <c r="A1383" s="988" t="s">
        <v>5309</v>
      </c>
      <c r="B1383" s="988">
        <v>2.025033E7</v>
      </c>
      <c r="C1383" s="988" t="s">
        <v>5286</v>
      </c>
      <c r="D1383" s="988">
        <v>1.0</v>
      </c>
      <c r="E1383" s="988">
        <v>1.0</v>
      </c>
    </row>
    <row r="1384">
      <c r="A1384" s="988" t="s">
        <v>5309</v>
      </c>
      <c r="B1384" s="988">
        <v>2.025033E7</v>
      </c>
      <c r="C1384" s="988" t="s">
        <v>5218</v>
      </c>
      <c r="D1384" s="988">
        <v>1.0</v>
      </c>
      <c r="E1384" s="988">
        <v>1.0</v>
      </c>
    </row>
    <row r="1385">
      <c r="A1385" s="988" t="s">
        <v>5309</v>
      </c>
      <c r="B1385" s="988">
        <v>2.0250331E7</v>
      </c>
      <c r="C1385" s="988" t="s">
        <v>5218</v>
      </c>
      <c r="D1385" s="988">
        <v>1.0</v>
      </c>
      <c r="E1385" s="988">
        <v>1.0</v>
      </c>
    </row>
    <row r="1386">
      <c r="A1386" s="988" t="s">
        <v>5309</v>
      </c>
      <c r="B1386" s="988">
        <v>2.0250401E7</v>
      </c>
      <c r="C1386" s="988" t="s">
        <v>5286</v>
      </c>
      <c r="D1386" s="988">
        <v>1.0</v>
      </c>
      <c r="E1386" s="988">
        <v>2.0</v>
      </c>
    </row>
    <row r="1387">
      <c r="A1387" s="988" t="s">
        <v>5309</v>
      </c>
      <c r="B1387" s="988">
        <v>2.0250404E7</v>
      </c>
      <c r="C1387" s="988" t="s">
        <v>5286</v>
      </c>
      <c r="D1387" s="988">
        <v>1.0</v>
      </c>
      <c r="E1387" s="988">
        <v>3.0</v>
      </c>
    </row>
    <row r="1388">
      <c r="A1388" s="988" t="s">
        <v>5309</v>
      </c>
      <c r="B1388" s="988">
        <v>2.0250405E7</v>
      </c>
      <c r="C1388" s="988" t="s">
        <v>5286</v>
      </c>
      <c r="D1388" s="988">
        <v>1.0</v>
      </c>
      <c r="E1388" s="988">
        <v>1.0</v>
      </c>
    </row>
    <row r="1389">
      <c r="A1389" s="988" t="s">
        <v>5309</v>
      </c>
      <c r="B1389" s="988">
        <v>2.0250406E7</v>
      </c>
      <c r="C1389" s="988" t="s">
        <v>5286</v>
      </c>
      <c r="D1389" s="988">
        <v>1.0</v>
      </c>
      <c r="E1389" s="988">
        <v>1.0</v>
      </c>
    </row>
    <row r="1390">
      <c r="A1390" s="988" t="s">
        <v>5309</v>
      </c>
      <c r="B1390" s="988">
        <v>2.0250408E7</v>
      </c>
      <c r="C1390" s="988" t="s">
        <v>5286</v>
      </c>
      <c r="D1390" s="988">
        <v>1.0</v>
      </c>
      <c r="E1390" s="988">
        <v>3.0</v>
      </c>
    </row>
    <row r="1391">
      <c r="A1391" s="988" t="s">
        <v>5309</v>
      </c>
      <c r="B1391" s="988">
        <v>2.025041E7</v>
      </c>
      <c r="C1391" s="988" t="s">
        <v>5286</v>
      </c>
      <c r="D1391" s="988">
        <v>1.0</v>
      </c>
      <c r="E1391" s="988">
        <v>2.0</v>
      </c>
    </row>
    <row r="1392">
      <c r="A1392" s="988" t="s">
        <v>5309</v>
      </c>
      <c r="B1392" s="988">
        <v>2.0250411E7</v>
      </c>
      <c r="C1392" s="988" t="s">
        <v>5286</v>
      </c>
      <c r="D1392" s="988">
        <v>1.0</v>
      </c>
      <c r="E1392" s="988">
        <v>1.0</v>
      </c>
    </row>
    <row r="1393">
      <c r="A1393" s="988" t="s">
        <v>5309</v>
      </c>
      <c r="B1393" s="988">
        <v>2.0250412E7</v>
      </c>
      <c r="C1393" s="988" t="s">
        <v>5286</v>
      </c>
      <c r="D1393" s="988">
        <v>1.0</v>
      </c>
      <c r="E1393" s="988">
        <v>4.0</v>
      </c>
    </row>
    <row r="1394">
      <c r="A1394" s="988" t="s">
        <v>5309</v>
      </c>
      <c r="B1394" s="988">
        <v>2.0250415E7</v>
      </c>
      <c r="C1394" s="988" t="s">
        <v>5286</v>
      </c>
      <c r="D1394" s="988">
        <v>1.0</v>
      </c>
      <c r="E1394" s="988">
        <v>2.0</v>
      </c>
    </row>
    <row r="1395">
      <c r="A1395" s="988" t="s">
        <v>5309</v>
      </c>
      <c r="B1395" s="988">
        <v>2.0250416E7</v>
      </c>
      <c r="C1395" s="988" t="s">
        <v>5286</v>
      </c>
      <c r="D1395" s="988">
        <v>1.0</v>
      </c>
      <c r="E1395" s="988">
        <v>1.0</v>
      </c>
    </row>
    <row r="1396">
      <c r="A1396" s="988" t="s">
        <v>5309</v>
      </c>
      <c r="B1396" s="988">
        <v>2.0250417E7</v>
      </c>
      <c r="C1396" s="988" t="s">
        <v>5286</v>
      </c>
      <c r="D1396" s="988">
        <v>1.0</v>
      </c>
      <c r="E1396" s="988">
        <v>3.0</v>
      </c>
    </row>
    <row r="1397">
      <c r="A1397" s="988" t="s">
        <v>5309</v>
      </c>
      <c r="B1397" s="988">
        <v>2.0250421E7</v>
      </c>
      <c r="C1397" s="988" t="s">
        <v>164</v>
      </c>
      <c r="D1397" s="988">
        <v>1.0</v>
      </c>
      <c r="E1397" s="988">
        <v>1.0</v>
      </c>
    </row>
    <row r="1398">
      <c r="A1398" s="988" t="s">
        <v>5309</v>
      </c>
      <c r="B1398" s="988">
        <v>2.0250422E7</v>
      </c>
      <c r="C1398" s="988" t="s">
        <v>5286</v>
      </c>
      <c r="D1398" s="988">
        <v>1.0</v>
      </c>
      <c r="E1398" s="988">
        <v>2.0</v>
      </c>
    </row>
    <row r="1399">
      <c r="A1399" s="988" t="s">
        <v>5309</v>
      </c>
      <c r="B1399" s="988">
        <v>2.0250423E7</v>
      </c>
      <c r="C1399" s="988" t="s">
        <v>5286</v>
      </c>
      <c r="D1399" s="988">
        <v>1.0</v>
      </c>
      <c r="E1399" s="988">
        <v>1.0</v>
      </c>
    </row>
    <row r="1400">
      <c r="A1400" s="988" t="s">
        <v>5309</v>
      </c>
      <c r="B1400" s="988">
        <v>2.0250423E7</v>
      </c>
      <c r="C1400" s="1063" t="s">
        <v>5182</v>
      </c>
      <c r="D1400" s="988">
        <v>1.0</v>
      </c>
      <c r="E1400" s="988">
        <v>1.0</v>
      </c>
    </row>
    <row r="1401">
      <c r="A1401" s="988" t="s">
        <v>5309</v>
      </c>
      <c r="B1401" s="988">
        <v>2.0250424E7</v>
      </c>
      <c r="C1401" s="988" t="s">
        <v>5286</v>
      </c>
      <c r="D1401" s="988">
        <v>1.0</v>
      </c>
      <c r="E1401" s="988">
        <v>1.0</v>
      </c>
    </row>
    <row r="1402">
      <c r="A1402" s="988" t="s">
        <v>5309</v>
      </c>
      <c r="B1402" s="988">
        <v>2.0250425E7</v>
      </c>
      <c r="C1402" s="988" t="s">
        <v>5286</v>
      </c>
      <c r="D1402" s="988">
        <v>1.0</v>
      </c>
      <c r="E1402" s="988">
        <v>2.0</v>
      </c>
    </row>
    <row r="1403">
      <c r="A1403" s="988" t="s">
        <v>5309</v>
      </c>
      <c r="B1403" s="988">
        <v>2.0250425E7</v>
      </c>
      <c r="C1403" s="988" t="s">
        <v>5218</v>
      </c>
      <c r="D1403" s="988">
        <v>1.0</v>
      </c>
      <c r="E1403" s="988">
        <v>1.0</v>
      </c>
    </row>
    <row r="1404">
      <c r="A1404" s="988" t="s">
        <v>5309</v>
      </c>
      <c r="B1404" s="988">
        <v>2.0250427E7</v>
      </c>
      <c r="C1404" s="988" t="s">
        <v>5286</v>
      </c>
      <c r="D1404" s="988">
        <v>1.0</v>
      </c>
      <c r="E1404" s="988">
        <v>1.0</v>
      </c>
    </row>
    <row r="1405">
      <c r="A1405" s="988" t="s">
        <v>5309</v>
      </c>
      <c r="B1405" s="988">
        <v>2.0250429E7</v>
      </c>
      <c r="C1405" s="988" t="s">
        <v>5218</v>
      </c>
      <c r="D1405" s="988">
        <v>1.0</v>
      </c>
      <c r="E1405" s="988">
        <v>1.0</v>
      </c>
    </row>
    <row r="1406">
      <c r="A1406" s="988" t="s">
        <v>5309</v>
      </c>
      <c r="B1406" s="988">
        <v>2.025043E7</v>
      </c>
      <c r="C1406" s="988" t="s">
        <v>5286</v>
      </c>
      <c r="D1406" s="988">
        <v>1.0</v>
      </c>
      <c r="E1406" s="988">
        <v>1.0</v>
      </c>
    </row>
    <row r="1407">
      <c r="A1407" s="988" t="s">
        <v>5309</v>
      </c>
      <c r="B1407" s="988">
        <v>2.0250505E7</v>
      </c>
      <c r="C1407" s="988" t="s">
        <v>5286</v>
      </c>
      <c r="D1407" s="988">
        <v>1.0</v>
      </c>
      <c r="E1407" s="988">
        <v>1.0</v>
      </c>
    </row>
    <row r="1408">
      <c r="A1408" s="988" t="s">
        <v>5309</v>
      </c>
      <c r="B1408" s="988">
        <v>2.0250506E7</v>
      </c>
      <c r="C1408" s="988" t="s">
        <v>5286</v>
      </c>
      <c r="D1408" s="988">
        <v>1.0</v>
      </c>
      <c r="E1408" s="988">
        <v>2.0</v>
      </c>
    </row>
    <row r="1409">
      <c r="A1409" s="988" t="s">
        <v>5309</v>
      </c>
      <c r="B1409" s="988">
        <v>2.0250509E7</v>
      </c>
      <c r="C1409" s="988" t="s">
        <v>5286</v>
      </c>
      <c r="D1409" s="988">
        <v>1.0</v>
      </c>
      <c r="E1409" s="988">
        <v>1.0</v>
      </c>
    </row>
    <row r="1410">
      <c r="A1410" s="988" t="s">
        <v>5309</v>
      </c>
      <c r="B1410" s="988">
        <v>2.025051E7</v>
      </c>
      <c r="C1410" s="988" t="s">
        <v>5286</v>
      </c>
      <c r="D1410" s="988">
        <v>1.0</v>
      </c>
      <c r="E1410" s="988">
        <v>1.0</v>
      </c>
    </row>
    <row r="1411">
      <c r="A1411" s="988" t="s">
        <v>5309</v>
      </c>
      <c r="B1411" s="988">
        <v>2.0250512E7</v>
      </c>
      <c r="C1411" s="988" t="s">
        <v>5286</v>
      </c>
      <c r="D1411" s="988">
        <v>1.0</v>
      </c>
      <c r="E1411" s="988">
        <v>1.0</v>
      </c>
    </row>
    <row r="1412">
      <c r="A1412" s="988" t="s">
        <v>5309</v>
      </c>
      <c r="B1412" s="988">
        <v>2.0250513E7</v>
      </c>
      <c r="C1412" s="988" t="s">
        <v>5286</v>
      </c>
      <c r="D1412" s="988">
        <v>1.0</v>
      </c>
      <c r="E1412" s="988">
        <v>2.0</v>
      </c>
    </row>
    <row r="1413">
      <c r="A1413" s="988" t="s">
        <v>5309</v>
      </c>
      <c r="B1413" s="988">
        <v>2.0250514E7</v>
      </c>
      <c r="C1413" s="988" t="s">
        <v>5286</v>
      </c>
      <c r="D1413" s="988">
        <v>1.0</v>
      </c>
      <c r="E1413" s="988">
        <v>1.0</v>
      </c>
    </row>
    <row r="1414">
      <c r="A1414" s="988" t="s">
        <v>5309</v>
      </c>
      <c r="B1414" s="988">
        <v>2.0250515E7</v>
      </c>
      <c r="C1414" s="988" t="s">
        <v>5286</v>
      </c>
      <c r="D1414" s="988">
        <v>1.0</v>
      </c>
      <c r="E1414" s="988">
        <v>1.0</v>
      </c>
    </row>
    <row r="1415">
      <c r="A1415" s="988" t="s">
        <v>5309</v>
      </c>
      <c r="B1415" s="988">
        <v>2.0250516E7</v>
      </c>
      <c r="C1415" s="988" t="s">
        <v>5286</v>
      </c>
      <c r="D1415" s="988">
        <v>1.0</v>
      </c>
      <c r="E1415" s="988">
        <v>1.0</v>
      </c>
    </row>
    <row r="1416">
      <c r="A1416" s="988" t="s">
        <v>5309</v>
      </c>
      <c r="B1416" s="988">
        <v>2.0250517E7</v>
      </c>
      <c r="C1416" s="988" t="s">
        <v>5286</v>
      </c>
      <c r="D1416" s="988">
        <v>1.0</v>
      </c>
      <c r="E1416" s="988">
        <v>1.0</v>
      </c>
    </row>
    <row r="1417">
      <c r="A1417" s="988" t="s">
        <v>5309</v>
      </c>
      <c r="B1417" s="988">
        <v>2.0250518E7</v>
      </c>
      <c r="C1417" s="988" t="s">
        <v>5286</v>
      </c>
      <c r="D1417" s="988">
        <v>1.0</v>
      </c>
      <c r="E1417" s="988">
        <v>1.0</v>
      </c>
    </row>
    <row r="1418">
      <c r="A1418" s="988" t="s">
        <v>5309</v>
      </c>
      <c r="B1418" s="988">
        <v>2.0250519E7</v>
      </c>
      <c r="C1418" s="988" t="s">
        <v>5286</v>
      </c>
      <c r="D1418" s="988">
        <v>1.0</v>
      </c>
      <c r="E1418" s="988">
        <v>1.0</v>
      </c>
    </row>
    <row r="1419">
      <c r="A1419" s="988" t="s">
        <v>5309</v>
      </c>
      <c r="B1419" s="988">
        <v>2.025052E7</v>
      </c>
      <c r="C1419" s="988" t="s">
        <v>5286</v>
      </c>
      <c r="D1419" s="988">
        <v>1.0</v>
      </c>
      <c r="E1419" s="988">
        <v>3.0</v>
      </c>
    </row>
    <row r="1420">
      <c r="A1420" s="988" t="s">
        <v>5309</v>
      </c>
      <c r="B1420" s="988">
        <v>2.0250521E7</v>
      </c>
      <c r="C1420" s="988" t="s">
        <v>5286</v>
      </c>
      <c r="D1420" s="988">
        <v>1.0</v>
      </c>
      <c r="E1420" s="988">
        <v>2.0</v>
      </c>
    </row>
    <row r="1421">
      <c r="A1421" s="988" t="s">
        <v>5309</v>
      </c>
      <c r="B1421" s="988">
        <v>2.0250522E7</v>
      </c>
      <c r="C1421" s="988" t="s">
        <v>5286</v>
      </c>
      <c r="D1421" s="988">
        <v>1.0</v>
      </c>
      <c r="E1421" s="988">
        <v>1.0</v>
      </c>
    </row>
    <row r="1422">
      <c r="A1422" s="988" t="s">
        <v>5309</v>
      </c>
      <c r="B1422" s="988">
        <v>2.0250523E7</v>
      </c>
      <c r="C1422" s="988" t="s">
        <v>5286</v>
      </c>
      <c r="D1422" s="988">
        <v>1.0</v>
      </c>
      <c r="E1422" s="988">
        <v>1.0</v>
      </c>
    </row>
    <row r="1423">
      <c r="A1423" s="988" t="s">
        <v>5309</v>
      </c>
      <c r="B1423" s="988">
        <v>2.0250524E7</v>
      </c>
      <c r="C1423" s="988" t="s">
        <v>164</v>
      </c>
      <c r="D1423" s="988">
        <v>1.0</v>
      </c>
      <c r="E1423" s="988">
        <v>1.0</v>
      </c>
    </row>
    <row r="1424">
      <c r="A1424" s="988" t="s">
        <v>5309</v>
      </c>
      <c r="B1424" s="988">
        <v>2.0250527E7</v>
      </c>
      <c r="C1424" s="988" t="s">
        <v>164</v>
      </c>
      <c r="D1424" s="988">
        <v>1.0</v>
      </c>
      <c r="E1424" s="988">
        <v>1.0</v>
      </c>
    </row>
    <row r="1425">
      <c r="A1425" s="988" t="s">
        <v>5309</v>
      </c>
      <c r="B1425" s="988">
        <v>2.0250529E7</v>
      </c>
      <c r="C1425" s="988" t="s">
        <v>5286</v>
      </c>
      <c r="D1425" s="988">
        <v>1.0</v>
      </c>
      <c r="E1425" s="988">
        <v>1.0</v>
      </c>
    </row>
    <row r="1426">
      <c r="A1426" s="988" t="s">
        <v>5309</v>
      </c>
      <c r="B1426" s="988">
        <v>2.025053E7</v>
      </c>
      <c r="C1426" s="988" t="s">
        <v>5286</v>
      </c>
      <c r="D1426" s="988">
        <v>1.0</v>
      </c>
      <c r="E1426" s="988">
        <v>2.0</v>
      </c>
    </row>
    <row r="1427">
      <c r="A1427" s="988" t="s">
        <v>5309</v>
      </c>
      <c r="B1427" s="988">
        <v>2.0250604E7</v>
      </c>
      <c r="C1427" s="988" t="s">
        <v>5286</v>
      </c>
      <c r="D1427" s="988">
        <v>1.0</v>
      </c>
      <c r="E1427" s="988">
        <v>2.0</v>
      </c>
    </row>
    <row r="1428">
      <c r="A1428" s="988" t="s">
        <v>5309</v>
      </c>
      <c r="B1428" s="988">
        <v>2.0250605E7</v>
      </c>
      <c r="C1428" s="988" t="s">
        <v>5286</v>
      </c>
      <c r="D1428" s="988">
        <v>1.0</v>
      </c>
      <c r="E1428" s="988">
        <v>6.0</v>
      </c>
    </row>
    <row r="1429">
      <c r="A1429" s="988" t="s">
        <v>5309</v>
      </c>
      <c r="B1429" s="988">
        <v>2.0250606E7</v>
      </c>
      <c r="C1429" s="988" t="s">
        <v>5286</v>
      </c>
      <c r="D1429" s="988">
        <v>1.0</v>
      </c>
      <c r="E1429" s="988">
        <v>2.0</v>
      </c>
    </row>
    <row r="1430">
      <c r="A1430" s="988" t="s">
        <v>5309</v>
      </c>
      <c r="B1430" s="988">
        <v>2.0250607E7</v>
      </c>
      <c r="C1430" s="988" t="s">
        <v>5286</v>
      </c>
      <c r="D1430" s="988">
        <v>1.0</v>
      </c>
      <c r="E1430" s="988">
        <v>1.0</v>
      </c>
    </row>
    <row r="1431">
      <c r="A1431" s="988" t="s">
        <v>5309</v>
      </c>
      <c r="B1431" s="988">
        <v>2.0250608E7</v>
      </c>
      <c r="C1431" s="988" t="s">
        <v>5286</v>
      </c>
      <c r="D1431" s="988">
        <v>1.0</v>
      </c>
      <c r="E1431" s="988">
        <v>1.0</v>
      </c>
    </row>
    <row r="1432">
      <c r="A1432" s="988" t="s">
        <v>5309</v>
      </c>
      <c r="B1432" s="988">
        <v>2.025061E7</v>
      </c>
      <c r="C1432" s="988" t="s">
        <v>5286</v>
      </c>
      <c r="D1432" s="988">
        <v>1.0</v>
      </c>
      <c r="E1432" s="988">
        <v>2.0</v>
      </c>
    </row>
    <row r="1433">
      <c r="A1433" s="988" t="s">
        <v>5309</v>
      </c>
      <c r="B1433" s="988">
        <v>2.0250611E7</v>
      </c>
      <c r="C1433" s="988" t="s">
        <v>5286</v>
      </c>
      <c r="D1433" s="988">
        <v>1.0</v>
      </c>
      <c r="E1433" s="988">
        <v>1.0</v>
      </c>
    </row>
    <row r="1434">
      <c r="A1434" s="988" t="s">
        <v>5309</v>
      </c>
      <c r="B1434" s="988">
        <v>2.0250611E7</v>
      </c>
      <c r="C1434" s="988" t="s">
        <v>164</v>
      </c>
      <c r="D1434" s="988">
        <v>1.0</v>
      </c>
      <c r="E1434" s="988">
        <v>1.0</v>
      </c>
    </row>
    <row r="1435">
      <c r="A1435" s="988" t="s">
        <v>5309</v>
      </c>
      <c r="B1435" s="988">
        <v>2.0250612E7</v>
      </c>
      <c r="C1435" s="988" t="s">
        <v>5286</v>
      </c>
      <c r="D1435" s="988">
        <v>1.0</v>
      </c>
      <c r="E1435" s="988">
        <v>1.0</v>
      </c>
    </row>
    <row r="1436">
      <c r="A1436" s="988" t="s">
        <v>5309</v>
      </c>
      <c r="B1436" s="988">
        <v>2.0250613E7</v>
      </c>
      <c r="C1436" s="988" t="s">
        <v>5286</v>
      </c>
      <c r="D1436" s="988">
        <v>1.0</v>
      </c>
      <c r="E1436" s="988">
        <v>1.0</v>
      </c>
    </row>
    <row r="1437">
      <c r="A1437" s="988" t="s">
        <v>5309</v>
      </c>
      <c r="B1437" s="988">
        <v>2.0250615E7</v>
      </c>
      <c r="C1437" s="988" t="s">
        <v>5286</v>
      </c>
      <c r="D1437" s="988">
        <v>1.0</v>
      </c>
      <c r="E1437" s="988">
        <v>1.0</v>
      </c>
    </row>
    <row r="1438">
      <c r="A1438" s="988" t="s">
        <v>5309</v>
      </c>
      <c r="B1438" s="988">
        <v>2.0250618E7</v>
      </c>
      <c r="C1438" s="988" t="s">
        <v>5286</v>
      </c>
      <c r="D1438" s="988">
        <v>1.0</v>
      </c>
      <c r="E1438" s="988">
        <v>2.0</v>
      </c>
    </row>
    <row r="1439">
      <c r="A1439" s="988" t="s">
        <v>5309</v>
      </c>
      <c r="B1439" s="988">
        <v>2.0250619E7</v>
      </c>
      <c r="C1439" s="988" t="s">
        <v>5286</v>
      </c>
      <c r="D1439" s="988">
        <v>1.0</v>
      </c>
      <c r="E1439" s="988">
        <v>2.0</v>
      </c>
    </row>
    <row r="1440">
      <c r="A1440" s="988" t="s">
        <v>5309</v>
      </c>
      <c r="B1440" s="988">
        <v>2.0250619E7</v>
      </c>
      <c r="C1440" s="988" t="s">
        <v>164</v>
      </c>
      <c r="D1440" s="988">
        <v>1.0</v>
      </c>
      <c r="E1440" s="988">
        <v>2.0</v>
      </c>
    </row>
    <row r="1441">
      <c r="A1441" s="988" t="s">
        <v>5309</v>
      </c>
      <c r="B1441" s="988">
        <v>2.025062E7</v>
      </c>
      <c r="C1441" s="988" t="s">
        <v>5286</v>
      </c>
      <c r="D1441" s="988">
        <v>1.0</v>
      </c>
      <c r="E1441" s="988">
        <v>2.0</v>
      </c>
    </row>
    <row r="1442">
      <c r="A1442" s="988" t="s">
        <v>5309</v>
      </c>
      <c r="B1442" s="988">
        <v>2.0250621E7</v>
      </c>
      <c r="C1442" s="988" t="s">
        <v>5286</v>
      </c>
      <c r="D1442" s="988">
        <v>1.0</v>
      </c>
      <c r="E1442" s="988">
        <v>2.0</v>
      </c>
    </row>
    <row r="1443">
      <c r="A1443" s="988" t="s">
        <v>5309</v>
      </c>
      <c r="B1443" s="988">
        <v>2.0250623E7</v>
      </c>
      <c r="C1443" s="988" t="s">
        <v>5286</v>
      </c>
      <c r="D1443" s="988">
        <v>1.0</v>
      </c>
      <c r="E1443" s="988">
        <v>2.0</v>
      </c>
    </row>
    <row r="1444">
      <c r="A1444" s="988" t="s">
        <v>5309</v>
      </c>
      <c r="B1444" s="988">
        <v>2.0250624E7</v>
      </c>
      <c r="C1444" s="988" t="s">
        <v>5286</v>
      </c>
      <c r="D1444" s="988">
        <v>1.0</v>
      </c>
      <c r="E1444" s="988">
        <v>1.0</v>
      </c>
    </row>
    <row r="1445">
      <c r="A1445" s="988" t="s">
        <v>5309</v>
      </c>
      <c r="B1445" s="988">
        <v>2.0250624E7</v>
      </c>
      <c r="C1445" s="988" t="s">
        <v>5218</v>
      </c>
      <c r="D1445" s="988">
        <v>1.0</v>
      </c>
      <c r="E1445" s="988">
        <v>1.0</v>
      </c>
    </row>
    <row r="1446">
      <c r="A1446" s="988" t="s">
        <v>5309</v>
      </c>
      <c r="B1446" s="988">
        <v>2.0250625E7</v>
      </c>
      <c r="C1446" s="988" t="s">
        <v>5286</v>
      </c>
      <c r="D1446" s="988">
        <v>1.0</v>
      </c>
      <c r="E1446" s="988">
        <v>4.0</v>
      </c>
    </row>
    <row r="1447">
      <c r="A1447" s="988" t="s">
        <v>5309</v>
      </c>
      <c r="B1447" s="988">
        <v>2.0250626E7</v>
      </c>
      <c r="C1447" s="988" t="s">
        <v>5286</v>
      </c>
      <c r="D1447" s="988">
        <v>1.0</v>
      </c>
      <c r="E1447" s="988">
        <v>5.0</v>
      </c>
    </row>
    <row r="1448">
      <c r="A1448" s="988" t="s">
        <v>5309</v>
      </c>
      <c r="B1448" s="988">
        <v>2.0250627E7</v>
      </c>
      <c r="C1448" s="988" t="s">
        <v>5286</v>
      </c>
      <c r="D1448" s="988">
        <v>1.0</v>
      </c>
      <c r="E1448" s="988">
        <v>2.0</v>
      </c>
    </row>
    <row r="1449">
      <c r="A1449" s="988" t="s">
        <v>5309</v>
      </c>
      <c r="B1449" s="988">
        <v>2.0250628E7</v>
      </c>
      <c r="C1449" s="988" t="s">
        <v>5286</v>
      </c>
      <c r="D1449" s="988">
        <v>1.0</v>
      </c>
      <c r="E1449" s="988">
        <v>6.0</v>
      </c>
    </row>
    <row r="1450">
      <c r="A1450" s="988" t="s">
        <v>5309</v>
      </c>
      <c r="B1450" s="988">
        <v>2.0250629E7</v>
      </c>
      <c r="C1450" s="988" t="s">
        <v>5286</v>
      </c>
      <c r="D1450" s="988">
        <v>1.0</v>
      </c>
      <c r="E1450" s="988">
        <v>4.0</v>
      </c>
    </row>
    <row r="1451">
      <c r="A1451" s="988" t="s">
        <v>5309</v>
      </c>
      <c r="B1451" s="988">
        <v>2.025063E7</v>
      </c>
      <c r="C1451" s="988" t="s">
        <v>5286</v>
      </c>
      <c r="D1451" s="988">
        <v>1.0</v>
      </c>
      <c r="E1451" s="988">
        <v>5.0</v>
      </c>
    </row>
    <row r="1452">
      <c r="A1452" s="988" t="s">
        <v>5309</v>
      </c>
      <c r="B1452" s="988">
        <v>2.0250701E7</v>
      </c>
      <c r="C1452" s="988" t="s">
        <v>5286</v>
      </c>
      <c r="D1452" s="988">
        <v>1.0</v>
      </c>
      <c r="E1452" s="988">
        <v>3.0</v>
      </c>
    </row>
    <row r="1453">
      <c r="A1453" s="988" t="s">
        <v>5309</v>
      </c>
      <c r="B1453" s="988">
        <v>2.0250701E7</v>
      </c>
      <c r="C1453" s="988" t="s">
        <v>164</v>
      </c>
      <c r="D1453" s="988">
        <v>1.0</v>
      </c>
      <c r="E1453" s="988">
        <v>1.0</v>
      </c>
    </row>
    <row r="1454">
      <c r="A1454" s="988" t="s">
        <v>5309</v>
      </c>
      <c r="B1454" s="988">
        <v>2.0250703E7</v>
      </c>
      <c r="C1454" s="988" t="s">
        <v>5286</v>
      </c>
      <c r="D1454" s="988">
        <v>1.0</v>
      </c>
      <c r="E1454" s="988">
        <v>8.0</v>
      </c>
    </row>
    <row r="1455">
      <c r="A1455" s="988" t="s">
        <v>5309</v>
      </c>
      <c r="B1455" s="988">
        <v>2.0250705E7</v>
      </c>
      <c r="C1455" s="988" t="s">
        <v>5286</v>
      </c>
      <c r="D1455" s="988">
        <v>1.0</v>
      </c>
      <c r="E1455" s="988">
        <v>5.0</v>
      </c>
    </row>
    <row r="1456">
      <c r="A1456" s="988" t="s">
        <v>5309</v>
      </c>
      <c r="B1456" s="988">
        <v>2.0250707E7</v>
      </c>
      <c r="C1456" s="1063" t="s">
        <v>5178</v>
      </c>
      <c r="D1456" s="988">
        <v>1.0</v>
      </c>
      <c r="E1456" s="988">
        <v>1.0</v>
      </c>
    </row>
    <row r="1457">
      <c r="A1457" s="988" t="s">
        <v>5309</v>
      </c>
      <c r="B1457" s="988">
        <v>2.025071E7</v>
      </c>
      <c r="C1457" s="988" t="s">
        <v>5286</v>
      </c>
      <c r="D1457" s="988">
        <v>1.0</v>
      </c>
      <c r="E1457" s="988">
        <v>1.0</v>
      </c>
    </row>
    <row r="1458">
      <c r="A1458" s="988" t="s">
        <v>5309</v>
      </c>
      <c r="B1458" s="988">
        <v>2.0250711E7</v>
      </c>
      <c r="C1458" s="988" t="s">
        <v>5286</v>
      </c>
      <c r="D1458" s="988">
        <v>1.0</v>
      </c>
      <c r="E1458" s="988">
        <v>1.0</v>
      </c>
    </row>
    <row r="1459">
      <c r="A1459" s="988" t="s">
        <v>5309</v>
      </c>
      <c r="B1459" s="988">
        <v>2.0250712E7</v>
      </c>
      <c r="C1459" s="988" t="s">
        <v>5286</v>
      </c>
      <c r="D1459" s="988">
        <v>1.0</v>
      </c>
      <c r="E1459" s="988">
        <v>3.0</v>
      </c>
    </row>
    <row r="1460">
      <c r="A1460" s="988" t="s">
        <v>5309</v>
      </c>
      <c r="B1460" s="988">
        <v>2.0250713E7</v>
      </c>
      <c r="C1460" s="988" t="s">
        <v>5286</v>
      </c>
      <c r="D1460" s="988">
        <v>1.0</v>
      </c>
      <c r="E1460" s="988">
        <v>2.0</v>
      </c>
    </row>
    <row r="1461">
      <c r="A1461" s="988" t="s">
        <v>5309</v>
      </c>
      <c r="B1461" s="988">
        <v>2.0250714E7</v>
      </c>
      <c r="C1461" s="988" t="s">
        <v>5286</v>
      </c>
      <c r="D1461" s="988">
        <v>1.0</v>
      </c>
      <c r="E1461" s="988">
        <v>1.0</v>
      </c>
    </row>
    <row r="1462">
      <c r="A1462" s="988" t="s">
        <v>5309</v>
      </c>
      <c r="B1462" s="988">
        <v>2.0250715E7</v>
      </c>
      <c r="C1462" s="988" t="s">
        <v>5286</v>
      </c>
      <c r="D1462" s="988">
        <v>1.0</v>
      </c>
      <c r="E1462" s="988">
        <v>1.0</v>
      </c>
    </row>
    <row r="1463">
      <c r="A1463" s="988" t="s">
        <v>5309</v>
      </c>
      <c r="B1463" s="988">
        <v>2.0250716E7</v>
      </c>
      <c r="C1463" s="988" t="s">
        <v>5286</v>
      </c>
      <c r="D1463" s="988">
        <v>1.0</v>
      </c>
      <c r="E1463" s="988">
        <v>1.0</v>
      </c>
    </row>
    <row r="1464">
      <c r="A1464" s="988" t="s">
        <v>5309</v>
      </c>
      <c r="B1464" s="988">
        <v>2.0250716E7</v>
      </c>
      <c r="C1464" s="988" t="s">
        <v>5218</v>
      </c>
      <c r="D1464" s="988">
        <v>1.0</v>
      </c>
      <c r="E1464" s="988">
        <v>1.0</v>
      </c>
    </row>
    <row r="1465">
      <c r="A1465" s="988" t="s">
        <v>5309</v>
      </c>
      <c r="B1465" s="988">
        <v>2.0250719E7</v>
      </c>
      <c r="C1465" s="988" t="s">
        <v>5286</v>
      </c>
      <c r="D1465" s="988">
        <v>1.0</v>
      </c>
      <c r="E1465" s="988">
        <v>2.0</v>
      </c>
    </row>
    <row r="1466">
      <c r="A1466" s="988" t="s">
        <v>5309</v>
      </c>
      <c r="B1466" s="988">
        <v>2.0250721E7</v>
      </c>
      <c r="C1466" s="988" t="s">
        <v>164</v>
      </c>
      <c r="D1466" s="988">
        <v>1.0</v>
      </c>
      <c r="E1466" s="988">
        <v>1.0</v>
      </c>
    </row>
    <row r="1467">
      <c r="A1467" s="988" t="s">
        <v>5309</v>
      </c>
      <c r="B1467" s="988">
        <v>2.0250723E7</v>
      </c>
      <c r="C1467" s="988" t="s">
        <v>5286</v>
      </c>
      <c r="D1467" s="988">
        <v>1.0</v>
      </c>
      <c r="E1467" s="988">
        <v>1.0</v>
      </c>
    </row>
    <row r="1468">
      <c r="A1468" s="988" t="s">
        <v>5309</v>
      </c>
      <c r="B1468" s="988">
        <v>2.0250724E7</v>
      </c>
      <c r="C1468" s="988" t="s">
        <v>5286</v>
      </c>
      <c r="D1468" s="988">
        <v>1.0</v>
      </c>
      <c r="E1468" s="988">
        <v>1.0</v>
      </c>
    </row>
    <row r="1469">
      <c r="A1469" s="988" t="s">
        <v>5309</v>
      </c>
      <c r="B1469" s="988">
        <v>2.0250725E7</v>
      </c>
      <c r="C1469" s="988" t="s">
        <v>5194</v>
      </c>
      <c r="D1469" s="988">
        <v>1.0</v>
      </c>
      <c r="E1469" s="988">
        <v>1.0</v>
      </c>
    </row>
    <row r="1470">
      <c r="A1470" s="988" t="s">
        <v>5309</v>
      </c>
      <c r="B1470" s="988">
        <v>2.0250726E7</v>
      </c>
      <c r="C1470" s="988" t="s">
        <v>5286</v>
      </c>
      <c r="D1470" s="988">
        <v>1.0</v>
      </c>
      <c r="E1470" s="988">
        <v>2.0</v>
      </c>
    </row>
    <row r="1471">
      <c r="A1471" s="988" t="s">
        <v>5309</v>
      </c>
      <c r="B1471" s="988">
        <v>2.0250728E7</v>
      </c>
      <c r="C1471" s="988" t="s">
        <v>5286</v>
      </c>
      <c r="D1471" s="988">
        <v>1.0</v>
      </c>
      <c r="E1471" s="988">
        <v>1.0</v>
      </c>
    </row>
    <row r="1472">
      <c r="A1472" s="988" t="s">
        <v>5309</v>
      </c>
      <c r="B1472" s="988">
        <v>2.0250729E7</v>
      </c>
      <c r="C1472" s="988" t="s">
        <v>5286</v>
      </c>
      <c r="D1472" s="988">
        <v>1.0</v>
      </c>
      <c r="E1472" s="988">
        <v>1.0</v>
      </c>
    </row>
    <row r="1473">
      <c r="A1473" s="988" t="s">
        <v>5309</v>
      </c>
      <c r="B1473" s="988">
        <v>2.0250729E7</v>
      </c>
      <c r="C1473" s="1063" t="s">
        <v>5178</v>
      </c>
      <c r="D1473" s="988">
        <v>1.0</v>
      </c>
      <c r="E1473" s="988">
        <v>1.0</v>
      </c>
    </row>
    <row r="1474">
      <c r="A1474" s="988" t="s">
        <v>5309</v>
      </c>
      <c r="B1474" s="988">
        <v>2.025073E7</v>
      </c>
      <c r="C1474" s="988" t="s">
        <v>5286</v>
      </c>
      <c r="D1474" s="988">
        <v>1.0</v>
      </c>
      <c r="E1474" s="988">
        <v>1.0</v>
      </c>
    </row>
    <row r="1475">
      <c r="A1475" s="988" t="s">
        <v>5309</v>
      </c>
      <c r="B1475" s="988">
        <v>2.0250731E7</v>
      </c>
      <c r="C1475" s="988" t="s">
        <v>5286</v>
      </c>
      <c r="D1475" s="988">
        <v>1.0</v>
      </c>
      <c r="E1475" s="988">
        <v>4.0</v>
      </c>
    </row>
    <row r="1476">
      <c r="A1476" s="988" t="s">
        <v>5309</v>
      </c>
      <c r="B1476" s="988">
        <v>2.0250801E7</v>
      </c>
      <c r="C1476" s="988" t="s">
        <v>5286</v>
      </c>
      <c r="D1476" s="988">
        <v>1.0</v>
      </c>
      <c r="E1476" s="988">
        <v>1.0</v>
      </c>
    </row>
    <row r="1477">
      <c r="A1477" s="988" t="s">
        <v>5309</v>
      </c>
      <c r="B1477" s="988">
        <v>2.0250805E7</v>
      </c>
      <c r="C1477" s="988" t="s">
        <v>5218</v>
      </c>
      <c r="D1477" s="988">
        <v>1.0</v>
      </c>
      <c r="E1477" s="988">
        <v>1.0</v>
      </c>
    </row>
    <row r="1478">
      <c r="A1478" s="988" t="s">
        <v>5309</v>
      </c>
      <c r="B1478" s="988">
        <v>2.0250806E7</v>
      </c>
      <c r="C1478" s="988" t="s">
        <v>5286</v>
      </c>
      <c r="D1478" s="988">
        <v>1.0</v>
      </c>
      <c r="E1478" s="988">
        <v>3.0</v>
      </c>
    </row>
    <row r="1479">
      <c r="A1479" s="988" t="s">
        <v>5309</v>
      </c>
      <c r="B1479" s="988">
        <v>2.0250807E7</v>
      </c>
      <c r="C1479" s="988" t="s">
        <v>5286</v>
      </c>
      <c r="D1479" s="988">
        <v>1.0</v>
      </c>
      <c r="E1479" s="988">
        <v>2.0</v>
      </c>
    </row>
    <row r="1480">
      <c r="A1480" s="988" t="s">
        <v>5309</v>
      </c>
      <c r="B1480" s="988">
        <v>2.0250808E7</v>
      </c>
      <c r="C1480" s="988" t="s">
        <v>5286</v>
      </c>
      <c r="D1480" s="988">
        <v>1.0</v>
      </c>
      <c r="E1480" s="988">
        <v>1.0</v>
      </c>
    </row>
    <row r="1481">
      <c r="A1481" s="988" t="s">
        <v>5309</v>
      </c>
      <c r="B1481" s="988">
        <v>2.0250811E7</v>
      </c>
      <c r="C1481" s="988" t="s">
        <v>5286</v>
      </c>
      <c r="D1481" s="988">
        <v>1.0</v>
      </c>
      <c r="E1481" s="988">
        <v>3.0</v>
      </c>
    </row>
    <row r="1482">
      <c r="A1482" s="988" t="s">
        <v>5309</v>
      </c>
      <c r="B1482" s="988">
        <v>2.0250813E7</v>
      </c>
      <c r="C1482" s="988" t="s">
        <v>5286</v>
      </c>
      <c r="D1482" s="988">
        <v>1.0</v>
      </c>
      <c r="E1482" s="988">
        <v>3.0</v>
      </c>
    </row>
    <row r="1483">
      <c r="A1483" s="988" t="s">
        <v>5309</v>
      </c>
      <c r="B1483" s="988">
        <v>2.0250814E7</v>
      </c>
      <c r="C1483" s="988" t="s">
        <v>5286</v>
      </c>
      <c r="D1483" s="988">
        <v>1.0</v>
      </c>
      <c r="E1483" s="988">
        <v>2.0</v>
      </c>
    </row>
    <row r="1484">
      <c r="A1484" s="988" t="s">
        <v>5309</v>
      </c>
      <c r="B1484" s="988">
        <v>2.0250815E7</v>
      </c>
      <c r="C1484" s="988" t="s">
        <v>5286</v>
      </c>
      <c r="D1484" s="988">
        <v>1.0</v>
      </c>
      <c r="E1484" s="988">
        <v>2.0</v>
      </c>
    </row>
    <row r="1485">
      <c r="A1485" s="988" t="s">
        <v>5309</v>
      </c>
      <c r="B1485" s="988">
        <v>2.0250817E7</v>
      </c>
      <c r="C1485" s="988" t="s">
        <v>5286</v>
      </c>
      <c r="D1485" s="988">
        <v>1.0</v>
      </c>
      <c r="E1485" s="988">
        <v>1.0</v>
      </c>
    </row>
    <row r="1486">
      <c r="A1486" s="988" t="s">
        <v>5309</v>
      </c>
      <c r="B1486" s="988">
        <v>2.025082E7</v>
      </c>
      <c r="C1486" s="988" t="s">
        <v>5286</v>
      </c>
      <c r="D1486" s="988">
        <v>1.0</v>
      </c>
      <c r="E1486" s="988">
        <v>1.0</v>
      </c>
    </row>
    <row r="1487">
      <c r="A1487" s="988" t="s">
        <v>5309</v>
      </c>
      <c r="B1487" s="988">
        <v>2.0250821E7</v>
      </c>
      <c r="C1487" s="988" t="s">
        <v>5286</v>
      </c>
      <c r="D1487" s="988">
        <v>1.0</v>
      </c>
      <c r="E1487" s="988">
        <v>3.0</v>
      </c>
    </row>
    <row r="1488">
      <c r="A1488" s="988" t="s">
        <v>5309</v>
      </c>
      <c r="B1488" s="988">
        <v>2.0250824E7</v>
      </c>
      <c r="C1488" s="988" t="s">
        <v>5286</v>
      </c>
      <c r="D1488" s="988">
        <v>1.0</v>
      </c>
      <c r="E1488" s="988">
        <v>1.0</v>
      </c>
    </row>
    <row r="1489">
      <c r="A1489" s="988" t="s">
        <v>5309</v>
      </c>
      <c r="B1489" s="988">
        <v>2.0250824E7</v>
      </c>
      <c r="C1489" s="988" t="s">
        <v>5218</v>
      </c>
      <c r="D1489" s="988">
        <v>1.0</v>
      </c>
      <c r="E1489" s="988">
        <v>1.0</v>
      </c>
    </row>
    <row r="1490">
      <c r="A1490" s="988" t="s">
        <v>5309</v>
      </c>
      <c r="B1490" s="988">
        <v>2.0250825E7</v>
      </c>
      <c r="C1490" s="988" t="s">
        <v>5286</v>
      </c>
      <c r="D1490" s="988">
        <v>1.0</v>
      </c>
      <c r="E1490" s="988">
        <v>2.0</v>
      </c>
    </row>
    <row r="1491">
      <c r="A1491" s="988" t="s">
        <v>5309</v>
      </c>
      <c r="B1491" s="988">
        <v>2.0250826E7</v>
      </c>
      <c r="C1491" s="988" t="s">
        <v>5286</v>
      </c>
      <c r="D1491" s="988">
        <v>1.0</v>
      </c>
      <c r="E1491" s="988">
        <v>2.0</v>
      </c>
    </row>
    <row r="1492">
      <c r="A1492" s="988" t="s">
        <v>5309</v>
      </c>
      <c r="B1492" s="988">
        <v>2.0250826E7</v>
      </c>
      <c r="C1492" s="988" t="s">
        <v>5218</v>
      </c>
      <c r="D1492" s="988">
        <v>1.0</v>
      </c>
      <c r="E1492" s="988">
        <v>1.0</v>
      </c>
    </row>
    <row r="1493">
      <c r="A1493" s="988" t="s">
        <v>5309</v>
      </c>
      <c r="B1493" s="988">
        <v>2.0250828E7</v>
      </c>
      <c r="C1493" s="988" t="s">
        <v>5218</v>
      </c>
      <c r="D1493" s="988">
        <v>1.0</v>
      </c>
      <c r="E1493" s="988">
        <v>1.0</v>
      </c>
    </row>
    <row r="1494">
      <c r="A1494" s="988" t="s">
        <v>5309</v>
      </c>
      <c r="B1494" s="988">
        <v>2.0250829E7</v>
      </c>
      <c r="C1494" s="988" t="s">
        <v>5286</v>
      </c>
      <c r="D1494" s="988">
        <v>1.0</v>
      </c>
      <c r="E1494" s="988">
        <v>2.0</v>
      </c>
    </row>
    <row r="1495">
      <c r="A1495" s="988" t="s">
        <v>5309</v>
      </c>
      <c r="B1495" s="988">
        <v>2.0250902E7</v>
      </c>
      <c r="C1495" s="988" t="s">
        <v>5286</v>
      </c>
      <c r="D1495" s="988">
        <v>1.0</v>
      </c>
      <c r="E1495" s="988">
        <v>2.0</v>
      </c>
    </row>
    <row r="1496">
      <c r="A1496" s="988" t="s">
        <v>5309</v>
      </c>
      <c r="B1496" s="988">
        <v>2.0250903E7</v>
      </c>
      <c r="C1496" s="988" t="s">
        <v>5286</v>
      </c>
      <c r="D1496" s="988">
        <v>1.0</v>
      </c>
      <c r="E1496" s="988">
        <v>1.0</v>
      </c>
    </row>
    <row r="1497">
      <c r="A1497" s="988" t="s">
        <v>5309</v>
      </c>
      <c r="B1497" s="988">
        <v>2.0250904E7</v>
      </c>
      <c r="C1497" s="988" t="s">
        <v>5286</v>
      </c>
      <c r="D1497" s="988">
        <v>1.0</v>
      </c>
      <c r="E1497" s="988">
        <v>1.0</v>
      </c>
    </row>
    <row r="1498">
      <c r="A1498" s="988" t="s">
        <v>5309</v>
      </c>
      <c r="B1498" s="988">
        <v>2.0250909E7</v>
      </c>
      <c r="C1498" s="988" t="s">
        <v>5286</v>
      </c>
      <c r="D1498" s="988">
        <v>1.0</v>
      </c>
      <c r="E1498" s="988">
        <v>1.0</v>
      </c>
    </row>
    <row r="1499">
      <c r="A1499" s="988" t="s">
        <v>5310</v>
      </c>
      <c r="B1499" s="988">
        <v>2.0250101E7</v>
      </c>
      <c r="C1499" s="988" t="s">
        <v>5286</v>
      </c>
      <c r="D1499" s="988">
        <v>1.0</v>
      </c>
      <c r="E1499" s="988">
        <v>2.0</v>
      </c>
    </row>
    <row r="1500">
      <c r="A1500" s="988" t="s">
        <v>5310</v>
      </c>
      <c r="B1500" s="988">
        <v>2.0250101E7</v>
      </c>
      <c r="C1500" s="988" t="s">
        <v>5218</v>
      </c>
      <c r="D1500" s="988">
        <v>1.0</v>
      </c>
      <c r="E1500" s="988">
        <v>1.0</v>
      </c>
    </row>
    <row r="1501">
      <c r="A1501" s="988" t="s">
        <v>5310</v>
      </c>
      <c r="B1501" s="988">
        <v>2.0250102E7</v>
      </c>
      <c r="C1501" s="1063" t="s">
        <v>5182</v>
      </c>
      <c r="D1501" s="988">
        <v>1.0</v>
      </c>
      <c r="E1501" s="988">
        <v>1.0</v>
      </c>
    </row>
    <row r="1502">
      <c r="A1502" s="988" t="s">
        <v>5310</v>
      </c>
      <c r="B1502" s="988">
        <v>2.0250103E7</v>
      </c>
      <c r="C1502" s="988" t="s">
        <v>5286</v>
      </c>
      <c r="D1502" s="988">
        <v>1.0</v>
      </c>
      <c r="E1502" s="988">
        <v>1.0</v>
      </c>
    </row>
    <row r="1503">
      <c r="A1503" s="988" t="s">
        <v>5310</v>
      </c>
      <c r="B1503" s="988">
        <v>2.0250104E7</v>
      </c>
      <c r="C1503" s="988" t="s">
        <v>5286</v>
      </c>
      <c r="D1503" s="988">
        <v>1.0</v>
      </c>
      <c r="E1503" s="988">
        <v>1.0</v>
      </c>
    </row>
    <row r="1504">
      <c r="A1504" s="988" t="s">
        <v>5310</v>
      </c>
      <c r="B1504" s="988">
        <v>2.0250108E7</v>
      </c>
      <c r="C1504" s="988" t="s">
        <v>5286</v>
      </c>
      <c r="D1504" s="988">
        <v>1.0</v>
      </c>
      <c r="E1504" s="988">
        <v>4.0</v>
      </c>
    </row>
    <row r="1505">
      <c r="A1505" s="988" t="s">
        <v>5310</v>
      </c>
      <c r="B1505" s="988">
        <v>2.0250109E7</v>
      </c>
      <c r="C1505" s="988" t="s">
        <v>5286</v>
      </c>
      <c r="D1505" s="988">
        <v>1.0</v>
      </c>
      <c r="E1505" s="988">
        <v>2.0</v>
      </c>
    </row>
    <row r="1506">
      <c r="A1506" s="988" t="s">
        <v>5310</v>
      </c>
      <c r="B1506" s="988">
        <v>2.025011E7</v>
      </c>
      <c r="C1506" s="988" t="s">
        <v>5286</v>
      </c>
      <c r="D1506" s="988">
        <v>1.0</v>
      </c>
      <c r="E1506" s="988">
        <v>3.0</v>
      </c>
    </row>
    <row r="1507">
      <c r="A1507" s="988" t="s">
        <v>5310</v>
      </c>
      <c r="B1507" s="988">
        <v>2.025011E7</v>
      </c>
      <c r="C1507" s="1063" t="s">
        <v>5245</v>
      </c>
      <c r="D1507" s="988">
        <v>1.0</v>
      </c>
      <c r="E1507" s="988">
        <v>1.0</v>
      </c>
    </row>
    <row r="1508">
      <c r="A1508" s="988" t="s">
        <v>5310</v>
      </c>
      <c r="B1508" s="988">
        <v>2.025011E7</v>
      </c>
      <c r="C1508" s="988" t="s">
        <v>5218</v>
      </c>
      <c r="D1508" s="988">
        <v>1.0</v>
      </c>
      <c r="E1508" s="988">
        <v>1.0</v>
      </c>
    </row>
    <row r="1509">
      <c r="A1509" s="988" t="s">
        <v>5310</v>
      </c>
      <c r="B1509" s="988">
        <v>2.0250111E7</v>
      </c>
      <c r="C1509" s="988" t="s">
        <v>5286</v>
      </c>
      <c r="D1509" s="988">
        <v>1.0</v>
      </c>
      <c r="E1509" s="988">
        <v>1.0</v>
      </c>
    </row>
    <row r="1510">
      <c r="A1510" s="988" t="s">
        <v>5310</v>
      </c>
      <c r="B1510" s="988">
        <v>2.0250113E7</v>
      </c>
      <c r="C1510" s="988" t="s">
        <v>5286</v>
      </c>
      <c r="D1510" s="988">
        <v>1.0</v>
      </c>
      <c r="E1510" s="988">
        <v>1.0</v>
      </c>
    </row>
    <row r="1511">
      <c r="A1511" s="988" t="s">
        <v>5310</v>
      </c>
      <c r="B1511" s="988">
        <v>2.0250114E7</v>
      </c>
      <c r="C1511" s="988" t="s">
        <v>5286</v>
      </c>
      <c r="D1511" s="988">
        <v>1.0</v>
      </c>
      <c r="E1511" s="988">
        <v>1.0</v>
      </c>
    </row>
    <row r="1512">
      <c r="A1512" s="988" t="s">
        <v>5310</v>
      </c>
      <c r="B1512" s="988">
        <v>2.0250115E7</v>
      </c>
      <c r="C1512" s="988" t="s">
        <v>5286</v>
      </c>
      <c r="D1512" s="988">
        <v>1.0</v>
      </c>
      <c r="E1512" s="988">
        <v>2.0</v>
      </c>
    </row>
    <row r="1513">
      <c r="A1513" s="988" t="s">
        <v>5310</v>
      </c>
      <c r="B1513" s="988">
        <v>2.0250117E7</v>
      </c>
      <c r="C1513" s="988" t="s">
        <v>5286</v>
      </c>
      <c r="D1513" s="988">
        <v>1.0</v>
      </c>
      <c r="E1513" s="988">
        <v>3.0</v>
      </c>
    </row>
    <row r="1514">
      <c r="A1514" s="988" t="s">
        <v>5310</v>
      </c>
      <c r="B1514" s="988">
        <v>2.025012E7</v>
      </c>
      <c r="C1514" s="988" t="s">
        <v>5218</v>
      </c>
      <c r="D1514" s="988">
        <v>1.0</v>
      </c>
      <c r="E1514" s="988">
        <v>1.0</v>
      </c>
    </row>
    <row r="1515">
      <c r="A1515" s="988" t="s">
        <v>5310</v>
      </c>
      <c r="B1515" s="988">
        <v>2.0250121E7</v>
      </c>
      <c r="C1515" s="988" t="s">
        <v>5286</v>
      </c>
      <c r="D1515" s="988">
        <v>1.0</v>
      </c>
      <c r="E1515" s="988">
        <v>1.0</v>
      </c>
    </row>
    <row r="1516">
      <c r="A1516" s="988" t="s">
        <v>5310</v>
      </c>
      <c r="B1516" s="988">
        <v>2.0250122E7</v>
      </c>
      <c r="C1516" s="988" t="s">
        <v>5286</v>
      </c>
      <c r="D1516" s="988">
        <v>1.0</v>
      </c>
      <c r="E1516" s="988">
        <v>1.0</v>
      </c>
    </row>
    <row r="1517">
      <c r="A1517" s="988" t="s">
        <v>5310</v>
      </c>
      <c r="B1517" s="988">
        <v>2.0250123E7</v>
      </c>
      <c r="C1517" s="988" t="s">
        <v>5286</v>
      </c>
      <c r="D1517" s="988">
        <v>1.0</v>
      </c>
      <c r="E1517" s="988">
        <v>1.0</v>
      </c>
    </row>
    <row r="1518">
      <c r="A1518" s="988" t="s">
        <v>5310</v>
      </c>
      <c r="B1518" s="988">
        <v>2.0250124E7</v>
      </c>
      <c r="C1518" s="988" t="s">
        <v>5286</v>
      </c>
      <c r="D1518" s="988">
        <v>1.0</v>
      </c>
      <c r="E1518" s="988">
        <v>2.0</v>
      </c>
    </row>
    <row r="1519">
      <c r="A1519" s="988" t="s">
        <v>5310</v>
      </c>
      <c r="B1519" s="988">
        <v>2.0250126E7</v>
      </c>
      <c r="C1519" s="988" t="s">
        <v>5286</v>
      </c>
      <c r="D1519" s="988">
        <v>1.0</v>
      </c>
      <c r="E1519" s="988">
        <v>1.0</v>
      </c>
    </row>
    <row r="1520">
      <c r="A1520" s="988" t="s">
        <v>5310</v>
      </c>
      <c r="B1520" s="988">
        <v>2.0250127E7</v>
      </c>
      <c r="C1520" s="988" t="s">
        <v>5286</v>
      </c>
      <c r="D1520" s="988">
        <v>1.0</v>
      </c>
      <c r="E1520" s="988">
        <v>1.0</v>
      </c>
    </row>
    <row r="1521">
      <c r="A1521" s="988" t="s">
        <v>5310</v>
      </c>
      <c r="B1521" s="988">
        <v>2.0250128E7</v>
      </c>
      <c r="C1521" s="988" t="s">
        <v>5286</v>
      </c>
      <c r="D1521" s="988">
        <v>1.0</v>
      </c>
      <c r="E1521" s="988">
        <v>3.0</v>
      </c>
    </row>
    <row r="1522">
      <c r="A1522" s="988" t="s">
        <v>5310</v>
      </c>
      <c r="B1522" s="988">
        <v>2.0250129E7</v>
      </c>
      <c r="C1522" s="988" t="s">
        <v>5286</v>
      </c>
      <c r="D1522" s="988">
        <v>1.0</v>
      </c>
      <c r="E1522" s="988">
        <v>2.0</v>
      </c>
    </row>
    <row r="1523">
      <c r="A1523" s="988" t="s">
        <v>5310</v>
      </c>
      <c r="B1523" s="988">
        <v>2.0250131E7</v>
      </c>
      <c r="C1523" s="988" t="s">
        <v>5286</v>
      </c>
      <c r="D1523" s="988">
        <v>1.0</v>
      </c>
      <c r="E1523" s="988">
        <v>4.0</v>
      </c>
    </row>
    <row r="1524">
      <c r="A1524" s="988" t="s">
        <v>5310</v>
      </c>
      <c r="B1524" s="988">
        <v>2.0250203E7</v>
      </c>
      <c r="C1524" s="988" t="s">
        <v>5286</v>
      </c>
      <c r="D1524" s="988">
        <v>1.0</v>
      </c>
      <c r="E1524" s="988">
        <v>2.0</v>
      </c>
    </row>
    <row r="1525">
      <c r="A1525" s="988" t="s">
        <v>5310</v>
      </c>
      <c r="B1525" s="988">
        <v>2.0250204E7</v>
      </c>
      <c r="C1525" s="988" t="s">
        <v>5286</v>
      </c>
      <c r="D1525" s="988">
        <v>1.0</v>
      </c>
      <c r="E1525" s="988">
        <v>2.0</v>
      </c>
    </row>
    <row r="1526">
      <c r="A1526" s="988" t="s">
        <v>5310</v>
      </c>
      <c r="B1526" s="988">
        <v>2.0250205E7</v>
      </c>
      <c r="C1526" s="988" t="s">
        <v>5286</v>
      </c>
      <c r="D1526" s="988">
        <v>1.0</v>
      </c>
      <c r="E1526" s="988">
        <v>2.0</v>
      </c>
    </row>
    <row r="1527">
      <c r="A1527" s="988" t="s">
        <v>5310</v>
      </c>
      <c r="B1527" s="988">
        <v>2.0250206E7</v>
      </c>
      <c r="C1527" s="988" t="s">
        <v>5286</v>
      </c>
      <c r="D1527" s="988">
        <v>1.0</v>
      </c>
      <c r="E1527" s="988">
        <v>3.0</v>
      </c>
    </row>
    <row r="1528">
      <c r="A1528" s="988" t="s">
        <v>5310</v>
      </c>
      <c r="B1528" s="988">
        <v>2.0250209E7</v>
      </c>
      <c r="C1528" s="988" t="s">
        <v>5286</v>
      </c>
      <c r="D1528" s="988">
        <v>1.0</v>
      </c>
      <c r="E1528" s="988">
        <v>2.0</v>
      </c>
    </row>
    <row r="1529">
      <c r="A1529" s="988" t="s">
        <v>5310</v>
      </c>
      <c r="B1529" s="988">
        <v>2.0250211E7</v>
      </c>
      <c r="C1529" s="988" t="s">
        <v>5286</v>
      </c>
      <c r="D1529" s="988">
        <v>1.0</v>
      </c>
      <c r="E1529" s="988">
        <v>3.0</v>
      </c>
    </row>
    <row r="1530">
      <c r="A1530" s="988" t="s">
        <v>5310</v>
      </c>
      <c r="B1530" s="988">
        <v>2.0250211E7</v>
      </c>
      <c r="C1530" s="988" t="s">
        <v>164</v>
      </c>
      <c r="D1530" s="988">
        <v>1.0</v>
      </c>
      <c r="E1530" s="988">
        <v>1.0</v>
      </c>
    </row>
    <row r="1531">
      <c r="A1531" s="988" t="s">
        <v>5310</v>
      </c>
      <c r="B1531" s="988">
        <v>2.0250212E7</v>
      </c>
      <c r="C1531" s="988" t="s">
        <v>5286</v>
      </c>
      <c r="D1531" s="988">
        <v>1.0</v>
      </c>
      <c r="E1531" s="988">
        <v>2.0</v>
      </c>
    </row>
    <row r="1532">
      <c r="A1532" s="988" t="s">
        <v>5310</v>
      </c>
      <c r="B1532" s="988">
        <v>2.0250213E7</v>
      </c>
      <c r="C1532" s="988" t="s">
        <v>5286</v>
      </c>
      <c r="D1532" s="988">
        <v>1.0</v>
      </c>
      <c r="E1532" s="988">
        <v>2.0</v>
      </c>
    </row>
    <row r="1533">
      <c r="A1533" s="988" t="s">
        <v>5310</v>
      </c>
      <c r="B1533" s="988">
        <v>2.0250213E7</v>
      </c>
      <c r="C1533" s="1063" t="s">
        <v>5178</v>
      </c>
      <c r="D1533" s="988">
        <v>1.0</v>
      </c>
      <c r="E1533" s="988">
        <v>1.0</v>
      </c>
    </row>
    <row r="1534">
      <c r="A1534" s="988" t="s">
        <v>5310</v>
      </c>
      <c r="B1534" s="988">
        <v>2.0250214E7</v>
      </c>
      <c r="C1534" s="988" t="s">
        <v>5286</v>
      </c>
      <c r="D1534" s="988">
        <v>1.0</v>
      </c>
      <c r="E1534" s="988">
        <v>4.0</v>
      </c>
    </row>
    <row r="1535">
      <c r="A1535" s="988" t="s">
        <v>5310</v>
      </c>
      <c r="B1535" s="988">
        <v>2.0250215E7</v>
      </c>
      <c r="C1535" s="988" t="s">
        <v>5286</v>
      </c>
      <c r="D1535" s="988">
        <v>1.0</v>
      </c>
      <c r="E1535" s="988">
        <v>1.0</v>
      </c>
    </row>
    <row r="1536">
      <c r="A1536" s="988" t="s">
        <v>5310</v>
      </c>
      <c r="B1536" s="988">
        <v>2.0250218E7</v>
      </c>
      <c r="C1536" s="988" t="s">
        <v>5286</v>
      </c>
      <c r="D1536" s="988">
        <v>1.0</v>
      </c>
      <c r="E1536" s="988">
        <v>1.0</v>
      </c>
    </row>
    <row r="1537">
      <c r="A1537" s="988" t="s">
        <v>5310</v>
      </c>
      <c r="B1537" s="988">
        <v>2.0250218E7</v>
      </c>
      <c r="C1537" s="988" t="s">
        <v>164</v>
      </c>
      <c r="D1537" s="988">
        <v>1.0</v>
      </c>
      <c r="E1537" s="988">
        <v>1.0</v>
      </c>
    </row>
    <row r="1538">
      <c r="A1538" s="988" t="s">
        <v>5310</v>
      </c>
      <c r="B1538" s="988">
        <v>2.0250219E7</v>
      </c>
      <c r="C1538" s="988" t="s">
        <v>164</v>
      </c>
      <c r="D1538" s="988">
        <v>1.0</v>
      </c>
      <c r="E1538" s="988">
        <v>1.0</v>
      </c>
    </row>
    <row r="1539">
      <c r="A1539" s="988" t="s">
        <v>5310</v>
      </c>
      <c r="B1539" s="988">
        <v>2.025022E7</v>
      </c>
      <c r="C1539" s="988" t="s">
        <v>5286</v>
      </c>
      <c r="D1539" s="988">
        <v>1.0</v>
      </c>
      <c r="E1539" s="988">
        <v>2.0</v>
      </c>
    </row>
    <row r="1540">
      <c r="A1540" s="988" t="s">
        <v>5310</v>
      </c>
      <c r="B1540" s="988">
        <v>2.025022E7</v>
      </c>
      <c r="C1540" s="988" t="s">
        <v>164</v>
      </c>
      <c r="D1540" s="988">
        <v>1.0</v>
      </c>
      <c r="E1540" s="988">
        <v>1.0</v>
      </c>
    </row>
    <row r="1541">
      <c r="A1541" s="988" t="s">
        <v>5310</v>
      </c>
      <c r="B1541" s="988">
        <v>2.0250221E7</v>
      </c>
      <c r="C1541" s="988" t="s">
        <v>5286</v>
      </c>
      <c r="D1541" s="988">
        <v>1.0</v>
      </c>
      <c r="E1541" s="988">
        <v>2.0</v>
      </c>
    </row>
    <row r="1542">
      <c r="A1542" s="988" t="s">
        <v>5310</v>
      </c>
      <c r="B1542" s="988">
        <v>2.0250223E7</v>
      </c>
      <c r="C1542" s="988" t="s">
        <v>5286</v>
      </c>
      <c r="D1542" s="988">
        <v>1.0</v>
      </c>
      <c r="E1542" s="988">
        <v>2.0</v>
      </c>
    </row>
    <row r="1543">
      <c r="A1543" s="988" t="s">
        <v>5310</v>
      </c>
      <c r="B1543" s="988">
        <v>2.0250224E7</v>
      </c>
      <c r="C1543" s="988" t="s">
        <v>5286</v>
      </c>
      <c r="D1543" s="988">
        <v>1.0</v>
      </c>
      <c r="E1543" s="988">
        <v>1.0</v>
      </c>
    </row>
    <row r="1544">
      <c r="A1544" s="988" t="s">
        <v>5310</v>
      </c>
      <c r="B1544" s="988">
        <v>2.0250224E7</v>
      </c>
      <c r="C1544" s="988" t="s">
        <v>164</v>
      </c>
      <c r="D1544" s="988">
        <v>1.0</v>
      </c>
      <c r="E1544" s="988">
        <v>1.0</v>
      </c>
    </row>
    <row r="1545">
      <c r="A1545" s="988" t="s">
        <v>5310</v>
      </c>
      <c r="B1545" s="988">
        <v>2.0250224E7</v>
      </c>
      <c r="C1545" s="1063" t="s">
        <v>5189</v>
      </c>
      <c r="D1545" s="988">
        <v>1.0</v>
      </c>
      <c r="E1545" s="988">
        <v>1.0</v>
      </c>
    </row>
    <row r="1546">
      <c r="A1546" s="988" t="s">
        <v>5310</v>
      </c>
      <c r="B1546" s="988">
        <v>2.0250225E7</v>
      </c>
      <c r="C1546" s="988" t="s">
        <v>5286</v>
      </c>
      <c r="D1546" s="988">
        <v>1.0</v>
      </c>
      <c r="E1546" s="988">
        <v>4.0</v>
      </c>
    </row>
    <row r="1547">
      <c r="A1547" s="988" t="s">
        <v>5310</v>
      </c>
      <c r="B1547" s="988">
        <v>2.0250225E7</v>
      </c>
      <c r="C1547" s="988" t="s">
        <v>164</v>
      </c>
      <c r="D1547" s="988">
        <v>1.0</v>
      </c>
      <c r="E1547" s="988">
        <v>2.0</v>
      </c>
    </row>
    <row r="1548">
      <c r="A1548" s="988" t="s">
        <v>5310</v>
      </c>
      <c r="B1548" s="988">
        <v>2.0250226E7</v>
      </c>
      <c r="C1548" s="988" t="s">
        <v>5286</v>
      </c>
      <c r="D1548" s="988">
        <v>1.0</v>
      </c>
      <c r="E1548" s="988">
        <v>1.0</v>
      </c>
    </row>
    <row r="1549">
      <c r="A1549" s="988" t="s">
        <v>5310</v>
      </c>
      <c r="B1549" s="988">
        <v>2.0250226E7</v>
      </c>
      <c r="C1549" s="1063" t="s">
        <v>5210</v>
      </c>
      <c r="D1549" s="988">
        <v>1.0</v>
      </c>
      <c r="E1549" s="988">
        <v>1.0</v>
      </c>
    </row>
    <row r="1550">
      <c r="A1550" s="988" t="s">
        <v>5310</v>
      </c>
      <c r="B1550" s="988">
        <v>2.0250227E7</v>
      </c>
      <c r="C1550" s="988" t="s">
        <v>5286</v>
      </c>
      <c r="D1550" s="988">
        <v>1.0</v>
      </c>
      <c r="E1550" s="988">
        <v>5.0</v>
      </c>
    </row>
    <row r="1551">
      <c r="A1551" s="988" t="s">
        <v>5310</v>
      </c>
      <c r="B1551" s="988">
        <v>2.0250228E7</v>
      </c>
      <c r="C1551" s="988" t="s">
        <v>5286</v>
      </c>
      <c r="D1551" s="988">
        <v>1.0</v>
      </c>
      <c r="E1551" s="988">
        <v>2.0</v>
      </c>
    </row>
    <row r="1552">
      <c r="A1552" s="988" t="s">
        <v>5310</v>
      </c>
      <c r="B1552" s="988">
        <v>2.0250228E7</v>
      </c>
      <c r="C1552" s="988" t="s">
        <v>5218</v>
      </c>
      <c r="D1552" s="988">
        <v>1.0</v>
      </c>
      <c r="E1552" s="988">
        <v>1.0</v>
      </c>
    </row>
    <row r="1553">
      <c r="A1553" s="988" t="s">
        <v>5310</v>
      </c>
      <c r="B1553" s="988">
        <v>2.0250301E7</v>
      </c>
      <c r="C1553" s="988" t="s">
        <v>5286</v>
      </c>
      <c r="D1553" s="988">
        <v>1.0</v>
      </c>
      <c r="E1553" s="988">
        <v>1.0</v>
      </c>
    </row>
    <row r="1554">
      <c r="A1554" s="988" t="s">
        <v>5310</v>
      </c>
      <c r="B1554" s="988">
        <v>2.0250303E7</v>
      </c>
      <c r="C1554" s="988" t="s">
        <v>5286</v>
      </c>
      <c r="D1554" s="988">
        <v>1.0</v>
      </c>
      <c r="E1554" s="988">
        <v>3.0</v>
      </c>
    </row>
    <row r="1555">
      <c r="A1555" s="988" t="s">
        <v>5310</v>
      </c>
      <c r="B1555" s="988">
        <v>2.0250304E7</v>
      </c>
      <c r="C1555" s="988" t="s">
        <v>5286</v>
      </c>
      <c r="D1555" s="988">
        <v>1.0</v>
      </c>
      <c r="E1555" s="988">
        <v>4.0</v>
      </c>
    </row>
    <row r="1556">
      <c r="A1556" s="988" t="s">
        <v>5310</v>
      </c>
      <c r="B1556" s="988">
        <v>2.0250305E7</v>
      </c>
      <c r="C1556" s="988" t="s">
        <v>5286</v>
      </c>
      <c r="D1556" s="988">
        <v>1.0</v>
      </c>
      <c r="E1556" s="988">
        <v>4.0</v>
      </c>
    </row>
    <row r="1557">
      <c r="A1557" s="988" t="s">
        <v>5310</v>
      </c>
      <c r="B1557" s="988">
        <v>2.0250305E7</v>
      </c>
      <c r="C1557" s="988" t="s">
        <v>5218</v>
      </c>
      <c r="D1557" s="988">
        <v>1.0</v>
      </c>
      <c r="E1557" s="988">
        <v>3.0</v>
      </c>
    </row>
    <row r="1558">
      <c r="A1558" s="988" t="s">
        <v>5310</v>
      </c>
      <c r="B1558" s="988">
        <v>2.0250306E7</v>
      </c>
      <c r="C1558" s="988" t="s">
        <v>5286</v>
      </c>
      <c r="D1558" s="988">
        <v>1.0</v>
      </c>
      <c r="E1558" s="988">
        <v>3.0</v>
      </c>
    </row>
    <row r="1559">
      <c r="A1559" s="988" t="s">
        <v>5310</v>
      </c>
      <c r="B1559" s="988">
        <v>2.0250306E7</v>
      </c>
      <c r="C1559" s="988" t="s">
        <v>164</v>
      </c>
      <c r="D1559" s="988">
        <v>1.0</v>
      </c>
      <c r="E1559" s="988">
        <v>1.0</v>
      </c>
    </row>
    <row r="1560">
      <c r="A1560" s="988" t="s">
        <v>5310</v>
      </c>
      <c r="B1560" s="988">
        <v>2.0250307E7</v>
      </c>
      <c r="C1560" s="988" t="s">
        <v>5286</v>
      </c>
      <c r="D1560" s="988">
        <v>1.0</v>
      </c>
      <c r="E1560" s="988">
        <v>3.0</v>
      </c>
    </row>
    <row r="1561">
      <c r="A1561" s="988" t="s">
        <v>5310</v>
      </c>
      <c r="B1561" s="988">
        <v>2.0250307E7</v>
      </c>
      <c r="C1561" s="1063" t="s">
        <v>5182</v>
      </c>
      <c r="D1561" s="988">
        <v>1.0</v>
      </c>
      <c r="E1561" s="988">
        <v>1.0</v>
      </c>
    </row>
    <row r="1562">
      <c r="A1562" s="988" t="s">
        <v>5310</v>
      </c>
      <c r="B1562" s="988">
        <v>2.025031E7</v>
      </c>
      <c r="C1562" s="988" t="s">
        <v>5286</v>
      </c>
      <c r="D1562" s="988">
        <v>1.0</v>
      </c>
      <c r="E1562" s="988">
        <v>2.0</v>
      </c>
    </row>
    <row r="1563">
      <c r="A1563" s="988" t="s">
        <v>5310</v>
      </c>
      <c r="B1563" s="988">
        <v>2.0250311E7</v>
      </c>
      <c r="C1563" s="988" t="s">
        <v>5286</v>
      </c>
      <c r="D1563" s="988">
        <v>1.0</v>
      </c>
      <c r="E1563" s="988">
        <v>1.0</v>
      </c>
    </row>
    <row r="1564">
      <c r="A1564" s="988" t="s">
        <v>5310</v>
      </c>
      <c r="B1564" s="988">
        <v>2.0250311E7</v>
      </c>
      <c r="C1564" s="988" t="s">
        <v>164</v>
      </c>
      <c r="D1564" s="988">
        <v>1.0</v>
      </c>
      <c r="E1564" s="988">
        <v>1.0</v>
      </c>
    </row>
    <row r="1565">
      <c r="A1565" s="988" t="s">
        <v>5310</v>
      </c>
      <c r="B1565" s="988">
        <v>2.0250312E7</v>
      </c>
      <c r="C1565" s="988" t="s">
        <v>5286</v>
      </c>
      <c r="D1565" s="988">
        <v>1.0</v>
      </c>
      <c r="E1565" s="988">
        <v>3.0</v>
      </c>
    </row>
    <row r="1566">
      <c r="A1566" s="988" t="s">
        <v>5310</v>
      </c>
      <c r="B1566" s="988">
        <v>2.0250313E7</v>
      </c>
      <c r="C1566" s="988" t="s">
        <v>5286</v>
      </c>
      <c r="D1566" s="988">
        <v>1.0</v>
      </c>
      <c r="E1566" s="988">
        <v>1.0</v>
      </c>
    </row>
    <row r="1567">
      <c r="A1567" s="988" t="s">
        <v>5310</v>
      </c>
      <c r="B1567" s="988">
        <v>2.0250313E7</v>
      </c>
      <c r="C1567" s="988" t="s">
        <v>164</v>
      </c>
      <c r="D1567" s="988">
        <v>1.0</v>
      </c>
      <c r="E1567" s="988">
        <v>1.0</v>
      </c>
    </row>
    <row r="1568">
      <c r="A1568" s="988" t="s">
        <v>5310</v>
      </c>
      <c r="B1568" s="988">
        <v>2.0250314E7</v>
      </c>
      <c r="C1568" s="988" t="s">
        <v>5286</v>
      </c>
      <c r="D1568" s="988">
        <v>1.0</v>
      </c>
      <c r="E1568" s="988">
        <v>8.0</v>
      </c>
    </row>
    <row r="1569">
      <c r="A1569" s="988" t="s">
        <v>5310</v>
      </c>
      <c r="B1569" s="988">
        <v>2.0250315E7</v>
      </c>
      <c r="C1569" s="988" t="s">
        <v>5286</v>
      </c>
      <c r="D1569" s="988">
        <v>1.0</v>
      </c>
      <c r="E1569" s="988">
        <v>4.0</v>
      </c>
    </row>
    <row r="1570">
      <c r="A1570" s="988" t="s">
        <v>5310</v>
      </c>
      <c r="B1570" s="988">
        <v>2.0250316E7</v>
      </c>
      <c r="C1570" s="988" t="s">
        <v>5286</v>
      </c>
      <c r="D1570" s="988">
        <v>1.0</v>
      </c>
      <c r="E1570" s="988">
        <v>3.0</v>
      </c>
    </row>
    <row r="1571">
      <c r="A1571" s="988" t="s">
        <v>5310</v>
      </c>
      <c r="B1571" s="988">
        <v>2.0250317E7</v>
      </c>
      <c r="C1571" s="988" t="s">
        <v>5286</v>
      </c>
      <c r="D1571" s="988">
        <v>1.0</v>
      </c>
      <c r="E1571" s="988">
        <v>3.0</v>
      </c>
    </row>
    <row r="1572">
      <c r="A1572" s="988" t="s">
        <v>5310</v>
      </c>
      <c r="B1572" s="988">
        <v>2.0250318E7</v>
      </c>
      <c r="C1572" s="988" t="s">
        <v>5286</v>
      </c>
      <c r="D1572" s="988">
        <v>1.0</v>
      </c>
      <c r="E1572" s="988">
        <v>3.0</v>
      </c>
    </row>
    <row r="1573">
      <c r="A1573" s="988" t="s">
        <v>5310</v>
      </c>
      <c r="B1573" s="988">
        <v>2.0250318E7</v>
      </c>
      <c r="C1573" s="988" t="s">
        <v>164</v>
      </c>
      <c r="D1573" s="988">
        <v>1.0</v>
      </c>
      <c r="E1573" s="988">
        <v>1.0</v>
      </c>
    </row>
    <row r="1574">
      <c r="A1574" s="988" t="s">
        <v>5310</v>
      </c>
      <c r="B1574" s="988">
        <v>2.0250318E7</v>
      </c>
      <c r="C1574" s="988" t="s">
        <v>5218</v>
      </c>
      <c r="D1574" s="988">
        <v>1.0</v>
      </c>
      <c r="E1574" s="988">
        <v>1.0</v>
      </c>
    </row>
    <row r="1575">
      <c r="A1575" s="988" t="s">
        <v>5310</v>
      </c>
      <c r="B1575" s="988">
        <v>2.0250319E7</v>
      </c>
      <c r="C1575" s="988" t="s">
        <v>5286</v>
      </c>
      <c r="D1575" s="988">
        <v>1.0</v>
      </c>
      <c r="E1575" s="988">
        <v>4.0</v>
      </c>
    </row>
    <row r="1576">
      <c r="A1576" s="988" t="s">
        <v>5310</v>
      </c>
      <c r="B1576" s="988">
        <v>2.0250319E7</v>
      </c>
      <c r="C1576" s="1063" t="s">
        <v>5137</v>
      </c>
      <c r="D1576" s="988">
        <v>1.0</v>
      </c>
      <c r="E1576" s="988">
        <v>1.0</v>
      </c>
    </row>
    <row r="1577">
      <c r="A1577" s="988" t="s">
        <v>5310</v>
      </c>
      <c r="B1577" s="988">
        <v>2.025032E7</v>
      </c>
      <c r="C1577" s="988" t="s">
        <v>5286</v>
      </c>
      <c r="D1577" s="988">
        <v>1.0</v>
      </c>
      <c r="E1577" s="988">
        <v>9.0</v>
      </c>
    </row>
    <row r="1578">
      <c r="A1578" s="988" t="s">
        <v>5310</v>
      </c>
      <c r="B1578" s="988">
        <v>2.0250321E7</v>
      </c>
      <c r="C1578" s="988" t="s">
        <v>5286</v>
      </c>
      <c r="D1578" s="988">
        <v>1.0</v>
      </c>
      <c r="E1578" s="988">
        <v>2.0</v>
      </c>
    </row>
    <row r="1579">
      <c r="A1579" s="988" t="s">
        <v>5310</v>
      </c>
      <c r="B1579" s="988">
        <v>2.0250321E7</v>
      </c>
      <c r="C1579" s="988" t="s">
        <v>5218</v>
      </c>
      <c r="D1579" s="988">
        <v>1.0</v>
      </c>
      <c r="E1579" s="988">
        <v>1.0</v>
      </c>
    </row>
    <row r="1580">
      <c r="A1580" s="988" t="s">
        <v>5310</v>
      </c>
      <c r="B1580" s="988">
        <v>2.0250322E7</v>
      </c>
      <c r="C1580" s="988" t="s">
        <v>5286</v>
      </c>
      <c r="D1580" s="988">
        <v>1.0</v>
      </c>
      <c r="E1580" s="988">
        <v>1.0</v>
      </c>
    </row>
    <row r="1581">
      <c r="A1581" s="988" t="s">
        <v>5310</v>
      </c>
      <c r="B1581" s="988">
        <v>2.0250323E7</v>
      </c>
      <c r="C1581" s="988" t="s">
        <v>5286</v>
      </c>
      <c r="D1581" s="988">
        <v>1.0</v>
      </c>
      <c r="E1581" s="988">
        <v>2.0</v>
      </c>
    </row>
    <row r="1582">
      <c r="A1582" s="988" t="s">
        <v>5310</v>
      </c>
      <c r="B1582" s="988">
        <v>2.0250324E7</v>
      </c>
      <c r="C1582" s="1063" t="s">
        <v>5216</v>
      </c>
      <c r="D1582" s="988">
        <v>1.0</v>
      </c>
      <c r="E1582" s="988">
        <v>1.0</v>
      </c>
    </row>
    <row r="1583">
      <c r="A1583" s="988" t="s">
        <v>5310</v>
      </c>
      <c r="B1583" s="988">
        <v>2.0250325E7</v>
      </c>
      <c r="C1583" s="988" t="s">
        <v>5286</v>
      </c>
      <c r="D1583" s="988">
        <v>1.0</v>
      </c>
      <c r="E1583" s="988">
        <v>8.0</v>
      </c>
    </row>
    <row r="1584">
      <c r="A1584" s="988" t="s">
        <v>5310</v>
      </c>
      <c r="B1584" s="988">
        <v>2.0250325E7</v>
      </c>
      <c r="C1584" s="1063" t="s">
        <v>5146</v>
      </c>
      <c r="D1584" s="988">
        <v>1.0</v>
      </c>
      <c r="E1584" s="988">
        <v>1.0</v>
      </c>
    </row>
    <row r="1585">
      <c r="A1585" s="988" t="s">
        <v>5310</v>
      </c>
      <c r="B1585" s="988">
        <v>2.0250325E7</v>
      </c>
      <c r="C1585" s="1063" t="s">
        <v>5166</v>
      </c>
      <c r="D1585" s="988">
        <v>1.0</v>
      </c>
      <c r="E1585" s="988">
        <v>1.0</v>
      </c>
    </row>
    <row r="1586">
      <c r="A1586" s="988" t="s">
        <v>5310</v>
      </c>
      <c r="B1586" s="988">
        <v>2.0250326E7</v>
      </c>
      <c r="C1586" s="988" t="s">
        <v>5286</v>
      </c>
      <c r="D1586" s="988">
        <v>1.0</v>
      </c>
      <c r="E1586" s="988">
        <v>5.0</v>
      </c>
    </row>
    <row r="1587">
      <c r="A1587" s="988" t="s">
        <v>5310</v>
      </c>
      <c r="B1587" s="988">
        <v>2.0250327E7</v>
      </c>
      <c r="C1587" s="988" t="s">
        <v>5286</v>
      </c>
      <c r="D1587" s="988">
        <v>1.0</v>
      </c>
      <c r="E1587" s="988">
        <v>2.0</v>
      </c>
    </row>
    <row r="1588">
      <c r="A1588" s="988" t="s">
        <v>5310</v>
      </c>
      <c r="B1588" s="988">
        <v>2.0250328E7</v>
      </c>
      <c r="C1588" s="988" t="s">
        <v>5286</v>
      </c>
      <c r="D1588" s="988">
        <v>1.0</v>
      </c>
      <c r="E1588" s="988">
        <v>2.0</v>
      </c>
    </row>
    <row r="1589">
      <c r="A1589" s="988" t="s">
        <v>5310</v>
      </c>
      <c r="B1589" s="988">
        <v>2.0250328E7</v>
      </c>
      <c r="C1589" s="1063" t="s">
        <v>5146</v>
      </c>
      <c r="D1589" s="988">
        <v>1.0</v>
      </c>
      <c r="E1589" s="988">
        <v>1.0</v>
      </c>
    </row>
    <row r="1590">
      <c r="A1590" s="988" t="s">
        <v>5310</v>
      </c>
      <c r="B1590" s="988">
        <v>2.0250328E7</v>
      </c>
      <c r="C1590" s="1063" t="s">
        <v>5178</v>
      </c>
      <c r="D1590" s="988">
        <v>1.0</v>
      </c>
      <c r="E1590" s="988">
        <v>1.0</v>
      </c>
    </row>
    <row r="1591">
      <c r="A1591" s="988" t="s">
        <v>5310</v>
      </c>
      <c r="B1591" s="988">
        <v>2.0250329E7</v>
      </c>
      <c r="C1591" s="988" t="s">
        <v>5286</v>
      </c>
      <c r="D1591" s="988">
        <v>1.0</v>
      </c>
      <c r="E1591" s="988">
        <v>2.0</v>
      </c>
    </row>
    <row r="1592">
      <c r="A1592" s="988" t="s">
        <v>5310</v>
      </c>
      <c r="B1592" s="988">
        <v>2.0250329E7</v>
      </c>
      <c r="C1592" s="988" t="s">
        <v>164</v>
      </c>
      <c r="D1592" s="988">
        <v>1.0</v>
      </c>
      <c r="E1592" s="988">
        <v>1.0</v>
      </c>
    </row>
    <row r="1593">
      <c r="A1593" s="988" t="s">
        <v>5310</v>
      </c>
      <c r="B1593" s="988">
        <v>2.025033E7</v>
      </c>
      <c r="C1593" s="988" t="s">
        <v>5286</v>
      </c>
      <c r="D1593" s="988">
        <v>1.0</v>
      </c>
      <c r="E1593" s="988">
        <v>2.0</v>
      </c>
    </row>
    <row r="1594">
      <c r="A1594" s="988" t="s">
        <v>5310</v>
      </c>
      <c r="B1594" s="988">
        <v>2.025033E7</v>
      </c>
      <c r="C1594" s="988" t="s">
        <v>5218</v>
      </c>
      <c r="D1594" s="988">
        <v>1.0</v>
      </c>
      <c r="E1594" s="988">
        <v>1.0</v>
      </c>
    </row>
    <row r="1595">
      <c r="A1595" s="988" t="s">
        <v>5310</v>
      </c>
      <c r="B1595" s="988">
        <v>2.0250331E7</v>
      </c>
      <c r="C1595" s="988" t="s">
        <v>5286</v>
      </c>
      <c r="D1595" s="988">
        <v>1.0</v>
      </c>
      <c r="E1595" s="988">
        <v>3.0</v>
      </c>
    </row>
    <row r="1596">
      <c r="A1596" s="988" t="s">
        <v>5310</v>
      </c>
      <c r="B1596" s="988">
        <v>2.0250331E7</v>
      </c>
      <c r="C1596" s="988" t="s">
        <v>5218</v>
      </c>
      <c r="D1596" s="988">
        <v>1.0</v>
      </c>
      <c r="E1596" s="988">
        <v>1.0</v>
      </c>
    </row>
    <row r="1597">
      <c r="A1597" s="988" t="s">
        <v>5310</v>
      </c>
      <c r="B1597" s="988">
        <v>2.0250401E7</v>
      </c>
      <c r="C1597" s="988" t="s">
        <v>5286</v>
      </c>
      <c r="D1597" s="988">
        <v>1.0</v>
      </c>
      <c r="E1597" s="988">
        <v>1.0</v>
      </c>
    </row>
    <row r="1598">
      <c r="A1598" s="988" t="s">
        <v>5310</v>
      </c>
      <c r="B1598" s="988">
        <v>2.0250402E7</v>
      </c>
      <c r="C1598" s="988" t="s">
        <v>5286</v>
      </c>
      <c r="D1598" s="988">
        <v>1.0</v>
      </c>
      <c r="E1598" s="988">
        <v>1.0</v>
      </c>
    </row>
    <row r="1599">
      <c r="A1599" s="988" t="s">
        <v>5310</v>
      </c>
      <c r="B1599" s="988">
        <v>2.0250403E7</v>
      </c>
      <c r="C1599" s="988" t="s">
        <v>5286</v>
      </c>
      <c r="D1599" s="988">
        <v>1.0</v>
      </c>
      <c r="E1599" s="988">
        <v>1.0</v>
      </c>
    </row>
    <row r="1600">
      <c r="A1600" s="988" t="s">
        <v>5310</v>
      </c>
      <c r="B1600" s="988">
        <v>2.0250403E7</v>
      </c>
      <c r="C1600" s="988" t="s">
        <v>164</v>
      </c>
      <c r="D1600" s="988">
        <v>1.0</v>
      </c>
      <c r="E1600" s="988">
        <v>1.0</v>
      </c>
    </row>
    <row r="1601">
      <c r="A1601" s="988" t="s">
        <v>5310</v>
      </c>
      <c r="B1601" s="988">
        <v>2.0250404E7</v>
      </c>
      <c r="C1601" s="988" t="s">
        <v>164</v>
      </c>
      <c r="D1601" s="988">
        <v>1.0</v>
      </c>
      <c r="E1601" s="988">
        <v>2.0</v>
      </c>
    </row>
    <row r="1602">
      <c r="A1602" s="988" t="s">
        <v>5310</v>
      </c>
      <c r="B1602" s="988">
        <v>2.0250405E7</v>
      </c>
      <c r="C1602" s="988" t="s">
        <v>5286</v>
      </c>
      <c r="D1602" s="988">
        <v>1.0</v>
      </c>
      <c r="E1602" s="988">
        <v>1.0</v>
      </c>
    </row>
    <row r="1603">
      <c r="A1603" s="988" t="s">
        <v>5310</v>
      </c>
      <c r="B1603" s="988">
        <v>2.0250405E7</v>
      </c>
      <c r="C1603" s="988" t="s">
        <v>164</v>
      </c>
      <c r="D1603" s="988">
        <v>1.0</v>
      </c>
      <c r="E1603" s="988">
        <v>1.0</v>
      </c>
    </row>
    <row r="1604">
      <c r="A1604" s="988" t="s">
        <v>5310</v>
      </c>
      <c r="B1604" s="988">
        <v>2.0250406E7</v>
      </c>
      <c r="C1604" s="988" t="s">
        <v>5286</v>
      </c>
      <c r="D1604" s="988">
        <v>1.0</v>
      </c>
      <c r="E1604" s="988">
        <v>2.0</v>
      </c>
    </row>
    <row r="1605">
      <c r="A1605" s="988" t="s">
        <v>5310</v>
      </c>
      <c r="B1605" s="988">
        <v>2.0250408E7</v>
      </c>
      <c r="C1605" s="988" t="s">
        <v>5286</v>
      </c>
      <c r="D1605" s="988">
        <v>1.0</v>
      </c>
      <c r="E1605" s="988">
        <v>1.0</v>
      </c>
    </row>
    <row r="1606">
      <c r="A1606" s="988" t="s">
        <v>5310</v>
      </c>
      <c r="B1606" s="988">
        <v>2.025041E7</v>
      </c>
      <c r="C1606" s="988" t="s">
        <v>5286</v>
      </c>
      <c r="D1606" s="988">
        <v>1.0</v>
      </c>
      <c r="E1606" s="988">
        <v>7.0</v>
      </c>
    </row>
    <row r="1607">
      <c r="A1607" s="988" t="s">
        <v>5310</v>
      </c>
      <c r="B1607" s="988">
        <v>2.0250412E7</v>
      </c>
      <c r="C1607" s="988" t="s">
        <v>5286</v>
      </c>
      <c r="D1607" s="988">
        <v>1.0</v>
      </c>
      <c r="E1607" s="988">
        <v>1.0</v>
      </c>
    </row>
    <row r="1608">
      <c r="A1608" s="988" t="s">
        <v>5310</v>
      </c>
      <c r="B1608" s="988">
        <v>2.0250413E7</v>
      </c>
      <c r="C1608" s="988" t="s">
        <v>5286</v>
      </c>
      <c r="D1608" s="988">
        <v>1.0</v>
      </c>
      <c r="E1608" s="988">
        <v>1.0</v>
      </c>
    </row>
    <row r="1609">
      <c r="A1609" s="988" t="s">
        <v>5310</v>
      </c>
      <c r="B1609" s="988">
        <v>2.0250414E7</v>
      </c>
      <c r="C1609" s="988" t="s">
        <v>5286</v>
      </c>
      <c r="D1609" s="988">
        <v>1.0</v>
      </c>
      <c r="E1609" s="988">
        <v>1.0</v>
      </c>
    </row>
    <row r="1610">
      <c r="A1610" s="988" t="s">
        <v>5310</v>
      </c>
      <c r="B1610" s="988">
        <v>2.0250414E7</v>
      </c>
      <c r="C1610" s="1063" t="s">
        <v>5146</v>
      </c>
      <c r="D1610" s="988">
        <v>1.0</v>
      </c>
      <c r="E1610" s="988">
        <v>1.0</v>
      </c>
    </row>
    <row r="1611">
      <c r="A1611" s="988" t="s">
        <v>5310</v>
      </c>
      <c r="B1611" s="988">
        <v>2.0250415E7</v>
      </c>
      <c r="C1611" s="988" t="s">
        <v>5286</v>
      </c>
      <c r="D1611" s="988">
        <v>1.0</v>
      </c>
      <c r="E1611" s="988">
        <v>4.0</v>
      </c>
    </row>
    <row r="1612">
      <c r="A1612" s="988" t="s">
        <v>5310</v>
      </c>
      <c r="B1612" s="988">
        <v>2.0250417E7</v>
      </c>
      <c r="C1612" s="988" t="s">
        <v>5286</v>
      </c>
      <c r="D1612" s="988">
        <v>1.0</v>
      </c>
      <c r="E1612" s="988">
        <v>5.0</v>
      </c>
    </row>
    <row r="1613">
      <c r="A1613" s="988" t="s">
        <v>5310</v>
      </c>
      <c r="B1613" s="988">
        <v>2.0250418E7</v>
      </c>
      <c r="C1613" s="988" t="s">
        <v>5286</v>
      </c>
      <c r="D1613" s="988">
        <v>1.0</v>
      </c>
      <c r="E1613" s="988">
        <v>2.0</v>
      </c>
    </row>
    <row r="1614">
      <c r="A1614" s="988" t="s">
        <v>5310</v>
      </c>
      <c r="B1614" s="988">
        <v>2.0250419E7</v>
      </c>
      <c r="C1614" s="988" t="s">
        <v>5286</v>
      </c>
      <c r="D1614" s="988">
        <v>1.0</v>
      </c>
      <c r="E1614" s="988">
        <v>1.0</v>
      </c>
    </row>
    <row r="1615">
      <c r="A1615" s="988" t="s">
        <v>5310</v>
      </c>
      <c r="B1615" s="988">
        <v>2.025042E7</v>
      </c>
      <c r="C1615" s="988" t="s">
        <v>5286</v>
      </c>
      <c r="D1615" s="988">
        <v>1.0</v>
      </c>
      <c r="E1615" s="988">
        <v>2.0</v>
      </c>
    </row>
    <row r="1616">
      <c r="A1616" s="988" t="s">
        <v>5310</v>
      </c>
      <c r="B1616" s="988">
        <v>2.0250421E7</v>
      </c>
      <c r="C1616" s="988" t="s">
        <v>5286</v>
      </c>
      <c r="D1616" s="988">
        <v>1.0</v>
      </c>
      <c r="E1616" s="988">
        <v>1.0</v>
      </c>
    </row>
    <row r="1617">
      <c r="A1617" s="988" t="s">
        <v>5310</v>
      </c>
      <c r="B1617" s="988">
        <v>2.0250421E7</v>
      </c>
      <c r="C1617" s="988" t="s">
        <v>164</v>
      </c>
      <c r="D1617" s="988">
        <v>1.0</v>
      </c>
      <c r="E1617" s="988">
        <v>1.0</v>
      </c>
    </row>
    <row r="1618">
      <c r="A1618" s="988" t="s">
        <v>5310</v>
      </c>
      <c r="B1618" s="988">
        <v>2.0250422E7</v>
      </c>
      <c r="C1618" s="988" t="s">
        <v>5286</v>
      </c>
      <c r="D1618" s="988">
        <v>1.0</v>
      </c>
      <c r="E1618" s="988">
        <v>4.0</v>
      </c>
    </row>
    <row r="1619">
      <c r="A1619" s="988" t="s">
        <v>5310</v>
      </c>
      <c r="B1619" s="988">
        <v>2.0250422E7</v>
      </c>
      <c r="C1619" s="988" t="s">
        <v>164</v>
      </c>
      <c r="D1619" s="988">
        <v>1.0</v>
      </c>
      <c r="E1619" s="988">
        <v>1.0</v>
      </c>
    </row>
    <row r="1620">
      <c r="A1620" s="988" t="s">
        <v>5310</v>
      </c>
      <c r="B1620" s="988">
        <v>2.0250423E7</v>
      </c>
      <c r="C1620" s="988" t="s">
        <v>5286</v>
      </c>
      <c r="D1620" s="988">
        <v>1.0</v>
      </c>
      <c r="E1620" s="988">
        <v>4.0</v>
      </c>
    </row>
    <row r="1621">
      <c r="A1621" s="988" t="s">
        <v>5310</v>
      </c>
      <c r="B1621" s="988">
        <v>2.0250424E7</v>
      </c>
      <c r="C1621" s="988" t="s">
        <v>5286</v>
      </c>
      <c r="D1621" s="988">
        <v>1.0</v>
      </c>
      <c r="E1621" s="988">
        <v>2.0</v>
      </c>
    </row>
    <row r="1622">
      <c r="A1622" s="988" t="s">
        <v>5310</v>
      </c>
      <c r="B1622" s="988">
        <v>2.0250425E7</v>
      </c>
      <c r="C1622" s="988" t="s">
        <v>5286</v>
      </c>
      <c r="D1622" s="988">
        <v>1.0</v>
      </c>
      <c r="E1622" s="988">
        <v>5.0</v>
      </c>
    </row>
    <row r="1623">
      <c r="A1623" s="988" t="s">
        <v>5310</v>
      </c>
      <c r="B1623" s="988">
        <v>2.0250427E7</v>
      </c>
      <c r="C1623" s="988" t="s">
        <v>5286</v>
      </c>
      <c r="D1623" s="988">
        <v>1.0</v>
      </c>
      <c r="E1623" s="988">
        <v>2.0</v>
      </c>
    </row>
    <row r="1624">
      <c r="A1624" s="988" t="s">
        <v>5310</v>
      </c>
      <c r="B1624" s="988">
        <v>2.0250428E7</v>
      </c>
      <c r="C1624" s="988" t="s">
        <v>5286</v>
      </c>
      <c r="D1624" s="988">
        <v>1.0</v>
      </c>
      <c r="E1624" s="988">
        <v>3.0</v>
      </c>
    </row>
    <row r="1625">
      <c r="A1625" s="988" t="s">
        <v>5310</v>
      </c>
      <c r="B1625" s="988">
        <v>2.0250428E7</v>
      </c>
      <c r="C1625" s="1063" t="s">
        <v>5182</v>
      </c>
      <c r="D1625" s="988">
        <v>1.0</v>
      </c>
      <c r="E1625" s="988">
        <v>1.0</v>
      </c>
    </row>
    <row r="1626">
      <c r="A1626" s="988" t="s">
        <v>5310</v>
      </c>
      <c r="B1626" s="988">
        <v>2.0250429E7</v>
      </c>
      <c r="C1626" s="988" t="s">
        <v>5286</v>
      </c>
      <c r="D1626" s="988">
        <v>1.0</v>
      </c>
      <c r="E1626" s="988">
        <v>1.0</v>
      </c>
    </row>
    <row r="1627">
      <c r="A1627" s="988" t="s">
        <v>5310</v>
      </c>
      <c r="B1627" s="988">
        <v>2.0250429E7</v>
      </c>
      <c r="C1627" s="988" t="s">
        <v>5218</v>
      </c>
      <c r="D1627" s="988">
        <v>1.0</v>
      </c>
      <c r="E1627" s="988">
        <v>1.0</v>
      </c>
    </row>
    <row r="1628">
      <c r="A1628" s="988" t="s">
        <v>5310</v>
      </c>
      <c r="B1628" s="988">
        <v>2.025043E7</v>
      </c>
      <c r="C1628" s="988" t="s">
        <v>5286</v>
      </c>
      <c r="D1628" s="988">
        <v>1.0</v>
      </c>
      <c r="E1628" s="988">
        <v>2.0</v>
      </c>
    </row>
    <row r="1629">
      <c r="A1629" s="988" t="s">
        <v>5310</v>
      </c>
      <c r="B1629" s="988">
        <v>2.0250501E7</v>
      </c>
      <c r="C1629" s="988" t="s">
        <v>5286</v>
      </c>
      <c r="D1629" s="988">
        <v>1.0</v>
      </c>
      <c r="E1629" s="988">
        <v>2.0</v>
      </c>
    </row>
    <row r="1630">
      <c r="A1630" s="988" t="s">
        <v>5310</v>
      </c>
      <c r="B1630" s="988">
        <v>2.0250502E7</v>
      </c>
      <c r="C1630" s="988" t="s">
        <v>5286</v>
      </c>
      <c r="D1630" s="988">
        <v>1.0</v>
      </c>
      <c r="E1630" s="988">
        <v>2.0</v>
      </c>
    </row>
    <row r="1631">
      <c r="A1631" s="988" t="s">
        <v>5310</v>
      </c>
      <c r="B1631" s="988">
        <v>2.0250503E7</v>
      </c>
      <c r="C1631" s="988" t="s">
        <v>5286</v>
      </c>
      <c r="D1631" s="988">
        <v>1.0</v>
      </c>
      <c r="E1631" s="988">
        <v>3.0</v>
      </c>
    </row>
    <row r="1632">
      <c r="A1632" s="988" t="s">
        <v>5310</v>
      </c>
      <c r="B1632" s="988">
        <v>2.0250504E7</v>
      </c>
      <c r="C1632" s="988" t="s">
        <v>5286</v>
      </c>
      <c r="D1632" s="988">
        <v>1.0</v>
      </c>
      <c r="E1632" s="988">
        <v>1.0</v>
      </c>
    </row>
    <row r="1633">
      <c r="A1633" s="988" t="s">
        <v>5310</v>
      </c>
      <c r="B1633" s="988">
        <v>2.0250505E7</v>
      </c>
      <c r="C1633" s="988" t="s">
        <v>5286</v>
      </c>
      <c r="D1633" s="988">
        <v>1.0</v>
      </c>
      <c r="E1633" s="988">
        <v>5.0</v>
      </c>
    </row>
    <row r="1634">
      <c r="A1634" s="988" t="s">
        <v>5310</v>
      </c>
      <c r="B1634" s="988">
        <v>2.0250506E7</v>
      </c>
      <c r="C1634" s="988" t="s">
        <v>5286</v>
      </c>
      <c r="D1634" s="988">
        <v>1.0</v>
      </c>
      <c r="E1634" s="988">
        <v>4.0</v>
      </c>
    </row>
    <row r="1635">
      <c r="A1635" s="988" t="s">
        <v>5310</v>
      </c>
      <c r="B1635" s="988">
        <v>2.0250507E7</v>
      </c>
      <c r="C1635" s="988" t="s">
        <v>5286</v>
      </c>
      <c r="D1635" s="988">
        <v>1.0</v>
      </c>
      <c r="E1635" s="988">
        <v>4.0</v>
      </c>
    </row>
    <row r="1636">
      <c r="A1636" s="988" t="s">
        <v>5310</v>
      </c>
      <c r="B1636" s="988">
        <v>2.0250507E7</v>
      </c>
      <c r="C1636" s="988" t="s">
        <v>5218</v>
      </c>
      <c r="D1636" s="988">
        <v>1.0</v>
      </c>
      <c r="E1636" s="988">
        <v>1.0</v>
      </c>
    </row>
    <row r="1637">
      <c r="A1637" s="988" t="s">
        <v>5310</v>
      </c>
      <c r="B1637" s="988">
        <v>2.0250508E7</v>
      </c>
      <c r="C1637" s="988" t="s">
        <v>164</v>
      </c>
      <c r="D1637" s="988">
        <v>1.0</v>
      </c>
      <c r="E1637" s="988">
        <v>1.0</v>
      </c>
    </row>
    <row r="1638">
      <c r="A1638" s="988" t="s">
        <v>5310</v>
      </c>
      <c r="B1638" s="988">
        <v>2.0250509E7</v>
      </c>
      <c r="C1638" s="988" t="s">
        <v>5286</v>
      </c>
      <c r="D1638" s="988">
        <v>1.0</v>
      </c>
      <c r="E1638" s="988">
        <v>6.0</v>
      </c>
    </row>
    <row r="1639">
      <c r="A1639" s="988" t="s">
        <v>5310</v>
      </c>
      <c r="B1639" s="988">
        <v>2.025051E7</v>
      </c>
      <c r="C1639" s="988" t="s">
        <v>5286</v>
      </c>
      <c r="D1639" s="988">
        <v>1.0</v>
      </c>
      <c r="E1639" s="988">
        <v>2.0</v>
      </c>
    </row>
    <row r="1640">
      <c r="A1640" s="988" t="s">
        <v>5310</v>
      </c>
      <c r="B1640" s="988">
        <v>2.0250511E7</v>
      </c>
      <c r="C1640" s="988" t="s">
        <v>5286</v>
      </c>
      <c r="D1640" s="988">
        <v>1.0</v>
      </c>
      <c r="E1640" s="988">
        <v>3.0</v>
      </c>
    </row>
    <row r="1641">
      <c r="A1641" s="988" t="s">
        <v>5310</v>
      </c>
      <c r="B1641" s="988">
        <v>2.0250512E7</v>
      </c>
      <c r="C1641" s="988" t="s">
        <v>5286</v>
      </c>
      <c r="D1641" s="988">
        <v>1.0</v>
      </c>
      <c r="E1641" s="988">
        <v>4.0</v>
      </c>
    </row>
    <row r="1642">
      <c r="A1642" s="988" t="s">
        <v>5310</v>
      </c>
      <c r="B1642" s="988">
        <v>2.0250513E7</v>
      </c>
      <c r="C1642" s="988" t="s">
        <v>5286</v>
      </c>
      <c r="D1642" s="988">
        <v>1.0</v>
      </c>
      <c r="E1642" s="988">
        <v>8.0</v>
      </c>
    </row>
    <row r="1643">
      <c r="A1643" s="988" t="s">
        <v>5310</v>
      </c>
      <c r="B1643" s="988">
        <v>2.0250515E7</v>
      </c>
      <c r="C1643" s="988" t="s">
        <v>5286</v>
      </c>
      <c r="D1643" s="988">
        <v>1.0</v>
      </c>
      <c r="E1643" s="988">
        <v>3.0</v>
      </c>
    </row>
    <row r="1644">
      <c r="A1644" s="988" t="s">
        <v>5310</v>
      </c>
      <c r="B1644" s="988">
        <v>2.0250516E7</v>
      </c>
      <c r="C1644" s="988" t="s">
        <v>5286</v>
      </c>
      <c r="D1644" s="988">
        <v>1.0</v>
      </c>
      <c r="E1644" s="988">
        <v>4.0</v>
      </c>
    </row>
    <row r="1645">
      <c r="A1645" s="988" t="s">
        <v>5310</v>
      </c>
      <c r="B1645" s="988">
        <v>2.0250517E7</v>
      </c>
      <c r="C1645" s="988" t="s">
        <v>5286</v>
      </c>
      <c r="D1645" s="988">
        <v>1.0</v>
      </c>
      <c r="E1645" s="988">
        <v>2.0</v>
      </c>
    </row>
    <row r="1646">
      <c r="A1646" s="988" t="s">
        <v>5310</v>
      </c>
      <c r="B1646" s="988">
        <v>2.0250518E7</v>
      </c>
      <c r="C1646" s="988" t="s">
        <v>5286</v>
      </c>
      <c r="D1646" s="988">
        <v>1.0</v>
      </c>
      <c r="E1646" s="988">
        <v>2.0</v>
      </c>
    </row>
    <row r="1647">
      <c r="A1647" s="988" t="s">
        <v>5310</v>
      </c>
      <c r="B1647" s="988">
        <v>2.0250519E7</v>
      </c>
      <c r="C1647" s="988" t="s">
        <v>5286</v>
      </c>
      <c r="D1647" s="988">
        <v>1.0</v>
      </c>
      <c r="E1647" s="988">
        <v>4.0</v>
      </c>
    </row>
    <row r="1648">
      <c r="A1648" s="988" t="s">
        <v>5310</v>
      </c>
      <c r="B1648" s="988">
        <v>2.025052E7</v>
      </c>
      <c r="C1648" s="988" t="s">
        <v>5286</v>
      </c>
      <c r="D1648" s="988">
        <v>1.0</v>
      </c>
      <c r="E1648" s="988">
        <v>7.0</v>
      </c>
    </row>
    <row r="1649">
      <c r="A1649" s="988" t="s">
        <v>5310</v>
      </c>
      <c r="B1649" s="988">
        <v>2.025052E7</v>
      </c>
      <c r="C1649" s="988" t="s">
        <v>5218</v>
      </c>
      <c r="D1649" s="988">
        <v>1.0</v>
      </c>
      <c r="E1649" s="988">
        <v>1.0</v>
      </c>
    </row>
    <row r="1650">
      <c r="A1650" s="988" t="s">
        <v>5310</v>
      </c>
      <c r="B1650" s="988">
        <v>2.0250523E7</v>
      </c>
      <c r="C1650" s="988" t="s">
        <v>5286</v>
      </c>
      <c r="D1650" s="988">
        <v>1.0</v>
      </c>
      <c r="E1650" s="988">
        <v>5.0</v>
      </c>
    </row>
    <row r="1651">
      <c r="A1651" s="988" t="s">
        <v>5310</v>
      </c>
      <c r="B1651" s="988">
        <v>2.0250524E7</v>
      </c>
      <c r="C1651" s="988" t="s">
        <v>5286</v>
      </c>
      <c r="D1651" s="988">
        <v>1.0</v>
      </c>
      <c r="E1651" s="988">
        <v>4.0</v>
      </c>
    </row>
    <row r="1652">
      <c r="A1652" s="988" t="s">
        <v>5310</v>
      </c>
      <c r="B1652" s="988">
        <v>2.0250525E7</v>
      </c>
      <c r="C1652" s="988" t="s">
        <v>5286</v>
      </c>
      <c r="D1652" s="988">
        <v>1.0</v>
      </c>
      <c r="E1652" s="988">
        <v>1.0</v>
      </c>
    </row>
    <row r="1653">
      <c r="A1653" s="988" t="s">
        <v>5310</v>
      </c>
      <c r="B1653" s="988">
        <v>2.0250526E7</v>
      </c>
      <c r="C1653" s="988" t="s">
        <v>5286</v>
      </c>
      <c r="D1653" s="988">
        <v>1.0</v>
      </c>
      <c r="E1653" s="988">
        <v>4.0</v>
      </c>
    </row>
    <row r="1654">
      <c r="A1654" s="988" t="s">
        <v>5310</v>
      </c>
      <c r="B1654" s="988">
        <v>2.0250527E7</v>
      </c>
      <c r="C1654" s="1063" t="s">
        <v>5226</v>
      </c>
      <c r="D1654" s="988">
        <v>1.0</v>
      </c>
      <c r="E1654" s="988">
        <v>1.0</v>
      </c>
    </row>
    <row r="1655">
      <c r="A1655" s="988" t="s">
        <v>5310</v>
      </c>
      <c r="B1655" s="988">
        <v>2.0250528E7</v>
      </c>
      <c r="C1655" s="988" t="s">
        <v>5286</v>
      </c>
      <c r="D1655" s="988">
        <v>1.0</v>
      </c>
      <c r="E1655" s="988">
        <v>3.0</v>
      </c>
    </row>
    <row r="1656">
      <c r="A1656" s="988" t="s">
        <v>5310</v>
      </c>
      <c r="B1656" s="988">
        <v>2.0250528E7</v>
      </c>
      <c r="C1656" s="1063" t="s">
        <v>5182</v>
      </c>
      <c r="D1656" s="988">
        <v>1.0</v>
      </c>
      <c r="E1656" s="988">
        <v>1.0</v>
      </c>
    </row>
    <row r="1657">
      <c r="A1657" s="988" t="s">
        <v>5310</v>
      </c>
      <c r="B1657" s="988">
        <v>2.0250529E7</v>
      </c>
      <c r="C1657" s="988" t="s">
        <v>5286</v>
      </c>
      <c r="D1657" s="988">
        <v>1.0</v>
      </c>
      <c r="E1657" s="988">
        <v>3.0</v>
      </c>
    </row>
    <row r="1658">
      <c r="A1658" s="988" t="s">
        <v>5310</v>
      </c>
      <c r="B1658" s="988">
        <v>2.0250529E7</v>
      </c>
      <c r="C1658" s="1063" t="s">
        <v>5226</v>
      </c>
      <c r="D1658" s="988">
        <v>1.0</v>
      </c>
      <c r="E1658" s="988">
        <v>1.0</v>
      </c>
    </row>
    <row r="1659">
      <c r="A1659" s="988" t="s">
        <v>5310</v>
      </c>
      <c r="B1659" s="988">
        <v>2.025053E7</v>
      </c>
      <c r="C1659" s="988" t="s">
        <v>5286</v>
      </c>
      <c r="D1659" s="988">
        <v>1.0</v>
      </c>
      <c r="E1659" s="988">
        <v>6.0</v>
      </c>
    </row>
    <row r="1660">
      <c r="A1660" s="988" t="s">
        <v>5310</v>
      </c>
      <c r="B1660" s="988">
        <v>2.0250531E7</v>
      </c>
      <c r="C1660" s="988" t="s">
        <v>5286</v>
      </c>
      <c r="D1660" s="988">
        <v>1.0</v>
      </c>
      <c r="E1660" s="988">
        <v>1.0</v>
      </c>
    </row>
    <row r="1661">
      <c r="A1661" s="988" t="s">
        <v>5310</v>
      </c>
      <c r="B1661" s="988">
        <v>2.0250601E7</v>
      </c>
      <c r="C1661" s="988" t="s">
        <v>5286</v>
      </c>
      <c r="D1661" s="988">
        <v>1.0</v>
      </c>
      <c r="E1661" s="988">
        <v>1.0</v>
      </c>
    </row>
    <row r="1662">
      <c r="A1662" s="988" t="s">
        <v>5310</v>
      </c>
      <c r="B1662" s="988">
        <v>2.0250602E7</v>
      </c>
      <c r="C1662" s="988" t="s">
        <v>5286</v>
      </c>
      <c r="D1662" s="988">
        <v>1.0</v>
      </c>
      <c r="E1662" s="988">
        <v>4.0</v>
      </c>
    </row>
    <row r="1663">
      <c r="A1663" s="988" t="s">
        <v>5310</v>
      </c>
      <c r="B1663" s="988">
        <v>2.0250603E7</v>
      </c>
      <c r="C1663" s="988" t="s">
        <v>164</v>
      </c>
      <c r="D1663" s="988">
        <v>1.0</v>
      </c>
      <c r="E1663" s="988">
        <v>1.0</v>
      </c>
    </row>
    <row r="1664">
      <c r="A1664" s="988" t="s">
        <v>5310</v>
      </c>
      <c r="B1664" s="988">
        <v>2.0250605E7</v>
      </c>
      <c r="C1664" s="988" t="s">
        <v>5286</v>
      </c>
      <c r="D1664" s="988">
        <v>1.0</v>
      </c>
      <c r="E1664" s="988">
        <v>7.0</v>
      </c>
    </row>
    <row r="1665">
      <c r="A1665" s="988" t="s">
        <v>5310</v>
      </c>
      <c r="B1665" s="988">
        <v>2.0250606E7</v>
      </c>
      <c r="C1665" s="988" t="s">
        <v>5286</v>
      </c>
      <c r="D1665" s="988">
        <v>1.0</v>
      </c>
      <c r="E1665" s="988">
        <v>5.0</v>
      </c>
    </row>
    <row r="1666">
      <c r="A1666" s="988" t="s">
        <v>5310</v>
      </c>
      <c r="B1666" s="988">
        <v>2.0250607E7</v>
      </c>
      <c r="C1666" s="988" t="s">
        <v>5286</v>
      </c>
      <c r="D1666" s="988">
        <v>1.0</v>
      </c>
      <c r="E1666" s="988">
        <v>4.0</v>
      </c>
    </row>
    <row r="1667">
      <c r="A1667" s="988" t="s">
        <v>5310</v>
      </c>
      <c r="B1667" s="988">
        <v>2.0250607E7</v>
      </c>
      <c r="C1667" s="988" t="s">
        <v>164</v>
      </c>
      <c r="D1667" s="988">
        <v>1.0</v>
      </c>
      <c r="E1667" s="988">
        <v>1.0</v>
      </c>
    </row>
    <row r="1668">
      <c r="A1668" s="988" t="s">
        <v>5310</v>
      </c>
      <c r="B1668" s="988">
        <v>2.0250608E7</v>
      </c>
      <c r="C1668" s="988" t="s">
        <v>5286</v>
      </c>
      <c r="D1668" s="988">
        <v>1.0</v>
      </c>
      <c r="E1668" s="988">
        <v>1.0</v>
      </c>
    </row>
    <row r="1669">
      <c r="A1669" s="988" t="s">
        <v>5310</v>
      </c>
      <c r="B1669" s="988">
        <v>2.025061E7</v>
      </c>
      <c r="C1669" s="988" t="s">
        <v>5286</v>
      </c>
      <c r="D1669" s="988">
        <v>1.0</v>
      </c>
      <c r="E1669" s="988">
        <v>4.0</v>
      </c>
    </row>
    <row r="1670">
      <c r="A1670" s="988" t="s">
        <v>5310</v>
      </c>
      <c r="B1670" s="988">
        <v>2.0250611E7</v>
      </c>
      <c r="C1670" s="988" t="s">
        <v>5286</v>
      </c>
      <c r="D1670" s="988">
        <v>1.0</v>
      </c>
      <c r="E1670" s="988">
        <v>3.0</v>
      </c>
    </row>
    <row r="1671">
      <c r="A1671" s="988" t="s">
        <v>5310</v>
      </c>
      <c r="B1671" s="988">
        <v>2.0250611E7</v>
      </c>
      <c r="C1671" s="988" t="s">
        <v>164</v>
      </c>
      <c r="D1671" s="988">
        <v>1.0</v>
      </c>
      <c r="E1671" s="988">
        <v>1.0</v>
      </c>
    </row>
    <row r="1672">
      <c r="A1672" s="988" t="s">
        <v>5310</v>
      </c>
      <c r="B1672" s="988">
        <v>2.0250612E7</v>
      </c>
      <c r="C1672" s="988" t="s">
        <v>5286</v>
      </c>
      <c r="D1672" s="988">
        <v>1.0</v>
      </c>
      <c r="E1672" s="988">
        <v>3.0</v>
      </c>
    </row>
    <row r="1673">
      <c r="A1673" s="988" t="s">
        <v>5310</v>
      </c>
      <c r="B1673" s="988">
        <v>2.0250614E7</v>
      </c>
      <c r="C1673" s="988" t="s">
        <v>5286</v>
      </c>
      <c r="D1673" s="988">
        <v>1.0</v>
      </c>
      <c r="E1673" s="988">
        <v>1.0</v>
      </c>
    </row>
    <row r="1674">
      <c r="A1674" s="988" t="s">
        <v>5310</v>
      </c>
      <c r="B1674" s="988">
        <v>2.0250616E7</v>
      </c>
      <c r="C1674" s="988" t="s">
        <v>5286</v>
      </c>
      <c r="D1674" s="988">
        <v>1.0</v>
      </c>
      <c r="E1674" s="988">
        <v>2.0</v>
      </c>
    </row>
    <row r="1675">
      <c r="A1675" s="988" t="s">
        <v>5310</v>
      </c>
      <c r="B1675" s="988">
        <v>2.0250617E7</v>
      </c>
      <c r="C1675" s="988" t="s">
        <v>5286</v>
      </c>
      <c r="D1675" s="988">
        <v>1.0</v>
      </c>
      <c r="E1675" s="988">
        <v>4.0</v>
      </c>
    </row>
    <row r="1676">
      <c r="A1676" s="988" t="s">
        <v>5310</v>
      </c>
      <c r="B1676" s="988">
        <v>2.0250618E7</v>
      </c>
      <c r="C1676" s="988" t="s">
        <v>5286</v>
      </c>
      <c r="D1676" s="988">
        <v>1.0</v>
      </c>
      <c r="E1676" s="988">
        <v>10.0</v>
      </c>
    </row>
    <row r="1677">
      <c r="A1677" s="988" t="s">
        <v>5310</v>
      </c>
      <c r="B1677" s="988">
        <v>2.0250618E7</v>
      </c>
      <c r="C1677" s="988" t="s">
        <v>164</v>
      </c>
      <c r="D1677" s="988">
        <v>1.0</v>
      </c>
      <c r="E1677" s="988">
        <v>1.0</v>
      </c>
    </row>
    <row r="1678">
      <c r="A1678" s="988" t="s">
        <v>5310</v>
      </c>
      <c r="B1678" s="988">
        <v>2.0250619E7</v>
      </c>
      <c r="C1678" s="988" t="s">
        <v>5286</v>
      </c>
      <c r="D1678" s="988">
        <v>1.0</v>
      </c>
      <c r="E1678" s="988">
        <v>9.0</v>
      </c>
    </row>
    <row r="1679">
      <c r="A1679" s="988" t="s">
        <v>5310</v>
      </c>
      <c r="B1679" s="988">
        <v>2.0250619E7</v>
      </c>
      <c r="C1679" s="988" t="s">
        <v>164</v>
      </c>
      <c r="D1679" s="988">
        <v>1.0</v>
      </c>
      <c r="E1679" s="988">
        <v>1.0</v>
      </c>
    </row>
    <row r="1680">
      <c r="A1680" s="988" t="s">
        <v>5310</v>
      </c>
      <c r="B1680" s="988">
        <v>2.025062E7</v>
      </c>
      <c r="C1680" s="988" t="s">
        <v>5286</v>
      </c>
      <c r="D1680" s="988">
        <v>1.0</v>
      </c>
      <c r="E1680" s="988">
        <v>11.0</v>
      </c>
    </row>
    <row r="1681">
      <c r="A1681" s="988" t="s">
        <v>5310</v>
      </c>
      <c r="B1681" s="988">
        <v>2.0250622E7</v>
      </c>
      <c r="C1681" s="988" t="s">
        <v>5286</v>
      </c>
      <c r="D1681" s="988">
        <v>1.0</v>
      </c>
      <c r="E1681" s="988">
        <v>4.0</v>
      </c>
    </row>
    <row r="1682">
      <c r="A1682" s="988" t="s">
        <v>5310</v>
      </c>
      <c r="B1682" s="988">
        <v>2.0250623E7</v>
      </c>
      <c r="C1682" s="988" t="s">
        <v>5286</v>
      </c>
      <c r="D1682" s="988">
        <v>1.0</v>
      </c>
      <c r="E1682" s="988">
        <v>4.0</v>
      </c>
    </row>
    <row r="1683">
      <c r="A1683" s="988" t="s">
        <v>5310</v>
      </c>
      <c r="B1683" s="988">
        <v>2.0250624E7</v>
      </c>
      <c r="C1683" s="988" t="s">
        <v>5286</v>
      </c>
      <c r="D1683" s="988">
        <v>1.0</v>
      </c>
      <c r="E1683" s="988">
        <v>8.0</v>
      </c>
    </row>
    <row r="1684">
      <c r="A1684" s="988" t="s">
        <v>5310</v>
      </c>
      <c r="B1684" s="988">
        <v>2.0250624E7</v>
      </c>
      <c r="C1684" s="988" t="s">
        <v>164</v>
      </c>
      <c r="D1684" s="988">
        <v>1.0</v>
      </c>
      <c r="E1684" s="988">
        <v>1.0</v>
      </c>
    </row>
    <row r="1685">
      <c r="A1685" s="988" t="s">
        <v>5310</v>
      </c>
      <c r="B1685" s="988">
        <v>2.0250625E7</v>
      </c>
      <c r="C1685" s="988" t="s">
        <v>5286</v>
      </c>
      <c r="D1685" s="988">
        <v>1.0</v>
      </c>
      <c r="E1685" s="988">
        <v>16.0</v>
      </c>
    </row>
    <row r="1686">
      <c r="A1686" s="988" t="s">
        <v>5310</v>
      </c>
      <c r="B1686" s="988">
        <v>2.0250627E7</v>
      </c>
      <c r="C1686" s="988" t="s">
        <v>5286</v>
      </c>
      <c r="D1686" s="988">
        <v>1.0</v>
      </c>
      <c r="E1686" s="988">
        <v>13.0</v>
      </c>
    </row>
    <row r="1687">
      <c r="A1687" s="988" t="s">
        <v>5310</v>
      </c>
      <c r="B1687" s="988">
        <v>2.0250628E7</v>
      </c>
      <c r="C1687" s="988" t="s">
        <v>5286</v>
      </c>
      <c r="D1687" s="988">
        <v>1.0</v>
      </c>
      <c r="E1687" s="988">
        <v>17.0</v>
      </c>
    </row>
    <row r="1688">
      <c r="A1688" s="988" t="s">
        <v>5310</v>
      </c>
      <c r="B1688" s="988">
        <v>2.0250628E7</v>
      </c>
      <c r="C1688" s="988" t="s">
        <v>5218</v>
      </c>
      <c r="D1688" s="988">
        <v>1.0</v>
      </c>
      <c r="E1688" s="988">
        <v>1.0</v>
      </c>
    </row>
    <row r="1689">
      <c r="A1689" s="988" t="s">
        <v>5310</v>
      </c>
      <c r="B1689" s="988">
        <v>2.0250629E7</v>
      </c>
      <c r="C1689" s="988" t="s">
        <v>5286</v>
      </c>
      <c r="D1689" s="988">
        <v>1.0</v>
      </c>
      <c r="E1689" s="988">
        <v>4.0</v>
      </c>
    </row>
    <row r="1690">
      <c r="A1690" s="988" t="s">
        <v>5310</v>
      </c>
      <c r="B1690" s="988">
        <v>2.025063E7</v>
      </c>
      <c r="C1690" s="988" t="s">
        <v>5286</v>
      </c>
      <c r="D1690" s="988">
        <v>1.0</v>
      </c>
      <c r="E1690" s="988">
        <v>4.0</v>
      </c>
    </row>
    <row r="1691">
      <c r="A1691" s="988" t="s">
        <v>5310</v>
      </c>
      <c r="B1691" s="988">
        <v>2.0250701E7</v>
      </c>
      <c r="C1691" s="988" t="s">
        <v>164</v>
      </c>
      <c r="D1691" s="988">
        <v>1.0</v>
      </c>
      <c r="E1691" s="988">
        <v>1.0</v>
      </c>
    </row>
    <row r="1692">
      <c r="A1692" s="988" t="s">
        <v>5310</v>
      </c>
      <c r="B1692" s="988">
        <v>2.0250702E7</v>
      </c>
      <c r="C1692" s="988" t="s">
        <v>5286</v>
      </c>
      <c r="D1692" s="988">
        <v>1.0</v>
      </c>
      <c r="E1692" s="988">
        <v>25.0</v>
      </c>
    </row>
    <row r="1693">
      <c r="A1693" s="988" t="s">
        <v>5310</v>
      </c>
      <c r="B1693" s="988">
        <v>2.0250702E7</v>
      </c>
      <c r="C1693" s="988" t="s">
        <v>164</v>
      </c>
      <c r="D1693" s="988">
        <v>1.0</v>
      </c>
      <c r="E1693" s="988">
        <v>1.0</v>
      </c>
    </row>
    <row r="1694">
      <c r="A1694" s="988" t="s">
        <v>5310</v>
      </c>
      <c r="B1694" s="988">
        <v>2.0250702E7</v>
      </c>
      <c r="C1694" s="988" t="s">
        <v>5218</v>
      </c>
      <c r="D1694" s="988">
        <v>1.0</v>
      </c>
      <c r="E1694" s="988">
        <v>1.0</v>
      </c>
    </row>
    <row r="1695">
      <c r="A1695" s="988" t="s">
        <v>5310</v>
      </c>
      <c r="B1695" s="988">
        <v>2.0250702E7</v>
      </c>
      <c r="C1695" s="1063" t="s">
        <v>5178</v>
      </c>
      <c r="D1695" s="988">
        <v>1.0</v>
      </c>
      <c r="E1695" s="988">
        <v>2.0</v>
      </c>
    </row>
    <row r="1696">
      <c r="A1696" s="988" t="s">
        <v>5310</v>
      </c>
      <c r="B1696" s="988">
        <v>2.0250703E7</v>
      </c>
      <c r="C1696" s="1063" t="s">
        <v>5178</v>
      </c>
      <c r="D1696" s="988">
        <v>1.0</v>
      </c>
      <c r="E1696" s="988">
        <v>1.0</v>
      </c>
    </row>
    <row r="1697">
      <c r="A1697" s="988" t="s">
        <v>5310</v>
      </c>
      <c r="B1697" s="988">
        <v>2.0250705E7</v>
      </c>
      <c r="C1697" s="988" t="s">
        <v>5286</v>
      </c>
      <c r="D1697" s="988">
        <v>1.0</v>
      </c>
      <c r="E1697" s="988">
        <v>7.0</v>
      </c>
    </row>
    <row r="1698">
      <c r="A1698" s="988" t="s">
        <v>5310</v>
      </c>
      <c r="B1698" s="988">
        <v>2.0250707E7</v>
      </c>
      <c r="C1698" s="988" t="s">
        <v>5286</v>
      </c>
      <c r="D1698" s="988">
        <v>1.0</v>
      </c>
      <c r="E1698" s="988">
        <v>7.0</v>
      </c>
    </row>
    <row r="1699">
      <c r="A1699" s="988" t="s">
        <v>5310</v>
      </c>
      <c r="B1699" s="988">
        <v>2.0250707E7</v>
      </c>
      <c r="C1699" s="988" t="s">
        <v>164</v>
      </c>
      <c r="D1699" s="988">
        <v>1.0</v>
      </c>
      <c r="E1699" s="988">
        <v>1.0</v>
      </c>
    </row>
    <row r="1700">
      <c r="A1700" s="988" t="s">
        <v>5310</v>
      </c>
      <c r="B1700" s="988">
        <v>2.0250707E7</v>
      </c>
      <c r="C1700" s="988" t="s">
        <v>5218</v>
      </c>
      <c r="D1700" s="988">
        <v>1.0</v>
      </c>
      <c r="E1700" s="988">
        <v>1.0</v>
      </c>
    </row>
    <row r="1701">
      <c r="A1701" s="988" t="s">
        <v>5310</v>
      </c>
      <c r="B1701" s="988">
        <v>2.0250707E7</v>
      </c>
      <c r="C1701" s="1063" t="s">
        <v>5178</v>
      </c>
      <c r="D1701" s="988">
        <v>1.0</v>
      </c>
      <c r="E1701" s="988">
        <v>1.0</v>
      </c>
    </row>
    <row r="1702">
      <c r="A1702" s="988" t="s">
        <v>5310</v>
      </c>
      <c r="B1702" s="988">
        <v>2.0250708E7</v>
      </c>
      <c r="C1702" s="988" t="s">
        <v>5286</v>
      </c>
      <c r="D1702" s="988">
        <v>1.0</v>
      </c>
      <c r="E1702" s="988">
        <v>9.0</v>
      </c>
    </row>
    <row r="1703">
      <c r="A1703" s="988" t="s">
        <v>5310</v>
      </c>
      <c r="B1703" s="988">
        <v>2.0250709E7</v>
      </c>
      <c r="C1703" s="988" t="s">
        <v>5286</v>
      </c>
      <c r="D1703" s="988">
        <v>1.0</v>
      </c>
      <c r="E1703" s="988">
        <v>10.0</v>
      </c>
    </row>
    <row r="1704">
      <c r="A1704" s="988" t="s">
        <v>5310</v>
      </c>
      <c r="B1704" s="988">
        <v>2.025071E7</v>
      </c>
      <c r="C1704" s="988" t="s">
        <v>5286</v>
      </c>
      <c r="D1704" s="988">
        <v>1.0</v>
      </c>
      <c r="E1704" s="988">
        <v>2.0</v>
      </c>
    </row>
    <row r="1705">
      <c r="A1705" s="988" t="s">
        <v>5310</v>
      </c>
      <c r="B1705" s="988">
        <v>2.0250711E7</v>
      </c>
      <c r="C1705" s="988" t="s">
        <v>5286</v>
      </c>
      <c r="D1705" s="988">
        <v>1.0</v>
      </c>
      <c r="E1705" s="988">
        <v>4.0</v>
      </c>
    </row>
    <row r="1706">
      <c r="A1706" s="988" t="s">
        <v>5310</v>
      </c>
      <c r="B1706" s="988">
        <v>2.0250711E7</v>
      </c>
      <c r="C1706" s="988" t="s">
        <v>164</v>
      </c>
      <c r="D1706" s="988">
        <v>1.0</v>
      </c>
      <c r="E1706" s="988">
        <v>1.0</v>
      </c>
    </row>
    <row r="1707">
      <c r="A1707" s="988" t="s">
        <v>5310</v>
      </c>
      <c r="B1707" s="988">
        <v>2.0250711E7</v>
      </c>
      <c r="C1707" s="1063" t="s">
        <v>5178</v>
      </c>
      <c r="D1707" s="988">
        <v>1.0</v>
      </c>
      <c r="E1707" s="988">
        <v>1.0</v>
      </c>
    </row>
    <row r="1708">
      <c r="A1708" s="988" t="s">
        <v>5310</v>
      </c>
      <c r="B1708" s="988">
        <v>2.0250712E7</v>
      </c>
      <c r="C1708" s="988" t="s">
        <v>5286</v>
      </c>
      <c r="D1708" s="988">
        <v>1.0</v>
      </c>
      <c r="E1708" s="988">
        <v>2.0</v>
      </c>
    </row>
    <row r="1709">
      <c r="A1709" s="988" t="s">
        <v>5310</v>
      </c>
      <c r="B1709" s="988">
        <v>2.0250713E7</v>
      </c>
      <c r="C1709" s="988" t="s">
        <v>5286</v>
      </c>
      <c r="D1709" s="988">
        <v>1.0</v>
      </c>
      <c r="E1709" s="988">
        <v>1.0</v>
      </c>
    </row>
    <row r="1710">
      <c r="A1710" s="988" t="s">
        <v>5310</v>
      </c>
      <c r="B1710" s="988">
        <v>2.0250714E7</v>
      </c>
      <c r="C1710" s="988" t="s">
        <v>5286</v>
      </c>
      <c r="D1710" s="988">
        <v>1.0</v>
      </c>
      <c r="E1710" s="988">
        <v>4.0</v>
      </c>
    </row>
    <row r="1711">
      <c r="A1711" s="988" t="s">
        <v>5310</v>
      </c>
      <c r="B1711" s="988">
        <v>2.0250714E7</v>
      </c>
      <c r="C1711" s="988" t="s">
        <v>164</v>
      </c>
      <c r="D1711" s="988">
        <v>1.0</v>
      </c>
      <c r="E1711" s="988">
        <v>2.0</v>
      </c>
    </row>
    <row r="1712">
      <c r="A1712" s="988" t="s">
        <v>5310</v>
      </c>
      <c r="B1712" s="988">
        <v>2.0250715E7</v>
      </c>
      <c r="C1712" s="988" t="s">
        <v>5286</v>
      </c>
      <c r="D1712" s="988">
        <v>1.0</v>
      </c>
      <c r="E1712" s="988">
        <v>2.0</v>
      </c>
    </row>
    <row r="1713">
      <c r="A1713" s="988" t="s">
        <v>5310</v>
      </c>
      <c r="B1713" s="988">
        <v>2.0250715E7</v>
      </c>
      <c r="C1713" s="988" t="s">
        <v>164</v>
      </c>
      <c r="D1713" s="988">
        <v>1.0</v>
      </c>
      <c r="E1713" s="988">
        <v>1.0</v>
      </c>
    </row>
    <row r="1714">
      <c r="A1714" s="988" t="s">
        <v>5310</v>
      </c>
      <c r="B1714" s="988">
        <v>2.0250716E7</v>
      </c>
      <c r="C1714" s="988" t="s">
        <v>5286</v>
      </c>
      <c r="D1714" s="988">
        <v>1.0</v>
      </c>
      <c r="E1714" s="988">
        <v>2.0</v>
      </c>
    </row>
    <row r="1715">
      <c r="A1715" s="988" t="s">
        <v>5310</v>
      </c>
      <c r="B1715" s="988">
        <v>2.0250717E7</v>
      </c>
      <c r="C1715" s="988" t="s">
        <v>5286</v>
      </c>
      <c r="D1715" s="988">
        <v>1.0</v>
      </c>
      <c r="E1715" s="988">
        <v>6.0</v>
      </c>
    </row>
    <row r="1716">
      <c r="A1716" s="988" t="s">
        <v>5310</v>
      </c>
      <c r="B1716" s="988">
        <v>2.0250718E7</v>
      </c>
      <c r="C1716" s="988" t="s">
        <v>5286</v>
      </c>
      <c r="D1716" s="988">
        <v>1.0</v>
      </c>
      <c r="E1716" s="988">
        <v>2.0</v>
      </c>
    </row>
    <row r="1717">
      <c r="A1717" s="988" t="s">
        <v>5310</v>
      </c>
      <c r="B1717" s="988">
        <v>2.0250719E7</v>
      </c>
      <c r="C1717" s="988" t="s">
        <v>5286</v>
      </c>
      <c r="D1717" s="988">
        <v>1.0</v>
      </c>
      <c r="E1717" s="988">
        <v>3.0</v>
      </c>
    </row>
    <row r="1718">
      <c r="A1718" s="988" t="s">
        <v>5310</v>
      </c>
      <c r="B1718" s="988">
        <v>2.0250719E7</v>
      </c>
      <c r="C1718" s="1063" t="s">
        <v>5216</v>
      </c>
      <c r="D1718" s="988">
        <v>1.0</v>
      </c>
      <c r="E1718" s="988">
        <v>1.0</v>
      </c>
    </row>
    <row r="1719">
      <c r="A1719" s="988" t="s">
        <v>5310</v>
      </c>
      <c r="B1719" s="988">
        <v>2.025072E7</v>
      </c>
      <c r="C1719" s="988" t="s">
        <v>5286</v>
      </c>
      <c r="D1719" s="988">
        <v>1.0</v>
      </c>
      <c r="E1719" s="988">
        <v>3.0</v>
      </c>
    </row>
    <row r="1720">
      <c r="A1720" s="988" t="s">
        <v>5310</v>
      </c>
      <c r="B1720" s="988">
        <v>2.0250721E7</v>
      </c>
      <c r="C1720" s="988" t="s">
        <v>5286</v>
      </c>
      <c r="D1720" s="988">
        <v>1.0</v>
      </c>
      <c r="E1720" s="988">
        <v>1.0</v>
      </c>
    </row>
    <row r="1721">
      <c r="A1721" s="988" t="s">
        <v>5310</v>
      </c>
      <c r="B1721" s="988">
        <v>2.0250721E7</v>
      </c>
      <c r="C1721" s="988" t="s">
        <v>164</v>
      </c>
      <c r="D1721" s="988">
        <v>1.0</v>
      </c>
      <c r="E1721" s="988">
        <v>1.0</v>
      </c>
    </row>
    <row r="1722">
      <c r="A1722" s="988" t="s">
        <v>5310</v>
      </c>
      <c r="B1722" s="988">
        <v>2.0250722E7</v>
      </c>
      <c r="C1722" s="988" t="s">
        <v>5286</v>
      </c>
      <c r="D1722" s="988">
        <v>1.0</v>
      </c>
      <c r="E1722" s="988">
        <v>2.0</v>
      </c>
    </row>
    <row r="1723">
      <c r="A1723" s="988" t="s">
        <v>5310</v>
      </c>
      <c r="B1723" s="988">
        <v>2.0250724E7</v>
      </c>
      <c r="C1723" s="988" t="s">
        <v>5286</v>
      </c>
      <c r="D1723" s="988">
        <v>1.0</v>
      </c>
      <c r="E1723" s="988">
        <v>6.0</v>
      </c>
    </row>
    <row r="1724">
      <c r="A1724" s="988" t="s">
        <v>5310</v>
      </c>
      <c r="B1724" s="988">
        <v>2.0250725E7</v>
      </c>
      <c r="C1724" s="988" t="s">
        <v>5286</v>
      </c>
      <c r="D1724" s="988">
        <v>1.0</v>
      </c>
      <c r="E1724" s="988">
        <v>5.0</v>
      </c>
    </row>
    <row r="1725">
      <c r="A1725" s="988" t="s">
        <v>5310</v>
      </c>
      <c r="B1725" s="988">
        <v>2.0250725E7</v>
      </c>
      <c r="C1725" s="988" t="s">
        <v>5194</v>
      </c>
      <c r="D1725" s="988">
        <v>1.0</v>
      </c>
      <c r="E1725" s="988">
        <v>1.0</v>
      </c>
    </row>
    <row r="1726">
      <c r="A1726" s="988" t="s">
        <v>5310</v>
      </c>
      <c r="B1726" s="988">
        <v>2.0250726E7</v>
      </c>
      <c r="C1726" s="988" t="s">
        <v>5286</v>
      </c>
      <c r="D1726" s="988">
        <v>1.0</v>
      </c>
      <c r="E1726" s="988">
        <v>2.0</v>
      </c>
    </row>
    <row r="1727">
      <c r="A1727" s="988" t="s">
        <v>5310</v>
      </c>
      <c r="B1727" s="988">
        <v>2.0250727E7</v>
      </c>
      <c r="C1727" s="988" t="s">
        <v>5286</v>
      </c>
      <c r="D1727" s="988">
        <v>1.0</v>
      </c>
      <c r="E1727" s="988">
        <v>4.0</v>
      </c>
    </row>
    <row r="1728">
      <c r="A1728" s="988" t="s">
        <v>5310</v>
      </c>
      <c r="B1728" s="988">
        <v>2.0250728E7</v>
      </c>
      <c r="C1728" s="988" t="s">
        <v>5286</v>
      </c>
      <c r="D1728" s="988">
        <v>1.0</v>
      </c>
      <c r="E1728" s="988">
        <v>6.0</v>
      </c>
    </row>
    <row r="1729">
      <c r="A1729" s="988" t="s">
        <v>5310</v>
      </c>
      <c r="B1729" s="988">
        <v>2.0250729E7</v>
      </c>
      <c r="C1729" s="988" t="s">
        <v>5286</v>
      </c>
      <c r="D1729" s="988">
        <v>1.0</v>
      </c>
      <c r="E1729" s="988">
        <v>2.0</v>
      </c>
    </row>
    <row r="1730">
      <c r="A1730" s="988" t="s">
        <v>5310</v>
      </c>
      <c r="B1730" s="988">
        <v>2.0250729E7</v>
      </c>
      <c r="C1730" s="1063" t="s">
        <v>5178</v>
      </c>
      <c r="D1730" s="988">
        <v>1.0</v>
      </c>
      <c r="E1730" s="988">
        <v>1.0</v>
      </c>
    </row>
    <row r="1731">
      <c r="A1731" s="988" t="s">
        <v>5310</v>
      </c>
      <c r="B1731" s="988">
        <v>2.025073E7</v>
      </c>
      <c r="C1731" s="988" t="s">
        <v>5286</v>
      </c>
      <c r="D1731" s="988">
        <v>1.0</v>
      </c>
      <c r="E1731" s="988">
        <v>6.0</v>
      </c>
    </row>
    <row r="1732">
      <c r="A1732" s="988" t="s">
        <v>5310</v>
      </c>
      <c r="B1732" s="988">
        <v>2.0250731E7</v>
      </c>
      <c r="C1732" s="988" t="s">
        <v>5286</v>
      </c>
      <c r="D1732" s="988">
        <v>1.0</v>
      </c>
      <c r="E1732" s="988">
        <v>6.0</v>
      </c>
    </row>
    <row r="1733">
      <c r="A1733" s="988" t="s">
        <v>5310</v>
      </c>
      <c r="B1733" s="988">
        <v>2.0250801E7</v>
      </c>
      <c r="C1733" s="988" t="s">
        <v>5286</v>
      </c>
      <c r="D1733" s="988">
        <v>1.0</v>
      </c>
      <c r="E1733" s="988">
        <v>3.0</v>
      </c>
    </row>
    <row r="1734">
      <c r="A1734" s="988" t="s">
        <v>5310</v>
      </c>
      <c r="B1734" s="988">
        <v>2.0250802E7</v>
      </c>
      <c r="C1734" s="988" t="s">
        <v>5286</v>
      </c>
      <c r="D1734" s="988">
        <v>1.0</v>
      </c>
      <c r="E1734" s="988">
        <v>3.0</v>
      </c>
    </row>
    <row r="1735">
      <c r="A1735" s="988" t="s">
        <v>5310</v>
      </c>
      <c r="B1735" s="988">
        <v>2.0250803E7</v>
      </c>
      <c r="C1735" s="988" t="s">
        <v>5286</v>
      </c>
      <c r="D1735" s="988">
        <v>1.0</v>
      </c>
      <c r="E1735" s="988">
        <v>1.0</v>
      </c>
    </row>
    <row r="1736">
      <c r="A1736" s="988" t="s">
        <v>5310</v>
      </c>
      <c r="B1736" s="988">
        <v>2.0250804E7</v>
      </c>
      <c r="C1736" s="988" t="s">
        <v>5286</v>
      </c>
      <c r="D1736" s="988">
        <v>1.0</v>
      </c>
      <c r="E1736" s="988">
        <v>2.0</v>
      </c>
    </row>
    <row r="1737">
      <c r="A1737" s="988" t="s">
        <v>5310</v>
      </c>
      <c r="B1737" s="988">
        <v>2.0250804E7</v>
      </c>
      <c r="C1737" s="1063" t="s">
        <v>5166</v>
      </c>
      <c r="D1737" s="988">
        <v>1.0</v>
      </c>
      <c r="E1737" s="988">
        <v>1.0</v>
      </c>
    </row>
    <row r="1738">
      <c r="A1738" s="988" t="s">
        <v>5310</v>
      </c>
      <c r="B1738" s="988">
        <v>2.0250805E7</v>
      </c>
      <c r="C1738" s="988" t="s">
        <v>5286</v>
      </c>
      <c r="D1738" s="988">
        <v>1.0</v>
      </c>
      <c r="E1738" s="988">
        <v>2.0</v>
      </c>
    </row>
    <row r="1739">
      <c r="A1739" s="988" t="s">
        <v>5310</v>
      </c>
      <c r="B1739" s="988">
        <v>2.0250806E7</v>
      </c>
      <c r="C1739" s="988" t="s">
        <v>5286</v>
      </c>
      <c r="D1739" s="988">
        <v>1.0</v>
      </c>
      <c r="E1739" s="988">
        <v>6.0</v>
      </c>
    </row>
    <row r="1740">
      <c r="A1740" s="988" t="s">
        <v>5310</v>
      </c>
      <c r="B1740" s="988">
        <v>2.0250807E7</v>
      </c>
      <c r="C1740" s="988" t="s">
        <v>5286</v>
      </c>
      <c r="D1740" s="988">
        <v>1.0</v>
      </c>
      <c r="E1740" s="988">
        <v>4.0</v>
      </c>
    </row>
    <row r="1741">
      <c r="A1741" s="988" t="s">
        <v>5310</v>
      </c>
      <c r="B1741" s="988">
        <v>2.0250808E7</v>
      </c>
      <c r="C1741" s="988" t="s">
        <v>5286</v>
      </c>
      <c r="D1741" s="988">
        <v>1.0</v>
      </c>
      <c r="E1741" s="988">
        <v>1.0</v>
      </c>
    </row>
    <row r="1742">
      <c r="A1742" s="988" t="s">
        <v>5310</v>
      </c>
      <c r="B1742" s="988">
        <v>2.0250811E7</v>
      </c>
      <c r="C1742" s="988" t="s">
        <v>5286</v>
      </c>
      <c r="D1742" s="988">
        <v>1.0</v>
      </c>
      <c r="E1742" s="988">
        <v>4.0</v>
      </c>
    </row>
    <row r="1743">
      <c r="A1743" s="988" t="s">
        <v>5310</v>
      </c>
      <c r="B1743" s="988">
        <v>2.0250811E7</v>
      </c>
      <c r="C1743" s="988" t="s">
        <v>164</v>
      </c>
      <c r="D1743" s="988">
        <v>1.0</v>
      </c>
      <c r="E1743" s="988">
        <v>1.0</v>
      </c>
    </row>
    <row r="1744">
      <c r="A1744" s="988" t="s">
        <v>5310</v>
      </c>
      <c r="B1744" s="988">
        <v>2.0250812E7</v>
      </c>
      <c r="C1744" s="988" t="s">
        <v>5286</v>
      </c>
      <c r="D1744" s="988">
        <v>1.0</v>
      </c>
      <c r="E1744" s="988">
        <v>7.0</v>
      </c>
    </row>
    <row r="1745">
      <c r="A1745" s="988" t="s">
        <v>5310</v>
      </c>
      <c r="B1745" s="988">
        <v>2.0250812E7</v>
      </c>
      <c r="C1745" s="988" t="s">
        <v>5218</v>
      </c>
      <c r="D1745" s="988">
        <v>1.0</v>
      </c>
      <c r="E1745" s="988">
        <v>1.0</v>
      </c>
    </row>
    <row r="1746">
      <c r="A1746" s="988" t="s">
        <v>5310</v>
      </c>
      <c r="B1746" s="988">
        <v>2.0250813E7</v>
      </c>
      <c r="C1746" s="988" t="s">
        <v>5218</v>
      </c>
      <c r="D1746" s="988">
        <v>1.0</v>
      </c>
      <c r="E1746" s="988">
        <v>1.0</v>
      </c>
    </row>
    <row r="1747">
      <c r="A1747" s="988" t="s">
        <v>5310</v>
      </c>
      <c r="B1747" s="988">
        <v>2.0250814E7</v>
      </c>
      <c r="C1747" s="988" t="s">
        <v>5286</v>
      </c>
      <c r="D1747" s="988">
        <v>1.0</v>
      </c>
      <c r="E1747" s="988">
        <v>6.0</v>
      </c>
    </row>
    <row r="1748">
      <c r="A1748" s="988" t="s">
        <v>5310</v>
      </c>
      <c r="B1748" s="988">
        <v>2.0250815E7</v>
      </c>
      <c r="C1748" s="988" t="s">
        <v>5286</v>
      </c>
      <c r="D1748" s="988">
        <v>1.0</v>
      </c>
      <c r="E1748" s="988">
        <v>1.0</v>
      </c>
    </row>
    <row r="1749">
      <c r="A1749" s="988" t="s">
        <v>5310</v>
      </c>
      <c r="B1749" s="988">
        <v>2.0250816E7</v>
      </c>
      <c r="C1749" s="988" t="s">
        <v>5286</v>
      </c>
      <c r="D1749" s="988">
        <v>1.0</v>
      </c>
      <c r="E1749" s="988">
        <v>2.0</v>
      </c>
    </row>
    <row r="1750">
      <c r="A1750" s="988" t="s">
        <v>5310</v>
      </c>
      <c r="B1750" s="988">
        <v>2.0250817E7</v>
      </c>
      <c r="C1750" s="988" t="s">
        <v>5286</v>
      </c>
      <c r="D1750" s="988">
        <v>1.0</v>
      </c>
      <c r="E1750" s="988">
        <v>2.0</v>
      </c>
    </row>
    <row r="1751">
      <c r="A1751" s="988" t="s">
        <v>5310</v>
      </c>
      <c r="B1751" s="988">
        <v>2.0250818E7</v>
      </c>
      <c r="C1751" s="988" t="s">
        <v>5286</v>
      </c>
      <c r="D1751" s="988">
        <v>1.0</v>
      </c>
      <c r="E1751" s="988">
        <v>1.0</v>
      </c>
    </row>
    <row r="1752">
      <c r="A1752" s="988" t="s">
        <v>5310</v>
      </c>
      <c r="B1752" s="988">
        <v>2.0250819E7</v>
      </c>
      <c r="C1752" s="988" t="s">
        <v>5286</v>
      </c>
      <c r="D1752" s="988">
        <v>1.0</v>
      </c>
      <c r="E1752" s="988">
        <v>4.0</v>
      </c>
    </row>
    <row r="1753">
      <c r="A1753" s="988" t="s">
        <v>5310</v>
      </c>
      <c r="B1753" s="988">
        <v>2.025082E7</v>
      </c>
      <c r="C1753" s="988" t="s">
        <v>5286</v>
      </c>
      <c r="D1753" s="988">
        <v>1.0</v>
      </c>
      <c r="E1753" s="988">
        <v>2.0</v>
      </c>
    </row>
    <row r="1754">
      <c r="A1754" s="988" t="s">
        <v>5310</v>
      </c>
      <c r="B1754" s="988">
        <v>2.0250821E7</v>
      </c>
      <c r="C1754" s="988" t="s">
        <v>5286</v>
      </c>
      <c r="D1754" s="988">
        <v>1.0</v>
      </c>
      <c r="E1754" s="988">
        <v>2.0</v>
      </c>
    </row>
    <row r="1755">
      <c r="A1755" s="988" t="s">
        <v>5310</v>
      </c>
      <c r="B1755" s="988">
        <v>2.0250821E7</v>
      </c>
      <c r="C1755" s="988" t="s">
        <v>164</v>
      </c>
      <c r="D1755" s="988">
        <v>1.0</v>
      </c>
      <c r="E1755" s="988">
        <v>1.0</v>
      </c>
    </row>
    <row r="1756">
      <c r="A1756" s="988" t="s">
        <v>5310</v>
      </c>
      <c r="B1756" s="988">
        <v>2.0250822E7</v>
      </c>
      <c r="C1756" s="988" t="s">
        <v>5286</v>
      </c>
      <c r="D1756" s="988">
        <v>1.0</v>
      </c>
      <c r="E1756" s="988">
        <v>4.0</v>
      </c>
    </row>
    <row r="1757">
      <c r="A1757" s="988" t="s">
        <v>5310</v>
      </c>
      <c r="B1757" s="988">
        <v>2.0250822E7</v>
      </c>
      <c r="C1757" s="988" t="s">
        <v>5218</v>
      </c>
      <c r="D1757" s="988">
        <v>1.0</v>
      </c>
      <c r="E1757" s="988">
        <v>2.0</v>
      </c>
    </row>
    <row r="1758">
      <c r="A1758" s="988" t="s">
        <v>5310</v>
      </c>
      <c r="B1758" s="988">
        <v>2.0250824E7</v>
      </c>
      <c r="C1758" s="988" t="s">
        <v>5286</v>
      </c>
      <c r="D1758" s="988">
        <v>1.0</v>
      </c>
      <c r="E1758" s="988">
        <v>2.0</v>
      </c>
    </row>
    <row r="1759">
      <c r="A1759" s="988" t="s">
        <v>5310</v>
      </c>
      <c r="B1759" s="988">
        <v>2.0250824E7</v>
      </c>
      <c r="C1759" s="988" t="s">
        <v>5218</v>
      </c>
      <c r="D1759" s="988">
        <v>1.0</v>
      </c>
      <c r="E1759" s="988">
        <v>3.0</v>
      </c>
    </row>
    <row r="1760">
      <c r="A1760" s="988" t="s">
        <v>5310</v>
      </c>
      <c r="B1760" s="988">
        <v>2.0250826E7</v>
      </c>
      <c r="C1760" s="988" t="s">
        <v>5286</v>
      </c>
      <c r="D1760" s="988">
        <v>1.0</v>
      </c>
      <c r="E1760" s="988">
        <v>3.0</v>
      </c>
    </row>
    <row r="1761">
      <c r="A1761" s="988" t="s">
        <v>5310</v>
      </c>
      <c r="B1761" s="988">
        <v>2.0250826E7</v>
      </c>
      <c r="C1761" s="988" t="s">
        <v>5218</v>
      </c>
      <c r="D1761" s="988">
        <v>1.0</v>
      </c>
      <c r="E1761" s="988">
        <v>1.0</v>
      </c>
    </row>
    <row r="1762">
      <c r="A1762" s="988" t="s">
        <v>5310</v>
      </c>
      <c r="B1762" s="988">
        <v>2.0250827E7</v>
      </c>
      <c r="C1762" s="988" t="s">
        <v>164</v>
      </c>
      <c r="D1762" s="988">
        <v>1.0</v>
      </c>
      <c r="E1762" s="988">
        <v>1.0</v>
      </c>
    </row>
    <row r="1763">
      <c r="A1763" s="988" t="s">
        <v>5310</v>
      </c>
      <c r="B1763" s="988">
        <v>2.0250828E7</v>
      </c>
      <c r="C1763" s="988" t="s">
        <v>5286</v>
      </c>
      <c r="D1763" s="988">
        <v>1.0</v>
      </c>
      <c r="E1763" s="988">
        <v>2.0</v>
      </c>
    </row>
    <row r="1764">
      <c r="A1764" s="988" t="s">
        <v>5310</v>
      </c>
      <c r="B1764" s="988">
        <v>2.0250831E7</v>
      </c>
      <c r="C1764" s="988" t="s">
        <v>5286</v>
      </c>
      <c r="D1764" s="988">
        <v>1.0</v>
      </c>
      <c r="E1764" s="988">
        <v>1.0</v>
      </c>
    </row>
    <row r="1765">
      <c r="A1765" s="988" t="s">
        <v>5310</v>
      </c>
      <c r="B1765" s="988">
        <v>2.0250901E7</v>
      </c>
      <c r="C1765" s="988" t="s">
        <v>5286</v>
      </c>
      <c r="D1765" s="988">
        <v>1.0</v>
      </c>
      <c r="E1765" s="988">
        <v>2.0</v>
      </c>
    </row>
    <row r="1766">
      <c r="A1766" s="988" t="s">
        <v>5310</v>
      </c>
      <c r="B1766" s="988">
        <v>2.0250902E7</v>
      </c>
      <c r="C1766" s="988" t="s">
        <v>5286</v>
      </c>
      <c r="D1766" s="988">
        <v>1.0</v>
      </c>
      <c r="E1766" s="988">
        <v>3.0</v>
      </c>
    </row>
    <row r="1767">
      <c r="A1767" s="988" t="s">
        <v>5310</v>
      </c>
      <c r="B1767" s="988">
        <v>2.0250903E7</v>
      </c>
      <c r="C1767" s="988" t="s">
        <v>5286</v>
      </c>
      <c r="D1767" s="988">
        <v>1.0</v>
      </c>
      <c r="E1767" s="988">
        <v>2.0</v>
      </c>
    </row>
    <row r="1768">
      <c r="A1768" s="988" t="s">
        <v>5310</v>
      </c>
      <c r="B1768" s="988">
        <v>2.0250904E7</v>
      </c>
      <c r="C1768" s="988" t="s">
        <v>5286</v>
      </c>
      <c r="D1768" s="988">
        <v>1.0</v>
      </c>
      <c r="E1768" s="988">
        <v>2.0</v>
      </c>
    </row>
    <row r="1769">
      <c r="A1769" s="988" t="s">
        <v>5310</v>
      </c>
      <c r="B1769" s="988">
        <v>2.0250905E7</v>
      </c>
      <c r="C1769" s="988" t="s">
        <v>5286</v>
      </c>
      <c r="D1769" s="988">
        <v>1.0</v>
      </c>
      <c r="E1769" s="988">
        <v>1.0</v>
      </c>
    </row>
    <row r="1770">
      <c r="A1770" s="988" t="s">
        <v>5310</v>
      </c>
      <c r="B1770" s="988">
        <v>2.0250906E7</v>
      </c>
      <c r="C1770" s="988" t="s">
        <v>5286</v>
      </c>
      <c r="D1770" s="988">
        <v>1.0</v>
      </c>
      <c r="E1770" s="988">
        <v>1.0</v>
      </c>
    </row>
    <row r="1771">
      <c r="A1771" s="988" t="s">
        <v>5310</v>
      </c>
      <c r="B1771" s="988">
        <v>2.0250907E7</v>
      </c>
      <c r="C1771" s="988" t="s">
        <v>5286</v>
      </c>
      <c r="D1771" s="988">
        <v>1.0</v>
      </c>
      <c r="E1771" s="988">
        <v>2.0</v>
      </c>
    </row>
    <row r="1772">
      <c r="A1772" s="988" t="s">
        <v>5310</v>
      </c>
      <c r="B1772" s="988">
        <v>2.0250908E7</v>
      </c>
      <c r="C1772" s="988" t="s">
        <v>164</v>
      </c>
      <c r="D1772" s="988">
        <v>1.0</v>
      </c>
      <c r="E1772" s="988">
        <v>1.0</v>
      </c>
    </row>
    <row r="1773">
      <c r="A1773" s="988" t="s">
        <v>5310</v>
      </c>
      <c r="B1773" s="988">
        <v>2.0250909E7</v>
      </c>
      <c r="C1773" s="1063" t="s">
        <v>5178</v>
      </c>
      <c r="D1773" s="988">
        <v>1.0</v>
      </c>
      <c r="E1773" s="988">
        <v>1.0</v>
      </c>
    </row>
    <row r="1774">
      <c r="A1774" s="988" t="s">
        <v>5311</v>
      </c>
      <c r="B1774" s="988">
        <v>2.0250101E7</v>
      </c>
      <c r="C1774" s="988" t="s">
        <v>5286</v>
      </c>
      <c r="D1774" s="988">
        <v>1.0</v>
      </c>
      <c r="E1774" s="988">
        <v>1.0</v>
      </c>
    </row>
    <row r="1775">
      <c r="A1775" s="988" t="s">
        <v>5311</v>
      </c>
      <c r="B1775" s="988">
        <v>2.0250105E7</v>
      </c>
      <c r="C1775" s="988" t="s">
        <v>5286</v>
      </c>
      <c r="D1775" s="988">
        <v>1.0</v>
      </c>
      <c r="E1775" s="988">
        <v>1.0</v>
      </c>
    </row>
    <row r="1776">
      <c r="A1776" s="988" t="s">
        <v>5311</v>
      </c>
      <c r="B1776" s="988">
        <v>2.0250106E7</v>
      </c>
      <c r="C1776" s="988" t="s">
        <v>5286</v>
      </c>
      <c r="D1776" s="988">
        <v>1.0</v>
      </c>
      <c r="E1776" s="988">
        <v>1.0</v>
      </c>
    </row>
    <row r="1777">
      <c r="A1777" s="988" t="s">
        <v>5311</v>
      </c>
      <c r="B1777" s="988">
        <v>2.0250106E7</v>
      </c>
      <c r="C1777" s="988" t="s">
        <v>164</v>
      </c>
      <c r="D1777" s="988">
        <v>1.0</v>
      </c>
      <c r="E1777" s="988">
        <v>1.0</v>
      </c>
    </row>
    <row r="1778">
      <c r="A1778" s="988" t="s">
        <v>5311</v>
      </c>
      <c r="B1778" s="988">
        <v>2.0250108E7</v>
      </c>
      <c r="C1778" s="988" t="s">
        <v>5286</v>
      </c>
      <c r="D1778" s="988">
        <v>1.0</v>
      </c>
      <c r="E1778" s="988">
        <v>4.0</v>
      </c>
    </row>
    <row r="1779">
      <c r="A1779" s="988" t="s">
        <v>5311</v>
      </c>
      <c r="B1779" s="988">
        <v>2.0250109E7</v>
      </c>
      <c r="C1779" s="988" t="s">
        <v>5286</v>
      </c>
      <c r="D1779" s="988">
        <v>1.0</v>
      </c>
      <c r="E1779" s="988">
        <v>1.0</v>
      </c>
    </row>
    <row r="1780">
      <c r="A1780" s="988" t="s">
        <v>5311</v>
      </c>
      <c r="B1780" s="988">
        <v>2.025011E7</v>
      </c>
      <c r="C1780" s="988" t="s">
        <v>5286</v>
      </c>
      <c r="D1780" s="988">
        <v>1.0</v>
      </c>
      <c r="E1780" s="988">
        <v>3.0</v>
      </c>
    </row>
    <row r="1781">
      <c r="A1781" s="988" t="s">
        <v>5311</v>
      </c>
      <c r="B1781" s="988">
        <v>2.0250112E7</v>
      </c>
      <c r="C1781" s="988" t="s">
        <v>5286</v>
      </c>
      <c r="D1781" s="988">
        <v>1.0</v>
      </c>
      <c r="E1781" s="988">
        <v>1.0</v>
      </c>
    </row>
    <row r="1782">
      <c r="A1782" s="988" t="s">
        <v>5311</v>
      </c>
      <c r="B1782" s="988">
        <v>2.0250113E7</v>
      </c>
      <c r="C1782" s="988" t="s">
        <v>5286</v>
      </c>
      <c r="D1782" s="988">
        <v>1.0</v>
      </c>
      <c r="E1782" s="988">
        <v>1.0</v>
      </c>
    </row>
    <row r="1783">
      <c r="A1783" s="988" t="s">
        <v>5311</v>
      </c>
      <c r="B1783" s="988">
        <v>2.0250115E7</v>
      </c>
      <c r="C1783" s="988" t="s">
        <v>5286</v>
      </c>
      <c r="D1783" s="988">
        <v>1.0</v>
      </c>
      <c r="E1783" s="988">
        <v>1.0</v>
      </c>
    </row>
    <row r="1784">
      <c r="A1784" s="988" t="s">
        <v>5311</v>
      </c>
      <c r="B1784" s="988">
        <v>2.0250116E7</v>
      </c>
      <c r="C1784" s="988" t="s">
        <v>5286</v>
      </c>
      <c r="D1784" s="988">
        <v>1.0</v>
      </c>
      <c r="E1784" s="988">
        <v>2.0</v>
      </c>
    </row>
    <row r="1785">
      <c r="A1785" s="988" t="s">
        <v>5311</v>
      </c>
      <c r="B1785" s="988">
        <v>2.0250121E7</v>
      </c>
      <c r="C1785" s="988" t="s">
        <v>5286</v>
      </c>
      <c r="D1785" s="988">
        <v>1.0</v>
      </c>
      <c r="E1785" s="988">
        <v>2.0</v>
      </c>
    </row>
    <row r="1786">
      <c r="A1786" s="988" t="s">
        <v>5311</v>
      </c>
      <c r="B1786" s="988">
        <v>2.0250122E7</v>
      </c>
      <c r="C1786" s="988" t="s">
        <v>5286</v>
      </c>
      <c r="D1786" s="988">
        <v>1.0</v>
      </c>
      <c r="E1786" s="988">
        <v>2.0</v>
      </c>
    </row>
    <row r="1787">
      <c r="A1787" s="988" t="s">
        <v>5311</v>
      </c>
      <c r="B1787" s="988">
        <v>2.0250122E7</v>
      </c>
      <c r="C1787" s="988" t="s">
        <v>5218</v>
      </c>
      <c r="D1787" s="988">
        <v>1.0</v>
      </c>
      <c r="E1787" s="988">
        <v>1.0</v>
      </c>
    </row>
    <row r="1788">
      <c r="A1788" s="988" t="s">
        <v>5311</v>
      </c>
      <c r="B1788" s="988">
        <v>2.0250123E7</v>
      </c>
      <c r="C1788" s="988" t="s">
        <v>164</v>
      </c>
      <c r="D1788" s="988">
        <v>1.0</v>
      </c>
      <c r="E1788" s="988">
        <v>1.0</v>
      </c>
    </row>
    <row r="1789">
      <c r="A1789" s="988" t="s">
        <v>5311</v>
      </c>
      <c r="B1789" s="988">
        <v>2.0250124E7</v>
      </c>
      <c r="C1789" s="988" t="s">
        <v>5286</v>
      </c>
      <c r="D1789" s="988">
        <v>1.0</v>
      </c>
      <c r="E1789" s="988">
        <v>1.0</v>
      </c>
    </row>
    <row r="1790">
      <c r="A1790" s="988" t="s">
        <v>5311</v>
      </c>
      <c r="B1790" s="988">
        <v>2.0250124E7</v>
      </c>
      <c r="C1790" s="988" t="s">
        <v>5218</v>
      </c>
      <c r="D1790" s="988">
        <v>1.0</v>
      </c>
      <c r="E1790" s="988">
        <v>1.0</v>
      </c>
    </row>
    <row r="1791">
      <c r="A1791" s="988" t="s">
        <v>5311</v>
      </c>
      <c r="B1791" s="988">
        <v>2.0250126E7</v>
      </c>
      <c r="C1791" s="988" t="s">
        <v>5286</v>
      </c>
      <c r="D1791" s="988">
        <v>1.0</v>
      </c>
      <c r="E1791" s="988">
        <v>1.0</v>
      </c>
    </row>
    <row r="1792">
      <c r="A1792" s="988" t="s">
        <v>5311</v>
      </c>
      <c r="B1792" s="988">
        <v>2.0250127E7</v>
      </c>
      <c r="C1792" s="988" t="s">
        <v>5286</v>
      </c>
      <c r="D1792" s="988">
        <v>1.0</v>
      </c>
      <c r="E1792" s="988">
        <v>2.0</v>
      </c>
    </row>
    <row r="1793">
      <c r="A1793" s="988" t="s">
        <v>5311</v>
      </c>
      <c r="B1793" s="988">
        <v>2.0250127E7</v>
      </c>
      <c r="C1793" s="988" t="s">
        <v>164</v>
      </c>
      <c r="D1793" s="988">
        <v>1.0</v>
      </c>
      <c r="E1793" s="988">
        <v>1.0</v>
      </c>
    </row>
    <row r="1794">
      <c r="A1794" s="988" t="s">
        <v>5311</v>
      </c>
      <c r="B1794" s="988">
        <v>2.0250128E7</v>
      </c>
      <c r="C1794" s="988" t="s">
        <v>5286</v>
      </c>
      <c r="D1794" s="988">
        <v>1.0</v>
      </c>
      <c r="E1794" s="988">
        <v>2.0</v>
      </c>
    </row>
    <row r="1795">
      <c r="A1795" s="988" t="s">
        <v>5311</v>
      </c>
      <c r="B1795" s="988">
        <v>2.0250129E7</v>
      </c>
      <c r="C1795" s="988" t="s">
        <v>5286</v>
      </c>
      <c r="D1795" s="988">
        <v>1.0</v>
      </c>
      <c r="E1795" s="988">
        <v>3.0</v>
      </c>
    </row>
    <row r="1796">
      <c r="A1796" s="988" t="s">
        <v>5311</v>
      </c>
      <c r="B1796" s="988">
        <v>2.0250131E7</v>
      </c>
      <c r="C1796" s="988" t="s">
        <v>5286</v>
      </c>
      <c r="D1796" s="988">
        <v>1.0</v>
      </c>
      <c r="E1796" s="988">
        <v>3.0</v>
      </c>
    </row>
    <row r="1797">
      <c r="A1797" s="988" t="s">
        <v>5311</v>
      </c>
      <c r="B1797" s="988">
        <v>2.0250201E7</v>
      </c>
      <c r="C1797" s="988" t="s">
        <v>5286</v>
      </c>
      <c r="D1797" s="988">
        <v>1.0</v>
      </c>
      <c r="E1797" s="988">
        <v>1.0</v>
      </c>
    </row>
    <row r="1798">
      <c r="A1798" s="988" t="s">
        <v>5311</v>
      </c>
      <c r="B1798" s="988">
        <v>2.0250202E7</v>
      </c>
      <c r="C1798" s="988" t="s">
        <v>5286</v>
      </c>
      <c r="D1798" s="988">
        <v>1.0</v>
      </c>
      <c r="E1798" s="988">
        <v>2.0</v>
      </c>
    </row>
    <row r="1799">
      <c r="A1799" s="988" t="s">
        <v>5311</v>
      </c>
      <c r="B1799" s="988">
        <v>2.0250203E7</v>
      </c>
      <c r="C1799" s="988" t="s">
        <v>5286</v>
      </c>
      <c r="D1799" s="988">
        <v>1.0</v>
      </c>
      <c r="E1799" s="988">
        <v>2.0</v>
      </c>
    </row>
    <row r="1800">
      <c r="A1800" s="988" t="s">
        <v>5311</v>
      </c>
      <c r="B1800" s="988">
        <v>2.0250204E7</v>
      </c>
      <c r="C1800" s="988" t="s">
        <v>5286</v>
      </c>
      <c r="D1800" s="988">
        <v>1.0</v>
      </c>
      <c r="E1800" s="988">
        <v>3.0</v>
      </c>
    </row>
    <row r="1801">
      <c r="A1801" s="988" t="s">
        <v>5311</v>
      </c>
      <c r="B1801" s="988">
        <v>2.0250205E7</v>
      </c>
      <c r="C1801" s="988" t="s">
        <v>5286</v>
      </c>
      <c r="D1801" s="988">
        <v>1.0</v>
      </c>
      <c r="E1801" s="988">
        <v>4.0</v>
      </c>
    </row>
    <row r="1802">
      <c r="A1802" s="988" t="s">
        <v>5311</v>
      </c>
      <c r="B1802" s="988">
        <v>2.0250205E7</v>
      </c>
      <c r="C1802" s="1063" t="s">
        <v>5137</v>
      </c>
      <c r="D1802" s="988">
        <v>1.0</v>
      </c>
      <c r="E1802" s="988">
        <v>1.0</v>
      </c>
    </row>
    <row r="1803">
      <c r="A1803" s="988" t="s">
        <v>5311</v>
      </c>
      <c r="B1803" s="988">
        <v>2.0250205E7</v>
      </c>
      <c r="C1803" s="988" t="s">
        <v>5218</v>
      </c>
      <c r="D1803" s="988">
        <v>1.0</v>
      </c>
      <c r="E1803" s="988">
        <v>1.0</v>
      </c>
    </row>
    <row r="1804">
      <c r="A1804" s="988" t="s">
        <v>5311</v>
      </c>
      <c r="B1804" s="988">
        <v>2.0250206E7</v>
      </c>
      <c r="C1804" s="988" t="s">
        <v>5286</v>
      </c>
      <c r="D1804" s="988">
        <v>1.0</v>
      </c>
      <c r="E1804" s="988">
        <v>5.0</v>
      </c>
    </row>
    <row r="1805">
      <c r="A1805" s="988" t="s">
        <v>5311</v>
      </c>
      <c r="B1805" s="988">
        <v>2.0250207E7</v>
      </c>
      <c r="C1805" s="988" t="s">
        <v>5286</v>
      </c>
      <c r="D1805" s="988">
        <v>1.0</v>
      </c>
      <c r="E1805" s="988">
        <v>1.0</v>
      </c>
    </row>
    <row r="1806">
      <c r="A1806" s="988" t="s">
        <v>5311</v>
      </c>
      <c r="B1806" s="988">
        <v>2.0250208E7</v>
      </c>
      <c r="C1806" s="988" t="s">
        <v>5286</v>
      </c>
      <c r="D1806" s="988">
        <v>1.0</v>
      </c>
      <c r="E1806" s="988">
        <v>1.0</v>
      </c>
    </row>
    <row r="1807">
      <c r="A1807" s="988" t="s">
        <v>5311</v>
      </c>
      <c r="B1807" s="988">
        <v>2.0250209E7</v>
      </c>
      <c r="C1807" s="988" t="s">
        <v>5286</v>
      </c>
      <c r="D1807" s="988">
        <v>1.0</v>
      </c>
      <c r="E1807" s="988">
        <v>1.0</v>
      </c>
    </row>
    <row r="1808">
      <c r="A1808" s="988" t="s">
        <v>5311</v>
      </c>
      <c r="B1808" s="988">
        <v>2.025021E7</v>
      </c>
      <c r="C1808" s="988" t="s">
        <v>5286</v>
      </c>
      <c r="D1808" s="988">
        <v>1.0</v>
      </c>
      <c r="E1808" s="988">
        <v>4.0</v>
      </c>
    </row>
    <row r="1809">
      <c r="A1809" s="988" t="s">
        <v>5311</v>
      </c>
      <c r="B1809" s="988">
        <v>2.0250211E7</v>
      </c>
      <c r="C1809" s="988" t="s">
        <v>5286</v>
      </c>
      <c r="D1809" s="988">
        <v>1.0</v>
      </c>
      <c r="E1809" s="988">
        <v>2.0</v>
      </c>
    </row>
    <row r="1810">
      <c r="A1810" s="988" t="s">
        <v>5311</v>
      </c>
      <c r="B1810" s="988">
        <v>2.0250211E7</v>
      </c>
      <c r="C1810" s="988" t="s">
        <v>164</v>
      </c>
      <c r="D1810" s="988">
        <v>1.0</v>
      </c>
      <c r="E1810" s="988">
        <v>1.0</v>
      </c>
    </row>
    <row r="1811">
      <c r="A1811" s="988" t="s">
        <v>5311</v>
      </c>
      <c r="B1811" s="988">
        <v>2.0250212E7</v>
      </c>
      <c r="C1811" s="988" t="s">
        <v>5286</v>
      </c>
      <c r="D1811" s="988">
        <v>1.0</v>
      </c>
      <c r="E1811" s="988">
        <v>3.0</v>
      </c>
    </row>
    <row r="1812">
      <c r="A1812" s="988" t="s">
        <v>5311</v>
      </c>
      <c r="B1812" s="988">
        <v>2.0250212E7</v>
      </c>
      <c r="C1812" s="988" t="s">
        <v>5218</v>
      </c>
      <c r="D1812" s="988">
        <v>1.0</v>
      </c>
      <c r="E1812" s="988">
        <v>1.0</v>
      </c>
    </row>
    <row r="1813">
      <c r="A1813" s="988" t="s">
        <v>5311</v>
      </c>
      <c r="B1813" s="988">
        <v>2.0250214E7</v>
      </c>
      <c r="C1813" s="988" t="s">
        <v>5286</v>
      </c>
      <c r="D1813" s="988">
        <v>1.0</v>
      </c>
      <c r="E1813" s="988">
        <v>5.0</v>
      </c>
    </row>
    <row r="1814">
      <c r="A1814" s="988" t="s">
        <v>5311</v>
      </c>
      <c r="B1814" s="988">
        <v>2.0250215E7</v>
      </c>
      <c r="C1814" s="988" t="s">
        <v>5286</v>
      </c>
      <c r="D1814" s="988">
        <v>1.0</v>
      </c>
      <c r="E1814" s="988">
        <v>3.0</v>
      </c>
    </row>
    <row r="1815">
      <c r="A1815" s="988" t="s">
        <v>5311</v>
      </c>
      <c r="B1815" s="988">
        <v>2.0250216E7</v>
      </c>
      <c r="C1815" s="988" t="s">
        <v>5286</v>
      </c>
      <c r="D1815" s="988">
        <v>1.0</v>
      </c>
      <c r="E1815" s="988">
        <v>1.0</v>
      </c>
    </row>
    <row r="1816">
      <c r="A1816" s="988" t="s">
        <v>5311</v>
      </c>
      <c r="B1816" s="988">
        <v>2.0250217E7</v>
      </c>
      <c r="C1816" s="988" t="s">
        <v>5286</v>
      </c>
      <c r="D1816" s="988">
        <v>1.0</v>
      </c>
      <c r="E1816" s="988">
        <v>3.0</v>
      </c>
    </row>
    <row r="1817">
      <c r="A1817" s="988" t="s">
        <v>5311</v>
      </c>
      <c r="B1817" s="988">
        <v>2.0250219E7</v>
      </c>
      <c r="C1817" s="988" t="s">
        <v>5286</v>
      </c>
      <c r="D1817" s="988">
        <v>1.0</v>
      </c>
      <c r="E1817" s="988">
        <v>23.0</v>
      </c>
    </row>
    <row r="1818">
      <c r="A1818" s="988" t="s">
        <v>5311</v>
      </c>
      <c r="B1818" s="988">
        <v>2.0250219E7</v>
      </c>
      <c r="C1818" s="988" t="s">
        <v>164</v>
      </c>
      <c r="D1818" s="988">
        <v>1.0</v>
      </c>
      <c r="E1818" s="988">
        <v>1.0</v>
      </c>
    </row>
    <row r="1819">
      <c r="A1819" s="988" t="s">
        <v>5311</v>
      </c>
      <c r="B1819" s="988">
        <v>2.025022E7</v>
      </c>
      <c r="C1819" s="988" t="s">
        <v>5286</v>
      </c>
      <c r="D1819" s="988">
        <v>1.0</v>
      </c>
      <c r="E1819" s="988">
        <v>1.0</v>
      </c>
    </row>
    <row r="1820">
      <c r="A1820" s="988" t="s">
        <v>5311</v>
      </c>
      <c r="B1820" s="988">
        <v>2.025022E7</v>
      </c>
      <c r="C1820" s="988" t="s">
        <v>164</v>
      </c>
      <c r="D1820" s="988">
        <v>1.0</v>
      </c>
      <c r="E1820" s="988">
        <v>2.0</v>
      </c>
    </row>
    <row r="1821">
      <c r="A1821" s="988" t="s">
        <v>5311</v>
      </c>
      <c r="B1821" s="988">
        <v>2.0250221E7</v>
      </c>
      <c r="C1821" s="988" t="s">
        <v>5286</v>
      </c>
      <c r="D1821" s="988">
        <v>1.0</v>
      </c>
      <c r="E1821" s="988">
        <v>4.0</v>
      </c>
    </row>
    <row r="1822">
      <c r="A1822" s="988" t="s">
        <v>5311</v>
      </c>
      <c r="B1822" s="988">
        <v>2.0250222E7</v>
      </c>
      <c r="C1822" s="988" t="s">
        <v>5286</v>
      </c>
      <c r="D1822" s="988">
        <v>1.0</v>
      </c>
      <c r="E1822" s="988">
        <v>1.0</v>
      </c>
    </row>
    <row r="1823">
      <c r="A1823" s="988" t="s">
        <v>5311</v>
      </c>
      <c r="B1823" s="988">
        <v>2.0250222E7</v>
      </c>
      <c r="C1823" s="988" t="s">
        <v>164</v>
      </c>
      <c r="D1823" s="988">
        <v>1.0</v>
      </c>
      <c r="E1823" s="988">
        <v>1.0</v>
      </c>
    </row>
    <row r="1824">
      <c r="A1824" s="988" t="s">
        <v>5311</v>
      </c>
      <c r="B1824" s="988">
        <v>2.0250224E7</v>
      </c>
      <c r="C1824" s="988" t="s">
        <v>5286</v>
      </c>
      <c r="D1824" s="988">
        <v>1.0</v>
      </c>
      <c r="E1824" s="988">
        <v>3.0</v>
      </c>
    </row>
    <row r="1825">
      <c r="A1825" s="988" t="s">
        <v>5311</v>
      </c>
      <c r="B1825" s="988">
        <v>2.0250224E7</v>
      </c>
      <c r="C1825" s="988" t="s">
        <v>164</v>
      </c>
      <c r="D1825" s="988">
        <v>1.0</v>
      </c>
      <c r="E1825" s="988">
        <v>1.0</v>
      </c>
    </row>
    <row r="1826">
      <c r="A1826" s="988" t="s">
        <v>5311</v>
      </c>
      <c r="B1826" s="988">
        <v>2.0250225E7</v>
      </c>
      <c r="C1826" s="988" t="s">
        <v>5286</v>
      </c>
      <c r="D1826" s="988">
        <v>1.0</v>
      </c>
      <c r="E1826" s="988">
        <v>2.0</v>
      </c>
    </row>
    <row r="1827">
      <c r="A1827" s="988" t="s">
        <v>5311</v>
      </c>
      <c r="B1827" s="988">
        <v>2.0250225E7</v>
      </c>
      <c r="C1827" s="988" t="s">
        <v>164</v>
      </c>
      <c r="D1827" s="988">
        <v>1.0</v>
      </c>
      <c r="E1827" s="988">
        <v>1.0</v>
      </c>
    </row>
    <row r="1828">
      <c r="A1828" s="988" t="s">
        <v>5311</v>
      </c>
      <c r="B1828" s="988">
        <v>2.0250226E7</v>
      </c>
      <c r="C1828" s="988" t="s">
        <v>5286</v>
      </c>
      <c r="D1828" s="988">
        <v>1.0</v>
      </c>
      <c r="E1828" s="988">
        <v>7.0</v>
      </c>
    </row>
    <row r="1829">
      <c r="A1829" s="988" t="s">
        <v>5311</v>
      </c>
      <c r="B1829" s="988">
        <v>2.0250226E7</v>
      </c>
      <c r="C1829" s="1063" t="s">
        <v>5178</v>
      </c>
      <c r="D1829" s="988">
        <v>1.0</v>
      </c>
      <c r="E1829" s="988">
        <v>1.0</v>
      </c>
    </row>
    <row r="1830">
      <c r="A1830" s="988" t="s">
        <v>5311</v>
      </c>
      <c r="B1830" s="988">
        <v>2.0250227E7</v>
      </c>
      <c r="C1830" s="988" t="s">
        <v>5286</v>
      </c>
      <c r="D1830" s="988">
        <v>1.0</v>
      </c>
      <c r="E1830" s="988">
        <v>2.0</v>
      </c>
    </row>
    <row r="1831">
      <c r="A1831" s="988" t="s">
        <v>5311</v>
      </c>
      <c r="B1831" s="988">
        <v>2.0250228E7</v>
      </c>
      <c r="C1831" s="988" t="s">
        <v>5286</v>
      </c>
      <c r="D1831" s="988">
        <v>1.0</v>
      </c>
      <c r="E1831" s="988">
        <v>2.0</v>
      </c>
    </row>
    <row r="1832">
      <c r="A1832" s="988" t="s">
        <v>5311</v>
      </c>
      <c r="B1832" s="988">
        <v>2.0250228E7</v>
      </c>
      <c r="C1832" s="988" t="s">
        <v>5218</v>
      </c>
      <c r="D1832" s="988">
        <v>1.0</v>
      </c>
      <c r="E1832" s="988">
        <v>2.0</v>
      </c>
    </row>
    <row r="1833">
      <c r="A1833" s="988" t="s">
        <v>5311</v>
      </c>
      <c r="B1833" s="988">
        <v>2.0250303E7</v>
      </c>
      <c r="C1833" s="988" t="s">
        <v>5286</v>
      </c>
      <c r="D1833" s="988">
        <v>1.0</v>
      </c>
      <c r="E1833" s="988">
        <v>3.0</v>
      </c>
    </row>
    <row r="1834">
      <c r="A1834" s="988" t="s">
        <v>5311</v>
      </c>
      <c r="B1834" s="988">
        <v>2.0250304E7</v>
      </c>
      <c r="C1834" s="988" t="s">
        <v>5286</v>
      </c>
      <c r="D1834" s="988">
        <v>1.0</v>
      </c>
      <c r="E1834" s="988">
        <v>4.0</v>
      </c>
    </row>
    <row r="1835">
      <c r="A1835" s="988" t="s">
        <v>5311</v>
      </c>
      <c r="B1835" s="988">
        <v>2.0250306E7</v>
      </c>
      <c r="C1835" s="988" t="s">
        <v>5286</v>
      </c>
      <c r="D1835" s="988">
        <v>1.0</v>
      </c>
      <c r="E1835" s="988">
        <v>2.0</v>
      </c>
    </row>
    <row r="1836">
      <c r="A1836" s="988" t="s">
        <v>5311</v>
      </c>
      <c r="B1836" s="988">
        <v>2.0250306E7</v>
      </c>
      <c r="C1836" s="1063" t="s">
        <v>5182</v>
      </c>
      <c r="D1836" s="988">
        <v>1.0</v>
      </c>
      <c r="E1836" s="988">
        <v>1.0</v>
      </c>
    </row>
    <row r="1837">
      <c r="A1837" s="988" t="s">
        <v>5311</v>
      </c>
      <c r="B1837" s="988">
        <v>2.0250307E7</v>
      </c>
      <c r="C1837" s="1063" t="s">
        <v>5182</v>
      </c>
      <c r="D1837" s="988">
        <v>1.0</v>
      </c>
      <c r="E1837" s="988">
        <v>1.0</v>
      </c>
    </row>
    <row r="1838">
      <c r="A1838" s="988" t="s">
        <v>5311</v>
      </c>
      <c r="B1838" s="988">
        <v>2.0250308E7</v>
      </c>
      <c r="C1838" s="988" t="s">
        <v>5286</v>
      </c>
      <c r="D1838" s="988">
        <v>1.0</v>
      </c>
      <c r="E1838" s="988">
        <v>1.0</v>
      </c>
    </row>
    <row r="1839">
      <c r="A1839" s="988" t="s">
        <v>5311</v>
      </c>
      <c r="B1839" s="988">
        <v>2.0250309E7</v>
      </c>
      <c r="C1839" s="988" t="s">
        <v>5286</v>
      </c>
      <c r="D1839" s="988">
        <v>1.0</v>
      </c>
      <c r="E1839" s="988">
        <v>1.0</v>
      </c>
    </row>
    <row r="1840">
      <c r="A1840" s="988" t="s">
        <v>5311</v>
      </c>
      <c r="B1840" s="988">
        <v>2.0250309E7</v>
      </c>
      <c r="C1840" s="988" t="s">
        <v>164</v>
      </c>
      <c r="D1840" s="988">
        <v>1.0</v>
      </c>
      <c r="E1840" s="988">
        <v>1.0</v>
      </c>
    </row>
    <row r="1841">
      <c r="A1841" s="988" t="s">
        <v>5311</v>
      </c>
      <c r="B1841" s="988">
        <v>2.0250309E7</v>
      </c>
      <c r="C1841" s="1063" t="s">
        <v>5189</v>
      </c>
      <c r="D1841" s="988">
        <v>1.0</v>
      </c>
      <c r="E1841" s="988">
        <v>1.0</v>
      </c>
    </row>
    <row r="1842">
      <c r="A1842" s="988" t="s">
        <v>5311</v>
      </c>
      <c r="B1842" s="988">
        <v>2.025031E7</v>
      </c>
      <c r="C1842" s="988" t="s">
        <v>164</v>
      </c>
      <c r="D1842" s="988">
        <v>1.0</v>
      </c>
      <c r="E1842" s="988">
        <v>1.0</v>
      </c>
    </row>
    <row r="1843">
      <c r="A1843" s="988" t="s">
        <v>5311</v>
      </c>
      <c r="B1843" s="988">
        <v>2.0250311E7</v>
      </c>
      <c r="C1843" s="988" t="s">
        <v>5286</v>
      </c>
      <c r="D1843" s="988">
        <v>1.0</v>
      </c>
      <c r="E1843" s="988">
        <v>6.0</v>
      </c>
    </row>
    <row r="1844">
      <c r="A1844" s="988" t="s">
        <v>5311</v>
      </c>
      <c r="B1844" s="988">
        <v>2.0250311E7</v>
      </c>
      <c r="C1844" s="988" t="s">
        <v>164</v>
      </c>
      <c r="D1844" s="988">
        <v>1.0</v>
      </c>
      <c r="E1844" s="988">
        <v>2.0</v>
      </c>
    </row>
    <row r="1845">
      <c r="A1845" s="988" t="s">
        <v>5311</v>
      </c>
      <c r="B1845" s="988">
        <v>2.0250313E7</v>
      </c>
      <c r="C1845" s="988" t="s">
        <v>5286</v>
      </c>
      <c r="D1845" s="988">
        <v>1.0</v>
      </c>
      <c r="E1845" s="988">
        <v>2.0</v>
      </c>
    </row>
    <row r="1846">
      <c r="A1846" s="988" t="s">
        <v>5311</v>
      </c>
      <c r="B1846" s="988">
        <v>2.0250313E7</v>
      </c>
      <c r="C1846" s="988" t="s">
        <v>164</v>
      </c>
      <c r="D1846" s="988">
        <v>1.0</v>
      </c>
      <c r="E1846" s="988">
        <v>2.0</v>
      </c>
    </row>
    <row r="1847">
      <c r="A1847" s="988" t="s">
        <v>5311</v>
      </c>
      <c r="B1847" s="988">
        <v>2.0250314E7</v>
      </c>
      <c r="C1847" s="988" t="s">
        <v>5286</v>
      </c>
      <c r="D1847" s="988">
        <v>1.0</v>
      </c>
      <c r="E1847" s="988">
        <v>2.0</v>
      </c>
    </row>
    <row r="1848">
      <c r="A1848" s="988" t="s">
        <v>5311</v>
      </c>
      <c r="B1848" s="988">
        <v>2.0250314E7</v>
      </c>
      <c r="C1848" s="1063" t="s">
        <v>5178</v>
      </c>
      <c r="D1848" s="988">
        <v>1.0</v>
      </c>
      <c r="E1848" s="988">
        <v>1.0</v>
      </c>
    </row>
    <row r="1849">
      <c r="A1849" s="988" t="s">
        <v>5311</v>
      </c>
      <c r="B1849" s="988">
        <v>2.0250315E7</v>
      </c>
      <c r="C1849" s="988" t="s">
        <v>5286</v>
      </c>
      <c r="D1849" s="988">
        <v>1.0</v>
      </c>
      <c r="E1849" s="988">
        <v>2.0</v>
      </c>
    </row>
    <row r="1850">
      <c r="A1850" s="988" t="s">
        <v>5311</v>
      </c>
      <c r="B1850" s="988">
        <v>2.0250316E7</v>
      </c>
      <c r="C1850" s="988" t="s">
        <v>5286</v>
      </c>
      <c r="D1850" s="988">
        <v>1.0</v>
      </c>
      <c r="E1850" s="988">
        <v>1.0</v>
      </c>
    </row>
    <row r="1851">
      <c r="A1851" s="988" t="s">
        <v>5311</v>
      </c>
      <c r="B1851" s="988">
        <v>2.0250317E7</v>
      </c>
      <c r="C1851" s="988" t="s">
        <v>5286</v>
      </c>
      <c r="D1851" s="988">
        <v>1.0</v>
      </c>
      <c r="E1851" s="988">
        <v>3.0</v>
      </c>
    </row>
    <row r="1852">
      <c r="A1852" s="988" t="s">
        <v>5311</v>
      </c>
      <c r="B1852" s="988">
        <v>2.0250318E7</v>
      </c>
      <c r="C1852" s="988" t="s">
        <v>5286</v>
      </c>
      <c r="D1852" s="988">
        <v>1.0</v>
      </c>
      <c r="E1852" s="988">
        <v>4.0</v>
      </c>
    </row>
    <row r="1853">
      <c r="A1853" s="988" t="s">
        <v>5311</v>
      </c>
      <c r="B1853" s="988">
        <v>2.0250319E7</v>
      </c>
      <c r="C1853" s="988" t="s">
        <v>5286</v>
      </c>
      <c r="D1853" s="988">
        <v>1.0</v>
      </c>
      <c r="E1853" s="988">
        <v>6.0</v>
      </c>
    </row>
    <row r="1854">
      <c r="A1854" s="988" t="s">
        <v>5311</v>
      </c>
      <c r="B1854" s="988">
        <v>2.025032E7</v>
      </c>
      <c r="C1854" s="988" t="s">
        <v>5286</v>
      </c>
      <c r="D1854" s="988">
        <v>1.0</v>
      </c>
      <c r="E1854" s="988">
        <v>3.0</v>
      </c>
    </row>
    <row r="1855">
      <c r="A1855" s="988" t="s">
        <v>5311</v>
      </c>
      <c r="B1855" s="988">
        <v>2.0250321E7</v>
      </c>
      <c r="C1855" s="988" t="s">
        <v>5286</v>
      </c>
      <c r="D1855" s="988">
        <v>1.0</v>
      </c>
      <c r="E1855" s="988">
        <v>2.0</v>
      </c>
    </row>
    <row r="1856">
      <c r="A1856" s="988" t="s">
        <v>5311</v>
      </c>
      <c r="B1856" s="988">
        <v>2.0250322E7</v>
      </c>
      <c r="C1856" s="988" t="s">
        <v>5286</v>
      </c>
      <c r="D1856" s="988">
        <v>1.0</v>
      </c>
      <c r="E1856" s="988">
        <v>1.0</v>
      </c>
    </row>
    <row r="1857">
      <c r="A1857" s="988" t="s">
        <v>5311</v>
      </c>
      <c r="B1857" s="988">
        <v>2.0250324E7</v>
      </c>
      <c r="C1857" s="988" t="s">
        <v>5286</v>
      </c>
      <c r="D1857" s="988">
        <v>1.0</v>
      </c>
      <c r="E1857" s="988">
        <v>1.0</v>
      </c>
    </row>
    <row r="1858">
      <c r="A1858" s="988" t="s">
        <v>5311</v>
      </c>
      <c r="B1858" s="988">
        <v>2.0250325E7</v>
      </c>
      <c r="C1858" s="988" t="s">
        <v>5286</v>
      </c>
      <c r="D1858" s="988">
        <v>1.0</v>
      </c>
      <c r="E1858" s="988">
        <v>11.0</v>
      </c>
    </row>
    <row r="1859">
      <c r="A1859" s="988" t="s">
        <v>5311</v>
      </c>
      <c r="B1859" s="988">
        <v>2.0250326E7</v>
      </c>
      <c r="C1859" s="988" t="s">
        <v>5286</v>
      </c>
      <c r="D1859" s="988">
        <v>1.0</v>
      </c>
      <c r="E1859" s="988">
        <v>2.0</v>
      </c>
    </row>
    <row r="1860">
      <c r="A1860" s="988" t="s">
        <v>5311</v>
      </c>
      <c r="B1860" s="988">
        <v>2.0250327E7</v>
      </c>
      <c r="C1860" s="988" t="s">
        <v>5286</v>
      </c>
      <c r="D1860" s="988">
        <v>1.0</v>
      </c>
      <c r="E1860" s="988">
        <v>4.0</v>
      </c>
    </row>
    <row r="1861">
      <c r="A1861" s="988" t="s">
        <v>5311</v>
      </c>
      <c r="B1861" s="988">
        <v>2.0250327E7</v>
      </c>
      <c r="C1861" s="988" t="s">
        <v>5218</v>
      </c>
      <c r="D1861" s="988">
        <v>1.0</v>
      </c>
      <c r="E1861" s="988">
        <v>1.0</v>
      </c>
    </row>
    <row r="1862">
      <c r="A1862" s="988" t="s">
        <v>5311</v>
      </c>
      <c r="B1862" s="988">
        <v>2.0250328E7</v>
      </c>
      <c r="C1862" s="988" t="s">
        <v>5286</v>
      </c>
      <c r="D1862" s="988">
        <v>1.0</v>
      </c>
      <c r="E1862" s="988">
        <v>5.0</v>
      </c>
    </row>
    <row r="1863">
      <c r="A1863" s="988" t="s">
        <v>5311</v>
      </c>
      <c r="B1863" s="988">
        <v>2.0250329E7</v>
      </c>
      <c r="C1863" s="988" t="s">
        <v>5286</v>
      </c>
      <c r="D1863" s="988">
        <v>1.0</v>
      </c>
      <c r="E1863" s="988">
        <v>1.0</v>
      </c>
    </row>
    <row r="1864">
      <c r="A1864" s="988" t="s">
        <v>5311</v>
      </c>
      <c r="B1864" s="988">
        <v>2.025033E7</v>
      </c>
      <c r="C1864" s="988" t="s">
        <v>5286</v>
      </c>
      <c r="D1864" s="988">
        <v>1.0</v>
      </c>
      <c r="E1864" s="988">
        <v>1.0</v>
      </c>
    </row>
    <row r="1865">
      <c r="A1865" s="988" t="s">
        <v>5311</v>
      </c>
      <c r="B1865" s="988">
        <v>2.0250331E7</v>
      </c>
      <c r="C1865" s="988" t="s">
        <v>5286</v>
      </c>
      <c r="D1865" s="988">
        <v>1.0</v>
      </c>
      <c r="E1865" s="988">
        <v>2.0</v>
      </c>
    </row>
    <row r="1866">
      <c r="A1866" s="988" t="s">
        <v>5311</v>
      </c>
      <c r="B1866" s="988">
        <v>2.0250331E7</v>
      </c>
      <c r="C1866" s="988" t="s">
        <v>5218</v>
      </c>
      <c r="D1866" s="988">
        <v>1.0</v>
      </c>
      <c r="E1866" s="988">
        <v>1.0</v>
      </c>
    </row>
    <row r="1867">
      <c r="A1867" s="988" t="s">
        <v>5311</v>
      </c>
      <c r="B1867" s="988">
        <v>2.0250401E7</v>
      </c>
      <c r="C1867" s="988" t="s">
        <v>5286</v>
      </c>
      <c r="D1867" s="988">
        <v>1.0</v>
      </c>
      <c r="E1867" s="988">
        <v>10.0</v>
      </c>
    </row>
    <row r="1868">
      <c r="A1868" s="988" t="s">
        <v>5311</v>
      </c>
      <c r="B1868" s="988">
        <v>2.0250402E7</v>
      </c>
      <c r="C1868" s="988" t="s">
        <v>5286</v>
      </c>
      <c r="D1868" s="988">
        <v>1.0</v>
      </c>
      <c r="E1868" s="988">
        <v>5.0</v>
      </c>
    </row>
    <row r="1869">
      <c r="A1869" s="988" t="s">
        <v>5311</v>
      </c>
      <c r="B1869" s="988">
        <v>2.0250403E7</v>
      </c>
      <c r="C1869" s="988" t="s">
        <v>5286</v>
      </c>
      <c r="D1869" s="988">
        <v>1.0</v>
      </c>
      <c r="E1869" s="988">
        <v>2.0</v>
      </c>
    </row>
    <row r="1870">
      <c r="A1870" s="988" t="s">
        <v>5311</v>
      </c>
      <c r="B1870" s="988">
        <v>2.0250403E7</v>
      </c>
      <c r="C1870" s="988" t="s">
        <v>164</v>
      </c>
      <c r="D1870" s="988">
        <v>1.0</v>
      </c>
      <c r="E1870" s="988">
        <v>1.0</v>
      </c>
    </row>
    <row r="1871">
      <c r="A1871" s="988" t="s">
        <v>5311</v>
      </c>
      <c r="B1871" s="988">
        <v>2.0250403E7</v>
      </c>
      <c r="C1871" s="988" t="s">
        <v>5218</v>
      </c>
      <c r="D1871" s="988">
        <v>1.0</v>
      </c>
      <c r="E1871" s="988">
        <v>2.0</v>
      </c>
    </row>
    <row r="1872">
      <c r="A1872" s="988" t="s">
        <v>5311</v>
      </c>
      <c r="B1872" s="988">
        <v>2.0250404E7</v>
      </c>
      <c r="C1872" s="988" t="s">
        <v>5286</v>
      </c>
      <c r="D1872" s="988">
        <v>1.0</v>
      </c>
      <c r="E1872" s="988">
        <v>1.0</v>
      </c>
    </row>
    <row r="1873">
      <c r="A1873" s="988" t="s">
        <v>5311</v>
      </c>
      <c r="B1873" s="988">
        <v>2.0250404E7</v>
      </c>
      <c r="C1873" s="988" t="s">
        <v>164</v>
      </c>
      <c r="D1873" s="988">
        <v>1.0</v>
      </c>
      <c r="E1873" s="988">
        <v>1.0</v>
      </c>
    </row>
    <row r="1874">
      <c r="A1874" s="988" t="s">
        <v>5311</v>
      </c>
      <c r="B1874" s="988">
        <v>2.0250406E7</v>
      </c>
      <c r="C1874" s="988" t="s">
        <v>164</v>
      </c>
      <c r="D1874" s="988">
        <v>1.0</v>
      </c>
      <c r="E1874" s="988">
        <v>1.0</v>
      </c>
    </row>
    <row r="1875">
      <c r="A1875" s="988" t="s">
        <v>5311</v>
      </c>
      <c r="B1875" s="988">
        <v>2.0250407E7</v>
      </c>
      <c r="C1875" s="988" t="s">
        <v>5286</v>
      </c>
      <c r="D1875" s="988">
        <v>1.0</v>
      </c>
      <c r="E1875" s="988">
        <v>1.0</v>
      </c>
    </row>
    <row r="1876">
      <c r="A1876" s="988" t="s">
        <v>5311</v>
      </c>
      <c r="B1876" s="988">
        <v>2.0250409E7</v>
      </c>
      <c r="C1876" s="988" t="s">
        <v>5286</v>
      </c>
      <c r="D1876" s="988">
        <v>1.0</v>
      </c>
      <c r="E1876" s="988">
        <v>1.0</v>
      </c>
    </row>
    <row r="1877">
      <c r="A1877" s="988" t="s">
        <v>5311</v>
      </c>
      <c r="B1877" s="988">
        <v>2.0250411E7</v>
      </c>
      <c r="C1877" s="988" t="s">
        <v>5286</v>
      </c>
      <c r="D1877" s="988">
        <v>1.0</v>
      </c>
      <c r="E1877" s="988">
        <v>2.0</v>
      </c>
    </row>
    <row r="1878">
      <c r="A1878" s="988" t="s">
        <v>5311</v>
      </c>
      <c r="B1878" s="988">
        <v>2.0250414E7</v>
      </c>
      <c r="C1878" s="988" t="s">
        <v>5286</v>
      </c>
      <c r="D1878" s="988">
        <v>1.0</v>
      </c>
      <c r="E1878" s="988">
        <v>2.0</v>
      </c>
    </row>
    <row r="1879">
      <c r="A1879" s="988" t="s">
        <v>5311</v>
      </c>
      <c r="B1879" s="988">
        <v>2.0250415E7</v>
      </c>
      <c r="C1879" s="988" t="s">
        <v>5286</v>
      </c>
      <c r="D1879" s="988">
        <v>1.0</v>
      </c>
      <c r="E1879" s="988">
        <v>6.0</v>
      </c>
    </row>
    <row r="1880">
      <c r="A1880" s="988" t="s">
        <v>5311</v>
      </c>
      <c r="B1880" s="988">
        <v>2.0250416E7</v>
      </c>
      <c r="C1880" s="988" t="s">
        <v>5286</v>
      </c>
      <c r="D1880" s="988">
        <v>1.0</v>
      </c>
      <c r="E1880" s="988">
        <v>3.0</v>
      </c>
    </row>
    <row r="1881">
      <c r="A1881" s="988" t="s">
        <v>5311</v>
      </c>
      <c r="B1881" s="988">
        <v>2.0250417E7</v>
      </c>
      <c r="C1881" s="988" t="s">
        <v>5286</v>
      </c>
      <c r="D1881" s="988">
        <v>1.0</v>
      </c>
      <c r="E1881" s="988">
        <v>5.0</v>
      </c>
    </row>
    <row r="1882">
      <c r="A1882" s="988" t="s">
        <v>5311</v>
      </c>
      <c r="B1882" s="988">
        <v>2.025042E7</v>
      </c>
      <c r="C1882" s="988" t="s">
        <v>5286</v>
      </c>
      <c r="D1882" s="988">
        <v>1.0</v>
      </c>
      <c r="E1882" s="988">
        <v>1.0</v>
      </c>
    </row>
    <row r="1883">
      <c r="A1883" s="988" t="s">
        <v>5311</v>
      </c>
      <c r="B1883" s="988">
        <v>2.0250421E7</v>
      </c>
      <c r="C1883" s="988" t="s">
        <v>5286</v>
      </c>
      <c r="D1883" s="988">
        <v>1.0</v>
      </c>
      <c r="E1883" s="988">
        <v>1.0</v>
      </c>
    </row>
    <row r="1884">
      <c r="A1884" s="988" t="s">
        <v>5311</v>
      </c>
      <c r="B1884" s="988">
        <v>2.0250421E7</v>
      </c>
      <c r="C1884" s="988" t="s">
        <v>164</v>
      </c>
      <c r="D1884" s="988">
        <v>1.0</v>
      </c>
      <c r="E1884" s="988">
        <v>2.0</v>
      </c>
    </row>
    <row r="1885">
      <c r="A1885" s="988" t="s">
        <v>5311</v>
      </c>
      <c r="B1885" s="988">
        <v>2.0250422E7</v>
      </c>
      <c r="C1885" s="988" t="s">
        <v>5286</v>
      </c>
      <c r="D1885" s="988">
        <v>1.0</v>
      </c>
      <c r="E1885" s="988">
        <v>6.0</v>
      </c>
    </row>
    <row r="1886">
      <c r="A1886" s="988" t="s">
        <v>5311</v>
      </c>
      <c r="B1886" s="988">
        <v>2.0250423E7</v>
      </c>
      <c r="C1886" s="988" t="s">
        <v>5286</v>
      </c>
      <c r="D1886" s="988">
        <v>1.0</v>
      </c>
      <c r="E1886" s="988">
        <v>2.0</v>
      </c>
    </row>
    <row r="1887">
      <c r="A1887" s="988" t="s">
        <v>5311</v>
      </c>
      <c r="B1887" s="988">
        <v>2.0250424E7</v>
      </c>
      <c r="C1887" s="988" t="s">
        <v>5286</v>
      </c>
      <c r="D1887" s="988">
        <v>1.0</v>
      </c>
      <c r="E1887" s="988">
        <v>3.0</v>
      </c>
    </row>
    <row r="1888">
      <c r="A1888" s="988" t="s">
        <v>5311</v>
      </c>
      <c r="B1888" s="988">
        <v>2.0250425E7</v>
      </c>
      <c r="C1888" s="988" t="s">
        <v>5286</v>
      </c>
      <c r="D1888" s="988">
        <v>1.0</v>
      </c>
      <c r="E1888" s="988">
        <v>4.0</v>
      </c>
    </row>
    <row r="1889">
      <c r="A1889" s="988" t="s">
        <v>5311</v>
      </c>
      <c r="B1889" s="988">
        <v>2.0250425E7</v>
      </c>
      <c r="C1889" s="988" t="s">
        <v>5218</v>
      </c>
      <c r="D1889" s="988">
        <v>1.0</v>
      </c>
      <c r="E1889" s="988">
        <v>1.0</v>
      </c>
    </row>
    <row r="1890">
      <c r="A1890" s="988" t="s">
        <v>5311</v>
      </c>
      <c r="B1890" s="988">
        <v>2.0250428E7</v>
      </c>
      <c r="C1890" s="988" t="s">
        <v>5286</v>
      </c>
      <c r="D1890" s="988">
        <v>1.0</v>
      </c>
      <c r="E1890" s="988">
        <v>2.0</v>
      </c>
    </row>
    <row r="1891">
      <c r="A1891" s="988" t="s">
        <v>5311</v>
      </c>
      <c r="B1891" s="988">
        <v>2.0250429E7</v>
      </c>
      <c r="C1891" s="988" t="s">
        <v>5286</v>
      </c>
      <c r="D1891" s="988">
        <v>1.0</v>
      </c>
      <c r="E1891" s="988">
        <v>3.0</v>
      </c>
    </row>
    <row r="1892">
      <c r="A1892" s="988" t="s">
        <v>5311</v>
      </c>
      <c r="B1892" s="988">
        <v>2.025043E7</v>
      </c>
      <c r="C1892" s="988" t="s">
        <v>5286</v>
      </c>
      <c r="D1892" s="988">
        <v>1.0</v>
      </c>
      <c r="E1892" s="988">
        <v>2.0</v>
      </c>
    </row>
    <row r="1893">
      <c r="A1893" s="988" t="s">
        <v>5311</v>
      </c>
      <c r="B1893" s="988">
        <v>2.0250501E7</v>
      </c>
      <c r="C1893" s="988" t="s">
        <v>164</v>
      </c>
      <c r="D1893" s="988">
        <v>1.0</v>
      </c>
      <c r="E1893" s="988">
        <v>1.0</v>
      </c>
    </row>
    <row r="1894">
      <c r="A1894" s="988" t="s">
        <v>5311</v>
      </c>
      <c r="B1894" s="988">
        <v>2.0250502E7</v>
      </c>
      <c r="C1894" s="988" t="s">
        <v>5286</v>
      </c>
      <c r="D1894" s="988">
        <v>1.0</v>
      </c>
      <c r="E1894" s="988">
        <v>2.0</v>
      </c>
    </row>
    <row r="1895">
      <c r="A1895" s="988" t="s">
        <v>5311</v>
      </c>
      <c r="B1895" s="988">
        <v>2.0250502E7</v>
      </c>
      <c r="C1895" s="988" t="s">
        <v>164</v>
      </c>
      <c r="D1895" s="988">
        <v>1.0</v>
      </c>
      <c r="E1895" s="988">
        <v>1.0</v>
      </c>
    </row>
    <row r="1896">
      <c r="A1896" s="988" t="s">
        <v>5311</v>
      </c>
      <c r="B1896" s="988">
        <v>2.0250503E7</v>
      </c>
      <c r="C1896" s="988" t="s">
        <v>5286</v>
      </c>
      <c r="D1896" s="988">
        <v>1.0</v>
      </c>
      <c r="E1896" s="988">
        <v>2.0</v>
      </c>
    </row>
    <row r="1897">
      <c r="A1897" s="988" t="s">
        <v>5311</v>
      </c>
      <c r="B1897" s="988">
        <v>2.0250504E7</v>
      </c>
      <c r="C1897" s="988" t="s">
        <v>5286</v>
      </c>
      <c r="D1897" s="988">
        <v>1.0</v>
      </c>
      <c r="E1897" s="988">
        <v>1.0</v>
      </c>
    </row>
    <row r="1898">
      <c r="A1898" s="988" t="s">
        <v>5311</v>
      </c>
      <c r="B1898" s="988">
        <v>2.0250505E7</v>
      </c>
      <c r="C1898" s="988" t="s">
        <v>5286</v>
      </c>
      <c r="D1898" s="988">
        <v>1.0</v>
      </c>
      <c r="E1898" s="988">
        <v>1.0</v>
      </c>
    </row>
    <row r="1899">
      <c r="A1899" s="988" t="s">
        <v>5311</v>
      </c>
      <c r="B1899" s="988">
        <v>2.0250506E7</v>
      </c>
      <c r="C1899" s="988" t="s">
        <v>5286</v>
      </c>
      <c r="D1899" s="988">
        <v>1.0</v>
      </c>
      <c r="E1899" s="988">
        <v>5.0</v>
      </c>
    </row>
    <row r="1900">
      <c r="A1900" s="988" t="s">
        <v>5311</v>
      </c>
      <c r="B1900" s="988">
        <v>2.0250507E7</v>
      </c>
      <c r="C1900" s="988" t="s">
        <v>5286</v>
      </c>
      <c r="D1900" s="988">
        <v>1.0</v>
      </c>
      <c r="E1900" s="988">
        <v>2.0</v>
      </c>
    </row>
    <row r="1901">
      <c r="A1901" s="988" t="s">
        <v>5311</v>
      </c>
      <c r="B1901" s="988">
        <v>2.0250507E7</v>
      </c>
      <c r="C1901" s="988" t="s">
        <v>5218</v>
      </c>
      <c r="D1901" s="988">
        <v>1.0</v>
      </c>
      <c r="E1901" s="988">
        <v>1.0</v>
      </c>
    </row>
    <row r="1902">
      <c r="A1902" s="988" t="s">
        <v>5311</v>
      </c>
      <c r="B1902" s="988">
        <v>2.0250509E7</v>
      </c>
      <c r="C1902" s="988" t="s">
        <v>5286</v>
      </c>
      <c r="D1902" s="988">
        <v>1.0</v>
      </c>
      <c r="E1902" s="988">
        <v>1.0</v>
      </c>
    </row>
    <row r="1903">
      <c r="A1903" s="988" t="s">
        <v>5311</v>
      </c>
      <c r="B1903" s="988">
        <v>2.0250511E7</v>
      </c>
      <c r="C1903" s="988" t="s">
        <v>5286</v>
      </c>
      <c r="D1903" s="988">
        <v>1.0</v>
      </c>
      <c r="E1903" s="988">
        <v>2.0</v>
      </c>
    </row>
    <row r="1904">
      <c r="A1904" s="988" t="s">
        <v>5311</v>
      </c>
      <c r="B1904" s="988">
        <v>2.0250513E7</v>
      </c>
      <c r="C1904" s="988" t="s">
        <v>5286</v>
      </c>
      <c r="D1904" s="988">
        <v>1.0</v>
      </c>
      <c r="E1904" s="988">
        <v>3.0</v>
      </c>
    </row>
    <row r="1905">
      <c r="A1905" s="988" t="s">
        <v>5311</v>
      </c>
      <c r="B1905" s="988">
        <v>2.0250514E7</v>
      </c>
      <c r="C1905" s="988" t="s">
        <v>5286</v>
      </c>
      <c r="D1905" s="988">
        <v>1.0</v>
      </c>
      <c r="E1905" s="988">
        <v>5.0</v>
      </c>
    </row>
    <row r="1906">
      <c r="A1906" s="988" t="s">
        <v>5311</v>
      </c>
      <c r="B1906" s="988">
        <v>2.0250514E7</v>
      </c>
      <c r="C1906" s="988" t="s">
        <v>164</v>
      </c>
      <c r="D1906" s="988">
        <v>1.0</v>
      </c>
      <c r="E1906" s="988">
        <v>1.0</v>
      </c>
    </row>
    <row r="1907">
      <c r="A1907" s="988" t="s">
        <v>5311</v>
      </c>
      <c r="B1907" s="988">
        <v>2.0250515E7</v>
      </c>
      <c r="C1907" s="988" t="s">
        <v>5286</v>
      </c>
      <c r="D1907" s="988">
        <v>1.0</v>
      </c>
      <c r="E1907" s="988">
        <v>3.0</v>
      </c>
    </row>
    <row r="1908">
      <c r="A1908" s="988" t="s">
        <v>5311</v>
      </c>
      <c r="B1908" s="988">
        <v>2.0250516E7</v>
      </c>
      <c r="C1908" s="988" t="s">
        <v>5286</v>
      </c>
      <c r="D1908" s="988">
        <v>1.0</v>
      </c>
      <c r="E1908" s="988">
        <v>1.0</v>
      </c>
    </row>
    <row r="1909">
      <c r="A1909" s="988" t="s">
        <v>5311</v>
      </c>
      <c r="B1909" s="988">
        <v>2.0250516E7</v>
      </c>
      <c r="C1909" s="988" t="s">
        <v>5194</v>
      </c>
      <c r="D1909" s="988">
        <v>1.0</v>
      </c>
      <c r="E1909" s="988">
        <v>1.0</v>
      </c>
    </row>
    <row r="1910">
      <c r="A1910" s="988" t="s">
        <v>5311</v>
      </c>
      <c r="B1910" s="988">
        <v>2.0250516E7</v>
      </c>
      <c r="C1910" s="988" t="s">
        <v>164</v>
      </c>
      <c r="D1910" s="988">
        <v>1.0</v>
      </c>
      <c r="E1910" s="988">
        <v>1.0</v>
      </c>
    </row>
    <row r="1911">
      <c r="A1911" s="988" t="s">
        <v>5311</v>
      </c>
      <c r="B1911" s="988">
        <v>2.0250517E7</v>
      </c>
      <c r="C1911" s="988" t="s">
        <v>5286</v>
      </c>
      <c r="D1911" s="988">
        <v>1.0</v>
      </c>
      <c r="E1911" s="988">
        <v>1.0</v>
      </c>
    </row>
    <row r="1912">
      <c r="A1912" s="988" t="s">
        <v>5311</v>
      </c>
      <c r="B1912" s="988">
        <v>2.0250518E7</v>
      </c>
      <c r="C1912" s="988" t="s">
        <v>5286</v>
      </c>
      <c r="D1912" s="988">
        <v>1.0</v>
      </c>
      <c r="E1912" s="988">
        <v>1.0</v>
      </c>
    </row>
    <row r="1913">
      <c r="A1913" s="988" t="s">
        <v>5311</v>
      </c>
      <c r="B1913" s="988">
        <v>2.0250518E7</v>
      </c>
      <c r="C1913" s="988" t="s">
        <v>164</v>
      </c>
      <c r="D1913" s="988">
        <v>1.0</v>
      </c>
      <c r="E1913" s="988">
        <v>1.0</v>
      </c>
    </row>
    <row r="1914">
      <c r="A1914" s="988" t="s">
        <v>5311</v>
      </c>
      <c r="B1914" s="988">
        <v>2.0250519E7</v>
      </c>
      <c r="C1914" s="988" t="s">
        <v>5286</v>
      </c>
      <c r="D1914" s="988">
        <v>1.0</v>
      </c>
      <c r="E1914" s="988">
        <v>5.0</v>
      </c>
    </row>
    <row r="1915">
      <c r="A1915" s="988" t="s">
        <v>5311</v>
      </c>
      <c r="B1915" s="988">
        <v>2.0250519E7</v>
      </c>
      <c r="C1915" s="988" t="s">
        <v>164</v>
      </c>
      <c r="D1915" s="988">
        <v>1.0</v>
      </c>
      <c r="E1915" s="988">
        <v>1.0</v>
      </c>
    </row>
    <row r="1916">
      <c r="A1916" s="988" t="s">
        <v>5311</v>
      </c>
      <c r="B1916" s="988">
        <v>2.025052E7</v>
      </c>
      <c r="C1916" s="988" t="s">
        <v>5286</v>
      </c>
      <c r="D1916" s="988">
        <v>1.0</v>
      </c>
      <c r="E1916" s="988">
        <v>5.0</v>
      </c>
    </row>
    <row r="1917">
      <c r="A1917" s="988" t="s">
        <v>5311</v>
      </c>
      <c r="B1917" s="988">
        <v>2.025052E7</v>
      </c>
      <c r="C1917" s="988" t="s">
        <v>5218</v>
      </c>
      <c r="D1917" s="988">
        <v>1.0</v>
      </c>
      <c r="E1917" s="988">
        <v>1.0</v>
      </c>
    </row>
    <row r="1918">
      <c r="A1918" s="988" t="s">
        <v>5311</v>
      </c>
      <c r="B1918" s="988">
        <v>2.0250522E7</v>
      </c>
      <c r="C1918" s="988" t="s">
        <v>5286</v>
      </c>
      <c r="D1918" s="988">
        <v>1.0</v>
      </c>
      <c r="E1918" s="988">
        <v>7.0</v>
      </c>
    </row>
    <row r="1919">
      <c r="A1919" s="988" t="s">
        <v>5311</v>
      </c>
      <c r="B1919" s="988">
        <v>2.0250523E7</v>
      </c>
      <c r="C1919" s="988" t="s">
        <v>5286</v>
      </c>
      <c r="D1919" s="988">
        <v>1.0</v>
      </c>
      <c r="E1919" s="988">
        <v>5.0</v>
      </c>
    </row>
    <row r="1920">
      <c r="A1920" s="988" t="s">
        <v>5311</v>
      </c>
      <c r="B1920" s="988">
        <v>2.0250526E7</v>
      </c>
      <c r="C1920" s="988" t="s">
        <v>164</v>
      </c>
      <c r="D1920" s="988">
        <v>1.0</v>
      </c>
      <c r="E1920" s="988">
        <v>2.0</v>
      </c>
    </row>
    <row r="1921">
      <c r="A1921" s="988" t="s">
        <v>5311</v>
      </c>
      <c r="B1921" s="988">
        <v>2.0250527E7</v>
      </c>
      <c r="C1921" s="988" t="s">
        <v>5286</v>
      </c>
      <c r="D1921" s="988">
        <v>1.0</v>
      </c>
      <c r="E1921" s="988">
        <v>3.0</v>
      </c>
    </row>
    <row r="1922">
      <c r="A1922" s="988" t="s">
        <v>5311</v>
      </c>
      <c r="B1922" s="988">
        <v>2.0250527E7</v>
      </c>
      <c r="C1922" s="988" t="s">
        <v>164</v>
      </c>
      <c r="D1922" s="988">
        <v>1.0</v>
      </c>
      <c r="E1922" s="988">
        <v>1.0</v>
      </c>
    </row>
    <row r="1923">
      <c r="A1923" s="988" t="s">
        <v>5311</v>
      </c>
      <c r="B1923" s="988">
        <v>2.0250528E7</v>
      </c>
      <c r="C1923" s="1063" t="s">
        <v>5182</v>
      </c>
      <c r="D1923" s="988">
        <v>1.0</v>
      </c>
      <c r="E1923" s="988">
        <v>1.0</v>
      </c>
    </row>
    <row r="1924">
      <c r="A1924" s="988" t="s">
        <v>5311</v>
      </c>
      <c r="B1924" s="988">
        <v>2.0250529E7</v>
      </c>
      <c r="C1924" s="988" t="s">
        <v>5286</v>
      </c>
      <c r="D1924" s="988">
        <v>1.0</v>
      </c>
      <c r="E1924" s="988">
        <v>3.0</v>
      </c>
    </row>
    <row r="1925">
      <c r="A1925" s="988" t="s">
        <v>5311</v>
      </c>
      <c r="B1925" s="988">
        <v>2.025053E7</v>
      </c>
      <c r="C1925" s="988" t="s">
        <v>5286</v>
      </c>
      <c r="D1925" s="988">
        <v>1.0</v>
      </c>
      <c r="E1925" s="988">
        <v>3.0</v>
      </c>
    </row>
    <row r="1926">
      <c r="A1926" s="988" t="s">
        <v>5311</v>
      </c>
      <c r="B1926" s="988">
        <v>2.025053E7</v>
      </c>
      <c r="C1926" s="988" t="s">
        <v>5218</v>
      </c>
      <c r="D1926" s="988">
        <v>1.0</v>
      </c>
      <c r="E1926" s="988">
        <v>1.0</v>
      </c>
    </row>
    <row r="1927">
      <c r="A1927" s="988" t="s">
        <v>5311</v>
      </c>
      <c r="B1927" s="988">
        <v>2.0250531E7</v>
      </c>
      <c r="C1927" s="988" t="s">
        <v>5286</v>
      </c>
      <c r="D1927" s="988">
        <v>1.0</v>
      </c>
      <c r="E1927" s="988">
        <v>1.0</v>
      </c>
    </row>
    <row r="1928">
      <c r="A1928" s="988" t="s">
        <v>5311</v>
      </c>
      <c r="B1928" s="988">
        <v>2.0250531E7</v>
      </c>
      <c r="C1928" s="1063" t="s">
        <v>5158</v>
      </c>
      <c r="D1928" s="988">
        <v>1.0</v>
      </c>
      <c r="E1928" s="988">
        <v>1.0</v>
      </c>
    </row>
    <row r="1929">
      <c r="A1929" s="988" t="s">
        <v>5311</v>
      </c>
      <c r="B1929" s="988">
        <v>2.0250601E7</v>
      </c>
      <c r="C1929" s="988" t="s">
        <v>5286</v>
      </c>
      <c r="D1929" s="988">
        <v>1.0</v>
      </c>
      <c r="E1929" s="988">
        <v>1.0</v>
      </c>
    </row>
    <row r="1930">
      <c r="A1930" s="988" t="s">
        <v>5311</v>
      </c>
      <c r="B1930" s="988">
        <v>2.0250602E7</v>
      </c>
      <c r="C1930" s="988" t="s">
        <v>5286</v>
      </c>
      <c r="D1930" s="988">
        <v>1.0</v>
      </c>
      <c r="E1930" s="988">
        <v>1.0</v>
      </c>
    </row>
    <row r="1931">
      <c r="A1931" s="988" t="s">
        <v>5311</v>
      </c>
      <c r="B1931" s="988">
        <v>2.0250603E7</v>
      </c>
      <c r="C1931" s="988" t="s">
        <v>164</v>
      </c>
      <c r="D1931" s="988">
        <v>1.0</v>
      </c>
      <c r="E1931" s="988">
        <v>1.0</v>
      </c>
    </row>
    <row r="1932">
      <c r="A1932" s="988" t="s">
        <v>5311</v>
      </c>
      <c r="B1932" s="988">
        <v>2.0250604E7</v>
      </c>
      <c r="C1932" s="988" t="s">
        <v>5286</v>
      </c>
      <c r="D1932" s="988">
        <v>1.0</v>
      </c>
      <c r="E1932" s="988">
        <v>7.0</v>
      </c>
    </row>
    <row r="1933">
      <c r="A1933" s="988" t="s">
        <v>5311</v>
      </c>
      <c r="B1933" s="988">
        <v>2.0250605E7</v>
      </c>
      <c r="C1933" s="988" t="s">
        <v>5286</v>
      </c>
      <c r="D1933" s="988">
        <v>1.0</v>
      </c>
      <c r="E1933" s="988">
        <v>6.0</v>
      </c>
    </row>
    <row r="1934">
      <c r="A1934" s="988" t="s">
        <v>5311</v>
      </c>
      <c r="B1934" s="988">
        <v>2.0250605E7</v>
      </c>
      <c r="C1934" s="1063" t="s">
        <v>5312</v>
      </c>
      <c r="D1934" s="988">
        <v>1.0</v>
      </c>
      <c r="E1934" s="988">
        <v>1.0</v>
      </c>
    </row>
    <row r="1935">
      <c r="A1935" s="988" t="s">
        <v>5311</v>
      </c>
      <c r="B1935" s="988">
        <v>2.0250606E7</v>
      </c>
      <c r="C1935" s="988" t="s">
        <v>5286</v>
      </c>
      <c r="D1935" s="988">
        <v>1.0</v>
      </c>
      <c r="E1935" s="988">
        <v>6.0</v>
      </c>
    </row>
    <row r="1936">
      <c r="A1936" s="988" t="s">
        <v>5311</v>
      </c>
      <c r="B1936" s="988">
        <v>2.0250607E7</v>
      </c>
      <c r="C1936" s="988" t="s">
        <v>5286</v>
      </c>
      <c r="D1936" s="988">
        <v>1.0</v>
      </c>
      <c r="E1936" s="988">
        <v>3.0</v>
      </c>
    </row>
    <row r="1937">
      <c r="A1937" s="988" t="s">
        <v>5311</v>
      </c>
      <c r="B1937" s="988">
        <v>2.0250607E7</v>
      </c>
      <c r="C1937" s="988" t="s">
        <v>164</v>
      </c>
      <c r="D1937" s="988">
        <v>1.0</v>
      </c>
      <c r="E1937" s="988">
        <v>1.0</v>
      </c>
    </row>
    <row r="1938">
      <c r="A1938" s="988" t="s">
        <v>5311</v>
      </c>
      <c r="B1938" s="988">
        <v>2.0250608E7</v>
      </c>
      <c r="C1938" s="988" t="s">
        <v>5286</v>
      </c>
      <c r="D1938" s="988">
        <v>1.0</v>
      </c>
      <c r="E1938" s="988">
        <v>2.0</v>
      </c>
    </row>
    <row r="1939">
      <c r="A1939" s="988" t="s">
        <v>5311</v>
      </c>
      <c r="B1939" s="988">
        <v>2.0250609E7</v>
      </c>
      <c r="C1939" s="988" t="s">
        <v>5286</v>
      </c>
      <c r="D1939" s="988">
        <v>1.0</v>
      </c>
      <c r="E1939" s="988">
        <v>5.0</v>
      </c>
    </row>
    <row r="1940">
      <c r="A1940" s="988" t="s">
        <v>5311</v>
      </c>
      <c r="B1940" s="988">
        <v>2.025061E7</v>
      </c>
      <c r="C1940" s="988" t="s">
        <v>5286</v>
      </c>
      <c r="D1940" s="988">
        <v>1.0</v>
      </c>
      <c r="E1940" s="988">
        <v>3.0</v>
      </c>
    </row>
    <row r="1941">
      <c r="A1941" s="988" t="s">
        <v>5311</v>
      </c>
      <c r="B1941" s="988">
        <v>2.0250611E7</v>
      </c>
      <c r="C1941" s="988" t="s">
        <v>5286</v>
      </c>
      <c r="D1941" s="988">
        <v>1.0</v>
      </c>
      <c r="E1941" s="988">
        <v>5.0</v>
      </c>
    </row>
    <row r="1942">
      <c r="A1942" s="988" t="s">
        <v>5311</v>
      </c>
      <c r="B1942" s="988">
        <v>2.0250612E7</v>
      </c>
      <c r="C1942" s="988" t="s">
        <v>5286</v>
      </c>
      <c r="D1942" s="988">
        <v>1.0</v>
      </c>
      <c r="E1942" s="988">
        <v>5.0</v>
      </c>
    </row>
    <row r="1943">
      <c r="A1943" s="988" t="s">
        <v>5311</v>
      </c>
      <c r="B1943" s="988">
        <v>2.0250613E7</v>
      </c>
      <c r="C1943" s="988" t="s">
        <v>5286</v>
      </c>
      <c r="D1943" s="988">
        <v>1.0</v>
      </c>
      <c r="E1943" s="988">
        <v>2.0</v>
      </c>
    </row>
    <row r="1944">
      <c r="A1944" s="988" t="s">
        <v>5311</v>
      </c>
      <c r="B1944" s="988">
        <v>2.0250614E7</v>
      </c>
      <c r="C1944" s="988" t="s">
        <v>5286</v>
      </c>
      <c r="D1944" s="988">
        <v>1.0</v>
      </c>
      <c r="E1944" s="988">
        <v>1.0</v>
      </c>
    </row>
    <row r="1945">
      <c r="A1945" s="988" t="s">
        <v>5311</v>
      </c>
      <c r="B1945" s="988">
        <v>2.0250616E7</v>
      </c>
      <c r="C1945" s="988" t="s">
        <v>5286</v>
      </c>
      <c r="D1945" s="988">
        <v>1.0</v>
      </c>
      <c r="E1945" s="988">
        <v>3.0</v>
      </c>
    </row>
    <row r="1946">
      <c r="A1946" s="988" t="s">
        <v>5311</v>
      </c>
      <c r="B1946" s="988">
        <v>2.0250617E7</v>
      </c>
      <c r="C1946" s="988" t="s">
        <v>5286</v>
      </c>
      <c r="D1946" s="988">
        <v>1.0</v>
      </c>
      <c r="E1946" s="988">
        <v>8.0</v>
      </c>
    </row>
    <row r="1947">
      <c r="A1947" s="988" t="s">
        <v>5311</v>
      </c>
      <c r="B1947" s="988">
        <v>2.0250617E7</v>
      </c>
      <c r="C1947" s="988" t="s">
        <v>164</v>
      </c>
      <c r="D1947" s="988">
        <v>1.0</v>
      </c>
      <c r="E1947" s="988">
        <v>1.0</v>
      </c>
    </row>
    <row r="1948">
      <c r="A1948" s="988" t="s">
        <v>5311</v>
      </c>
      <c r="B1948" s="988">
        <v>2.0250618E7</v>
      </c>
      <c r="C1948" s="988" t="s">
        <v>5286</v>
      </c>
      <c r="D1948" s="988">
        <v>1.0</v>
      </c>
      <c r="E1948" s="988">
        <v>6.0</v>
      </c>
    </row>
    <row r="1949">
      <c r="A1949" s="988" t="s">
        <v>5311</v>
      </c>
      <c r="B1949" s="988">
        <v>2.025062E7</v>
      </c>
      <c r="C1949" s="988" t="s">
        <v>5286</v>
      </c>
      <c r="D1949" s="988">
        <v>1.0</v>
      </c>
      <c r="E1949" s="988">
        <v>6.0</v>
      </c>
    </row>
    <row r="1950">
      <c r="A1950" s="988" t="s">
        <v>5311</v>
      </c>
      <c r="B1950" s="988">
        <v>2.0250622E7</v>
      </c>
      <c r="C1950" s="988" t="s">
        <v>5286</v>
      </c>
      <c r="D1950" s="988">
        <v>1.0</v>
      </c>
      <c r="E1950" s="988">
        <v>3.0</v>
      </c>
    </row>
    <row r="1951">
      <c r="A1951" s="988" t="s">
        <v>5311</v>
      </c>
      <c r="B1951" s="988">
        <v>2.0250623E7</v>
      </c>
      <c r="C1951" s="988" t="s">
        <v>5286</v>
      </c>
      <c r="D1951" s="988">
        <v>1.0</v>
      </c>
      <c r="E1951" s="988">
        <v>3.0</v>
      </c>
    </row>
    <row r="1952">
      <c r="A1952" s="988" t="s">
        <v>5311</v>
      </c>
      <c r="B1952" s="988">
        <v>2.0250624E7</v>
      </c>
      <c r="C1952" s="988" t="s">
        <v>5218</v>
      </c>
      <c r="D1952" s="988">
        <v>1.0</v>
      </c>
      <c r="E1952" s="988">
        <v>1.0</v>
      </c>
    </row>
    <row r="1953">
      <c r="A1953" s="988" t="s">
        <v>5311</v>
      </c>
      <c r="B1953" s="988">
        <v>2.0250625E7</v>
      </c>
      <c r="C1953" s="988" t="s">
        <v>5286</v>
      </c>
      <c r="D1953" s="988">
        <v>1.0</v>
      </c>
      <c r="E1953" s="988">
        <v>10.0</v>
      </c>
    </row>
    <row r="1954">
      <c r="A1954" s="988" t="s">
        <v>5311</v>
      </c>
      <c r="B1954" s="988">
        <v>2.0250627E7</v>
      </c>
      <c r="C1954" s="988" t="s">
        <v>5286</v>
      </c>
      <c r="D1954" s="988">
        <v>1.0</v>
      </c>
      <c r="E1954" s="988">
        <v>10.0</v>
      </c>
    </row>
    <row r="1955">
      <c r="A1955" s="988" t="s">
        <v>5311</v>
      </c>
      <c r="B1955" s="988">
        <v>2.0250628E7</v>
      </c>
      <c r="C1955" s="988" t="s">
        <v>5286</v>
      </c>
      <c r="D1955" s="988">
        <v>1.0</v>
      </c>
      <c r="E1955" s="988">
        <v>5.0</v>
      </c>
    </row>
    <row r="1956">
      <c r="A1956" s="988" t="s">
        <v>5311</v>
      </c>
      <c r="B1956" s="988">
        <v>2.0250629E7</v>
      </c>
      <c r="C1956" s="988" t="s">
        <v>5286</v>
      </c>
      <c r="D1956" s="988">
        <v>1.0</v>
      </c>
      <c r="E1956" s="988">
        <v>7.0</v>
      </c>
    </row>
    <row r="1957">
      <c r="A1957" s="988" t="s">
        <v>5311</v>
      </c>
      <c r="B1957" s="988">
        <v>2.0250701E7</v>
      </c>
      <c r="C1957" s="988" t="s">
        <v>5286</v>
      </c>
      <c r="D1957" s="988">
        <v>1.0</v>
      </c>
      <c r="E1957" s="988">
        <v>8.0</v>
      </c>
    </row>
    <row r="1958">
      <c r="A1958" s="988" t="s">
        <v>5311</v>
      </c>
      <c r="B1958" s="988">
        <v>2.0250701E7</v>
      </c>
      <c r="C1958" s="988" t="s">
        <v>164</v>
      </c>
      <c r="D1958" s="988">
        <v>1.0</v>
      </c>
      <c r="E1958" s="988">
        <v>1.0</v>
      </c>
    </row>
    <row r="1959">
      <c r="A1959" s="988" t="s">
        <v>5311</v>
      </c>
      <c r="B1959" s="988">
        <v>2.0250702E7</v>
      </c>
      <c r="C1959" s="988" t="s">
        <v>5218</v>
      </c>
      <c r="D1959" s="988">
        <v>1.0</v>
      </c>
      <c r="E1959" s="988">
        <v>2.0</v>
      </c>
    </row>
    <row r="1960">
      <c r="A1960" s="988" t="s">
        <v>5311</v>
      </c>
      <c r="B1960" s="988">
        <v>2.0250703E7</v>
      </c>
      <c r="C1960" s="988" t="s">
        <v>5286</v>
      </c>
      <c r="D1960" s="988">
        <v>1.0</v>
      </c>
      <c r="E1960" s="988">
        <v>6.0</v>
      </c>
    </row>
    <row r="1961">
      <c r="A1961" s="988" t="s">
        <v>5311</v>
      </c>
      <c r="B1961" s="988">
        <v>2.0250705E7</v>
      </c>
      <c r="C1961" s="988" t="s">
        <v>5286</v>
      </c>
      <c r="D1961" s="988">
        <v>1.0</v>
      </c>
      <c r="E1961" s="988">
        <v>3.0</v>
      </c>
    </row>
    <row r="1962">
      <c r="A1962" s="988" t="s">
        <v>5311</v>
      </c>
      <c r="B1962" s="988">
        <v>2.0250706E7</v>
      </c>
      <c r="C1962" s="988" t="s">
        <v>5286</v>
      </c>
      <c r="D1962" s="988">
        <v>1.0</v>
      </c>
      <c r="E1962" s="988">
        <v>4.0</v>
      </c>
    </row>
    <row r="1963">
      <c r="A1963" s="988" t="s">
        <v>5311</v>
      </c>
      <c r="B1963" s="988">
        <v>2.0250707E7</v>
      </c>
      <c r="C1963" s="988" t="s">
        <v>5286</v>
      </c>
      <c r="D1963" s="988">
        <v>1.0</v>
      </c>
      <c r="E1963" s="988">
        <v>8.0</v>
      </c>
    </row>
    <row r="1964">
      <c r="A1964" s="988" t="s">
        <v>5311</v>
      </c>
      <c r="B1964" s="988">
        <v>2.0250707E7</v>
      </c>
      <c r="C1964" s="1063" t="s">
        <v>5313</v>
      </c>
      <c r="D1964" s="988">
        <v>1.0</v>
      </c>
      <c r="E1964" s="988">
        <v>1.0</v>
      </c>
    </row>
    <row r="1965">
      <c r="A1965" s="988" t="s">
        <v>5311</v>
      </c>
      <c r="B1965" s="988">
        <v>2.0250707E7</v>
      </c>
      <c r="C1965" s="988" t="s">
        <v>164</v>
      </c>
      <c r="D1965" s="988">
        <v>1.0</v>
      </c>
      <c r="E1965" s="988">
        <v>1.0</v>
      </c>
    </row>
    <row r="1966">
      <c r="A1966" s="988" t="s">
        <v>5311</v>
      </c>
      <c r="B1966" s="988">
        <v>2.0250708E7</v>
      </c>
      <c r="C1966" s="988" t="s">
        <v>5286</v>
      </c>
      <c r="D1966" s="988">
        <v>1.0</v>
      </c>
      <c r="E1966" s="988">
        <v>4.0</v>
      </c>
    </row>
    <row r="1967">
      <c r="A1967" s="988" t="s">
        <v>5311</v>
      </c>
      <c r="B1967" s="988">
        <v>2.025071E7</v>
      </c>
      <c r="C1967" s="988" t="s">
        <v>5286</v>
      </c>
      <c r="D1967" s="988">
        <v>1.0</v>
      </c>
      <c r="E1967" s="988">
        <v>4.0</v>
      </c>
    </row>
    <row r="1968">
      <c r="A1968" s="988" t="s">
        <v>5311</v>
      </c>
      <c r="B1968" s="988">
        <v>2.0250711E7</v>
      </c>
      <c r="C1968" s="988" t="s">
        <v>5218</v>
      </c>
      <c r="D1968" s="988">
        <v>1.0</v>
      </c>
      <c r="E1968" s="988">
        <v>1.0</v>
      </c>
    </row>
    <row r="1969">
      <c r="A1969" s="988" t="s">
        <v>5311</v>
      </c>
      <c r="B1969" s="988">
        <v>2.0250712E7</v>
      </c>
      <c r="C1969" s="988" t="s">
        <v>5286</v>
      </c>
      <c r="D1969" s="988">
        <v>1.0</v>
      </c>
      <c r="E1969" s="988">
        <v>6.0</v>
      </c>
    </row>
    <row r="1970">
      <c r="A1970" s="988" t="s">
        <v>5311</v>
      </c>
      <c r="B1970" s="988">
        <v>2.0250713E7</v>
      </c>
      <c r="C1970" s="988" t="s">
        <v>5286</v>
      </c>
      <c r="D1970" s="988">
        <v>1.0</v>
      </c>
      <c r="E1970" s="988">
        <v>3.0</v>
      </c>
    </row>
    <row r="1971">
      <c r="A1971" s="988" t="s">
        <v>5311</v>
      </c>
      <c r="B1971" s="988">
        <v>2.0250714E7</v>
      </c>
      <c r="C1971" s="988" t="s">
        <v>5286</v>
      </c>
      <c r="D1971" s="988">
        <v>1.0</v>
      </c>
      <c r="E1971" s="988">
        <v>12.0</v>
      </c>
    </row>
    <row r="1972">
      <c r="A1972" s="988" t="s">
        <v>5311</v>
      </c>
      <c r="B1972" s="988">
        <v>2.0250714E7</v>
      </c>
      <c r="C1972" s="988" t="s">
        <v>164</v>
      </c>
      <c r="D1972" s="988">
        <v>1.0</v>
      </c>
      <c r="E1972" s="988">
        <v>1.0</v>
      </c>
    </row>
    <row r="1973">
      <c r="A1973" s="988" t="s">
        <v>5311</v>
      </c>
      <c r="B1973" s="988">
        <v>2.0250715E7</v>
      </c>
      <c r="C1973" s="988" t="s">
        <v>164</v>
      </c>
      <c r="D1973" s="988">
        <v>1.0</v>
      </c>
      <c r="E1973" s="988">
        <v>1.0</v>
      </c>
    </row>
    <row r="1974">
      <c r="A1974" s="988" t="s">
        <v>5311</v>
      </c>
      <c r="B1974" s="988">
        <v>2.0250716E7</v>
      </c>
      <c r="C1974" s="988" t="s">
        <v>5218</v>
      </c>
      <c r="D1974" s="988">
        <v>1.0</v>
      </c>
      <c r="E1974" s="988">
        <v>1.0</v>
      </c>
    </row>
    <row r="1975">
      <c r="A1975" s="988" t="s">
        <v>5311</v>
      </c>
      <c r="B1975" s="988">
        <v>2.0250717E7</v>
      </c>
      <c r="C1975" s="988" t="s">
        <v>5286</v>
      </c>
      <c r="D1975" s="988">
        <v>1.0</v>
      </c>
      <c r="E1975" s="988">
        <v>5.0</v>
      </c>
    </row>
    <row r="1976">
      <c r="A1976" s="988" t="s">
        <v>5311</v>
      </c>
      <c r="B1976" s="988">
        <v>2.0250717E7</v>
      </c>
      <c r="C1976" s="988" t="s">
        <v>164</v>
      </c>
      <c r="D1976" s="988">
        <v>1.0</v>
      </c>
      <c r="E1976" s="988">
        <v>2.0</v>
      </c>
    </row>
    <row r="1977">
      <c r="A1977" s="988" t="s">
        <v>5311</v>
      </c>
      <c r="B1977" s="988">
        <v>2.0250718E7</v>
      </c>
      <c r="C1977" s="988" t="s">
        <v>5286</v>
      </c>
      <c r="D1977" s="988">
        <v>1.0</v>
      </c>
      <c r="E1977" s="988">
        <v>11.0</v>
      </c>
    </row>
    <row r="1978">
      <c r="A1978" s="988" t="s">
        <v>5311</v>
      </c>
      <c r="B1978" s="988">
        <v>2.0250719E7</v>
      </c>
      <c r="C1978" s="988" t="s">
        <v>5286</v>
      </c>
      <c r="D1978" s="988">
        <v>1.0</v>
      </c>
      <c r="E1978" s="988">
        <v>5.0</v>
      </c>
    </row>
    <row r="1979">
      <c r="A1979" s="988" t="s">
        <v>5311</v>
      </c>
      <c r="B1979" s="988">
        <v>2.0250719E7</v>
      </c>
      <c r="C1979" s="988" t="s">
        <v>164</v>
      </c>
      <c r="D1979" s="988">
        <v>1.0</v>
      </c>
      <c r="E1979" s="988">
        <v>1.0</v>
      </c>
    </row>
    <row r="1980">
      <c r="A1980" s="988" t="s">
        <v>5311</v>
      </c>
      <c r="B1980" s="988">
        <v>2.0250719E7</v>
      </c>
      <c r="C1980" s="1063" t="s">
        <v>5216</v>
      </c>
      <c r="D1980" s="988">
        <v>1.0</v>
      </c>
      <c r="E1980" s="988">
        <v>1.0</v>
      </c>
    </row>
    <row r="1981">
      <c r="A1981" s="988" t="s">
        <v>5311</v>
      </c>
      <c r="B1981" s="988">
        <v>2.025072E7</v>
      </c>
      <c r="C1981" s="988" t="s">
        <v>5286</v>
      </c>
      <c r="D1981" s="988">
        <v>1.0</v>
      </c>
      <c r="E1981" s="988">
        <v>6.0</v>
      </c>
    </row>
    <row r="1982">
      <c r="A1982" s="988" t="s">
        <v>5311</v>
      </c>
      <c r="B1982" s="988">
        <v>2.0250721E7</v>
      </c>
      <c r="C1982" s="988" t="s">
        <v>5286</v>
      </c>
      <c r="D1982" s="988">
        <v>1.0</v>
      </c>
      <c r="E1982" s="988">
        <v>3.0</v>
      </c>
    </row>
    <row r="1983">
      <c r="A1983" s="988" t="s">
        <v>5311</v>
      </c>
      <c r="B1983" s="988">
        <v>2.0250722E7</v>
      </c>
      <c r="C1983" s="988" t="s">
        <v>5286</v>
      </c>
      <c r="D1983" s="988">
        <v>1.0</v>
      </c>
      <c r="E1983" s="988">
        <v>7.0</v>
      </c>
    </row>
    <row r="1984">
      <c r="A1984" s="988" t="s">
        <v>5311</v>
      </c>
      <c r="B1984" s="988">
        <v>2.0250722E7</v>
      </c>
      <c r="C1984" s="988" t="s">
        <v>164</v>
      </c>
      <c r="D1984" s="988">
        <v>1.0</v>
      </c>
      <c r="E1984" s="988">
        <v>1.0</v>
      </c>
    </row>
    <row r="1985">
      <c r="A1985" s="988" t="s">
        <v>5311</v>
      </c>
      <c r="B1985" s="988">
        <v>2.0250722E7</v>
      </c>
      <c r="C1985" s="988" t="s">
        <v>5185</v>
      </c>
      <c r="D1985" s="988">
        <v>1.0</v>
      </c>
      <c r="E1985" s="988">
        <v>1.0</v>
      </c>
    </row>
    <row r="1986">
      <c r="A1986" s="988" t="s">
        <v>5311</v>
      </c>
      <c r="B1986" s="988">
        <v>2.0250723E7</v>
      </c>
      <c r="C1986" s="988" t="s">
        <v>5286</v>
      </c>
      <c r="D1986" s="988">
        <v>1.0</v>
      </c>
      <c r="E1986" s="988">
        <v>8.0</v>
      </c>
    </row>
    <row r="1987">
      <c r="A1987" s="988" t="s">
        <v>5311</v>
      </c>
      <c r="B1987" s="988">
        <v>2.0250723E7</v>
      </c>
      <c r="C1987" s="988" t="s">
        <v>164</v>
      </c>
      <c r="D1987" s="988">
        <v>1.0</v>
      </c>
      <c r="E1987" s="988">
        <v>1.0</v>
      </c>
    </row>
    <row r="1988">
      <c r="A1988" s="988" t="s">
        <v>5311</v>
      </c>
      <c r="B1988" s="988">
        <v>2.0250724E7</v>
      </c>
      <c r="C1988" s="988" t="s">
        <v>5286</v>
      </c>
      <c r="D1988" s="988">
        <v>1.0</v>
      </c>
      <c r="E1988" s="988">
        <v>7.0</v>
      </c>
    </row>
    <row r="1989">
      <c r="A1989" s="988" t="s">
        <v>5311</v>
      </c>
      <c r="B1989" s="988">
        <v>2.0250725E7</v>
      </c>
      <c r="C1989" s="988" t="s">
        <v>5286</v>
      </c>
      <c r="D1989" s="988">
        <v>1.0</v>
      </c>
      <c r="E1989" s="988">
        <v>6.0</v>
      </c>
    </row>
    <row r="1990">
      <c r="A1990" s="988" t="s">
        <v>5311</v>
      </c>
      <c r="B1990" s="988">
        <v>2.0250726E7</v>
      </c>
      <c r="C1990" s="988" t="s">
        <v>5286</v>
      </c>
      <c r="D1990" s="988">
        <v>1.0</v>
      </c>
      <c r="E1990" s="988">
        <v>3.0</v>
      </c>
    </row>
    <row r="1991">
      <c r="A1991" s="988" t="s">
        <v>5311</v>
      </c>
      <c r="B1991" s="988">
        <v>2.0250728E7</v>
      </c>
      <c r="C1991" s="988" t="s">
        <v>5286</v>
      </c>
      <c r="D1991" s="988">
        <v>1.0</v>
      </c>
      <c r="E1991" s="988">
        <v>7.0</v>
      </c>
    </row>
    <row r="1992">
      <c r="A1992" s="988" t="s">
        <v>5311</v>
      </c>
      <c r="B1992" s="988">
        <v>2.025073E7</v>
      </c>
      <c r="C1992" s="988" t="s">
        <v>5286</v>
      </c>
      <c r="D1992" s="988">
        <v>1.0</v>
      </c>
      <c r="E1992" s="988">
        <v>6.0</v>
      </c>
    </row>
    <row r="1993">
      <c r="A1993" s="988" t="s">
        <v>5311</v>
      </c>
      <c r="B1993" s="988">
        <v>2.025073E7</v>
      </c>
      <c r="C1993" s="1063" t="s">
        <v>5178</v>
      </c>
      <c r="D1993" s="988">
        <v>1.0</v>
      </c>
      <c r="E1993" s="988">
        <v>1.0</v>
      </c>
    </row>
    <row r="1994">
      <c r="A1994" s="988" t="s">
        <v>5311</v>
      </c>
      <c r="B1994" s="988">
        <v>2.0250731E7</v>
      </c>
      <c r="C1994" s="988" t="s">
        <v>5286</v>
      </c>
      <c r="D1994" s="988">
        <v>1.0</v>
      </c>
      <c r="E1994" s="988">
        <v>5.0</v>
      </c>
    </row>
    <row r="1995">
      <c r="A1995" s="988" t="s">
        <v>5311</v>
      </c>
      <c r="B1995" s="988">
        <v>2.0250731E7</v>
      </c>
      <c r="C1995" s="1063" t="s">
        <v>5216</v>
      </c>
      <c r="D1995" s="988">
        <v>1.0</v>
      </c>
      <c r="E1995" s="988">
        <v>1.0</v>
      </c>
    </row>
    <row r="1996">
      <c r="A1996" s="988" t="s">
        <v>5311</v>
      </c>
      <c r="B1996" s="988">
        <v>2.0250801E7</v>
      </c>
      <c r="C1996" s="988" t="s">
        <v>5286</v>
      </c>
      <c r="D1996" s="988">
        <v>1.0</v>
      </c>
      <c r="E1996" s="988">
        <v>6.0</v>
      </c>
    </row>
    <row r="1997">
      <c r="A1997" s="988" t="s">
        <v>5311</v>
      </c>
      <c r="B1997" s="988">
        <v>2.0250801E7</v>
      </c>
      <c r="C1997" s="988" t="s">
        <v>164</v>
      </c>
      <c r="D1997" s="988">
        <v>1.0</v>
      </c>
      <c r="E1997" s="988">
        <v>1.0</v>
      </c>
    </row>
    <row r="1998">
      <c r="A1998" s="988" t="s">
        <v>5311</v>
      </c>
      <c r="B1998" s="988">
        <v>2.0250803E7</v>
      </c>
      <c r="C1998" s="988" t="s">
        <v>5286</v>
      </c>
      <c r="D1998" s="988">
        <v>1.0</v>
      </c>
      <c r="E1998" s="988">
        <v>1.0</v>
      </c>
    </row>
    <row r="1999">
      <c r="A1999" s="988" t="s">
        <v>5311</v>
      </c>
      <c r="B1999" s="988">
        <v>2.0250804E7</v>
      </c>
      <c r="C1999" s="988" t="s">
        <v>5286</v>
      </c>
      <c r="D1999" s="988">
        <v>1.0</v>
      </c>
      <c r="E1999" s="988">
        <v>8.0</v>
      </c>
    </row>
    <row r="2000">
      <c r="A2000" s="988" t="s">
        <v>5311</v>
      </c>
      <c r="B2000" s="988">
        <v>2.0250804E7</v>
      </c>
      <c r="C2000" s="1063" t="s">
        <v>5166</v>
      </c>
      <c r="D2000" s="988">
        <v>1.0</v>
      </c>
      <c r="E2000" s="988">
        <v>1.0</v>
      </c>
    </row>
    <row r="2001">
      <c r="A2001" s="988" t="s">
        <v>5311</v>
      </c>
      <c r="B2001" s="988">
        <v>2.0250804E7</v>
      </c>
      <c r="C2001" s="988" t="s">
        <v>5218</v>
      </c>
      <c r="D2001" s="988">
        <v>1.0</v>
      </c>
      <c r="E2001" s="988">
        <v>1.0</v>
      </c>
    </row>
    <row r="2002">
      <c r="A2002" s="988" t="s">
        <v>5311</v>
      </c>
      <c r="B2002" s="988">
        <v>2.0250805E7</v>
      </c>
      <c r="C2002" s="988" t="s">
        <v>164</v>
      </c>
      <c r="D2002" s="988">
        <v>1.0</v>
      </c>
      <c r="E2002" s="988">
        <v>1.0</v>
      </c>
    </row>
    <row r="2003">
      <c r="A2003" s="988" t="s">
        <v>5311</v>
      </c>
      <c r="B2003" s="988">
        <v>2.0250807E7</v>
      </c>
      <c r="C2003" s="988" t="s">
        <v>5286</v>
      </c>
      <c r="D2003" s="988">
        <v>1.0</v>
      </c>
      <c r="E2003" s="988">
        <v>10.0</v>
      </c>
    </row>
    <row r="2004">
      <c r="A2004" s="988" t="s">
        <v>5311</v>
      </c>
      <c r="B2004" s="988">
        <v>2.0250808E7</v>
      </c>
      <c r="C2004" s="988" t="s">
        <v>5286</v>
      </c>
      <c r="D2004" s="988">
        <v>1.0</v>
      </c>
      <c r="E2004" s="988">
        <v>6.0</v>
      </c>
    </row>
    <row r="2005">
      <c r="A2005" s="988" t="s">
        <v>5311</v>
      </c>
      <c r="B2005" s="988">
        <v>2.0250809E7</v>
      </c>
      <c r="C2005" s="988" t="s">
        <v>5286</v>
      </c>
      <c r="D2005" s="988">
        <v>1.0</v>
      </c>
      <c r="E2005" s="988">
        <v>4.0</v>
      </c>
    </row>
    <row r="2006">
      <c r="A2006" s="988" t="s">
        <v>5311</v>
      </c>
      <c r="B2006" s="988">
        <v>2.025081E7</v>
      </c>
      <c r="C2006" s="988" t="s">
        <v>5286</v>
      </c>
      <c r="D2006" s="988">
        <v>1.0</v>
      </c>
      <c r="E2006" s="988">
        <v>4.0</v>
      </c>
    </row>
    <row r="2007">
      <c r="A2007" s="988" t="s">
        <v>5311</v>
      </c>
      <c r="B2007" s="988">
        <v>2.0250811E7</v>
      </c>
      <c r="C2007" s="988" t="s">
        <v>5286</v>
      </c>
      <c r="D2007" s="988">
        <v>1.0</v>
      </c>
      <c r="E2007" s="988">
        <v>12.0</v>
      </c>
    </row>
    <row r="2008">
      <c r="A2008" s="988" t="s">
        <v>5311</v>
      </c>
      <c r="B2008" s="988">
        <v>2.0250811E7</v>
      </c>
      <c r="C2008" s="988" t="s">
        <v>164</v>
      </c>
      <c r="D2008" s="988">
        <v>1.0</v>
      </c>
      <c r="E2008" s="988">
        <v>3.0</v>
      </c>
    </row>
    <row r="2009">
      <c r="A2009" s="988" t="s">
        <v>5311</v>
      </c>
      <c r="B2009" s="988">
        <v>2.0250813E7</v>
      </c>
      <c r="C2009" s="988" t="s">
        <v>5286</v>
      </c>
      <c r="D2009" s="988">
        <v>1.0</v>
      </c>
      <c r="E2009" s="988">
        <v>11.0</v>
      </c>
    </row>
    <row r="2010">
      <c r="A2010" s="988" t="s">
        <v>5311</v>
      </c>
      <c r="B2010" s="988">
        <v>2.0250813E7</v>
      </c>
      <c r="C2010" s="1063" t="s">
        <v>5178</v>
      </c>
      <c r="D2010" s="988">
        <v>1.0</v>
      </c>
      <c r="E2010" s="988">
        <v>1.0</v>
      </c>
    </row>
    <row r="2011">
      <c r="A2011" s="988" t="s">
        <v>5311</v>
      </c>
      <c r="B2011" s="988">
        <v>2.0250814E7</v>
      </c>
      <c r="C2011" s="988" t="s">
        <v>164</v>
      </c>
      <c r="D2011" s="988">
        <v>1.0</v>
      </c>
      <c r="E2011" s="988">
        <v>1.0</v>
      </c>
    </row>
    <row r="2012">
      <c r="A2012" s="988" t="s">
        <v>5311</v>
      </c>
      <c r="B2012" s="988">
        <v>2.0250815E7</v>
      </c>
      <c r="C2012" s="988" t="s">
        <v>5286</v>
      </c>
      <c r="D2012" s="988">
        <v>1.0</v>
      </c>
      <c r="E2012" s="988">
        <v>8.0</v>
      </c>
    </row>
    <row r="2013">
      <c r="A2013" s="988" t="s">
        <v>5311</v>
      </c>
      <c r="B2013" s="988">
        <v>2.0250816E7</v>
      </c>
      <c r="C2013" s="988" t="s">
        <v>5286</v>
      </c>
      <c r="D2013" s="988">
        <v>1.0</v>
      </c>
      <c r="E2013" s="988">
        <v>4.0</v>
      </c>
    </row>
    <row r="2014">
      <c r="A2014" s="988" t="s">
        <v>5311</v>
      </c>
      <c r="B2014" s="988">
        <v>2.0250817E7</v>
      </c>
      <c r="C2014" s="988" t="s">
        <v>5194</v>
      </c>
      <c r="D2014" s="988">
        <v>1.0</v>
      </c>
      <c r="E2014" s="988">
        <v>1.0</v>
      </c>
    </row>
    <row r="2015">
      <c r="A2015" s="988" t="s">
        <v>5311</v>
      </c>
      <c r="B2015" s="988">
        <v>2.0250818E7</v>
      </c>
      <c r="C2015" s="988" t="s">
        <v>5286</v>
      </c>
      <c r="D2015" s="988">
        <v>1.0</v>
      </c>
      <c r="E2015" s="988">
        <v>6.0</v>
      </c>
    </row>
    <row r="2016">
      <c r="A2016" s="988" t="s">
        <v>5311</v>
      </c>
      <c r="B2016" s="988">
        <v>2.0250819E7</v>
      </c>
      <c r="C2016" s="988" t="s">
        <v>5286</v>
      </c>
      <c r="D2016" s="988">
        <v>1.0</v>
      </c>
      <c r="E2016" s="988">
        <v>11.0</v>
      </c>
    </row>
    <row r="2017">
      <c r="A2017" s="988" t="s">
        <v>5311</v>
      </c>
      <c r="B2017" s="988">
        <v>2.025082E7</v>
      </c>
      <c r="C2017" s="988" t="s">
        <v>5286</v>
      </c>
      <c r="D2017" s="988">
        <v>1.0</v>
      </c>
      <c r="E2017" s="988">
        <v>7.0</v>
      </c>
    </row>
    <row r="2018">
      <c r="A2018" s="988" t="s">
        <v>5311</v>
      </c>
      <c r="B2018" s="988">
        <v>2.025082E7</v>
      </c>
      <c r="C2018" s="988" t="s">
        <v>164</v>
      </c>
      <c r="D2018" s="988">
        <v>1.0</v>
      </c>
      <c r="E2018" s="988">
        <v>1.0</v>
      </c>
    </row>
    <row r="2019">
      <c r="A2019" s="988" t="s">
        <v>5311</v>
      </c>
      <c r="B2019" s="988">
        <v>2.0250821E7</v>
      </c>
      <c r="C2019" s="988" t="s">
        <v>164</v>
      </c>
      <c r="D2019" s="988">
        <v>1.0</v>
      </c>
      <c r="E2019" s="988">
        <v>2.0</v>
      </c>
    </row>
    <row r="2020">
      <c r="A2020" s="988" t="s">
        <v>5311</v>
      </c>
      <c r="B2020" s="988">
        <v>2.0250822E7</v>
      </c>
      <c r="C2020" s="988" t="s">
        <v>5286</v>
      </c>
      <c r="D2020" s="988">
        <v>1.0</v>
      </c>
      <c r="E2020" s="988">
        <v>7.0</v>
      </c>
    </row>
    <row r="2021">
      <c r="A2021" s="988" t="s">
        <v>5311</v>
      </c>
      <c r="B2021" s="988">
        <v>2.0250822E7</v>
      </c>
      <c r="C2021" s="988" t="s">
        <v>164</v>
      </c>
      <c r="D2021" s="988">
        <v>1.0</v>
      </c>
      <c r="E2021" s="988">
        <v>1.0</v>
      </c>
    </row>
    <row r="2022">
      <c r="A2022" s="988" t="s">
        <v>5311</v>
      </c>
      <c r="B2022" s="988">
        <v>2.0250822E7</v>
      </c>
      <c r="C2022" s="988" t="s">
        <v>5218</v>
      </c>
      <c r="D2022" s="988">
        <v>1.0</v>
      </c>
      <c r="E2022" s="988">
        <v>5.0</v>
      </c>
    </row>
    <row r="2023">
      <c r="A2023" s="988" t="s">
        <v>5311</v>
      </c>
      <c r="B2023" s="988">
        <v>2.0250823E7</v>
      </c>
      <c r="C2023" s="988" t="s">
        <v>5286</v>
      </c>
      <c r="D2023" s="988">
        <v>1.0</v>
      </c>
      <c r="E2023" s="988">
        <v>6.0</v>
      </c>
    </row>
    <row r="2024">
      <c r="A2024" s="988" t="s">
        <v>5311</v>
      </c>
      <c r="B2024" s="988">
        <v>2.0250823E7</v>
      </c>
      <c r="C2024" s="988" t="s">
        <v>164</v>
      </c>
      <c r="D2024" s="988">
        <v>1.0</v>
      </c>
      <c r="E2024" s="988">
        <v>1.0</v>
      </c>
    </row>
    <row r="2025">
      <c r="A2025" s="988" t="s">
        <v>5311</v>
      </c>
      <c r="B2025" s="988">
        <v>2.0250823E7</v>
      </c>
      <c r="C2025" s="988" t="s">
        <v>5218</v>
      </c>
      <c r="D2025" s="988">
        <v>1.0</v>
      </c>
      <c r="E2025" s="988">
        <v>1.0</v>
      </c>
    </row>
    <row r="2026">
      <c r="A2026" s="988" t="s">
        <v>5311</v>
      </c>
      <c r="B2026" s="988">
        <v>2.0250824E7</v>
      </c>
      <c r="C2026" s="988" t="s">
        <v>5218</v>
      </c>
      <c r="D2026" s="988">
        <v>1.0</v>
      </c>
      <c r="E2026" s="988">
        <v>1.0</v>
      </c>
    </row>
    <row r="2027">
      <c r="A2027" s="988" t="s">
        <v>5311</v>
      </c>
      <c r="B2027" s="988">
        <v>2.0250825E7</v>
      </c>
      <c r="C2027" s="988" t="s">
        <v>5286</v>
      </c>
      <c r="D2027" s="988">
        <v>1.0</v>
      </c>
      <c r="E2027" s="988">
        <v>10.0</v>
      </c>
    </row>
    <row r="2028">
      <c r="A2028" s="988" t="s">
        <v>5311</v>
      </c>
      <c r="B2028" s="988">
        <v>2.0250825E7</v>
      </c>
      <c r="C2028" s="988" t="s">
        <v>5218</v>
      </c>
      <c r="D2028" s="988">
        <v>1.0</v>
      </c>
      <c r="E2028" s="988">
        <v>3.0</v>
      </c>
    </row>
    <row r="2029">
      <c r="A2029" s="988" t="s">
        <v>5311</v>
      </c>
      <c r="B2029" s="988">
        <v>2.0250826E7</v>
      </c>
      <c r="C2029" s="988" t="s">
        <v>5286</v>
      </c>
      <c r="D2029" s="988">
        <v>1.0</v>
      </c>
      <c r="E2029" s="988">
        <v>7.0</v>
      </c>
    </row>
    <row r="2030">
      <c r="A2030" s="988" t="s">
        <v>5311</v>
      </c>
      <c r="B2030" s="988">
        <v>2.0250826E7</v>
      </c>
      <c r="C2030" s="988" t="s">
        <v>5218</v>
      </c>
      <c r="D2030" s="988">
        <v>1.0</v>
      </c>
      <c r="E2030" s="988">
        <v>1.0</v>
      </c>
    </row>
    <row r="2031">
      <c r="A2031" s="988" t="s">
        <v>5311</v>
      </c>
      <c r="B2031" s="988">
        <v>2.0250827E7</v>
      </c>
      <c r="C2031" s="988" t="s">
        <v>164</v>
      </c>
      <c r="D2031" s="988">
        <v>1.0</v>
      </c>
      <c r="E2031" s="988">
        <v>1.0</v>
      </c>
    </row>
    <row r="2032">
      <c r="A2032" s="988" t="s">
        <v>5311</v>
      </c>
      <c r="B2032" s="988">
        <v>2.0250828E7</v>
      </c>
      <c r="C2032" s="988" t="s">
        <v>5286</v>
      </c>
      <c r="D2032" s="988">
        <v>1.0</v>
      </c>
      <c r="E2032" s="988">
        <v>2.0</v>
      </c>
    </row>
    <row r="2033">
      <c r="A2033" s="988" t="s">
        <v>5311</v>
      </c>
      <c r="B2033" s="988">
        <v>2.0250829E7</v>
      </c>
      <c r="C2033" s="988" t="s">
        <v>5286</v>
      </c>
      <c r="D2033" s="988">
        <v>1.0</v>
      </c>
      <c r="E2033" s="988">
        <v>9.0</v>
      </c>
    </row>
    <row r="2034">
      <c r="A2034" s="988" t="s">
        <v>5311</v>
      </c>
      <c r="B2034" s="988">
        <v>2.025083E7</v>
      </c>
      <c r="C2034" s="988" t="s">
        <v>5286</v>
      </c>
      <c r="D2034" s="988">
        <v>1.0</v>
      </c>
      <c r="E2034" s="988">
        <v>1.0</v>
      </c>
    </row>
    <row r="2035">
      <c r="A2035" s="988" t="s">
        <v>5311</v>
      </c>
      <c r="B2035" s="988">
        <v>2.0250831E7</v>
      </c>
      <c r="C2035" s="988" t="s">
        <v>5286</v>
      </c>
      <c r="D2035" s="988">
        <v>1.0</v>
      </c>
      <c r="E2035" s="988">
        <v>2.0</v>
      </c>
    </row>
    <row r="2036">
      <c r="A2036" s="988" t="s">
        <v>5311</v>
      </c>
      <c r="B2036" s="988">
        <v>2.0250901E7</v>
      </c>
      <c r="C2036" s="1063" t="s">
        <v>5314</v>
      </c>
      <c r="D2036" s="988">
        <v>1.0</v>
      </c>
      <c r="E2036" s="988">
        <v>1.0</v>
      </c>
    </row>
    <row r="2037">
      <c r="A2037" s="988" t="s">
        <v>5311</v>
      </c>
      <c r="B2037" s="988">
        <v>2.0250901E7</v>
      </c>
      <c r="C2037" s="988" t="s">
        <v>164</v>
      </c>
      <c r="D2037" s="988">
        <v>1.0</v>
      </c>
      <c r="E2037" s="988">
        <v>1.0</v>
      </c>
    </row>
    <row r="2038">
      <c r="A2038" s="988" t="s">
        <v>5311</v>
      </c>
      <c r="B2038" s="988">
        <v>2.0250902E7</v>
      </c>
      <c r="C2038" s="988" t="s">
        <v>5185</v>
      </c>
      <c r="D2038" s="988">
        <v>1.0</v>
      </c>
      <c r="E2038" s="988">
        <v>1.0</v>
      </c>
    </row>
    <row r="2039">
      <c r="A2039" s="988" t="s">
        <v>5311</v>
      </c>
      <c r="B2039" s="988">
        <v>2.0250903E7</v>
      </c>
      <c r="C2039" s="988" t="s">
        <v>5286</v>
      </c>
      <c r="D2039" s="988">
        <v>1.0</v>
      </c>
      <c r="E2039" s="988">
        <v>8.0</v>
      </c>
    </row>
    <row r="2040">
      <c r="A2040" s="988" t="s">
        <v>5311</v>
      </c>
      <c r="B2040" s="988">
        <v>2.0250904E7</v>
      </c>
      <c r="C2040" s="1063" t="s">
        <v>5178</v>
      </c>
      <c r="D2040" s="988">
        <v>1.0</v>
      </c>
      <c r="E2040" s="988">
        <v>1.0</v>
      </c>
    </row>
    <row r="2041">
      <c r="A2041" s="988" t="s">
        <v>5311</v>
      </c>
      <c r="B2041" s="988">
        <v>2.0250905E7</v>
      </c>
      <c r="C2041" s="988" t="s">
        <v>164</v>
      </c>
      <c r="D2041" s="988">
        <v>1.0</v>
      </c>
      <c r="E2041" s="988">
        <v>1.0</v>
      </c>
    </row>
    <row r="2042">
      <c r="A2042" s="988" t="s">
        <v>5311</v>
      </c>
      <c r="B2042" s="988">
        <v>2.0250905E7</v>
      </c>
      <c r="C2042" s="988" t="s">
        <v>5218</v>
      </c>
      <c r="D2042" s="988">
        <v>1.0</v>
      </c>
      <c r="E2042" s="988">
        <v>1.0</v>
      </c>
    </row>
    <row r="2043">
      <c r="A2043" s="988" t="s">
        <v>5311</v>
      </c>
      <c r="B2043" s="988">
        <v>2.0250906E7</v>
      </c>
      <c r="C2043" s="988" t="s">
        <v>5286</v>
      </c>
      <c r="D2043" s="988">
        <v>1.0</v>
      </c>
      <c r="E2043" s="988">
        <v>4.0</v>
      </c>
    </row>
    <row r="2044">
      <c r="A2044" s="988" t="s">
        <v>5311</v>
      </c>
      <c r="B2044" s="988">
        <v>2.0250907E7</v>
      </c>
      <c r="C2044" s="988" t="s">
        <v>5286</v>
      </c>
      <c r="D2044" s="988">
        <v>1.0</v>
      </c>
      <c r="E2044" s="988">
        <v>5.0</v>
      </c>
    </row>
    <row r="2045">
      <c r="A2045" s="988" t="s">
        <v>5311</v>
      </c>
      <c r="B2045" s="988">
        <v>2.0250907E7</v>
      </c>
      <c r="C2045" s="988" t="s">
        <v>164</v>
      </c>
      <c r="D2045" s="988">
        <v>1.0</v>
      </c>
      <c r="E2045" s="988">
        <v>2.0</v>
      </c>
    </row>
    <row r="2046">
      <c r="A2046" s="988" t="s">
        <v>5311</v>
      </c>
      <c r="B2046" s="988">
        <v>2.0250908E7</v>
      </c>
      <c r="C2046" s="988" t="s">
        <v>5286</v>
      </c>
      <c r="D2046" s="988">
        <v>1.0</v>
      </c>
      <c r="E2046" s="988">
        <v>9.0</v>
      </c>
    </row>
    <row r="2047">
      <c r="A2047" s="988" t="s">
        <v>5311</v>
      </c>
      <c r="B2047" s="988">
        <v>2.0250908E7</v>
      </c>
      <c r="C2047" s="988" t="s">
        <v>164</v>
      </c>
      <c r="D2047" s="988">
        <v>1.0</v>
      </c>
      <c r="E2047" s="988">
        <v>1.0</v>
      </c>
    </row>
    <row r="2048">
      <c r="A2048" s="988" t="s">
        <v>5311</v>
      </c>
      <c r="B2048" s="988">
        <v>2.0250909E7</v>
      </c>
      <c r="C2048" s="988" t="s">
        <v>164</v>
      </c>
      <c r="D2048" s="988">
        <v>1.0</v>
      </c>
      <c r="E2048" s="988">
        <v>1.0</v>
      </c>
    </row>
    <row r="2049">
      <c r="A2049" s="988" t="s">
        <v>5311</v>
      </c>
      <c r="B2049" s="988">
        <v>2.0250909E7</v>
      </c>
      <c r="C2049" s="988" t="s">
        <v>5185</v>
      </c>
      <c r="D2049" s="988">
        <v>1.0</v>
      </c>
      <c r="E2049" s="988">
        <v>1.0</v>
      </c>
    </row>
    <row r="2050">
      <c r="A2050" s="988" t="s">
        <v>5315</v>
      </c>
      <c r="B2050" s="988">
        <v>2.0250106E7</v>
      </c>
      <c r="C2050" s="988" t="s">
        <v>5286</v>
      </c>
      <c r="D2050" s="988">
        <v>1.0</v>
      </c>
      <c r="E2050" s="988">
        <v>1.0</v>
      </c>
    </row>
    <row r="2051">
      <c r="A2051" s="988" t="s">
        <v>5315</v>
      </c>
      <c r="B2051" s="988">
        <v>2.0250117E7</v>
      </c>
      <c r="C2051" s="988" t="s">
        <v>5286</v>
      </c>
      <c r="D2051" s="988">
        <v>1.0</v>
      </c>
      <c r="E2051" s="988">
        <v>1.0</v>
      </c>
    </row>
    <row r="2052">
      <c r="A2052" s="988" t="s">
        <v>5315</v>
      </c>
      <c r="B2052" s="988">
        <v>2.0250123E7</v>
      </c>
      <c r="C2052" s="988" t="s">
        <v>5286</v>
      </c>
      <c r="D2052" s="988">
        <v>1.0</v>
      </c>
      <c r="E2052" s="988">
        <v>1.0</v>
      </c>
    </row>
    <row r="2053">
      <c r="A2053" s="988" t="s">
        <v>5315</v>
      </c>
      <c r="B2053" s="988">
        <v>2.0250125E7</v>
      </c>
      <c r="C2053" s="988" t="s">
        <v>5286</v>
      </c>
      <c r="D2053" s="988">
        <v>1.0</v>
      </c>
      <c r="E2053" s="988">
        <v>1.0</v>
      </c>
    </row>
    <row r="2054">
      <c r="A2054" s="988" t="s">
        <v>5315</v>
      </c>
      <c r="B2054" s="988">
        <v>2.025013E7</v>
      </c>
      <c r="C2054" s="988" t="s">
        <v>5286</v>
      </c>
      <c r="D2054" s="988">
        <v>1.0</v>
      </c>
      <c r="E2054" s="988">
        <v>1.0</v>
      </c>
    </row>
    <row r="2055">
      <c r="A2055" s="988" t="s">
        <v>5315</v>
      </c>
      <c r="B2055" s="988">
        <v>2.0250203E7</v>
      </c>
      <c r="C2055" s="988" t="s">
        <v>5286</v>
      </c>
      <c r="D2055" s="988">
        <v>1.0</v>
      </c>
      <c r="E2055" s="988">
        <v>1.0</v>
      </c>
    </row>
    <row r="2056">
      <c r="A2056" s="988" t="s">
        <v>5315</v>
      </c>
      <c r="B2056" s="988">
        <v>2.0250205E7</v>
      </c>
      <c r="C2056" s="988" t="s">
        <v>5286</v>
      </c>
      <c r="D2056" s="988">
        <v>1.0</v>
      </c>
      <c r="E2056" s="988">
        <v>2.0</v>
      </c>
    </row>
    <row r="2057">
      <c r="A2057" s="988" t="s">
        <v>5315</v>
      </c>
      <c r="B2057" s="988">
        <v>2.0250212E7</v>
      </c>
      <c r="C2057" s="988" t="s">
        <v>5286</v>
      </c>
      <c r="D2057" s="988">
        <v>1.0</v>
      </c>
      <c r="E2057" s="988">
        <v>2.0</v>
      </c>
    </row>
    <row r="2058">
      <c r="A2058" s="988" t="s">
        <v>5315</v>
      </c>
      <c r="B2058" s="988">
        <v>2.0250221E7</v>
      </c>
      <c r="C2058" s="988" t="s">
        <v>5286</v>
      </c>
      <c r="D2058" s="988">
        <v>1.0</v>
      </c>
      <c r="E2058" s="988">
        <v>1.0</v>
      </c>
    </row>
    <row r="2059">
      <c r="A2059" s="988" t="s">
        <v>5315</v>
      </c>
      <c r="B2059" s="988">
        <v>2.0250226E7</v>
      </c>
      <c r="C2059" s="988" t="s">
        <v>5286</v>
      </c>
      <c r="D2059" s="988">
        <v>1.0</v>
      </c>
      <c r="E2059" s="988">
        <v>1.0</v>
      </c>
    </row>
    <row r="2060">
      <c r="A2060" s="988" t="s">
        <v>5315</v>
      </c>
      <c r="B2060" s="988">
        <v>2.0250303E7</v>
      </c>
      <c r="C2060" s="988" t="s">
        <v>5286</v>
      </c>
      <c r="D2060" s="988">
        <v>1.0</v>
      </c>
      <c r="E2060" s="988">
        <v>1.0</v>
      </c>
    </row>
    <row r="2061">
      <c r="A2061" s="988" t="s">
        <v>5315</v>
      </c>
      <c r="B2061" s="988">
        <v>2.0250304E7</v>
      </c>
      <c r="C2061" s="988" t="s">
        <v>5286</v>
      </c>
      <c r="D2061" s="988">
        <v>1.0</v>
      </c>
      <c r="E2061" s="988">
        <v>1.0</v>
      </c>
    </row>
    <row r="2062">
      <c r="A2062" s="988" t="s">
        <v>5315</v>
      </c>
      <c r="B2062" s="988">
        <v>2.0250305E7</v>
      </c>
      <c r="C2062" s="988" t="s">
        <v>5218</v>
      </c>
      <c r="D2062" s="988">
        <v>1.0</v>
      </c>
      <c r="E2062" s="988">
        <v>1.0</v>
      </c>
    </row>
    <row r="2063">
      <c r="A2063" s="988" t="s">
        <v>5315</v>
      </c>
      <c r="B2063" s="988">
        <v>2.0250306E7</v>
      </c>
      <c r="C2063" s="988" t="s">
        <v>5218</v>
      </c>
      <c r="D2063" s="988">
        <v>1.0</v>
      </c>
      <c r="E2063" s="988">
        <v>1.0</v>
      </c>
    </row>
    <row r="2064">
      <c r="A2064" s="988" t="s">
        <v>5315</v>
      </c>
      <c r="B2064" s="988">
        <v>2.0250311E7</v>
      </c>
      <c r="C2064" s="988" t="s">
        <v>5286</v>
      </c>
      <c r="D2064" s="988">
        <v>1.0</v>
      </c>
      <c r="E2064" s="988">
        <v>1.0</v>
      </c>
    </row>
    <row r="2065">
      <c r="A2065" s="988" t="s">
        <v>5315</v>
      </c>
      <c r="B2065" s="988">
        <v>2.0250314E7</v>
      </c>
      <c r="C2065" s="988" t="s">
        <v>5286</v>
      </c>
      <c r="D2065" s="988">
        <v>1.0</v>
      </c>
      <c r="E2065" s="988">
        <v>1.0</v>
      </c>
    </row>
    <row r="2066">
      <c r="A2066" s="988" t="s">
        <v>5315</v>
      </c>
      <c r="B2066" s="988">
        <v>2.0250318E7</v>
      </c>
      <c r="C2066" s="988" t="s">
        <v>5218</v>
      </c>
      <c r="D2066" s="988">
        <v>1.0</v>
      </c>
      <c r="E2066" s="988">
        <v>1.0</v>
      </c>
    </row>
    <row r="2067">
      <c r="A2067" s="988" t="s">
        <v>5315</v>
      </c>
      <c r="B2067" s="988">
        <v>2.0250321E7</v>
      </c>
      <c r="C2067" s="988" t="s">
        <v>5286</v>
      </c>
      <c r="D2067" s="988">
        <v>1.0</v>
      </c>
      <c r="E2067" s="988">
        <v>1.0</v>
      </c>
    </row>
    <row r="2068">
      <c r="A2068" s="988" t="s">
        <v>5315</v>
      </c>
      <c r="B2068" s="988">
        <v>2.025033E7</v>
      </c>
      <c r="C2068" s="988" t="s">
        <v>5218</v>
      </c>
      <c r="D2068" s="988">
        <v>1.0</v>
      </c>
      <c r="E2068" s="988">
        <v>1.0</v>
      </c>
    </row>
    <row r="2069">
      <c r="A2069" s="988" t="s">
        <v>5315</v>
      </c>
      <c r="B2069" s="988">
        <v>2.0250416E7</v>
      </c>
      <c r="C2069" s="988" t="s">
        <v>5286</v>
      </c>
      <c r="D2069" s="988">
        <v>1.0</v>
      </c>
      <c r="E2069" s="988">
        <v>1.0</v>
      </c>
    </row>
    <row r="2070">
      <c r="A2070" s="988" t="s">
        <v>5315</v>
      </c>
      <c r="B2070" s="988">
        <v>2.0250422E7</v>
      </c>
      <c r="C2070" s="988" t="s">
        <v>5286</v>
      </c>
      <c r="D2070" s="988">
        <v>1.0</v>
      </c>
      <c r="E2070" s="988">
        <v>1.0</v>
      </c>
    </row>
    <row r="2071">
      <c r="A2071" s="988" t="s">
        <v>5315</v>
      </c>
      <c r="B2071" s="988">
        <v>2.0250429E7</v>
      </c>
      <c r="C2071" s="988" t="s">
        <v>5286</v>
      </c>
      <c r="D2071" s="988">
        <v>1.0</v>
      </c>
      <c r="E2071" s="988">
        <v>1.0</v>
      </c>
    </row>
    <row r="2072">
      <c r="A2072" s="988" t="s">
        <v>5315</v>
      </c>
      <c r="B2072" s="988">
        <v>2.0250604E7</v>
      </c>
      <c r="C2072" s="988" t="s">
        <v>5286</v>
      </c>
      <c r="D2072" s="988">
        <v>1.0</v>
      </c>
      <c r="E2072" s="988">
        <v>1.0</v>
      </c>
    </row>
    <row r="2073">
      <c r="A2073" s="988" t="s">
        <v>5315</v>
      </c>
      <c r="B2073" s="988">
        <v>2.0250609E7</v>
      </c>
      <c r="C2073" s="988" t="s">
        <v>5286</v>
      </c>
      <c r="D2073" s="988">
        <v>1.0</v>
      </c>
      <c r="E2073" s="988">
        <v>1.0</v>
      </c>
    </row>
    <row r="2074">
      <c r="A2074" s="988" t="s">
        <v>5315</v>
      </c>
      <c r="B2074" s="988">
        <v>2.0250611E7</v>
      </c>
      <c r="C2074" s="988" t="s">
        <v>5286</v>
      </c>
      <c r="D2074" s="988">
        <v>1.0</v>
      </c>
      <c r="E2074" s="988">
        <v>1.0</v>
      </c>
    </row>
    <row r="2075">
      <c r="A2075" s="988" t="s">
        <v>5315</v>
      </c>
      <c r="B2075" s="988">
        <v>2.0250611E7</v>
      </c>
      <c r="C2075" s="988" t="s">
        <v>164</v>
      </c>
      <c r="D2075" s="988">
        <v>1.0</v>
      </c>
      <c r="E2075" s="988">
        <v>1.0</v>
      </c>
    </row>
    <row r="2076">
      <c r="A2076" s="988" t="s">
        <v>5315</v>
      </c>
      <c r="B2076" s="988">
        <v>2.0250619E7</v>
      </c>
      <c r="C2076" s="988" t="s">
        <v>5286</v>
      </c>
      <c r="D2076" s="988">
        <v>1.0</v>
      </c>
      <c r="E2076" s="988">
        <v>2.0</v>
      </c>
    </row>
    <row r="2077">
      <c r="A2077" s="988" t="s">
        <v>5315</v>
      </c>
      <c r="B2077" s="988">
        <v>2.0250702E7</v>
      </c>
      <c r="C2077" s="988" t="s">
        <v>5286</v>
      </c>
      <c r="D2077" s="988">
        <v>1.0</v>
      </c>
      <c r="E2077" s="988">
        <v>1.0</v>
      </c>
    </row>
    <row r="2078">
      <c r="A2078" s="988" t="s">
        <v>5315</v>
      </c>
      <c r="B2078" s="988">
        <v>2.0250706E7</v>
      </c>
      <c r="C2078" s="988" t="s">
        <v>5286</v>
      </c>
      <c r="D2078" s="988">
        <v>1.0</v>
      </c>
      <c r="E2078" s="988">
        <v>1.0</v>
      </c>
    </row>
    <row r="2079">
      <c r="A2079" s="988" t="s">
        <v>5315</v>
      </c>
      <c r="B2079" s="988">
        <v>2.0250812E7</v>
      </c>
      <c r="C2079" s="988" t="s">
        <v>5286</v>
      </c>
      <c r="D2079" s="988">
        <v>1.0</v>
      </c>
      <c r="E2079" s="988">
        <v>1.0</v>
      </c>
    </row>
    <row r="2080">
      <c r="A2080" s="988" t="s">
        <v>5315</v>
      </c>
      <c r="B2080" s="988">
        <v>2.0250825E7</v>
      </c>
      <c r="C2080" s="988" t="s">
        <v>5286</v>
      </c>
      <c r="D2080" s="988">
        <v>1.0</v>
      </c>
      <c r="E2080" s="988">
        <v>1.0</v>
      </c>
    </row>
    <row r="2081">
      <c r="A2081" s="988" t="s">
        <v>5316</v>
      </c>
      <c r="B2081" s="988">
        <v>2.0250112E7</v>
      </c>
      <c r="C2081" s="988" t="s">
        <v>5286</v>
      </c>
      <c r="D2081" s="988">
        <v>1.0</v>
      </c>
      <c r="E2081" s="988">
        <v>1.0</v>
      </c>
    </row>
    <row r="2082">
      <c r="A2082" s="988" t="s">
        <v>5316</v>
      </c>
      <c r="B2082" s="988">
        <v>2.0250128E7</v>
      </c>
      <c r="C2082" s="988" t="s">
        <v>5286</v>
      </c>
      <c r="D2082" s="988">
        <v>1.0</v>
      </c>
      <c r="E2082" s="988">
        <v>1.0</v>
      </c>
    </row>
    <row r="2083">
      <c r="A2083" s="988" t="s">
        <v>5317</v>
      </c>
      <c r="B2083" s="988">
        <v>2.0250811E7</v>
      </c>
      <c r="C2083" s="988" t="s">
        <v>5286</v>
      </c>
      <c r="D2083" s="988">
        <v>1.0</v>
      </c>
      <c r="E2083" s="988">
        <v>1.0</v>
      </c>
    </row>
    <row r="2084">
      <c r="A2084" s="988" t="s">
        <v>5317</v>
      </c>
      <c r="B2084" s="988">
        <v>2.0250813E7</v>
      </c>
      <c r="C2084" s="988" t="s">
        <v>5286</v>
      </c>
      <c r="D2084" s="988">
        <v>1.0</v>
      </c>
      <c r="E2084" s="988">
        <v>1.0</v>
      </c>
    </row>
    <row r="2085">
      <c r="A2085" s="988" t="s">
        <v>5318</v>
      </c>
      <c r="B2085" s="988">
        <v>2.0250129E7</v>
      </c>
      <c r="C2085" s="988" t="s">
        <v>5286</v>
      </c>
      <c r="D2085" s="988">
        <v>1.0</v>
      </c>
      <c r="E2085" s="988">
        <v>1.0</v>
      </c>
    </row>
    <row r="2086">
      <c r="A2086" s="988" t="s">
        <v>5319</v>
      </c>
      <c r="B2086" s="988">
        <v>2.0250123E7</v>
      </c>
      <c r="C2086" s="988" t="s">
        <v>5286</v>
      </c>
      <c r="D2086" s="988">
        <v>1.0</v>
      </c>
      <c r="E2086" s="988">
        <v>1.0</v>
      </c>
    </row>
    <row r="2087">
      <c r="A2087" s="988" t="s">
        <v>5319</v>
      </c>
      <c r="B2087" s="988">
        <v>2.0250123E7</v>
      </c>
      <c r="C2087" s="988" t="s">
        <v>164</v>
      </c>
      <c r="D2087" s="988">
        <v>1.0</v>
      </c>
      <c r="E2087" s="988">
        <v>0.0</v>
      </c>
    </row>
    <row r="2088">
      <c r="A2088" s="988" t="s">
        <v>5319</v>
      </c>
      <c r="B2088" s="988">
        <v>2.0250125E7</v>
      </c>
      <c r="C2088" s="988" t="s">
        <v>164</v>
      </c>
      <c r="D2088" s="988">
        <v>1.0</v>
      </c>
      <c r="E2088" s="988">
        <v>0.0</v>
      </c>
    </row>
    <row r="2089">
      <c r="A2089" s="988" t="s">
        <v>5320</v>
      </c>
      <c r="B2089" s="988">
        <v>2.0250109E7</v>
      </c>
      <c r="C2089" s="988" t="s">
        <v>5286</v>
      </c>
      <c r="D2089" s="988">
        <v>1.0</v>
      </c>
      <c r="E2089" s="988">
        <v>0.0</v>
      </c>
    </row>
    <row r="2090">
      <c r="A2090" s="988" t="s">
        <v>5320</v>
      </c>
      <c r="B2090" s="988">
        <v>2.0250112E7</v>
      </c>
      <c r="C2090" s="988" t="s">
        <v>164</v>
      </c>
      <c r="D2090" s="988">
        <v>1.0</v>
      </c>
      <c r="E2090" s="988">
        <v>1.0</v>
      </c>
    </row>
    <row r="2091">
      <c r="A2091" s="988" t="s">
        <v>5321</v>
      </c>
      <c r="B2091" s="988">
        <v>2.0250122E7</v>
      </c>
      <c r="C2091" s="988" t="s">
        <v>5286</v>
      </c>
      <c r="D2091" s="988">
        <v>1.0</v>
      </c>
      <c r="E2091" s="988">
        <v>0.0</v>
      </c>
    </row>
    <row r="2092">
      <c r="A2092" s="988" t="s">
        <v>5322</v>
      </c>
      <c r="B2092" s="988">
        <v>2.0250107E7</v>
      </c>
      <c r="C2092" s="988" t="s">
        <v>5286</v>
      </c>
      <c r="D2092" s="988">
        <v>1.0</v>
      </c>
      <c r="E2092" s="988">
        <v>1.0</v>
      </c>
    </row>
    <row r="2093">
      <c r="A2093" s="988" t="s">
        <v>5322</v>
      </c>
      <c r="B2093" s="988">
        <v>2.0250115E7</v>
      </c>
      <c r="C2093" s="988" t="s">
        <v>5286</v>
      </c>
      <c r="D2093" s="988">
        <v>1.0</v>
      </c>
      <c r="E2093" s="988">
        <v>1.0</v>
      </c>
    </row>
    <row r="2094">
      <c r="A2094" s="988" t="s">
        <v>5323</v>
      </c>
      <c r="B2094" s="988">
        <v>2.0250122E7</v>
      </c>
      <c r="C2094" s="988" t="s">
        <v>5286</v>
      </c>
      <c r="D2094" s="988">
        <v>1.0</v>
      </c>
      <c r="E2094" s="988">
        <v>0.0</v>
      </c>
    </row>
    <row r="2095">
      <c r="A2095" s="988" t="s">
        <v>5324</v>
      </c>
      <c r="B2095" s="988">
        <v>2.0250219E7</v>
      </c>
      <c r="C2095" s="988" t="s">
        <v>5286</v>
      </c>
      <c r="D2095" s="988">
        <v>1.0</v>
      </c>
      <c r="E2095" s="988">
        <v>1.0</v>
      </c>
    </row>
    <row r="2096">
      <c r="A2096" s="988" t="s">
        <v>5324</v>
      </c>
      <c r="B2096" s="988">
        <v>2.0250327E7</v>
      </c>
      <c r="C2096" s="988" t="s">
        <v>5286</v>
      </c>
      <c r="D2096" s="988">
        <v>1.0</v>
      </c>
      <c r="E2096" s="988">
        <v>1.0</v>
      </c>
    </row>
    <row r="2097">
      <c r="A2097" s="988" t="s">
        <v>5324</v>
      </c>
      <c r="B2097" s="988">
        <v>2.0250417E7</v>
      </c>
      <c r="C2097" s="988" t="s">
        <v>5286</v>
      </c>
      <c r="D2097" s="988">
        <v>1.0</v>
      </c>
      <c r="E2097" s="988">
        <v>1.0</v>
      </c>
    </row>
    <row r="2098">
      <c r="A2098" s="988" t="s">
        <v>5324</v>
      </c>
      <c r="B2098" s="988">
        <v>2.0250515E7</v>
      </c>
      <c r="C2098" s="988" t="s">
        <v>5286</v>
      </c>
      <c r="D2098" s="988">
        <v>1.0</v>
      </c>
      <c r="E2098" s="988">
        <v>1.0</v>
      </c>
    </row>
    <row r="2099">
      <c r="A2099" s="988" t="s">
        <v>5324</v>
      </c>
      <c r="B2099" s="988">
        <v>2.0250625E7</v>
      </c>
      <c r="C2099" s="988" t="s">
        <v>5286</v>
      </c>
      <c r="D2099" s="988">
        <v>1.0</v>
      </c>
      <c r="E2099" s="988">
        <v>1.0</v>
      </c>
    </row>
    <row r="2100">
      <c r="A2100" s="988" t="s">
        <v>5324</v>
      </c>
      <c r="B2100" s="988">
        <v>2.0250725E7</v>
      </c>
      <c r="C2100" s="988" t="s">
        <v>5286</v>
      </c>
      <c r="D2100" s="988">
        <v>1.0</v>
      </c>
      <c r="E2100" s="988">
        <v>1.0</v>
      </c>
    </row>
    <row r="2101">
      <c r="A2101" s="988" t="s">
        <v>5325</v>
      </c>
      <c r="B2101" s="988">
        <v>2.0250715E7</v>
      </c>
      <c r="C2101" s="988" t="s">
        <v>5194</v>
      </c>
      <c r="D2101" s="988">
        <v>1.0</v>
      </c>
      <c r="E2101" s="988">
        <v>1.0</v>
      </c>
    </row>
    <row r="2102">
      <c r="A2102" s="988" t="s">
        <v>5326</v>
      </c>
      <c r="B2102" s="988">
        <v>2.0250301E7</v>
      </c>
      <c r="C2102" s="988" t="s">
        <v>164</v>
      </c>
      <c r="D2102" s="988">
        <v>1.0</v>
      </c>
      <c r="E2102" s="988">
        <v>1.0</v>
      </c>
    </row>
    <row r="2103">
      <c r="A2103" s="988" t="s">
        <v>5327</v>
      </c>
      <c r="B2103" s="988">
        <v>2.0250825E7</v>
      </c>
      <c r="C2103" s="1063" t="s">
        <v>5328</v>
      </c>
      <c r="D2103" s="988">
        <v>1.0</v>
      </c>
      <c r="E2103" s="988">
        <v>1.0</v>
      </c>
    </row>
    <row r="2104">
      <c r="A2104" s="988" t="s">
        <v>5329</v>
      </c>
      <c r="B2104" s="988">
        <v>2.0250825E7</v>
      </c>
      <c r="C2104" s="988" t="s">
        <v>164</v>
      </c>
      <c r="D2104" s="988">
        <v>1.0</v>
      </c>
      <c r="E2104" s="988">
        <v>1.0</v>
      </c>
    </row>
    <row r="2105">
      <c r="A2105" s="988" t="s">
        <v>5330</v>
      </c>
      <c r="B2105" s="988">
        <v>2.0250131E7</v>
      </c>
      <c r="C2105" s="988" t="s">
        <v>164</v>
      </c>
      <c r="D2105" s="988">
        <v>1.0</v>
      </c>
      <c r="E2105" s="988">
        <v>1.0</v>
      </c>
    </row>
    <row r="2106">
      <c r="A2106" s="988" t="s">
        <v>5330</v>
      </c>
      <c r="B2106" s="988">
        <v>2.0250217E7</v>
      </c>
      <c r="C2106" s="988" t="s">
        <v>164</v>
      </c>
      <c r="D2106" s="988">
        <v>1.0</v>
      </c>
      <c r="E2106" s="988">
        <v>1.0</v>
      </c>
    </row>
    <row r="2107">
      <c r="A2107" s="988" t="s">
        <v>5330</v>
      </c>
      <c r="B2107" s="988">
        <v>2.0250313E7</v>
      </c>
      <c r="C2107" s="988" t="s">
        <v>5194</v>
      </c>
      <c r="D2107" s="988">
        <v>1.0</v>
      </c>
      <c r="E2107" s="988">
        <v>1.0</v>
      </c>
    </row>
    <row r="2108">
      <c r="A2108" s="988" t="s">
        <v>5331</v>
      </c>
      <c r="B2108" s="988">
        <v>2.0250629E7</v>
      </c>
      <c r="C2108" s="988" t="s">
        <v>5286</v>
      </c>
      <c r="D2108" s="988">
        <v>1.0</v>
      </c>
      <c r="E2108" s="988">
        <v>1.0</v>
      </c>
    </row>
    <row r="2109">
      <c r="A2109" s="988" t="s">
        <v>5332</v>
      </c>
      <c r="B2109" s="988">
        <v>2.0250521E7</v>
      </c>
      <c r="C2109" s="988" t="s">
        <v>164</v>
      </c>
      <c r="D2109" s="988">
        <v>1.0</v>
      </c>
      <c r="E2109" s="988">
        <v>1.0</v>
      </c>
    </row>
    <row r="2110">
      <c r="A2110" s="988" t="s">
        <v>5333</v>
      </c>
      <c r="B2110" s="988">
        <v>2.0250227E7</v>
      </c>
      <c r="C2110" s="988" t="s">
        <v>5286</v>
      </c>
      <c r="D2110" s="988">
        <v>1.0</v>
      </c>
      <c r="E2110" s="988">
        <v>1.0</v>
      </c>
    </row>
    <row r="2111">
      <c r="A2111" s="988" t="s">
        <v>5333</v>
      </c>
      <c r="B2111" s="988">
        <v>2.0250301E7</v>
      </c>
      <c r="C2111" s="988" t="s">
        <v>164</v>
      </c>
      <c r="D2111" s="988">
        <v>1.0</v>
      </c>
      <c r="E2111" s="988">
        <v>1.0</v>
      </c>
    </row>
    <row r="2112">
      <c r="A2112" s="988" t="s">
        <v>5333</v>
      </c>
      <c r="B2112" s="988">
        <v>2.0250507E7</v>
      </c>
      <c r="C2112" s="988" t="s">
        <v>164</v>
      </c>
      <c r="D2112" s="988">
        <v>1.0</v>
      </c>
      <c r="E2112" s="988">
        <v>1.0</v>
      </c>
    </row>
    <row r="2113">
      <c r="A2113" s="988" t="s">
        <v>5333</v>
      </c>
      <c r="B2113" s="988">
        <v>2.0250523E7</v>
      </c>
      <c r="C2113" s="988" t="s">
        <v>164</v>
      </c>
      <c r="D2113" s="988">
        <v>1.0</v>
      </c>
      <c r="E2113" s="988">
        <v>1.0</v>
      </c>
    </row>
    <row r="2114">
      <c r="A2114" s="988" t="s">
        <v>5333</v>
      </c>
      <c r="B2114" s="988">
        <v>2.0250626E7</v>
      </c>
      <c r="C2114" s="988" t="s">
        <v>5286</v>
      </c>
      <c r="D2114" s="988">
        <v>1.0</v>
      </c>
      <c r="E2114" s="988">
        <v>1.0</v>
      </c>
    </row>
    <row r="2115">
      <c r="A2115" s="988" t="s">
        <v>5333</v>
      </c>
      <c r="B2115" s="988">
        <v>2.0250626E7</v>
      </c>
      <c r="C2115" s="988" t="s">
        <v>164</v>
      </c>
      <c r="D2115" s="988">
        <v>1.0</v>
      </c>
      <c r="E2115" s="988">
        <v>1.0</v>
      </c>
    </row>
    <row r="2116">
      <c r="A2116" s="988" t="s">
        <v>5334</v>
      </c>
      <c r="B2116" s="988">
        <v>2.025073E7</v>
      </c>
      <c r="C2116" s="1063" t="s">
        <v>5137</v>
      </c>
      <c r="D2116" s="988">
        <v>1.0</v>
      </c>
      <c r="E2116" s="988">
        <v>1.0</v>
      </c>
    </row>
    <row r="2117">
      <c r="A2117" s="988" t="s">
        <v>5335</v>
      </c>
      <c r="B2117" s="988">
        <v>2.0250102E7</v>
      </c>
      <c r="C2117" s="988" t="s">
        <v>5286</v>
      </c>
      <c r="D2117" s="988">
        <v>1.0</v>
      </c>
      <c r="E2117" s="988">
        <v>1.0</v>
      </c>
    </row>
    <row r="2118">
      <c r="A2118" s="988" t="s">
        <v>5335</v>
      </c>
      <c r="B2118" s="988">
        <v>2.0250102E7</v>
      </c>
      <c r="C2118" s="988" t="s">
        <v>5336</v>
      </c>
      <c r="D2118" s="988">
        <v>1.0</v>
      </c>
      <c r="E2118" s="988">
        <v>1.0</v>
      </c>
    </row>
    <row r="2119">
      <c r="A2119" s="988" t="s">
        <v>5335</v>
      </c>
      <c r="B2119" s="988">
        <v>2.0250225E7</v>
      </c>
      <c r="C2119" s="988" t="s">
        <v>5336</v>
      </c>
      <c r="D2119" s="988">
        <v>1.0</v>
      </c>
      <c r="E2119" s="988">
        <v>1.0</v>
      </c>
    </row>
    <row r="2120">
      <c r="A2120" s="988" t="s">
        <v>5337</v>
      </c>
      <c r="B2120" s="988">
        <v>2.0250527E7</v>
      </c>
      <c r="C2120" s="988" t="s">
        <v>5286</v>
      </c>
      <c r="D2120" s="988">
        <v>1.0</v>
      </c>
      <c r="E2120" s="988">
        <v>1.0</v>
      </c>
    </row>
    <row r="2121">
      <c r="A2121" s="988" t="s">
        <v>5338</v>
      </c>
      <c r="B2121" s="988">
        <v>2.0250203E7</v>
      </c>
      <c r="C2121" s="1063" t="s">
        <v>5339</v>
      </c>
      <c r="D2121" s="988">
        <v>1.0</v>
      </c>
      <c r="E2121" s="988">
        <v>1.0</v>
      </c>
    </row>
    <row r="2122">
      <c r="A2122" s="988" t="s">
        <v>5338</v>
      </c>
      <c r="B2122" s="988">
        <v>2.0250426E7</v>
      </c>
      <c r="C2122" s="1063" t="s">
        <v>5339</v>
      </c>
      <c r="D2122" s="988">
        <v>1.0</v>
      </c>
      <c r="E2122" s="988">
        <v>1.0</v>
      </c>
    </row>
    <row r="2123">
      <c r="A2123" s="988" t="s">
        <v>5338</v>
      </c>
      <c r="B2123" s="988">
        <v>2.0250511E7</v>
      </c>
      <c r="C2123" s="1063" t="s">
        <v>5339</v>
      </c>
      <c r="D2123" s="988">
        <v>1.0</v>
      </c>
      <c r="E2123" s="988">
        <v>1.0</v>
      </c>
    </row>
    <row r="2124">
      <c r="A2124" s="988" t="s">
        <v>5340</v>
      </c>
      <c r="B2124" s="988">
        <v>2.0250119E7</v>
      </c>
      <c r="C2124" s="988" t="s">
        <v>5286</v>
      </c>
      <c r="D2124" s="988">
        <v>1.0</v>
      </c>
      <c r="E2124" s="988">
        <v>1.0</v>
      </c>
    </row>
    <row r="2125">
      <c r="A2125" s="988" t="s">
        <v>5341</v>
      </c>
      <c r="B2125" s="988">
        <v>2.025013E7</v>
      </c>
      <c r="C2125" s="988" t="s">
        <v>5286</v>
      </c>
      <c r="D2125" s="988">
        <v>1.0</v>
      </c>
      <c r="E2125" s="988">
        <v>1.0</v>
      </c>
    </row>
    <row r="2126">
      <c r="A2126" s="988" t="s">
        <v>5342</v>
      </c>
      <c r="B2126" s="988">
        <v>2.0250106E7</v>
      </c>
      <c r="C2126" s="988" t="s">
        <v>5286</v>
      </c>
      <c r="D2126" s="988">
        <v>1.0</v>
      </c>
      <c r="E2126" s="988">
        <v>1.0</v>
      </c>
    </row>
    <row r="2127">
      <c r="A2127" s="988" t="s">
        <v>5342</v>
      </c>
      <c r="B2127" s="988">
        <v>2.0250116E7</v>
      </c>
      <c r="C2127" s="988" t="s">
        <v>5286</v>
      </c>
      <c r="D2127" s="988">
        <v>1.0</v>
      </c>
      <c r="E2127" s="988">
        <v>1.0</v>
      </c>
    </row>
    <row r="2128">
      <c r="A2128" s="988" t="s">
        <v>5342</v>
      </c>
      <c r="B2128" s="988">
        <v>2.0250128E7</v>
      </c>
      <c r="C2128" s="988" t="s">
        <v>5286</v>
      </c>
      <c r="D2128" s="988">
        <v>1.0</v>
      </c>
      <c r="E2128" s="988">
        <v>2.0</v>
      </c>
    </row>
    <row r="2129">
      <c r="A2129" s="988" t="s">
        <v>5342</v>
      </c>
      <c r="B2129" s="988">
        <v>2.025013E7</v>
      </c>
      <c r="C2129" s="988" t="s">
        <v>5286</v>
      </c>
      <c r="D2129" s="988">
        <v>1.0</v>
      </c>
      <c r="E2129" s="988">
        <v>2.0</v>
      </c>
    </row>
    <row r="2130">
      <c r="A2130" s="988" t="s">
        <v>5342</v>
      </c>
      <c r="B2130" s="988">
        <v>2.0250131E7</v>
      </c>
      <c r="C2130" s="988" t="s">
        <v>5286</v>
      </c>
      <c r="D2130" s="988">
        <v>1.0</v>
      </c>
      <c r="E2130" s="988">
        <v>1.0</v>
      </c>
    </row>
    <row r="2131">
      <c r="A2131" s="988" t="s">
        <v>5342</v>
      </c>
      <c r="B2131" s="988">
        <v>2.0250203E7</v>
      </c>
      <c r="C2131" s="988" t="s">
        <v>5286</v>
      </c>
      <c r="D2131" s="988">
        <v>1.0</v>
      </c>
      <c r="E2131" s="988">
        <v>1.0</v>
      </c>
    </row>
    <row r="2132">
      <c r="A2132" s="988" t="s">
        <v>5342</v>
      </c>
      <c r="B2132" s="988">
        <v>2.0250205E7</v>
      </c>
      <c r="C2132" s="988" t="s">
        <v>5286</v>
      </c>
      <c r="D2132" s="988">
        <v>1.0</v>
      </c>
      <c r="E2132" s="988">
        <v>1.0</v>
      </c>
    </row>
    <row r="2133">
      <c r="A2133" s="988" t="s">
        <v>5342</v>
      </c>
      <c r="B2133" s="988">
        <v>2.0250206E7</v>
      </c>
      <c r="C2133" s="988" t="s">
        <v>5286</v>
      </c>
      <c r="D2133" s="988">
        <v>1.0</v>
      </c>
      <c r="E2133" s="988">
        <v>1.0</v>
      </c>
    </row>
    <row r="2134">
      <c r="A2134" s="988" t="s">
        <v>5342</v>
      </c>
      <c r="B2134" s="988">
        <v>2.0250213E7</v>
      </c>
      <c r="C2134" s="988" t="s">
        <v>5286</v>
      </c>
      <c r="D2134" s="988">
        <v>1.0</v>
      </c>
      <c r="E2134" s="988">
        <v>1.0</v>
      </c>
    </row>
    <row r="2135">
      <c r="A2135" s="988" t="s">
        <v>5342</v>
      </c>
      <c r="B2135" s="988">
        <v>2.025022E7</v>
      </c>
      <c r="C2135" s="988" t="s">
        <v>5286</v>
      </c>
      <c r="D2135" s="988">
        <v>1.0</v>
      </c>
      <c r="E2135" s="988">
        <v>1.0</v>
      </c>
    </row>
    <row r="2136">
      <c r="A2136" s="988" t="s">
        <v>5342</v>
      </c>
      <c r="B2136" s="988">
        <v>2.0250225E7</v>
      </c>
      <c r="C2136" s="988" t="s">
        <v>164</v>
      </c>
      <c r="D2136" s="988">
        <v>1.0</v>
      </c>
      <c r="E2136" s="988">
        <v>1.0</v>
      </c>
    </row>
    <row r="2137">
      <c r="A2137" s="988" t="s">
        <v>5342</v>
      </c>
      <c r="B2137" s="988">
        <v>2.0250226E7</v>
      </c>
      <c r="C2137" s="988" t="s">
        <v>5286</v>
      </c>
      <c r="D2137" s="988">
        <v>1.0</v>
      </c>
      <c r="E2137" s="988">
        <v>1.0</v>
      </c>
    </row>
    <row r="2138">
      <c r="A2138" s="988" t="s">
        <v>5342</v>
      </c>
      <c r="B2138" s="988">
        <v>2.0250227E7</v>
      </c>
      <c r="C2138" s="988" t="s">
        <v>5286</v>
      </c>
      <c r="D2138" s="988">
        <v>1.0</v>
      </c>
      <c r="E2138" s="988">
        <v>1.0</v>
      </c>
    </row>
    <row r="2139">
      <c r="A2139" s="988" t="s">
        <v>5342</v>
      </c>
      <c r="B2139" s="988">
        <v>2.0250305E7</v>
      </c>
      <c r="C2139" s="988" t="s">
        <v>5286</v>
      </c>
      <c r="D2139" s="988">
        <v>1.0</v>
      </c>
      <c r="E2139" s="988">
        <v>1.0</v>
      </c>
    </row>
    <row r="2140">
      <c r="A2140" s="988" t="s">
        <v>5342</v>
      </c>
      <c r="B2140" s="988">
        <v>2.0250306E7</v>
      </c>
      <c r="C2140" s="988" t="s">
        <v>5286</v>
      </c>
      <c r="D2140" s="988">
        <v>1.0</v>
      </c>
      <c r="E2140" s="988">
        <v>1.0</v>
      </c>
    </row>
    <row r="2141">
      <c r="A2141" s="988" t="s">
        <v>5342</v>
      </c>
      <c r="B2141" s="988">
        <v>2.0250307E7</v>
      </c>
      <c r="C2141" s="988" t="s">
        <v>5286</v>
      </c>
      <c r="D2141" s="988">
        <v>1.0</v>
      </c>
      <c r="E2141" s="988">
        <v>1.0</v>
      </c>
    </row>
    <row r="2142">
      <c r="A2142" s="988" t="s">
        <v>5342</v>
      </c>
      <c r="B2142" s="988">
        <v>2.0250309E7</v>
      </c>
      <c r="C2142" s="988" t="s">
        <v>5286</v>
      </c>
      <c r="D2142" s="988">
        <v>1.0</v>
      </c>
      <c r="E2142" s="988">
        <v>1.0</v>
      </c>
    </row>
    <row r="2143">
      <c r="A2143" s="988" t="s">
        <v>5342</v>
      </c>
      <c r="B2143" s="988">
        <v>2.025031E7</v>
      </c>
      <c r="C2143" s="988" t="s">
        <v>5286</v>
      </c>
      <c r="D2143" s="988">
        <v>1.0</v>
      </c>
      <c r="E2143" s="988">
        <v>1.0</v>
      </c>
    </row>
    <row r="2144">
      <c r="A2144" s="988" t="s">
        <v>5342</v>
      </c>
      <c r="B2144" s="988">
        <v>2.0250314E7</v>
      </c>
      <c r="C2144" s="988" t="s">
        <v>5286</v>
      </c>
      <c r="D2144" s="988">
        <v>1.0</v>
      </c>
      <c r="E2144" s="988">
        <v>2.0</v>
      </c>
    </row>
    <row r="2145">
      <c r="A2145" s="988" t="s">
        <v>5342</v>
      </c>
      <c r="B2145" s="988">
        <v>2.0250316E7</v>
      </c>
      <c r="C2145" s="988" t="s">
        <v>5286</v>
      </c>
      <c r="D2145" s="988">
        <v>1.0</v>
      </c>
      <c r="E2145" s="988">
        <v>1.0</v>
      </c>
    </row>
    <row r="2146">
      <c r="A2146" s="988" t="s">
        <v>5342</v>
      </c>
      <c r="B2146" s="988">
        <v>2.0250317E7</v>
      </c>
      <c r="C2146" s="988" t="s">
        <v>5286</v>
      </c>
      <c r="D2146" s="988">
        <v>1.0</v>
      </c>
      <c r="E2146" s="988">
        <v>1.0</v>
      </c>
    </row>
    <row r="2147">
      <c r="A2147" s="988" t="s">
        <v>5342</v>
      </c>
      <c r="B2147" s="988">
        <v>2.0250318E7</v>
      </c>
      <c r="C2147" s="988" t="s">
        <v>5218</v>
      </c>
      <c r="D2147" s="988">
        <v>1.0</v>
      </c>
      <c r="E2147" s="988">
        <v>1.0</v>
      </c>
    </row>
    <row r="2148">
      <c r="A2148" s="988" t="s">
        <v>5342</v>
      </c>
      <c r="B2148" s="988">
        <v>2.025032E7</v>
      </c>
      <c r="C2148" s="988" t="s">
        <v>5286</v>
      </c>
      <c r="D2148" s="988">
        <v>1.0</v>
      </c>
      <c r="E2148" s="988">
        <v>1.0</v>
      </c>
    </row>
    <row r="2149">
      <c r="A2149" s="988" t="s">
        <v>5342</v>
      </c>
      <c r="B2149" s="988">
        <v>2.0250324E7</v>
      </c>
      <c r="C2149" s="988" t="s">
        <v>5286</v>
      </c>
      <c r="D2149" s="988">
        <v>1.0</v>
      </c>
      <c r="E2149" s="988">
        <v>1.0</v>
      </c>
    </row>
    <row r="2150">
      <c r="A2150" s="988" t="s">
        <v>5342</v>
      </c>
      <c r="B2150" s="988">
        <v>2.025033E7</v>
      </c>
      <c r="C2150" s="988" t="s">
        <v>5286</v>
      </c>
      <c r="D2150" s="988">
        <v>1.0</v>
      </c>
      <c r="E2150" s="988">
        <v>1.0</v>
      </c>
    </row>
    <row r="2151">
      <c r="A2151" s="988" t="s">
        <v>5342</v>
      </c>
      <c r="B2151" s="988">
        <v>2.025033E7</v>
      </c>
      <c r="C2151" s="988" t="s">
        <v>5218</v>
      </c>
      <c r="D2151" s="988">
        <v>1.0</v>
      </c>
      <c r="E2151" s="988">
        <v>1.0</v>
      </c>
    </row>
    <row r="2152">
      <c r="A2152" s="988" t="s">
        <v>5342</v>
      </c>
      <c r="B2152" s="988">
        <v>2.0250403E7</v>
      </c>
      <c r="C2152" s="988" t="s">
        <v>164</v>
      </c>
      <c r="D2152" s="988">
        <v>1.0</v>
      </c>
      <c r="E2152" s="988">
        <v>1.0</v>
      </c>
    </row>
    <row r="2153">
      <c r="A2153" s="988" t="s">
        <v>5342</v>
      </c>
      <c r="B2153" s="988">
        <v>2.0250406E7</v>
      </c>
      <c r="C2153" s="988" t="s">
        <v>164</v>
      </c>
      <c r="D2153" s="988">
        <v>1.0</v>
      </c>
      <c r="E2153" s="988">
        <v>1.0</v>
      </c>
    </row>
    <row r="2154">
      <c r="A2154" s="988" t="s">
        <v>5342</v>
      </c>
      <c r="B2154" s="988">
        <v>2.0250407E7</v>
      </c>
      <c r="C2154" s="988" t="s">
        <v>5286</v>
      </c>
      <c r="D2154" s="988">
        <v>1.0</v>
      </c>
      <c r="E2154" s="988">
        <v>1.0</v>
      </c>
    </row>
    <row r="2155">
      <c r="A2155" s="988" t="s">
        <v>5342</v>
      </c>
      <c r="B2155" s="988">
        <v>2.025041E7</v>
      </c>
      <c r="C2155" s="988" t="s">
        <v>5286</v>
      </c>
      <c r="D2155" s="988">
        <v>1.0</v>
      </c>
      <c r="E2155" s="988">
        <v>1.0</v>
      </c>
    </row>
    <row r="2156">
      <c r="A2156" s="988" t="s">
        <v>5342</v>
      </c>
      <c r="B2156" s="988">
        <v>2.0250416E7</v>
      </c>
      <c r="C2156" s="988" t="s">
        <v>5286</v>
      </c>
      <c r="D2156" s="988">
        <v>1.0</v>
      </c>
      <c r="E2156" s="988">
        <v>1.0</v>
      </c>
    </row>
    <row r="2157">
      <c r="A2157" s="988" t="s">
        <v>5342</v>
      </c>
      <c r="B2157" s="988">
        <v>2.0250422E7</v>
      </c>
      <c r="C2157" s="988" t="s">
        <v>5286</v>
      </c>
      <c r="D2157" s="988">
        <v>1.0</v>
      </c>
      <c r="E2157" s="988">
        <v>1.0</v>
      </c>
    </row>
    <row r="2158">
      <c r="A2158" s="988" t="s">
        <v>5342</v>
      </c>
      <c r="B2158" s="988">
        <v>2.0250424E7</v>
      </c>
      <c r="C2158" s="988" t="s">
        <v>5286</v>
      </c>
      <c r="D2158" s="988">
        <v>1.0</v>
      </c>
      <c r="E2158" s="988">
        <v>2.0</v>
      </c>
    </row>
    <row r="2159">
      <c r="A2159" s="988" t="s">
        <v>5342</v>
      </c>
      <c r="B2159" s="988">
        <v>2.0250429E7</v>
      </c>
      <c r="C2159" s="988" t="s">
        <v>5286</v>
      </c>
      <c r="D2159" s="988">
        <v>1.0</v>
      </c>
      <c r="E2159" s="988">
        <v>1.0</v>
      </c>
    </row>
    <row r="2160">
      <c r="A2160" s="988" t="s">
        <v>5342</v>
      </c>
      <c r="B2160" s="988">
        <v>2.0250501E7</v>
      </c>
      <c r="C2160" s="988" t="s">
        <v>5286</v>
      </c>
      <c r="D2160" s="988">
        <v>1.0</v>
      </c>
      <c r="E2160" s="988">
        <v>1.0</v>
      </c>
    </row>
    <row r="2161">
      <c r="A2161" s="988" t="s">
        <v>5342</v>
      </c>
      <c r="B2161" s="988">
        <v>2.0250506E7</v>
      </c>
      <c r="C2161" s="988" t="s">
        <v>5286</v>
      </c>
      <c r="D2161" s="988">
        <v>1.0</v>
      </c>
      <c r="E2161" s="988">
        <v>1.0</v>
      </c>
    </row>
    <row r="2162">
      <c r="A2162" s="988" t="s">
        <v>5342</v>
      </c>
      <c r="B2162" s="988">
        <v>2.0250516E7</v>
      </c>
      <c r="C2162" s="988" t="s">
        <v>5286</v>
      </c>
      <c r="D2162" s="988">
        <v>1.0</v>
      </c>
      <c r="E2162" s="988">
        <v>1.0</v>
      </c>
    </row>
    <row r="2163">
      <c r="A2163" s="988" t="s">
        <v>5342</v>
      </c>
      <c r="B2163" s="988">
        <v>2.0250519E7</v>
      </c>
      <c r="C2163" s="988" t="s">
        <v>5286</v>
      </c>
      <c r="D2163" s="988">
        <v>1.0</v>
      </c>
      <c r="E2163" s="988">
        <v>1.0</v>
      </c>
    </row>
    <row r="2164">
      <c r="A2164" s="988" t="s">
        <v>5342</v>
      </c>
      <c r="B2164" s="988">
        <v>2.0250522E7</v>
      </c>
      <c r="C2164" s="988" t="s">
        <v>5286</v>
      </c>
      <c r="D2164" s="988">
        <v>1.0</v>
      </c>
      <c r="E2164" s="988">
        <v>1.0</v>
      </c>
    </row>
    <row r="2165">
      <c r="A2165" s="988" t="s">
        <v>5342</v>
      </c>
      <c r="B2165" s="988">
        <v>2.0250528E7</v>
      </c>
      <c r="C2165" s="988" t="s">
        <v>5286</v>
      </c>
      <c r="D2165" s="988">
        <v>1.0</v>
      </c>
      <c r="E2165" s="988">
        <v>1.0</v>
      </c>
    </row>
    <row r="2166">
      <c r="A2166" s="988" t="s">
        <v>5342</v>
      </c>
      <c r="B2166" s="988">
        <v>2.0250604E7</v>
      </c>
      <c r="C2166" s="988" t="s">
        <v>5286</v>
      </c>
      <c r="D2166" s="988">
        <v>1.0</v>
      </c>
      <c r="E2166" s="988">
        <v>2.0</v>
      </c>
    </row>
    <row r="2167">
      <c r="A2167" s="988" t="s">
        <v>5342</v>
      </c>
      <c r="B2167" s="988">
        <v>2.025062E7</v>
      </c>
      <c r="C2167" s="988" t="s">
        <v>5286</v>
      </c>
      <c r="D2167" s="988">
        <v>1.0</v>
      </c>
      <c r="E2167" s="988">
        <v>1.0</v>
      </c>
    </row>
    <row r="2168">
      <c r="A2168" s="988" t="s">
        <v>5342</v>
      </c>
      <c r="B2168" s="988">
        <v>2.0250629E7</v>
      </c>
      <c r="C2168" s="988" t="s">
        <v>5286</v>
      </c>
      <c r="D2168" s="988">
        <v>1.0</v>
      </c>
      <c r="E2168" s="988">
        <v>1.0</v>
      </c>
    </row>
    <row r="2169">
      <c r="A2169" s="988" t="s">
        <v>5342</v>
      </c>
      <c r="B2169" s="988">
        <v>2.025063E7</v>
      </c>
      <c r="C2169" s="988" t="s">
        <v>5286</v>
      </c>
      <c r="D2169" s="988">
        <v>1.0</v>
      </c>
      <c r="E2169" s="988">
        <v>1.0</v>
      </c>
    </row>
    <row r="2170">
      <c r="A2170" s="988" t="s">
        <v>5342</v>
      </c>
      <c r="B2170" s="988">
        <v>2.0250702E7</v>
      </c>
      <c r="C2170" s="988" t="s">
        <v>5286</v>
      </c>
      <c r="D2170" s="988">
        <v>1.0</v>
      </c>
      <c r="E2170" s="988">
        <v>1.0</v>
      </c>
    </row>
    <row r="2171">
      <c r="A2171" s="988" t="s">
        <v>5342</v>
      </c>
      <c r="B2171" s="988">
        <v>2.0250706E7</v>
      </c>
      <c r="C2171" s="988" t="s">
        <v>5286</v>
      </c>
      <c r="D2171" s="988">
        <v>1.0</v>
      </c>
      <c r="E2171" s="988">
        <v>1.0</v>
      </c>
    </row>
    <row r="2172">
      <c r="A2172" s="988" t="s">
        <v>5342</v>
      </c>
      <c r="B2172" s="988">
        <v>2.0250708E7</v>
      </c>
      <c r="C2172" s="988" t="s">
        <v>5286</v>
      </c>
      <c r="D2172" s="988">
        <v>1.0</v>
      </c>
      <c r="E2172" s="988">
        <v>1.0</v>
      </c>
    </row>
    <row r="2173">
      <c r="A2173" s="988" t="s">
        <v>5342</v>
      </c>
      <c r="B2173" s="988">
        <v>2.0250712E7</v>
      </c>
      <c r="C2173" s="988" t="s">
        <v>5286</v>
      </c>
      <c r="D2173" s="988">
        <v>1.0</v>
      </c>
      <c r="E2173" s="988">
        <v>1.0</v>
      </c>
    </row>
    <row r="2174">
      <c r="A2174" s="988" t="s">
        <v>5342</v>
      </c>
      <c r="B2174" s="988">
        <v>2.0250716E7</v>
      </c>
      <c r="C2174" s="988" t="s">
        <v>5286</v>
      </c>
      <c r="D2174" s="988">
        <v>1.0</v>
      </c>
      <c r="E2174" s="988">
        <v>1.0</v>
      </c>
    </row>
    <row r="2175">
      <c r="A2175" s="988" t="s">
        <v>5342</v>
      </c>
      <c r="B2175" s="988">
        <v>2.0250801E7</v>
      </c>
      <c r="C2175" s="988" t="s">
        <v>5286</v>
      </c>
      <c r="D2175" s="988">
        <v>1.0</v>
      </c>
      <c r="E2175" s="988">
        <v>1.0</v>
      </c>
    </row>
    <row r="2176">
      <c r="A2176" s="988" t="s">
        <v>5342</v>
      </c>
      <c r="B2176" s="988">
        <v>2.0250807E7</v>
      </c>
      <c r="C2176" s="988" t="s">
        <v>5286</v>
      </c>
      <c r="D2176" s="988">
        <v>1.0</v>
      </c>
      <c r="E2176" s="988">
        <v>1.0</v>
      </c>
    </row>
    <row r="2177">
      <c r="A2177" s="988" t="s">
        <v>5342</v>
      </c>
      <c r="B2177" s="988">
        <v>2.0250814E7</v>
      </c>
      <c r="C2177" s="988" t="s">
        <v>5286</v>
      </c>
      <c r="D2177" s="988">
        <v>1.0</v>
      </c>
      <c r="E2177" s="988">
        <v>4.0</v>
      </c>
    </row>
    <row r="2178">
      <c r="A2178" s="988" t="s">
        <v>5342</v>
      </c>
      <c r="B2178" s="988">
        <v>2.0250822E7</v>
      </c>
      <c r="C2178" s="988" t="s">
        <v>5286</v>
      </c>
      <c r="D2178" s="988">
        <v>1.0</v>
      </c>
      <c r="E2178" s="988">
        <v>1.0</v>
      </c>
    </row>
    <row r="2179">
      <c r="A2179" s="988" t="s">
        <v>5342</v>
      </c>
      <c r="B2179" s="988">
        <v>2.0250824E7</v>
      </c>
      <c r="C2179" s="988" t="s">
        <v>5286</v>
      </c>
      <c r="D2179" s="988">
        <v>1.0</v>
      </c>
      <c r="E2179" s="988">
        <v>1.0</v>
      </c>
    </row>
    <row r="2180">
      <c r="A2180" s="988" t="s">
        <v>5342</v>
      </c>
      <c r="B2180" s="988">
        <v>2.0250825E7</v>
      </c>
      <c r="C2180" s="988" t="s">
        <v>5286</v>
      </c>
      <c r="D2180" s="988">
        <v>1.0</v>
      </c>
      <c r="E2180" s="988">
        <v>1.0</v>
      </c>
    </row>
    <row r="2181">
      <c r="A2181" s="988" t="s">
        <v>5342</v>
      </c>
      <c r="B2181" s="988">
        <v>2.0250827E7</v>
      </c>
      <c r="C2181" s="988" t="s">
        <v>5286</v>
      </c>
      <c r="D2181" s="988">
        <v>1.0</v>
      </c>
      <c r="E2181" s="988">
        <v>1.0</v>
      </c>
    </row>
    <row r="2182">
      <c r="A2182" s="988" t="s">
        <v>5342</v>
      </c>
      <c r="B2182" s="988">
        <v>2.0250828E7</v>
      </c>
      <c r="C2182" s="988" t="s">
        <v>5286</v>
      </c>
      <c r="D2182" s="988">
        <v>1.0</v>
      </c>
      <c r="E2182" s="988">
        <v>1.0</v>
      </c>
    </row>
    <row r="2183">
      <c r="A2183" s="988" t="s">
        <v>5342</v>
      </c>
      <c r="B2183" s="988">
        <v>2.025083E7</v>
      </c>
      <c r="C2183" s="988" t="s">
        <v>5286</v>
      </c>
      <c r="D2183" s="988">
        <v>1.0</v>
      </c>
      <c r="E2183" s="988">
        <v>1.0</v>
      </c>
    </row>
    <row r="2184">
      <c r="A2184" s="988" t="s">
        <v>5342</v>
      </c>
      <c r="B2184" s="988">
        <v>2.0250831E7</v>
      </c>
      <c r="C2184" s="988" t="s">
        <v>5218</v>
      </c>
      <c r="D2184" s="988">
        <v>1.0</v>
      </c>
      <c r="E2184" s="988">
        <v>1.0</v>
      </c>
    </row>
    <row r="2185">
      <c r="A2185" s="988" t="s">
        <v>5342</v>
      </c>
      <c r="B2185" s="988">
        <v>2.0250902E7</v>
      </c>
      <c r="C2185" s="988" t="s">
        <v>5286</v>
      </c>
      <c r="D2185" s="988">
        <v>1.0</v>
      </c>
      <c r="E2185" s="988">
        <v>1.0</v>
      </c>
    </row>
    <row r="2186">
      <c r="A2186" s="988" t="s">
        <v>5342</v>
      </c>
      <c r="B2186" s="988">
        <v>2.0250903E7</v>
      </c>
      <c r="C2186" s="988" t="s">
        <v>5286</v>
      </c>
      <c r="D2186" s="988">
        <v>1.0</v>
      </c>
      <c r="E2186" s="988">
        <v>2.0</v>
      </c>
    </row>
    <row r="2187">
      <c r="A2187" s="988" t="s">
        <v>5342</v>
      </c>
      <c r="B2187" s="988">
        <v>2.0250909E7</v>
      </c>
      <c r="C2187" s="988" t="s">
        <v>5286</v>
      </c>
      <c r="D2187" s="988">
        <v>1.0</v>
      </c>
      <c r="E2187" s="988">
        <v>1.0</v>
      </c>
    </row>
    <row r="2188">
      <c r="A2188" s="988" t="s">
        <v>5343</v>
      </c>
      <c r="B2188" s="988">
        <v>2.0250108E7</v>
      </c>
      <c r="C2188" s="988" t="s">
        <v>5286</v>
      </c>
      <c r="D2188" s="988">
        <v>1.0</v>
      </c>
      <c r="E2188" s="988">
        <v>2.0</v>
      </c>
    </row>
    <row r="2189">
      <c r="A2189" s="988" t="s">
        <v>5344</v>
      </c>
      <c r="B2189" s="988">
        <v>2.0250111E7</v>
      </c>
      <c r="C2189" s="988" t="s">
        <v>164</v>
      </c>
      <c r="D2189" s="988">
        <v>1.0</v>
      </c>
      <c r="E2189" s="988">
        <v>1.0</v>
      </c>
    </row>
    <row r="2190">
      <c r="A2190" s="988" t="s">
        <v>5345</v>
      </c>
      <c r="B2190" s="988">
        <v>2.0250102E7</v>
      </c>
      <c r="C2190" s="988" t="s">
        <v>164</v>
      </c>
      <c r="D2190" s="988">
        <v>1.0</v>
      </c>
      <c r="E2190" s="988">
        <v>2.0</v>
      </c>
    </row>
    <row r="2191">
      <c r="A2191" s="988" t="s">
        <v>5345</v>
      </c>
      <c r="B2191" s="988">
        <v>2.0250103E7</v>
      </c>
      <c r="C2191" s="988" t="s">
        <v>5286</v>
      </c>
      <c r="D2191" s="988">
        <v>1.0</v>
      </c>
      <c r="E2191" s="988">
        <v>1.0</v>
      </c>
    </row>
    <row r="2192">
      <c r="A2192" s="988" t="s">
        <v>5345</v>
      </c>
      <c r="B2192" s="988">
        <v>2.0250104E7</v>
      </c>
      <c r="C2192" s="988" t="s">
        <v>164</v>
      </c>
      <c r="D2192" s="988">
        <v>1.0</v>
      </c>
      <c r="E2192" s="988">
        <v>1.0</v>
      </c>
    </row>
    <row r="2193">
      <c r="A2193" s="988" t="s">
        <v>5345</v>
      </c>
      <c r="B2193" s="988">
        <v>2.0250107E7</v>
      </c>
      <c r="C2193" s="988" t="s">
        <v>5286</v>
      </c>
      <c r="D2193" s="988">
        <v>1.0</v>
      </c>
      <c r="E2193" s="988">
        <v>1.0</v>
      </c>
    </row>
    <row r="2194">
      <c r="A2194" s="988" t="s">
        <v>5345</v>
      </c>
      <c r="B2194" s="988">
        <v>2.0250108E7</v>
      </c>
      <c r="C2194" s="988" t="s">
        <v>5286</v>
      </c>
      <c r="D2194" s="988">
        <v>1.0</v>
      </c>
      <c r="E2194" s="988">
        <v>1.0</v>
      </c>
    </row>
    <row r="2195">
      <c r="A2195" s="988" t="s">
        <v>5345</v>
      </c>
      <c r="B2195" s="988">
        <v>2.0250108E7</v>
      </c>
      <c r="C2195" s="988" t="s">
        <v>164</v>
      </c>
      <c r="D2195" s="988">
        <v>1.0</v>
      </c>
      <c r="E2195" s="988">
        <v>1.0</v>
      </c>
    </row>
    <row r="2196">
      <c r="A2196" s="988" t="s">
        <v>5345</v>
      </c>
      <c r="B2196" s="988">
        <v>2.0250109E7</v>
      </c>
      <c r="C2196" s="988" t="s">
        <v>5286</v>
      </c>
      <c r="D2196" s="988">
        <v>1.0</v>
      </c>
      <c r="E2196" s="988">
        <v>1.0</v>
      </c>
    </row>
    <row r="2197">
      <c r="A2197" s="988" t="s">
        <v>5345</v>
      </c>
      <c r="B2197" s="988">
        <v>2.025011E7</v>
      </c>
      <c r="C2197" s="1063" t="s">
        <v>5187</v>
      </c>
      <c r="D2197" s="988">
        <v>1.0</v>
      </c>
      <c r="E2197" s="988">
        <v>0.0</v>
      </c>
    </row>
    <row r="2198">
      <c r="A2198" s="988" t="s">
        <v>5345</v>
      </c>
      <c r="B2198" s="988">
        <v>2.0250112E7</v>
      </c>
      <c r="C2198" s="988" t="s">
        <v>5286</v>
      </c>
      <c r="D2198" s="988">
        <v>1.0</v>
      </c>
      <c r="E2198" s="988">
        <v>0.0</v>
      </c>
    </row>
    <row r="2199">
      <c r="A2199" s="988" t="s">
        <v>5345</v>
      </c>
      <c r="B2199" s="988">
        <v>2.0250114E7</v>
      </c>
      <c r="C2199" s="988" t="s">
        <v>5286</v>
      </c>
      <c r="D2199" s="988">
        <v>1.0</v>
      </c>
      <c r="E2199" s="988">
        <v>3.0</v>
      </c>
    </row>
    <row r="2200">
      <c r="A2200" s="988" t="s">
        <v>5345</v>
      </c>
      <c r="B2200" s="988">
        <v>2.0250114E7</v>
      </c>
      <c r="C2200" s="988" t="s">
        <v>164</v>
      </c>
      <c r="D2200" s="988">
        <v>1.0</v>
      </c>
      <c r="E2200" s="988">
        <v>1.0</v>
      </c>
    </row>
    <row r="2201">
      <c r="A2201" s="988" t="s">
        <v>5345</v>
      </c>
      <c r="B2201" s="988">
        <v>2.0250114E7</v>
      </c>
      <c r="C2201" s="1063" t="s">
        <v>5165</v>
      </c>
      <c r="D2201" s="988">
        <v>1.0</v>
      </c>
      <c r="E2201" s="988">
        <v>1.0</v>
      </c>
    </row>
    <row r="2202">
      <c r="A2202" s="988" t="s">
        <v>5345</v>
      </c>
      <c r="B2202" s="988">
        <v>2.0250116E7</v>
      </c>
      <c r="C2202" s="988" t="s">
        <v>164</v>
      </c>
      <c r="D2202" s="988">
        <v>1.0</v>
      </c>
      <c r="E2202" s="988">
        <v>1.0</v>
      </c>
    </row>
    <row r="2203">
      <c r="A2203" s="988" t="s">
        <v>5345</v>
      </c>
      <c r="B2203" s="988">
        <v>2.0250117E7</v>
      </c>
      <c r="C2203" s="988" t="s">
        <v>164</v>
      </c>
      <c r="D2203" s="988">
        <v>1.0</v>
      </c>
      <c r="E2203" s="988">
        <v>0.0</v>
      </c>
    </row>
    <row r="2204">
      <c r="A2204" s="988" t="s">
        <v>5345</v>
      </c>
      <c r="B2204" s="988">
        <v>2.0250119E7</v>
      </c>
      <c r="C2204" s="988" t="s">
        <v>164</v>
      </c>
      <c r="D2204" s="988">
        <v>1.0</v>
      </c>
      <c r="E2204" s="988">
        <v>0.0</v>
      </c>
    </row>
    <row r="2205">
      <c r="A2205" s="988" t="s">
        <v>5345</v>
      </c>
      <c r="B2205" s="988">
        <v>2.025012E7</v>
      </c>
      <c r="C2205" s="988" t="s">
        <v>164</v>
      </c>
      <c r="D2205" s="988">
        <v>1.0</v>
      </c>
      <c r="E2205" s="988">
        <v>1.0</v>
      </c>
    </row>
    <row r="2206">
      <c r="A2206" s="988" t="s">
        <v>5345</v>
      </c>
      <c r="B2206" s="988">
        <v>2.025012E7</v>
      </c>
      <c r="C2206" s="1063" t="s">
        <v>5154</v>
      </c>
      <c r="D2206" s="988">
        <v>1.0</v>
      </c>
      <c r="E2206" s="988">
        <v>1.0</v>
      </c>
    </row>
    <row r="2207">
      <c r="A2207" s="988" t="s">
        <v>5345</v>
      </c>
      <c r="B2207" s="988">
        <v>2.0250121E7</v>
      </c>
      <c r="C2207" s="988" t="s">
        <v>5286</v>
      </c>
      <c r="D2207" s="988">
        <v>1.0</v>
      </c>
      <c r="E2207" s="988">
        <v>1.0</v>
      </c>
    </row>
    <row r="2208">
      <c r="A2208" s="988" t="s">
        <v>5345</v>
      </c>
      <c r="B2208" s="988">
        <v>2.0250121E7</v>
      </c>
      <c r="C2208" s="988" t="s">
        <v>164</v>
      </c>
      <c r="D2208" s="988">
        <v>1.0</v>
      </c>
      <c r="E2208" s="988">
        <v>0.0</v>
      </c>
    </row>
    <row r="2209">
      <c r="A2209" s="988" t="s">
        <v>5345</v>
      </c>
      <c r="B2209" s="988">
        <v>2.0250122E7</v>
      </c>
      <c r="C2209" s="988" t="s">
        <v>164</v>
      </c>
      <c r="D2209" s="988">
        <v>1.0</v>
      </c>
      <c r="E2209" s="988">
        <v>2.0</v>
      </c>
    </row>
    <row r="2210">
      <c r="A2210" s="988" t="s">
        <v>5345</v>
      </c>
      <c r="B2210" s="988">
        <v>2.0250126E7</v>
      </c>
      <c r="C2210" s="988" t="s">
        <v>164</v>
      </c>
      <c r="D2210" s="988">
        <v>1.0</v>
      </c>
      <c r="E2210" s="988">
        <v>1.0</v>
      </c>
    </row>
    <row r="2211">
      <c r="A2211" s="988" t="s">
        <v>5345</v>
      </c>
      <c r="B2211" s="988">
        <v>2.0250128E7</v>
      </c>
      <c r="C2211" s="988" t="s">
        <v>164</v>
      </c>
      <c r="D2211" s="988">
        <v>1.0</v>
      </c>
      <c r="E2211" s="988">
        <v>1.0</v>
      </c>
    </row>
    <row r="2212">
      <c r="A2212" s="988" t="s">
        <v>5345</v>
      </c>
      <c r="B2212" s="988">
        <v>2.0250128E7</v>
      </c>
      <c r="C2212" s="988" t="s">
        <v>5185</v>
      </c>
      <c r="D2212" s="988">
        <v>1.0</v>
      </c>
      <c r="E2212" s="988">
        <v>0.0</v>
      </c>
    </row>
    <row r="2213">
      <c r="A2213" s="988" t="s">
        <v>5345</v>
      </c>
      <c r="B2213" s="988">
        <v>2.0250129E7</v>
      </c>
      <c r="C2213" s="988" t="s">
        <v>164</v>
      </c>
      <c r="D2213" s="988">
        <v>1.0</v>
      </c>
      <c r="E2213" s="988">
        <v>0.0</v>
      </c>
    </row>
    <row r="2214">
      <c r="A2214" s="988" t="s">
        <v>5345</v>
      </c>
      <c r="B2214" s="988">
        <v>2.025013E7</v>
      </c>
      <c r="C2214" s="988" t="s">
        <v>164</v>
      </c>
      <c r="D2214" s="988">
        <v>1.0</v>
      </c>
      <c r="E2214" s="988">
        <v>4.0</v>
      </c>
    </row>
    <row r="2215">
      <c r="A2215" s="988" t="s">
        <v>5345</v>
      </c>
      <c r="B2215" s="988">
        <v>2.0250131E7</v>
      </c>
      <c r="C2215" s="1063" t="s">
        <v>5187</v>
      </c>
      <c r="D2215" s="988">
        <v>1.0</v>
      </c>
      <c r="E2215" s="988">
        <v>0.0</v>
      </c>
    </row>
    <row r="2216">
      <c r="A2216" s="988" t="s">
        <v>5345</v>
      </c>
      <c r="B2216" s="988">
        <v>2.0250131E7</v>
      </c>
      <c r="C2216" s="988" t="s">
        <v>5218</v>
      </c>
      <c r="D2216" s="988">
        <v>1.0</v>
      </c>
      <c r="E2216" s="988">
        <v>0.0</v>
      </c>
    </row>
    <row r="2217">
      <c r="A2217" s="988" t="s">
        <v>5346</v>
      </c>
      <c r="B2217" s="988">
        <v>2.025012E7</v>
      </c>
      <c r="C2217" s="988" t="s">
        <v>5286</v>
      </c>
      <c r="D2217" s="988">
        <v>1.0</v>
      </c>
      <c r="E2217" s="988">
        <v>1.0</v>
      </c>
    </row>
    <row r="2218">
      <c r="A2218" s="988" t="s">
        <v>5347</v>
      </c>
      <c r="B2218" s="988">
        <v>2.0250108E7</v>
      </c>
      <c r="C2218" s="988" t="s">
        <v>164</v>
      </c>
      <c r="D2218" s="988">
        <v>1.0</v>
      </c>
      <c r="E2218" s="988">
        <v>1.0</v>
      </c>
    </row>
    <row r="2219">
      <c r="A2219" s="988" t="s">
        <v>5348</v>
      </c>
      <c r="B2219" s="988">
        <v>2.0250101E7</v>
      </c>
      <c r="C2219" s="988" t="s">
        <v>5218</v>
      </c>
      <c r="D2219" s="988">
        <v>1.0</v>
      </c>
      <c r="E2219" s="988">
        <v>1.0</v>
      </c>
    </row>
    <row r="2220">
      <c r="A2220" s="988" t="s">
        <v>5348</v>
      </c>
      <c r="B2220" s="988">
        <v>2.0250102E7</v>
      </c>
      <c r="C2220" s="1063" t="s">
        <v>5182</v>
      </c>
      <c r="D2220" s="988">
        <v>1.0</v>
      </c>
      <c r="E2220" s="988">
        <v>1.0</v>
      </c>
    </row>
    <row r="2221">
      <c r="A2221" s="988" t="s">
        <v>5348</v>
      </c>
      <c r="B2221" s="988">
        <v>2.0250102E7</v>
      </c>
      <c r="C2221" s="988" t="s">
        <v>5218</v>
      </c>
      <c r="D2221" s="988">
        <v>1.0</v>
      </c>
      <c r="E2221" s="988">
        <v>2.0</v>
      </c>
    </row>
    <row r="2222">
      <c r="A2222" s="988" t="s">
        <v>5348</v>
      </c>
      <c r="B2222" s="988">
        <v>2.0250103E7</v>
      </c>
      <c r="C2222" s="988" t="s">
        <v>5218</v>
      </c>
      <c r="D2222" s="988">
        <v>1.0</v>
      </c>
      <c r="E2222" s="988">
        <v>1.0</v>
      </c>
    </row>
    <row r="2223">
      <c r="A2223" s="988" t="s">
        <v>5348</v>
      </c>
      <c r="B2223" s="988">
        <v>2.0250104E7</v>
      </c>
      <c r="C2223" s="988" t="s">
        <v>5286</v>
      </c>
      <c r="D2223" s="988">
        <v>1.0</v>
      </c>
      <c r="E2223" s="988">
        <v>2.0</v>
      </c>
    </row>
    <row r="2224">
      <c r="A2224" s="988" t="s">
        <v>5348</v>
      </c>
      <c r="B2224" s="988">
        <v>2.0250105E7</v>
      </c>
      <c r="C2224" s="988" t="s">
        <v>5286</v>
      </c>
      <c r="D2224" s="988">
        <v>1.0</v>
      </c>
      <c r="E2224" s="988">
        <v>2.0</v>
      </c>
    </row>
    <row r="2225">
      <c r="A2225" s="988" t="s">
        <v>5348</v>
      </c>
      <c r="B2225" s="988">
        <v>2.0250105E7</v>
      </c>
      <c r="C2225" s="988" t="s">
        <v>164</v>
      </c>
      <c r="D2225" s="988">
        <v>1.0</v>
      </c>
      <c r="E2225" s="988">
        <v>1.0</v>
      </c>
    </row>
    <row r="2226">
      <c r="A2226" s="988" t="s">
        <v>5348</v>
      </c>
      <c r="B2226" s="988">
        <v>2.0250105E7</v>
      </c>
      <c r="C2226" s="988" t="s">
        <v>5218</v>
      </c>
      <c r="D2226" s="988">
        <v>1.0</v>
      </c>
      <c r="E2226" s="988">
        <v>1.0</v>
      </c>
    </row>
    <row r="2227">
      <c r="A2227" s="988" t="s">
        <v>5348</v>
      </c>
      <c r="B2227" s="988">
        <v>2.0250106E7</v>
      </c>
      <c r="C2227" s="988" t="s">
        <v>164</v>
      </c>
      <c r="D2227" s="988">
        <v>1.0</v>
      </c>
      <c r="E2227" s="988">
        <v>1.0</v>
      </c>
    </row>
    <row r="2228">
      <c r="A2228" s="988" t="s">
        <v>5348</v>
      </c>
      <c r="B2228" s="988">
        <v>2.0250107E7</v>
      </c>
      <c r="C2228" s="988" t="s">
        <v>5286</v>
      </c>
      <c r="D2228" s="988">
        <v>1.0</v>
      </c>
      <c r="E2228" s="988">
        <v>6.0</v>
      </c>
    </row>
    <row r="2229">
      <c r="A2229" s="988" t="s">
        <v>5348</v>
      </c>
      <c r="B2229" s="988">
        <v>2.0250108E7</v>
      </c>
      <c r="C2229" s="988" t="s">
        <v>5286</v>
      </c>
      <c r="D2229" s="988">
        <v>1.0</v>
      </c>
      <c r="E2229" s="988">
        <v>12.0</v>
      </c>
    </row>
    <row r="2230">
      <c r="A2230" s="988" t="s">
        <v>5348</v>
      </c>
      <c r="B2230" s="988">
        <v>2.0250108E7</v>
      </c>
      <c r="C2230" s="988" t="s">
        <v>5218</v>
      </c>
      <c r="D2230" s="988">
        <v>1.0</v>
      </c>
      <c r="E2230" s="988">
        <v>1.0</v>
      </c>
    </row>
    <row r="2231">
      <c r="A2231" s="988" t="s">
        <v>5348</v>
      </c>
      <c r="B2231" s="988">
        <v>2.0250109E7</v>
      </c>
      <c r="C2231" s="988" t="s">
        <v>5286</v>
      </c>
      <c r="D2231" s="988">
        <v>1.0</v>
      </c>
      <c r="E2231" s="988">
        <v>12.0</v>
      </c>
    </row>
    <row r="2232">
      <c r="A2232" s="988" t="s">
        <v>5348</v>
      </c>
      <c r="B2232" s="988">
        <v>2.025011E7</v>
      </c>
      <c r="C2232" s="988" t="s">
        <v>5286</v>
      </c>
      <c r="D2232" s="988">
        <v>1.0</v>
      </c>
      <c r="E2232" s="988">
        <v>11.0</v>
      </c>
    </row>
    <row r="2233">
      <c r="A2233" s="988" t="s">
        <v>5348</v>
      </c>
      <c r="B2233" s="988">
        <v>2.025011E7</v>
      </c>
      <c r="C2233" s="1063" t="s">
        <v>5245</v>
      </c>
      <c r="D2233" s="988">
        <v>1.0</v>
      </c>
      <c r="E2233" s="988">
        <v>1.0</v>
      </c>
    </row>
    <row r="2234">
      <c r="A2234" s="988" t="s">
        <v>5348</v>
      </c>
      <c r="B2234" s="988">
        <v>2.025011E7</v>
      </c>
      <c r="C2234" s="988" t="s">
        <v>5218</v>
      </c>
      <c r="D2234" s="988">
        <v>1.0</v>
      </c>
      <c r="E2234" s="988">
        <v>1.0</v>
      </c>
    </row>
    <row r="2235">
      <c r="A2235" s="988" t="s">
        <v>5348</v>
      </c>
      <c r="B2235" s="988">
        <v>2.0250111E7</v>
      </c>
      <c r="C2235" s="988" t="s">
        <v>5286</v>
      </c>
      <c r="D2235" s="988">
        <v>1.0</v>
      </c>
      <c r="E2235" s="988">
        <v>2.0</v>
      </c>
    </row>
    <row r="2236">
      <c r="A2236" s="988" t="s">
        <v>5348</v>
      </c>
      <c r="B2236" s="988">
        <v>2.0250113E7</v>
      </c>
      <c r="C2236" s="988" t="s">
        <v>5286</v>
      </c>
      <c r="D2236" s="988">
        <v>1.0</v>
      </c>
      <c r="E2236" s="988">
        <v>4.0</v>
      </c>
    </row>
    <row r="2237">
      <c r="A2237" s="988" t="s">
        <v>5348</v>
      </c>
      <c r="B2237" s="988">
        <v>2.0250115E7</v>
      </c>
      <c r="C2237" s="988" t="s">
        <v>5286</v>
      </c>
      <c r="D2237" s="988">
        <v>1.0</v>
      </c>
      <c r="E2237" s="988">
        <v>6.0</v>
      </c>
    </row>
    <row r="2238">
      <c r="A2238" s="988" t="s">
        <v>5348</v>
      </c>
      <c r="B2238" s="988">
        <v>2.0250117E7</v>
      </c>
      <c r="C2238" s="988" t="s">
        <v>5286</v>
      </c>
      <c r="D2238" s="988">
        <v>1.0</v>
      </c>
      <c r="E2238" s="988">
        <v>3.0</v>
      </c>
    </row>
    <row r="2239">
      <c r="A2239" s="988" t="s">
        <v>5348</v>
      </c>
      <c r="B2239" s="988">
        <v>2.0250117E7</v>
      </c>
      <c r="C2239" s="988" t="s">
        <v>164</v>
      </c>
      <c r="D2239" s="988">
        <v>1.0</v>
      </c>
      <c r="E2239" s="988">
        <v>1.0</v>
      </c>
    </row>
    <row r="2240">
      <c r="A2240" s="988" t="s">
        <v>5348</v>
      </c>
      <c r="B2240" s="988">
        <v>2.0250118E7</v>
      </c>
      <c r="C2240" s="988" t="s">
        <v>5286</v>
      </c>
      <c r="D2240" s="988">
        <v>1.0</v>
      </c>
      <c r="E2240" s="988">
        <v>2.0</v>
      </c>
    </row>
    <row r="2241">
      <c r="A2241" s="988" t="s">
        <v>5348</v>
      </c>
      <c r="B2241" s="988">
        <v>2.025012E7</v>
      </c>
      <c r="C2241" s="988" t="s">
        <v>5286</v>
      </c>
      <c r="D2241" s="988">
        <v>1.0</v>
      </c>
      <c r="E2241" s="988">
        <v>3.0</v>
      </c>
    </row>
    <row r="2242">
      <c r="A2242" s="988" t="s">
        <v>5348</v>
      </c>
      <c r="B2242" s="988">
        <v>2.025012E7</v>
      </c>
      <c r="C2242" s="988" t="s">
        <v>5218</v>
      </c>
      <c r="D2242" s="988">
        <v>1.0</v>
      </c>
      <c r="E2242" s="988">
        <v>1.0</v>
      </c>
    </row>
    <row r="2243">
      <c r="A2243" s="988" t="s">
        <v>5348</v>
      </c>
      <c r="B2243" s="988">
        <v>2.0250121E7</v>
      </c>
      <c r="C2243" s="988" t="s">
        <v>5218</v>
      </c>
      <c r="D2243" s="988">
        <v>1.0</v>
      </c>
      <c r="E2243" s="988">
        <v>5.0</v>
      </c>
    </row>
    <row r="2244">
      <c r="A2244" s="988" t="s">
        <v>5348</v>
      </c>
      <c r="B2244" s="988">
        <v>2.0250122E7</v>
      </c>
      <c r="C2244" s="988" t="s">
        <v>5286</v>
      </c>
      <c r="D2244" s="988">
        <v>1.0</v>
      </c>
      <c r="E2244" s="988">
        <v>5.0</v>
      </c>
    </row>
    <row r="2245">
      <c r="A2245" s="988" t="s">
        <v>5348</v>
      </c>
      <c r="B2245" s="988">
        <v>2.0250122E7</v>
      </c>
      <c r="C2245" s="988" t="s">
        <v>5218</v>
      </c>
      <c r="D2245" s="988">
        <v>1.0</v>
      </c>
      <c r="E2245" s="988">
        <v>1.0</v>
      </c>
    </row>
    <row r="2246">
      <c r="A2246" s="988" t="s">
        <v>5348</v>
      </c>
      <c r="B2246" s="988">
        <v>2.0250123E7</v>
      </c>
      <c r="C2246" s="988" t="s">
        <v>164</v>
      </c>
      <c r="D2246" s="988">
        <v>1.0</v>
      </c>
      <c r="E2246" s="988">
        <v>1.0</v>
      </c>
    </row>
    <row r="2247">
      <c r="A2247" s="988" t="s">
        <v>5348</v>
      </c>
      <c r="B2247" s="988">
        <v>2.0250124E7</v>
      </c>
      <c r="C2247" s="1063" t="s">
        <v>5216</v>
      </c>
      <c r="D2247" s="988">
        <v>1.0</v>
      </c>
      <c r="E2247" s="988">
        <v>1.0</v>
      </c>
    </row>
    <row r="2248">
      <c r="A2248" s="988" t="s">
        <v>5348</v>
      </c>
      <c r="B2248" s="988">
        <v>2.0250124E7</v>
      </c>
      <c r="C2248" s="988" t="s">
        <v>5218</v>
      </c>
      <c r="D2248" s="988">
        <v>1.0</v>
      </c>
      <c r="E2248" s="988">
        <v>1.0</v>
      </c>
    </row>
    <row r="2249">
      <c r="A2249" s="988" t="s">
        <v>5348</v>
      </c>
      <c r="B2249" s="988">
        <v>2.0250125E7</v>
      </c>
      <c r="C2249" s="988" t="s">
        <v>5286</v>
      </c>
      <c r="D2249" s="988">
        <v>1.0</v>
      </c>
      <c r="E2249" s="988">
        <v>7.0</v>
      </c>
    </row>
    <row r="2250">
      <c r="A2250" s="988" t="s">
        <v>5348</v>
      </c>
      <c r="B2250" s="988">
        <v>2.0250126E7</v>
      </c>
      <c r="C2250" s="988" t="s">
        <v>5286</v>
      </c>
      <c r="D2250" s="988">
        <v>1.0</v>
      </c>
      <c r="E2250" s="988">
        <v>3.0</v>
      </c>
    </row>
    <row r="2251">
      <c r="A2251" s="988" t="s">
        <v>5348</v>
      </c>
      <c r="B2251" s="988">
        <v>2.0250129E7</v>
      </c>
      <c r="C2251" s="988" t="s">
        <v>5286</v>
      </c>
      <c r="D2251" s="988">
        <v>1.0</v>
      </c>
      <c r="E2251" s="988">
        <v>7.0</v>
      </c>
    </row>
    <row r="2252">
      <c r="A2252" s="988" t="s">
        <v>5348</v>
      </c>
      <c r="B2252" s="988">
        <v>2.025013E7</v>
      </c>
      <c r="C2252" s="988" t="s">
        <v>5286</v>
      </c>
      <c r="D2252" s="988">
        <v>1.0</v>
      </c>
      <c r="E2252" s="988">
        <v>10.0</v>
      </c>
    </row>
    <row r="2253">
      <c r="A2253" s="988" t="s">
        <v>5348</v>
      </c>
      <c r="B2253" s="988">
        <v>2.0250202E7</v>
      </c>
      <c r="C2253" s="988" t="s">
        <v>5286</v>
      </c>
      <c r="D2253" s="988">
        <v>1.0</v>
      </c>
      <c r="E2253" s="988">
        <v>4.0</v>
      </c>
    </row>
    <row r="2254">
      <c r="A2254" s="988" t="s">
        <v>5348</v>
      </c>
      <c r="B2254" s="988">
        <v>2.0250203E7</v>
      </c>
      <c r="C2254" s="988" t="s">
        <v>5286</v>
      </c>
      <c r="D2254" s="988">
        <v>1.0</v>
      </c>
      <c r="E2254" s="988">
        <v>4.0</v>
      </c>
    </row>
    <row r="2255">
      <c r="A2255" s="988" t="s">
        <v>5348</v>
      </c>
      <c r="B2255" s="988">
        <v>2.0250203E7</v>
      </c>
      <c r="C2255" s="1063" t="s">
        <v>5166</v>
      </c>
      <c r="D2255" s="988">
        <v>1.0</v>
      </c>
      <c r="E2255" s="988">
        <v>1.0</v>
      </c>
    </row>
    <row r="2256">
      <c r="A2256" s="988" t="s">
        <v>5348</v>
      </c>
      <c r="B2256" s="988">
        <v>2.0250203E7</v>
      </c>
      <c r="C2256" s="1063" t="s">
        <v>5216</v>
      </c>
      <c r="D2256" s="988">
        <v>1.0</v>
      </c>
      <c r="E2256" s="988">
        <v>1.0</v>
      </c>
    </row>
    <row r="2257">
      <c r="A2257" s="988" t="s">
        <v>5348</v>
      </c>
      <c r="B2257" s="988">
        <v>2.0250204E7</v>
      </c>
      <c r="C2257" s="988" t="s">
        <v>5286</v>
      </c>
      <c r="D2257" s="988">
        <v>1.0</v>
      </c>
      <c r="E2257" s="988">
        <v>12.0</v>
      </c>
    </row>
    <row r="2258">
      <c r="A2258" s="988" t="s">
        <v>5348</v>
      </c>
      <c r="B2258" s="988">
        <v>2.0250204E7</v>
      </c>
      <c r="C2258" s="988" t="s">
        <v>164</v>
      </c>
      <c r="D2258" s="988">
        <v>1.0</v>
      </c>
      <c r="E2258" s="988">
        <v>2.0</v>
      </c>
    </row>
    <row r="2259">
      <c r="A2259" s="988" t="s">
        <v>5348</v>
      </c>
      <c r="B2259" s="988">
        <v>2.0250205E7</v>
      </c>
      <c r="C2259" s="988" t="s">
        <v>5286</v>
      </c>
      <c r="D2259" s="988">
        <v>1.0</v>
      </c>
      <c r="E2259" s="988">
        <v>9.0</v>
      </c>
    </row>
    <row r="2260">
      <c r="A2260" s="988" t="s">
        <v>5348</v>
      </c>
      <c r="B2260" s="988">
        <v>2.0250205E7</v>
      </c>
      <c r="C2260" s="988" t="s">
        <v>5218</v>
      </c>
      <c r="D2260" s="988">
        <v>1.0</v>
      </c>
      <c r="E2260" s="988">
        <v>1.0</v>
      </c>
    </row>
    <row r="2261">
      <c r="A2261" s="988" t="s">
        <v>5348</v>
      </c>
      <c r="B2261" s="988">
        <v>2.0250206E7</v>
      </c>
      <c r="C2261" s="1063" t="s">
        <v>5284</v>
      </c>
      <c r="D2261" s="988">
        <v>1.0</v>
      </c>
      <c r="E2261" s="988">
        <v>1.0</v>
      </c>
    </row>
    <row r="2262">
      <c r="A2262" s="988" t="s">
        <v>5348</v>
      </c>
      <c r="B2262" s="988">
        <v>2.0250206E7</v>
      </c>
      <c r="C2262" s="1063" t="s">
        <v>5216</v>
      </c>
      <c r="D2262" s="988">
        <v>1.0</v>
      </c>
      <c r="E2262" s="988">
        <v>1.0</v>
      </c>
    </row>
    <row r="2263">
      <c r="A2263" s="988" t="s">
        <v>5348</v>
      </c>
      <c r="B2263" s="988">
        <v>2.0250206E7</v>
      </c>
      <c r="C2263" s="988" t="s">
        <v>5218</v>
      </c>
      <c r="D2263" s="988">
        <v>1.0</v>
      </c>
      <c r="E2263" s="988">
        <v>1.0</v>
      </c>
    </row>
    <row r="2264">
      <c r="A2264" s="988" t="s">
        <v>5348</v>
      </c>
      <c r="B2264" s="988">
        <v>2.0250207E7</v>
      </c>
      <c r="C2264" s="988" t="s">
        <v>5286</v>
      </c>
      <c r="D2264" s="988">
        <v>1.0</v>
      </c>
      <c r="E2264" s="988">
        <v>5.0</v>
      </c>
    </row>
    <row r="2265">
      <c r="A2265" s="988" t="s">
        <v>5348</v>
      </c>
      <c r="B2265" s="988">
        <v>2.0250209E7</v>
      </c>
      <c r="C2265" s="988" t="s">
        <v>5286</v>
      </c>
      <c r="D2265" s="988">
        <v>1.0</v>
      </c>
      <c r="E2265" s="988">
        <v>5.0</v>
      </c>
    </row>
    <row r="2266">
      <c r="A2266" s="988" t="s">
        <v>5348</v>
      </c>
      <c r="B2266" s="988">
        <v>2.0250209E7</v>
      </c>
      <c r="C2266" s="1063" t="s">
        <v>5284</v>
      </c>
      <c r="D2266" s="988">
        <v>1.0</v>
      </c>
      <c r="E2266" s="988">
        <v>1.0</v>
      </c>
    </row>
    <row r="2267">
      <c r="A2267" s="988" t="s">
        <v>5348</v>
      </c>
      <c r="B2267" s="988">
        <v>2.025021E7</v>
      </c>
      <c r="C2267" s="988" t="s">
        <v>5286</v>
      </c>
      <c r="D2267" s="988">
        <v>1.0</v>
      </c>
      <c r="E2267" s="988">
        <v>7.0</v>
      </c>
    </row>
    <row r="2268">
      <c r="A2268" s="988" t="s">
        <v>5348</v>
      </c>
      <c r="B2268" s="988">
        <v>2.025021E7</v>
      </c>
      <c r="C2268" s="988" t="s">
        <v>164</v>
      </c>
      <c r="D2268" s="988">
        <v>1.0</v>
      </c>
      <c r="E2268" s="988">
        <v>1.0</v>
      </c>
    </row>
    <row r="2269">
      <c r="A2269" s="988" t="s">
        <v>5348</v>
      </c>
      <c r="B2269" s="988">
        <v>2.0250211E7</v>
      </c>
      <c r="C2269" s="988" t="s">
        <v>5286</v>
      </c>
      <c r="D2269" s="988">
        <v>1.0</v>
      </c>
      <c r="E2269" s="988">
        <v>10.0</v>
      </c>
    </row>
    <row r="2270">
      <c r="A2270" s="988" t="s">
        <v>5348</v>
      </c>
      <c r="B2270" s="988">
        <v>2.0250211E7</v>
      </c>
      <c r="C2270" s="988" t="s">
        <v>164</v>
      </c>
      <c r="D2270" s="988">
        <v>1.0</v>
      </c>
      <c r="E2270" s="988">
        <v>4.0</v>
      </c>
    </row>
    <row r="2271">
      <c r="A2271" s="988" t="s">
        <v>5348</v>
      </c>
      <c r="B2271" s="988">
        <v>2.0250211E7</v>
      </c>
      <c r="C2271" s="1063" t="s">
        <v>5284</v>
      </c>
      <c r="D2271" s="988">
        <v>1.0</v>
      </c>
      <c r="E2271" s="988">
        <v>1.0</v>
      </c>
    </row>
    <row r="2272">
      <c r="A2272" s="988" t="s">
        <v>5348</v>
      </c>
      <c r="B2272" s="988">
        <v>2.0250212E7</v>
      </c>
      <c r="C2272" s="1063" t="s">
        <v>5284</v>
      </c>
      <c r="D2272" s="988">
        <v>1.0</v>
      </c>
      <c r="E2272" s="988">
        <v>1.0</v>
      </c>
    </row>
    <row r="2273">
      <c r="A2273" s="988" t="s">
        <v>5348</v>
      </c>
      <c r="B2273" s="988">
        <v>2.0250212E7</v>
      </c>
      <c r="C2273" s="988" t="s">
        <v>5218</v>
      </c>
      <c r="D2273" s="988">
        <v>1.0</v>
      </c>
      <c r="E2273" s="988">
        <v>1.0</v>
      </c>
    </row>
    <row r="2274">
      <c r="A2274" s="988" t="s">
        <v>5348</v>
      </c>
      <c r="B2274" s="988">
        <v>2.0250213E7</v>
      </c>
      <c r="C2274" s="1063" t="s">
        <v>5284</v>
      </c>
      <c r="D2274" s="988">
        <v>1.0</v>
      </c>
      <c r="E2274" s="988">
        <v>1.0</v>
      </c>
    </row>
    <row r="2275">
      <c r="A2275" s="988" t="s">
        <v>5348</v>
      </c>
      <c r="B2275" s="988">
        <v>2.0250213E7</v>
      </c>
      <c r="C2275" s="1063" t="s">
        <v>5178</v>
      </c>
      <c r="D2275" s="988">
        <v>1.0</v>
      </c>
      <c r="E2275" s="988">
        <v>1.0</v>
      </c>
    </row>
    <row r="2276">
      <c r="A2276" s="988" t="s">
        <v>5348</v>
      </c>
      <c r="B2276" s="988">
        <v>2.0250214E7</v>
      </c>
      <c r="C2276" s="988" t="s">
        <v>5286</v>
      </c>
      <c r="D2276" s="988">
        <v>1.0</v>
      </c>
      <c r="E2276" s="988">
        <v>13.0</v>
      </c>
    </row>
    <row r="2277">
      <c r="A2277" s="988" t="s">
        <v>5348</v>
      </c>
      <c r="B2277" s="988">
        <v>2.0250214E7</v>
      </c>
      <c r="C2277" s="1063" t="s">
        <v>5284</v>
      </c>
      <c r="D2277" s="988">
        <v>1.0</v>
      </c>
      <c r="E2277" s="988">
        <v>1.0</v>
      </c>
    </row>
    <row r="2278">
      <c r="A2278" s="988" t="s">
        <v>5348</v>
      </c>
      <c r="B2278" s="988">
        <v>2.0250215E7</v>
      </c>
      <c r="C2278" s="988" t="s">
        <v>5286</v>
      </c>
      <c r="D2278" s="988">
        <v>1.0</v>
      </c>
      <c r="E2278" s="988">
        <v>5.0</v>
      </c>
    </row>
    <row r="2279">
      <c r="A2279" s="988" t="s">
        <v>5348</v>
      </c>
      <c r="B2279" s="988">
        <v>2.0250215E7</v>
      </c>
      <c r="C2279" s="988" t="s">
        <v>164</v>
      </c>
      <c r="D2279" s="988">
        <v>1.0</v>
      </c>
      <c r="E2279" s="988">
        <v>1.0</v>
      </c>
    </row>
    <row r="2280">
      <c r="A2280" s="988" t="s">
        <v>5348</v>
      </c>
      <c r="B2280" s="988">
        <v>2.0250216E7</v>
      </c>
      <c r="C2280" s="988" t="s">
        <v>5286</v>
      </c>
      <c r="D2280" s="988">
        <v>1.0</v>
      </c>
      <c r="E2280" s="988">
        <v>3.0</v>
      </c>
    </row>
    <row r="2281">
      <c r="A2281" s="988" t="s">
        <v>5348</v>
      </c>
      <c r="B2281" s="988">
        <v>2.0250217E7</v>
      </c>
      <c r="C2281" s="988" t="s">
        <v>164</v>
      </c>
      <c r="D2281" s="988">
        <v>1.0</v>
      </c>
      <c r="E2281" s="988">
        <v>1.0</v>
      </c>
    </row>
    <row r="2282">
      <c r="A2282" s="988" t="s">
        <v>5348</v>
      </c>
      <c r="B2282" s="988">
        <v>2.0250218E7</v>
      </c>
      <c r="C2282" s="988" t="s">
        <v>164</v>
      </c>
      <c r="D2282" s="988">
        <v>1.0</v>
      </c>
      <c r="E2282" s="988">
        <v>2.0</v>
      </c>
    </row>
    <row r="2283">
      <c r="A2283" s="988" t="s">
        <v>5348</v>
      </c>
      <c r="B2283" s="988">
        <v>2.0250218E7</v>
      </c>
      <c r="C2283" s="988" t="s">
        <v>5218</v>
      </c>
      <c r="D2283" s="988">
        <v>1.0</v>
      </c>
      <c r="E2283" s="988">
        <v>1.0</v>
      </c>
    </row>
    <row r="2284">
      <c r="A2284" s="988" t="s">
        <v>5348</v>
      </c>
      <c r="B2284" s="988">
        <v>2.0250219E7</v>
      </c>
      <c r="C2284" s="988" t="s">
        <v>164</v>
      </c>
      <c r="D2284" s="988">
        <v>1.0</v>
      </c>
      <c r="E2284" s="988">
        <v>1.0</v>
      </c>
    </row>
    <row r="2285">
      <c r="A2285" s="988" t="s">
        <v>5348</v>
      </c>
      <c r="B2285" s="988">
        <v>2.0250221E7</v>
      </c>
      <c r="C2285" s="988" t="s">
        <v>5286</v>
      </c>
      <c r="D2285" s="988">
        <v>1.0</v>
      </c>
      <c r="E2285" s="988">
        <v>9.0</v>
      </c>
    </row>
    <row r="2286">
      <c r="A2286" s="988" t="s">
        <v>5348</v>
      </c>
      <c r="B2286" s="988">
        <v>2.0250221E7</v>
      </c>
      <c r="C2286" s="988" t="s">
        <v>164</v>
      </c>
      <c r="D2286" s="988">
        <v>1.0</v>
      </c>
      <c r="E2286" s="988">
        <v>2.0</v>
      </c>
    </row>
    <row r="2287">
      <c r="A2287" s="988" t="s">
        <v>5348</v>
      </c>
      <c r="B2287" s="988">
        <v>2.0250222E7</v>
      </c>
      <c r="C2287" s="988" t="s">
        <v>5286</v>
      </c>
      <c r="D2287" s="988">
        <v>1.0</v>
      </c>
      <c r="E2287" s="988">
        <v>1.0</v>
      </c>
    </row>
    <row r="2288">
      <c r="A2288" s="988" t="s">
        <v>5348</v>
      </c>
      <c r="B2288" s="988">
        <v>2.0250223E7</v>
      </c>
      <c r="C2288" s="988" t="s">
        <v>5286</v>
      </c>
      <c r="D2288" s="988">
        <v>1.0</v>
      </c>
      <c r="E2288" s="988">
        <v>4.0</v>
      </c>
    </row>
    <row r="2289">
      <c r="A2289" s="988" t="s">
        <v>5348</v>
      </c>
      <c r="B2289" s="988">
        <v>2.0250224E7</v>
      </c>
      <c r="C2289" s="988" t="s">
        <v>164</v>
      </c>
      <c r="D2289" s="988">
        <v>1.0</v>
      </c>
      <c r="E2289" s="988">
        <v>1.0</v>
      </c>
    </row>
    <row r="2290">
      <c r="A2290" s="988" t="s">
        <v>5348</v>
      </c>
      <c r="B2290" s="988">
        <v>2.0250224E7</v>
      </c>
      <c r="C2290" s="1063" t="s">
        <v>5189</v>
      </c>
      <c r="D2290" s="988">
        <v>1.0</v>
      </c>
      <c r="E2290" s="988">
        <v>1.0</v>
      </c>
    </row>
    <row r="2291">
      <c r="A2291" s="988" t="s">
        <v>5348</v>
      </c>
      <c r="B2291" s="988">
        <v>2.0250225E7</v>
      </c>
      <c r="C2291" s="988" t="s">
        <v>164</v>
      </c>
      <c r="D2291" s="988">
        <v>1.0</v>
      </c>
      <c r="E2291" s="988">
        <v>2.0</v>
      </c>
    </row>
    <row r="2292">
      <c r="A2292" s="988" t="s">
        <v>5348</v>
      </c>
      <c r="B2292" s="988">
        <v>2.0250225E7</v>
      </c>
      <c r="C2292" s="1063" t="s">
        <v>5284</v>
      </c>
      <c r="D2292" s="988">
        <v>1.0</v>
      </c>
      <c r="E2292" s="988">
        <v>1.0</v>
      </c>
    </row>
    <row r="2293">
      <c r="A2293" s="988" t="s">
        <v>5348</v>
      </c>
      <c r="B2293" s="988">
        <v>2.0250226E7</v>
      </c>
      <c r="C2293" s="1063" t="s">
        <v>5166</v>
      </c>
      <c r="D2293" s="988">
        <v>1.0</v>
      </c>
      <c r="E2293" s="988">
        <v>1.0</v>
      </c>
    </row>
    <row r="2294">
      <c r="A2294" s="988" t="s">
        <v>5348</v>
      </c>
      <c r="B2294" s="988">
        <v>2.0250226E7</v>
      </c>
      <c r="C2294" s="1063" t="s">
        <v>5210</v>
      </c>
      <c r="D2294" s="988">
        <v>1.0</v>
      </c>
      <c r="E2294" s="988">
        <v>1.0</v>
      </c>
    </row>
    <row r="2295">
      <c r="A2295" s="988" t="s">
        <v>5348</v>
      </c>
      <c r="B2295" s="988">
        <v>2.0250227E7</v>
      </c>
      <c r="C2295" s="988" t="s">
        <v>164</v>
      </c>
      <c r="D2295" s="988">
        <v>1.0</v>
      </c>
      <c r="E2295" s="988">
        <v>1.0</v>
      </c>
    </row>
    <row r="2296">
      <c r="A2296" s="988" t="s">
        <v>5348</v>
      </c>
      <c r="B2296" s="988">
        <v>2.0250227E7</v>
      </c>
      <c r="C2296" s="1063" t="s">
        <v>5284</v>
      </c>
      <c r="D2296" s="988">
        <v>1.0</v>
      </c>
      <c r="E2296" s="988">
        <v>1.0</v>
      </c>
    </row>
    <row r="2297">
      <c r="A2297" s="988" t="s">
        <v>5348</v>
      </c>
      <c r="B2297" s="988">
        <v>2.0250228E7</v>
      </c>
      <c r="C2297" s="988" t="s">
        <v>5286</v>
      </c>
      <c r="D2297" s="988">
        <v>1.0</v>
      </c>
      <c r="E2297" s="988">
        <v>5.0</v>
      </c>
    </row>
    <row r="2298">
      <c r="A2298" s="988" t="s">
        <v>5348</v>
      </c>
      <c r="B2298" s="988">
        <v>2.0250228E7</v>
      </c>
      <c r="C2298" s="988" t="s">
        <v>164</v>
      </c>
      <c r="D2298" s="988">
        <v>1.0</v>
      </c>
      <c r="E2298" s="988">
        <v>1.0</v>
      </c>
    </row>
    <row r="2299">
      <c r="A2299" s="988" t="s">
        <v>5348</v>
      </c>
      <c r="B2299" s="988">
        <v>2.0250228E7</v>
      </c>
      <c r="C2299" s="988" t="s">
        <v>5218</v>
      </c>
      <c r="D2299" s="988">
        <v>1.0</v>
      </c>
      <c r="E2299" s="988">
        <v>1.0</v>
      </c>
    </row>
    <row r="2300">
      <c r="A2300" s="988" t="s">
        <v>5348</v>
      </c>
      <c r="B2300" s="988">
        <v>2.0250301E7</v>
      </c>
      <c r="C2300" s="988" t="s">
        <v>164</v>
      </c>
      <c r="D2300" s="988">
        <v>1.0</v>
      </c>
      <c r="E2300" s="988">
        <v>1.0</v>
      </c>
    </row>
    <row r="2301">
      <c r="A2301" s="988" t="s">
        <v>5348</v>
      </c>
      <c r="B2301" s="988">
        <v>2.0250302E7</v>
      </c>
      <c r="C2301" s="988" t="s">
        <v>5286</v>
      </c>
      <c r="D2301" s="988">
        <v>1.0</v>
      </c>
      <c r="E2301" s="988">
        <v>1.0</v>
      </c>
    </row>
    <row r="2302">
      <c r="A2302" s="988" t="s">
        <v>5348</v>
      </c>
      <c r="B2302" s="988">
        <v>2.0250302E7</v>
      </c>
      <c r="C2302" s="988" t="s">
        <v>164</v>
      </c>
      <c r="D2302" s="988">
        <v>1.0</v>
      </c>
      <c r="E2302" s="988">
        <v>1.0</v>
      </c>
    </row>
    <row r="2303">
      <c r="A2303" s="988" t="s">
        <v>5348</v>
      </c>
      <c r="B2303" s="988">
        <v>2.0250302E7</v>
      </c>
      <c r="C2303" s="1063" t="s">
        <v>5189</v>
      </c>
      <c r="D2303" s="988">
        <v>1.0</v>
      </c>
      <c r="E2303" s="988">
        <v>1.0</v>
      </c>
    </row>
    <row r="2304">
      <c r="A2304" s="988" t="s">
        <v>5348</v>
      </c>
      <c r="B2304" s="988">
        <v>2.0250303E7</v>
      </c>
      <c r="C2304" s="988" t="s">
        <v>5286</v>
      </c>
      <c r="D2304" s="988">
        <v>1.0</v>
      </c>
      <c r="E2304" s="988">
        <v>11.0</v>
      </c>
    </row>
    <row r="2305">
      <c r="A2305" s="988" t="s">
        <v>5348</v>
      </c>
      <c r="B2305" s="988">
        <v>2.0250304E7</v>
      </c>
      <c r="C2305" s="988" t="s">
        <v>164</v>
      </c>
      <c r="D2305" s="988">
        <v>1.0</v>
      </c>
      <c r="E2305" s="988">
        <v>1.0</v>
      </c>
    </row>
    <row r="2306">
      <c r="A2306" s="988" t="s">
        <v>5348</v>
      </c>
      <c r="B2306" s="988">
        <v>2.0250305E7</v>
      </c>
      <c r="C2306" s="988" t="s">
        <v>164</v>
      </c>
      <c r="D2306" s="988">
        <v>1.0</v>
      </c>
      <c r="E2306" s="988">
        <v>2.0</v>
      </c>
    </row>
    <row r="2307">
      <c r="A2307" s="988" t="s">
        <v>5348</v>
      </c>
      <c r="B2307" s="988">
        <v>2.0250305E7</v>
      </c>
      <c r="C2307" s="988" t="s">
        <v>5218</v>
      </c>
      <c r="D2307" s="988">
        <v>1.0</v>
      </c>
      <c r="E2307" s="988">
        <v>3.0</v>
      </c>
    </row>
    <row r="2308">
      <c r="A2308" s="988" t="s">
        <v>5348</v>
      </c>
      <c r="B2308" s="988">
        <v>2.0250306E7</v>
      </c>
      <c r="C2308" s="988" t="s">
        <v>164</v>
      </c>
      <c r="D2308" s="988">
        <v>1.0</v>
      </c>
      <c r="E2308" s="988">
        <v>3.0</v>
      </c>
    </row>
    <row r="2309">
      <c r="A2309" s="988" t="s">
        <v>5348</v>
      </c>
      <c r="B2309" s="988">
        <v>2.0250306E7</v>
      </c>
      <c r="C2309" s="1063" t="s">
        <v>5182</v>
      </c>
      <c r="D2309" s="988">
        <v>1.0</v>
      </c>
      <c r="E2309" s="988">
        <v>1.0</v>
      </c>
    </row>
    <row r="2310">
      <c r="A2310" s="988" t="s">
        <v>5348</v>
      </c>
      <c r="B2310" s="988">
        <v>2.0250306E7</v>
      </c>
      <c r="C2310" s="988" t="s">
        <v>5218</v>
      </c>
      <c r="D2310" s="988">
        <v>1.0</v>
      </c>
      <c r="E2310" s="988">
        <v>1.0</v>
      </c>
    </row>
    <row r="2311">
      <c r="A2311" s="988" t="s">
        <v>5348</v>
      </c>
      <c r="B2311" s="988">
        <v>2.0250307E7</v>
      </c>
      <c r="C2311" s="1063" t="s">
        <v>5182</v>
      </c>
      <c r="D2311" s="988">
        <v>1.0</v>
      </c>
      <c r="E2311" s="988">
        <v>1.0</v>
      </c>
    </row>
    <row r="2312">
      <c r="A2312" s="988" t="s">
        <v>5348</v>
      </c>
      <c r="B2312" s="988">
        <v>2.0250308E7</v>
      </c>
      <c r="C2312" s="988" t="s">
        <v>5286</v>
      </c>
      <c r="D2312" s="988">
        <v>1.0</v>
      </c>
      <c r="E2312" s="988">
        <v>3.0</v>
      </c>
    </row>
    <row r="2313">
      <c r="A2313" s="988" t="s">
        <v>5348</v>
      </c>
      <c r="B2313" s="988">
        <v>2.0250309E7</v>
      </c>
      <c r="C2313" s="988" t="s">
        <v>5286</v>
      </c>
      <c r="D2313" s="988">
        <v>1.0</v>
      </c>
      <c r="E2313" s="988">
        <v>6.0</v>
      </c>
    </row>
    <row r="2314">
      <c r="A2314" s="988" t="s">
        <v>5348</v>
      </c>
      <c r="B2314" s="988">
        <v>2.0250309E7</v>
      </c>
      <c r="C2314" s="1063" t="s">
        <v>5189</v>
      </c>
      <c r="D2314" s="988">
        <v>1.0</v>
      </c>
      <c r="E2314" s="988">
        <v>1.0</v>
      </c>
    </row>
    <row r="2315">
      <c r="A2315" s="988" t="s">
        <v>5348</v>
      </c>
      <c r="B2315" s="988">
        <v>2.025031E7</v>
      </c>
      <c r="C2315" s="988" t="s">
        <v>5286</v>
      </c>
      <c r="D2315" s="988">
        <v>1.0</v>
      </c>
      <c r="E2315" s="988">
        <v>15.0</v>
      </c>
    </row>
    <row r="2316">
      <c r="A2316" s="988" t="s">
        <v>5348</v>
      </c>
      <c r="B2316" s="988">
        <v>2.025031E7</v>
      </c>
      <c r="C2316" s="988" t="s">
        <v>164</v>
      </c>
      <c r="D2316" s="988">
        <v>1.0</v>
      </c>
      <c r="E2316" s="988">
        <v>2.0</v>
      </c>
    </row>
    <row r="2317">
      <c r="A2317" s="988" t="s">
        <v>5348</v>
      </c>
      <c r="B2317" s="988">
        <v>2.0250311E7</v>
      </c>
      <c r="C2317" s="988" t="s">
        <v>5286</v>
      </c>
      <c r="D2317" s="988">
        <v>1.0</v>
      </c>
      <c r="E2317" s="988">
        <v>26.0</v>
      </c>
    </row>
    <row r="2318">
      <c r="A2318" s="988" t="s">
        <v>5348</v>
      </c>
      <c r="B2318" s="988">
        <v>2.0250311E7</v>
      </c>
      <c r="C2318" s="988" t="s">
        <v>164</v>
      </c>
      <c r="D2318" s="988">
        <v>1.0</v>
      </c>
      <c r="E2318" s="988">
        <v>1.0</v>
      </c>
    </row>
    <row r="2319">
      <c r="A2319" s="988" t="s">
        <v>5348</v>
      </c>
      <c r="B2319" s="988">
        <v>2.0250312E7</v>
      </c>
      <c r="C2319" s="988" t="s">
        <v>5286</v>
      </c>
      <c r="D2319" s="988">
        <v>1.0</v>
      </c>
      <c r="E2319" s="988">
        <v>16.0</v>
      </c>
    </row>
    <row r="2320">
      <c r="A2320" s="988" t="s">
        <v>5348</v>
      </c>
      <c r="B2320" s="988">
        <v>2.0250312E7</v>
      </c>
      <c r="C2320" s="988" t="s">
        <v>164</v>
      </c>
      <c r="D2320" s="988">
        <v>1.0</v>
      </c>
      <c r="E2320" s="988">
        <v>1.0</v>
      </c>
    </row>
    <row r="2321">
      <c r="A2321" s="988" t="s">
        <v>5348</v>
      </c>
      <c r="B2321" s="988">
        <v>2.0250313E7</v>
      </c>
      <c r="C2321" s="988" t="s">
        <v>5286</v>
      </c>
      <c r="D2321" s="988">
        <v>1.0</v>
      </c>
      <c r="E2321" s="988">
        <v>9.0</v>
      </c>
    </row>
    <row r="2322">
      <c r="A2322" s="988" t="s">
        <v>5348</v>
      </c>
      <c r="B2322" s="988">
        <v>2.0250313E7</v>
      </c>
      <c r="C2322" s="988" t="s">
        <v>164</v>
      </c>
      <c r="D2322" s="988">
        <v>1.0</v>
      </c>
      <c r="E2322" s="988">
        <v>2.0</v>
      </c>
    </row>
    <row r="2323">
      <c r="A2323" s="988" t="s">
        <v>5348</v>
      </c>
      <c r="B2323" s="988">
        <v>2.0250314E7</v>
      </c>
      <c r="C2323" s="988" t="s">
        <v>164</v>
      </c>
      <c r="D2323" s="988">
        <v>1.0</v>
      </c>
      <c r="E2323" s="988">
        <v>2.0</v>
      </c>
    </row>
    <row r="2324">
      <c r="A2324" s="988" t="s">
        <v>5348</v>
      </c>
      <c r="B2324" s="988">
        <v>2.0250315E7</v>
      </c>
      <c r="C2324" s="988" t="s">
        <v>5286</v>
      </c>
      <c r="D2324" s="988">
        <v>1.0</v>
      </c>
      <c r="E2324" s="988">
        <v>13.0</v>
      </c>
    </row>
    <row r="2325">
      <c r="A2325" s="988" t="s">
        <v>5348</v>
      </c>
      <c r="B2325" s="988">
        <v>2.0250316E7</v>
      </c>
      <c r="C2325" s="988" t="s">
        <v>5286</v>
      </c>
      <c r="D2325" s="988">
        <v>1.0</v>
      </c>
      <c r="E2325" s="988">
        <v>9.0</v>
      </c>
    </row>
    <row r="2326">
      <c r="A2326" s="988" t="s">
        <v>5348</v>
      </c>
      <c r="B2326" s="988">
        <v>2.0250318E7</v>
      </c>
      <c r="C2326" s="988" t="s">
        <v>164</v>
      </c>
      <c r="D2326" s="988">
        <v>1.0</v>
      </c>
      <c r="E2326" s="988">
        <v>1.0</v>
      </c>
    </row>
    <row r="2327">
      <c r="A2327" s="988" t="s">
        <v>5348</v>
      </c>
      <c r="B2327" s="988">
        <v>2.0250318E7</v>
      </c>
      <c r="C2327" s="988" t="s">
        <v>5218</v>
      </c>
      <c r="D2327" s="988">
        <v>1.0</v>
      </c>
      <c r="E2327" s="988">
        <v>1.0</v>
      </c>
    </row>
    <row r="2328">
      <c r="A2328" s="988" t="s">
        <v>5348</v>
      </c>
      <c r="B2328" s="988">
        <v>2.0250319E7</v>
      </c>
      <c r="C2328" s="1063" t="s">
        <v>5137</v>
      </c>
      <c r="D2328" s="988">
        <v>1.0</v>
      </c>
      <c r="E2328" s="988">
        <v>1.0</v>
      </c>
    </row>
    <row r="2329">
      <c r="A2329" s="988" t="s">
        <v>5348</v>
      </c>
      <c r="B2329" s="988">
        <v>2.0250319E7</v>
      </c>
      <c r="C2329" s="988" t="s">
        <v>5218</v>
      </c>
      <c r="D2329" s="988">
        <v>1.0</v>
      </c>
      <c r="E2329" s="988">
        <v>1.0</v>
      </c>
    </row>
    <row r="2330">
      <c r="A2330" s="988" t="s">
        <v>5348</v>
      </c>
      <c r="B2330" s="988">
        <v>2.0250319E7</v>
      </c>
      <c r="C2330" s="1063" t="s">
        <v>5178</v>
      </c>
      <c r="D2330" s="988">
        <v>1.0</v>
      </c>
      <c r="E2330" s="988">
        <v>1.0</v>
      </c>
    </row>
    <row r="2331">
      <c r="A2331" s="988" t="s">
        <v>5348</v>
      </c>
      <c r="B2331" s="988">
        <v>2.025032E7</v>
      </c>
      <c r="C2331" s="988" t="s">
        <v>5286</v>
      </c>
      <c r="D2331" s="988">
        <v>1.0</v>
      </c>
      <c r="E2331" s="988">
        <v>16.0</v>
      </c>
    </row>
    <row r="2332">
      <c r="A2332" s="988" t="s">
        <v>5348</v>
      </c>
      <c r="B2332" s="988">
        <v>2.025032E7</v>
      </c>
      <c r="C2332" s="988" t="s">
        <v>5218</v>
      </c>
      <c r="D2332" s="988">
        <v>1.0</v>
      </c>
      <c r="E2332" s="988">
        <v>1.0</v>
      </c>
    </row>
    <row r="2333">
      <c r="A2333" s="988" t="s">
        <v>5348</v>
      </c>
      <c r="B2333" s="988">
        <v>2.0250321E7</v>
      </c>
      <c r="C2333" s="988" t="s">
        <v>5286</v>
      </c>
      <c r="D2333" s="988">
        <v>1.0</v>
      </c>
      <c r="E2333" s="988">
        <v>6.0</v>
      </c>
    </row>
    <row r="2334">
      <c r="A2334" s="988" t="s">
        <v>5348</v>
      </c>
      <c r="B2334" s="988">
        <v>2.0250321E7</v>
      </c>
      <c r="C2334" s="988" t="s">
        <v>164</v>
      </c>
      <c r="D2334" s="988">
        <v>1.0</v>
      </c>
      <c r="E2334" s="988">
        <v>1.0</v>
      </c>
    </row>
    <row r="2335">
      <c r="A2335" s="988" t="s">
        <v>5348</v>
      </c>
      <c r="B2335" s="988">
        <v>2.0250321E7</v>
      </c>
      <c r="C2335" s="988" t="s">
        <v>5218</v>
      </c>
      <c r="D2335" s="988">
        <v>1.0</v>
      </c>
      <c r="E2335" s="988">
        <v>2.0</v>
      </c>
    </row>
    <row r="2336">
      <c r="A2336" s="988" t="s">
        <v>5348</v>
      </c>
      <c r="B2336" s="988">
        <v>2.0250322E7</v>
      </c>
      <c r="C2336" s="988" t="s">
        <v>5286</v>
      </c>
      <c r="D2336" s="988">
        <v>1.0</v>
      </c>
      <c r="E2336" s="988">
        <v>5.0</v>
      </c>
    </row>
    <row r="2337">
      <c r="A2337" s="988" t="s">
        <v>5348</v>
      </c>
      <c r="B2337" s="988">
        <v>2.0250323E7</v>
      </c>
      <c r="C2337" s="988" t="s">
        <v>5286</v>
      </c>
      <c r="D2337" s="988">
        <v>1.0</v>
      </c>
      <c r="E2337" s="988">
        <v>2.0</v>
      </c>
    </row>
    <row r="2338">
      <c r="A2338" s="988" t="s">
        <v>5348</v>
      </c>
      <c r="B2338" s="988">
        <v>2.0250324E7</v>
      </c>
      <c r="C2338" s="1063" t="s">
        <v>5216</v>
      </c>
      <c r="D2338" s="988">
        <v>1.0</v>
      </c>
      <c r="E2338" s="988">
        <v>1.0</v>
      </c>
    </row>
    <row r="2339">
      <c r="A2339" s="988" t="s">
        <v>5348</v>
      </c>
      <c r="B2339" s="988">
        <v>2.0250325E7</v>
      </c>
      <c r="C2339" s="1063" t="s">
        <v>5146</v>
      </c>
      <c r="D2339" s="988">
        <v>1.0</v>
      </c>
      <c r="E2339" s="988">
        <v>1.0</v>
      </c>
    </row>
    <row r="2340">
      <c r="A2340" s="988" t="s">
        <v>5348</v>
      </c>
      <c r="B2340" s="988">
        <v>2.0250325E7</v>
      </c>
      <c r="C2340" s="1063" t="s">
        <v>5166</v>
      </c>
      <c r="D2340" s="988">
        <v>1.0</v>
      </c>
      <c r="E2340" s="988">
        <v>1.0</v>
      </c>
    </row>
    <row r="2341">
      <c r="A2341" s="988" t="s">
        <v>5348</v>
      </c>
      <c r="B2341" s="988">
        <v>2.0250326E7</v>
      </c>
      <c r="C2341" s="988" t="s">
        <v>5286</v>
      </c>
      <c r="D2341" s="988">
        <v>1.0</v>
      </c>
      <c r="E2341" s="988">
        <v>11.0</v>
      </c>
    </row>
    <row r="2342">
      <c r="A2342" s="988" t="s">
        <v>5348</v>
      </c>
      <c r="B2342" s="988">
        <v>2.0250326E7</v>
      </c>
      <c r="C2342" s="1063" t="s">
        <v>5146</v>
      </c>
      <c r="D2342" s="988">
        <v>1.0</v>
      </c>
      <c r="E2342" s="988">
        <v>1.0</v>
      </c>
    </row>
    <row r="2343">
      <c r="A2343" s="988" t="s">
        <v>5348</v>
      </c>
      <c r="B2343" s="988">
        <v>2.0250326E7</v>
      </c>
      <c r="C2343" s="988" t="s">
        <v>5218</v>
      </c>
      <c r="D2343" s="988">
        <v>1.0</v>
      </c>
      <c r="E2343" s="988">
        <v>1.0</v>
      </c>
    </row>
    <row r="2344">
      <c r="A2344" s="988" t="s">
        <v>5348</v>
      </c>
      <c r="B2344" s="988">
        <v>2.0250327E7</v>
      </c>
      <c r="C2344" s="988" t="s">
        <v>5286</v>
      </c>
      <c r="D2344" s="988">
        <v>1.0</v>
      </c>
      <c r="E2344" s="988">
        <v>8.0</v>
      </c>
    </row>
    <row r="2345">
      <c r="A2345" s="988" t="s">
        <v>5348</v>
      </c>
      <c r="B2345" s="988">
        <v>2.0250327E7</v>
      </c>
      <c r="C2345" s="988" t="s">
        <v>5218</v>
      </c>
      <c r="D2345" s="988">
        <v>1.0</v>
      </c>
      <c r="E2345" s="988">
        <v>1.0</v>
      </c>
    </row>
    <row r="2346">
      <c r="A2346" s="988" t="s">
        <v>5348</v>
      </c>
      <c r="B2346" s="988">
        <v>2.0250328E7</v>
      </c>
      <c r="C2346" s="988" t="s">
        <v>5286</v>
      </c>
      <c r="D2346" s="988">
        <v>1.0</v>
      </c>
      <c r="E2346" s="988">
        <v>11.0</v>
      </c>
    </row>
    <row r="2347">
      <c r="A2347" s="988" t="s">
        <v>5348</v>
      </c>
      <c r="B2347" s="988">
        <v>2.0250328E7</v>
      </c>
      <c r="C2347" s="1063" t="s">
        <v>5146</v>
      </c>
      <c r="D2347" s="988">
        <v>1.0</v>
      </c>
      <c r="E2347" s="988">
        <v>1.0</v>
      </c>
    </row>
    <row r="2348">
      <c r="A2348" s="988" t="s">
        <v>5348</v>
      </c>
      <c r="B2348" s="988">
        <v>2.0250328E7</v>
      </c>
      <c r="C2348" s="988" t="s">
        <v>5218</v>
      </c>
      <c r="D2348" s="988">
        <v>1.0</v>
      </c>
      <c r="E2348" s="988">
        <v>1.0</v>
      </c>
    </row>
    <row r="2349">
      <c r="A2349" s="988" t="s">
        <v>5348</v>
      </c>
      <c r="B2349" s="988">
        <v>2.0250328E7</v>
      </c>
      <c r="C2349" s="1063" t="s">
        <v>5178</v>
      </c>
      <c r="D2349" s="988">
        <v>1.0</v>
      </c>
      <c r="E2349" s="988">
        <v>1.0</v>
      </c>
    </row>
    <row r="2350">
      <c r="A2350" s="988" t="s">
        <v>5348</v>
      </c>
      <c r="B2350" s="988">
        <v>2.0250329E7</v>
      </c>
      <c r="C2350" s="988" t="s">
        <v>164</v>
      </c>
      <c r="D2350" s="988">
        <v>1.0</v>
      </c>
      <c r="E2350" s="988">
        <v>1.0</v>
      </c>
    </row>
    <row r="2351">
      <c r="A2351" s="988" t="s">
        <v>5348</v>
      </c>
      <c r="B2351" s="988">
        <v>2.025033E7</v>
      </c>
      <c r="C2351" s="988" t="s">
        <v>5286</v>
      </c>
      <c r="D2351" s="988">
        <v>1.0</v>
      </c>
      <c r="E2351" s="988">
        <v>3.0</v>
      </c>
    </row>
    <row r="2352">
      <c r="A2352" s="988" t="s">
        <v>5348</v>
      </c>
      <c r="B2352" s="988">
        <v>2.025033E7</v>
      </c>
      <c r="C2352" s="988" t="s">
        <v>5218</v>
      </c>
      <c r="D2352" s="988">
        <v>1.0</v>
      </c>
      <c r="E2352" s="988">
        <v>1.0</v>
      </c>
    </row>
    <row r="2353">
      <c r="A2353" s="988" t="s">
        <v>5348</v>
      </c>
      <c r="B2353" s="988">
        <v>2.0250331E7</v>
      </c>
      <c r="C2353" s="988" t="s">
        <v>5286</v>
      </c>
      <c r="D2353" s="988">
        <v>1.0</v>
      </c>
      <c r="E2353" s="988">
        <v>9.0</v>
      </c>
    </row>
    <row r="2354">
      <c r="A2354" s="988" t="s">
        <v>5348</v>
      </c>
      <c r="B2354" s="988">
        <v>2.0250331E7</v>
      </c>
      <c r="C2354" s="988" t="s">
        <v>5218</v>
      </c>
      <c r="D2354" s="988">
        <v>1.0</v>
      </c>
      <c r="E2354" s="988">
        <v>2.0</v>
      </c>
    </row>
    <row r="2355">
      <c r="A2355" s="988" t="s">
        <v>5348</v>
      </c>
      <c r="B2355" s="988">
        <v>2.0250403E7</v>
      </c>
      <c r="C2355" s="988" t="s">
        <v>164</v>
      </c>
      <c r="D2355" s="988">
        <v>1.0</v>
      </c>
      <c r="E2355" s="988">
        <v>2.0</v>
      </c>
    </row>
    <row r="2356">
      <c r="A2356" s="988" t="s">
        <v>5348</v>
      </c>
      <c r="B2356" s="988">
        <v>2.0250404E7</v>
      </c>
      <c r="C2356" s="988" t="s">
        <v>5286</v>
      </c>
      <c r="D2356" s="988">
        <v>1.0</v>
      </c>
      <c r="E2356" s="988">
        <v>10.0</v>
      </c>
    </row>
    <row r="2357">
      <c r="A2357" s="988" t="s">
        <v>5348</v>
      </c>
      <c r="B2357" s="988">
        <v>2.0250404E7</v>
      </c>
      <c r="C2357" s="988" t="s">
        <v>164</v>
      </c>
      <c r="D2357" s="988">
        <v>1.0</v>
      </c>
      <c r="E2357" s="988">
        <v>1.0</v>
      </c>
    </row>
    <row r="2358">
      <c r="A2358" s="988" t="s">
        <v>5348</v>
      </c>
      <c r="B2358" s="988">
        <v>2.0250405E7</v>
      </c>
      <c r="C2358" s="988" t="s">
        <v>5286</v>
      </c>
      <c r="D2358" s="988">
        <v>1.0</v>
      </c>
      <c r="E2358" s="988">
        <v>5.0</v>
      </c>
    </row>
    <row r="2359">
      <c r="A2359" s="988" t="s">
        <v>5348</v>
      </c>
      <c r="B2359" s="988">
        <v>2.0250405E7</v>
      </c>
      <c r="C2359" s="988" t="s">
        <v>164</v>
      </c>
      <c r="D2359" s="988">
        <v>1.0</v>
      </c>
      <c r="E2359" s="988">
        <v>1.0</v>
      </c>
    </row>
    <row r="2360">
      <c r="A2360" s="988" t="s">
        <v>5348</v>
      </c>
      <c r="B2360" s="988">
        <v>2.0250406E7</v>
      </c>
      <c r="C2360" s="988" t="s">
        <v>5286</v>
      </c>
      <c r="D2360" s="988">
        <v>1.0</v>
      </c>
      <c r="E2360" s="988">
        <v>3.0</v>
      </c>
    </row>
    <row r="2361">
      <c r="A2361" s="988" t="s">
        <v>5348</v>
      </c>
      <c r="B2361" s="988">
        <v>2.0250406E7</v>
      </c>
      <c r="C2361" s="988" t="s">
        <v>164</v>
      </c>
      <c r="D2361" s="988">
        <v>1.0</v>
      </c>
      <c r="E2361" s="988">
        <v>1.0</v>
      </c>
    </row>
    <row r="2362">
      <c r="A2362" s="988" t="s">
        <v>5348</v>
      </c>
      <c r="B2362" s="988">
        <v>2.0250407E7</v>
      </c>
      <c r="C2362" s="988" t="s">
        <v>5286</v>
      </c>
      <c r="D2362" s="988">
        <v>1.0</v>
      </c>
      <c r="E2362" s="988">
        <v>5.0</v>
      </c>
    </row>
    <row r="2363">
      <c r="A2363" s="988" t="s">
        <v>5348</v>
      </c>
      <c r="B2363" s="988">
        <v>2.0250407E7</v>
      </c>
      <c r="C2363" s="988" t="s">
        <v>5218</v>
      </c>
      <c r="D2363" s="988">
        <v>1.0</v>
      </c>
      <c r="E2363" s="988">
        <v>1.0</v>
      </c>
    </row>
    <row r="2364">
      <c r="A2364" s="988" t="s">
        <v>5348</v>
      </c>
      <c r="B2364" s="988">
        <v>2.0250409E7</v>
      </c>
      <c r="C2364" s="988" t="s">
        <v>5286</v>
      </c>
      <c r="D2364" s="988">
        <v>1.0</v>
      </c>
      <c r="E2364" s="988">
        <v>8.0</v>
      </c>
    </row>
    <row r="2365">
      <c r="A2365" s="988" t="s">
        <v>5348</v>
      </c>
      <c r="B2365" s="988">
        <v>2.0250409E7</v>
      </c>
      <c r="C2365" s="988" t="s">
        <v>164</v>
      </c>
      <c r="D2365" s="988">
        <v>1.0</v>
      </c>
      <c r="E2365" s="988">
        <v>1.0</v>
      </c>
    </row>
    <row r="2366">
      <c r="A2366" s="988" t="s">
        <v>5348</v>
      </c>
      <c r="B2366" s="988">
        <v>2.025041E7</v>
      </c>
      <c r="C2366" s="988" t="s">
        <v>5286</v>
      </c>
      <c r="D2366" s="988">
        <v>1.0</v>
      </c>
      <c r="E2366" s="988">
        <v>10.0</v>
      </c>
    </row>
    <row r="2367">
      <c r="A2367" s="988" t="s">
        <v>5348</v>
      </c>
      <c r="B2367" s="988">
        <v>2.0250411E7</v>
      </c>
      <c r="C2367" s="988" t="s">
        <v>164</v>
      </c>
      <c r="D2367" s="988">
        <v>1.0</v>
      </c>
      <c r="E2367" s="988">
        <v>2.0</v>
      </c>
    </row>
    <row r="2368">
      <c r="A2368" s="988" t="s">
        <v>5348</v>
      </c>
      <c r="B2368" s="988">
        <v>2.0250411E7</v>
      </c>
      <c r="C2368" s="1063" t="s">
        <v>5182</v>
      </c>
      <c r="D2368" s="988">
        <v>1.0</v>
      </c>
      <c r="E2368" s="988">
        <v>1.0</v>
      </c>
    </row>
    <row r="2369">
      <c r="A2369" s="988" t="s">
        <v>5348</v>
      </c>
      <c r="B2369" s="988">
        <v>2.0250411E7</v>
      </c>
      <c r="C2369" s="988" t="s">
        <v>5218</v>
      </c>
      <c r="D2369" s="988">
        <v>1.0</v>
      </c>
      <c r="E2369" s="988">
        <v>1.0</v>
      </c>
    </row>
    <row r="2370">
      <c r="A2370" s="988" t="s">
        <v>5348</v>
      </c>
      <c r="B2370" s="988">
        <v>2.0250412E7</v>
      </c>
      <c r="C2370" s="988" t="s">
        <v>5286</v>
      </c>
      <c r="D2370" s="988">
        <v>1.0</v>
      </c>
      <c r="E2370" s="988">
        <v>7.0</v>
      </c>
    </row>
    <row r="2371">
      <c r="A2371" s="988" t="s">
        <v>5348</v>
      </c>
      <c r="B2371" s="988">
        <v>2.0250413E7</v>
      </c>
      <c r="C2371" s="988" t="s">
        <v>5286</v>
      </c>
      <c r="D2371" s="988">
        <v>1.0</v>
      </c>
      <c r="E2371" s="988">
        <v>1.0</v>
      </c>
    </row>
    <row r="2372">
      <c r="A2372" s="988" t="s">
        <v>5348</v>
      </c>
      <c r="B2372" s="988">
        <v>2.0250414E7</v>
      </c>
      <c r="C2372" s="1063" t="s">
        <v>5146</v>
      </c>
      <c r="D2372" s="988">
        <v>1.0</v>
      </c>
      <c r="E2372" s="988">
        <v>1.0</v>
      </c>
    </row>
    <row r="2373">
      <c r="A2373" s="988" t="s">
        <v>5348</v>
      </c>
      <c r="B2373" s="988">
        <v>2.0250415E7</v>
      </c>
      <c r="C2373" s="988" t="s">
        <v>5286</v>
      </c>
      <c r="D2373" s="988">
        <v>1.0</v>
      </c>
      <c r="E2373" s="988">
        <v>11.0</v>
      </c>
    </row>
    <row r="2374">
      <c r="A2374" s="988" t="s">
        <v>5348</v>
      </c>
      <c r="B2374" s="988">
        <v>2.0250417E7</v>
      </c>
      <c r="C2374" s="988" t="s">
        <v>164</v>
      </c>
      <c r="D2374" s="988">
        <v>1.0</v>
      </c>
      <c r="E2374" s="988">
        <v>2.0</v>
      </c>
    </row>
    <row r="2375">
      <c r="A2375" s="988" t="s">
        <v>5348</v>
      </c>
      <c r="B2375" s="988">
        <v>2.0250417E7</v>
      </c>
      <c r="C2375" s="988" t="s">
        <v>5218</v>
      </c>
      <c r="D2375" s="988">
        <v>1.0</v>
      </c>
      <c r="E2375" s="988">
        <v>1.0</v>
      </c>
    </row>
    <row r="2376">
      <c r="A2376" s="988" t="s">
        <v>5348</v>
      </c>
      <c r="B2376" s="988">
        <v>2.0250418E7</v>
      </c>
      <c r="C2376" s="988" t="s">
        <v>5286</v>
      </c>
      <c r="D2376" s="988">
        <v>1.0</v>
      </c>
      <c r="E2376" s="988">
        <v>4.0</v>
      </c>
    </row>
    <row r="2377">
      <c r="A2377" s="988" t="s">
        <v>5348</v>
      </c>
      <c r="B2377" s="988">
        <v>2.0250419E7</v>
      </c>
      <c r="C2377" s="988" t="s">
        <v>5286</v>
      </c>
      <c r="D2377" s="988">
        <v>1.0</v>
      </c>
      <c r="E2377" s="988">
        <v>1.0</v>
      </c>
    </row>
    <row r="2378">
      <c r="A2378" s="988" t="s">
        <v>5348</v>
      </c>
      <c r="B2378" s="988">
        <v>2.025042E7</v>
      </c>
      <c r="C2378" s="988" t="s">
        <v>5286</v>
      </c>
      <c r="D2378" s="988">
        <v>1.0</v>
      </c>
      <c r="E2378" s="988">
        <v>6.0</v>
      </c>
    </row>
    <row r="2379">
      <c r="A2379" s="988" t="s">
        <v>5348</v>
      </c>
      <c r="B2379" s="988">
        <v>2.0250421E7</v>
      </c>
      <c r="C2379" s="988" t="s">
        <v>5286</v>
      </c>
      <c r="D2379" s="988">
        <v>1.0</v>
      </c>
      <c r="E2379" s="988">
        <v>6.0</v>
      </c>
    </row>
    <row r="2380">
      <c r="A2380" s="988" t="s">
        <v>5348</v>
      </c>
      <c r="B2380" s="988">
        <v>2.0250421E7</v>
      </c>
      <c r="C2380" s="988" t="s">
        <v>164</v>
      </c>
      <c r="D2380" s="988">
        <v>1.0</v>
      </c>
      <c r="E2380" s="988">
        <v>1.0</v>
      </c>
    </row>
    <row r="2381">
      <c r="A2381" s="988" t="s">
        <v>5348</v>
      </c>
      <c r="B2381" s="988">
        <v>2.0250421E7</v>
      </c>
      <c r="C2381" s="1063" t="s">
        <v>5146</v>
      </c>
      <c r="D2381" s="988">
        <v>1.0</v>
      </c>
      <c r="E2381" s="988">
        <v>1.0</v>
      </c>
    </row>
    <row r="2382">
      <c r="A2382" s="988" t="s">
        <v>5348</v>
      </c>
      <c r="B2382" s="988">
        <v>2.0250421E7</v>
      </c>
      <c r="C2382" s="988" t="s">
        <v>5218</v>
      </c>
      <c r="D2382" s="988">
        <v>1.0</v>
      </c>
      <c r="E2382" s="988">
        <v>1.0</v>
      </c>
    </row>
    <row r="2383">
      <c r="A2383" s="988" t="s">
        <v>5348</v>
      </c>
      <c r="B2383" s="988">
        <v>2.0250422E7</v>
      </c>
      <c r="C2383" s="988" t="s">
        <v>164</v>
      </c>
      <c r="D2383" s="988">
        <v>1.0</v>
      </c>
      <c r="E2383" s="988">
        <v>2.0</v>
      </c>
    </row>
    <row r="2384">
      <c r="A2384" s="988" t="s">
        <v>5348</v>
      </c>
      <c r="B2384" s="988">
        <v>2.0250423E7</v>
      </c>
      <c r="C2384" s="988" t="s">
        <v>5286</v>
      </c>
      <c r="D2384" s="988">
        <v>1.0</v>
      </c>
      <c r="E2384" s="988">
        <v>9.0</v>
      </c>
    </row>
    <row r="2385">
      <c r="A2385" s="988" t="s">
        <v>5348</v>
      </c>
      <c r="B2385" s="988">
        <v>2.0250423E7</v>
      </c>
      <c r="C2385" s="1063" t="s">
        <v>5166</v>
      </c>
      <c r="D2385" s="988">
        <v>1.0</v>
      </c>
      <c r="E2385" s="988">
        <v>1.0</v>
      </c>
    </row>
    <row r="2386">
      <c r="A2386" s="988" t="s">
        <v>5348</v>
      </c>
      <c r="B2386" s="988">
        <v>2.0250423E7</v>
      </c>
      <c r="C2386" s="1063" t="s">
        <v>5182</v>
      </c>
      <c r="D2386" s="988">
        <v>1.0</v>
      </c>
      <c r="E2386" s="988">
        <v>1.0</v>
      </c>
    </row>
    <row r="2387">
      <c r="A2387" s="988" t="s">
        <v>5348</v>
      </c>
      <c r="B2387" s="988">
        <v>2.0250424E7</v>
      </c>
      <c r="C2387" s="988" t="s">
        <v>5286</v>
      </c>
      <c r="D2387" s="988">
        <v>1.0</v>
      </c>
      <c r="E2387" s="988">
        <v>10.0</v>
      </c>
    </row>
    <row r="2388">
      <c r="A2388" s="988" t="s">
        <v>5348</v>
      </c>
      <c r="B2388" s="988">
        <v>2.0250425E7</v>
      </c>
      <c r="C2388" s="988" t="s">
        <v>5286</v>
      </c>
      <c r="D2388" s="988">
        <v>1.0</v>
      </c>
      <c r="E2388" s="988">
        <v>16.0</v>
      </c>
    </row>
    <row r="2389">
      <c r="A2389" s="988" t="s">
        <v>5348</v>
      </c>
      <c r="B2389" s="988">
        <v>2.0250425E7</v>
      </c>
      <c r="C2389" s="1063" t="s">
        <v>5166</v>
      </c>
      <c r="D2389" s="988">
        <v>1.0</v>
      </c>
      <c r="E2389" s="988">
        <v>1.0</v>
      </c>
    </row>
    <row r="2390">
      <c r="A2390" s="988" t="s">
        <v>5348</v>
      </c>
      <c r="B2390" s="988">
        <v>2.0250425E7</v>
      </c>
      <c r="C2390" s="1063" t="s">
        <v>5216</v>
      </c>
      <c r="D2390" s="988">
        <v>1.0</v>
      </c>
      <c r="E2390" s="988">
        <v>1.0</v>
      </c>
    </row>
    <row r="2391">
      <c r="A2391" s="988" t="s">
        <v>5348</v>
      </c>
      <c r="B2391" s="988">
        <v>2.0250425E7</v>
      </c>
      <c r="C2391" s="988" t="s">
        <v>5218</v>
      </c>
      <c r="D2391" s="988">
        <v>1.0</v>
      </c>
      <c r="E2391" s="988">
        <v>1.0</v>
      </c>
    </row>
    <row r="2392">
      <c r="A2392" s="988" t="s">
        <v>5348</v>
      </c>
      <c r="B2392" s="988">
        <v>2.0250425E7</v>
      </c>
      <c r="C2392" s="1063" t="s">
        <v>5178</v>
      </c>
      <c r="D2392" s="988">
        <v>1.0</v>
      </c>
      <c r="E2392" s="988">
        <v>1.0</v>
      </c>
    </row>
    <row r="2393">
      <c r="A2393" s="988" t="s">
        <v>5348</v>
      </c>
      <c r="B2393" s="988">
        <v>2.0250426E7</v>
      </c>
      <c r="C2393" s="988" t="s">
        <v>5286</v>
      </c>
      <c r="D2393" s="988">
        <v>1.0</v>
      </c>
      <c r="E2393" s="988">
        <v>5.0</v>
      </c>
    </row>
    <row r="2394">
      <c r="A2394" s="988" t="s">
        <v>5348</v>
      </c>
      <c r="B2394" s="988">
        <v>2.0250427E7</v>
      </c>
      <c r="C2394" s="988" t="s">
        <v>5286</v>
      </c>
      <c r="D2394" s="988">
        <v>1.0</v>
      </c>
      <c r="E2394" s="988">
        <v>6.0</v>
      </c>
    </row>
    <row r="2395">
      <c r="A2395" s="988" t="s">
        <v>5348</v>
      </c>
      <c r="B2395" s="988">
        <v>2.0250428E7</v>
      </c>
      <c r="C2395" s="988" t="s">
        <v>5286</v>
      </c>
      <c r="D2395" s="988">
        <v>1.0</v>
      </c>
      <c r="E2395" s="988">
        <v>9.0</v>
      </c>
    </row>
    <row r="2396">
      <c r="A2396" s="988" t="s">
        <v>5348</v>
      </c>
      <c r="B2396" s="988">
        <v>2.0250428E7</v>
      </c>
      <c r="C2396" s="1063" t="s">
        <v>5182</v>
      </c>
      <c r="D2396" s="988">
        <v>1.0</v>
      </c>
      <c r="E2396" s="988">
        <v>1.0</v>
      </c>
    </row>
    <row r="2397">
      <c r="A2397" s="988" t="s">
        <v>5348</v>
      </c>
      <c r="B2397" s="988">
        <v>2.0250429E7</v>
      </c>
      <c r="C2397" s="988" t="s">
        <v>5286</v>
      </c>
      <c r="D2397" s="988">
        <v>1.0</v>
      </c>
      <c r="E2397" s="988">
        <v>11.0</v>
      </c>
    </row>
    <row r="2398">
      <c r="A2398" s="988" t="s">
        <v>5348</v>
      </c>
      <c r="B2398" s="988">
        <v>2.0250429E7</v>
      </c>
      <c r="C2398" s="988" t="s">
        <v>5218</v>
      </c>
      <c r="D2398" s="988">
        <v>1.0</v>
      </c>
      <c r="E2398" s="988">
        <v>1.0</v>
      </c>
    </row>
    <row r="2399">
      <c r="A2399" s="988" t="s">
        <v>5348</v>
      </c>
      <c r="B2399" s="988">
        <v>2.0250501E7</v>
      </c>
      <c r="C2399" s="988" t="s">
        <v>5286</v>
      </c>
      <c r="D2399" s="988">
        <v>1.0</v>
      </c>
      <c r="E2399" s="988">
        <v>8.0</v>
      </c>
    </row>
    <row r="2400">
      <c r="A2400" s="988" t="s">
        <v>5348</v>
      </c>
      <c r="B2400" s="988">
        <v>2.0250502E7</v>
      </c>
      <c r="C2400" s="988" t="s">
        <v>164</v>
      </c>
      <c r="D2400" s="988">
        <v>1.0</v>
      </c>
      <c r="E2400" s="988">
        <v>2.0</v>
      </c>
    </row>
    <row r="2401">
      <c r="A2401" s="988" t="s">
        <v>5348</v>
      </c>
      <c r="B2401" s="988">
        <v>2.0250503E7</v>
      </c>
      <c r="C2401" s="988" t="s">
        <v>5286</v>
      </c>
      <c r="D2401" s="988">
        <v>1.0</v>
      </c>
      <c r="E2401" s="988">
        <v>2.0</v>
      </c>
    </row>
    <row r="2402">
      <c r="A2402" s="988" t="s">
        <v>5348</v>
      </c>
      <c r="B2402" s="988">
        <v>2.0250503E7</v>
      </c>
      <c r="C2402" s="988" t="s">
        <v>164</v>
      </c>
      <c r="D2402" s="988">
        <v>1.0</v>
      </c>
      <c r="E2402" s="988">
        <v>1.0</v>
      </c>
    </row>
    <row r="2403">
      <c r="A2403" s="988" t="s">
        <v>5348</v>
      </c>
      <c r="B2403" s="988">
        <v>2.0250505E7</v>
      </c>
      <c r="C2403" s="988" t="s">
        <v>5286</v>
      </c>
      <c r="D2403" s="988">
        <v>1.0</v>
      </c>
      <c r="E2403" s="988">
        <v>6.0</v>
      </c>
    </row>
    <row r="2404">
      <c r="A2404" s="988" t="s">
        <v>5348</v>
      </c>
      <c r="B2404" s="988">
        <v>2.0250507E7</v>
      </c>
      <c r="C2404" s="988" t="s">
        <v>5218</v>
      </c>
      <c r="D2404" s="988">
        <v>1.0</v>
      </c>
      <c r="E2404" s="988">
        <v>1.0</v>
      </c>
    </row>
    <row r="2405">
      <c r="A2405" s="988" t="s">
        <v>5348</v>
      </c>
      <c r="B2405" s="988">
        <v>2.0250508E7</v>
      </c>
      <c r="C2405" s="988" t="s">
        <v>164</v>
      </c>
      <c r="D2405" s="988">
        <v>1.0</v>
      </c>
      <c r="E2405" s="988">
        <v>1.0</v>
      </c>
    </row>
    <row r="2406">
      <c r="A2406" s="988" t="s">
        <v>5348</v>
      </c>
      <c r="B2406" s="988">
        <v>2.0250508E7</v>
      </c>
      <c r="C2406" s="1063" t="s">
        <v>5182</v>
      </c>
      <c r="D2406" s="988">
        <v>1.0</v>
      </c>
      <c r="E2406" s="988">
        <v>1.0</v>
      </c>
    </row>
    <row r="2407">
      <c r="A2407" s="988" t="s">
        <v>5348</v>
      </c>
      <c r="B2407" s="988">
        <v>2.0250508E7</v>
      </c>
      <c r="C2407" s="988" t="s">
        <v>5218</v>
      </c>
      <c r="D2407" s="988">
        <v>1.0</v>
      </c>
      <c r="E2407" s="988">
        <v>1.0</v>
      </c>
    </row>
    <row r="2408">
      <c r="A2408" s="988" t="s">
        <v>5348</v>
      </c>
      <c r="B2408" s="988">
        <v>2.0250509E7</v>
      </c>
      <c r="C2408" s="988" t="s">
        <v>5286</v>
      </c>
      <c r="D2408" s="988">
        <v>1.0</v>
      </c>
      <c r="E2408" s="988">
        <v>11.0</v>
      </c>
    </row>
    <row r="2409">
      <c r="A2409" s="988" t="s">
        <v>5348</v>
      </c>
      <c r="B2409" s="988">
        <v>2.0250509E7</v>
      </c>
      <c r="C2409" s="988" t="s">
        <v>5218</v>
      </c>
      <c r="D2409" s="988">
        <v>1.0</v>
      </c>
      <c r="E2409" s="988">
        <v>1.0</v>
      </c>
    </row>
    <row r="2410">
      <c r="A2410" s="988" t="s">
        <v>5348</v>
      </c>
      <c r="B2410" s="988">
        <v>2.025051E7</v>
      </c>
      <c r="C2410" s="988" t="s">
        <v>5286</v>
      </c>
      <c r="D2410" s="988">
        <v>1.0</v>
      </c>
      <c r="E2410" s="988">
        <v>2.0</v>
      </c>
    </row>
    <row r="2411">
      <c r="A2411" s="988" t="s">
        <v>5348</v>
      </c>
      <c r="B2411" s="988">
        <v>2.0250511E7</v>
      </c>
      <c r="C2411" s="988" t="s">
        <v>5286</v>
      </c>
      <c r="D2411" s="988">
        <v>1.0</v>
      </c>
      <c r="E2411" s="988">
        <v>4.0</v>
      </c>
    </row>
    <row r="2412">
      <c r="A2412" s="988" t="s">
        <v>5348</v>
      </c>
      <c r="B2412" s="988">
        <v>2.0250512E7</v>
      </c>
      <c r="C2412" s="988" t="s">
        <v>5286</v>
      </c>
      <c r="D2412" s="988">
        <v>1.0</v>
      </c>
      <c r="E2412" s="988">
        <v>5.0</v>
      </c>
    </row>
    <row r="2413">
      <c r="A2413" s="988" t="s">
        <v>5348</v>
      </c>
      <c r="B2413" s="988">
        <v>2.0250514E7</v>
      </c>
      <c r="C2413" s="988" t="s">
        <v>5286</v>
      </c>
      <c r="D2413" s="988">
        <v>1.0</v>
      </c>
      <c r="E2413" s="988">
        <v>8.0</v>
      </c>
    </row>
    <row r="2414">
      <c r="A2414" s="988" t="s">
        <v>5348</v>
      </c>
      <c r="B2414" s="988">
        <v>2.0250514E7</v>
      </c>
      <c r="C2414" s="988" t="s">
        <v>5218</v>
      </c>
      <c r="D2414" s="988">
        <v>1.0</v>
      </c>
      <c r="E2414" s="988">
        <v>1.0</v>
      </c>
    </row>
    <row r="2415">
      <c r="A2415" s="988" t="s">
        <v>5348</v>
      </c>
      <c r="B2415" s="988">
        <v>2.0250515E7</v>
      </c>
      <c r="C2415" s="988" t="s">
        <v>5286</v>
      </c>
      <c r="D2415" s="988">
        <v>1.0</v>
      </c>
      <c r="E2415" s="988">
        <v>6.0</v>
      </c>
    </row>
    <row r="2416">
      <c r="A2416" s="988" t="s">
        <v>5348</v>
      </c>
      <c r="B2416" s="988">
        <v>2.0250515E7</v>
      </c>
      <c r="C2416" s="988" t="s">
        <v>5218</v>
      </c>
      <c r="D2416" s="988">
        <v>1.0</v>
      </c>
      <c r="E2416" s="988">
        <v>1.0</v>
      </c>
    </row>
    <row r="2417">
      <c r="A2417" s="988" t="s">
        <v>5348</v>
      </c>
      <c r="B2417" s="988">
        <v>2.0250516E7</v>
      </c>
      <c r="C2417" s="988" t="s">
        <v>5286</v>
      </c>
      <c r="D2417" s="988">
        <v>1.0</v>
      </c>
      <c r="E2417" s="988">
        <v>7.0</v>
      </c>
    </row>
    <row r="2418">
      <c r="A2418" s="988" t="s">
        <v>5348</v>
      </c>
      <c r="B2418" s="988">
        <v>2.0250516E7</v>
      </c>
      <c r="C2418" s="988" t="s">
        <v>5194</v>
      </c>
      <c r="D2418" s="988">
        <v>1.0</v>
      </c>
      <c r="E2418" s="988">
        <v>1.0</v>
      </c>
    </row>
    <row r="2419">
      <c r="A2419" s="988" t="s">
        <v>5348</v>
      </c>
      <c r="B2419" s="988">
        <v>2.0250516E7</v>
      </c>
      <c r="C2419" s="988" t="s">
        <v>164</v>
      </c>
      <c r="D2419" s="988">
        <v>1.0</v>
      </c>
      <c r="E2419" s="988">
        <v>1.0</v>
      </c>
    </row>
    <row r="2420">
      <c r="A2420" s="988" t="s">
        <v>5348</v>
      </c>
      <c r="B2420" s="988">
        <v>2.0250518E7</v>
      </c>
      <c r="C2420" s="988" t="s">
        <v>164</v>
      </c>
      <c r="D2420" s="988">
        <v>1.0</v>
      </c>
      <c r="E2420" s="988">
        <v>1.0</v>
      </c>
    </row>
    <row r="2421">
      <c r="A2421" s="988" t="s">
        <v>5348</v>
      </c>
      <c r="B2421" s="988">
        <v>2.0250518E7</v>
      </c>
      <c r="C2421" s="988" t="s">
        <v>5218</v>
      </c>
      <c r="D2421" s="988">
        <v>1.0</v>
      </c>
      <c r="E2421" s="988">
        <v>1.0</v>
      </c>
    </row>
    <row r="2422">
      <c r="A2422" s="988" t="s">
        <v>5348</v>
      </c>
      <c r="B2422" s="988">
        <v>2.0250519E7</v>
      </c>
      <c r="C2422" s="988" t="s">
        <v>5286</v>
      </c>
      <c r="D2422" s="988">
        <v>1.0</v>
      </c>
      <c r="E2422" s="988">
        <v>6.0</v>
      </c>
    </row>
    <row r="2423">
      <c r="A2423" s="988" t="s">
        <v>5348</v>
      </c>
      <c r="B2423" s="988">
        <v>2.0250519E7</v>
      </c>
      <c r="C2423" s="988" t="s">
        <v>164</v>
      </c>
      <c r="D2423" s="988">
        <v>1.0</v>
      </c>
      <c r="E2423" s="988">
        <v>1.0</v>
      </c>
    </row>
    <row r="2424">
      <c r="A2424" s="988" t="s">
        <v>5348</v>
      </c>
      <c r="B2424" s="988">
        <v>2.0250521E7</v>
      </c>
      <c r="C2424" s="988" t="s">
        <v>5286</v>
      </c>
      <c r="D2424" s="988">
        <v>1.0</v>
      </c>
      <c r="E2424" s="988">
        <v>12.0</v>
      </c>
    </row>
    <row r="2425">
      <c r="A2425" s="988" t="s">
        <v>5348</v>
      </c>
      <c r="B2425" s="988">
        <v>2.0250522E7</v>
      </c>
      <c r="C2425" s="988" t="s">
        <v>5286</v>
      </c>
      <c r="D2425" s="988">
        <v>1.0</v>
      </c>
      <c r="E2425" s="988">
        <v>12.0</v>
      </c>
    </row>
    <row r="2426">
      <c r="A2426" s="988" t="s">
        <v>5348</v>
      </c>
      <c r="B2426" s="988">
        <v>2.0250524E7</v>
      </c>
      <c r="C2426" s="988" t="s">
        <v>5286</v>
      </c>
      <c r="D2426" s="988">
        <v>1.0</v>
      </c>
      <c r="E2426" s="988">
        <v>7.0</v>
      </c>
    </row>
    <row r="2427">
      <c r="A2427" s="988" t="s">
        <v>5348</v>
      </c>
      <c r="B2427" s="988">
        <v>2.0250525E7</v>
      </c>
      <c r="C2427" s="988" t="s">
        <v>5286</v>
      </c>
      <c r="D2427" s="988">
        <v>1.0</v>
      </c>
      <c r="E2427" s="988">
        <v>2.0</v>
      </c>
    </row>
    <row r="2428">
      <c r="A2428" s="988" t="s">
        <v>5348</v>
      </c>
      <c r="B2428" s="988">
        <v>2.0250526E7</v>
      </c>
      <c r="C2428" s="988" t="s">
        <v>5286</v>
      </c>
      <c r="D2428" s="988">
        <v>1.0</v>
      </c>
      <c r="E2428" s="988">
        <v>7.0</v>
      </c>
    </row>
    <row r="2429">
      <c r="A2429" s="988" t="s">
        <v>5348</v>
      </c>
      <c r="B2429" s="988">
        <v>2.0250526E7</v>
      </c>
      <c r="C2429" s="988" t="s">
        <v>164</v>
      </c>
      <c r="D2429" s="988">
        <v>1.0</v>
      </c>
      <c r="E2429" s="988">
        <v>2.0</v>
      </c>
    </row>
    <row r="2430">
      <c r="A2430" s="988" t="s">
        <v>5348</v>
      </c>
      <c r="B2430" s="988">
        <v>2.0250527E7</v>
      </c>
      <c r="C2430" s="1063" t="s">
        <v>5226</v>
      </c>
      <c r="D2430" s="988">
        <v>1.0</v>
      </c>
      <c r="E2430" s="988">
        <v>1.0</v>
      </c>
    </row>
    <row r="2431">
      <c r="A2431" s="988" t="s">
        <v>5348</v>
      </c>
      <c r="B2431" s="988">
        <v>2.0250527E7</v>
      </c>
      <c r="C2431" s="988" t="s">
        <v>5218</v>
      </c>
      <c r="D2431" s="988">
        <v>1.0</v>
      </c>
      <c r="E2431" s="988">
        <v>1.0</v>
      </c>
    </row>
    <row r="2432">
      <c r="A2432" s="988" t="s">
        <v>5348</v>
      </c>
      <c r="B2432" s="988">
        <v>2.0250528E7</v>
      </c>
      <c r="C2432" s="988" t="s">
        <v>5286</v>
      </c>
      <c r="D2432" s="988">
        <v>1.0</v>
      </c>
      <c r="E2432" s="988">
        <v>8.0</v>
      </c>
    </row>
    <row r="2433">
      <c r="A2433" s="988" t="s">
        <v>5348</v>
      </c>
      <c r="B2433" s="988">
        <v>2.0250528E7</v>
      </c>
      <c r="C2433" s="988" t="s">
        <v>164</v>
      </c>
      <c r="D2433" s="988">
        <v>1.0</v>
      </c>
      <c r="E2433" s="988">
        <v>1.0</v>
      </c>
    </row>
    <row r="2434">
      <c r="A2434" s="988" t="s">
        <v>5348</v>
      </c>
      <c r="B2434" s="988">
        <v>2.0250528E7</v>
      </c>
      <c r="C2434" s="1063" t="s">
        <v>5182</v>
      </c>
      <c r="D2434" s="988">
        <v>1.0</v>
      </c>
      <c r="E2434" s="988">
        <v>1.0</v>
      </c>
    </row>
    <row r="2435">
      <c r="A2435" s="988" t="s">
        <v>5348</v>
      </c>
      <c r="B2435" s="988">
        <v>2.0250529E7</v>
      </c>
      <c r="C2435" s="988" t="s">
        <v>5286</v>
      </c>
      <c r="D2435" s="988">
        <v>1.0</v>
      </c>
      <c r="E2435" s="988">
        <v>12.0</v>
      </c>
    </row>
    <row r="2436">
      <c r="A2436" s="988" t="s">
        <v>5348</v>
      </c>
      <c r="B2436" s="988">
        <v>2.025053E7</v>
      </c>
      <c r="C2436" s="988" t="s">
        <v>5218</v>
      </c>
      <c r="D2436" s="988">
        <v>1.0</v>
      </c>
      <c r="E2436" s="988">
        <v>1.0</v>
      </c>
    </row>
    <row r="2437">
      <c r="A2437" s="988" t="s">
        <v>5348</v>
      </c>
      <c r="B2437" s="988">
        <v>2.0250531E7</v>
      </c>
      <c r="C2437" s="988" t="s">
        <v>5286</v>
      </c>
      <c r="D2437" s="988">
        <v>1.0</v>
      </c>
      <c r="E2437" s="988">
        <v>8.0</v>
      </c>
    </row>
    <row r="2438">
      <c r="A2438" s="988" t="s">
        <v>5348</v>
      </c>
      <c r="B2438" s="988">
        <v>2.0250601E7</v>
      </c>
      <c r="C2438" s="988" t="s">
        <v>5286</v>
      </c>
      <c r="D2438" s="988">
        <v>1.0</v>
      </c>
      <c r="E2438" s="988">
        <v>2.0</v>
      </c>
    </row>
    <row r="2439">
      <c r="A2439" s="988" t="s">
        <v>5348</v>
      </c>
      <c r="B2439" s="988">
        <v>2.0250603E7</v>
      </c>
      <c r="C2439" s="988" t="s">
        <v>164</v>
      </c>
      <c r="D2439" s="988">
        <v>1.0</v>
      </c>
      <c r="E2439" s="988">
        <v>1.0</v>
      </c>
    </row>
    <row r="2440">
      <c r="A2440" s="988" t="s">
        <v>5348</v>
      </c>
      <c r="B2440" s="988">
        <v>2.0250604E7</v>
      </c>
      <c r="C2440" s="988" t="s">
        <v>5286</v>
      </c>
      <c r="D2440" s="988">
        <v>1.0</v>
      </c>
      <c r="E2440" s="988">
        <v>13.0</v>
      </c>
    </row>
    <row r="2441">
      <c r="A2441" s="988" t="s">
        <v>5348</v>
      </c>
      <c r="B2441" s="988">
        <v>2.0250605E7</v>
      </c>
      <c r="C2441" s="988" t="s">
        <v>5286</v>
      </c>
      <c r="D2441" s="988">
        <v>1.0</v>
      </c>
      <c r="E2441" s="988">
        <v>24.0</v>
      </c>
    </row>
    <row r="2442">
      <c r="A2442" s="988" t="s">
        <v>5348</v>
      </c>
      <c r="B2442" s="988">
        <v>2.0250606E7</v>
      </c>
      <c r="C2442" s="988" t="s">
        <v>5286</v>
      </c>
      <c r="D2442" s="988">
        <v>1.0</v>
      </c>
      <c r="E2442" s="988">
        <v>14.0</v>
      </c>
    </row>
    <row r="2443">
      <c r="A2443" s="988" t="s">
        <v>5348</v>
      </c>
      <c r="B2443" s="988">
        <v>2.0250606E7</v>
      </c>
      <c r="C2443" s="1063" t="s">
        <v>5166</v>
      </c>
      <c r="D2443" s="988">
        <v>1.0</v>
      </c>
      <c r="E2443" s="988">
        <v>1.0</v>
      </c>
    </row>
    <row r="2444">
      <c r="A2444" s="988" t="s">
        <v>5348</v>
      </c>
      <c r="B2444" s="988">
        <v>2.0250606E7</v>
      </c>
      <c r="C2444" s="1063" t="s">
        <v>5182</v>
      </c>
      <c r="D2444" s="988">
        <v>1.0</v>
      </c>
      <c r="E2444" s="988">
        <v>1.0</v>
      </c>
    </row>
    <row r="2445">
      <c r="A2445" s="988" t="s">
        <v>5348</v>
      </c>
      <c r="B2445" s="988">
        <v>2.0250607E7</v>
      </c>
      <c r="C2445" s="988" t="s">
        <v>5286</v>
      </c>
      <c r="D2445" s="988">
        <v>1.0</v>
      </c>
      <c r="E2445" s="988">
        <v>8.0</v>
      </c>
    </row>
    <row r="2446">
      <c r="A2446" s="988" t="s">
        <v>5348</v>
      </c>
      <c r="B2446" s="988">
        <v>2.0250607E7</v>
      </c>
      <c r="C2446" s="988" t="s">
        <v>164</v>
      </c>
      <c r="D2446" s="988">
        <v>1.0</v>
      </c>
      <c r="E2446" s="988">
        <v>1.0</v>
      </c>
    </row>
    <row r="2447">
      <c r="A2447" s="988" t="s">
        <v>5348</v>
      </c>
      <c r="B2447" s="988">
        <v>2.0250608E7</v>
      </c>
      <c r="C2447" s="988" t="s">
        <v>5286</v>
      </c>
      <c r="D2447" s="988">
        <v>1.0</v>
      </c>
      <c r="E2447" s="988">
        <v>6.0</v>
      </c>
    </row>
    <row r="2448">
      <c r="A2448" s="988" t="s">
        <v>5348</v>
      </c>
      <c r="B2448" s="988">
        <v>2.0250609E7</v>
      </c>
      <c r="C2448" s="988" t="s">
        <v>5286</v>
      </c>
      <c r="D2448" s="988">
        <v>1.0</v>
      </c>
      <c r="E2448" s="988">
        <v>13.0</v>
      </c>
    </row>
    <row r="2449">
      <c r="A2449" s="988" t="s">
        <v>5348</v>
      </c>
      <c r="B2449" s="988">
        <v>2.0250609E7</v>
      </c>
      <c r="C2449" s="988" t="s">
        <v>164</v>
      </c>
      <c r="D2449" s="988">
        <v>1.0</v>
      </c>
      <c r="E2449" s="988">
        <v>1.0</v>
      </c>
    </row>
    <row r="2450">
      <c r="A2450" s="988" t="s">
        <v>5348</v>
      </c>
      <c r="B2450" s="988">
        <v>2.025061E7</v>
      </c>
      <c r="C2450" s="988" t="s">
        <v>5286</v>
      </c>
      <c r="D2450" s="988">
        <v>1.0</v>
      </c>
      <c r="E2450" s="988">
        <v>15.0</v>
      </c>
    </row>
    <row r="2451">
      <c r="A2451" s="988" t="s">
        <v>5348</v>
      </c>
      <c r="B2451" s="988">
        <v>2.025061E7</v>
      </c>
      <c r="C2451" s="988" t="s">
        <v>164</v>
      </c>
      <c r="D2451" s="988">
        <v>1.0</v>
      </c>
      <c r="E2451" s="988">
        <v>2.0</v>
      </c>
    </row>
    <row r="2452">
      <c r="A2452" s="988" t="s">
        <v>5348</v>
      </c>
      <c r="B2452" s="988">
        <v>2.025061E7</v>
      </c>
      <c r="C2452" s="1063" t="s">
        <v>5178</v>
      </c>
      <c r="D2452" s="988">
        <v>1.0</v>
      </c>
      <c r="E2452" s="988">
        <v>1.0</v>
      </c>
    </row>
    <row r="2453">
      <c r="A2453" s="988" t="s">
        <v>5348</v>
      </c>
      <c r="B2453" s="988">
        <v>2.0250611E7</v>
      </c>
      <c r="C2453" s="988" t="s">
        <v>5286</v>
      </c>
      <c r="D2453" s="988">
        <v>1.0</v>
      </c>
      <c r="E2453" s="988">
        <v>16.0</v>
      </c>
    </row>
    <row r="2454">
      <c r="A2454" s="988" t="s">
        <v>5348</v>
      </c>
      <c r="B2454" s="988">
        <v>2.0250611E7</v>
      </c>
      <c r="C2454" s="988" t="s">
        <v>164</v>
      </c>
      <c r="D2454" s="988">
        <v>1.0</v>
      </c>
      <c r="E2454" s="988">
        <v>2.0</v>
      </c>
    </row>
    <row r="2455">
      <c r="A2455" s="988" t="s">
        <v>5348</v>
      </c>
      <c r="B2455" s="988">
        <v>2.0250613E7</v>
      </c>
      <c r="C2455" s="988" t="s">
        <v>5286</v>
      </c>
      <c r="D2455" s="988">
        <v>1.0</v>
      </c>
      <c r="E2455" s="988">
        <v>12.0</v>
      </c>
    </row>
    <row r="2456">
      <c r="A2456" s="988" t="s">
        <v>5348</v>
      </c>
      <c r="B2456" s="988">
        <v>2.0250614E7</v>
      </c>
      <c r="C2456" s="988" t="s">
        <v>5286</v>
      </c>
      <c r="D2456" s="988">
        <v>1.0</v>
      </c>
      <c r="E2456" s="988">
        <v>4.0</v>
      </c>
    </row>
    <row r="2457">
      <c r="A2457" s="988" t="s">
        <v>5348</v>
      </c>
      <c r="B2457" s="988">
        <v>2.0250615E7</v>
      </c>
      <c r="C2457" s="988" t="s">
        <v>5286</v>
      </c>
      <c r="D2457" s="988">
        <v>1.0</v>
      </c>
      <c r="E2457" s="988">
        <v>3.0</v>
      </c>
    </row>
    <row r="2458">
      <c r="A2458" s="988" t="s">
        <v>5348</v>
      </c>
      <c r="B2458" s="988">
        <v>2.0250616E7</v>
      </c>
      <c r="C2458" s="988" t="s">
        <v>5286</v>
      </c>
      <c r="D2458" s="988">
        <v>1.0</v>
      </c>
      <c r="E2458" s="988">
        <v>6.0</v>
      </c>
    </row>
    <row r="2459">
      <c r="A2459" s="988" t="s">
        <v>5348</v>
      </c>
      <c r="B2459" s="988">
        <v>2.0250617E7</v>
      </c>
      <c r="C2459" s="988" t="s">
        <v>5218</v>
      </c>
      <c r="D2459" s="988">
        <v>1.0</v>
      </c>
      <c r="E2459" s="988">
        <v>1.0</v>
      </c>
    </row>
    <row r="2460">
      <c r="A2460" s="988" t="s">
        <v>5348</v>
      </c>
      <c r="B2460" s="988">
        <v>2.0250618E7</v>
      </c>
      <c r="C2460" s="988" t="s">
        <v>5286</v>
      </c>
      <c r="D2460" s="988">
        <v>1.0</v>
      </c>
      <c r="E2460" s="988">
        <v>24.0</v>
      </c>
    </row>
    <row r="2461">
      <c r="A2461" s="988" t="s">
        <v>5348</v>
      </c>
      <c r="B2461" s="988">
        <v>2.0250618E7</v>
      </c>
      <c r="C2461" s="988" t="s">
        <v>164</v>
      </c>
      <c r="D2461" s="988">
        <v>1.0</v>
      </c>
      <c r="E2461" s="988">
        <v>1.0</v>
      </c>
    </row>
    <row r="2462">
      <c r="A2462" s="988" t="s">
        <v>5348</v>
      </c>
      <c r="B2462" s="988">
        <v>2.0250619E7</v>
      </c>
      <c r="C2462" s="988" t="s">
        <v>164</v>
      </c>
      <c r="D2462" s="988">
        <v>1.0</v>
      </c>
      <c r="E2462" s="988">
        <v>2.0</v>
      </c>
    </row>
    <row r="2463">
      <c r="A2463" s="988" t="s">
        <v>5348</v>
      </c>
      <c r="B2463" s="988">
        <v>2.0250624E7</v>
      </c>
      <c r="C2463" s="988" t="s">
        <v>164</v>
      </c>
      <c r="D2463" s="988">
        <v>1.0</v>
      </c>
      <c r="E2463" s="988">
        <v>1.0</v>
      </c>
    </row>
    <row r="2464">
      <c r="A2464" s="988" t="s">
        <v>5348</v>
      </c>
      <c r="B2464" s="988">
        <v>2.0250624E7</v>
      </c>
      <c r="C2464" s="988" t="s">
        <v>5218</v>
      </c>
      <c r="D2464" s="988">
        <v>1.0</v>
      </c>
      <c r="E2464" s="988">
        <v>1.0</v>
      </c>
    </row>
    <row r="2465">
      <c r="A2465" s="988" t="s">
        <v>5348</v>
      </c>
      <c r="B2465" s="988">
        <v>2.0250625E7</v>
      </c>
      <c r="C2465" s="988" t="s">
        <v>164</v>
      </c>
      <c r="D2465" s="988">
        <v>1.0</v>
      </c>
      <c r="E2465" s="988">
        <v>1.0</v>
      </c>
    </row>
    <row r="2466">
      <c r="A2466" s="988" t="s">
        <v>5348</v>
      </c>
      <c r="B2466" s="988">
        <v>2.0250625E7</v>
      </c>
      <c r="C2466" s="988" t="s">
        <v>5218</v>
      </c>
      <c r="D2466" s="988">
        <v>1.0</v>
      </c>
      <c r="E2466" s="988">
        <v>1.0</v>
      </c>
    </row>
    <row r="2467">
      <c r="A2467" s="988" t="s">
        <v>5348</v>
      </c>
      <c r="B2467" s="988">
        <v>2.0250627E7</v>
      </c>
      <c r="C2467" s="988" t="s">
        <v>164</v>
      </c>
      <c r="D2467" s="988">
        <v>1.0</v>
      </c>
      <c r="E2467" s="988">
        <v>2.0</v>
      </c>
    </row>
    <row r="2468">
      <c r="A2468" s="988" t="s">
        <v>5348</v>
      </c>
      <c r="B2468" s="988">
        <v>2.0250628E7</v>
      </c>
      <c r="C2468" s="988" t="s">
        <v>164</v>
      </c>
      <c r="D2468" s="988">
        <v>1.0</v>
      </c>
      <c r="E2468" s="988">
        <v>1.0</v>
      </c>
    </row>
    <row r="2469">
      <c r="A2469" s="988" t="s">
        <v>5348</v>
      </c>
      <c r="B2469" s="988">
        <v>2.0250628E7</v>
      </c>
      <c r="C2469" s="988" t="s">
        <v>5218</v>
      </c>
      <c r="D2469" s="988">
        <v>1.0</v>
      </c>
      <c r="E2469" s="988">
        <v>1.0</v>
      </c>
    </row>
    <row r="2470">
      <c r="A2470" s="988" t="s">
        <v>5348</v>
      </c>
      <c r="B2470" s="988">
        <v>2.0250701E7</v>
      </c>
      <c r="C2470" s="988" t="s">
        <v>5286</v>
      </c>
      <c r="D2470" s="988">
        <v>1.0</v>
      </c>
      <c r="E2470" s="988">
        <v>24.0</v>
      </c>
    </row>
    <row r="2471">
      <c r="A2471" s="988" t="s">
        <v>5348</v>
      </c>
      <c r="B2471" s="988">
        <v>2.0250701E7</v>
      </c>
      <c r="C2471" s="988" t="s">
        <v>164</v>
      </c>
      <c r="D2471" s="988">
        <v>1.0</v>
      </c>
      <c r="E2471" s="988">
        <v>1.0</v>
      </c>
    </row>
    <row r="2472">
      <c r="A2472" s="988" t="s">
        <v>5348</v>
      </c>
      <c r="B2472" s="988">
        <v>2.0250702E7</v>
      </c>
      <c r="C2472" s="988" t="s">
        <v>164</v>
      </c>
      <c r="D2472" s="988">
        <v>1.0</v>
      </c>
      <c r="E2472" s="988">
        <v>1.0</v>
      </c>
    </row>
    <row r="2473">
      <c r="A2473" s="988" t="s">
        <v>5348</v>
      </c>
      <c r="B2473" s="988">
        <v>2.0250702E7</v>
      </c>
      <c r="C2473" s="988" t="s">
        <v>5218</v>
      </c>
      <c r="D2473" s="988">
        <v>1.0</v>
      </c>
      <c r="E2473" s="988">
        <v>2.0</v>
      </c>
    </row>
    <row r="2474">
      <c r="A2474" s="988" t="s">
        <v>5348</v>
      </c>
      <c r="B2474" s="988">
        <v>2.0250702E7</v>
      </c>
      <c r="C2474" s="1063" t="s">
        <v>5178</v>
      </c>
      <c r="D2474" s="988">
        <v>1.0</v>
      </c>
      <c r="E2474" s="988">
        <v>2.0</v>
      </c>
    </row>
    <row r="2475">
      <c r="A2475" s="988" t="s">
        <v>5348</v>
      </c>
      <c r="B2475" s="988">
        <v>2.0250703E7</v>
      </c>
      <c r="C2475" s="988" t="s">
        <v>5286</v>
      </c>
      <c r="D2475" s="988">
        <v>1.0</v>
      </c>
      <c r="E2475" s="988">
        <v>45.0</v>
      </c>
    </row>
    <row r="2476">
      <c r="A2476" s="988" t="s">
        <v>5348</v>
      </c>
      <c r="B2476" s="988">
        <v>2.0250703E7</v>
      </c>
      <c r="C2476" s="988" t="s">
        <v>164</v>
      </c>
      <c r="D2476" s="988">
        <v>1.0</v>
      </c>
      <c r="E2476" s="988">
        <v>1.0</v>
      </c>
    </row>
    <row r="2477">
      <c r="A2477" s="988" t="s">
        <v>5348</v>
      </c>
      <c r="B2477" s="988">
        <v>2.0250703E7</v>
      </c>
      <c r="C2477" s="1063" t="s">
        <v>5178</v>
      </c>
      <c r="D2477" s="988">
        <v>1.0</v>
      </c>
      <c r="E2477" s="988">
        <v>1.0</v>
      </c>
    </row>
    <row r="2478">
      <c r="A2478" s="988" t="s">
        <v>5348</v>
      </c>
      <c r="B2478" s="988">
        <v>2.0250705E7</v>
      </c>
      <c r="C2478" s="988" t="s">
        <v>5286</v>
      </c>
      <c r="D2478" s="988">
        <v>1.0</v>
      </c>
      <c r="E2478" s="988">
        <v>35.0</v>
      </c>
    </row>
    <row r="2479">
      <c r="A2479" s="988" t="s">
        <v>5348</v>
      </c>
      <c r="B2479" s="988">
        <v>2.0250706E7</v>
      </c>
      <c r="C2479" s="988" t="s">
        <v>5286</v>
      </c>
      <c r="D2479" s="988">
        <v>1.0</v>
      </c>
      <c r="E2479" s="988">
        <v>27.0</v>
      </c>
    </row>
    <row r="2480">
      <c r="A2480" s="988" t="s">
        <v>5348</v>
      </c>
      <c r="B2480" s="988">
        <v>2.0250707E7</v>
      </c>
      <c r="C2480" s="988" t="s">
        <v>5286</v>
      </c>
      <c r="D2480" s="988">
        <v>1.0</v>
      </c>
      <c r="E2480" s="988">
        <v>30.0</v>
      </c>
    </row>
    <row r="2481">
      <c r="A2481" s="988" t="s">
        <v>5348</v>
      </c>
      <c r="B2481" s="988">
        <v>2.0250707E7</v>
      </c>
      <c r="C2481" s="988" t="s">
        <v>164</v>
      </c>
      <c r="D2481" s="988">
        <v>1.0</v>
      </c>
      <c r="E2481" s="988">
        <v>2.0</v>
      </c>
    </row>
    <row r="2482">
      <c r="A2482" s="988" t="s">
        <v>5348</v>
      </c>
      <c r="B2482" s="988">
        <v>2.0250707E7</v>
      </c>
      <c r="C2482" s="988" t="s">
        <v>5218</v>
      </c>
      <c r="D2482" s="988">
        <v>1.0</v>
      </c>
      <c r="E2482" s="988">
        <v>1.0</v>
      </c>
    </row>
    <row r="2483">
      <c r="A2483" s="988" t="s">
        <v>5348</v>
      </c>
      <c r="B2483" s="988">
        <v>2.0250707E7</v>
      </c>
      <c r="C2483" s="1063" t="s">
        <v>5178</v>
      </c>
      <c r="D2483" s="988">
        <v>1.0</v>
      </c>
      <c r="E2483" s="988">
        <v>2.0</v>
      </c>
    </row>
    <row r="2484">
      <c r="A2484" s="988" t="s">
        <v>5348</v>
      </c>
      <c r="B2484" s="988">
        <v>2.0250708E7</v>
      </c>
      <c r="C2484" s="988" t="s">
        <v>5286</v>
      </c>
      <c r="D2484" s="988">
        <v>1.0</v>
      </c>
      <c r="E2484" s="988">
        <v>26.0</v>
      </c>
    </row>
    <row r="2485">
      <c r="A2485" s="988" t="s">
        <v>5348</v>
      </c>
      <c r="B2485" s="988">
        <v>2.0250708E7</v>
      </c>
      <c r="C2485" s="988" t="s">
        <v>5218</v>
      </c>
      <c r="D2485" s="988">
        <v>1.0</v>
      </c>
      <c r="E2485" s="988">
        <v>1.0</v>
      </c>
    </row>
    <row r="2486">
      <c r="A2486" s="988" t="s">
        <v>5348</v>
      </c>
      <c r="B2486" s="988">
        <v>2.025071E7</v>
      </c>
      <c r="C2486" s="1063" t="s">
        <v>5216</v>
      </c>
      <c r="D2486" s="988">
        <v>1.0</v>
      </c>
      <c r="E2486" s="988">
        <v>2.0</v>
      </c>
    </row>
    <row r="2487">
      <c r="A2487" s="988" t="s">
        <v>5348</v>
      </c>
      <c r="B2487" s="988">
        <v>2.0250711E7</v>
      </c>
      <c r="C2487" s="988" t="s">
        <v>164</v>
      </c>
      <c r="D2487" s="988">
        <v>1.0</v>
      </c>
      <c r="E2487" s="988">
        <v>1.0</v>
      </c>
    </row>
    <row r="2488">
      <c r="A2488" s="988" t="s">
        <v>5348</v>
      </c>
      <c r="B2488" s="988">
        <v>2.0250711E7</v>
      </c>
      <c r="C2488" s="1063" t="s">
        <v>5178</v>
      </c>
      <c r="D2488" s="988">
        <v>1.0</v>
      </c>
      <c r="E2488" s="988">
        <v>1.0</v>
      </c>
    </row>
    <row r="2489">
      <c r="A2489" s="988" t="s">
        <v>5348</v>
      </c>
      <c r="B2489" s="988">
        <v>2.0250714E7</v>
      </c>
      <c r="C2489" s="988" t="s">
        <v>164</v>
      </c>
      <c r="D2489" s="988">
        <v>1.0</v>
      </c>
      <c r="E2489" s="988">
        <v>2.0</v>
      </c>
    </row>
    <row r="2490">
      <c r="A2490" s="988" t="s">
        <v>5348</v>
      </c>
      <c r="B2490" s="988">
        <v>2.0250714E7</v>
      </c>
      <c r="C2490" s="988" t="s">
        <v>5218</v>
      </c>
      <c r="D2490" s="988">
        <v>1.0</v>
      </c>
      <c r="E2490" s="988">
        <v>1.0</v>
      </c>
    </row>
    <row r="2491">
      <c r="A2491" s="988" t="s">
        <v>5348</v>
      </c>
      <c r="B2491" s="988">
        <v>2.0250714E7</v>
      </c>
      <c r="C2491" s="1063" t="s">
        <v>5178</v>
      </c>
      <c r="D2491" s="988">
        <v>1.0</v>
      </c>
      <c r="E2491" s="988">
        <v>1.0</v>
      </c>
    </row>
    <row r="2492">
      <c r="A2492" s="988" t="s">
        <v>5348</v>
      </c>
      <c r="B2492" s="988">
        <v>2.0250715E7</v>
      </c>
      <c r="C2492" s="988" t="s">
        <v>164</v>
      </c>
      <c r="D2492" s="988">
        <v>1.0</v>
      </c>
      <c r="E2492" s="988">
        <v>2.0</v>
      </c>
    </row>
    <row r="2493">
      <c r="A2493" s="988" t="s">
        <v>5348</v>
      </c>
      <c r="B2493" s="988">
        <v>2.0250716E7</v>
      </c>
      <c r="C2493" s="988" t="s">
        <v>5218</v>
      </c>
      <c r="D2493" s="988">
        <v>1.0</v>
      </c>
      <c r="E2493" s="988">
        <v>1.0</v>
      </c>
    </row>
    <row r="2494">
      <c r="A2494" s="988" t="s">
        <v>5348</v>
      </c>
      <c r="B2494" s="988">
        <v>2.0250719E7</v>
      </c>
      <c r="C2494" s="1063" t="s">
        <v>5216</v>
      </c>
      <c r="D2494" s="988">
        <v>1.0</v>
      </c>
      <c r="E2494" s="988">
        <v>1.0</v>
      </c>
    </row>
    <row r="2495">
      <c r="A2495" s="988" t="s">
        <v>5348</v>
      </c>
      <c r="B2495" s="988">
        <v>2.0250721E7</v>
      </c>
      <c r="C2495" s="988" t="s">
        <v>164</v>
      </c>
      <c r="D2495" s="988">
        <v>1.0</v>
      </c>
      <c r="E2495" s="988">
        <v>1.0</v>
      </c>
    </row>
    <row r="2496">
      <c r="A2496" s="988" t="s">
        <v>5348</v>
      </c>
      <c r="B2496" s="988">
        <v>2.0250722E7</v>
      </c>
      <c r="C2496" s="988" t="s">
        <v>5286</v>
      </c>
      <c r="D2496" s="988">
        <v>1.0</v>
      </c>
      <c r="E2496" s="988">
        <v>8.0</v>
      </c>
    </row>
    <row r="2497">
      <c r="A2497" s="988" t="s">
        <v>5348</v>
      </c>
      <c r="B2497" s="988">
        <v>2.0250722E7</v>
      </c>
      <c r="C2497" s="988" t="s">
        <v>164</v>
      </c>
      <c r="D2497" s="988">
        <v>1.0</v>
      </c>
      <c r="E2497" s="988">
        <v>1.0</v>
      </c>
    </row>
    <row r="2498">
      <c r="A2498" s="988" t="s">
        <v>5348</v>
      </c>
      <c r="B2498" s="988">
        <v>2.0250724E7</v>
      </c>
      <c r="C2498" s="988" t="s">
        <v>5286</v>
      </c>
      <c r="D2498" s="988">
        <v>1.0</v>
      </c>
      <c r="E2498" s="988">
        <v>28.0</v>
      </c>
    </row>
    <row r="2499">
      <c r="A2499" s="988" t="s">
        <v>5348</v>
      </c>
      <c r="B2499" s="988">
        <v>2.0250724E7</v>
      </c>
      <c r="C2499" s="988" t="s">
        <v>164</v>
      </c>
      <c r="D2499" s="988">
        <v>1.0</v>
      </c>
      <c r="E2499" s="988">
        <v>1.0</v>
      </c>
    </row>
    <row r="2500">
      <c r="A2500" s="988" t="s">
        <v>5348</v>
      </c>
      <c r="B2500" s="988">
        <v>2.0250725E7</v>
      </c>
      <c r="C2500" s="988" t="s">
        <v>5194</v>
      </c>
      <c r="D2500" s="988">
        <v>1.0</v>
      </c>
      <c r="E2500" s="988">
        <v>1.0</v>
      </c>
    </row>
    <row r="2501">
      <c r="A2501" s="988" t="s">
        <v>5348</v>
      </c>
      <c r="B2501" s="988">
        <v>2.0250726E7</v>
      </c>
      <c r="C2501" s="988" t="s">
        <v>5218</v>
      </c>
      <c r="D2501" s="988">
        <v>1.0</v>
      </c>
      <c r="E2501" s="988">
        <v>1.0</v>
      </c>
    </row>
    <row r="2502">
      <c r="A2502" s="988" t="s">
        <v>5348</v>
      </c>
      <c r="B2502" s="988">
        <v>2.0250727E7</v>
      </c>
      <c r="C2502" s="988" t="s">
        <v>5286</v>
      </c>
      <c r="D2502" s="988">
        <v>1.0</v>
      </c>
      <c r="E2502" s="988">
        <v>7.0</v>
      </c>
    </row>
    <row r="2503">
      <c r="A2503" s="988" t="s">
        <v>5348</v>
      </c>
      <c r="B2503" s="988">
        <v>2.0250728E7</v>
      </c>
      <c r="C2503" s="988" t="s">
        <v>5286</v>
      </c>
      <c r="D2503" s="988">
        <v>1.0</v>
      </c>
      <c r="E2503" s="988">
        <v>13.0</v>
      </c>
    </row>
    <row r="2504">
      <c r="A2504" s="988" t="s">
        <v>5348</v>
      </c>
      <c r="B2504" s="988">
        <v>2.0250729E7</v>
      </c>
      <c r="C2504" s="988" t="s">
        <v>5286</v>
      </c>
      <c r="D2504" s="988">
        <v>1.0</v>
      </c>
      <c r="E2504" s="988">
        <v>7.0</v>
      </c>
    </row>
    <row r="2505">
      <c r="A2505" s="988" t="s">
        <v>5348</v>
      </c>
      <c r="B2505" s="988">
        <v>2.0250729E7</v>
      </c>
      <c r="C2505" s="1063" t="s">
        <v>5178</v>
      </c>
      <c r="D2505" s="988">
        <v>1.0</v>
      </c>
      <c r="E2505" s="988">
        <v>1.0</v>
      </c>
    </row>
    <row r="2506">
      <c r="A2506" s="988" t="s">
        <v>5348</v>
      </c>
      <c r="B2506" s="988">
        <v>2.0250731E7</v>
      </c>
      <c r="C2506" s="1063" t="s">
        <v>5216</v>
      </c>
      <c r="D2506" s="988">
        <v>1.0</v>
      </c>
      <c r="E2506" s="988">
        <v>1.0</v>
      </c>
    </row>
    <row r="2507">
      <c r="A2507" s="988" t="s">
        <v>5348</v>
      </c>
      <c r="B2507" s="988">
        <v>2.0250803E7</v>
      </c>
      <c r="C2507" s="988" t="s">
        <v>5286</v>
      </c>
      <c r="D2507" s="988">
        <v>1.0</v>
      </c>
      <c r="E2507" s="988">
        <v>1.0</v>
      </c>
    </row>
    <row r="2508">
      <c r="A2508" s="988" t="s">
        <v>5348</v>
      </c>
      <c r="B2508" s="988">
        <v>2.0250804E7</v>
      </c>
      <c r="C2508" s="1063" t="s">
        <v>5166</v>
      </c>
      <c r="D2508" s="988">
        <v>1.0</v>
      </c>
      <c r="E2508" s="988">
        <v>1.0</v>
      </c>
    </row>
    <row r="2509">
      <c r="A2509" s="988" t="s">
        <v>5348</v>
      </c>
      <c r="B2509" s="988">
        <v>2.0250805E7</v>
      </c>
      <c r="C2509" s="988" t="s">
        <v>5286</v>
      </c>
      <c r="D2509" s="988">
        <v>1.0</v>
      </c>
      <c r="E2509" s="988">
        <v>7.0</v>
      </c>
    </row>
    <row r="2510">
      <c r="A2510" s="988" t="s">
        <v>5348</v>
      </c>
      <c r="B2510" s="988">
        <v>2.0250806E7</v>
      </c>
      <c r="C2510" s="1063" t="s">
        <v>5146</v>
      </c>
      <c r="D2510" s="988">
        <v>1.0</v>
      </c>
      <c r="E2510" s="988">
        <v>1.0</v>
      </c>
    </row>
    <row r="2511">
      <c r="A2511" s="988" t="s">
        <v>5348</v>
      </c>
      <c r="B2511" s="988">
        <v>2.0250807E7</v>
      </c>
      <c r="C2511" s="988" t="s">
        <v>5286</v>
      </c>
      <c r="D2511" s="988">
        <v>1.0</v>
      </c>
      <c r="E2511" s="988">
        <v>16.0</v>
      </c>
    </row>
    <row r="2512">
      <c r="A2512" s="988" t="s">
        <v>5348</v>
      </c>
      <c r="B2512" s="988">
        <v>2.0250808E7</v>
      </c>
      <c r="C2512" s="988" t="s">
        <v>5286</v>
      </c>
      <c r="D2512" s="988">
        <v>1.0</v>
      </c>
      <c r="E2512" s="988">
        <v>10.0</v>
      </c>
    </row>
    <row r="2513">
      <c r="A2513" s="988" t="s">
        <v>5348</v>
      </c>
      <c r="B2513" s="988">
        <v>2.0250809E7</v>
      </c>
      <c r="C2513" s="988" t="s">
        <v>5286</v>
      </c>
      <c r="D2513" s="988">
        <v>1.0</v>
      </c>
      <c r="E2513" s="988">
        <v>4.0</v>
      </c>
    </row>
    <row r="2514">
      <c r="A2514" s="988" t="s">
        <v>5348</v>
      </c>
      <c r="B2514" s="988">
        <v>2.025081E7</v>
      </c>
      <c r="C2514" s="988" t="s">
        <v>5286</v>
      </c>
      <c r="D2514" s="988">
        <v>1.0</v>
      </c>
      <c r="E2514" s="988">
        <v>1.0</v>
      </c>
    </row>
    <row r="2515">
      <c r="A2515" s="988" t="s">
        <v>5348</v>
      </c>
      <c r="B2515" s="988">
        <v>2.0250811E7</v>
      </c>
      <c r="C2515" s="988" t="s">
        <v>164</v>
      </c>
      <c r="D2515" s="988">
        <v>1.0</v>
      </c>
      <c r="E2515" s="988">
        <v>4.0</v>
      </c>
    </row>
    <row r="2516">
      <c r="A2516" s="988" t="s">
        <v>5348</v>
      </c>
      <c r="B2516" s="988">
        <v>2.0250812E7</v>
      </c>
      <c r="C2516" s="988" t="s">
        <v>5286</v>
      </c>
      <c r="D2516" s="988">
        <v>1.0</v>
      </c>
      <c r="E2516" s="988">
        <v>11.0</v>
      </c>
    </row>
    <row r="2517">
      <c r="A2517" s="988" t="s">
        <v>5348</v>
      </c>
      <c r="B2517" s="988">
        <v>2.0250812E7</v>
      </c>
      <c r="C2517" s="988" t="s">
        <v>5218</v>
      </c>
      <c r="D2517" s="988">
        <v>1.0</v>
      </c>
      <c r="E2517" s="988">
        <v>1.0</v>
      </c>
    </row>
    <row r="2518">
      <c r="A2518" s="988" t="s">
        <v>5348</v>
      </c>
      <c r="B2518" s="988">
        <v>2.0250813E7</v>
      </c>
      <c r="C2518" s="988" t="s">
        <v>5218</v>
      </c>
      <c r="D2518" s="988">
        <v>1.0</v>
      </c>
      <c r="E2518" s="988">
        <v>1.0</v>
      </c>
    </row>
    <row r="2519">
      <c r="A2519" s="988" t="s">
        <v>5348</v>
      </c>
      <c r="B2519" s="988">
        <v>2.0250814E7</v>
      </c>
      <c r="C2519" s="988" t="s">
        <v>5286</v>
      </c>
      <c r="D2519" s="988">
        <v>1.0</v>
      </c>
      <c r="E2519" s="988">
        <v>12.0</v>
      </c>
    </row>
    <row r="2520">
      <c r="A2520" s="988" t="s">
        <v>5348</v>
      </c>
      <c r="B2520" s="988">
        <v>2.0250815E7</v>
      </c>
      <c r="C2520" s="988" t="s">
        <v>5286</v>
      </c>
      <c r="D2520" s="988">
        <v>1.0</v>
      </c>
      <c r="E2520" s="988">
        <v>10.0</v>
      </c>
    </row>
    <row r="2521">
      <c r="A2521" s="988" t="s">
        <v>5348</v>
      </c>
      <c r="B2521" s="988">
        <v>2.0250815E7</v>
      </c>
      <c r="C2521" s="988" t="s">
        <v>5194</v>
      </c>
      <c r="D2521" s="988">
        <v>1.0</v>
      </c>
      <c r="E2521" s="988">
        <v>1.0</v>
      </c>
    </row>
    <row r="2522">
      <c r="A2522" s="988" t="s">
        <v>5348</v>
      </c>
      <c r="B2522" s="988">
        <v>2.0250816E7</v>
      </c>
      <c r="C2522" s="988" t="s">
        <v>5286</v>
      </c>
      <c r="D2522" s="988">
        <v>1.0</v>
      </c>
      <c r="E2522" s="988">
        <v>8.0</v>
      </c>
    </row>
    <row r="2523">
      <c r="A2523" s="988" t="s">
        <v>5348</v>
      </c>
      <c r="B2523" s="988">
        <v>2.0250817E7</v>
      </c>
      <c r="C2523" s="988" t="s">
        <v>5286</v>
      </c>
      <c r="D2523" s="988">
        <v>1.0</v>
      </c>
      <c r="E2523" s="988">
        <v>6.0</v>
      </c>
    </row>
    <row r="2524">
      <c r="A2524" s="988" t="s">
        <v>5348</v>
      </c>
      <c r="B2524" s="988">
        <v>2.0250818E7</v>
      </c>
      <c r="C2524" s="988" t="s">
        <v>5286</v>
      </c>
      <c r="D2524" s="988">
        <v>1.0</v>
      </c>
      <c r="E2524" s="988">
        <v>11.0</v>
      </c>
    </row>
    <row r="2525">
      <c r="A2525" s="988" t="s">
        <v>5348</v>
      </c>
      <c r="B2525" s="988">
        <v>2.0250819E7</v>
      </c>
      <c r="C2525" s="988" t="s">
        <v>5286</v>
      </c>
      <c r="D2525" s="988">
        <v>1.0</v>
      </c>
      <c r="E2525" s="988">
        <v>15.0</v>
      </c>
    </row>
    <row r="2526">
      <c r="A2526" s="988" t="s">
        <v>5348</v>
      </c>
      <c r="B2526" s="988">
        <v>2.0250821E7</v>
      </c>
      <c r="C2526" s="988" t="s">
        <v>5286</v>
      </c>
      <c r="D2526" s="988">
        <v>1.0</v>
      </c>
      <c r="E2526" s="988">
        <v>11.0</v>
      </c>
    </row>
    <row r="2527">
      <c r="A2527" s="988" t="s">
        <v>5348</v>
      </c>
      <c r="B2527" s="988">
        <v>2.0250821E7</v>
      </c>
      <c r="C2527" s="988" t="s">
        <v>164</v>
      </c>
      <c r="D2527" s="988">
        <v>1.0</v>
      </c>
      <c r="E2527" s="988">
        <v>1.0</v>
      </c>
    </row>
    <row r="2528">
      <c r="A2528" s="988" t="s">
        <v>5348</v>
      </c>
      <c r="B2528" s="988">
        <v>2.0250822E7</v>
      </c>
      <c r="C2528" s="988" t="s">
        <v>5286</v>
      </c>
      <c r="D2528" s="988">
        <v>1.0</v>
      </c>
      <c r="E2528" s="988">
        <v>11.0</v>
      </c>
    </row>
    <row r="2529">
      <c r="A2529" s="988" t="s">
        <v>5348</v>
      </c>
      <c r="B2529" s="988">
        <v>2.0250822E7</v>
      </c>
      <c r="C2529" s="988" t="s">
        <v>164</v>
      </c>
      <c r="D2529" s="988">
        <v>1.0</v>
      </c>
      <c r="E2529" s="988">
        <v>1.0</v>
      </c>
    </row>
    <row r="2530">
      <c r="A2530" s="988" t="s">
        <v>5348</v>
      </c>
      <c r="B2530" s="988">
        <v>2.0250822E7</v>
      </c>
      <c r="C2530" s="988" t="s">
        <v>5218</v>
      </c>
      <c r="D2530" s="988">
        <v>1.0</v>
      </c>
      <c r="E2530" s="988">
        <v>7.0</v>
      </c>
    </row>
    <row r="2531">
      <c r="A2531" s="988" t="s">
        <v>5348</v>
      </c>
      <c r="B2531" s="988">
        <v>2.0250823E7</v>
      </c>
      <c r="C2531" s="988" t="s">
        <v>5218</v>
      </c>
      <c r="D2531" s="988">
        <v>1.0</v>
      </c>
      <c r="E2531" s="988">
        <v>2.0</v>
      </c>
    </row>
    <row r="2532">
      <c r="A2532" s="988" t="s">
        <v>5348</v>
      </c>
      <c r="B2532" s="988">
        <v>2.0250824E7</v>
      </c>
      <c r="C2532" s="988" t="s">
        <v>5286</v>
      </c>
      <c r="D2532" s="988">
        <v>1.0</v>
      </c>
      <c r="E2532" s="988">
        <v>5.0</v>
      </c>
    </row>
    <row r="2533">
      <c r="A2533" s="988" t="s">
        <v>5348</v>
      </c>
      <c r="B2533" s="988">
        <v>2.0250824E7</v>
      </c>
      <c r="C2533" s="988" t="s">
        <v>5218</v>
      </c>
      <c r="D2533" s="988">
        <v>1.0</v>
      </c>
      <c r="E2533" s="988">
        <v>4.0</v>
      </c>
    </row>
    <row r="2534">
      <c r="A2534" s="988" t="s">
        <v>5348</v>
      </c>
      <c r="B2534" s="988">
        <v>2.0250825E7</v>
      </c>
      <c r="C2534" s="988" t="s">
        <v>5218</v>
      </c>
      <c r="D2534" s="988">
        <v>1.0</v>
      </c>
      <c r="E2534" s="988">
        <v>1.0</v>
      </c>
    </row>
    <row r="2535">
      <c r="A2535" s="988" t="s">
        <v>5348</v>
      </c>
      <c r="B2535" s="988">
        <v>2.0250826E7</v>
      </c>
      <c r="C2535" s="988" t="s">
        <v>5218</v>
      </c>
      <c r="D2535" s="988">
        <v>1.0</v>
      </c>
      <c r="E2535" s="988">
        <v>2.0</v>
      </c>
    </row>
    <row r="2536">
      <c r="A2536" s="988" t="s">
        <v>5348</v>
      </c>
      <c r="B2536" s="988">
        <v>2.0250827E7</v>
      </c>
      <c r="C2536" s="988" t="s">
        <v>5286</v>
      </c>
      <c r="D2536" s="988">
        <v>1.0</v>
      </c>
      <c r="E2536" s="988">
        <v>14.0</v>
      </c>
    </row>
    <row r="2537">
      <c r="A2537" s="988" t="s">
        <v>5348</v>
      </c>
      <c r="B2537" s="988">
        <v>2.0250827E7</v>
      </c>
      <c r="C2537" s="988" t="s">
        <v>164</v>
      </c>
      <c r="D2537" s="988">
        <v>1.0</v>
      </c>
      <c r="E2537" s="988">
        <v>1.0</v>
      </c>
    </row>
    <row r="2538">
      <c r="A2538" s="988" t="s">
        <v>5348</v>
      </c>
      <c r="B2538" s="988">
        <v>2.0250827E7</v>
      </c>
      <c r="C2538" s="988" t="s">
        <v>5218</v>
      </c>
      <c r="D2538" s="988">
        <v>1.0</v>
      </c>
      <c r="E2538" s="988">
        <v>1.0</v>
      </c>
    </row>
    <row r="2539">
      <c r="A2539" s="988" t="s">
        <v>5348</v>
      </c>
      <c r="B2539" s="988">
        <v>2.0250828E7</v>
      </c>
      <c r="C2539" s="988" t="s">
        <v>5286</v>
      </c>
      <c r="D2539" s="988">
        <v>1.0</v>
      </c>
      <c r="E2539" s="988">
        <v>5.0</v>
      </c>
    </row>
    <row r="2540">
      <c r="A2540" s="988" t="s">
        <v>5348</v>
      </c>
      <c r="B2540" s="988">
        <v>2.0250828E7</v>
      </c>
      <c r="C2540" s="988" t="s">
        <v>5218</v>
      </c>
      <c r="D2540" s="988">
        <v>1.0</v>
      </c>
      <c r="E2540" s="988">
        <v>1.0</v>
      </c>
    </row>
    <row r="2541">
      <c r="A2541" s="988" t="s">
        <v>5348</v>
      </c>
      <c r="B2541" s="988">
        <v>2.0250829E7</v>
      </c>
      <c r="C2541" s="988" t="s">
        <v>5286</v>
      </c>
      <c r="D2541" s="988">
        <v>1.0</v>
      </c>
      <c r="E2541" s="988">
        <v>15.0</v>
      </c>
    </row>
    <row r="2542">
      <c r="A2542" s="988" t="s">
        <v>5348</v>
      </c>
      <c r="B2542" s="988">
        <v>2.025083E7</v>
      </c>
      <c r="C2542" s="988" t="s">
        <v>5286</v>
      </c>
      <c r="D2542" s="988">
        <v>1.0</v>
      </c>
      <c r="E2542" s="988">
        <v>6.0</v>
      </c>
    </row>
    <row r="2543">
      <c r="A2543" s="988" t="s">
        <v>5348</v>
      </c>
      <c r="B2543" s="988">
        <v>2.0250831E7</v>
      </c>
      <c r="C2543" s="988" t="s">
        <v>5218</v>
      </c>
      <c r="D2543" s="988">
        <v>1.0</v>
      </c>
      <c r="E2543" s="988">
        <v>1.0</v>
      </c>
    </row>
    <row r="2544">
      <c r="A2544" s="988" t="s">
        <v>5348</v>
      </c>
      <c r="B2544" s="988">
        <v>2.0250902E7</v>
      </c>
      <c r="C2544" s="988" t="s">
        <v>5286</v>
      </c>
      <c r="D2544" s="988">
        <v>1.0</v>
      </c>
      <c r="E2544" s="988">
        <v>11.0</v>
      </c>
    </row>
    <row r="2545">
      <c r="A2545" s="988" t="s">
        <v>5348</v>
      </c>
      <c r="B2545" s="988">
        <v>2.0250904E7</v>
      </c>
      <c r="C2545" s="988" t="s">
        <v>5286</v>
      </c>
      <c r="D2545" s="988">
        <v>1.0</v>
      </c>
      <c r="E2545" s="988">
        <v>9.0</v>
      </c>
    </row>
    <row r="2546">
      <c r="A2546" s="988" t="s">
        <v>5348</v>
      </c>
      <c r="B2546" s="988">
        <v>2.0250905E7</v>
      </c>
      <c r="C2546" s="988" t="s">
        <v>5286</v>
      </c>
      <c r="D2546" s="988">
        <v>1.0</v>
      </c>
      <c r="E2546" s="988">
        <v>4.0</v>
      </c>
    </row>
    <row r="2547">
      <c r="A2547" s="988" t="s">
        <v>5348</v>
      </c>
      <c r="B2547" s="988">
        <v>2.0250906E7</v>
      </c>
      <c r="C2547" s="988" t="s">
        <v>5286</v>
      </c>
      <c r="D2547" s="988">
        <v>1.0</v>
      </c>
      <c r="E2547" s="988">
        <v>1.0</v>
      </c>
    </row>
    <row r="2548">
      <c r="A2548" s="988" t="s">
        <v>5348</v>
      </c>
      <c r="B2548" s="988">
        <v>2.0250907E7</v>
      </c>
      <c r="C2548" s="988" t="s">
        <v>5286</v>
      </c>
      <c r="D2548" s="988">
        <v>1.0</v>
      </c>
      <c r="E2548" s="988">
        <v>5.0</v>
      </c>
    </row>
    <row r="2549">
      <c r="A2549" s="988" t="s">
        <v>5348</v>
      </c>
      <c r="B2549" s="988">
        <v>2.0250908E7</v>
      </c>
      <c r="C2549" s="988" t="s">
        <v>5286</v>
      </c>
      <c r="D2549" s="988">
        <v>1.0</v>
      </c>
      <c r="E2549" s="988">
        <v>5.0</v>
      </c>
    </row>
    <row r="2550">
      <c r="A2550" s="988" t="s">
        <v>5348</v>
      </c>
      <c r="B2550" s="988">
        <v>2.0250908E7</v>
      </c>
      <c r="C2550" s="988" t="s">
        <v>164</v>
      </c>
      <c r="D2550" s="988">
        <v>1.0</v>
      </c>
      <c r="E2550" s="988">
        <v>2.0</v>
      </c>
    </row>
    <row r="2551">
      <c r="A2551" s="988" t="s">
        <v>5348</v>
      </c>
      <c r="B2551" s="988">
        <v>2.0250908E7</v>
      </c>
      <c r="C2551" s="988" t="s">
        <v>5218</v>
      </c>
      <c r="D2551" s="988">
        <v>1.0</v>
      </c>
      <c r="E2551" s="988">
        <v>1.0</v>
      </c>
    </row>
    <row r="2552">
      <c r="A2552" s="988" t="s">
        <v>5348</v>
      </c>
      <c r="B2552" s="988">
        <v>2.0250909E7</v>
      </c>
      <c r="C2552" s="1063" t="s">
        <v>5178</v>
      </c>
      <c r="D2552" s="988">
        <v>1.0</v>
      </c>
      <c r="E2552" s="988">
        <v>1.0</v>
      </c>
    </row>
    <row r="2553">
      <c r="A2553" s="988" t="s">
        <v>5349</v>
      </c>
      <c r="B2553" s="988">
        <v>2.0250113E7</v>
      </c>
      <c r="C2553" s="988" t="s">
        <v>5286</v>
      </c>
      <c r="D2553" s="988">
        <v>1.0</v>
      </c>
      <c r="E2553" s="988">
        <v>0.0</v>
      </c>
    </row>
    <row r="2554">
      <c r="A2554" s="988" t="s">
        <v>5350</v>
      </c>
      <c r="B2554" s="988">
        <v>2.0250128E7</v>
      </c>
      <c r="C2554" s="988" t="s">
        <v>5286</v>
      </c>
      <c r="D2554" s="988">
        <v>1.0</v>
      </c>
      <c r="E2554" s="988">
        <v>1.0</v>
      </c>
    </row>
    <row r="2555">
      <c r="A2555" s="988" t="s">
        <v>5350</v>
      </c>
      <c r="B2555" s="988">
        <v>2.025013E7</v>
      </c>
      <c r="C2555" s="988" t="s">
        <v>5286</v>
      </c>
      <c r="D2555" s="988">
        <v>1.0</v>
      </c>
      <c r="E2555" s="988">
        <v>4.0</v>
      </c>
    </row>
    <row r="2556">
      <c r="A2556" s="988" t="s">
        <v>5350</v>
      </c>
      <c r="B2556" s="988">
        <v>2.025013E7</v>
      </c>
      <c r="C2556" s="1063" t="s">
        <v>5182</v>
      </c>
      <c r="D2556" s="988">
        <v>1.0</v>
      </c>
      <c r="E2556" s="988">
        <v>1.0</v>
      </c>
    </row>
    <row r="2557">
      <c r="A2557" s="988" t="s">
        <v>5350</v>
      </c>
      <c r="B2557" s="988">
        <v>2.0250131E7</v>
      </c>
      <c r="C2557" s="988" t="s">
        <v>5286</v>
      </c>
      <c r="D2557" s="988">
        <v>1.0</v>
      </c>
      <c r="E2557" s="988">
        <v>1.0</v>
      </c>
    </row>
    <row r="2558">
      <c r="A2558" s="988" t="s">
        <v>5350</v>
      </c>
      <c r="B2558" s="988">
        <v>2.0250201E7</v>
      </c>
      <c r="C2558" s="988" t="s">
        <v>5286</v>
      </c>
      <c r="D2558" s="988">
        <v>1.0</v>
      </c>
      <c r="E2558" s="988">
        <v>1.0</v>
      </c>
    </row>
    <row r="2559">
      <c r="A2559" s="988" t="s">
        <v>5350</v>
      </c>
      <c r="B2559" s="988">
        <v>2.0250202E7</v>
      </c>
      <c r="C2559" s="988" t="s">
        <v>5286</v>
      </c>
      <c r="D2559" s="988">
        <v>1.0</v>
      </c>
      <c r="E2559" s="988">
        <v>1.0</v>
      </c>
    </row>
    <row r="2560">
      <c r="A2560" s="988" t="s">
        <v>5350</v>
      </c>
      <c r="B2560" s="988">
        <v>2.0250203E7</v>
      </c>
      <c r="C2560" s="1063" t="s">
        <v>5166</v>
      </c>
      <c r="D2560" s="988">
        <v>1.0</v>
      </c>
      <c r="E2560" s="988">
        <v>1.0</v>
      </c>
    </row>
    <row r="2561">
      <c r="A2561" s="988" t="s">
        <v>5350</v>
      </c>
      <c r="B2561" s="988">
        <v>2.0250205E7</v>
      </c>
      <c r="C2561" s="988" t="s">
        <v>5286</v>
      </c>
      <c r="D2561" s="988">
        <v>1.0</v>
      </c>
      <c r="E2561" s="988">
        <v>2.0</v>
      </c>
    </row>
    <row r="2562">
      <c r="A2562" s="988" t="s">
        <v>5350</v>
      </c>
      <c r="B2562" s="988">
        <v>2.0250218E7</v>
      </c>
      <c r="C2562" s="988" t="s">
        <v>5286</v>
      </c>
      <c r="D2562" s="988">
        <v>1.0</v>
      </c>
      <c r="E2562" s="988">
        <v>1.0</v>
      </c>
    </row>
    <row r="2563">
      <c r="A2563" s="988" t="s">
        <v>5350</v>
      </c>
      <c r="B2563" s="988">
        <v>2.025022E7</v>
      </c>
      <c r="C2563" s="988" t="s">
        <v>5286</v>
      </c>
      <c r="D2563" s="988">
        <v>1.0</v>
      </c>
      <c r="E2563" s="988">
        <v>2.0</v>
      </c>
    </row>
    <row r="2564">
      <c r="A2564" s="988" t="s">
        <v>5350</v>
      </c>
      <c r="B2564" s="988">
        <v>2.0250221E7</v>
      </c>
      <c r="C2564" s="988" t="s">
        <v>5286</v>
      </c>
      <c r="D2564" s="988">
        <v>1.0</v>
      </c>
      <c r="E2564" s="988">
        <v>1.0</v>
      </c>
    </row>
    <row r="2565">
      <c r="A2565" s="988" t="s">
        <v>5350</v>
      </c>
      <c r="B2565" s="988">
        <v>2.0250224E7</v>
      </c>
      <c r="C2565" s="988" t="s">
        <v>5286</v>
      </c>
      <c r="D2565" s="988">
        <v>1.0</v>
      </c>
      <c r="E2565" s="988">
        <v>1.0</v>
      </c>
    </row>
    <row r="2566">
      <c r="A2566" s="988" t="s">
        <v>5350</v>
      </c>
      <c r="B2566" s="988">
        <v>2.0250225E7</v>
      </c>
      <c r="C2566" s="988" t="s">
        <v>164</v>
      </c>
      <c r="D2566" s="988">
        <v>1.0</v>
      </c>
      <c r="E2566" s="988">
        <v>1.0</v>
      </c>
    </row>
    <row r="2567">
      <c r="A2567" s="988" t="s">
        <v>5350</v>
      </c>
      <c r="B2567" s="988">
        <v>2.0250311E7</v>
      </c>
      <c r="C2567" s="988" t="s">
        <v>164</v>
      </c>
      <c r="D2567" s="988">
        <v>1.0</v>
      </c>
      <c r="E2567" s="988">
        <v>1.0</v>
      </c>
    </row>
    <row r="2568">
      <c r="A2568" s="988" t="s">
        <v>5350</v>
      </c>
      <c r="B2568" s="988">
        <v>2.0250317E7</v>
      </c>
      <c r="C2568" s="988" t="s">
        <v>5286</v>
      </c>
      <c r="D2568" s="988">
        <v>1.0</v>
      </c>
      <c r="E2568" s="988">
        <v>1.0</v>
      </c>
    </row>
    <row r="2569">
      <c r="A2569" s="988" t="s">
        <v>5350</v>
      </c>
      <c r="B2569" s="988">
        <v>2.0250402E7</v>
      </c>
      <c r="C2569" s="988" t="s">
        <v>5286</v>
      </c>
      <c r="D2569" s="988">
        <v>1.0</v>
      </c>
      <c r="E2569" s="988">
        <v>1.0</v>
      </c>
    </row>
    <row r="2570">
      <c r="A2570" s="988" t="s">
        <v>5350</v>
      </c>
      <c r="B2570" s="988">
        <v>2.0250403E7</v>
      </c>
      <c r="C2570" s="988" t="s">
        <v>5286</v>
      </c>
      <c r="D2570" s="988">
        <v>1.0</v>
      </c>
      <c r="E2570" s="988">
        <v>1.0</v>
      </c>
    </row>
    <row r="2571">
      <c r="A2571" s="988" t="s">
        <v>5350</v>
      </c>
      <c r="B2571" s="988">
        <v>2.0250412E7</v>
      </c>
      <c r="C2571" s="988" t="s">
        <v>5286</v>
      </c>
      <c r="D2571" s="988">
        <v>1.0</v>
      </c>
      <c r="E2571" s="988">
        <v>1.0</v>
      </c>
    </row>
    <row r="2572">
      <c r="A2572" s="988" t="s">
        <v>5350</v>
      </c>
      <c r="B2572" s="988">
        <v>2.0250415E7</v>
      </c>
      <c r="C2572" s="988" t="s">
        <v>5286</v>
      </c>
      <c r="D2572" s="988">
        <v>1.0</v>
      </c>
      <c r="E2572" s="988">
        <v>1.0</v>
      </c>
    </row>
    <row r="2573">
      <c r="A2573" s="988" t="s">
        <v>5350</v>
      </c>
      <c r="B2573" s="988">
        <v>2.0250423E7</v>
      </c>
      <c r="C2573" s="1063" t="s">
        <v>5182</v>
      </c>
      <c r="D2573" s="988">
        <v>1.0</v>
      </c>
      <c r="E2573" s="988">
        <v>1.0</v>
      </c>
    </row>
    <row r="2574">
      <c r="A2574" s="988" t="s">
        <v>5350</v>
      </c>
      <c r="B2574" s="988">
        <v>2.0250502E7</v>
      </c>
      <c r="C2574" s="988" t="s">
        <v>5286</v>
      </c>
      <c r="D2574" s="988">
        <v>1.0</v>
      </c>
      <c r="E2574" s="988">
        <v>1.0</v>
      </c>
    </row>
    <row r="2575">
      <c r="A2575" s="988" t="s">
        <v>5350</v>
      </c>
      <c r="B2575" s="988">
        <v>2.0250507E7</v>
      </c>
      <c r="C2575" s="988" t="s">
        <v>5286</v>
      </c>
      <c r="D2575" s="988">
        <v>1.0</v>
      </c>
      <c r="E2575" s="988">
        <v>1.0</v>
      </c>
    </row>
    <row r="2576">
      <c r="A2576" s="988" t="s">
        <v>5350</v>
      </c>
      <c r="B2576" s="988">
        <v>2.0250512E7</v>
      </c>
      <c r="C2576" s="988" t="s">
        <v>5194</v>
      </c>
      <c r="D2576" s="988">
        <v>1.0</v>
      </c>
      <c r="E2576" s="988">
        <v>1.0</v>
      </c>
    </row>
    <row r="2577">
      <c r="A2577" s="988" t="s">
        <v>5350</v>
      </c>
      <c r="B2577" s="988">
        <v>2.0250515E7</v>
      </c>
      <c r="C2577" s="988" t="s">
        <v>164</v>
      </c>
      <c r="D2577" s="988">
        <v>1.0</v>
      </c>
      <c r="E2577" s="988">
        <v>2.0</v>
      </c>
    </row>
    <row r="2578">
      <c r="A2578" s="988" t="s">
        <v>5350</v>
      </c>
      <c r="B2578" s="988">
        <v>2.0250516E7</v>
      </c>
      <c r="C2578" s="988" t="s">
        <v>5286</v>
      </c>
      <c r="D2578" s="988">
        <v>1.0</v>
      </c>
      <c r="E2578" s="988">
        <v>1.0</v>
      </c>
    </row>
    <row r="2579">
      <c r="A2579" s="988" t="s">
        <v>5350</v>
      </c>
      <c r="B2579" s="988">
        <v>2.0250516E7</v>
      </c>
      <c r="C2579" s="988" t="s">
        <v>164</v>
      </c>
      <c r="D2579" s="988">
        <v>1.0</v>
      </c>
      <c r="E2579" s="988">
        <v>1.0</v>
      </c>
    </row>
    <row r="2580">
      <c r="A2580" s="988" t="s">
        <v>5350</v>
      </c>
      <c r="B2580" s="988">
        <v>2.0250518E7</v>
      </c>
      <c r="C2580" s="988" t="s">
        <v>5286</v>
      </c>
      <c r="D2580" s="988">
        <v>1.0</v>
      </c>
      <c r="E2580" s="988">
        <v>1.0</v>
      </c>
    </row>
    <row r="2581">
      <c r="A2581" s="988" t="s">
        <v>5350</v>
      </c>
      <c r="B2581" s="988">
        <v>2.0250519E7</v>
      </c>
      <c r="C2581" s="988" t="s">
        <v>5218</v>
      </c>
      <c r="D2581" s="988">
        <v>1.0</v>
      </c>
      <c r="E2581" s="988">
        <v>1.0</v>
      </c>
    </row>
    <row r="2582">
      <c r="A2582" s="988" t="s">
        <v>5350</v>
      </c>
      <c r="B2582" s="988">
        <v>2.0250523E7</v>
      </c>
      <c r="C2582" s="988" t="s">
        <v>5286</v>
      </c>
      <c r="D2582" s="988">
        <v>1.0</v>
      </c>
      <c r="E2582" s="988">
        <v>2.0</v>
      </c>
    </row>
    <row r="2583">
      <c r="A2583" s="988" t="s">
        <v>5350</v>
      </c>
      <c r="B2583" s="988">
        <v>2.0250525E7</v>
      </c>
      <c r="C2583" s="988" t="s">
        <v>5286</v>
      </c>
      <c r="D2583" s="988">
        <v>1.0</v>
      </c>
      <c r="E2583" s="988">
        <v>1.0</v>
      </c>
    </row>
    <row r="2584">
      <c r="A2584" s="988" t="s">
        <v>5350</v>
      </c>
      <c r="B2584" s="988">
        <v>2.0250527E7</v>
      </c>
      <c r="C2584" s="988" t="s">
        <v>5286</v>
      </c>
      <c r="D2584" s="988">
        <v>1.0</v>
      </c>
      <c r="E2584" s="988">
        <v>1.0</v>
      </c>
    </row>
    <row r="2585">
      <c r="A2585" s="988" t="s">
        <v>5350</v>
      </c>
      <c r="B2585" s="988">
        <v>2.0250603E7</v>
      </c>
      <c r="C2585" s="988" t="s">
        <v>164</v>
      </c>
      <c r="D2585" s="988">
        <v>1.0</v>
      </c>
      <c r="E2585" s="988">
        <v>1.0</v>
      </c>
    </row>
    <row r="2586">
      <c r="A2586" s="988" t="s">
        <v>5350</v>
      </c>
      <c r="B2586" s="988">
        <v>2.0250605E7</v>
      </c>
      <c r="C2586" s="988" t="s">
        <v>5286</v>
      </c>
      <c r="D2586" s="988">
        <v>1.0</v>
      </c>
      <c r="E2586" s="988">
        <v>1.0</v>
      </c>
    </row>
    <row r="2587">
      <c r="A2587" s="988" t="s">
        <v>5350</v>
      </c>
      <c r="B2587" s="988">
        <v>2.0250606E7</v>
      </c>
      <c r="C2587" s="988" t="s">
        <v>5286</v>
      </c>
      <c r="D2587" s="988">
        <v>1.0</v>
      </c>
      <c r="E2587" s="988">
        <v>1.0</v>
      </c>
    </row>
    <row r="2588">
      <c r="A2588" s="988" t="s">
        <v>5350</v>
      </c>
      <c r="B2588" s="988">
        <v>2.0250607E7</v>
      </c>
      <c r="C2588" s="988" t="s">
        <v>5286</v>
      </c>
      <c r="D2588" s="988">
        <v>1.0</v>
      </c>
      <c r="E2588" s="988">
        <v>1.0</v>
      </c>
    </row>
    <row r="2589">
      <c r="A2589" s="988" t="s">
        <v>5350</v>
      </c>
      <c r="B2589" s="988">
        <v>2.025061E7</v>
      </c>
      <c r="C2589" s="1063" t="s">
        <v>5178</v>
      </c>
      <c r="D2589" s="988">
        <v>1.0</v>
      </c>
      <c r="E2589" s="988">
        <v>1.0</v>
      </c>
    </row>
    <row r="2590">
      <c r="A2590" s="988" t="s">
        <v>5350</v>
      </c>
      <c r="B2590" s="988">
        <v>2.0250616E7</v>
      </c>
      <c r="C2590" s="988" t="s">
        <v>5286</v>
      </c>
      <c r="D2590" s="988">
        <v>1.0</v>
      </c>
      <c r="E2590" s="988">
        <v>2.0</v>
      </c>
    </row>
    <row r="2591">
      <c r="A2591" s="988" t="s">
        <v>5350</v>
      </c>
      <c r="B2591" s="988">
        <v>2.025062E7</v>
      </c>
      <c r="C2591" s="988" t="s">
        <v>5286</v>
      </c>
      <c r="D2591" s="988">
        <v>1.0</v>
      </c>
      <c r="E2591" s="988">
        <v>3.0</v>
      </c>
    </row>
    <row r="2592">
      <c r="A2592" s="988" t="s">
        <v>5350</v>
      </c>
      <c r="B2592" s="988">
        <v>2.0250621E7</v>
      </c>
      <c r="C2592" s="988" t="s">
        <v>164</v>
      </c>
      <c r="D2592" s="988">
        <v>1.0</v>
      </c>
      <c r="E2592" s="988">
        <v>1.0</v>
      </c>
    </row>
    <row r="2593">
      <c r="A2593" s="988" t="s">
        <v>5350</v>
      </c>
      <c r="B2593" s="988">
        <v>2.0250629E7</v>
      </c>
      <c r="C2593" s="988" t="s">
        <v>5286</v>
      </c>
      <c r="D2593" s="988">
        <v>1.0</v>
      </c>
      <c r="E2593" s="988">
        <v>2.0</v>
      </c>
    </row>
    <row r="2594">
      <c r="A2594" s="988" t="s">
        <v>5350</v>
      </c>
      <c r="B2594" s="988">
        <v>2.0250702E7</v>
      </c>
      <c r="C2594" s="988" t="s">
        <v>164</v>
      </c>
      <c r="D2594" s="988">
        <v>1.0</v>
      </c>
      <c r="E2594" s="988">
        <v>1.0</v>
      </c>
    </row>
    <row r="2595">
      <c r="A2595" s="988" t="s">
        <v>5350</v>
      </c>
      <c r="B2595" s="988">
        <v>2.0250703E7</v>
      </c>
      <c r="C2595" s="988" t="s">
        <v>5286</v>
      </c>
      <c r="D2595" s="988">
        <v>1.0</v>
      </c>
      <c r="E2595" s="988">
        <v>1.0</v>
      </c>
    </row>
    <row r="2596">
      <c r="A2596" s="988" t="s">
        <v>5350</v>
      </c>
      <c r="B2596" s="988">
        <v>2.0250705E7</v>
      </c>
      <c r="C2596" s="988" t="s">
        <v>5286</v>
      </c>
      <c r="D2596" s="988">
        <v>1.0</v>
      </c>
      <c r="E2596" s="988">
        <v>3.0</v>
      </c>
    </row>
    <row r="2597">
      <c r="A2597" s="988" t="s">
        <v>5350</v>
      </c>
      <c r="B2597" s="988">
        <v>2.0250706E7</v>
      </c>
      <c r="C2597" s="988" t="s">
        <v>164</v>
      </c>
      <c r="D2597" s="988">
        <v>1.0</v>
      </c>
      <c r="E2597" s="988">
        <v>1.0</v>
      </c>
    </row>
    <row r="2598">
      <c r="A2598" s="988" t="s">
        <v>5350</v>
      </c>
      <c r="B2598" s="988">
        <v>2.0250709E7</v>
      </c>
      <c r="C2598" s="988" t="s">
        <v>164</v>
      </c>
      <c r="D2598" s="988">
        <v>1.0</v>
      </c>
      <c r="E2598" s="988">
        <v>1.0</v>
      </c>
    </row>
    <row r="2599">
      <c r="A2599" s="988" t="s">
        <v>5350</v>
      </c>
      <c r="B2599" s="988">
        <v>2.025071E7</v>
      </c>
      <c r="C2599" s="988" t="s">
        <v>164</v>
      </c>
      <c r="D2599" s="988">
        <v>1.0</v>
      </c>
      <c r="E2599" s="988">
        <v>1.0</v>
      </c>
    </row>
    <row r="2600">
      <c r="A2600" s="988" t="s">
        <v>5350</v>
      </c>
      <c r="B2600" s="988">
        <v>2.025071E7</v>
      </c>
      <c r="C2600" s="1063" t="s">
        <v>5146</v>
      </c>
      <c r="D2600" s="988">
        <v>1.0</v>
      </c>
      <c r="E2600" s="988">
        <v>1.0</v>
      </c>
    </row>
    <row r="2601">
      <c r="A2601" s="988" t="s">
        <v>5350</v>
      </c>
      <c r="B2601" s="988">
        <v>2.0250723E7</v>
      </c>
      <c r="C2601" s="988" t="s">
        <v>5286</v>
      </c>
      <c r="D2601" s="988">
        <v>1.0</v>
      </c>
      <c r="E2601" s="988">
        <v>1.0</v>
      </c>
    </row>
    <row r="2602">
      <c r="A2602" s="988" t="s">
        <v>5350</v>
      </c>
      <c r="B2602" s="988">
        <v>2.0250725E7</v>
      </c>
      <c r="C2602" s="988" t="s">
        <v>5286</v>
      </c>
      <c r="D2602" s="988">
        <v>1.0</v>
      </c>
      <c r="E2602" s="988">
        <v>1.0</v>
      </c>
    </row>
    <row r="2603">
      <c r="A2603" s="988" t="s">
        <v>5350</v>
      </c>
      <c r="B2603" s="988">
        <v>2.0250726E7</v>
      </c>
      <c r="C2603" s="988" t="s">
        <v>5286</v>
      </c>
      <c r="D2603" s="988">
        <v>1.0</v>
      </c>
      <c r="E2603" s="988">
        <v>1.0</v>
      </c>
    </row>
    <row r="2604">
      <c r="A2604" s="988" t="s">
        <v>5350</v>
      </c>
      <c r="B2604" s="988">
        <v>2.0250728E7</v>
      </c>
      <c r="C2604" s="988" t="s">
        <v>5286</v>
      </c>
      <c r="D2604" s="988">
        <v>1.0</v>
      </c>
      <c r="E2604" s="988">
        <v>1.0</v>
      </c>
    </row>
    <row r="2605">
      <c r="A2605" s="988" t="s">
        <v>5350</v>
      </c>
      <c r="B2605" s="988">
        <v>2.0250729E7</v>
      </c>
      <c r="C2605" s="988" t="s">
        <v>5286</v>
      </c>
      <c r="D2605" s="988">
        <v>1.0</v>
      </c>
      <c r="E2605" s="988">
        <v>2.0</v>
      </c>
    </row>
    <row r="2606">
      <c r="A2606" s="988" t="s">
        <v>5350</v>
      </c>
      <c r="B2606" s="988">
        <v>2.025073E7</v>
      </c>
      <c r="C2606" s="988" t="s">
        <v>5286</v>
      </c>
      <c r="D2606" s="988">
        <v>1.0</v>
      </c>
      <c r="E2606" s="988">
        <v>3.0</v>
      </c>
    </row>
    <row r="2607">
      <c r="A2607" s="988" t="s">
        <v>5350</v>
      </c>
      <c r="B2607" s="988">
        <v>2.0250801E7</v>
      </c>
      <c r="C2607" s="988" t="s">
        <v>5286</v>
      </c>
      <c r="D2607" s="988">
        <v>1.0</v>
      </c>
      <c r="E2607" s="988">
        <v>1.0</v>
      </c>
    </row>
    <row r="2608">
      <c r="A2608" s="988" t="s">
        <v>5350</v>
      </c>
      <c r="B2608" s="988">
        <v>2.0250811E7</v>
      </c>
      <c r="C2608" s="988" t="s">
        <v>5286</v>
      </c>
      <c r="D2608" s="988">
        <v>1.0</v>
      </c>
      <c r="E2608" s="988">
        <v>3.0</v>
      </c>
    </row>
    <row r="2609">
      <c r="A2609" s="988" t="s">
        <v>5350</v>
      </c>
      <c r="B2609" s="988">
        <v>2.0250811E7</v>
      </c>
      <c r="C2609" s="988" t="s">
        <v>164</v>
      </c>
      <c r="D2609" s="988">
        <v>1.0</v>
      </c>
      <c r="E2609" s="988">
        <v>1.0</v>
      </c>
    </row>
    <row r="2610">
      <c r="A2610" s="988" t="s">
        <v>5350</v>
      </c>
      <c r="B2610" s="988">
        <v>2.0250812E7</v>
      </c>
      <c r="C2610" s="988" t="s">
        <v>5286</v>
      </c>
      <c r="D2610" s="988">
        <v>1.0</v>
      </c>
      <c r="E2610" s="988">
        <v>2.0</v>
      </c>
    </row>
    <row r="2611">
      <c r="A2611" s="988" t="s">
        <v>5350</v>
      </c>
      <c r="B2611" s="988">
        <v>2.0250813E7</v>
      </c>
      <c r="C2611" s="988" t="s">
        <v>5286</v>
      </c>
      <c r="D2611" s="988">
        <v>1.0</v>
      </c>
      <c r="E2611" s="988">
        <v>3.0</v>
      </c>
    </row>
    <row r="2612">
      <c r="A2612" s="988" t="s">
        <v>5350</v>
      </c>
      <c r="B2612" s="988">
        <v>2.0250814E7</v>
      </c>
      <c r="C2612" s="988" t="s">
        <v>5286</v>
      </c>
      <c r="D2612" s="988">
        <v>1.0</v>
      </c>
      <c r="E2612" s="988">
        <v>2.0</v>
      </c>
    </row>
    <row r="2613">
      <c r="A2613" s="988" t="s">
        <v>5350</v>
      </c>
      <c r="B2613" s="988">
        <v>2.0250815E7</v>
      </c>
      <c r="C2613" s="988" t="s">
        <v>5286</v>
      </c>
      <c r="D2613" s="988">
        <v>1.0</v>
      </c>
      <c r="E2613" s="988">
        <v>1.0</v>
      </c>
    </row>
    <row r="2614">
      <c r="A2614" s="988" t="s">
        <v>5350</v>
      </c>
      <c r="B2614" s="988">
        <v>2.0250817E7</v>
      </c>
      <c r="C2614" s="988" t="s">
        <v>5286</v>
      </c>
      <c r="D2614" s="988">
        <v>1.0</v>
      </c>
      <c r="E2614" s="988">
        <v>1.0</v>
      </c>
    </row>
    <row r="2615">
      <c r="A2615" s="988" t="s">
        <v>5350</v>
      </c>
      <c r="B2615" s="988">
        <v>2.0250819E7</v>
      </c>
      <c r="C2615" s="988" t="s">
        <v>5286</v>
      </c>
      <c r="D2615" s="988">
        <v>1.0</v>
      </c>
      <c r="E2615" s="988">
        <v>1.0</v>
      </c>
    </row>
    <row r="2616">
      <c r="A2616" s="988" t="s">
        <v>5350</v>
      </c>
      <c r="B2616" s="988">
        <v>2.0250821E7</v>
      </c>
      <c r="C2616" s="988" t="s">
        <v>5286</v>
      </c>
      <c r="D2616" s="988">
        <v>1.0</v>
      </c>
      <c r="E2616" s="988">
        <v>2.0</v>
      </c>
    </row>
    <row r="2617">
      <c r="A2617" s="988" t="s">
        <v>5350</v>
      </c>
      <c r="B2617" s="988">
        <v>2.0250821E7</v>
      </c>
      <c r="C2617" s="988" t="s">
        <v>164</v>
      </c>
      <c r="D2617" s="988">
        <v>1.0</v>
      </c>
      <c r="E2617" s="988">
        <v>1.0</v>
      </c>
    </row>
    <row r="2618">
      <c r="A2618" s="988" t="s">
        <v>5350</v>
      </c>
      <c r="B2618" s="988">
        <v>2.0250824E7</v>
      </c>
      <c r="C2618" s="988" t="s">
        <v>5218</v>
      </c>
      <c r="D2618" s="988">
        <v>1.0</v>
      </c>
      <c r="E2618" s="988">
        <v>1.0</v>
      </c>
    </row>
    <row r="2619">
      <c r="A2619" s="988" t="s">
        <v>5350</v>
      </c>
      <c r="B2619" s="988">
        <v>2.0250825E7</v>
      </c>
      <c r="C2619" s="988" t="s">
        <v>5286</v>
      </c>
      <c r="D2619" s="988">
        <v>1.0</v>
      </c>
      <c r="E2619" s="988">
        <v>1.0</v>
      </c>
    </row>
    <row r="2620">
      <c r="A2620" s="988" t="s">
        <v>5350</v>
      </c>
      <c r="B2620" s="988">
        <v>2.0250825E7</v>
      </c>
      <c r="C2620" s="988" t="s">
        <v>5218</v>
      </c>
      <c r="D2620" s="988">
        <v>1.0</v>
      </c>
      <c r="E2620" s="988">
        <v>1.0</v>
      </c>
    </row>
    <row r="2621">
      <c r="A2621" s="988" t="s">
        <v>5350</v>
      </c>
      <c r="B2621" s="988">
        <v>2.0250827E7</v>
      </c>
      <c r="C2621" s="988" t="s">
        <v>5286</v>
      </c>
      <c r="D2621" s="988">
        <v>1.0</v>
      </c>
      <c r="E2621" s="988">
        <v>2.0</v>
      </c>
    </row>
    <row r="2622">
      <c r="A2622" s="988" t="s">
        <v>5350</v>
      </c>
      <c r="B2622" s="988">
        <v>2.0250828E7</v>
      </c>
      <c r="C2622" s="988" t="s">
        <v>5286</v>
      </c>
      <c r="D2622" s="988">
        <v>1.0</v>
      </c>
      <c r="E2622" s="988">
        <v>1.0</v>
      </c>
    </row>
    <row r="2623">
      <c r="A2623" s="988" t="s">
        <v>5350</v>
      </c>
      <c r="B2623" s="988">
        <v>2.0250829E7</v>
      </c>
      <c r="C2623" s="988" t="s">
        <v>5286</v>
      </c>
      <c r="D2623" s="988">
        <v>1.0</v>
      </c>
      <c r="E2623" s="988">
        <v>1.0</v>
      </c>
    </row>
    <row r="2624">
      <c r="A2624" s="988" t="s">
        <v>5350</v>
      </c>
      <c r="B2624" s="988">
        <v>2.0250909E7</v>
      </c>
      <c r="C2624" s="988" t="s">
        <v>5286</v>
      </c>
      <c r="D2624" s="988">
        <v>1.0</v>
      </c>
      <c r="E2624" s="988">
        <v>1.0</v>
      </c>
    </row>
    <row r="2625">
      <c r="A2625" s="988" t="s">
        <v>5351</v>
      </c>
      <c r="B2625" s="988">
        <v>2.0250101E7</v>
      </c>
      <c r="C2625" s="988" t="s">
        <v>5218</v>
      </c>
      <c r="D2625" s="988">
        <v>1.0</v>
      </c>
      <c r="E2625" s="988">
        <v>1.0</v>
      </c>
    </row>
    <row r="2626">
      <c r="A2626" s="988" t="s">
        <v>5351</v>
      </c>
      <c r="B2626" s="988">
        <v>2.0250103E7</v>
      </c>
      <c r="C2626" s="988" t="s">
        <v>5286</v>
      </c>
      <c r="D2626" s="988">
        <v>1.0</v>
      </c>
      <c r="E2626" s="988">
        <v>1.0</v>
      </c>
    </row>
    <row r="2627">
      <c r="A2627" s="988" t="s">
        <v>5351</v>
      </c>
      <c r="B2627" s="988">
        <v>2.025012E7</v>
      </c>
      <c r="C2627" s="988" t="s">
        <v>5286</v>
      </c>
      <c r="D2627" s="988">
        <v>1.0</v>
      </c>
      <c r="E2627" s="988">
        <v>1.0</v>
      </c>
    </row>
    <row r="2628">
      <c r="A2628" s="988" t="s">
        <v>5351</v>
      </c>
      <c r="B2628" s="988">
        <v>2.025012E7</v>
      </c>
      <c r="C2628" s="988" t="s">
        <v>5218</v>
      </c>
      <c r="D2628" s="988">
        <v>1.0</v>
      </c>
      <c r="E2628" s="988">
        <v>1.0</v>
      </c>
    </row>
    <row r="2629">
      <c r="A2629" s="988" t="s">
        <v>5351</v>
      </c>
      <c r="B2629" s="988">
        <v>2.0250121E7</v>
      </c>
      <c r="C2629" s="988" t="s">
        <v>5286</v>
      </c>
      <c r="D2629" s="988">
        <v>1.0</v>
      </c>
      <c r="E2629" s="988">
        <v>1.0</v>
      </c>
    </row>
    <row r="2630">
      <c r="A2630" s="988" t="s">
        <v>5351</v>
      </c>
      <c r="B2630" s="988">
        <v>2.0250124E7</v>
      </c>
      <c r="C2630" s="988" t="s">
        <v>5286</v>
      </c>
      <c r="D2630" s="988">
        <v>1.0</v>
      </c>
      <c r="E2630" s="988">
        <v>1.0</v>
      </c>
    </row>
    <row r="2631">
      <c r="A2631" s="988" t="s">
        <v>5351</v>
      </c>
      <c r="B2631" s="988">
        <v>2.0250128E7</v>
      </c>
      <c r="C2631" s="988" t="s">
        <v>5286</v>
      </c>
      <c r="D2631" s="988">
        <v>1.0</v>
      </c>
      <c r="E2631" s="988">
        <v>2.0</v>
      </c>
    </row>
    <row r="2632">
      <c r="A2632" s="988" t="s">
        <v>5351</v>
      </c>
      <c r="B2632" s="988">
        <v>2.0250129E7</v>
      </c>
      <c r="C2632" s="988" t="s">
        <v>5286</v>
      </c>
      <c r="D2632" s="988">
        <v>1.0</v>
      </c>
      <c r="E2632" s="988">
        <v>1.0</v>
      </c>
    </row>
    <row r="2633">
      <c r="A2633" s="988" t="s">
        <v>5351</v>
      </c>
      <c r="B2633" s="988">
        <v>2.025013E7</v>
      </c>
      <c r="C2633" s="988" t="s">
        <v>5286</v>
      </c>
      <c r="D2633" s="988">
        <v>1.0</v>
      </c>
      <c r="E2633" s="988">
        <v>1.0</v>
      </c>
    </row>
    <row r="2634">
      <c r="A2634" s="988" t="s">
        <v>5351</v>
      </c>
      <c r="B2634" s="988">
        <v>2.0250202E7</v>
      </c>
      <c r="C2634" s="988" t="s">
        <v>5286</v>
      </c>
      <c r="D2634" s="988">
        <v>1.0</v>
      </c>
      <c r="E2634" s="988">
        <v>1.0</v>
      </c>
    </row>
    <row r="2635">
      <c r="A2635" s="988" t="s">
        <v>5351</v>
      </c>
      <c r="B2635" s="988">
        <v>2.0250203E7</v>
      </c>
      <c r="C2635" s="988" t="s">
        <v>5286</v>
      </c>
      <c r="D2635" s="988">
        <v>1.0</v>
      </c>
      <c r="E2635" s="988">
        <v>1.0</v>
      </c>
    </row>
    <row r="2636">
      <c r="A2636" s="988" t="s">
        <v>5351</v>
      </c>
      <c r="B2636" s="988">
        <v>2.0250204E7</v>
      </c>
      <c r="C2636" s="988" t="s">
        <v>5286</v>
      </c>
      <c r="D2636" s="988">
        <v>1.0</v>
      </c>
      <c r="E2636" s="988">
        <v>1.0</v>
      </c>
    </row>
    <row r="2637">
      <c r="A2637" s="988" t="s">
        <v>5351</v>
      </c>
      <c r="B2637" s="988">
        <v>2.0250205E7</v>
      </c>
      <c r="C2637" s="988" t="s">
        <v>5286</v>
      </c>
      <c r="D2637" s="988">
        <v>1.0</v>
      </c>
      <c r="E2637" s="988">
        <v>1.0</v>
      </c>
    </row>
    <row r="2638">
      <c r="A2638" s="988" t="s">
        <v>5351</v>
      </c>
      <c r="B2638" s="988">
        <v>2.0250206E7</v>
      </c>
      <c r="C2638" s="988" t="s">
        <v>5286</v>
      </c>
      <c r="D2638" s="988">
        <v>1.0</v>
      </c>
      <c r="E2638" s="988">
        <v>1.0</v>
      </c>
    </row>
    <row r="2639">
      <c r="A2639" s="988" t="s">
        <v>5351</v>
      </c>
      <c r="B2639" s="988">
        <v>2.0250206E7</v>
      </c>
      <c r="C2639" s="1063" t="s">
        <v>5284</v>
      </c>
      <c r="D2639" s="988">
        <v>1.0</v>
      </c>
      <c r="E2639" s="988">
        <v>1.0</v>
      </c>
    </row>
    <row r="2640">
      <c r="A2640" s="988" t="s">
        <v>5351</v>
      </c>
      <c r="B2640" s="988">
        <v>2.0250211E7</v>
      </c>
      <c r="C2640" s="988" t="s">
        <v>5286</v>
      </c>
      <c r="D2640" s="988">
        <v>1.0</v>
      </c>
      <c r="E2640" s="988">
        <v>2.0</v>
      </c>
    </row>
    <row r="2641">
      <c r="A2641" s="988" t="s">
        <v>5351</v>
      </c>
      <c r="B2641" s="988">
        <v>2.0250212E7</v>
      </c>
      <c r="C2641" s="988" t="s">
        <v>5286</v>
      </c>
      <c r="D2641" s="988">
        <v>1.0</v>
      </c>
      <c r="E2641" s="988">
        <v>1.0</v>
      </c>
    </row>
    <row r="2642">
      <c r="A2642" s="988" t="s">
        <v>5351</v>
      </c>
      <c r="B2642" s="988">
        <v>2.0250213E7</v>
      </c>
      <c r="C2642" s="988" t="s">
        <v>5286</v>
      </c>
      <c r="D2642" s="988">
        <v>1.0</v>
      </c>
      <c r="E2642" s="988">
        <v>2.0</v>
      </c>
    </row>
    <row r="2643">
      <c r="A2643" s="988" t="s">
        <v>5351</v>
      </c>
      <c r="B2643" s="988">
        <v>2.0250214E7</v>
      </c>
      <c r="C2643" s="988" t="s">
        <v>5286</v>
      </c>
      <c r="D2643" s="988">
        <v>1.0</v>
      </c>
      <c r="E2643" s="988">
        <v>1.0</v>
      </c>
    </row>
    <row r="2644">
      <c r="A2644" s="988" t="s">
        <v>5351</v>
      </c>
      <c r="B2644" s="988">
        <v>2.0250218E7</v>
      </c>
      <c r="C2644" s="988" t="s">
        <v>5286</v>
      </c>
      <c r="D2644" s="988">
        <v>1.0</v>
      </c>
      <c r="E2644" s="988">
        <v>1.0</v>
      </c>
    </row>
    <row r="2645">
      <c r="A2645" s="988" t="s">
        <v>5351</v>
      </c>
      <c r="B2645" s="988">
        <v>2.0250225E7</v>
      </c>
      <c r="C2645" s="988" t="s">
        <v>5286</v>
      </c>
      <c r="D2645" s="988">
        <v>1.0</v>
      </c>
      <c r="E2645" s="988">
        <v>1.0</v>
      </c>
    </row>
    <row r="2646">
      <c r="A2646" s="988" t="s">
        <v>5351</v>
      </c>
      <c r="B2646" s="988">
        <v>2.0250225E7</v>
      </c>
      <c r="C2646" s="988" t="s">
        <v>164</v>
      </c>
      <c r="D2646" s="988">
        <v>1.0</v>
      </c>
      <c r="E2646" s="988">
        <v>1.0</v>
      </c>
    </row>
    <row r="2647">
      <c r="A2647" s="988" t="s">
        <v>5351</v>
      </c>
      <c r="B2647" s="988">
        <v>2.0250227E7</v>
      </c>
      <c r="C2647" s="988" t="s">
        <v>5286</v>
      </c>
      <c r="D2647" s="988">
        <v>1.0</v>
      </c>
      <c r="E2647" s="988">
        <v>1.0</v>
      </c>
    </row>
    <row r="2648">
      <c r="A2648" s="988" t="s">
        <v>5351</v>
      </c>
      <c r="B2648" s="988">
        <v>2.0250228E7</v>
      </c>
      <c r="C2648" s="988" t="s">
        <v>5286</v>
      </c>
      <c r="D2648" s="988">
        <v>1.0</v>
      </c>
      <c r="E2648" s="988">
        <v>1.0</v>
      </c>
    </row>
    <row r="2649">
      <c r="A2649" s="988" t="s">
        <v>5351</v>
      </c>
      <c r="B2649" s="988">
        <v>2.0250228E7</v>
      </c>
      <c r="C2649" s="988" t="s">
        <v>5218</v>
      </c>
      <c r="D2649" s="988">
        <v>1.0</v>
      </c>
      <c r="E2649" s="988">
        <v>1.0</v>
      </c>
    </row>
    <row r="2650">
      <c r="A2650" s="988" t="s">
        <v>5351</v>
      </c>
      <c r="B2650" s="988">
        <v>2.0250302E7</v>
      </c>
      <c r="C2650" s="988" t="s">
        <v>5286</v>
      </c>
      <c r="D2650" s="988">
        <v>1.0</v>
      </c>
      <c r="E2650" s="988">
        <v>1.0</v>
      </c>
    </row>
    <row r="2651">
      <c r="A2651" s="988" t="s">
        <v>5351</v>
      </c>
      <c r="B2651" s="988">
        <v>2.0250303E7</v>
      </c>
      <c r="C2651" s="988" t="s">
        <v>5286</v>
      </c>
      <c r="D2651" s="988">
        <v>1.0</v>
      </c>
      <c r="E2651" s="988">
        <v>1.0</v>
      </c>
    </row>
    <row r="2652">
      <c r="A2652" s="988" t="s">
        <v>5351</v>
      </c>
      <c r="B2652" s="988">
        <v>2.0250304E7</v>
      </c>
      <c r="C2652" s="988" t="s">
        <v>5286</v>
      </c>
      <c r="D2652" s="988">
        <v>1.0</v>
      </c>
      <c r="E2652" s="988">
        <v>2.0</v>
      </c>
    </row>
    <row r="2653">
      <c r="A2653" s="988" t="s">
        <v>5351</v>
      </c>
      <c r="B2653" s="988">
        <v>2.0250305E7</v>
      </c>
      <c r="C2653" s="988" t="s">
        <v>5286</v>
      </c>
      <c r="D2653" s="988">
        <v>1.0</v>
      </c>
      <c r="E2653" s="988">
        <v>3.0</v>
      </c>
    </row>
    <row r="2654">
      <c r="A2654" s="988" t="s">
        <v>5351</v>
      </c>
      <c r="B2654" s="988">
        <v>2.0250305E7</v>
      </c>
      <c r="C2654" s="988" t="s">
        <v>5218</v>
      </c>
      <c r="D2654" s="988">
        <v>1.0</v>
      </c>
      <c r="E2654" s="988">
        <v>1.0</v>
      </c>
    </row>
    <row r="2655">
      <c r="A2655" s="988" t="s">
        <v>5351</v>
      </c>
      <c r="B2655" s="988">
        <v>2.0250306E7</v>
      </c>
      <c r="C2655" s="988" t="s">
        <v>164</v>
      </c>
      <c r="D2655" s="988">
        <v>1.0</v>
      </c>
      <c r="E2655" s="988">
        <v>1.0</v>
      </c>
    </row>
    <row r="2656">
      <c r="A2656" s="988" t="s">
        <v>5351</v>
      </c>
      <c r="B2656" s="988">
        <v>2.0250306E7</v>
      </c>
      <c r="C2656" s="1063" t="s">
        <v>5182</v>
      </c>
      <c r="D2656" s="988">
        <v>1.0</v>
      </c>
      <c r="E2656" s="988">
        <v>1.0</v>
      </c>
    </row>
    <row r="2657">
      <c r="A2657" s="988" t="s">
        <v>5351</v>
      </c>
      <c r="B2657" s="988">
        <v>2.0250307E7</v>
      </c>
      <c r="C2657" s="988" t="s">
        <v>5286</v>
      </c>
      <c r="D2657" s="988">
        <v>1.0</v>
      </c>
      <c r="E2657" s="988">
        <v>2.0</v>
      </c>
    </row>
    <row r="2658">
      <c r="A2658" s="988" t="s">
        <v>5351</v>
      </c>
      <c r="B2658" s="988">
        <v>2.025031E7</v>
      </c>
      <c r="C2658" s="988" t="s">
        <v>5286</v>
      </c>
      <c r="D2658" s="988">
        <v>1.0</v>
      </c>
      <c r="E2658" s="988">
        <v>2.0</v>
      </c>
    </row>
    <row r="2659">
      <c r="A2659" s="988" t="s">
        <v>5351</v>
      </c>
      <c r="B2659" s="988">
        <v>2.0250311E7</v>
      </c>
      <c r="C2659" s="988" t="s">
        <v>5286</v>
      </c>
      <c r="D2659" s="988">
        <v>1.0</v>
      </c>
      <c r="E2659" s="988">
        <v>3.0</v>
      </c>
    </row>
    <row r="2660">
      <c r="A2660" s="988" t="s">
        <v>5351</v>
      </c>
      <c r="B2660" s="988">
        <v>2.0250311E7</v>
      </c>
      <c r="C2660" s="988" t="s">
        <v>164</v>
      </c>
      <c r="D2660" s="988">
        <v>1.0</v>
      </c>
      <c r="E2660" s="988">
        <v>1.0</v>
      </c>
    </row>
    <row r="2661">
      <c r="A2661" s="988" t="s">
        <v>5351</v>
      </c>
      <c r="B2661" s="988">
        <v>2.0250312E7</v>
      </c>
      <c r="C2661" s="988" t="s">
        <v>5286</v>
      </c>
      <c r="D2661" s="988">
        <v>1.0</v>
      </c>
      <c r="E2661" s="988">
        <v>1.0</v>
      </c>
    </row>
    <row r="2662">
      <c r="A2662" s="988" t="s">
        <v>5351</v>
      </c>
      <c r="B2662" s="988">
        <v>2.0250313E7</v>
      </c>
      <c r="C2662" s="988" t="s">
        <v>5286</v>
      </c>
      <c r="D2662" s="988">
        <v>1.0</v>
      </c>
      <c r="E2662" s="988">
        <v>1.0</v>
      </c>
    </row>
    <row r="2663">
      <c r="A2663" s="988" t="s">
        <v>5351</v>
      </c>
      <c r="B2663" s="988">
        <v>2.0250313E7</v>
      </c>
      <c r="C2663" s="988" t="s">
        <v>164</v>
      </c>
      <c r="D2663" s="988">
        <v>1.0</v>
      </c>
      <c r="E2663" s="988">
        <v>1.0</v>
      </c>
    </row>
    <row r="2664">
      <c r="A2664" s="988" t="s">
        <v>5351</v>
      </c>
      <c r="B2664" s="988">
        <v>2.0250314E7</v>
      </c>
      <c r="C2664" s="988" t="s">
        <v>5286</v>
      </c>
      <c r="D2664" s="988">
        <v>1.0</v>
      </c>
      <c r="E2664" s="988">
        <v>4.0</v>
      </c>
    </row>
    <row r="2665">
      <c r="A2665" s="988" t="s">
        <v>5351</v>
      </c>
      <c r="B2665" s="988">
        <v>2.0250315E7</v>
      </c>
      <c r="C2665" s="988" t="s">
        <v>5286</v>
      </c>
      <c r="D2665" s="988">
        <v>1.0</v>
      </c>
      <c r="E2665" s="988">
        <v>1.0</v>
      </c>
    </row>
    <row r="2666">
      <c r="A2666" s="988" t="s">
        <v>5351</v>
      </c>
      <c r="B2666" s="988">
        <v>2.0250316E7</v>
      </c>
      <c r="C2666" s="988" t="s">
        <v>5286</v>
      </c>
      <c r="D2666" s="988">
        <v>1.0</v>
      </c>
      <c r="E2666" s="988">
        <v>1.0</v>
      </c>
    </row>
    <row r="2667">
      <c r="A2667" s="988" t="s">
        <v>5351</v>
      </c>
      <c r="B2667" s="988">
        <v>2.0250317E7</v>
      </c>
      <c r="C2667" s="988" t="s">
        <v>5286</v>
      </c>
      <c r="D2667" s="988">
        <v>1.0</v>
      </c>
      <c r="E2667" s="988">
        <v>2.0</v>
      </c>
    </row>
    <row r="2668">
      <c r="A2668" s="988" t="s">
        <v>5351</v>
      </c>
      <c r="B2668" s="988">
        <v>2.0250318E7</v>
      </c>
      <c r="C2668" s="988" t="s">
        <v>5286</v>
      </c>
      <c r="D2668" s="988">
        <v>1.0</v>
      </c>
      <c r="E2668" s="988">
        <v>2.0</v>
      </c>
    </row>
    <row r="2669">
      <c r="A2669" s="988" t="s">
        <v>5351</v>
      </c>
      <c r="B2669" s="988">
        <v>2.0250319E7</v>
      </c>
      <c r="C2669" s="988" t="s">
        <v>5286</v>
      </c>
      <c r="D2669" s="988">
        <v>1.0</v>
      </c>
      <c r="E2669" s="988">
        <v>1.0</v>
      </c>
    </row>
    <row r="2670">
      <c r="A2670" s="988" t="s">
        <v>5351</v>
      </c>
      <c r="B2670" s="988">
        <v>2.0250323E7</v>
      </c>
      <c r="C2670" s="988" t="s">
        <v>5286</v>
      </c>
      <c r="D2670" s="988">
        <v>1.0</v>
      </c>
      <c r="E2670" s="988">
        <v>3.0</v>
      </c>
    </row>
    <row r="2671">
      <c r="A2671" s="988" t="s">
        <v>5351</v>
      </c>
      <c r="B2671" s="988">
        <v>2.0250325E7</v>
      </c>
      <c r="C2671" s="988" t="s">
        <v>5286</v>
      </c>
      <c r="D2671" s="988">
        <v>1.0</v>
      </c>
      <c r="E2671" s="988">
        <v>2.0</v>
      </c>
    </row>
    <row r="2672">
      <c r="A2672" s="988" t="s">
        <v>5351</v>
      </c>
      <c r="B2672" s="988">
        <v>2.0250326E7</v>
      </c>
      <c r="C2672" s="988" t="s">
        <v>5286</v>
      </c>
      <c r="D2672" s="988">
        <v>1.0</v>
      </c>
      <c r="E2672" s="988">
        <v>2.0</v>
      </c>
    </row>
    <row r="2673">
      <c r="A2673" s="988" t="s">
        <v>5351</v>
      </c>
      <c r="B2673" s="988">
        <v>2.0250328E7</v>
      </c>
      <c r="C2673" s="988" t="s">
        <v>5286</v>
      </c>
      <c r="D2673" s="988">
        <v>1.0</v>
      </c>
      <c r="E2673" s="988">
        <v>2.0</v>
      </c>
    </row>
    <row r="2674">
      <c r="A2674" s="988" t="s">
        <v>5351</v>
      </c>
      <c r="B2674" s="988">
        <v>2.025033E7</v>
      </c>
      <c r="C2674" s="988" t="s">
        <v>5286</v>
      </c>
      <c r="D2674" s="988">
        <v>1.0</v>
      </c>
      <c r="E2674" s="988">
        <v>2.0</v>
      </c>
    </row>
    <row r="2675">
      <c r="A2675" s="988" t="s">
        <v>5351</v>
      </c>
      <c r="B2675" s="988">
        <v>2.0250331E7</v>
      </c>
      <c r="C2675" s="988" t="s">
        <v>5286</v>
      </c>
      <c r="D2675" s="988">
        <v>1.0</v>
      </c>
      <c r="E2675" s="988">
        <v>1.0</v>
      </c>
    </row>
    <row r="2676">
      <c r="A2676" s="988" t="s">
        <v>5351</v>
      </c>
      <c r="B2676" s="988">
        <v>2.0250403E7</v>
      </c>
      <c r="C2676" s="988" t="s">
        <v>164</v>
      </c>
      <c r="D2676" s="988">
        <v>1.0</v>
      </c>
      <c r="E2676" s="988">
        <v>1.0</v>
      </c>
    </row>
    <row r="2677">
      <c r="A2677" s="988" t="s">
        <v>5351</v>
      </c>
      <c r="B2677" s="988">
        <v>2.0250404E7</v>
      </c>
      <c r="C2677" s="988" t="s">
        <v>164</v>
      </c>
      <c r="D2677" s="988">
        <v>1.0</v>
      </c>
      <c r="E2677" s="988">
        <v>1.0</v>
      </c>
    </row>
    <row r="2678">
      <c r="A2678" s="988" t="s">
        <v>5351</v>
      </c>
      <c r="B2678" s="988">
        <v>2.0250408E7</v>
      </c>
      <c r="C2678" s="988" t="s">
        <v>5286</v>
      </c>
      <c r="D2678" s="988">
        <v>1.0</v>
      </c>
      <c r="E2678" s="988">
        <v>1.0</v>
      </c>
    </row>
    <row r="2679">
      <c r="A2679" s="988" t="s">
        <v>5351</v>
      </c>
      <c r="B2679" s="988">
        <v>2.025041E7</v>
      </c>
      <c r="C2679" s="988" t="s">
        <v>5286</v>
      </c>
      <c r="D2679" s="988">
        <v>1.0</v>
      </c>
      <c r="E2679" s="988">
        <v>1.0</v>
      </c>
    </row>
    <row r="2680">
      <c r="A2680" s="988" t="s">
        <v>5351</v>
      </c>
      <c r="B2680" s="988">
        <v>2.0250412E7</v>
      </c>
      <c r="C2680" s="988" t="s">
        <v>5286</v>
      </c>
      <c r="D2680" s="988">
        <v>1.0</v>
      </c>
      <c r="E2680" s="988">
        <v>1.0</v>
      </c>
    </row>
    <row r="2681">
      <c r="A2681" s="988" t="s">
        <v>5351</v>
      </c>
      <c r="B2681" s="988">
        <v>2.0250413E7</v>
      </c>
      <c r="C2681" s="988" t="s">
        <v>5286</v>
      </c>
      <c r="D2681" s="988">
        <v>1.0</v>
      </c>
      <c r="E2681" s="988">
        <v>1.0</v>
      </c>
    </row>
    <row r="2682">
      <c r="A2682" s="988" t="s">
        <v>5351</v>
      </c>
      <c r="B2682" s="988">
        <v>2.0250416E7</v>
      </c>
      <c r="C2682" s="988" t="s">
        <v>5286</v>
      </c>
      <c r="D2682" s="988">
        <v>1.0</v>
      </c>
      <c r="E2682" s="988">
        <v>3.0</v>
      </c>
    </row>
    <row r="2683">
      <c r="A2683" s="988" t="s">
        <v>5351</v>
      </c>
      <c r="B2683" s="988">
        <v>2.0250417E7</v>
      </c>
      <c r="C2683" s="988" t="s">
        <v>5286</v>
      </c>
      <c r="D2683" s="988">
        <v>1.0</v>
      </c>
      <c r="E2683" s="988">
        <v>2.0</v>
      </c>
    </row>
    <row r="2684">
      <c r="A2684" s="988" t="s">
        <v>5351</v>
      </c>
      <c r="B2684" s="988">
        <v>2.0250417E7</v>
      </c>
      <c r="C2684" s="988" t="s">
        <v>164</v>
      </c>
      <c r="D2684" s="988">
        <v>1.0</v>
      </c>
      <c r="E2684" s="988">
        <v>1.0</v>
      </c>
    </row>
    <row r="2685">
      <c r="A2685" s="988" t="s">
        <v>5351</v>
      </c>
      <c r="B2685" s="988">
        <v>2.0250418E7</v>
      </c>
      <c r="C2685" s="988" t="s">
        <v>5286</v>
      </c>
      <c r="D2685" s="988">
        <v>1.0</v>
      </c>
      <c r="E2685" s="988">
        <v>1.0</v>
      </c>
    </row>
    <row r="2686">
      <c r="A2686" s="988" t="s">
        <v>5351</v>
      </c>
      <c r="B2686" s="988">
        <v>2.0250424E7</v>
      </c>
      <c r="C2686" s="988" t="s">
        <v>5286</v>
      </c>
      <c r="D2686" s="988">
        <v>1.0</v>
      </c>
      <c r="E2686" s="988">
        <v>1.0</v>
      </c>
    </row>
    <row r="2687">
      <c r="A2687" s="988" t="s">
        <v>5351</v>
      </c>
      <c r="B2687" s="988">
        <v>2.0250425E7</v>
      </c>
      <c r="C2687" s="988" t="s">
        <v>5286</v>
      </c>
      <c r="D2687" s="988">
        <v>1.0</v>
      </c>
      <c r="E2687" s="988">
        <v>2.0</v>
      </c>
    </row>
    <row r="2688">
      <c r="A2688" s="988" t="s">
        <v>5351</v>
      </c>
      <c r="B2688" s="988">
        <v>2.0250426E7</v>
      </c>
      <c r="C2688" s="988" t="s">
        <v>5286</v>
      </c>
      <c r="D2688" s="988">
        <v>1.0</v>
      </c>
      <c r="E2688" s="988">
        <v>1.0</v>
      </c>
    </row>
    <row r="2689">
      <c r="A2689" s="988" t="s">
        <v>5351</v>
      </c>
      <c r="B2689" s="988">
        <v>2.0250427E7</v>
      </c>
      <c r="C2689" s="988" t="s">
        <v>5286</v>
      </c>
      <c r="D2689" s="988">
        <v>1.0</v>
      </c>
      <c r="E2689" s="988">
        <v>1.0</v>
      </c>
    </row>
    <row r="2690">
      <c r="A2690" s="988" t="s">
        <v>5351</v>
      </c>
      <c r="B2690" s="988">
        <v>2.0250428E7</v>
      </c>
      <c r="C2690" s="988" t="s">
        <v>5286</v>
      </c>
      <c r="D2690" s="988">
        <v>1.0</v>
      </c>
      <c r="E2690" s="988">
        <v>1.0</v>
      </c>
    </row>
    <row r="2691">
      <c r="A2691" s="988" t="s">
        <v>5351</v>
      </c>
      <c r="B2691" s="988">
        <v>2.0250428E7</v>
      </c>
      <c r="C2691" s="1063" t="s">
        <v>5182</v>
      </c>
      <c r="D2691" s="988">
        <v>1.0</v>
      </c>
      <c r="E2691" s="988">
        <v>1.0</v>
      </c>
    </row>
    <row r="2692">
      <c r="A2692" s="988" t="s">
        <v>5351</v>
      </c>
      <c r="B2692" s="988">
        <v>2.0250429E7</v>
      </c>
      <c r="C2692" s="988" t="s">
        <v>5218</v>
      </c>
      <c r="D2692" s="988">
        <v>1.0</v>
      </c>
      <c r="E2692" s="988">
        <v>1.0</v>
      </c>
    </row>
    <row r="2693">
      <c r="A2693" s="988" t="s">
        <v>5351</v>
      </c>
      <c r="B2693" s="988">
        <v>2.0250501E7</v>
      </c>
      <c r="C2693" s="988" t="s">
        <v>5286</v>
      </c>
      <c r="D2693" s="988">
        <v>1.0</v>
      </c>
      <c r="E2693" s="988">
        <v>1.0</v>
      </c>
    </row>
    <row r="2694">
      <c r="A2694" s="988" t="s">
        <v>5351</v>
      </c>
      <c r="B2694" s="988">
        <v>2.0250505E7</v>
      </c>
      <c r="C2694" s="988" t="s">
        <v>5286</v>
      </c>
      <c r="D2694" s="988">
        <v>1.0</v>
      </c>
      <c r="E2694" s="988">
        <v>2.0</v>
      </c>
    </row>
    <row r="2695">
      <c r="A2695" s="988" t="s">
        <v>5351</v>
      </c>
      <c r="B2695" s="988">
        <v>2.0250506E7</v>
      </c>
      <c r="C2695" s="988" t="s">
        <v>5286</v>
      </c>
      <c r="D2695" s="988">
        <v>1.0</v>
      </c>
      <c r="E2695" s="988">
        <v>1.0</v>
      </c>
    </row>
    <row r="2696">
      <c r="A2696" s="988" t="s">
        <v>5351</v>
      </c>
      <c r="B2696" s="988">
        <v>2.0250507E7</v>
      </c>
      <c r="C2696" s="988" t="s">
        <v>5286</v>
      </c>
      <c r="D2696" s="988">
        <v>1.0</v>
      </c>
      <c r="E2696" s="988">
        <v>2.0</v>
      </c>
    </row>
    <row r="2697">
      <c r="A2697" s="988" t="s">
        <v>5351</v>
      </c>
      <c r="B2697" s="988">
        <v>2.0250508E7</v>
      </c>
      <c r="C2697" s="988" t="s">
        <v>5286</v>
      </c>
      <c r="D2697" s="988">
        <v>1.0</v>
      </c>
      <c r="E2697" s="988">
        <v>3.0</v>
      </c>
    </row>
    <row r="2698">
      <c r="A2698" s="988" t="s">
        <v>5351</v>
      </c>
      <c r="B2698" s="988">
        <v>2.025051E7</v>
      </c>
      <c r="C2698" s="988" t="s">
        <v>5286</v>
      </c>
      <c r="D2698" s="988">
        <v>1.0</v>
      </c>
      <c r="E2698" s="988">
        <v>1.0</v>
      </c>
    </row>
    <row r="2699">
      <c r="A2699" s="988" t="s">
        <v>5351</v>
      </c>
      <c r="B2699" s="988">
        <v>2.0250512E7</v>
      </c>
      <c r="C2699" s="988" t="s">
        <v>5286</v>
      </c>
      <c r="D2699" s="988">
        <v>1.0</v>
      </c>
      <c r="E2699" s="988">
        <v>1.0</v>
      </c>
    </row>
    <row r="2700">
      <c r="A2700" s="988" t="s">
        <v>5351</v>
      </c>
      <c r="B2700" s="988">
        <v>2.0250513E7</v>
      </c>
      <c r="C2700" s="988" t="s">
        <v>5286</v>
      </c>
      <c r="D2700" s="988">
        <v>1.0</v>
      </c>
      <c r="E2700" s="988">
        <v>4.0</v>
      </c>
    </row>
    <row r="2701">
      <c r="A2701" s="988" t="s">
        <v>5351</v>
      </c>
      <c r="B2701" s="988">
        <v>2.0250514E7</v>
      </c>
      <c r="C2701" s="988" t="s">
        <v>5286</v>
      </c>
      <c r="D2701" s="988">
        <v>1.0</v>
      </c>
      <c r="E2701" s="988">
        <v>2.0</v>
      </c>
    </row>
    <row r="2702">
      <c r="A2702" s="988" t="s">
        <v>5351</v>
      </c>
      <c r="B2702" s="988">
        <v>2.0250515E7</v>
      </c>
      <c r="C2702" s="988" t="s">
        <v>5286</v>
      </c>
      <c r="D2702" s="988">
        <v>1.0</v>
      </c>
      <c r="E2702" s="988">
        <v>1.0</v>
      </c>
    </row>
    <row r="2703">
      <c r="A2703" s="988" t="s">
        <v>5351</v>
      </c>
      <c r="B2703" s="988">
        <v>2.0250518E7</v>
      </c>
      <c r="C2703" s="988" t="s">
        <v>5286</v>
      </c>
      <c r="D2703" s="988">
        <v>1.0</v>
      </c>
      <c r="E2703" s="988">
        <v>1.0</v>
      </c>
    </row>
    <row r="2704">
      <c r="A2704" s="988" t="s">
        <v>5351</v>
      </c>
      <c r="B2704" s="988">
        <v>2.025052E7</v>
      </c>
      <c r="C2704" s="988" t="s">
        <v>5286</v>
      </c>
      <c r="D2704" s="988">
        <v>1.0</v>
      </c>
      <c r="E2704" s="988">
        <v>1.0</v>
      </c>
    </row>
    <row r="2705">
      <c r="A2705" s="988" t="s">
        <v>5351</v>
      </c>
      <c r="B2705" s="988">
        <v>2.025052E7</v>
      </c>
      <c r="C2705" s="988" t="s">
        <v>5218</v>
      </c>
      <c r="D2705" s="988">
        <v>1.0</v>
      </c>
      <c r="E2705" s="988">
        <v>1.0</v>
      </c>
    </row>
    <row r="2706">
      <c r="A2706" s="988" t="s">
        <v>5351</v>
      </c>
      <c r="B2706" s="988">
        <v>2.0250522E7</v>
      </c>
      <c r="C2706" s="988" t="s">
        <v>5286</v>
      </c>
      <c r="D2706" s="988">
        <v>1.0</v>
      </c>
      <c r="E2706" s="988">
        <v>1.0</v>
      </c>
    </row>
    <row r="2707">
      <c r="A2707" s="988" t="s">
        <v>5351</v>
      </c>
      <c r="B2707" s="988">
        <v>2.0250523E7</v>
      </c>
      <c r="C2707" s="988" t="s">
        <v>5286</v>
      </c>
      <c r="D2707" s="988">
        <v>1.0</v>
      </c>
      <c r="E2707" s="988">
        <v>1.0</v>
      </c>
    </row>
    <row r="2708">
      <c r="A2708" s="988" t="s">
        <v>5351</v>
      </c>
      <c r="B2708" s="988">
        <v>2.0250524E7</v>
      </c>
      <c r="C2708" s="988" t="s">
        <v>5286</v>
      </c>
      <c r="D2708" s="988">
        <v>1.0</v>
      </c>
      <c r="E2708" s="988">
        <v>1.0</v>
      </c>
    </row>
    <row r="2709">
      <c r="A2709" s="988" t="s">
        <v>5351</v>
      </c>
      <c r="B2709" s="988">
        <v>2.0250526E7</v>
      </c>
      <c r="C2709" s="988" t="s">
        <v>164</v>
      </c>
      <c r="D2709" s="988">
        <v>1.0</v>
      </c>
      <c r="E2709" s="988">
        <v>1.0</v>
      </c>
    </row>
    <row r="2710">
      <c r="A2710" s="988" t="s">
        <v>5351</v>
      </c>
      <c r="B2710" s="988">
        <v>2.0250527E7</v>
      </c>
      <c r="C2710" s="988" t="s">
        <v>5286</v>
      </c>
      <c r="D2710" s="988">
        <v>1.0</v>
      </c>
      <c r="E2710" s="988">
        <v>1.0</v>
      </c>
    </row>
    <row r="2711">
      <c r="A2711" s="988" t="s">
        <v>5351</v>
      </c>
      <c r="B2711" s="988">
        <v>2.0250528E7</v>
      </c>
      <c r="C2711" s="988" t="s">
        <v>5286</v>
      </c>
      <c r="D2711" s="988">
        <v>1.0</v>
      </c>
      <c r="E2711" s="988">
        <v>1.0</v>
      </c>
    </row>
    <row r="2712">
      <c r="A2712" s="988" t="s">
        <v>5351</v>
      </c>
      <c r="B2712" s="988">
        <v>2.0250529E7</v>
      </c>
      <c r="C2712" s="988" t="s">
        <v>5286</v>
      </c>
      <c r="D2712" s="988">
        <v>1.0</v>
      </c>
      <c r="E2712" s="988">
        <v>2.0</v>
      </c>
    </row>
    <row r="2713">
      <c r="A2713" s="988" t="s">
        <v>5351</v>
      </c>
      <c r="B2713" s="988">
        <v>2.025053E7</v>
      </c>
      <c r="C2713" s="988" t="s">
        <v>5286</v>
      </c>
      <c r="D2713" s="988">
        <v>1.0</v>
      </c>
      <c r="E2713" s="988">
        <v>2.0</v>
      </c>
    </row>
    <row r="2714">
      <c r="A2714" s="988" t="s">
        <v>5351</v>
      </c>
      <c r="B2714" s="988">
        <v>2.0250603E7</v>
      </c>
      <c r="C2714" s="988" t="s">
        <v>5286</v>
      </c>
      <c r="D2714" s="988">
        <v>1.0</v>
      </c>
      <c r="E2714" s="988">
        <v>1.0</v>
      </c>
    </row>
    <row r="2715">
      <c r="A2715" s="988" t="s">
        <v>5351</v>
      </c>
      <c r="B2715" s="988">
        <v>2.0250604E7</v>
      </c>
      <c r="C2715" s="988" t="s">
        <v>5286</v>
      </c>
      <c r="D2715" s="988">
        <v>1.0</v>
      </c>
      <c r="E2715" s="988">
        <v>3.0</v>
      </c>
    </row>
    <row r="2716">
      <c r="A2716" s="988" t="s">
        <v>5351</v>
      </c>
      <c r="B2716" s="988">
        <v>2.0250605E7</v>
      </c>
      <c r="C2716" s="988" t="s">
        <v>5286</v>
      </c>
      <c r="D2716" s="988">
        <v>1.0</v>
      </c>
      <c r="E2716" s="988">
        <v>3.0</v>
      </c>
    </row>
    <row r="2717">
      <c r="A2717" s="988" t="s">
        <v>5351</v>
      </c>
      <c r="B2717" s="988">
        <v>2.0250606E7</v>
      </c>
      <c r="C2717" s="988" t="s">
        <v>5286</v>
      </c>
      <c r="D2717" s="988">
        <v>1.0</v>
      </c>
      <c r="E2717" s="988">
        <v>1.0</v>
      </c>
    </row>
    <row r="2718">
      <c r="A2718" s="988" t="s">
        <v>5351</v>
      </c>
      <c r="B2718" s="988">
        <v>2.0250607E7</v>
      </c>
      <c r="C2718" s="988" t="s">
        <v>5286</v>
      </c>
      <c r="D2718" s="988">
        <v>1.0</v>
      </c>
      <c r="E2718" s="988">
        <v>1.0</v>
      </c>
    </row>
    <row r="2719">
      <c r="A2719" s="988" t="s">
        <v>5351</v>
      </c>
      <c r="B2719" s="988">
        <v>2.0250608E7</v>
      </c>
      <c r="C2719" s="988" t="s">
        <v>5286</v>
      </c>
      <c r="D2719" s="988">
        <v>1.0</v>
      </c>
      <c r="E2719" s="988">
        <v>1.0</v>
      </c>
    </row>
    <row r="2720">
      <c r="A2720" s="988" t="s">
        <v>5351</v>
      </c>
      <c r="B2720" s="988">
        <v>2.0250611E7</v>
      </c>
      <c r="C2720" s="988" t="s">
        <v>5286</v>
      </c>
      <c r="D2720" s="988">
        <v>1.0</v>
      </c>
      <c r="E2720" s="988">
        <v>2.0</v>
      </c>
    </row>
    <row r="2721">
      <c r="A2721" s="988" t="s">
        <v>5351</v>
      </c>
      <c r="B2721" s="988">
        <v>2.0250611E7</v>
      </c>
      <c r="C2721" s="988" t="s">
        <v>164</v>
      </c>
      <c r="D2721" s="988">
        <v>1.0</v>
      </c>
      <c r="E2721" s="988">
        <v>1.0</v>
      </c>
    </row>
    <row r="2722">
      <c r="A2722" s="988" t="s">
        <v>5351</v>
      </c>
      <c r="B2722" s="988">
        <v>2.0250612E7</v>
      </c>
      <c r="C2722" s="988" t="s">
        <v>5286</v>
      </c>
      <c r="D2722" s="988">
        <v>1.0</v>
      </c>
      <c r="E2722" s="988">
        <v>1.0</v>
      </c>
    </row>
    <row r="2723">
      <c r="A2723" s="988" t="s">
        <v>5351</v>
      </c>
      <c r="B2723" s="988">
        <v>2.0250613E7</v>
      </c>
      <c r="C2723" s="988" t="s">
        <v>5286</v>
      </c>
      <c r="D2723" s="988">
        <v>1.0</v>
      </c>
      <c r="E2723" s="988">
        <v>1.0</v>
      </c>
    </row>
    <row r="2724">
      <c r="A2724" s="988" t="s">
        <v>5351</v>
      </c>
      <c r="B2724" s="988">
        <v>2.0250614E7</v>
      </c>
      <c r="C2724" s="988" t="s">
        <v>5286</v>
      </c>
      <c r="D2724" s="988">
        <v>1.0</v>
      </c>
      <c r="E2724" s="988">
        <v>1.0</v>
      </c>
    </row>
    <row r="2725">
      <c r="A2725" s="988" t="s">
        <v>5351</v>
      </c>
      <c r="B2725" s="988">
        <v>2.0250616E7</v>
      </c>
      <c r="C2725" s="988" t="s">
        <v>5286</v>
      </c>
      <c r="D2725" s="988">
        <v>1.0</v>
      </c>
      <c r="E2725" s="988">
        <v>1.0</v>
      </c>
    </row>
    <row r="2726">
      <c r="A2726" s="988" t="s">
        <v>5351</v>
      </c>
      <c r="B2726" s="988">
        <v>2.0250618E7</v>
      </c>
      <c r="C2726" s="988" t="s">
        <v>5286</v>
      </c>
      <c r="D2726" s="988">
        <v>1.0</v>
      </c>
      <c r="E2726" s="988">
        <v>2.0</v>
      </c>
    </row>
    <row r="2727">
      <c r="A2727" s="988" t="s">
        <v>5351</v>
      </c>
      <c r="B2727" s="988">
        <v>2.0250619E7</v>
      </c>
      <c r="C2727" s="988" t="s">
        <v>5286</v>
      </c>
      <c r="D2727" s="988">
        <v>1.0</v>
      </c>
      <c r="E2727" s="988">
        <v>3.0</v>
      </c>
    </row>
    <row r="2728">
      <c r="A2728" s="988" t="s">
        <v>5351</v>
      </c>
      <c r="B2728" s="988">
        <v>2.025062E7</v>
      </c>
      <c r="C2728" s="988" t="s">
        <v>5286</v>
      </c>
      <c r="D2728" s="988">
        <v>1.0</v>
      </c>
      <c r="E2728" s="988">
        <v>2.0</v>
      </c>
    </row>
    <row r="2729">
      <c r="A2729" s="988" t="s">
        <v>5351</v>
      </c>
      <c r="B2729" s="988">
        <v>2.0250621E7</v>
      </c>
      <c r="C2729" s="988" t="s">
        <v>5286</v>
      </c>
      <c r="D2729" s="988">
        <v>1.0</v>
      </c>
      <c r="E2729" s="988">
        <v>1.0</v>
      </c>
    </row>
    <row r="2730">
      <c r="A2730" s="988" t="s">
        <v>5351</v>
      </c>
      <c r="B2730" s="988">
        <v>2.0250623E7</v>
      </c>
      <c r="C2730" s="988" t="s">
        <v>5286</v>
      </c>
      <c r="D2730" s="988">
        <v>1.0</v>
      </c>
      <c r="E2730" s="988">
        <v>1.0</v>
      </c>
    </row>
    <row r="2731">
      <c r="A2731" s="988" t="s">
        <v>5351</v>
      </c>
      <c r="B2731" s="988">
        <v>2.0250624E7</v>
      </c>
      <c r="C2731" s="988" t="s">
        <v>5286</v>
      </c>
      <c r="D2731" s="988">
        <v>1.0</v>
      </c>
      <c r="E2731" s="988">
        <v>2.0</v>
      </c>
    </row>
    <row r="2732">
      <c r="A2732" s="988" t="s">
        <v>5351</v>
      </c>
      <c r="B2732" s="988">
        <v>2.0250625E7</v>
      </c>
      <c r="C2732" s="988" t="s">
        <v>5286</v>
      </c>
      <c r="D2732" s="988">
        <v>1.0</v>
      </c>
      <c r="E2732" s="988">
        <v>6.0</v>
      </c>
    </row>
    <row r="2733">
      <c r="A2733" s="988" t="s">
        <v>5351</v>
      </c>
      <c r="B2733" s="988">
        <v>2.0250625E7</v>
      </c>
      <c r="C2733" s="988" t="s">
        <v>164</v>
      </c>
      <c r="D2733" s="988">
        <v>1.0</v>
      </c>
      <c r="E2733" s="988">
        <v>1.0</v>
      </c>
    </row>
    <row r="2734">
      <c r="A2734" s="988" t="s">
        <v>5351</v>
      </c>
      <c r="B2734" s="988">
        <v>2.0250625E7</v>
      </c>
      <c r="C2734" s="988" t="s">
        <v>5218</v>
      </c>
      <c r="D2734" s="988">
        <v>1.0</v>
      </c>
      <c r="E2734" s="988">
        <v>1.0</v>
      </c>
    </row>
    <row r="2735">
      <c r="A2735" s="988" t="s">
        <v>5351</v>
      </c>
      <c r="B2735" s="988">
        <v>2.0250626E7</v>
      </c>
      <c r="C2735" s="988" t="s">
        <v>5286</v>
      </c>
      <c r="D2735" s="988">
        <v>1.0</v>
      </c>
      <c r="E2735" s="988">
        <v>6.0</v>
      </c>
    </row>
    <row r="2736">
      <c r="A2736" s="988" t="s">
        <v>5351</v>
      </c>
      <c r="B2736" s="988">
        <v>2.0250627E7</v>
      </c>
      <c r="C2736" s="988" t="s">
        <v>164</v>
      </c>
      <c r="D2736" s="988">
        <v>1.0</v>
      </c>
      <c r="E2736" s="988">
        <v>1.0</v>
      </c>
    </row>
    <row r="2737">
      <c r="A2737" s="988" t="s">
        <v>5351</v>
      </c>
      <c r="B2737" s="988">
        <v>2.0250628E7</v>
      </c>
      <c r="C2737" s="988" t="s">
        <v>5286</v>
      </c>
      <c r="D2737" s="988">
        <v>1.0</v>
      </c>
      <c r="E2737" s="988">
        <v>5.0</v>
      </c>
    </row>
    <row r="2738">
      <c r="A2738" s="988" t="s">
        <v>5351</v>
      </c>
      <c r="B2738" s="988">
        <v>2.0250629E7</v>
      </c>
      <c r="C2738" s="988" t="s">
        <v>5286</v>
      </c>
      <c r="D2738" s="988">
        <v>1.0</v>
      </c>
      <c r="E2738" s="988">
        <v>3.0</v>
      </c>
    </row>
    <row r="2739">
      <c r="A2739" s="988" t="s">
        <v>5351</v>
      </c>
      <c r="B2739" s="988">
        <v>2.025063E7</v>
      </c>
      <c r="C2739" s="988" t="s">
        <v>5286</v>
      </c>
      <c r="D2739" s="988">
        <v>1.0</v>
      </c>
      <c r="E2739" s="988">
        <v>5.0</v>
      </c>
    </row>
    <row r="2740">
      <c r="A2740" s="988" t="s">
        <v>5351</v>
      </c>
      <c r="B2740" s="988">
        <v>2.0250701E7</v>
      </c>
      <c r="C2740" s="988" t="s">
        <v>5286</v>
      </c>
      <c r="D2740" s="988">
        <v>1.0</v>
      </c>
      <c r="E2740" s="988">
        <v>5.0</v>
      </c>
    </row>
    <row r="2741">
      <c r="A2741" s="988" t="s">
        <v>5351</v>
      </c>
      <c r="B2741" s="988">
        <v>2.0250702E7</v>
      </c>
      <c r="C2741" s="988" t="s">
        <v>5286</v>
      </c>
      <c r="D2741" s="988">
        <v>1.0</v>
      </c>
      <c r="E2741" s="988">
        <v>9.0</v>
      </c>
    </row>
    <row r="2742">
      <c r="A2742" s="988" t="s">
        <v>5351</v>
      </c>
      <c r="B2742" s="988">
        <v>2.0250702E7</v>
      </c>
      <c r="C2742" s="988" t="s">
        <v>164</v>
      </c>
      <c r="D2742" s="988">
        <v>1.0</v>
      </c>
      <c r="E2742" s="988">
        <v>1.0</v>
      </c>
    </row>
    <row r="2743">
      <c r="A2743" s="988" t="s">
        <v>5351</v>
      </c>
      <c r="B2743" s="988">
        <v>2.0250703E7</v>
      </c>
      <c r="C2743" s="988" t="s">
        <v>5286</v>
      </c>
      <c r="D2743" s="988">
        <v>1.0</v>
      </c>
      <c r="E2743" s="988">
        <v>6.0</v>
      </c>
    </row>
    <row r="2744">
      <c r="A2744" s="988" t="s">
        <v>5351</v>
      </c>
      <c r="B2744" s="988">
        <v>2.0250704E7</v>
      </c>
      <c r="C2744" s="988" t="s">
        <v>5286</v>
      </c>
      <c r="D2744" s="988">
        <v>1.0</v>
      </c>
      <c r="E2744" s="988">
        <v>1.0</v>
      </c>
    </row>
    <row r="2745">
      <c r="A2745" s="988" t="s">
        <v>5351</v>
      </c>
      <c r="B2745" s="988">
        <v>2.0250705E7</v>
      </c>
      <c r="C2745" s="988" t="s">
        <v>5286</v>
      </c>
      <c r="D2745" s="988">
        <v>1.0</v>
      </c>
      <c r="E2745" s="988">
        <v>1.0</v>
      </c>
    </row>
    <row r="2746">
      <c r="A2746" s="988" t="s">
        <v>5351</v>
      </c>
      <c r="B2746" s="988">
        <v>2.0250706E7</v>
      </c>
      <c r="C2746" s="988" t="s">
        <v>5286</v>
      </c>
      <c r="D2746" s="988">
        <v>1.0</v>
      </c>
      <c r="E2746" s="988">
        <v>4.0</v>
      </c>
    </row>
    <row r="2747">
      <c r="A2747" s="988" t="s">
        <v>5351</v>
      </c>
      <c r="B2747" s="988">
        <v>2.0250707E7</v>
      </c>
      <c r="C2747" s="988" t="s">
        <v>5286</v>
      </c>
      <c r="D2747" s="988">
        <v>1.0</v>
      </c>
      <c r="E2747" s="988">
        <v>1.0</v>
      </c>
    </row>
    <row r="2748">
      <c r="A2748" s="988" t="s">
        <v>5351</v>
      </c>
      <c r="B2748" s="988">
        <v>2.0250708E7</v>
      </c>
      <c r="C2748" s="988" t="s">
        <v>5286</v>
      </c>
      <c r="D2748" s="988">
        <v>1.0</v>
      </c>
      <c r="E2748" s="988">
        <v>4.0</v>
      </c>
    </row>
    <row r="2749">
      <c r="A2749" s="988" t="s">
        <v>5351</v>
      </c>
      <c r="B2749" s="988">
        <v>2.0250709E7</v>
      </c>
      <c r="C2749" s="988" t="s">
        <v>5286</v>
      </c>
      <c r="D2749" s="988">
        <v>1.0</v>
      </c>
      <c r="E2749" s="988">
        <v>7.0</v>
      </c>
    </row>
    <row r="2750">
      <c r="A2750" s="988" t="s">
        <v>5351</v>
      </c>
      <c r="B2750" s="988">
        <v>2.025071E7</v>
      </c>
      <c r="C2750" s="988" t="s">
        <v>5286</v>
      </c>
      <c r="D2750" s="988">
        <v>1.0</v>
      </c>
      <c r="E2750" s="988">
        <v>1.0</v>
      </c>
    </row>
    <row r="2751">
      <c r="A2751" s="988" t="s">
        <v>5351</v>
      </c>
      <c r="B2751" s="988">
        <v>2.0250711E7</v>
      </c>
      <c r="C2751" s="1063" t="s">
        <v>5178</v>
      </c>
      <c r="D2751" s="988">
        <v>1.0</v>
      </c>
      <c r="E2751" s="988">
        <v>1.0</v>
      </c>
    </row>
    <row r="2752">
      <c r="A2752" s="988" t="s">
        <v>5351</v>
      </c>
      <c r="B2752" s="988">
        <v>2.0250712E7</v>
      </c>
      <c r="C2752" s="988" t="s">
        <v>5286</v>
      </c>
      <c r="D2752" s="988">
        <v>1.0</v>
      </c>
      <c r="E2752" s="988">
        <v>1.0</v>
      </c>
    </row>
    <row r="2753">
      <c r="A2753" s="988" t="s">
        <v>5351</v>
      </c>
      <c r="B2753" s="988">
        <v>2.0250714E7</v>
      </c>
      <c r="C2753" s="988" t="s">
        <v>5286</v>
      </c>
      <c r="D2753" s="988">
        <v>1.0</v>
      </c>
      <c r="E2753" s="988">
        <v>2.0</v>
      </c>
    </row>
    <row r="2754">
      <c r="A2754" s="988" t="s">
        <v>5351</v>
      </c>
      <c r="B2754" s="988">
        <v>2.0250717E7</v>
      </c>
      <c r="C2754" s="988" t="s">
        <v>5286</v>
      </c>
      <c r="D2754" s="988">
        <v>1.0</v>
      </c>
      <c r="E2754" s="988">
        <v>1.0</v>
      </c>
    </row>
    <row r="2755">
      <c r="A2755" s="988" t="s">
        <v>5351</v>
      </c>
      <c r="B2755" s="988">
        <v>2.0250719E7</v>
      </c>
      <c r="C2755" s="988" t="s">
        <v>5286</v>
      </c>
      <c r="D2755" s="988">
        <v>1.0</v>
      </c>
      <c r="E2755" s="988">
        <v>3.0</v>
      </c>
    </row>
    <row r="2756">
      <c r="A2756" s="988" t="s">
        <v>5351</v>
      </c>
      <c r="B2756" s="988">
        <v>2.0250721E7</v>
      </c>
      <c r="C2756" s="988" t="s">
        <v>164</v>
      </c>
      <c r="D2756" s="988">
        <v>1.0</v>
      </c>
      <c r="E2756" s="988">
        <v>1.0</v>
      </c>
    </row>
    <row r="2757">
      <c r="A2757" s="988" t="s">
        <v>5351</v>
      </c>
      <c r="B2757" s="988">
        <v>2.0250722E7</v>
      </c>
      <c r="C2757" s="988" t="s">
        <v>5286</v>
      </c>
      <c r="D2757" s="988">
        <v>1.0</v>
      </c>
      <c r="E2757" s="988">
        <v>1.0</v>
      </c>
    </row>
    <row r="2758">
      <c r="A2758" s="988" t="s">
        <v>5351</v>
      </c>
      <c r="B2758" s="988">
        <v>2.0250722E7</v>
      </c>
      <c r="C2758" s="988" t="s">
        <v>164</v>
      </c>
      <c r="D2758" s="988">
        <v>1.0</v>
      </c>
      <c r="E2758" s="988">
        <v>1.0</v>
      </c>
    </row>
    <row r="2759">
      <c r="A2759" s="988" t="s">
        <v>5351</v>
      </c>
      <c r="B2759" s="988">
        <v>2.0250723E7</v>
      </c>
      <c r="C2759" s="988" t="s">
        <v>5286</v>
      </c>
      <c r="D2759" s="988">
        <v>1.0</v>
      </c>
      <c r="E2759" s="988">
        <v>2.0</v>
      </c>
    </row>
    <row r="2760">
      <c r="A2760" s="988" t="s">
        <v>5351</v>
      </c>
      <c r="B2760" s="988">
        <v>2.0250724E7</v>
      </c>
      <c r="C2760" s="988" t="s">
        <v>5286</v>
      </c>
      <c r="D2760" s="988">
        <v>1.0</v>
      </c>
      <c r="E2760" s="988">
        <v>2.0</v>
      </c>
    </row>
    <row r="2761">
      <c r="A2761" s="988" t="s">
        <v>5351</v>
      </c>
      <c r="B2761" s="988">
        <v>2.0250725E7</v>
      </c>
      <c r="C2761" s="988" t="s">
        <v>5194</v>
      </c>
      <c r="D2761" s="988">
        <v>1.0</v>
      </c>
      <c r="E2761" s="988">
        <v>1.0</v>
      </c>
    </row>
    <row r="2762">
      <c r="A2762" s="988" t="s">
        <v>5351</v>
      </c>
      <c r="B2762" s="988">
        <v>2.0250726E7</v>
      </c>
      <c r="C2762" s="988" t="s">
        <v>5286</v>
      </c>
      <c r="D2762" s="988">
        <v>1.0</v>
      </c>
      <c r="E2762" s="988">
        <v>2.0</v>
      </c>
    </row>
    <row r="2763">
      <c r="A2763" s="988" t="s">
        <v>5351</v>
      </c>
      <c r="B2763" s="988">
        <v>2.0250727E7</v>
      </c>
      <c r="C2763" s="988" t="s">
        <v>5286</v>
      </c>
      <c r="D2763" s="988">
        <v>1.0</v>
      </c>
      <c r="E2763" s="988">
        <v>1.0</v>
      </c>
    </row>
    <row r="2764">
      <c r="A2764" s="988" t="s">
        <v>5351</v>
      </c>
      <c r="B2764" s="988">
        <v>2.025073E7</v>
      </c>
      <c r="C2764" s="988" t="s">
        <v>5286</v>
      </c>
      <c r="D2764" s="988">
        <v>1.0</v>
      </c>
      <c r="E2764" s="988">
        <v>1.0</v>
      </c>
    </row>
    <row r="2765">
      <c r="A2765" s="988" t="s">
        <v>5351</v>
      </c>
      <c r="B2765" s="988">
        <v>2.0250802E7</v>
      </c>
      <c r="C2765" s="988" t="s">
        <v>5286</v>
      </c>
      <c r="D2765" s="988">
        <v>1.0</v>
      </c>
      <c r="E2765" s="988">
        <v>2.0</v>
      </c>
    </row>
    <row r="2766">
      <c r="A2766" s="988" t="s">
        <v>5351</v>
      </c>
      <c r="B2766" s="988">
        <v>2.0250806E7</v>
      </c>
      <c r="C2766" s="988" t="s">
        <v>5286</v>
      </c>
      <c r="D2766" s="988">
        <v>1.0</v>
      </c>
      <c r="E2766" s="988">
        <v>1.0</v>
      </c>
    </row>
    <row r="2767">
      <c r="A2767" s="988" t="s">
        <v>5351</v>
      </c>
      <c r="B2767" s="988">
        <v>2.0250807E7</v>
      </c>
      <c r="C2767" s="988" t="s">
        <v>5286</v>
      </c>
      <c r="D2767" s="988">
        <v>1.0</v>
      </c>
      <c r="E2767" s="988">
        <v>2.0</v>
      </c>
    </row>
    <row r="2768">
      <c r="A2768" s="988" t="s">
        <v>5351</v>
      </c>
      <c r="B2768" s="988">
        <v>2.0250809E7</v>
      </c>
      <c r="C2768" s="988" t="s">
        <v>5286</v>
      </c>
      <c r="D2768" s="988">
        <v>1.0</v>
      </c>
      <c r="E2768" s="988">
        <v>1.0</v>
      </c>
    </row>
    <row r="2769">
      <c r="A2769" s="988" t="s">
        <v>5351</v>
      </c>
      <c r="B2769" s="988">
        <v>2.0250811E7</v>
      </c>
      <c r="C2769" s="988" t="s">
        <v>5286</v>
      </c>
      <c r="D2769" s="988">
        <v>1.0</v>
      </c>
      <c r="E2769" s="988">
        <v>1.0</v>
      </c>
    </row>
    <row r="2770">
      <c r="A2770" s="988" t="s">
        <v>5351</v>
      </c>
      <c r="B2770" s="988">
        <v>2.0250812E7</v>
      </c>
      <c r="C2770" s="988" t="s">
        <v>5286</v>
      </c>
      <c r="D2770" s="988">
        <v>1.0</v>
      </c>
      <c r="E2770" s="988">
        <v>2.0</v>
      </c>
    </row>
    <row r="2771">
      <c r="A2771" s="988" t="s">
        <v>5351</v>
      </c>
      <c r="B2771" s="988">
        <v>2.0250812E7</v>
      </c>
      <c r="C2771" s="988" t="s">
        <v>5218</v>
      </c>
      <c r="D2771" s="988">
        <v>1.0</v>
      </c>
      <c r="E2771" s="988">
        <v>1.0</v>
      </c>
    </row>
    <row r="2772">
      <c r="A2772" s="988" t="s">
        <v>5351</v>
      </c>
      <c r="B2772" s="988">
        <v>2.0250813E7</v>
      </c>
      <c r="C2772" s="988" t="s">
        <v>5286</v>
      </c>
      <c r="D2772" s="988">
        <v>1.0</v>
      </c>
      <c r="E2772" s="988">
        <v>1.0</v>
      </c>
    </row>
    <row r="2773">
      <c r="A2773" s="988" t="s">
        <v>5351</v>
      </c>
      <c r="B2773" s="988">
        <v>2.0250814E7</v>
      </c>
      <c r="C2773" s="988" t="s">
        <v>5286</v>
      </c>
      <c r="D2773" s="988">
        <v>1.0</v>
      </c>
      <c r="E2773" s="988">
        <v>2.0</v>
      </c>
    </row>
    <row r="2774">
      <c r="A2774" s="988" t="s">
        <v>5351</v>
      </c>
      <c r="B2774" s="988">
        <v>2.0250824E7</v>
      </c>
      <c r="C2774" s="988" t="s">
        <v>5218</v>
      </c>
      <c r="D2774" s="988">
        <v>1.0</v>
      </c>
      <c r="E2774" s="988">
        <v>1.0</v>
      </c>
    </row>
    <row r="2775">
      <c r="A2775" s="988" t="s">
        <v>5351</v>
      </c>
      <c r="B2775" s="988">
        <v>2.0250826E7</v>
      </c>
      <c r="C2775" s="988" t="s">
        <v>5286</v>
      </c>
      <c r="D2775" s="988">
        <v>1.0</v>
      </c>
      <c r="E2775" s="988">
        <v>3.0</v>
      </c>
    </row>
    <row r="2776">
      <c r="A2776" s="988" t="s">
        <v>5351</v>
      </c>
      <c r="B2776" s="988">
        <v>2.0250826E7</v>
      </c>
      <c r="C2776" s="988" t="s">
        <v>5218</v>
      </c>
      <c r="D2776" s="988">
        <v>1.0</v>
      </c>
      <c r="E2776" s="988">
        <v>1.0</v>
      </c>
    </row>
    <row r="2777">
      <c r="A2777" s="988" t="s">
        <v>5351</v>
      </c>
      <c r="B2777" s="988">
        <v>2.0250827E7</v>
      </c>
      <c r="C2777" s="988" t="s">
        <v>5286</v>
      </c>
      <c r="D2777" s="988">
        <v>1.0</v>
      </c>
      <c r="E2777" s="988">
        <v>1.0</v>
      </c>
    </row>
    <row r="2778">
      <c r="A2778" s="988" t="s">
        <v>5351</v>
      </c>
      <c r="B2778" s="988">
        <v>2.0250828E7</v>
      </c>
      <c r="C2778" s="988" t="s">
        <v>5286</v>
      </c>
      <c r="D2778" s="988">
        <v>1.0</v>
      </c>
      <c r="E2778" s="988">
        <v>1.0</v>
      </c>
    </row>
    <row r="2779">
      <c r="A2779" s="988" t="s">
        <v>5351</v>
      </c>
      <c r="B2779" s="988">
        <v>2.0250831E7</v>
      </c>
      <c r="C2779" s="988" t="s">
        <v>5286</v>
      </c>
      <c r="D2779" s="988">
        <v>1.0</v>
      </c>
      <c r="E2779" s="988">
        <v>1.0</v>
      </c>
    </row>
    <row r="2780">
      <c r="A2780" s="988" t="s">
        <v>5351</v>
      </c>
      <c r="B2780" s="988">
        <v>2.0250903E7</v>
      </c>
      <c r="C2780" s="988" t="s">
        <v>5286</v>
      </c>
      <c r="D2780" s="988">
        <v>1.0</v>
      </c>
      <c r="E2780" s="988">
        <v>1.0</v>
      </c>
    </row>
    <row r="2781">
      <c r="A2781" s="988" t="s">
        <v>5351</v>
      </c>
      <c r="B2781" s="988">
        <v>2.0250908E7</v>
      </c>
      <c r="C2781" s="988" t="s">
        <v>164</v>
      </c>
      <c r="D2781" s="988">
        <v>1.0</v>
      </c>
      <c r="E2781" s="988">
        <v>1.0</v>
      </c>
    </row>
    <row r="2782">
      <c r="A2782" s="988" t="s">
        <v>5351</v>
      </c>
      <c r="B2782" s="988">
        <v>2.0250909E7</v>
      </c>
      <c r="C2782" s="1063" t="s">
        <v>5178</v>
      </c>
      <c r="D2782" s="988">
        <v>1.0</v>
      </c>
      <c r="E2782" s="988">
        <v>1.0</v>
      </c>
    </row>
    <row r="2783">
      <c r="A2783" s="988" t="s">
        <v>5352</v>
      </c>
      <c r="B2783" s="988">
        <v>2.0250103E7</v>
      </c>
      <c r="C2783" s="988" t="s">
        <v>5218</v>
      </c>
      <c r="D2783" s="988">
        <v>1.0</v>
      </c>
      <c r="E2783" s="988">
        <v>1.0</v>
      </c>
    </row>
    <row r="2784">
      <c r="A2784" s="988" t="s">
        <v>5352</v>
      </c>
      <c r="B2784" s="988">
        <v>2.0250106E7</v>
      </c>
      <c r="C2784" s="988" t="s">
        <v>5286</v>
      </c>
      <c r="D2784" s="988">
        <v>1.0</v>
      </c>
      <c r="E2784" s="988">
        <v>1.0</v>
      </c>
    </row>
    <row r="2785">
      <c r="A2785" s="988" t="s">
        <v>5352</v>
      </c>
      <c r="B2785" s="988">
        <v>2.0250107E7</v>
      </c>
      <c r="C2785" s="988" t="s">
        <v>5286</v>
      </c>
      <c r="D2785" s="988">
        <v>1.0</v>
      </c>
      <c r="E2785" s="988">
        <v>1.0</v>
      </c>
    </row>
    <row r="2786">
      <c r="A2786" s="988" t="s">
        <v>5352</v>
      </c>
      <c r="B2786" s="988">
        <v>2.0250108E7</v>
      </c>
      <c r="C2786" s="988" t="s">
        <v>5286</v>
      </c>
      <c r="D2786" s="988">
        <v>1.0</v>
      </c>
      <c r="E2786" s="988">
        <v>1.0</v>
      </c>
    </row>
    <row r="2787">
      <c r="A2787" s="988" t="s">
        <v>5352</v>
      </c>
      <c r="B2787" s="988">
        <v>2.0250109E7</v>
      </c>
      <c r="C2787" s="988" t="s">
        <v>5286</v>
      </c>
      <c r="D2787" s="988">
        <v>1.0</v>
      </c>
      <c r="E2787" s="988">
        <v>1.0</v>
      </c>
    </row>
    <row r="2788">
      <c r="A2788" s="988" t="s">
        <v>5352</v>
      </c>
      <c r="B2788" s="988">
        <v>2.0250111E7</v>
      </c>
      <c r="C2788" s="988" t="s">
        <v>5286</v>
      </c>
      <c r="D2788" s="988">
        <v>1.0</v>
      </c>
      <c r="E2788" s="988">
        <v>1.0</v>
      </c>
    </row>
    <row r="2789">
      <c r="A2789" s="988" t="s">
        <v>5352</v>
      </c>
      <c r="B2789" s="988">
        <v>2.0250119E7</v>
      </c>
      <c r="C2789" s="988" t="s">
        <v>5286</v>
      </c>
      <c r="D2789" s="988">
        <v>1.0</v>
      </c>
      <c r="E2789" s="988">
        <v>1.0</v>
      </c>
    </row>
    <row r="2790">
      <c r="A2790" s="988" t="s">
        <v>5352</v>
      </c>
      <c r="B2790" s="988">
        <v>2.025012E7</v>
      </c>
      <c r="C2790" s="988" t="s">
        <v>5286</v>
      </c>
      <c r="D2790" s="988">
        <v>1.0</v>
      </c>
      <c r="E2790" s="988">
        <v>1.0</v>
      </c>
    </row>
    <row r="2791">
      <c r="A2791" s="988" t="s">
        <v>5352</v>
      </c>
      <c r="B2791" s="988">
        <v>2.0250121E7</v>
      </c>
      <c r="C2791" s="988" t="s">
        <v>5286</v>
      </c>
      <c r="D2791" s="988">
        <v>1.0</v>
      </c>
      <c r="E2791" s="988">
        <v>2.0</v>
      </c>
    </row>
    <row r="2792">
      <c r="A2792" s="988" t="s">
        <v>5352</v>
      </c>
      <c r="B2792" s="988">
        <v>2.0250121E7</v>
      </c>
      <c r="C2792" s="988" t="s">
        <v>5218</v>
      </c>
      <c r="D2792" s="988">
        <v>1.0</v>
      </c>
      <c r="E2792" s="988">
        <v>1.0</v>
      </c>
    </row>
    <row r="2793">
      <c r="A2793" s="988" t="s">
        <v>5352</v>
      </c>
      <c r="B2793" s="988">
        <v>2.0250124E7</v>
      </c>
      <c r="C2793" s="988" t="s">
        <v>5286</v>
      </c>
      <c r="D2793" s="988">
        <v>1.0</v>
      </c>
      <c r="E2793" s="988">
        <v>1.0</v>
      </c>
    </row>
    <row r="2794">
      <c r="A2794" s="988" t="s">
        <v>5352</v>
      </c>
      <c r="B2794" s="988">
        <v>2.0250126E7</v>
      </c>
      <c r="C2794" s="988" t="s">
        <v>5286</v>
      </c>
      <c r="D2794" s="988">
        <v>1.0</v>
      </c>
      <c r="E2794" s="988">
        <v>1.0</v>
      </c>
    </row>
    <row r="2795">
      <c r="A2795" s="988" t="s">
        <v>5352</v>
      </c>
      <c r="B2795" s="988">
        <v>2.0250127E7</v>
      </c>
      <c r="C2795" s="988" t="s">
        <v>5286</v>
      </c>
      <c r="D2795" s="988">
        <v>1.0</v>
      </c>
      <c r="E2795" s="988">
        <v>3.0</v>
      </c>
    </row>
    <row r="2796">
      <c r="A2796" s="988" t="s">
        <v>5352</v>
      </c>
      <c r="B2796" s="988">
        <v>2.0250128E7</v>
      </c>
      <c r="C2796" s="988" t="s">
        <v>5286</v>
      </c>
      <c r="D2796" s="988">
        <v>1.0</v>
      </c>
      <c r="E2796" s="988">
        <v>2.0</v>
      </c>
    </row>
    <row r="2797">
      <c r="A2797" s="988" t="s">
        <v>5352</v>
      </c>
      <c r="B2797" s="988">
        <v>2.0250129E7</v>
      </c>
      <c r="C2797" s="988" t="s">
        <v>5286</v>
      </c>
      <c r="D2797" s="988">
        <v>1.0</v>
      </c>
      <c r="E2797" s="988">
        <v>1.0</v>
      </c>
    </row>
    <row r="2798">
      <c r="A2798" s="988" t="s">
        <v>5352</v>
      </c>
      <c r="B2798" s="988">
        <v>2.025013E7</v>
      </c>
      <c r="C2798" s="988" t="s">
        <v>5286</v>
      </c>
      <c r="D2798" s="988">
        <v>1.0</v>
      </c>
      <c r="E2798" s="988">
        <v>1.0</v>
      </c>
    </row>
    <row r="2799">
      <c r="A2799" s="988" t="s">
        <v>5352</v>
      </c>
      <c r="B2799" s="988">
        <v>2.0250131E7</v>
      </c>
      <c r="C2799" s="988" t="s">
        <v>5286</v>
      </c>
      <c r="D2799" s="988">
        <v>1.0</v>
      </c>
      <c r="E2799" s="988">
        <v>1.0</v>
      </c>
    </row>
    <row r="2800">
      <c r="A2800" s="988" t="s">
        <v>5352</v>
      </c>
      <c r="B2800" s="988">
        <v>2.0250201E7</v>
      </c>
      <c r="C2800" s="988" t="s">
        <v>5286</v>
      </c>
      <c r="D2800" s="988">
        <v>1.0</v>
      </c>
      <c r="E2800" s="988">
        <v>1.0</v>
      </c>
    </row>
    <row r="2801">
      <c r="A2801" s="988" t="s">
        <v>5352</v>
      </c>
      <c r="B2801" s="988">
        <v>2.0250202E7</v>
      </c>
      <c r="C2801" s="988" t="s">
        <v>5286</v>
      </c>
      <c r="D2801" s="988">
        <v>1.0</v>
      </c>
      <c r="E2801" s="988">
        <v>1.0</v>
      </c>
    </row>
    <row r="2802">
      <c r="A2802" s="988" t="s">
        <v>5352</v>
      </c>
      <c r="B2802" s="988">
        <v>2.0250203E7</v>
      </c>
      <c r="C2802" s="988" t="s">
        <v>5286</v>
      </c>
      <c r="D2802" s="988">
        <v>1.0</v>
      </c>
      <c r="E2802" s="988">
        <v>1.0</v>
      </c>
    </row>
    <row r="2803">
      <c r="A2803" s="988" t="s">
        <v>5352</v>
      </c>
      <c r="B2803" s="988">
        <v>2.0250204E7</v>
      </c>
      <c r="C2803" s="988" t="s">
        <v>5286</v>
      </c>
      <c r="D2803" s="988">
        <v>1.0</v>
      </c>
      <c r="E2803" s="988">
        <v>3.0</v>
      </c>
    </row>
    <row r="2804">
      <c r="A2804" s="988" t="s">
        <v>5352</v>
      </c>
      <c r="B2804" s="988">
        <v>2.0250205E7</v>
      </c>
      <c r="C2804" s="988" t="s">
        <v>5286</v>
      </c>
      <c r="D2804" s="988">
        <v>1.0</v>
      </c>
      <c r="E2804" s="988">
        <v>1.0</v>
      </c>
    </row>
    <row r="2805">
      <c r="A2805" s="988" t="s">
        <v>5352</v>
      </c>
      <c r="B2805" s="988">
        <v>2.0250206E7</v>
      </c>
      <c r="C2805" s="988" t="s">
        <v>5286</v>
      </c>
      <c r="D2805" s="988">
        <v>1.0</v>
      </c>
      <c r="E2805" s="988">
        <v>1.0</v>
      </c>
    </row>
    <row r="2806">
      <c r="A2806" s="988" t="s">
        <v>5352</v>
      </c>
      <c r="B2806" s="988">
        <v>2.0250206E7</v>
      </c>
      <c r="C2806" s="1063" t="s">
        <v>5284</v>
      </c>
      <c r="D2806" s="988">
        <v>1.0</v>
      </c>
      <c r="E2806" s="988">
        <v>1.0</v>
      </c>
    </row>
    <row r="2807">
      <c r="A2807" s="988" t="s">
        <v>5352</v>
      </c>
      <c r="B2807" s="988">
        <v>2.0250207E7</v>
      </c>
      <c r="C2807" s="988" t="s">
        <v>5286</v>
      </c>
      <c r="D2807" s="988">
        <v>1.0</v>
      </c>
      <c r="E2807" s="988">
        <v>1.0</v>
      </c>
    </row>
    <row r="2808">
      <c r="A2808" s="988" t="s">
        <v>5352</v>
      </c>
      <c r="B2808" s="988">
        <v>2.0250209E7</v>
      </c>
      <c r="C2808" s="988" t="s">
        <v>5286</v>
      </c>
      <c r="D2808" s="988">
        <v>1.0</v>
      </c>
      <c r="E2808" s="988">
        <v>2.0</v>
      </c>
    </row>
    <row r="2809">
      <c r="A2809" s="988" t="s">
        <v>5352</v>
      </c>
      <c r="B2809" s="988">
        <v>2.025021E7</v>
      </c>
      <c r="C2809" s="988" t="s">
        <v>5286</v>
      </c>
      <c r="D2809" s="988">
        <v>1.0</v>
      </c>
      <c r="E2809" s="988">
        <v>1.0</v>
      </c>
    </row>
    <row r="2810">
      <c r="A2810" s="988" t="s">
        <v>5352</v>
      </c>
      <c r="B2810" s="988">
        <v>2.0250211E7</v>
      </c>
      <c r="C2810" s="988" t="s">
        <v>5286</v>
      </c>
      <c r="D2810" s="988">
        <v>1.0</v>
      </c>
      <c r="E2810" s="988">
        <v>2.0</v>
      </c>
    </row>
    <row r="2811">
      <c r="A2811" s="988" t="s">
        <v>5352</v>
      </c>
      <c r="B2811" s="988">
        <v>2.0250211E7</v>
      </c>
      <c r="C2811" s="988" t="s">
        <v>164</v>
      </c>
      <c r="D2811" s="988">
        <v>1.0</v>
      </c>
      <c r="E2811" s="988">
        <v>1.0</v>
      </c>
    </row>
    <row r="2812">
      <c r="A2812" s="988" t="s">
        <v>5352</v>
      </c>
      <c r="B2812" s="988">
        <v>2.0250211E7</v>
      </c>
      <c r="C2812" s="1063" t="s">
        <v>5284</v>
      </c>
      <c r="D2812" s="988">
        <v>1.0</v>
      </c>
      <c r="E2812" s="988">
        <v>1.0</v>
      </c>
    </row>
    <row r="2813">
      <c r="A2813" s="988" t="s">
        <v>5352</v>
      </c>
      <c r="B2813" s="988">
        <v>2.0250212E7</v>
      </c>
      <c r="C2813" s="988" t="s">
        <v>5286</v>
      </c>
      <c r="D2813" s="988">
        <v>1.0</v>
      </c>
      <c r="E2813" s="988">
        <v>1.0</v>
      </c>
    </row>
    <row r="2814">
      <c r="A2814" s="988" t="s">
        <v>5352</v>
      </c>
      <c r="B2814" s="988">
        <v>2.0250213E7</v>
      </c>
      <c r="C2814" s="988" t="s">
        <v>5286</v>
      </c>
      <c r="D2814" s="988">
        <v>1.0</v>
      </c>
      <c r="E2814" s="988">
        <v>1.0</v>
      </c>
    </row>
    <row r="2815">
      <c r="A2815" s="988" t="s">
        <v>5352</v>
      </c>
      <c r="B2815" s="988">
        <v>2.0250214E7</v>
      </c>
      <c r="C2815" s="988" t="s">
        <v>5286</v>
      </c>
      <c r="D2815" s="988">
        <v>1.0</v>
      </c>
      <c r="E2815" s="988">
        <v>2.0</v>
      </c>
    </row>
    <row r="2816">
      <c r="A2816" s="988" t="s">
        <v>5352</v>
      </c>
      <c r="B2816" s="988">
        <v>2.0250217E7</v>
      </c>
      <c r="C2816" s="988" t="s">
        <v>5286</v>
      </c>
      <c r="D2816" s="988">
        <v>1.0</v>
      </c>
      <c r="E2816" s="988">
        <v>2.0</v>
      </c>
    </row>
    <row r="2817">
      <c r="A2817" s="988" t="s">
        <v>5352</v>
      </c>
      <c r="B2817" s="988">
        <v>2.0250218E7</v>
      </c>
      <c r="C2817" s="988" t="s">
        <v>5286</v>
      </c>
      <c r="D2817" s="988">
        <v>1.0</v>
      </c>
      <c r="E2817" s="988">
        <v>1.0</v>
      </c>
    </row>
    <row r="2818">
      <c r="A2818" s="988" t="s">
        <v>5352</v>
      </c>
      <c r="B2818" s="988">
        <v>2.025022E7</v>
      </c>
      <c r="C2818" s="988" t="s">
        <v>5286</v>
      </c>
      <c r="D2818" s="988">
        <v>1.0</v>
      </c>
      <c r="E2818" s="988">
        <v>1.0</v>
      </c>
    </row>
    <row r="2819">
      <c r="A2819" s="988" t="s">
        <v>5352</v>
      </c>
      <c r="B2819" s="988">
        <v>2.0250221E7</v>
      </c>
      <c r="C2819" s="988" t="s">
        <v>5286</v>
      </c>
      <c r="D2819" s="988">
        <v>1.0</v>
      </c>
      <c r="E2819" s="988">
        <v>1.0</v>
      </c>
    </row>
    <row r="2820">
      <c r="A2820" s="988" t="s">
        <v>5352</v>
      </c>
      <c r="B2820" s="988">
        <v>2.0250225E7</v>
      </c>
      <c r="C2820" s="988" t="s">
        <v>5286</v>
      </c>
      <c r="D2820" s="988">
        <v>1.0</v>
      </c>
      <c r="E2820" s="988">
        <v>2.0</v>
      </c>
    </row>
    <row r="2821">
      <c r="A2821" s="988" t="s">
        <v>5352</v>
      </c>
      <c r="B2821" s="988">
        <v>2.0250227E7</v>
      </c>
      <c r="C2821" s="988" t="s">
        <v>5286</v>
      </c>
      <c r="D2821" s="988">
        <v>1.0</v>
      </c>
      <c r="E2821" s="988">
        <v>2.0</v>
      </c>
    </row>
    <row r="2822">
      <c r="A2822" s="988" t="s">
        <v>5352</v>
      </c>
      <c r="B2822" s="988">
        <v>2.0250228E7</v>
      </c>
      <c r="C2822" s="988" t="s">
        <v>5286</v>
      </c>
      <c r="D2822" s="988">
        <v>1.0</v>
      </c>
      <c r="E2822" s="988">
        <v>2.0</v>
      </c>
    </row>
    <row r="2823">
      <c r="A2823" s="988" t="s">
        <v>5352</v>
      </c>
      <c r="B2823" s="988">
        <v>2.0250302E7</v>
      </c>
      <c r="C2823" s="988" t="s">
        <v>5286</v>
      </c>
      <c r="D2823" s="988">
        <v>1.0</v>
      </c>
      <c r="E2823" s="988">
        <v>1.0</v>
      </c>
    </row>
    <row r="2824">
      <c r="A2824" s="988" t="s">
        <v>5352</v>
      </c>
      <c r="B2824" s="988">
        <v>2.0250304E7</v>
      </c>
      <c r="C2824" s="988" t="s">
        <v>5286</v>
      </c>
      <c r="D2824" s="988">
        <v>1.0</v>
      </c>
      <c r="E2824" s="988">
        <v>1.0</v>
      </c>
    </row>
    <row r="2825">
      <c r="A2825" s="988" t="s">
        <v>5352</v>
      </c>
      <c r="B2825" s="988">
        <v>2.0250305E7</v>
      </c>
      <c r="C2825" s="988" t="s">
        <v>5286</v>
      </c>
      <c r="D2825" s="988">
        <v>1.0</v>
      </c>
      <c r="E2825" s="988">
        <v>2.0</v>
      </c>
    </row>
    <row r="2826">
      <c r="A2826" s="988" t="s">
        <v>5352</v>
      </c>
      <c r="B2826" s="988">
        <v>2.0250305E7</v>
      </c>
      <c r="C2826" s="988" t="s">
        <v>5218</v>
      </c>
      <c r="D2826" s="988">
        <v>1.0</v>
      </c>
      <c r="E2826" s="988">
        <v>2.0</v>
      </c>
    </row>
    <row r="2827">
      <c r="A2827" s="988" t="s">
        <v>5352</v>
      </c>
      <c r="B2827" s="988">
        <v>2.0250306E7</v>
      </c>
      <c r="C2827" s="988" t="s">
        <v>5286</v>
      </c>
      <c r="D2827" s="988">
        <v>1.0</v>
      </c>
      <c r="E2827" s="988">
        <v>1.0</v>
      </c>
    </row>
    <row r="2828">
      <c r="A2828" s="988" t="s">
        <v>5352</v>
      </c>
      <c r="B2828" s="988">
        <v>2.0250306E7</v>
      </c>
      <c r="C2828" s="988" t="s">
        <v>164</v>
      </c>
      <c r="D2828" s="988">
        <v>1.0</v>
      </c>
      <c r="E2828" s="988">
        <v>1.0</v>
      </c>
    </row>
    <row r="2829">
      <c r="A2829" s="988" t="s">
        <v>5352</v>
      </c>
      <c r="B2829" s="988">
        <v>2.0250306E7</v>
      </c>
      <c r="C2829" s="1063" t="s">
        <v>5182</v>
      </c>
      <c r="D2829" s="988">
        <v>1.0</v>
      </c>
      <c r="E2829" s="988">
        <v>1.0</v>
      </c>
    </row>
    <row r="2830">
      <c r="A2830" s="988" t="s">
        <v>5352</v>
      </c>
      <c r="B2830" s="988">
        <v>2.0250307E7</v>
      </c>
      <c r="C2830" s="988" t="s">
        <v>5286</v>
      </c>
      <c r="D2830" s="988">
        <v>1.0</v>
      </c>
      <c r="E2830" s="988">
        <v>2.0</v>
      </c>
    </row>
    <row r="2831">
      <c r="A2831" s="988" t="s">
        <v>5352</v>
      </c>
      <c r="B2831" s="988">
        <v>2.025031E7</v>
      </c>
      <c r="C2831" s="988" t="s">
        <v>5286</v>
      </c>
      <c r="D2831" s="988">
        <v>1.0</v>
      </c>
      <c r="E2831" s="988">
        <v>2.0</v>
      </c>
    </row>
    <row r="2832">
      <c r="A2832" s="988" t="s">
        <v>5352</v>
      </c>
      <c r="B2832" s="988">
        <v>2.0250311E7</v>
      </c>
      <c r="C2832" s="988" t="s">
        <v>5286</v>
      </c>
      <c r="D2832" s="988">
        <v>1.0</v>
      </c>
      <c r="E2832" s="988">
        <v>6.0</v>
      </c>
    </row>
    <row r="2833">
      <c r="A2833" s="988" t="s">
        <v>5352</v>
      </c>
      <c r="B2833" s="988">
        <v>2.0250311E7</v>
      </c>
      <c r="C2833" s="988" t="s">
        <v>164</v>
      </c>
      <c r="D2833" s="988">
        <v>1.0</v>
      </c>
      <c r="E2833" s="988">
        <v>1.0</v>
      </c>
    </row>
    <row r="2834">
      <c r="A2834" s="988" t="s">
        <v>5352</v>
      </c>
      <c r="B2834" s="988">
        <v>2.0250312E7</v>
      </c>
      <c r="C2834" s="988" t="s">
        <v>5286</v>
      </c>
      <c r="D2834" s="988">
        <v>1.0</v>
      </c>
      <c r="E2834" s="988">
        <v>2.0</v>
      </c>
    </row>
    <row r="2835">
      <c r="A2835" s="988" t="s">
        <v>5352</v>
      </c>
      <c r="B2835" s="988">
        <v>2.0250312E7</v>
      </c>
      <c r="C2835" s="988" t="s">
        <v>164</v>
      </c>
      <c r="D2835" s="988">
        <v>1.0</v>
      </c>
      <c r="E2835" s="988">
        <v>1.0</v>
      </c>
    </row>
    <row r="2836">
      <c r="A2836" s="988" t="s">
        <v>5352</v>
      </c>
      <c r="B2836" s="988">
        <v>2.0250313E7</v>
      </c>
      <c r="C2836" s="988" t="s">
        <v>5286</v>
      </c>
      <c r="D2836" s="988">
        <v>1.0</v>
      </c>
      <c r="E2836" s="988">
        <v>1.0</v>
      </c>
    </row>
    <row r="2837">
      <c r="A2837" s="988" t="s">
        <v>5352</v>
      </c>
      <c r="B2837" s="988">
        <v>2.0250313E7</v>
      </c>
      <c r="C2837" s="988" t="s">
        <v>164</v>
      </c>
      <c r="D2837" s="988">
        <v>1.0</v>
      </c>
      <c r="E2837" s="988">
        <v>1.0</v>
      </c>
    </row>
    <row r="2838">
      <c r="A2838" s="988" t="s">
        <v>5352</v>
      </c>
      <c r="B2838" s="988">
        <v>2.0250314E7</v>
      </c>
      <c r="C2838" s="988" t="s">
        <v>5286</v>
      </c>
      <c r="D2838" s="988">
        <v>1.0</v>
      </c>
      <c r="E2838" s="988">
        <v>3.0</v>
      </c>
    </row>
    <row r="2839">
      <c r="A2839" s="988" t="s">
        <v>5352</v>
      </c>
      <c r="B2839" s="988">
        <v>2.0250315E7</v>
      </c>
      <c r="C2839" s="988" t="s">
        <v>5286</v>
      </c>
      <c r="D2839" s="988">
        <v>1.0</v>
      </c>
      <c r="E2839" s="988">
        <v>2.0</v>
      </c>
    </row>
    <row r="2840">
      <c r="A2840" s="988" t="s">
        <v>5352</v>
      </c>
      <c r="B2840" s="988">
        <v>2.0250318E7</v>
      </c>
      <c r="C2840" s="988" t="s">
        <v>5286</v>
      </c>
      <c r="D2840" s="988">
        <v>1.0</v>
      </c>
      <c r="E2840" s="988">
        <v>1.0</v>
      </c>
    </row>
    <row r="2841">
      <c r="A2841" s="988" t="s">
        <v>5352</v>
      </c>
      <c r="B2841" s="988">
        <v>2.0250319E7</v>
      </c>
      <c r="C2841" s="988" t="s">
        <v>5286</v>
      </c>
      <c r="D2841" s="988">
        <v>1.0</v>
      </c>
      <c r="E2841" s="988">
        <v>1.0</v>
      </c>
    </row>
    <row r="2842">
      <c r="A2842" s="988" t="s">
        <v>5352</v>
      </c>
      <c r="B2842" s="988">
        <v>2.025032E7</v>
      </c>
      <c r="C2842" s="988" t="s">
        <v>5286</v>
      </c>
      <c r="D2842" s="988">
        <v>1.0</v>
      </c>
      <c r="E2842" s="988">
        <v>2.0</v>
      </c>
    </row>
    <row r="2843">
      <c r="A2843" s="988" t="s">
        <v>5352</v>
      </c>
      <c r="B2843" s="988">
        <v>2.0250323E7</v>
      </c>
      <c r="C2843" s="988" t="s">
        <v>5286</v>
      </c>
      <c r="D2843" s="988">
        <v>1.0</v>
      </c>
      <c r="E2843" s="988">
        <v>1.0</v>
      </c>
    </row>
    <row r="2844">
      <c r="A2844" s="988" t="s">
        <v>5352</v>
      </c>
      <c r="B2844" s="988">
        <v>2.0250325E7</v>
      </c>
      <c r="C2844" s="1063" t="s">
        <v>5166</v>
      </c>
      <c r="D2844" s="988">
        <v>1.0</v>
      </c>
      <c r="E2844" s="988">
        <v>1.0</v>
      </c>
    </row>
    <row r="2845">
      <c r="A2845" s="988" t="s">
        <v>5352</v>
      </c>
      <c r="B2845" s="988">
        <v>2.0250326E7</v>
      </c>
      <c r="C2845" s="988" t="s">
        <v>5286</v>
      </c>
      <c r="D2845" s="988">
        <v>1.0</v>
      </c>
      <c r="E2845" s="988">
        <v>3.0</v>
      </c>
    </row>
    <row r="2846">
      <c r="A2846" s="988" t="s">
        <v>5352</v>
      </c>
      <c r="B2846" s="988">
        <v>2.0250327E7</v>
      </c>
      <c r="C2846" s="988" t="s">
        <v>5218</v>
      </c>
      <c r="D2846" s="988">
        <v>1.0</v>
      </c>
      <c r="E2846" s="988">
        <v>1.0</v>
      </c>
    </row>
    <row r="2847">
      <c r="A2847" s="988" t="s">
        <v>5352</v>
      </c>
      <c r="B2847" s="988">
        <v>2.0250328E7</v>
      </c>
      <c r="C2847" s="988" t="s">
        <v>5286</v>
      </c>
      <c r="D2847" s="988">
        <v>1.0</v>
      </c>
      <c r="E2847" s="988">
        <v>3.0</v>
      </c>
    </row>
    <row r="2848">
      <c r="A2848" s="988" t="s">
        <v>5352</v>
      </c>
      <c r="B2848" s="988">
        <v>2.0250328E7</v>
      </c>
      <c r="C2848" s="1063" t="s">
        <v>5178</v>
      </c>
      <c r="D2848" s="988">
        <v>1.0</v>
      </c>
      <c r="E2848" s="988">
        <v>1.0</v>
      </c>
    </row>
    <row r="2849">
      <c r="A2849" s="988" t="s">
        <v>5352</v>
      </c>
      <c r="B2849" s="988">
        <v>2.025033E7</v>
      </c>
      <c r="C2849" s="988" t="s">
        <v>5286</v>
      </c>
      <c r="D2849" s="988">
        <v>1.0</v>
      </c>
      <c r="E2849" s="988">
        <v>3.0</v>
      </c>
    </row>
    <row r="2850">
      <c r="A2850" s="988" t="s">
        <v>5352</v>
      </c>
      <c r="B2850" s="988">
        <v>2.0250331E7</v>
      </c>
      <c r="C2850" s="988" t="s">
        <v>5286</v>
      </c>
      <c r="D2850" s="988">
        <v>1.0</v>
      </c>
      <c r="E2850" s="988">
        <v>2.0</v>
      </c>
    </row>
    <row r="2851">
      <c r="A2851" s="988" t="s">
        <v>5352</v>
      </c>
      <c r="B2851" s="988">
        <v>2.0250402E7</v>
      </c>
      <c r="C2851" s="988" t="s">
        <v>5286</v>
      </c>
      <c r="D2851" s="988">
        <v>1.0</v>
      </c>
      <c r="E2851" s="988">
        <v>1.0</v>
      </c>
    </row>
    <row r="2852">
      <c r="A2852" s="988" t="s">
        <v>5352</v>
      </c>
      <c r="B2852" s="988">
        <v>2.0250404E7</v>
      </c>
      <c r="C2852" s="988" t="s">
        <v>5286</v>
      </c>
      <c r="D2852" s="988">
        <v>1.0</v>
      </c>
      <c r="E2852" s="988">
        <v>1.0</v>
      </c>
    </row>
    <row r="2853">
      <c r="A2853" s="988" t="s">
        <v>5352</v>
      </c>
      <c r="B2853" s="988">
        <v>2.0250404E7</v>
      </c>
      <c r="C2853" s="988" t="s">
        <v>164</v>
      </c>
      <c r="D2853" s="988">
        <v>1.0</v>
      </c>
      <c r="E2853" s="988">
        <v>1.0</v>
      </c>
    </row>
    <row r="2854">
      <c r="A2854" s="988" t="s">
        <v>5352</v>
      </c>
      <c r="B2854" s="988">
        <v>2.0250406E7</v>
      </c>
      <c r="C2854" s="988" t="s">
        <v>5286</v>
      </c>
      <c r="D2854" s="988">
        <v>1.0</v>
      </c>
      <c r="E2854" s="988">
        <v>1.0</v>
      </c>
    </row>
    <row r="2855">
      <c r="A2855" s="988" t="s">
        <v>5352</v>
      </c>
      <c r="B2855" s="988">
        <v>2.0250407E7</v>
      </c>
      <c r="C2855" s="988" t="s">
        <v>5286</v>
      </c>
      <c r="D2855" s="988">
        <v>1.0</v>
      </c>
      <c r="E2855" s="988">
        <v>1.0</v>
      </c>
    </row>
    <row r="2856">
      <c r="A2856" s="988" t="s">
        <v>5352</v>
      </c>
      <c r="B2856" s="988">
        <v>2.0250408E7</v>
      </c>
      <c r="C2856" s="988" t="s">
        <v>5286</v>
      </c>
      <c r="D2856" s="988">
        <v>1.0</v>
      </c>
      <c r="E2856" s="988">
        <v>2.0</v>
      </c>
    </row>
    <row r="2857">
      <c r="A2857" s="988" t="s">
        <v>5352</v>
      </c>
      <c r="B2857" s="988">
        <v>2.0250411E7</v>
      </c>
      <c r="C2857" s="988" t="s">
        <v>5286</v>
      </c>
      <c r="D2857" s="988">
        <v>1.0</v>
      </c>
      <c r="E2857" s="988">
        <v>1.0</v>
      </c>
    </row>
    <row r="2858">
      <c r="A2858" s="988" t="s">
        <v>5352</v>
      </c>
      <c r="B2858" s="988">
        <v>2.0250411E7</v>
      </c>
      <c r="C2858" s="988" t="s">
        <v>5218</v>
      </c>
      <c r="D2858" s="988">
        <v>1.0</v>
      </c>
      <c r="E2858" s="988">
        <v>1.0</v>
      </c>
    </row>
    <row r="2859">
      <c r="A2859" s="988" t="s">
        <v>5352</v>
      </c>
      <c r="B2859" s="988">
        <v>2.0250412E7</v>
      </c>
      <c r="C2859" s="988" t="s">
        <v>5286</v>
      </c>
      <c r="D2859" s="988">
        <v>1.0</v>
      </c>
      <c r="E2859" s="988">
        <v>2.0</v>
      </c>
    </row>
    <row r="2860">
      <c r="A2860" s="988" t="s">
        <v>5352</v>
      </c>
      <c r="B2860" s="988">
        <v>2.0250414E7</v>
      </c>
      <c r="C2860" s="988" t="s">
        <v>5286</v>
      </c>
      <c r="D2860" s="988">
        <v>1.0</v>
      </c>
      <c r="E2860" s="988">
        <v>2.0</v>
      </c>
    </row>
    <row r="2861">
      <c r="A2861" s="988" t="s">
        <v>5352</v>
      </c>
      <c r="B2861" s="988">
        <v>2.0250414E7</v>
      </c>
      <c r="C2861" s="1063" t="s">
        <v>5146</v>
      </c>
      <c r="D2861" s="988">
        <v>1.0</v>
      </c>
      <c r="E2861" s="988">
        <v>1.0</v>
      </c>
    </row>
    <row r="2862">
      <c r="A2862" s="988" t="s">
        <v>5352</v>
      </c>
      <c r="B2862" s="988">
        <v>2.0250415E7</v>
      </c>
      <c r="C2862" s="988" t="s">
        <v>5286</v>
      </c>
      <c r="D2862" s="988">
        <v>1.0</v>
      </c>
      <c r="E2862" s="988">
        <v>1.0</v>
      </c>
    </row>
    <row r="2863">
      <c r="A2863" s="988" t="s">
        <v>5352</v>
      </c>
      <c r="B2863" s="988">
        <v>2.0250416E7</v>
      </c>
      <c r="C2863" s="988" t="s">
        <v>5286</v>
      </c>
      <c r="D2863" s="988">
        <v>1.0</v>
      </c>
      <c r="E2863" s="988">
        <v>1.0</v>
      </c>
    </row>
    <row r="2864">
      <c r="A2864" s="988" t="s">
        <v>5352</v>
      </c>
      <c r="B2864" s="988">
        <v>2.0250417E7</v>
      </c>
      <c r="C2864" s="988" t="s">
        <v>164</v>
      </c>
      <c r="D2864" s="988">
        <v>1.0</v>
      </c>
      <c r="E2864" s="988">
        <v>1.0</v>
      </c>
    </row>
    <row r="2865">
      <c r="A2865" s="988" t="s">
        <v>5352</v>
      </c>
      <c r="B2865" s="988">
        <v>2.0250418E7</v>
      </c>
      <c r="C2865" s="988" t="s">
        <v>5286</v>
      </c>
      <c r="D2865" s="988">
        <v>1.0</v>
      </c>
      <c r="E2865" s="988">
        <v>1.0</v>
      </c>
    </row>
    <row r="2866">
      <c r="A2866" s="988" t="s">
        <v>5352</v>
      </c>
      <c r="B2866" s="988">
        <v>2.0250421E7</v>
      </c>
      <c r="C2866" s="988" t="s">
        <v>5286</v>
      </c>
      <c r="D2866" s="988">
        <v>1.0</v>
      </c>
      <c r="E2866" s="988">
        <v>1.0</v>
      </c>
    </row>
    <row r="2867">
      <c r="A2867" s="988" t="s">
        <v>5352</v>
      </c>
      <c r="B2867" s="988">
        <v>2.0250421E7</v>
      </c>
      <c r="C2867" s="988" t="s">
        <v>164</v>
      </c>
      <c r="D2867" s="988">
        <v>1.0</v>
      </c>
      <c r="E2867" s="988">
        <v>1.0</v>
      </c>
    </row>
    <row r="2868">
      <c r="A2868" s="988" t="s">
        <v>5352</v>
      </c>
      <c r="B2868" s="988">
        <v>2.0250422E7</v>
      </c>
      <c r="C2868" s="988" t="s">
        <v>5286</v>
      </c>
      <c r="D2868" s="988">
        <v>1.0</v>
      </c>
      <c r="E2868" s="988">
        <v>2.0</v>
      </c>
    </row>
    <row r="2869">
      <c r="A2869" s="988" t="s">
        <v>5352</v>
      </c>
      <c r="B2869" s="988">
        <v>2.0250424E7</v>
      </c>
      <c r="C2869" s="988" t="s">
        <v>5286</v>
      </c>
      <c r="D2869" s="988">
        <v>1.0</v>
      </c>
      <c r="E2869" s="988">
        <v>4.0</v>
      </c>
    </row>
    <row r="2870">
      <c r="A2870" s="988" t="s">
        <v>5352</v>
      </c>
      <c r="B2870" s="988">
        <v>2.0250425E7</v>
      </c>
      <c r="C2870" s="988" t="s">
        <v>5218</v>
      </c>
      <c r="D2870" s="988">
        <v>1.0</v>
      </c>
      <c r="E2870" s="988">
        <v>1.0</v>
      </c>
    </row>
    <row r="2871">
      <c r="A2871" s="988" t="s">
        <v>5352</v>
      </c>
      <c r="B2871" s="988">
        <v>2.0250426E7</v>
      </c>
      <c r="C2871" s="988" t="s">
        <v>5286</v>
      </c>
      <c r="D2871" s="988">
        <v>1.0</v>
      </c>
      <c r="E2871" s="988">
        <v>1.0</v>
      </c>
    </row>
    <row r="2872">
      <c r="A2872" s="988" t="s">
        <v>5352</v>
      </c>
      <c r="B2872" s="988">
        <v>2.0250427E7</v>
      </c>
      <c r="C2872" s="988" t="s">
        <v>5286</v>
      </c>
      <c r="D2872" s="988">
        <v>1.0</v>
      </c>
      <c r="E2872" s="988">
        <v>1.0</v>
      </c>
    </row>
    <row r="2873">
      <c r="A2873" s="988" t="s">
        <v>5352</v>
      </c>
      <c r="B2873" s="988">
        <v>2.0250428E7</v>
      </c>
      <c r="C2873" s="988" t="s">
        <v>5286</v>
      </c>
      <c r="D2873" s="988">
        <v>1.0</v>
      </c>
      <c r="E2873" s="988">
        <v>3.0</v>
      </c>
    </row>
    <row r="2874">
      <c r="A2874" s="988" t="s">
        <v>5352</v>
      </c>
      <c r="B2874" s="988">
        <v>2.0250428E7</v>
      </c>
      <c r="C2874" s="1063" t="s">
        <v>5182</v>
      </c>
      <c r="D2874" s="988">
        <v>1.0</v>
      </c>
      <c r="E2874" s="988">
        <v>1.0</v>
      </c>
    </row>
    <row r="2875">
      <c r="A2875" s="988" t="s">
        <v>5352</v>
      </c>
      <c r="B2875" s="988">
        <v>2.0250429E7</v>
      </c>
      <c r="C2875" s="988" t="s">
        <v>5286</v>
      </c>
      <c r="D2875" s="988">
        <v>1.0</v>
      </c>
      <c r="E2875" s="988">
        <v>2.0</v>
      </c>
    </row>
    <row r="2876">
      <c r="A2876" s="988" t="s">
        <v>5352</v>
      </c>
      <c r="B2876" s="988">
        <v>2.0250429E7</v>
      </c>
      <c r="C2876" s="988" t="s">
        <v>5218</v>
      </c>
      <c r="D2876" s="988">
        <v>1.0</v>
      </c>
      <c r="E2876" s="988">
        <v>1.0</v>
      </c>
    </row>
    <row r="2877">
      <c r="A2877" s="988" t="s">
        <v>5352</v>
      </c>
      <c r="B2877" s="988">
        <v>2.0250501E7</v>
      </c>
      <c r="C2877" s="988" t="s">
        <v>5286</v>
      </c>
      <c r="D2877" s="988">
        <v>1.0</v>
      </c>
      <c r="E2877" s="988">
        <v>2.0</v>
      </c>
    </row>
    <row r="2878">
      <c r="A2878" s="988" t="s">
        <v>5352</v>
      </c>
      <c r="B2878" s="988">
        <v>2.0250502E7</v>
      </c>
      <c r="C2878" s="988" t="s">
        <v>5286</v>
      </c>
      <c r="D2878" s="988">
        <v>1.0</v>
      </c>
      <c r="E2878" s="988">
        <v>1.0</v>
      </c>
    </row>
    <row r="2879">
      <c r="A2879" s="988" t="s">
        <v>5352</v>
      </c>
      <c r="B2879" s="988">
        <v>2.0250504E7</v>
      </c>
      <c r="C2879" s="988" t="s">
        <v>5286</v>
      </c>
      <c r="D2879" s="988">
        <v>1.0</v>
      </c>
      <c r="E2879" s="988">
        <v>1.0</v>
      </c>
    </row>
    <row r="2880">
      <c r="A2880" s="988" t="s">
        <v>5352</v>
      </c>
      <c r="B2880" s="988">
        <v>2.0250505E7</v>
      </c>
      <c r="C2880" s="988" t="s">
        <v>5286</v>
      </c>
      <c r="D2880" s="988">
        <v>1.0</v>
      </c>
      <c r="E2880" s="988">
        <v>3.0</v>
      </c>
    </row>
    <row r="2881">
      <c r="A2881" s="988" t="s">
        <v>5352</v>
      </c>
      <c r="B2881" s="988">
        <v>2.0250506E7</v>
      </c>
      <c r="C2881" s="988" t="s">
        <v>5286</v>
      </c>
      <c r="D2881" s="988">
        <v>1.0</v>
      </c>
      <c r="E2881" s="988">
        <v>3.0</v>
      </c>
    </row>
    <row r="2882">
      <c r="A2882" s="988" t="s">
        <v>5352</v>
      </c>
      <c r="B2882" s="988">
        <v>2.0250508E7</v>
      </c>
      <c r="C2882" s="988" t="s">
        <v>5286</v>
      </c>
      <c r="D2882" s="988">
        <v>1.0</v>
      </c>
      <c r="E2882" s="988">
        <v>4.0</v>
      </c>
    </row>
    <row r="2883">
      <c r="A2883" s="988" t="s">
        <v>5352</v>
      </c>
      <c r="B2883" s="988">
        <v>2.025051E7</v>
      </c>
      <c r="C2883" s="988" t="s">
        <v>5286</v>
      </c>
      <c r="D2883" s="988">
        <v>1.0</v>
      </c>
      <c r="E2883" s="988">
        <v>1.0</v>
      </c>
    </row>
    <row r="2884">
      <c r="A2884" s="988" t="s">
        <v>5352</v>
      </c>
      <c r="B2884" s="988">
        <v>2.0250512E7</v>
      </c>
      <c r="C2884" s="988" t="s">
        <v>5286</v>
      </c>
      <c r="D2884" s="988">
        <v>1.0</v>
      </c>
      <c r="E2884" s="988">
        <v>2.0</v>
      </c>
    </row>
    <row r="2885">
      <c r="A2885" s="988" t="s">
        <v>5352</v>
      </c>
      <c r="B2885" s="988">
        <v>2.0250514E7</v>
      </c>
      <c r="C2885" s="988" t="s">
        <v>5286</v>
      </c>
      <c r="D2885" s="988">
        <v>1.0</v>
      </c>
      <c r="E2885" s="988">
        <v>1.0</v>
      </c>
    </row>
    <row r="2886">
      <c r="A2886" s="988" t="s">
        <v>5352</v>
      </c>
      <c r="B2886" s="988">
        <v>2.0250515E7</v>
      </c>
      <c r="C2886" s="988" t="s">
        <v>5286</v>
      </c>
      <c r="D2886" s="988">
        <v>1.0</v>
      </c>
      <c r="E2886" s="988">
        <v>1.0</v>
      </c>
    </row>
    <row r="2887">
      <c r="A2887" s="988" t="s">
        <v>5352</v>
      </c>
      <c r="B2887" s="988">
        <v>2.0250517E7</v>
      </c>
      <c r="C2887" s="988" t="s">
        <v>5286</v>
      </c>
      <c r="D2887" s="988">
        <v>1.0</v>
      </c>
      <c r="E2887" s="988">
        <v>1.0</v>
      </c>
    </row>
    <row r="2888">
      <c r="A2888" s="988" t="s">
        <v>5352</v>
      </c>
      <c r="B2888" s="988">
        <v>2.0250518E7</v>
      </c>
      <c r="C2888" s="988" t="s">
        <v>5286</v>
      </c>
      <c r="D2888" s="988">
        <v>1.0</v>
      </c>
      <c r="E2888" s="988">
        <v>1.0</v>
      </c>
    </row>
    <row r="2889">
      <c r="A2889" s="988" t="s">
        <v>5352</v>
      </c>
      <c r="B2889" s="988">
        <v>2.0250518E7</v>
      </c>
      <c r="C2889" s="988" t="s">
        <v>164</v>
      </c>
      <c r="D2889" s="988">
        <v>1.0</v>
      </c>
      <c r="E2889" s="988">
        <v>1.0</v>
      </c>
    </row>
    <row r="2890">
      <c r="A2890" s="988" t="s">
        <v>5352</v>
      </c>
      <c r="B2890" s="988">
        <v>2.0250519E7</v>
      </c>
      <c r="C2890" s="988" t="s">
        <v>5286</v>
      </c>
      <c r="D2890" s="988">
        <v>1.0</v>
      </c>
      <c r="E2890" s="988">
        <v>1.0</v>
      </c>
    </row>
    <row r="2891">
      <c r="A2891" s="988" t="s">
        <v>5352</v>
      </c>
      <c r="B2891" s="988">
        <v>2.025052E7</v>
      </c>
      <c r="C2891" s="988" t="s">
        <v>5286</v>
      </c>
      <c r="D2891" s="988">
        <v>1.0</v>
      </c>
      <c r="E2891" s="988">
        <v>1.0</v>
      </c>
    </row>
    <row r="2892">
      <c r="A2892" s="988" t="s">
        <v>5352</v>
      </c>
      <c r="B2892" s="988">
        <v>2.0250522E7</v>
      </c>
      <c r="C2892" s="988" t="s">
        <v>5286</v>
      </c>
      <c r="D2892" s="988">
        <v>1.0</v>
      </c>
      <c r="E2892" s="988">
        <v>2.0</v>
      </c>
    </row>
    <row r="2893">
      <c r="A2893" s="988" t="s">
        <v>5352</v>
      </c>
      <c r="B2893" s="988">
        <v>2.0250523E7</v>
      </c>
      <c r="C2893" s="988" t="s">
        <v>5286</v>
      </c>
      <c r="D2893" s="988">
        <v>1.0</v>
      </c>
      <c r="E2893" s="988">
        <v>3.0</v>
      </c>
    </row>
    <row r="2894">
      <c r="A2894" s="988" t="s">
        <v>5352</v>
      </c>
      <c r="B2894" s="988">
        <v>2.0250524E7</v>
      </c>
      <c r="C2894" s="988" t="s">
        <v>5286</v>
      </c>
      <c r="D2894" s="988">
        <v>1.0</v>
      </c>
      <c r="E2894" s="988">
        <v>1.0</v>
      </c>
    </row>
    <row r="2895">
      <c r="A2895" s="988" t="s">
        <v>5352</v>
      </c>
      <c r="B2895" s="988">
        <v>2.0250527E7</v>
      </c>
      <c r="C2895" s="988" t="s">
        <v>5286</v>
      </c>
      <c r="D2895" s="988">
        <v>1.0</v>
      </c>
      <c r="E2895" s="988">
        <v>1.0</v>
      </c>
    </row>
    <row r="2896">
      <c r="A2896" s="988" t="s">
        <v>5352</v>
      </c>
      <c r="B2896" s="988">
        <v>2.0250527E7</v>
      </c>
      <c r="C2896" s="1063" t="s">
        <v>5226</v>
      </c>
      <c r="D2896" s="988">
        <v>1.0</v>
      </c>
      <c r="E2896" s="988">
        <v>1.0</v>
      </c>
    </row>
    <row r="2897">
      <c r="A2897" s="988" t="s">
        <v>5352</v>
      </c>
      <c r="B2897" s="988">
        <v>2.0250527E7</v>
      </c>
      <c r="C2897" s="988" t="s">
        <v>5218</v>
      </c>
      <c r="D2897" s="988">
        <v>1.0</v>
      </c>
      <c r="E2897" s="988">
        <v>1.0</v>
      </c>
    </row>
    <row r="2898">
      <c r="A2898" s="988" t="s">
        <v>5352</v>
      </c>
      <c r="B2898" s="988">
        <v>2.0250529E7</v>
      </c>
      <c r="C2898" s="988" t="s">
        <v>5286</v>
      </c>
      <c r="D2898" s="988">
        <v>1.0</v>
      </c>
      <c r="E2898" s="988">
        <v>4.0</v>
      </c>
    </row>
    <row r="2899">
      <c r="A2899" s="988" t="s">
        <v>5352</v>
      </c>
      <c r="B2899" s="988">
        <v>2.0250602E7</v>
      </c>
      <c r="C2899" s="988" t="s">
        <v>5286</v>
      </c>
      <c r="D2899" s="988">
        <v>1.0</v>
      </c>
      <c r="E2899" s="988">
        <v>1.0</v>
      </c>
    </row>
    <row r="2900">
      <c r="A2900" s="988" t="s">
        <v>5352</v>
      </c>
      <c r="B2900" s="988">
        <v>2.0250603E7</v>
      </c>
      <c r="C2900" s="988" t="s">
        <v>5286</v>
      </c>
      <c r="D2900" s="988">
        <v>1.0</v>
      </c>
      <c r="E2900" s="988">
        <v>1.0</v>
      </c>
    </row>
    <row r="2901">
      <c r="A2901" s="988" t="s">
        <v>5352</v>
      </c>
      <c r="B2901" s="988">
        <v>2.0250604E7</v>
      </c>
      <c r="C2901" s="988" t="s">
        <v>5286</v>
      </c>
      <c r="D2901" s="988">
        <v>1.0</v>
      </c>
      <c r="E2901" s="988">
        <v>4.0</v>
      </c>
    </row>
    <row r="2902">
      <c r="A2902" s="988" t="s">
        <v>5352</v>
      </c>
      <c r="B2902" s="988">
        <v>2.0250605E7</v>
      </c>
      <c r="C2902" s="988" t="s">
        <v>5286</v>
      </c>
      <c r="D2902" s="988">
        <v>1.0</v>
      </c>
      <c r="E2902" s="988">
        <v>5.0</v>
      </c>
    </row>
    <row r="2903">
      <c r="A2903" s="988" t="s">
        <v>5352</v>
      </c>
      <c r="B2903" s="988">
        <v>2.0250606E7</v>
      </c>
      <c r="C2903" s="988" t="s">
        <v>5286</v>
      </c>
      <c r="D2903" s="988">
        <v>1.0</v>
      </c>
      <c r="E2903" s="988">
        <v>1.0</v>
      </c>
    </row>
    <row r="2904">
      <c r="A2904" s="988" t="s">
        <v>5352</v>
      </c>
      <c r="B2904" s="988">
        <v>2.0250607E7</v>
      </c>
      <c r="C2904" s="988" t="s">
        <v>5286</v>
      </c>
      <c r="D2904" s="988">
        <v>1.0</v>
      </c>
      <c r="E2904" s="988">
        <v>1.0</v>
      </c>
    </row>
    <row r="2905">
      <c r="A2905" s="988" t="s">
        <v>5352</v>
      </c>
      <c r="B2905" s="988">
        <v>2.0250608E7</v>
      </c>
      <c r="C2905" s="988" t="s">
        <v>5286</v>
      </c>
      <c r="D2905" s="988">
        <v>1.0</v>
      </c>
      <c r="E2905" s="988">
        <v>2.0</v>
      </c>
    </row>
    <row r="2906">
      <c r="A2906" s="988" t="s">
        <v>5352</v>
      </c>
      <c r="B2906" s="988">
        <v>2.0250609E7</v>
      </c>
      <c r="C2906" s="988" t="s">
        <v>5286</v>
      </c>
      <c r="D2906" s="988">
        <v>1.0</v>
      </c>
      <c r="E2906" s="988">
        <v>1.0</v>
      </c>
    </row>
    <row r="2907">
      <c r="A2907" s="988" t="s">
        <v>5352</v>
      </c>
      <c r="B2907" s="988">
        <v>2.0250611E7</v>
      </c>
      <c r="C2907" s="988" t="s">
        <v>5286</v>
      </c>
      <c r="D2907" s="988">
        <v>1.0</v>
      </c>
      <c r="E2907" s="988">
        <v>2.0</v>
      </c>
    </row>
    <row r="2908">
      <c r="A2908" s="988" t="s">
        <v>5352</v>
      </c>
      <c r="B2908" s="988">
        <v>2.0250612E7</v>
      </c>
      <c r="C2908" s="988" t="s">
        <v>5286</v>
      </c>
      <c r="D2908" s="988">
        <v>1.0</v>
      </c>
      <c r="E2908" s="988">
        <v>1.0</v>
      </c>
    </row>
    <row r="2909">
      <c r="A2909" s="988" t="s">
        <v>5352</v>
      </c>
      <c r="B2909" s="988">
        <v>2.0250613E7</v>
      </c>
      <c r="C2909" s="988" t="s">
        <v>5286</v>
      </c>
      <c r="D2909" s="988">
        <v>1.0</v>
      </c>
      <c r="E2909" s="988">
        <v>3.0</v>
      </c>
    </row>
    <row r="2910">
      <c r="A2910" s="988" t="s">
        <v>5352</v>
      </c>
      <c r="B2910" s="988">
        <v>2.0250614E7</v>
      </c>
      <c r="C2910" s="988" t="s">
        <v>5286</v>
      </c>
      <c r="D2910" s="988">
        <v>1.0</v>
      </c>
      <c r="E2910" s="988">
        <v>1.0</v>
      </c>
    </row>
    <row r="2911">
      <c r="A2911" s="988" t="s">
        <v>5352</v>
      </c>
      <c r="B2911" s="988">
        <v>2.0250619E7</v>
      </c>
      <c r="C2911" s="988" t="s">
        <v>5286</v>
      </c>
      <c r="D2911" s="988">
        <v>1.0</v>
      </c>
      <c r="E2911" s="988">
        <v>3.0</v>
      </c>
    </row>
    <row r="2912">
      <c r="A2912" s="988" t="s">
        <v>5352</v>
      </c>
      <c r="B2912" s="988">
        <v>2.025062E7</v>
      </c>
      <c r="C2912" s="988" t="s">
        <v>5286</v>
      </c>
      <c r="D2912" s="988">
        <v>1.0</v>
      </c>
      <c r="E2912" s="988">
        <v>2.0</v>
      </c>
    </row>
    <row r="2913">
      <c r="A2913" s="988" t="s">
        <v>5352</v>
      </c>
      <c r="B2913" s="988">
        <v>2.0250621E7</v>
      </c>
      <c r="C2913" s="988" t="s">
        <v>5286</v>
      </c>
      <c r="D2913" s="988">
        <v>1.0</v>
      </c>
      <c r="E2913" s="988">
        <v>1.0</v>
      </c>
    </row>
    <row r="2914">
      <c r="A2914" s="988" t="s">
        <v>5352</v>
      </c>
      <c r="B2914" s="988">
        <v>2.0250622E7</v>
      </c>
      <c r="C2914" s="988" t="s">
        <v>5286</v>
      </c>
      <c r="D2914" s="988">
        <v>1.0</v>
      </c>
      <c r="E2914" s="988">
        <v>2.0</v>
      </c>
    </row>
    <row r="2915">
      <c r="A2915" s="988" t="s">
        <v>5352</v>
      </c>
      <c r="B2915" s="988">
        <v>2.0250623E7</v>
      </c>
      <c r="C2915" s="988" t="s">
        <v>5286</v>
      </c>
      <c r="D2915" s="988">
        <v>1.0</v>
      </c>
      <c r="E2915" s="988">
        <v>1.0</v>
      </c>
    </row>
    <row r="2916">
      <c r="A2916" s="988" t="s">
        <v>5352</v>
      </c>
      <c r="B2916" s="988">
        <v>2.0250624E7</v>
      </c>
      <c r="C2916" s="988" t="s">
        <v>5218</v>
      </c>
      <c r="D2916" s="988">
        <v>1.0</v>
      </c>
      <c r="E2916" s="988">
        <v>1.0</v>
      </c>
    </row>
    <row r="2917">
      <c r="A2917" s="988" t="s">
        <v>5352</v>
      </c>
      <c r="B2917" s="988">
        <v>2.0250625E7</v>
      </c>
      <c r="C2917" s="988" t="s">
        <v>5218</v>
      </c>
      <c r="D2917" s="988">
        <v>1.0</v>
      </c>
      <c r="E2917" s="988">
        <v>1.0</v>
      </c>
    </row>
    <row r="2918">
      <c r="A2918" s="988" t="s">
        <v>5352</v>
      </c>
      <c r="B2918" s="988">
        <v>2.0250626E7</v>
      </c>
      <c r="C2918" s="988" t="s">
        <v>5286</v>
      </c>
      <c r="D2918" s="988">
        <v>1.0</v>
      </c>
      <c r="E2918" s="988">
        <v>4.0</v>
      </c>
    </row>
    <row r="2919">
      <c r="A2919" s="988" t="s">
        <v>5352</v>
      </c>
      <c r="B2919" s="988">
        <v>2.0250627E7</v>
      </c>
      <c r="C2919" s="988" t="s">
        <v>5286</v>
      </c>
      <c r="D2919" s="988">
        <v>1.0</v>
      </c>
      <c r="E2919" s="988">
        <v>5.0</v>
      </c>
    </row>
    <row r="2920">
      <c r="A2920" s="988" t="s">
        <v>5352</v>
      </c>
      <c r="B2920" s="988">
        <v>2.0250627E7</v>
      </c>
      <c r="C2920" s="988" t="s">
        <v>164</v>
      </c>
      <c r="D2920" s="988">
        <v>1.0</v>
      </c>
      <c r="E2920" s="988">
        <v>1.0</v>
      </c>
    </row>
    <row r="2921">
      <c r="A2921" s="988" t="s">
        <v>5352</v>
      </c>
      <c r="B2921" s="988">
        <v>2.0250628E7</v>
      </c>
      <c r="C2921" s="988" t="s">
        <v>5286</v>
      </c>
      <c r="D2921" s="988">
        <v>1.0</v>
      </c>
      <c r="E2921" s="988">
        <v>8.0</v>
      </c>
    </row>
    <row r="2922">
      <c r="A2922" s="988" t="s">
        <v>5352</v>
      </c>
      <c r="B2922" s="988">
        <v>2.0250629E7</v>
      </c>
      <c r="C2922" s="988" t="s">
        <v>5286</v>
      </c>
      <c r="D2922" s="988">
        <v>1.0</v>
      </c>
      <c r="E2922" s="988">
        <v>5.0</v>
      </c>
    </row>
    <row r="2923">
      <c r="A2923" s="988" t="s">
        <v>5352</v>
      </c>
      <c r="B2923" s="988">
        <v>2.025063E7</v>
      </c>
      <c r="C2923" s="988" t="s">
        <v>5286</v>
      </c>
      <c r="D2923" s="988">
        <v>1.0</v>
      </c>
      <c r="E2923" s="988">
        <v>6.0</v>
      </c>
    </row>
    <row r="2924">
      <c r="A2924" s="988" t="s">
        <v>5352</v>
      </c>
      <c r="B2924" s="988">
        <v>2.0250701E7</v>
      </c>
      <c r="C2924" s="988" t="s">
        <v>5286</v>
      </c>
      <c r="D2924" s="988">
        <v>1.0</v>
      </c>
      <c r="E2924" s="988">
        <v>5.0</v>
      </c>
    </row>
    <row r="2925">
      <c r="A2925" s="988" t="s">
        <v>5352</v>
      </c>
      <c r="B2925" s="988">
        <v>2.0250702E7</v>
      </c>
      <c r="C2925" s="988" t="s">
        <v>5286</v>
      </c>
      <c r="D2925" s="988">
        <v>1.0</v>
      </c>
      <c r="E2925" s="988">
        <v>11.0</v>
      </c>
    </row>
    <row r="2926">
      <c r="A2926" s="988" t="s">
        <v>5352</v>
      </c>
      <c r="B2926" s="988">
        <v>2.0250702E7</v>
      </c>
      <c r="C2926" s="988" t="s">
        <v>164</v>
      </c>
      <c r="D2926" s="988">
        <v>1.0</v>
      </c>
      <c r="E2926" s="988">
        <v>1.0</v>
      </c>
    </row>
    <row r="2927">
      <c r="A2927" s="988" t="s">
        <v>5352</v>
      </c>
      <c r="B2927" s="988">
        <v>2.0250703E7</v>
      </c>
      <c r="C2927" s="988" t="s">
        <v>5286</v>
      </c>
      <c r="D2927" s="988">
        <v>1.0</v>
      </c>
      <c r="E2927" s="988">
        <v>10.0</v>
      </c>
    </row>
    <row r="2928">
      <c r="A2928" s="988" t="s">
        <v>5352</v>
      </c>
      <c r="B2928" s="988">
        <v>2.0250704E7</v>
      </c>
      <c r="C2928" s="988" t="s">
        <v>5286</v>
      </c>
      <c r="D2928" s="988">
        <v>1.0</v>
      </c>
      <c r="E2928" s="988">
        <v>5.0</v>
      </c>
    </row>
    <row r="2929">
      <c r="A2929" s="988" t="s">
        <v>5352</v>
      </c>
      <c r="B2929" s="988">
        <v>2.0250705E7</v>
      </c>
      <c r="C2929" s="988" t="s">
        <v>5286</v>
      </c>
      <c r="D2929" s="988">
        <v>1.0</v>
      </c>
      <c r="E2929" s="988">
        <v>1.0</v>
      </c>
    </row>
    <row r="2930">
      <c r="A2930" s="988" t="s">
        <v>5352</v>
      </c>
      <c r="B2930" s="988">
        <v>2.0250706E7</v>
      </c>
      <c r="C2930" s="988" t="s">
        <v>5286</v>
      </c>
      <c r="D2930" s="988">
        <v>1.0</v>
      </c>
      <c r="E2930" s="988">
        <v>6.0</v>
      </c>
    </row>
    <row r="2931">
      <c r="A2931" s="988" t="s">
        <v>5352</v>
      </c>
      <c r="B2931" s="988">
        <v>2.0250707E7</v>
      </c>
      <c r="C2931" s="988" t="s">
        <v>5286</v>
      </c>
      <c r="D2931" s="988">
        <v>1.0</v>
      </c>
      <c r="E2931" s="988">
        <v>1.0</v>
      </c>
    </row>
    <row r="2932">
      <c r="A2932" s="988" t="s">
        <v>5352</v>
      </c>
      <c r="B2932" s="988">
        <v>2.0250707E7</v>
      </c>
      <c r="C2932" s="1063" t="s">
        <v>5178</v>
      </c>
      <c r="D2932" s="988">
        <v>1.0</v>
      </c>
      <c r="E2932" s="988">
        <v>1.0</v>
      </c>
    </row>
    <row r="2933">
      <c r="A2933" s="988" t="s">
        <v>5352</v>
      </c>
      <c r="B2933" s="988">
        <v>2.025071E7</v>
      </c>
      <c r="C2933" s="988" t="s">
        <v>5286</v>
      </c>
      <c r="D2933" s="988">
        <v>1.0</v>
      </c>
      <c r="E2933" s="988">
        <v>1.0</v>
      </c>
    </row>
    <row r="2934">
      <c r="A2934" s="988" t="s">
        <v>5352</v>
      </c>
      <c r="B2934" s="988">
        <v>2.0250711E7</v>
      </c>
      <c r="C2934" s="1063" t="s">
        <v>5178</v>
      </c>
      <c r="D2934" s="988">
        <v>1.0</v>
      </c>
      <c r="E2934" s="988">
        <v>1.0</v>
      </c>
    </row>
    <row r="2935">
      <c r="A2935" s="988" t="s">
        <v>5352</v>
      </c>
      <c r="B2935" s="988">
        <v>2.0250712E7</v>
      </c>
      <c r="C2935" s="988" t="s">
        <v>5286</v>
      </c>
      <c r="D2935" s="988">
        <v>1.0</v>
      </c>
      <c r="E2935" s="988">
        <v>1.0</v>
      </c>
    </row>
    <row r="2936">
      <c r="A2936" s="988" t="s">
        <v>5352</v>
      </c>
      <c r="B2936" s="988">
        <v>2.0250714E7</v>
      </c>
      <c r="C2936" s="988" t="s">
        <v>5286</v>
      </c>
      <c r="D2936" s="988">
        <v>1.0</v>
      </c>
      <c r="E2936" s="988">
        <v>1.0</v>
      </c>
    </row>
    <row r="2937">
      <c r="A2937" s="988" t="s">
        <v>5352</v>
      </c>
      <c r="B2937" s="988">
        <v>2.0250718E7</v>
      </c>
      <c r="C2937" s="988" t="s">
        <v>5286</v>
      </c>
      <c r="D2937" s="988">
        <v>1.0</v>
      </c>
      <c r="E2937" s="988">
        <v>1.0</v>
      </c>
    </row>
    <row r="2938">
      <c r="A2938" s="988" t="s">
        <v>5352</v>
      </c>
      <c r="B2938" s="988">
        <v>2.0250719E7</v>
      </c>
      <c r="C2938" s="988" t="s">
        <v>5286</v>
      </c>
      <c r="D2938" s="988">
        <v>1.0</v>
      </c>
      <c r="E2938" s="988">
        <v>1.0</v>
      </c>
    </row>
    <row r="2939">
      <c r="A2939" s="988" t="s">
        <v>5352</v>
      </c>
      <c r="B2939" s="988">
        <v>2.0250719E7</v>
      </c>
      <c r="C2939" s="1063" t="s">
        <v>5216</v>
      </c>
      <c r="D2939" s="988">
        <v>1.0</v>
      </c>
      <c r="E2939" s="988">
        <v>1.0</v>
      </c>
    </row>
    <row r="2940">
      <c r="A2940" s="988" t="s">
        <v>5352</v>
      </c>
      <c r="B2940" s="988">
        <v>2.0250721E7</v>
      </c>
      <c r="C2940" s="988" t="s">
        <v>164</v>
      </c>
      <c r="D2940" s="988">
        <v>1.0</v>
      </c>
      <c r="E2940" s="988">
        <v>1.0</v>
      </c>
    </row>
    <row r="2941">
      <c r="A2941" s="988" t="s">
        <v>5352</v>
      </c>
      <c r="B2941" s="988">
        <v>2.0250722E7</v>
      </c>
      <c r="C2941" s="988" t="s">
        <v>5286</v>
      </c>
      <c r="D2941" s="988">
        <v>1.0</v>
      </c>
      <c r="E2941" s="988">
        <v>1.0</v>
      </c>
    </row>
    <row r="2942">
      <c r="A2942" s="988" t="s">
        <v>5352</v>
      </c>
      <c r="B2942" s="988">
        <v>2.0250722E7</v>
      </c>
      <c r="C2942" s="988" t="s">
        <v>164</v>
      </c>
      <c r="D2942" s="988">
        <v>1.0</v>
      </c>
      <c r="E2942" s="988">
        <v>1.0</v>
      </c>
    </row>
    <row r="2943">
      <c r="A2943" s="988" t="s">
        <v>5352</v>
      </c>
      <c r="B2943" s="988">
        <v>2.0250723E7</v>
      </c>
      <c r="C2943" s="988" t="s">
        <v>5286</v>
      </c>
      <c r="D2943" s="988">
        <v>1.0</v>
      </c>
      <c r="E2943" s="988">
        <v>2.0</v>
      </c>
    </row>
    <row r="2944">
      <c r="A2944" s="988" t="s">
        <v>5352</v>
      </c>
      <c r="B2944" s="988">
        <v>2.0250724E7</v>
      </c>
      <c r="C2944" s="988" t="s">
        <v>5286</v>
      </c>
      <c r="D2944" s="988">
        <v>1.0</v>
      </c>
      <c r="E2944" s="988">
        <v>4.0</v>
      </c>
    </row>
    <row r="2945">
      <c r="A2945" s="988" t="s">
        <v>5352</v>
      </c>
      <c r="B2945" s="988">
        <v>2.0250726E7</v>
      </c>
      <c r="C2945" s="988" t="s">
        <v>5286</v>
      </c>
      <c r="D2945" s="988">
        <v>1.0</v>
      </c>
      <c r="E2945" s="988">
        <v>2.0</v>
      </c>
    </row>
    <row r="2946">
      <c r="A2946" s="988" t="s">
        <v>5352</v>
      </c>
      <c r="B2946" s="988">
        <v>2.0250727E7</v>
      </c>
      <c r="C2946" s="988" t="s">
        <v>5286</v>
      </c>
      <c r="D2946" s="988">
        <v>1.0</v>
      </c>
      <c r="E2946" s="988">
        <v>1.0</v>
      </c>
    </row>
    <row r="2947">
      <c r="A2947" s="988" t="s">
        <v>5352</v>
      </c>
      <c r="B2947" s="988">
        <v>2.0250731E7</v>
      </c>
      <c r="C2947" s="1063" t="s">
        <v>5216</v>
      </c>
      <c r="D2947" s="988">
        <v>1.0</v>
      </c>
      <c r="E2947" s="988">
        <v>1.0</v>
      </c>
    </row>
    <row r="2948">
      <c r="A2948" s="988" t="s">
        <v>5352</v>
      </c>
      <c r="B2948" s="988">
        <v>2.0250802E7</v>
      </c>
      <c r="C2948" s="988" t="s">
        <v>5286</v>
      </c>
      <c r="D2948" s="988">
        <v>1.0</v>
      </c>
      <c r="E2948" s="988">
        <v>2.0</v>
      </c>
    </row>
    <row r="2949">
      <c r="A2949" s="988" t="s">
        <v>5352</v>
      </c>
      <c r="B2949" s="988">
        <v>2.0250803E7</v>
      </c>
      <c r="C2949" s="988" t="s">
        <v>5286</v>
      </c>
      <c r="D2949" s="988">
        <v>1.0</v>
      </c>
      <c r="E2949" s="988">
        <v>1.0</v>
      </c>
    </row>
    <row r="2950">
      <c r="A2950" s="988" t="s">
        <v>5352</v>
      </c>
      <c r="B2950" s="988">
        <v>2.0250804E7</v>
      </c>
      <c r="C2950" s="988" t="s">
        <v>5286</v>
      </c>
      <c r="D2950" s="988">
        <v>1.0</v>
      </c>
      <c r="E2950" s="988">
        <v>1.0</v>
      </c>
    </row>
    <row r="2951">
      <c r="A2951" s="988" t="s">
        <v>5352</v>
      </c>
      <c r="B2951" s="988">
        <v>2.0250806E7</v>
      </c>
      <c r="C2951" s="988" t="s">
        <v>5286</v>
      </c>
      <c r="D2951" s="988">
        <v>1.0</v>
      </c>
      <c r="E2951" s="988">
        <v>1.0</v>
      </c>
    </row>
    <row r="2952">
      <c r="A2952" s="988" t="s">
        <v>5352</v>
      </c>
      <c r="B2952" s="988">
        <v>2.0250807E7</v>
      </c>
      <c r="C2952" s="988" t="s">
        <v>5286</v>
      </c>
      <c r="D2952" s="988">
        <v>1.0</v>
      </c>
      <c r="E2952" s="988">
        <v>1.0</v>
      </c>
    </row>
    <row r="2953">
      <c r="A2953" s="988" t="s">
        <v>5352</v>
      </c>
      <c r="B2953" s="988">
        <v>2.0250808E7</v>
      </c>
      <c r="C2953" s="988" t="s">
        <v>5286</v>
      </c>
      <c r="D2953" s="988">
        <v>1.0</v>
      </c>
      <c r="E2953" s="988">
        <v>1.0</v>
      </c>
    </row>
    <row r="2954">
      <c r="A2954" s="988" t="s">
        <v>5352</v>
      </c>
      <c r="B2954" s="988">
        <v>2.0250811E7</v>
      </c>
      <c r="C2954" s="988" t="s">
        <v>5286</v>
      </c>
      <c r="D2954" s="988">
        <v>1.0</v>
      </c>
      <c r="E2954" s="988">
        <v>1.0</v>
      </c>
    </row>
    <row r="2955">
      <c r="A2955" s="988" t="s">
        <v>5352</v>
      </c>
      <c r="B2955" s="988">
        <v>2.0250811E7</v>
      </c>
      <c r="C2955" s="988" t="s">
        <v>164</v>
      </c>
      <c r="D2955" s="988">
        <v>1.0</v>
      </c>
      <c r="E2955" s="988">
        <v>1.0</v>
      </c>
    </row>
    <row r="2956">
      <c r="A2956" s="988" t="s">
        <v>5352</v>
      </c>
      <c r="B2956" s="988">
        <v>2.0250812E7</v>
      </c>
      <c r="C2956" s="988" t="s">
        <v>5286</v>
      </c>
      <c r="D2956" s="988">
        <v>1.0</v>
      </c>
      <c r="E2956" s="988">
        <v>1.0</v>
      </c>
    </row>
    <row r="2957">
      <c r="A2957" s="988" t="s">
        <v>5352</v>
      </c>
      <c r="B2957" s="988">
        <v>2.0250812E7</v>
      </c>
      <c r="C2957" s="988" t="s">
        <v>5218</v>
      </c>
      <c r="D2957" s="988">
        <v>1.0</v>
      </c>
      <c r="E2957" s="988">
        <v>1.0</v>
      </c>
    </row>
    <row r="2958">
      <c r="A2958" s="988" t="s">
        <v>5352</v>
      </c>
      <c r="B2958" s="988">
        <v>2.0250814E7</v>
      </c>
      <c r="C2958" s="988" t="s">
        <v>5286</v>
      </c>
      <c r="D2958" s="988">
        <v>1.0</v>
      </c>
      <c r="E2958" s="988">
        <v>2.0</v>
      </c>
    </row>
    <row r="2959">
      <c r="A2959" s="988" t="s">
        <v>5352</v>
      </c>
      <c r="B2959" s="988">
        <v>2.0250815E7</v>
      </c>
      <c r="C2959" s="988" t="s">
        <v>5286</v>
      </c>
      <c r="D2959" s="988">
        <v>1.0</v>
      </c>
      <c r="E2959" s="988">
        <v>1.0</v>
      </c>
    </row>
    <row r="2960">
      <c r="A2960" s="988" t="s">
        <v>5352</v>
      </c>
      <c r="B2960" s="988">
        <v>2.0250819E7</v>
      </c>
      <c r="C2960" s="988" t="s">
        <v>5286</v>
      </c>
      <c r="D2960" s="988">
        <v>1.0</v>
      </c>
      <c r="E2960" s="988">
        <v>1.0</v>
      </c>
    </row>
    <row r="2961">
      <c r="A2961" s="988" t="s">
        <v>5352</v>
      </c>
      <c r="B2961" s="988">
        <v>2.0250821E7</v>
      </c>
      <c r="C2961" s="988" t="s">
        <v>5286</v>
      </c>
      <c r="D2961" s="988">
        <v>1.0</v>
      </c>
      <c r="E2961" s="988">
        <v>1.0</v>
      </c>
    </row>
    <row r="2962">
      <c r="A2962" s="988" t="s">
        <v>5352</v>
      </c>
      <c r="B2962" s="988">
        <v>2.0250822E7</v>
      </c>
      <c r="C2962" s="988" t="s">
        <v>5286</v>
      </c>
      <c r="D2962" s="988">
        <v>1.0</v>
      </c>
      <c r="E2962" s="988">
        <v>3.0</v>
      </c>
    </row>
    <row r="2963">
      <c r="A2963" s="988" t="s">
        <v>5352</v>
      </c>
      <c r="B2963" s="988">
        <v>2.0250824E7</v>
      </c>
      <c r="C2963" s="988" t="s">
        <v>5218</v>
      </c>
      <c r="D2963" s="988">
        <v>1.0</v>
      </c>
      <c r="E2963" s="988">
        <v>1.0</v>
      </c>
    </row>
    <row r="2964">
      <c r="A2964" s="988" t="s">
        <v>5352</v>
      </c>
      <c r="B2964" s="988">
        <v>2.0250825E7</v>
      </c>
      <c r="C2964" s="988" t="s">
        <v>5286</v>
      </c>
      <c r="D2964" s="988">
        <v>1.0</v>
      </c>
      <c r="E2964" s="988">
        <v>1.0</v>
      </c>
    </row>
    <row r="2965">
      <c r="A2965" s="988" t="s">
        <v>5352</v>
      </c>
      <c r="B2965" s="988">
        <v>2.0250826E7</v>
      </c>
      <c r="C2965" s="988" t="s">
        <v>5286</v>
      </c>
      <c r="D2965" s="988">
        <v>1.0</v>
      </c>
      <c r="E2965" s="988">
        <v>2.0</v>
      </c>
    </row>
    <row r="2966">
      <c r="A2966" s="988" t="s">
        <v>5352</v>
      </c>
      <c r="B2966" s="988">
        <v>2.0250826E7</v>
      </c>
      <c r="C2966" s="988" t="s">
        <v>5218</v>
      </c>
      <c r="D2966" s="988">
        <v>1.0</v>
      </c>
      <c r="E2966" s="988">
        <v>1.0</v>
      </c>
    </row>
    <row r="2967">
      <c r="A2967" s="988" t="s">
        <v>5352</v>
      </c>
      <c r="B2967" s="988">
        <v>2.0250827E7</v>
      </c>
      <c r="C2967" s="988" t="s">
        <v>164</v>
      </c>
      <c r="D2967" s="988">
        <v>1.0</v>
      </c>
      <c r="E2967" s="988">
        <v>1.0</v>
      </c>
    </row>
    <row r="2968">
      <c r="A2968" s="988" t="s">
        <v>5352</v>
      </c>
      <c r="B2968" s="988">
        <v>2.0250829E7</v>
      </c>
      <c r="C2968" s="988" t="s">
        <v>5286</v>
      </c>
      <c r="D2968" s="988">
        <v>1.0</v>
      </c>
      <c r="E2968" s="988">
        <v>1.0</v>
      </c>
    </row>
    <row r="2969">
      <c r="A2969" s="988" t="s">
        <v>5352</v>
      </c>
      <c r="B2969" s="988">
        <v>2.0250903E7</v>
      </c>
      <c r="C2969" s="988" t="s">
        <v>5286</v>
      </c>
      <c r="D2969" s="988">
        <v>1.0</v>
      </c>
      <c r="E2969" s="988">
        <v>1.0</v>
      </c>
    </row>
    <row r="2970">
      <c r="A2970" s="988" t="s">
        <v>5352</v>
      </c>
      <c r="B2970" s="988">
        <v>2.0250904E7</v>
      </c>
      <c r="C2970" s="988" t="s">
        <v>5286</v>
      </c>
      <c r="D2970" s="988">
        <v>1.0</v>
      </c>
      <c r="E2970" s="988">
        <v>1.0</v>
      </c>
    </row>
    <row r="2971">
      <c r="A2971" s="988" t="s">
        <v>5352</v>
      </c>
      <c r="B2971" s="988">
        <v>2.0250905E7</v>
      </c>
      <c r="C2971" s="988" t="s">
        <v>5286</v>
      </c>
      <c r="D2971" s="988">
        <v>1.0</v>
      </c>
      <c r="E2971" s="988">
        <v>1.0</v>
      </c>
    </row>
    <row r="2972">
      <c r="A2972" s="988" t="s">
        <v>5352</v>
      </c>
      <c r="B2972" s="988">
        <v>2.0250906E7</v>
      </c>
      <c r="C2972" s="988" t="s">
        <v>5286</v>
      </c>
      <c r="D2972" s="988">
        <v>1.0</v>
      </c>
      <c r="E2972" s="988">
        <v>1.0</v>
      </c>
    </row>
    <row r="2973">
      <c r="A2973" s="988" t="s">
        <v>5352</v>
      </c>
      <c r="B2973" s="988">
        <v>2.0250908E7</v>
      </c>
      <c r="C2973" s="988" t="s">
        <v>164</v>
      </c>
      <c r="D2973" s="988">
        <v>1.0</v>
      </c>
      <c r="E2973" s="988">
        <v>1.0</v>
      </c>
    </row>
    <row r="2974">
      <c r="A2974" s="988" t="s">
        <v>5353</v>
      </c>
      <c r="B2974" s="988">
        <v>2.025011E7</v>
      </c>
      <c r="C2974" s="988" t="s">
        <v>5286</v>
      </c>
      <c r="D2974" s="988">
        <v>1.0</v>
      </c>
      <c r="E2974" s="988">
        <v>1.0</v>
      </c>
    </row>
    <row r="2975">
      <c r="A2975" s="988" t="s">
        <v>5353</v>
      </c>
      <c r="B2975" s="988">
        <v>2.0250128E7</v>
      </c>
      <c r="C2975" s="988" t="s">
        <v>5286</v>
      </c>
      <c r="D2975" s="988">
        <v>1.0</v>
      </c>
      <c r="E2975" s="988">
        <v>1.0</v>
      </c>
    </row>
    <row r="2976">
      <c r="A2976" s="988" t="s">
        <v>5353</v>
      </c>
      <c r="B2976" s="988">
        <v>2.0250129E7</v>
      </c>
      <c r="C2976" s="988" t="s">
        <v>5286</v>
      </c>
      <c r="D2976" s="988">
        <v>1.0</v>
      </c>
      <c r="E2976" s="988">
        <v>1.0</v>
      </c>
    </row>
    <row r="2977">
      <c r="A2977" s="988" t="s">
        <v>5353</v>
      </c>
      <c r="B2977" s="988">
        <v>2.025013E7</v>
      </c>
      <c r="C2977" s="988" t="s">
        <v>5286</v>
      </c>
      <c r="D2977" s="988">
        <v>1.0</v>
      </c>
      <c r="E2977" s="988">
        <v>1.0</v>
      </c>
    </row>
    <row r="2978">
      <c r="A2978" s="988" t="s">
        <v>5353</v>
      </c>
      <c r="B2978" s="988">
        <v>2.0250131E7</v>
      </c>
      <c r="C2978" s="988" t="s">
        <v>5286</v>
      </c>
      <c r="D2978" s="988">
        <v>1.0</v>
      </c>
      <c r="E2978" s="988">
        <v>1.0</v>
      </c>
    </row>
    <row r="2979">
      <c r="A2979" s="988" t="s">
        <v>5353</v>
      </c>
      <c r="B2979" s="988">
        <v>2.0250206E7</v>
      </c>
      <c r="C2979" s="988" t="s">
        <v>5286</v>
      </c>
      <c r="D2979" s="988">
        <v>1.0</v>
      </c>
      <c r="E2979" s="988">
        <v>1.0</v>
      </c>
    </row>
    <row r="2980">
      <c r="A2980" s="988" t="s">
        <v>5353</v>
      </c>
      <c r="B2980" s="988">
        <v>2.0250208E7</v>
      </c>
      <c r="C2980" s="988" t="s">
        <v>5286</v>
      </c>
      <c r="D2980" s="988">
        <v>1.0</v>
      </c>
      <c r="E2980" s="988">
        <v>1.0</v>
      </c>
    </row>
    <row r="2981">
      <c r="A2981" s="988" t="s">
        <v>5353</v>
      </c>
      <c r="B2981" s="988">
        <v>2.0250213E7</v>
      </c>
      <c r="C2981" s="988" t="s">
        <v>5286</v>
      </c>
      <c r="D2981" s="988">
        <v>1.0</v>
      </c>
      <c r="E2981" s="988">
        <v>1.0</v>
      </c>
    </row>
    <row r="2982">
      <c r="A2982" s="988" t="s">
        <v>5353</v>
      </c>
      <c r="B2982" s="988">
        <v>2.0250214E7</v>
      </c>
      <c r="C2982" s="988" t="s">
        <v>5286</v>
      </c>
      <c r="D2982" s="988">
        <v>1.0</v>
      </c>
      <c r="E2982" s="988">
        <v>2.0</v>
      </c>
    </row>
    <row r="2983">
      <c r="A2983" s="988" t="s">
        <v>5353</v>
      </c>
      <c r="B2983" s="988">
        <v>2.0250217E7</v>
      </c>
      <c r="C2983" s="988" t="s">
        <v>5286</v>
      </c>
      <c r="D2983" s="988">
        <v>1.0</v>
      </c>
      <c r="E2983" s="988">
        <v>1.0</v>
      </c>
    </row>
    <row r="2984">
      <c r="A2984" s="988" t="s">
        <v>5353</v>
      </c>
      <c r="B2984" s="988">
        <v>2.0250219E7</v>
      </c>
      <c r="C2984" s="988" t="s">
        <v>5286</v>
      </c>
      <c r="D2984" s="988">
        <v>1.0</v>
      </c>
      <c r="E2984" s="988">
        <v>1.0</v>
      </c>
    </row>
    <row r="2985">
      <c r="A2985" s="988" t="s">
        <v>5353</v>
      </c>
      <c r="B2985" s="988">
        <v>2.0250305E7</v>
      </c>
      <c r="C2985" s="988" t="s">
        <v>164</v>
      </c>
      <c r="D2985" s="988">
        <v>1.0</v>
      </c>
      <c r="E2985" s="988">
        <v>1.0</v>
      </c>
    </row>
    <row r="2986">
      <c r="A2986" s="988" t="s">
        <v>5353</v>
      </c>
      <c r="B2986" s="988">
        <v>2.0250307E7</v>
      </c>
      <c r="C2986" s="988" t="s">
        <v>5286</v>
      </c>
      <c r="D2986" s="988">
        <v>1.0</v>
      </c>
      <c r="E2986" s="988">
        <v>1.0</v>
      </c>
    </row>
    <row r="2987">
      <c r="A2987" s="988" t="s">
        <v>5353</v>
      </c>
      <c r="B2987" s="988">
        <v>2.025031E7</v>
      </c>
      <c r="C2987" s="988" t="s">
        <v>5286</v>
      </c>
      <c r="D2987" s="988">
        <v>1.0</v>
      </c>
      <c r="E2987" s="988">
        <v>1.0</v>
      </c>
    </row>
    <row r="2988">
      <c r="A2988" s="988" t="s">
        <v>5353</v>
      </c>
      <c r="B2988" s="988">
        <v>2.0250311E7</v>
      </c>
      <c r="C2988" s="988" t="s">
        <v>5286</v>
      </c>
      <c r="D2988" s="988">
        <v>1.0</v>
      </c>
      <c r="E2988" s="988">
        <v>1.0</v>
      </c>
    </row>
    <row r="2989">
      <c r="A2989" s="988" t="s">
        <v>5353</v>
      </c>
      <c r="B2989" s="988">
        <v>2.0250317E7</v>
      </c>
      <c r="C2989" s="988" t="s">
        <v>5286</v>
      </c>
      <c r="D2989" s="988">
        <v>1.0</v>
      </c>
      <c r="E2989" s="988">
        <v>1.0</v>
      </c>
    </row>
    <row r="2990">
      <c r="A2990" s="988" t="s">
        <v>5353</v>
      </c>
      <c r="B2990" s="988">
        <v>2.0250318E7</v>
      </c>
      <c r="C2990" s="988" t="s">
        <v>5286</v>
      </c>
      <c r="D2990" s="988">
        <v>1.0</v>
      </c>
      <c r="E2990" s="988">
        <v>1.0</v>
      </c>
    </row>
    <row r="2991">
      <c r="A2991" s="988" t="s">
        <v>5353</v>
      </c>
      <c r="B2991" s="988">
        <v>2.0250325E7</v>
      </c>
      <c r="C2991" s="988" t="s">
        <v>5286</v>
      </c>
      <c r="D2991" s="988">
        <v>1.0</v>
      </c>
      <c r="E2991" s="988">
        <v>1.0</v>
      </c>
    </row>
    <row r="2992">
      <c r="A2992" s="988" t="s">
        <v>5353</v>
      </c>
      <c r="B2992" s="988">
        <v>2.0250326E7</v>
      </c>
      <c r="C2992" s="988" t="s">
        <v>5286</v>
      </c>
      <c r="D2992" s="988">
        <v>1.0</v>
      </c>
      <c r="E2992" s="988">
        <v>2.0</v>
      </c>
    </row>
    <row r="2993">
      <c r="A2993" s="988" t="s">
        <v>5353</v>
      </c>
      <c r="B2993" s="988">
        <v>2.0250327E7</v>
      </c>
      <c r="C2993" s="988" t="s">
        <v>5286</v>
      </c>
      <c r="D2993" s="988">
        <v>1.0</v>
      </c>
      <c r="E2993" s="988">
        <v>2.0</v>
      </c>
    </row>
    <row r="2994">
      <c r="A2994" s="988" t="s">
        <v>5353</v>
      </c>
      <c r="B2994" s="988">
        <v>2.0250328E7</v>
      </c>
      <c r="C2994" s="988" t="s">
        <v>5286</v>
      </c>
      <c r="D2994" s="988">
        <v>1.0</v>
      </c>
      <c r="E2994" s="988">
        <v>1.0</v>
      </c>
    </row>
    <row r="2995">
      <c r="A2995" s="988" t="s">
        <v>5353</v>
      </c>
      <c r="B2995" s="988">
        <v>2.0250329E7</v>
      </c>
      <c r="C2995" s="988" t="s">
        <v>5286</v>
      </c>
      <c r="D2995" s="988">
        <v>1.0</v>
      </c>
      <c r="E2995" s="988">
        <v>1.0</v>
      </c>
    </row>
    <row r="2996">
      <c r="A2996" s="988" t="s">
        <v>5353</v>
      </c>
      <c r="B2996" s="988">
        <v>2.025033E7</v>
      </c>
      <c r="C2996" s="988" t="s">
        <v>5286</v>
      </c>
      <c r="D2996" s="988">
        <v>1.0</v>
      </c>
      <c r="E2996" s="988">
        <v>2.0</v>
      </c>
    </row>
    <row r="2997">
      <c r="A2997" s="988" t="s">
        <v>5353</v>
      </c>
      <c r="B2997" s="988">
        <v>2.0250331E7</v>
      </c>
      <c r="C2997" s="988" t="s">
        <v>5286</v>
      </c>
      <c r="D2997" s="988">
        <v>1.0</v>
      </c>
      <c r="E2997" s="988">
        <v>1.0</v>
      </c>
    </row>
    <row r="2998">
      <c r="A2998" s="988" t="s">
        <v>5353</v>
      </c>
      <c r="B2998" s="988">
        <v>2.0250401E7</v>
      </c>
      <c r="C2998" s="988" t="s">
        <v>5286</v>
      </c>
      <c r="D2998" s="988">
        <v>1.0</v>
      </c>
      <c r="E2998" s="988">
        <v>2.0</v>
      </c>
    </row>
    <row r="2999">
      <c r="A2999" s="988" t="s">
        <v>5353</v>
      </c>
      <c r="B2999" s="988">
        <v>2.0250402E7</v>
      </c>
      <c r="C2999" s="988" t="s">
        <v>5286</v>
      </c>
      <c r="D2999" s="988">
        <v>1.0</v>
      </c>
      <c r="E2999" s="988">
        <v>2.0</v>
      </c>
    </row>
    <row r="3000">
      <c r="A3000" s="988" t="s">
        <v>5353</v>
      </c>
      <c r="B3000" s="988">
        <v>2.0250403E7</v>
      </c>
      <c r="C3000" s="988" t="s">
        <v>5286</v>
      </c>
      <c r="D3000" s="988">
        <v>1.0</v>
      </c>
      <c r="E3000" s="988">
        <v>1.0</v>
      </c>
    </row>
    <row r="3001">
      <c r="A3001" s="988" t="s">
        <v>5353</v>
      </c>
      <c r="B3001" s="988">
        <v>2.0250404E7</v>
      </c>
      <c r="C3001" s="988" t="s">
        <v>5286</v>
      </c>
      <c r="D3001" s="988">
        <v>1.0</v>
      </c>
      <c r="E3001" s="988">
        <v>1.0</v>
      </c>
    </row>
    <row r="3002">
      <c r="A3002" s="988" t="s">
        <v>5353</v>
      </c>
      <c r="B3002" s="988">
        <v>2.0250405E7</v>
      </c>
      <c r="C3002" s="988" t="s">
        <v>5286</v>
      </c>
      <c r="D3002" s="988">
        <v>1.0</v>
      </c>
      <c r="E3002" s="988">
        <v>2.0</v>
      </c>
    </row>
    <row r="3003">
      <c r="A3003" s="988" t="s">
        <v>5353</v>
      </c>
      <c r="B3003" s="988">
        <v>2.0250406E7</v>
      </c>
      <c r="C3003" s="988" t="s">
        <v>5286</v>
      </c>
      <c r="D3003" s="988">
        <v>1.0</v>
      </c>
      <c r="E3003" s="988">
        <v>1.0</v>
      </c>
    </row>
    <row r="3004">
      <c r="A3004" s="988" t="s">
        <v>5353</v>
      </c>
      <c r="B3004" s="988">
        <v>2.0250408E7</v>
      </c>
      <c r="C3004" s="988" t="s">
        <v>5286</v>
      </c>
      <c r="D3004" s="988">
        <v>1.0</v>
      </c>
      <c r="E3004" s="988">
        <v>1.0</v>
      </c>
    </row>
    <row r="3005">
      <c r="A3005" s="988" t="s">
        <v>5353</v>
      </c>
      <c r="B3005" s="988">
        <v>2.025041E7</v>
      </c>
      <c r="C3005" s="988" t="s">
        <v>5286</v>
      </c>
      <c r="D3005" s="988">
        <v>1.0</v>
      </c>
      <c r="E3005" s="988">
        <v>1.0</v>
      </c>
    </row>
    <row r="3006">
      <c r="A3006" s="988" t="s">
        <v>5353</v>
      </c>
      <c r="B3006" s="988">
        <v>2.0250411E7</v>
      </c>
      <c r="C3006" s="988" t="s">
        <v>5286</v>
      </c>
      <c r="D3006" s="988">
        <v>1.0</v>
      </c>
      <c r="E3006" s="988">
        <v>1.0</v>
      </c>
    </row>
    <row r="3007">
      <c r="A3007" s="988" t="s">
        <v>5353</v>
      </c>
      <c r="B3007" s="988">
        <v>2.0250411E7</v>
      </c>
      <c r="C3007" s="988" t="s">
        <v>164</v>
      </c>
      <c r="D3007" s="988">
        <v>1.0</v>
      </c>
      <c r="E3007" s="988">
        <v>1.0</v>
      </c>
    </row>
    <row r="3008">
      <c r="A3008" s="988" t="s">
        <v>5353</v>
      </c>
      <c r="B3008" s="988">
        <v>2.0250412E7</v>
      </c>
      <c r="C3008" s="988" t="s">
        <v>5286</v>
      </c>
      <c r="D3008" s="988">
        <v>1.0</v>
      </c>
      <c r="E3008" s="988">
        <v>1.0</v>
      </c>
    </row>
    <row r="3009">
      <c r="A3009" s="988" t="s">
        <v>5353</v>
      </c>
      <c r="B3009" s="988">
        <v>2.0250414E7</v>
      </c>
      <c r="C3009" s="988" t="s">
        <v>5286</v>
      </c>
      <c r="D3009" s="988">
        <v>1.0</v>
      </c>
      <c r="E3009" s="988">
        <v>2.0</v>
      </c>
    </row>
    <row r="3010">
      <c r="A3010" s="988" t="s">
        <v>5353</v>
      </c>
      <c r="B3010" s="988">
        <v>2.0250415E7</v>
      </c>
      <c r="C3010" s="988" t="s">
        <v>5286</v>
      </c>
      <c r="D3010" s="988">
        <v>1.0</v>
      </c>
      <c r="E3010" s="988">
        <v>5.0</v>
      </c>
    </row>
    <row r="3011">
      <c r="A3011" s="988" t="s">
        <v>5353</v>
      </c>
      <c r="B3011" s="988">
        <v>2.0250415E7</v>
      </c>
      <c r="C3011" s="988" t="s">
        <v>164</v>
      </c>
      <c r="D3011" s="988">
        <v>1.0</v>
      </c>
      <c r="E3011" s="988">
        <v>1.0</v>
      </c>
    </row>
    <row r="3012">
      <c r="A3012" s="988" t="s">
        <v>5353</v>
      </c>
      <c r="B3012" s="988">
        <v>2.0250417E7</v>
      </c>
      <c r="C3012" s="988" t="s">
        <v>5286</v>
      </c>
      <c r="D3012" s="988">
        <v>1.0</v>
      </c>
      <c r="E3012" s="988">
        <v>1.0</v>
      </c>
    </row>
    <row r="3013">
      <c r="A3013" s="988" t="s">
        <v>5353</v>
      </c>
      <c r="B3013" s="988">
        <v>2.0250418E7</v>
      </c>
      <c r="C3013" s="988" t="s">
        <v>164</v>
      </c>
      <c r="D3013" s="988">
        <v>1.0</v>
      </c>
      <c r="E3013" s="988">
        <v>2.0</v>
      </c>
    </row>
    <row r="3014">
      <c r="A3014" s="988" t="s">
        <v>5353</v>
      </c>
      <c r="B3014" s="988">
        <v>2.0250419E7</v>
      </c>
      <c r="C3014" s="988" t="s">
        <v>5286</v>
      </c>
      <c r="D3014" s="988">
        <v>1.0</v>
      </c>
      <c r="E3014" s="988">
        <v>1.0</v>
      </c>
    </row>
    <row r="3015">
      <c r="A3015" s="988" t="s">
        <v>5353</v>
      </c>
      <c r="B3015" s="988">
        <v>2.0250421E7</v>
      </c>
      <c r="C3015" s="988" t="s">
        <v>5286</v>
      </c>
      <c r="D3015" s="988">
        <v>1.0</v>
      </c>
      <c r="E3015" s="988">
        <v>1.0</v>
      </c>
    </row>
    <row r="3016">
      <c r="A3016" s="988" t="s">
        <v>5353</v>
      </c>
      <c r="B3016" s="988">
        <v>2.0250422E7</v>
      </c>
      <c r="C3016" s="988" t="s">
        <v>5286</v>
      </c>
      <c r="D3016" s="988">
        <v>1.0</v>
      </c>
      <c r="E3016" s="988">
        <v>1.0</v>
      </c>
    </row>
    <row r="3017">
      <c r="A3017" s="988" t="s">
        <v>5353</v>
      </c>
      <c r="B3017" s="988">
        <v>2.0250425E7</v>
      </c>
      <c r="C3017" s="988" t="s">
        <v>5286</v>
      </c>
      <c r="D3017" s="988">
        <v>1.0</v>
      </c>
      <c r="E3017" s="988">
        <v>1.0</v>
      </c>
    </row>
    <row r="3018">
      <c r="A3018" s="988" t="s">
        <v>5353</v>
      </c>
      <c r="B3018" s="988">
        <v>2.0250426E7</v>
      </c>
      <c r="C3018" s="988" t="s">
        <v>164</v>
      </c>
      <c r="D3018" s="988">
        <v>1.0</v>
      </c>
      <c r="E3018" s="988">
        <v>1.0</v>
      </c>
    </row>
    <row r="3019">
      <c r="A3019" s="988" t="s">
        <v>5353</v>
      </c>
      <c r="B3019" s="988">
        <v>2.0250428E7</v>
      </c>
      <c r="C3019" s="988" t="s">
        <v>5286</v>
      </c>
      <c r="D3019" s="988">
        <v>1.0</v>
      </c>
      <c r="E3019" s="988">
        <v>2.0</v>
      </c>
    </row>
    <row r="3020">
      <c r="A3020" s="988" t="s">
        <v>5353</v>
      </c>
      <c r="B3020" s="988">
        <v>2.0250429E7</v>
      </c>
      <c r="C3020" s="988" t="s">
        <v>5286</v>
      </c>
      <c r="D3020" s="988">
        <v>1.0</v>
      </c>
      <c r="E3020" s="988">
        <v>1.0</v>
      </c>
    </row>
    <row r="3021">
      <c r="A3021" s="988" t="s">
        <v>5353</v>
      </c>
      <c r="B3021" s="988">
        <v>2.025043E7</v>
      </c>
      <c r="C3021" s="988" t="s">
        <v>5286</v>
      </c>
      <c r="D3021" s="988">
        <v>1.0</v>
      </c>
      <c r="E3021" s="988">
        <v>1.0</v>
      </c>
    </row>
    <row r="3022">
      <c r="A3022" s="988" t="s">
        <v>5353</v>
      </c>
      <c r="B3022" s="988">
        <v>2.0250501E7</v>
      </c>
      <c r="C3022" s="988" t="s">
        <v>164</v>
      </c>
      <c r="D3022" s="988">
        <v>1.0</v>
      </c>
      <c r="E3022" s="988">
        <v>1.0</v>
      </c>
    </row>
    <row r="3023">
      <c r="A3023" s="988" t="s">
        <v>5353</v>
      </c>
      <c r="B3023" s="988">
        <v>2.0250503E7</v>
      </c>
      <c r="C3023" s="988" t="s">
        <v>5286</v>
      </c>
      <c r="D3023" s="988">
        <v>1.0</v>
      </c>
      <c r="E3023" s="988">
        <v>1.0</v>
      </c>
    </row>
    <row r="3024">
      <c r="A3024" s="988" t="s">
        <v>5353</v>
      </c>
      <c r="B3024" s="988">
        <v>2.0250505E7</v>
      </c>
      <c r="C3024" s="988" t="s">
        <v>5286</v>
      </c>
      <c r="D3024" s="988">
        <v>1.0</v>
      </c>
      <c r="E3024" s="988">
        <v>1.0</v>
      </c>
    </row>
    <row r="3025">
      <c r="A3025" s="988" t="s">
        <v>5353</v>
      </c>
      <c r="B3025" s="988">
        <v>2.0250506E7</v>
      </c>
      <c r="C3025" s="988" t="s">
        <v>5286</v>
      </c>
      <c r="D3025" s="988">
        <v>1.0</v>
      </c>
      <c r="E3025" s="988">
        <v>1.0</v>
      </c>
    </row>
    <row r="3026">
      <c r="A3026" s="988" t="s">
        <v>5353</v>
      </c>
      <c r="B3026" s="988">
        <v>2.0250507E7</v>
      </c>
      <c r="C3026" s="988" t="s">
        <v>5286</v>
      </c>
      <c r="D3026" s="988">
        <v>1.0</v>
      </c>
      <c r="E3026" s="988">
        <v>1.0</v>
      </c>
    </row>
    <row r="3027">
      <c r="A3027" s="988" t="s">
        <v>5353</v>
      </c>
      <c r="B3027" s="988">
        <v>2.0250508E7</v>
      </c>
      <c r="C3027" s="988" t="s">
        <v>5286</v>
      </c>
      <c r="D3027" s="988">
        <v>1.0</v>
      </c>
      <c r="E3027" s="988">
        <v>1.0</v>
      </c>
    </row>
    <row r="3028">
      <c r="A3028" s="988" t="s">
        <v>5353</v>
      </c>
      <c r="B3028" s="988">
        <v>2.0250509E7</v>
      </c>
      <c r="C3028" s="988" t="s">
        <v>5286</v>
      </c>
      <c r="D3028" s="988">
        <v>1.0</v>
      </c>
      <c r="E3028" s="988">
        <v>1.0</v>
      </c>
    </row>
    <row r="3029">
      <c r="A3029" s="988" t="s">
        <v>5353</v>
      </c>
      <c r="B3029" s="988">
        <v>2.0250512E7</v>
      </c>
      <c r="C3029" s="988" t="s">
        <v>5286</v>
      </c>
      <c r="D3029" s="988">
        <v>1.0</v>
      </c>
      <c r="E3029" s="988">
        <v>2.0</v>
      </c>
    </row>
    <row r="3030">
      <c r="A3030" s="988" t="s">
        <v>5353</v>
      </c>
      <c r="B3030" s="988">
        <v>2.0250512E7</v>
      </c>
      <c r="C3030" s="988" t="s">
        <v>164</v>
      </c>
      <c r="D3030" s="988">
        <v>1.0</v>
      </c>
      <c r="E3030" s="988">
        <v>1.0</v>
      </c>
    </row>
    <row r="3031">
      <c r="A3031" s="988" t="s">
        <v>5353</v>
      </c>
      <c r="B3031" s="988">
        <v>2.0250513E7</v>
      </c>
      <c r="C3031" s="988" t="s">
        <v>5286</v>
      </c>
      <c r="D3031" s="988">
        <v>1.0</v>
      </c>
      <c r="E3031" s="988">
        <v>1.0</v>
      </c>
    </row>
    <row r="3032">
      <c r="A3032" s="988" t="s">
        <v>5353</v>
      </c>
      <c r="B3032" s="988">
        <v>2.0250514E7</v>
      </c>
      <c r="C3032" s="988" t="s">
        <v>5286</v>
      </c>
      <c r="D3032" s="988">
        <v>1.0</v>
      </c>
      <c r="E3032" s="988">
        <v>1.0</v>
      </c>
    </row>
    <row r="3033">
      <c r="A3033" s="988" t="s">
        <v>5353</v>
      </c>
      <c r="B3033" s="988">
        <v>2.0250515E7</v>
      </c>
      <c r="C3033" s="988" t="s">
        <v>5286</v>
      </c>
      <c r="D3033" s="988">
        <v>1.0</v>
      </c>
      <c r="E3033" s="988">
        <v>2.0</v>
      </c>
    </row>
    <row r="3034">
      <c r="A3034" s="988" t="s">
        <v>5353</v>
      </c>
      <c r="B3034" s="988">
        <v>2.0250516E7</v>
      </c>
      <c r="C3034" s="988" t="s">
        <v>5286</v>
      </c>
      <c r="D3034" s="988">
        <v>1.0</v>
      </c>
      <c r="E3034" s="988">
        <v>2.0</v>
      </c>
    </row>
    <row r="3035">
      <c r="A3035" s="988" t="s">
        <v>5353</v>
      </c>
      <c r="B3035" s="988">
        <v>2.0250517E7</v>
      </c>
      <c r="C3035" s="988" t="s">
        <v>5286</v>
      </c>
      <c r="D3035" s="988">
        <v>1.0</v>
      </c>
      <c r="E3035" s="988">
        <v>1.0</v>
      </c>
    </row>
    <row r="3036">
      <c r="A3036" s="988" t="s">
        <v>5353</v>
      </c>
      <c r="B3036" s="988">
        <v>2.0250519E7</v>
      </c>
      <c r="C3036" s="988" t="s">
        <v>5286</v>
      </c>
      <c r="D3036" s="988">
        <v>1.0</v>
      </c>
      <c r="E3036" s="988">
        <v>1.0</v>
      </c>
    </row>
    <row r="3037">
      <c r="A3037" s="988" t="s">
        <v>5353</v>
      </c>
      <c r="B3037" s="988">
        <v>2.025052E7</v>
      </c>
      <c r="C3037" s="988" t="s">
        <v>5286</v>
      </c>
      <c r="D3037" s="988">
        <v>1.0</v>
      </c>
      <c r="E3037" s="988">
        <v>5.0</v>
      </c>
    </row>
    <row r="3038">
      <c r="A3038" s="988" t="s">
        <v>5353</v>
      </c>
      <c r="B3038" s="988">
        <v>2.025052E7</v>
      </c>
      <c r="C3038" s="988" t="s">
        <v>5218</v>
      </c>
      <c r="D3038" s="988">
        <v>1.0</v>
      </c>
      <c r="E3038" s="988">
        <v>1.0</v>
      </c>
    </row>
    <row r="3039">
      <c r="A3039" s="988" t="s">
        <v>5353</v>
      </c>
      <c r="B3039" s="988">
        <v>2.0250521E7</v>
      </c>
      <c r="C3039" s="988" t="s">
        <v>164</v>
      </c>
      <c r="D3039" s="988">
        <v>1.0</v>
      </c>
      <c r="E3039" s="988">
        <v>1.0</v>
      </c>
    </row>
    <row r="3040">
      <c r="A3040" s="988" t="s">
        <v>5353</v>
      </c>
      <c r="B3040" s="988">
        <v>2.0250522E7</v>
      </c>
      <c r="C3040" s="988" t="s">
        <v>164</v>
      </c>
      <c r="D3040" s="988">
        <v>1.0</v>
      </c>
      <c r="E3040" s="988">
        <v>1.0</v>
      </c>
    </row>
    <row r="3041">
      <c r="A3041" s="988" t="s">
        <v>5353</v>
      </c>
      <c r="B3041" s="988">
        <v>2.0250523E7</v>
      </c>
      <c r="C3041" s="988" t="s">
        <v>5286</v>
      </c>
      <c r="D3041" s="988">
        <v>1.0</v>
      </c>
      <c r="E3041" s="988">
        <v>2.0</v>
      </c>
    </row>
    <row r="3042">
      <c r="A3042" s="988" t="s">
        <v>5353</v>
      </c>
      <c r="B3042" s="988">
        <v>2.0250524E7</v>
      </c>
      <c r="C3042" s="988" t="s">
        <v>5286</v>
      </c>
      <c r="D3042" s="988">
        <v>1.0</v>
      </c>
      <c r="E3042" s="988">
        <v>2.0</v>
      </c>
    </row>
    <row r="3043">
      <c r="A3043" s="988" t="s">
        <v>5353</v>
      </c>
      <c r="B3043" s="988">
        <v>2.0250526E7</v>
      </c>
      <c r="C3043" s="988" t="s">
        <v>5286</v>
      </c>
      <c r="D3043" s="988">
        <v>1.0</v>
      </c>
      <c r="E3043" s="988">
        <v>2.0</v>
      </c>
    </row>
    <row r="3044">
      <c r="A3044" s="988" t="s">
        <v>5353</v>
      </c>
      <c r="B3044" s="988">
        <v>2.0250527E7</v>
      </c>
      <c r="C3044" s="988" t="s">
        <v>5286</v>
      </c>
      <c r="D3044" s="988">
        <v>1.0</v>
      </c>
      <c r="E3044" s="988">
        <v>1.0</v>
      </c>
    </row>
    <row r="3045">
      <c r="A3045" s="988" t="s">
        <v>5353</v>
      </c>
      <c r="B3045" s="988">
        <v>2.0250527E7</v>
      </c>
      <c r="C3045" s="1063" t="s">
        <v>5226</v>
      </c>
      <c r="D3045" s="988">
        <v>1.0</v>
      </c>
      <c r="E3045" s="988">
        <v>1.0</v>
      </c>
    </row>
    <row r="3046">
      <c r="A3046" s="988" t="s">
        <v>5353</v>
      </c>
      <c r="B3046" s="988">
        <v>2.0250529E7</v>
      </c>
      <c r="C3046" s="988" t="s">
        <v>5286</v>
      </c>
      <c r="D3046" s="988">
        <v>1.0</v>
      </c>
      <c r="E3046" s="988">
        <v>1.0</v>
      </c>
    </row>
    <row r="3047">
      <c r="A3047" s="988" t="s">
        <v>5353</v>
      </c>
      <c r="B3047" s="988">
        <v>2.0250529E7</v>
      </c>
      <c r="C3047" s="1063" t="s">
        <v>5226</v>
      </c>
      <c r="D3047" s="988">
        <v>1.0</v>
      </c>
      <c r="E3047" s="988">
        <v>1.0</v>
      </c>
    </row>
    <row r="3048">
      <c r="A3048" s="988" t="s">
        <v>5353</v>
      </c>
      <c r="B3048" s="988">
        <v>2.025053E7</v>
      </c>
      <c r="C3048" s="988" t="s">
        <v>5218</v>
      </c>
      <c r="D3048" s="988">
        <v>1.0</v>
      </c>
      <c r="E3048" s="988">
        <v>1.0</v>
      </c>
    </row>
    <row r="3049">
      <c r="A3049" s="988" t="s">
        <v>5353</v>
      </c>
      <c r="B3049" s="988">
        <v>2.0250602E7</v>
      </c>
      <c r="C3049" s="988" t="s">
        <v>5286</v>
      </c>
      <c r="D3049" s="988">
        <v>1.0</v>
      </c>
      <c r="E3049" s="988">
        <v>1.0</v>
      </c>
    </row>
    <row r="3050">
      <c r="A3050" s="988" t="s">
        <v>5353</v>
      </c>
      <c r="B3050" s="988">
        <v>2.0250604E7</v>
      </c>
      <c r="C3050" s="988" t="s">
        <v>5286</v>
      </c>
      <c r="D3050" s="988">
        <v>1.0</v>
      </c>
      <c r="E3050" s="988">
        <v>1.0</v>
      </c>
    </row>
    <row r="3051">
      <c r="A3051" s="988" t="s">
        <v>5353</v>
      </c>
      <c r="B3051" s="988">
        <v>2.0250605E7</v>
      </c>
      <c r="C3051" s="988" t="s">
        <v>5286</v>
      </c>
      <c r="D3051" s="988">
        <v>1.0</v>
      </c>
      <c r="E3051" s="988">
        <v>2.0</v>
      </c>
    </row>
    <row r="3052">
      <c r="A3052" s="988" t="s">
        <v>5353</v>
      </c>
      <c r="B3052" s="988">
        <v>2.0250606E7</v>
      </c>
      <c r="C3052" s="988" t="s">
        <v>5286</v>
      </c>
      <c r="D3052" s="988">
        <v>1.0</v>
      </c>
      <c r="E3052" s="988">
        <v>1.0</v>
      </c>
    </row>
    <row r="3053">
      <c r="A3053" s="988" t="s">
        <v>5353</v>
      </c>
      <c r="B3053" s="988">
        <v>2.0250608E7</v>
      </c>
      <c r="C3053" s="988" t="s">
        <v>5286</v>
      </c>
      <c r="D3053" s="988">
        <v>1.0</v>
      </c>
      <c r="E3053" s="988">
        <v>2.0</v>
      </c>
    </row>
    <row r="3054">
      <c r="A3054" s="988" t="s">
        <v>5353</v>
      </c>
      <c r="B3054" s="988">
        <v>2.0250609E7</v>
      </c>
      <c r="C3054" s="988" t="s">
        <v>5286</v>
      </c>
      <c r="D3054" s="988">
        <v>1.0</v>
      </c>
      <c r="E3054" s="988">
        <v>1.0</v>
      </c>
    </row>
    <row r="3055">
      <c r="A3055" s="988" t="s">
        <v>5353</v>
      </c>
      <c r="B3055" s="988">
        <v>2.0250612E7</v>
      </c>
      <c r="C3055" s="988" t="s">
        <v>5286</v>
      </c>
      <c r="D3055" s="988">
        <v>1.0</v>
      </c>
      <c r="E3055" s="988">
        <v>1.0</v>
      </c>
    </row>
    <row r="3056">
      <c r="A3056" s="988" t="s">
        <v>5353</v>
      </c>
      <c r="B3056" s="988">
        <v>2.0250613E7</v>
      </c>
      <c r="C3056" s="988" t="s">
        <v>5286</v>
      </c>
      <c r="D3056" s="988">
        <v>1.0</v>
      </c>
      <c r="E3056" s="988">
        <v>1.0</v>
      </c>
    </row>
    <row r="3057">
      <c r="A3057" s="988" t="s">
        <v>5353</v>
      </c>
      <c r="B3057" s="988">
        <v>2.0250616E7</v>
      </c>
      <c r="C3057" s="988" t="s">
        <v>5286</v>
      </c>
      <c r="D3057" s="988">
        <v>1.0</v>
      </c>
      <c r="E3057" s="988">
        <v>1.0</v>
      </c>
    </row>
    <row r="3058">
      <c r="A3058" s="988" t="s">
        <v>5353</v>
      </c>
      <c r="B3058" s="988">
        <v>2.0250617E7</v>
      </c>
      <c r="C3058" s="988" t="s">
        <v>5286</v>
      </c>
      <c r="D3058" s="988">
        <v>1.0</v>
      </c>
      <c r="E3058" s="988">
        <v>2.0</v>
      </c>
    </row>
    <row r="3059">
      <c r="A3059" s="988" t="s">
        <v>5353</v>
      </c>
      <c r="B3059" s="988">
        <v>2.0250618E7</v>
      </c>
      <c r="C3059" s="988" t="s">
        <v>5286</v>
      </c>
      <c r="D3059" s="988">
        <v>1.0</v>
      </c>
      <c r="E3059" s="988">
        <v>6.0</v>
      </c>
    </row>
    <row r="3060">
      <c r="A3060" s="988" t="s">
        <v>5353</v>
      </c>
      <c r="B3060" s="988">
        <v>2.0250619E7</v>
      </c>
      <c r="C3060" s="988" t="s">
        <v>164</v>
      </c>
      <c r="D3060" s="988">
        <v>1.0</v>
      </c>
      <c r="E3060" s="988">
        <v>2.0</v>
      </c>
    </row>
    <row r="3061">
      <c r="A3061" s="988" t="s">
        <v>5353</v>
      </c>
      <c r="B3061" s="988">
        <v>2.025062E7</v>
      </c>
      <c r="C3061" s="988" t="s">
        <v>5286</v>
      </c>
      <c r="D3061" s="988">
        <v>1.0</v>
      </c>
      <c r="E3061" s="988">
        <v>2.0</v>
      </c>
    </row>
    <row r="3062">
      <c r="A3062" s="988" t="s">
        <v>5353</v>
      </c>
      <c r="B3062" s="988">
        <v>2.025062E7</v>
      </c>
      <c r="C3062" s="988" t="s">
        <v>164</v>
      </c>
      <c r="D3062" s="988">
        <v>1.0</v>
      </c>
      <c r="E3062" s="988">
        <v>1.0</v>
      </c>
    </row>
    <row r="3063">
      <c r="A3063" s="988" t="s">
        <v>5353</v>
      </c>
      <c r="B3063" s="988">
        <v>2.0250623E7</v>
      </c>
      <c r="C3063" s="988" t="s">
        <v>5286</v>
      </c>
      <c r="D3063" s="988">
        <v>1.0</v>
      </c>
      <c r="E3063" s="988">
        <v>2.0</v>
      </c>
    </row>
    <row r="3064">
      <c r="A3064" s="988" t="s">
        <v>5353</v>
      </c>
      <c r="B3064" s="988">
        <v>2.0250623E7</v>
      </c>
      <c r="C3064" s="988" t="s">
        <v>164</v>
      </c>
      <c r="D3064" s="988">
        <v>1.0</v>
      </c>
      <c r="E3064" s="988">
        <v>1.0</v>
      </c>
    </row>
    <row r="3065">
      <c r="A3065" s="988" t="s">
        <v>5353</v>
      </c>
      <c r="B3065" s="988">
        <v>2.0250624E7</v>
      </c>
      <c r="C3065" s="988" t="s">
        <v>5286</v>
      </c>
      <c r="D3065" s="988">
        <v>1.0</v>
      </c>
      <c r="E3065" s="988">
        <v>3.0</v>
      </c>
    </row>
    <row r="3066">
      <c r="A3066" s="988" t="s">
        <v>5353</v>
      </c>
      <c r="B3066" s="988">
        <v>2.0250624E7</v>
      </c>
      <c r="C3066" s="988" t="s">
        <v>5218</v>
      </c>
      <c r="D3066" s="988">
        <v>1.0</v>
      </c>
      <c r="E3066" s="988">
        <v>1.0</v>
      </c>
    </row>
    <row r="3067">
      <c r="A3067" s="988" t="s">
        <v>5353</v>
      </c>
      <c r="B3067" s="988">
        <v>2.0250625E7</v>
      </c>
      <c r="C3067" s="988" t="s">
        <v>5286</v>
      </c>
      <c r="D3067" s="988">
        <v>1.0</v>
      </c>
      <c r="E3067" s="988">
        <v>4.0</v>
      </c>
    </row>
    <row r="3068">
      <c r="A3068" s="988" t="s">
        <v>5353</v>
      </c>
      <c r="B3068" s="988">
        <v>2.0250626E7</v>
      </c>
      <c r="C3068" s="988" t="s">
        <v>5286</v>
      </c>
      <c r="D3068" s="988">
        <v>1.0</v>
      </c>
      <c r="E3068" s="988">
        <v>3.0</v>
      </c>
    </row>
    <row r="3069">
      <c r="A3069" s="988" t="s">
        <v>5353</v>
      </c>
      <c r="B3069" s="988">
        <v>2.0250626E7</v>
      </c>
      <c r="C3069" s="988" t="s">
        <v>164</v>
      </c>
      <c r="D3069" s="988">
        <v>1.0</v>
      </c>
      <c r="E3069" s="988">
        <v>1.0</v>
      </c>
    </row>
    <row r="3070">
      <c r="A3070" s="988" t="s">
        <v>5353</v>
      </c>
      <c r="B3070" s="988">
        <v>2.0250628E7</v>
      </c>
      <c r="C3070" s="988" t="s">
        <v>5286</v>
      </c>
      <c r="D3070" s="988">
        <v>1.0</v>
      </c>
      <c r="E3070" s="988">
        <v>3.0</v>
      </c>
    </row>
    <row r="3071">
      <c r="A3071" s="988" t="s">
        <v>5353</v>
      </c>
      <c r="B3071" s="988">
        <v>2.0250628E7</v>
      </c>
      <c r="C3071" s="988" t="s">
        <v>164</v>
      </c>
      <c r="D3071" s="988">
        <v>1.0</v>
      </c>
      <c r="E3071" s="988">
        <v>1.0</v>
      </c>
    </row>
    <row r="3072">
      <c r="A3072" s="988" t="s">
        <v>5353</v>
      </c>
      <c r="B3072" s="988">
        <v>2.0250629E7</v>
      </c>
      <c r="C3072" s="988" t="s">
        <v>164</v>
      </c>
      <c r="D3072" s="988">
        <v>1.0</v>
      </c>
      <c r="E3072" s="988">
        <v>1.0</v>
      </c>
    </row>
    <row r="3073">
      <c r="A3073" s="988" t="s">
        <v>5353</v>
      </c>
      <c r="B3073" s="988">
        <v>2.025063E7</v>
      </c>
      <c r="C3073" s="988" t="s">
        <v>5286</v>
      </c>
      <c r="D3073" s="988">
        <v>1.0</v>
      </c>
      <c r="E3073" s="988">
        <v>3.0</v>
      </c>
    </row>
    <row r="3074">
      <c r="A3074" s="988" t="s">
        <v>5353</v>
      </c>
      <c r="B3074" s="988">
        <v>2.0250701E7</v>
      </c>
      <c r="C3074" s="988" t="s">
        <v>5286</v>
      </c>
      <c r="D3074" s="988">
        <v>1.0</v>
      </c>
      <c r="E3074" s="988">
        <v>3.0</v>
      </c>
    </row>
    <row r="3075">
      <c r="A3075" s="988" t="s">
        <v>5353</v>
      </c>
      <c r="B3075" s="988">
        <v>2.0250702E7</v>
      </c>
      <c r="C3075" s="988" t="s">
        <v>5286</v>
      </c>
      <c r="D3075" s="988">
        <v>1.0</v>
      </c>
      <c r="E3075" s="988">
        <v>2.0</v>
      </c>
    </row>
    <row r="3076">
      <c r="A3076" s="988" t="s">
        <v>5353</v>
      </c>
      <c r="B3076" s="988">
        <v>2.0250702E7</v>
      </c>
      <c r="C3076" s="988" t="s">
        <v>164</v>
      </c>
      <c r="D3076" s="988">
        <v>1.0</v>
      </c>
      <c r="E3076" s="988">
        <v>2.0</v>
      </c>
    </row>
    <row r="3077">
      <c r="A3077" s="988" t="s">
        <v>5353</v>
      </c>
      <c r="B3077" s="988">
        <v>2.0250702E7</v>
      </c>
      <c r="C3077" s="988" t="s">
        <v>5218</v>
      </c>
      <c r="D3077" s="988">
        <v>1.0</v>
      </c>
      <c r="E3077" s="988">
        <v>1.0</v>
      </c>
    </row>
    <row r="3078">
      <c r="A3078" s="988" t="s">
        <v>5353</v>
      </c>
      <c r="B3078" s="988">
        <v>2.0250703E7</v>
      </c>
      <c r="C3078" s="988" t="s">
        <v>5286</v>
      </c>
      <c r="D3078" s="988">
        <v>1.0</v>
      </c>
      <c r="E3078" s="988">
        <v>7.0</v>
      </c>
    </row>
    <row r="3079">
      <c r="A3079" s="988" t="s">
        <v>5353</v>
      </c>
      <c r="B3079" s="988">
        <v>2.0250703E7</v>
      </c>
      <c r="C3079" s="988" t="s">
        <v>5218</v>
      </c>
      <c r="D3079" s="988">
        <v>1.0</v>
      </c>
      <c r="E3079" s="988">
        <v>1.0</v>
      </c>
    </row>
    <row r="3080">
      <c r="A3080" s="988" t="s">
        <v>5353</v>
      </c>
      <c r="B3080" s="988">
        <v>2.0250704E7</v>
      </c>
      <c r="C3080" s="988" t="s">
        <v>5286</v>
      </c>
      <c r="D3080" s="988">
        <v>1.0</v>
      </c>
      <c r="E3080" s="988">
        <v>4.0</v>
      </c>
    </row>
    <row r="3081">
      <c r="A3081" s="988" t="s">
        <v>5353</v>
      </c>
      <c r="B3081" s="988">
        <v>2.0250705E7</v>
      </c>
      <c r="C3081" s="988" t="s">
        <v>5286</v>
      </c>
      <c r="D3081" s="988">
        <v>1.0</v>
      </c>
      <c r="E3081" s="988">
        <v>1.0</v>
      </c>
    </row>
    <row r="3082">
      <c r="A3082" s="988" t="s">
        <v>5353</v>
      </c>
      <c r="B3082" s="988">
        <v>2.0250706E7</v>
      </c>
      <c r="C3082" s="988" t="s">
        <v>5286</v>
      </c>
      <c r="D3082" s="988">
        <v>1.0</v>
      </c>
      <c r="E3082" s="988">
        <v>2.0</v>
      </c>
    </row>
    <row r="3083">
      <c r="A3083" s="988" t="s">
        <v>5353</v>
      </c>
      <c r="B3083" s="988">
        <v>2.0250706E7</v>
      </c>
      <c r="C3083" s="988" t="s">
        <v>164</v>
      </c>
      <c r="D3083" s="988">
        <v>1.0</v>
      </c>
      <c r="E3083" s="988">
        <v>1.0</v>
      </c>
    </row>
    <row r="3084">
      <c r="A3084" s="988" t="s">
        <v>5353</v>
      </c>
      <c r="B3084" s="988">
        <v>2.0250707E7</v>
      </c>
      <c r="C3084" s="988" t="s">
        <v>5286</v>
      </c>
      <c r="D3084" s="988">
        <v>1.0</v>
      </c>
      <c r="E3084" s="988">
        <v>3.0</v>
      </c>
    </row>
    <row r="3085">
      <c r="A3085" s="988" t="s">
        <v>5353</v>
      </c>
      <c r="B3085" s="988">
        <v>2.0250707E7</v>
      </c>
      <c r="C3085" s="1063" t="s">
        <v>5137</v>
      </c>
      <c r="D3085" s="988">
        <v>1.0</v>
      </c>
      <c r="E3085" s="988">
        <v>1.0</v>
      </c>
    </row>
    <row r="3086">
      <c r="A3086" s="988" t="s">
        <v>5353</v>
      </c>
      <c r="B3086" s="988">
        <v>2.0250707E7</v>
      </c>
      <c r="C3086" s="988" t="s">
        <v>164</v>
      </c>
      <c r="D3086" s="988">
        <v>1.0</v>
      </c>
      <c r="E3086" s="988">
        <v>1.0</v>
      </c>
    </row>
    <row r="3087">
      <c r="A3087" s="988" t="s">
        <v>5353</v>
      </c>
      <c r="B3087" s="988">
        <v>2.0250708E7</v>
      </c>
      <c r="C3087" s="988" t="s">
        <v>5286</v>
      </c>
      <c r="D3087" s="988">
        <v>1.0</v>
      </c>
      <c r="E3087" s="988">
        <v>3.0</v>
      </c>
    </row>
    <row r="3088">
      <c r="A3088" s="988" t="s">
        <v>5353</v>
      </c>
      <c r="B3088" s="988">
        <v>2.0250709E7</v>
      </c>
      <c r="C3088" s="988" t="s">
        <v>5286</v>
      </c>
      <c r="D3088" s="988">
        <v>1.0</v>
      </c>
      <c r="E3088" s="988">
        <v>4.0</v>
      </c>
    </row>
    <row r="3089">
      <c r="A3089" s="988" t="s">
        <v>5353</v>
      </c>
      <c r="B3089" s="988">
        <v>2.025071E7</v>
      </c>
      <c r="C3089" s="988" t="s">
        <v>5286</v>
      </c>
      <c r="D3089" s="988">
        <v>1.0</v>
      </c>
      <c r="E3089" s="988">
        <v>2.0</v>
      </c>
    </row>
    <row r="3090">
      <c r="A3090" s="988" t="s">
        <v>5353</v>
      </c>
      <c r="B3090" s="988">
        <v>2.0250711E7</v>
      </c>
      <c r="C3090" s="988" t="s">
        <v>5286</v>
      </c>
      <c r="D3090" s="988">
        <v>1.0</v>
      </c>
      <c r="E3090" s="988">
        <v>2.0</v>
      </c>
    </row>
    <row r="3091">
      <c r="A3091" s="988" t="s">
        <v>5353</v>
      </c>
      <c r="B3091" s="988">
        <v>2.0250711E7</v>
      </c>
      <c r="C3091" s="988" t="s">
        <v>164</v>
      </c>
      <c r="D3091" s="988">
        <v>1.0</v>
      </c>
      <c r="E3091" s="988">
        <v>1.0</v>
      </c>
    </row>
    <row r="3092">
      <c r="A3092" s="988" t="s">
        <v>5353</v>
      </c>
      <c r="B3092" s="988">
        <v>2.0250712E7</v>
      </c>
      <c r="C3092" s="988" t="s">
        <v>5286</v>
      </c>
      <c r="D3092" s="988">
        <v>1.0</v>
      </c>
      <c r="E3092" s="988">
        <v>2.0</v>
      </c>
    </row>
    <row r="3093">
      <c r="A3093" s="988" t="s">
        <v>5353</v>
      </c>
      <c r="B3093" s="988">
        <v>2.0250713E7</v>
      </c>
      <c r="C3093" s="988" t="s">
        <v>5147</v>
      </c>
      <c r="D3093" s="988">
        <v>1.0</v>
      </c>
      <c r="E3093" s="988">
        <v>1.0</v>
      </c>
    </row>
    <row r="3094">
      <c r="A3094" s="988" t="s">
        <v>5353</v>
      </c>
      <c r="B3094" s="988">
        <v>2.0250714E7</v>
      </c>
      <c r="C3094" s="988" t="s">
        <v>5286</v>
      </c>
      <c r="D3094" s="988">
        <v>1.0</v>
      </c>
      <c r="E3094" s="988">
        <v>2.0</v>
      </c>
    </row>
    <row r="3095">
      <c r="A3095" s="988" t="s">
        <v>5353</v>
      </c>
      <c r="B3095" s="988">
        <v>2.0250715E7</v>
      </c>
      <c r="C3095" s="988" t="s">
        <v>5286</v>
      </c>
      <c r="D3095" s="988">
        <v>1.0</v>
      </c>
      <c r="E3095" s="988">
        <v>2.0</v>
      </c>
    </row>
    <row r="3096">
      <c r="A3096" s="988" t="s">
        <v>5353</v>
      </c>
      <c r="B3096" s="988">
        <v>2.0250716E7</v>
      </c>
      <c r="C3096" s="988" t="s">
        <v>5286</v>
      </c>
      <c r="D3096" s="988">
        <v>1.0</v>
      </c>
      <c r="E3096" s="988">
        <v>2.0</v>
      </c>
    </row>
    <row r="3097">
      <c r="A3097" s="988" t="s">
        <v>5353</v>
      </c>
      <c r="B3097" s="988">
        <v>2.0250718E7</v>
      </c>
      <c r="C3097" s="988" t="s">
        <v>5286</v>
      </c>
      <c r="D3097" s="988">
        <v>1.0</v>
      </c>
      <c r="E3097" s="988">
        <v>2.0</v>
      </c>
    </row>
    <row r="3098">
      <c r="A3098" s="988" t="s">
        <v>5353</v>
      </c>
      <c r="B3098" s="988">
        <v>2.0250721E7</v>
      </c>
      <c r="C3098" s="988" t="s">
        <v>164</v>
      </c>
      <c r="D3098" s="988">
        <v>1.0</v>
      </c>
      <c r="E3098" s="988">
        <v>1.0</v>
      </c>
    </row>
    <row r="3099">
      <c r="A3099" s="988" t="s">
        <v>5353</v>
      </c>
      <c r="B3099" s="988">
        <v>2.0250723E7</v>
      </c>
      <c r="C3099" s="988" t="s">
        <v>5286</v>
      </c>
      <c r="D3099" s="988">
        <v>1.0</v>
      </c>
      <c r="E3099" s="988">
        <v>2.0</v>
      </c>
    </row>
    <row r="3100">
      <c r="A3100" s="988" t="s">
        <v>5353</v>
      </c>
      <c r="B3100" s="988">
        <v>2.0250725E7</v>
      </c>
      <c r="C3100" s="988" t="s">
        <v>5286</v>
      </c>
      <c r="D3100" s="988">
        <v>1.0</v>
      </c>
      <c r="E3100" s="988">
        <v>2.0</v>
      </c>
    </row>
    <row r="3101">
      <c r="A3101" s="988" t="s">
        <v>5353</v>
      </c>
      <c r="B3101" s="988">
        <v>2.0250726E7</v>
      </c>
      <c r="C3101" s="988" t="s">
        <v>5286</v>
      </c>
      <c r="D3101" s="988">
        <v>1.0</v>
      </c>
      <c r="E3101" s="988">
        <v>3.0</v>
      </c>
    </row>
    <row r="3102">
      <c r="A3102" s="988" t="s">
        <v>5353</v>
      </c>
      <c r="B3102" s="988">
        <v>2.0250728E7</v>
      </c>
      <c r="C3102" s="988" t="s">
        <v>5286</v>
      </c>
      <c r="D3102" s="988">
        <v>1.0</v>
      </c>
      <c r="E3102" s="988">
        <v>2.0</v>
      </c>
    </row>
    <row r="3103">
      <c r="A3103" s="988" t="s">
        <v>5353</v>
      </c>
      <c r="B3103" s="988">
        <v>2.025073E7</v>
      </c>
      <c r="C3103" s="988" t="s">
        <v>5286</v>
      </c>
      <c r="D3103" s="988">
        <v>1.0</v>
      </c>
      <c r="E3103" s="988">
        <v>1.0</v>
      </c>
    </row>
    <row r="3104">
      <c r="A3104" s="988" t="s">
        <v>5353</v>
      </c>
      <c r="B3104" s="988">
        <v>2.0250731E7</v>
      </c>
      <c r="C3104" s="988" t="s">
        <v>5286</v>
      </c>
      <c r="D3104" s="988">
        <v>1.0</v>
      </c>
      <c r="E3104" s="988">
        <v>1.0</v>
      </c>
    </row>
    <row r="3105">
      <c r="A3105" s="988" t="s">
        <v>5353</v>
      </c>
      <c r="B3105" s="988">
        <v>2.0250802E7</v>
      </c>
      <c r="C3105" s="988" t="s">
        <v>5286</v>
      </c>
      <c r="D3105" s="988">
        <v>1.0</v>
      </c>
      <c r="E3105" s="988">
        <v>1.0</v>
      </c>
    </row>
    <row r="3106">
      <c r="A3106" s="988" t="s">
        <v>5353</v>
      </c>
      <c r="B3106" s="988">
        <v>2.0250806E7</v>
      </c>
      <c r="C3106" s="988" t="s">
        <v>5286</v>
      </c>
      <c r="D3106" s="988">
        <v>1.0</v>
      </c>
      <c r="E3106" s="988">
        <v>2.0</v>
      </c>
    </row>
    <row r="3107">
      <c r="A3107" s="988" t="s">
        <v>5353</v>
      </c>
      <c r="B3107" s="988">
        <v>2.0250811E7</v>
      </c>
      <c r="C3107" s="988" t="s">
        <v>5286</v>
      </c>
      <c r="D3107" s="988">
        <v>1.0</v>
      </c>
      <c r="E3107" s="988">
        <v>2.0</v>
      </c>
    </row>
    <row r="3108">
      <c r="A3108" s="988" t="s">
        <v>5353</v>
      </c>
      <c r="B3108" s="988">
        <v>2.0250811E7</v>
      </c>
      <c r="C3108" s="988" t="s">
        <v>164</v>
      </c>
      <c r="D3108" s="988">
        <v>1.0</v>
      </c>
      <c r="E3108" s="988">
        <v>1.0</v>
      </c>
    </row>
    <row r="3109">
      <c r="A3109" s="988" t="s">
        <v>5353</v>
      </c>
      <c r="B3109" s="988">
        <v>2.0250812E7</v>
      </c>
      <c r="C3109" s="988" t="s">
        <v>5286</v>
      </c>
      <c r="D3109" s="988">
        <v>1.0</v>
      </c>
      <c r="E3109" s="988">
        <v>1.0</v>
      </c>
    </row>
    <row r="3110">
      <c r="A3110" s="988" t="s">
        <v>5353</v>
      </c>
      <c r="B3110" s="988">
        <v>2.0250813E7</v>
      </c>
      <c r="C3110" s="988" t="s">
        <v>5286</v>
      </c>
      <c r="D3110" s="988">
        <v>1.0</v>
      </c>
      <c r="E3110" s="988">
        <v>1.0</v>
      </c>
    </row>
    <row r="3111">
      <c r="A3111" s="988" t="s">
        <v>5353</v>
      </c>
      <c r="B3111" s="988">
        <v>2.0250814E7</v>
      </c>
      <c r="C3111" s="988" t="s">
        <v>5286</v>
      </c>
      <c r="D3111" s="988">
        <v>1.0</v>
      </c>
      <c r="E3111" s="988">
        <v>1.0</v>
      </c>
    </row>
    <row r="3112">
      <c r="A3112" s="988" t="s">
        <v>5353</v>
      </c>
      <c r="B3112" s="988">
        <v>2.0250815E7</v>
      </c>
      <c r="C3112" s="988" t="s">
        <v>5286</v>
      </c>
      <c r="D3112" s="988">
        <v>1.0</v>
      </c>
      <c r="E3112" s="988">
        <v>1.0</v>
      </c>
    </row>
    <row r="3113">
      <c r="A3113" s="988" t="s">
        <v>5353</v>
      </c>
      <c r="B3113" s="988">
        <v>2.0250816E7</v>
      </c>
      <c r="C3113" s="988" t="s">
        <v>5286</v>
      </c>
      <c r="D3113" s="988">
        <v>1.0</v>
      </c>
      <c r="E3113" s="988">
        <v>2.0</v>
      </c>
    </row>
    <row r="3114">
      <c r="A3114" s="988" t="s">
        <v>5353</v>
      </c>
      <c r="B3114" s="988">
        <v>2.0250816E7</v>
      </c>
      <c r="C3114" s="988" t="s">
        <v>164</v>
      </c>
      <c r="D3114" s="988">
        <v>1.0</v>
      </c>
      <c r="E3114" s="988">
        <v>1.0</v>
      </c>
    </row>
    <row r="3115">
      <c r="A3115" s="988" t="s">
        <v>5353</v>
      </c>
      <c r="B3115" s="988">
        <v>2.0250817E7</v>
      </c>
      <c r="C3115" s="988" t="s">
        <v>5286</v>
      </c>
      <c r="D3115" s="988">
        <v>1.0</v>
      </c>
      <c r="E3115" s="988">
        <v>1.0</v>
      </c>
    </row>
    <row r="3116">
      <c r="A3116" s="988" t="s">
        <v>5353</v>
      </c>
      <c r="B3116" s="988">
        <v>2.0250818E7</v>
      </c>
      <c r="C3116" s="988" t="s">
        <v>5286</v>
      </c>
      <c r="D3116" s="988">
        <v>1.0</v>
      </c>
      <c r="E3116" s="988">
        <v>1.0</v>
      </c>
    </row>
    <row r="3117">
      <c r="A3117" s="988" t="s">
        <v>5353</v>
      </c>
      <c r="B3117" s="988">
        <v>2.0250818E7</v>
      </c>
      <c r="C3117" s="988" t="s">
        <v>164</v>
      </c>
      <c r="D3117" s="988">
        <v>1.0</v>
      </c>
      <c r="E3117" s="988">
        <v>1.0</v>
      </c>
    </row>
    <row r="3118">
      <c r="A3118" s="988" t="s">
        <v>5353</v>
      </c>
      <c r="B3118" s="988">
        <v>2.025082E7</v>
      </c>
      <c r="C3118" s="988" t="s">
        <v>164</v>
      </c>
      <c r="D3118" s="988">
        <v>1.0</v>
      </c>
      <c r="E3118" s="988">
        <v>1.0</v>
      </c>
    </row>
    <row r="3119">
      <c r="A3119" s="988" t="s">
        <v>5353</v>
      </c>
      <c r="B3119" s="988">
        <v>2.0250821E7</v>
      </c>
      <c r="C3119" s="988" t="s">
        <v>5286</v>
      </c>
      <c r="D3119" s="988">
        <v>1.0</v>
      </c>
      <c r="E3119" s="988">
        <v>1.0</v>
      </c>
    </row>
    <row r="3120">
      <c r="A3120" s="988" t="s">
        <v>5353</v>
      </c>
      <c r="B3120" s="988">
        <v>2.0250902E7</v>
      </c>
      <c r="C3120" s="988" t="s">
        <v>5286</v>
      </c>
      <c r="D3120" s="988">
        <v>1.0</v>
      </c>
      <c r="E3120" s="988">
        <v>2.0</v>
      </c>
    </row>
    <row r="3121">
      <c r="A3121" s="988" t="s">
        <v>5353</v>
      </c>
      <c r="B3121" s="988">
        <v>2.0250905E7</v>
      </c>
      <c r="C3121" s="988" t="s">
        <v>5286</v>
      </c>
      <c r="D3121" s="988">
        <v>1.0</v>
      </c>
      <c r="E3121" s="988">
        <v>2.0</v>
      </c>
    </row>
    <row r="3122">
      <c r="A3122" s="988" t="s">
        <v>5353</v>
      </c>
      <c r="B3122" s="988">
        <v>2.0250906E7</v>
      </c>
      <c r="C3122" s="988" t="s">
        <v>5286</v>
      </c>
      <c r="D3122" s="988">
        <v>1.0</v>
      </c>
      <c r="E3122" s="988">
        <v>1.0</v>
      </c>
    </row>
    <row r="3123">
      <c r="A3123" s="988" t="s">
        <v>5353</v>
      </c>
      <c r="B3123" s="988">
        <v>2.0250908E7</v>
      </c>
      <c r="C3123" s="988" t="s">
        <v>164</v>
      </c>
      <c r="D3123" s="988">
        <v>1.0</v>
      </c>
      <c r="E3123" s="988">
        <v>2.0</v>
      </c>
    </row>
    <row r="3124">
      <c r="A3124" s="988" t="s">
        <v>5354</v>
      </c>
      <c r="B3124" s="988">
        <v>2.0250221E7</v>
      </c>
      <c r="C3124" s="988" t="s">
        <v>5286</v>
      </c>
      <c r="D3124" s="988">
        <v>1.0</v>
      </c>
      <c r="E3124" s="988">
        <v>1.0</v>
      </c>
    </row>
    <row r="3125">
      <c r="A3125" s="988" t="s">
        <v>5355</v>
      </c>
      <c r="B3125" s="988">
        <v>2.0250129E7</v>
      </c>
      <c r="C3125" s="988" t="s">
        <v>5286</v>
      </c>
      <c r="D3125" s="988">
        <v>1.0</v>
      </c>
      <c r="E3125" s="988">
        <v>1.0</v>
      </c>
    </row>
    <row r="3126">
      <c r="A3126" s="988" t="s">
        <v>5356</v>
      </c>
      <c r="B3126" s="988">
        <v>2.0250123E7</v>
      </c>
      <c r="C3126" s="988" t="s">
        <v>164</v>
      </c>
      <c r="D3126" s="988">
        <v>1.0</v>
      </c>
      <c r="E3126" s="988">
        <v>0.0</v>
      </c>
    </row>
    <row r="3127">
      <c r="A3127" s="988" t="s">
        <v>5356</v>
      </c>
      <c r="B3127" s="988">
        <v>2.0250124E7</v>
      </c>
      <c r="C3127" s="988" t="s">
        <v>164</v>
      </c>
      <c r="D3127" s="988">
        <v>1.0</v>
      </c>
      <c r="E3127" s="988">
        <v>0.0</v>
      </c>
    </row>
    <row r="3128">
      <c r="A3128" s="988" t="s">
        <v>5356</v>
      </c>
      <c r="B3128" s="988">
        <v>2.0250124E7</v>
      </c>
      <c r="C3128" s="1063" t="s">
        <v>5216</v>
      </c>
      <c r="D3128" s="988">
        <v>1.0</v>
      </c>
      <c r="E3128" s="988">
        <v>0.0</v>
      </c>
    </row>
    <row r="3129">
      <c r="A3129" s="988" t="s">
        <v>5357</v>
      </c>
      <c r="B3129" s="988">
        <v>2.0250112E7</v>
      </c>
      <c r="C3129" s="988" t="s">
        <v>164</v>
      </c>
      <c r="D3129" s="988">
        <v>1.0</v>
      </c>
      <c r="E3129" s="988">
        <v>1.0</v>
      </c>
    </row>
    <row r="3130">
      <c r="A3130" s="988" t="s">
        <v>5357</v>
      </c>
      <c r="B3130" s="988">
        <v>2.0250129E7</v>
      </c>
      <c r="C3130" s="988" t="s">
        <v>5286</v>
      </c>
      <c r="D3130" s="988">
        <v>1.0</v>
      </c>
      <c r="E3130" s="988">
        <v>1.0</v>
      </c>
    </row>
    <row r="3131">
      <c r="A3131" s="988" t="s">
        <v>5358</v>
      </c>
      <c r="B3131" s="988">
        <v>2.0250108E7</v>
      </c>
      <c r="C3131" s="988" t="s">
        <v>164</v>
      </c>
      <c r="D3131" s="988">
        <v>1.0</v>
      </c>
      <c r="E3131" s="988">
        <v>0.0</v>
      </c>
    </row>
    <row r="3132">
      <c r="A3132" s="988" t="s">
        <v>5358</v>
      </c>
      <c r="B3132" s="988">
        <v>2.0250125E7</v>
      </c>
      <c r="C3132" s="988" t="s">
        <v>5286</v>
      </c>
      <c r="D3132" s="988">
        <v>1.0</v>
      </c>
      <c r="E3132" s="988">
        <v>0.0</v>
      </c>
    </row>
    <row r="3133">
      <c r="A3133" s="988" t="s">
        <v>5358</v>
      </c>
      <c r="B3133" s="988">
        <v>2.0250129E7</v>
      </c>
      <c r="C3133" s="988" t="s">
        <v>5286</v>
      </c>
      <c r="D3133" s="988">
        <v>1.0</v>
      </c>
      <c r="E3133" s="988">
        <v>1.0</v>
      </c>
    </row>
    <row r="3134">
      <c r="A3134" s="988" t="s">
        <v>5358</v>
      </c>
      <c r="B3134" s="988">
        <v>2.0250129E7</v>
      </c>
      <c r="C3134" s="988" t="s">
        <v>164</v>
      </c>
      <c r="D3134" s="988">
        <v>1.0</v>
      </c>
      <c r="E3134" s="988">
        <v>0.0</v>
      </c>
    </row>
    <row r="3135">
      <c r="A3135" s="988" t="s">
        <v>5358</v>
      </c>
      <c r="B3135" s="988">
        <v>2.0250129E7</v>
      </c>
      <c r="C3135" s="1063" t="s">
        <v>5359</v>
      </c>
      <c r="D3135" s="988">
        <v>1.0</v>
      </c>
      <c r="E3135" s="988">
        <v>1.0</v>
      </c>
    </row>
    <row r="3136">
      <c r="A3136" s="988" t="s">
        <v>5360</v>
      </c>
      <c r="B3136" s="988">
        <v>2.0250116E7</v>
      </c>
      <c r="C3136" s="988" t="s">
        <v>164</v>
      </c>
      <c r="D3136" s="988">
        <v>1.0</v>
      </c>
      <c r="E3136" s="988">
        <v>1.0</v>
      </c>
    </row>
    <row r="3137">
      <c r="A3137" s="988" t="s">
        <v>5361</v>
      </c>
      <c r="B3137" s="988">
        <v>2.0250106E7</v>
      </c>
      <c r="C3137" s="988" t="s">
        <v>5286</v>
      </c>
      <c r="D3137" s="988">
        <v>1.0</v>
      </c>
      <c r="E3137" s="988">
        <v>1.0</v>
      </c>
    </row>
    <row r="3138">
      <c r="A3138" s="988" t="s">
        <v>5361</v>
      </c>
      <c r="B3138" s="988">
        <v>2.0250111E7</v>
      </c>
      <c r="C3138" s="988" t="s">
        <v>5286</v>
      </c>
      <c r="D3138" s="988">
        <v>1.0</v>
      </c>
      <c r="E3138" s="988">
        <v>1.0</v>
      </c>
    </row>
    <row r="3139">
      <c r="A3139" s="988" t="s">
        <v>5361</v>
      </c>
      <c r="B3139" s="988">
        <v>2.0250116E7</v>
      </c>
      <c r="C3139" s="988" t="s">
        <v>5286</v>
      </c>
      <c r="D3139" s="988">
        <v>1.0</v>
      </c>
      <c r="E3139" s="988">
        <v>1.0</v>
      </c>
    </row>
    <row r="3140">
      <c r="A3140" s="988" t="s">
        <v>5361</v>
      </c>
      <c r="B3140" s="988">
        <v>2.0250119E7</v>
      </c>
      <c r="C3140" s="988" t="s">
        <v>5286</v>
      </c>
      <c r="D3140" s="988">
        <v>1.0</v>
      </c>
      <c r="E3140" s="988">
        <v>1.0</v>
      </c>
    </row>
    <row r="3141">
      <c r="A3141" s="988" t="s">
        <v>5361</v>
      </c>
      <c r="B3141" s="988">
        <v>2.0250125E7</v>
      </c>
      <c r="C3141" s="988" t="s">
        <v>5286</v>
      </c>
      <c r="D3141" s="988">
        <v>1.0</v>
      </c>
      <c r="E3141" s="988">
        <v>1.0</v>
      </c>
    </row>
    <row r="3142">
      <c r="A3142" s="988" t="s">
        <v>5361</v>
      </c>
      <c r="B3142" s="988">
        <v>2.0250128E7</v>
      </c>
      <c r="C3142" s="988" t="s">
        <v>5286</v>
      </c>
      <c r="D3142" s="988">
        <v>1.0</v>
      </c>
      <c r="E3142" s="988">
        <v>2.0</v>
      </c>
    </row>
    <row r="3143">
      <c r="A3143" s="988" t="s">
        <v>5361</v>
      </c>
      <c r="B3143" s="988">
        <v>2.025013E7</v>
      </c>
      <c r="C3143" s="988" t="s">
        <v>5286</v>
      </c>
      <c r="D3143" s="988">
        <v>1.0</v>
      </c>
      <c r="E3143" s="988">
        <v>2.0</v>
      </c>
    </row>
    <row r="3144">
      <c r="A3144" s="988" t="s">
        <v>5361</v>
      </c>
      <c r="B3144" s="988">
        <v>2.0250131E7</v>
      </c>
      <c r="C3144" s="988" t="s">
        <v>5286</v>
      </c>
      <c r="D3144" s="988">
        <v>1.0</v>
      </c>
      <c r="E3144" s="988">
        <v>1.0</v>
      </c>
    </row>
    <row r="3145">
      <c r="A3145" s="988" t="s">
        <v>5361</v>
      </c>
      <c r="B3145" s="988">
        <v>2.0250203E7</v>
      </c>
      <c r="C3145" s="988" t="s">
        <v>5286</v>
      </c>
      <c r="D3145" s="988">
        <v>1.0</v>
      </c>
      <c r="E3145" s="988">
        <v>1.0</v>
      </c>
    </row>
    <row r="3146">
      <c r="A3146" s="988" t="s">
        <v>5361</v>
      </c>
      <c r="B3146" s="988">
        <v>2.0250204E7</v>
      </c>
      <c r="C3146" s="988" t="s">
        <v>5286</v>
      </c>
      <c r="D3146" s="988">
        <v>1.0</v>
      </c>
      <c r="E3146" s="988">
        <v>2.0</v>
      </c>
    </row>
    <row r="3147">
      <c r="A3147" s="988" t="s">
        <v>5361</v>
      </c>
      <c r="B3147" s="988">
        <v>2.0250205E7</v>
      </c>
      <c r="C3147" s="988" t="s">
        <v>5286</v>
      </c>
      <c r="D3147" s="988">
        <v>1.0</v>
      </c>
      <c r="E3147" s="988">
        <v>1.0</v>
      </c>
    </row>
    <row r="3148">
      <c r="A3148" s="988" t="s">
        <v>5361</v>
      </c>
      <c r="B3148" s="988">
        <v>2.0250225E7</v>
      </c>
      <c r="C3148" s="988" t="s">
        <v>164</v>
      </c>
      <c r="D3148" s="988">
        <v>1.0</v>
      </c>
      <c r="E3148" s="988">
        <v>1.0</v>
      </c>
    </row>
    <row r="3149">
      <c r="A3149" s="988" t="s">
        <v>5361</v>
      </c>
      <c r="B3149" s="988">
        <v>2.0250226E7</v>
      </c>
      <c r="C3149" s="988" t="s">
        <v>5286</v>
      </c>
      <c r="D3149" s="988">
        <v>1.0</v>
      </c>
      <c r="E3149" s="988">
        <v>1.0</v>
      </c>
    </row>
    <row r="3150">
      <c r="A3150" s="988" t="s">
        <v>5361</v>
      </c>
      <c r="B3150" s="988">
        <v>2.0250227E7</v>
      </c>
      <c r="C3150" s="988" t="s">
        <v>5286</v>
      </c>
      <c r="D3150" s="988">
        <v>1.0</v>
      </c>
      <c r="E3150" s="988">
        <v>1.0</v>
      </c>
    </row>
    <row r="3151">
      <c r="A3151" s="988" t="s">
        <v>5361</v>
      </c>
      <c r="B3151" s="988">
        <v>2.0250305E7</v>
      </c>
      <c r="C3151" s="988" t="s">
        <v>5286</v>
      </c>
      <c r="D3151" s="988">
        <v>1.0</v>
      </c>
      <c r="E3151" s="988">
        <v>4.0</v>
      </c>
    </row>
    <row r="3152">
      <c r="A3152" s="988" t="s">
        <v>5361</v>
      </c>
      <c r="B3152" s="988">
        <v>2.0250306E7</v>
      </c>
      <c r="C3152" s="988" t="s">
        <v>5286</v>
      </c>
      <c r="D3152" s="988">
        <v>1.0</v>
      </c>
      <c r="E3152" s="988">
        <v>1.0</v>
      </c>
    </row>
    <row r="3153">
      <c r="A3153" s="988" t="s">
        <v>5361</v>
      </c>
      <c r="B3153" s="988">
        <v>2.0250307E7</v>
      </c>
      <c r="C3153" s="988" t="s">
        <v>5286</v>
      </c>
      <c r="D3153" s="988">
        <v>1.0</v>
      </c>
      <c r="E3153" s="988">
        <v>1.0</v>
      </c>
    </row>
    <row r="3154">
      <c r="A3154" s="988" t="s">
        <v>5361</v>
      </c>
      <c r="B3154" s="988">
        <v>2.0250309E7</v>
      </c>
      <c r="C3154" s="988" t="s">
        <v>5286</v>
      </c>
      <c r="D3154" s="988">
        <v>1.0</v>
      </c>
      <c r="E3154" s="988">
        <v>1.0</v>
      </c>
    </row>
    <row r="3155">
      <c r="A3155" s="988" t="s">
        <v>5361</v>
      </c>
      <c r="B3155" s="988">
        <v>2.025031E7</v>
      </c>
      <c r="C3155" s="988" t="s">
        <v>5286</v>
      </c>
      <c r="D3155" s="988">
        <v>1.0</v>
      </c>
      <c r="E3155" s="988">
        <v>1.0</v>
      </c>
    </row>
    <row r="3156">
      <c r="A3156" s="988" t="s">
        <v>5361</v>
      </c>
      <c r="B3156" s="988">
        <v>2.0250311E7</v>
      </c>
      <c r="C3156" s="988" t="s">
        <v>5286</v>
      </c>
      <c r="D3156" s="988">
        <v>1.0</v>
      </c>
      <c r="E3156" s="988">
        <v>2.0</v>
      </c>
    </row>
    <row r="3157">
      <c r="A3157" s="988" t="s">
        <v>5361</v>
      </c>
      <c r="B3157" s="988">
        <v>2.0250314E7</v>
      </c>
      <c r="C3157" s="988" t="s">
        <v>5286</v>
      </c>
      <c r="D3157" s="988">
        <v>1.0</v>
      </c>
      <c r="E3157" s="988">
        <v>2.0</v>
      </c>
    </row>
    <row r="3158">
      <c r="A3158" s="988" t="s">
        <v>5361</v>
      </c>
      <c r="B3158" s="988">
        <v>2.0250314E7</v>
      </c>
      <c r="C3158" s="988" t="s">
        <v>164</v>
      </c>
      <c r="D3158" s="988">
        <v>1.0</v>
      </c>
      <c r="E3158" s="988">
        <v>1.0</v>
      </c>
    </row>
    <row r="3159">
      <c r="A3159" s="988" t="s">
        <v>5361</v>
      </c>
      <c r="B3159" s="988">
        <v>2.0250316E7</v>
      </c>
      <c r="C3159" s="988" t="s">
        <v>5286</v>
      </c>
      <c r="D3159" s="988">
        <v>1.0</v>
      </c>
      <c r="E3159" s="988">
        <v>1.0</v>
      </c>
    </row>
    <row r="3160">
      <c r="A3160" s="988" t="s">
        <v>5361</v>
      </c>
      <c r="B3160" s="988">
        <v>2.0250317E7</v>
      </c>
      <c r="C3160" s="988" t="s">
        <v>5286</v>
      </c>
      <c r="D3160" s="988">
        <v>1.0</v>
      </c>
      <c r="E3160" s="988">
        <v>1.0</v>
      </c>
    </row>
    <row r="3161">
      <c r="A3161" s="988" t="s">
        <v>5361</v>
      </c>
      <c r="B3161" s="988">
        <v>2.0250318E7</v>
      </c>
      <c r="C3161" s="988" t="s">
        <v>5218</v>
      </c>
      <c r="D3161" s="988">
        <v>1.0</v>
      </c>
      <c r="E3161" s="988">
        <v>1.0</v>
      </c>
    </row>
    <row r="3162">
      <c r="A3162" s="988" t="s">
        <v>5361</v>
      </c>
      <c r="B3162" s="988">
        <v>2.025032E7</v>
      </c>
      <c r="C3162" s="988" t="s">
        <v>5286</v>
      </c>
      <c r="D3162" s="988">
        <v>1.0</v>
      </c>
      <c r="E3162" s="988">
        <v>1.0</v>
      </c>
    </row>
    <row r="3163">
      <c r="A3163" s="988" t="s">
        <v>5361</v>
      </c>
      <c r="B3163" s="988">
        <v>2.0250321E7</v>
      </c>
      <c r="C3163" s="988" t="s">
        <v>5286</v>
      </c>
      <c r="D3163" s="988">
        <v>1.0</v>
      </c>
      <c r="E3163" s="988">
        <v>1.0</v>
      </c>
    </row>
    <row r="3164">
      <c r="A3164" s="988" t="s">
        <v>5361</v>
      </c>
      <c r="B3164" s="988">
        <v>2.0250328E7</v>
      </c>
      <c r="C3164" s="988" t="s">
        <v>5286</v>
      </c>
      <c r="D3164" s="988">
        <v>1.0</v>
      </c>
      <c r="E3164" s="988">
        <v>2.0</v>
      </c>
    </row>
    <row r="3165">
      <c r="A3165" s="988" t="s">
        <v>5361</v>
      </c>
      <c r="B3165" s="988">
        <v>2.025033E7</v>
      </c>
      <c r="C3165" s="988" t="s">
        <v>5286</v>
      </c>
      <c r="D3165" s="988">
        <v>1.0</v>
      </c>
      <c r="E3165" s="988">
        <v>2.0</v>
      </c>
    </row>
    <row r="3166">
      <c r="A3166" s="988" t="s">
        <v>5361</v>
      </c>
      <c r="B3166" s="988">
        <v>2.025033E7</v>
      </c>
      <c r="C3166" s="988" t="s">
        <v>5218</v>
      </c>
      <c r="D3166" s="988">
        <v>1.0</v>
      </c>
      <c r="E3166" s="988">
        <v>1.0</v>
      </c>
    </row>
    <row r="3167">
      <c r="A3167" s="988" t="s">
        <v>5361</v>
      </c>
      <c r="B3167" s="988">
        <v>2.0250403E7</v>
      </c>
      <c r="C3167" s="988" t="s">
        <v>164</v>
      </c>
      <c r="D3167" s="988">
        <v>1.0</v>
      </c>
      <c r="E3167" s="988">
        <v>1.0</v>
      </c>
    </row>
    <row r="3168">
      <c r="A3168" s="988" t="s">
        <v>5361</v>
      </c>
      <c r="B3168" s="988">
        <v>2.0250406E7</v>
      </c>
      <c r="C3168" s="988" t="s">
        <v>164</v>
      </c>
      <c r="D3168" s="988">
        <v>1.0</v>
      </c>
      <c r="E3168" s="988">
        <v>1.0</v>
      </c>
    </row>
    <row r="3169">
      <c r="A3169" s="988" t="s">
        <v>5361</v>
      </c>
      <c r="B3169" s="988">
        <v>2.0250409E7</v>
      </c>
      <c r="C3169" s="988" t="s">
        <v>5286</v>
      </c>
      <c r="D3169" s="988">
        <v>1.0</v>
      </c>
      <c r="E3169" s="988">
        <v>1.0</v>
      </c>
    </row>
    <row r="3170">
      <c r="A3170" s="988" t="s">
        <v>5361</v>
      </c>
      <c r="B3170" s="988">
        <v>2.025041E7</v>
      </c>
      <c r="C3170" s="988" t="s">
        <v>5286</v>
      </c>
      <c r="D3170" s="988">
        <v>1.0</v>
      </c>
      <c r="E3170" s="988">
        <v>1.0</v>
      </c>
    </row>
    <row r="3171">
      <c r="A3171" s="988" t="s">
        <v>5361</v>
      </c>
      <c r="B3171" s="988">
        <v>2.0250412E7</v>
      </c>
      <c r="C3171" s="988" t="s">
        <v>5286</v>
      </c>
      <c r="D3171" s="988">
        <v>1.0</v>
      </c>
      <c r="E3171" s="988">
        <v>1.0</v>
      </c>
    </row>
    <row r="3172">
      <c r="A3172" s="988" t="s">
        <v>5361</v>
      </c>
      <c r="B3172" s="988">
        <v>2.0250422E7</v>
      </c>
      <c r="C3172" s="988" t="s">
        <v>5286</v>
      </c>
      <c r="D3172" s="988">
        <v>1.0</v>
      </c>
      <c r="E3172" s="988">
        <v>1.0</v>
      </c>
    </row>
    <row r="3173">
      <c r="A3173" s="988" t="s">
        <v>5361</v>
      </c>
      <c r="B3173" s="988">
        <v>2.0250422E7</v>
      </c>
      <c r="C3173" s="988" t="s">
        <v>164</v>
      </c>
      <c r="D3173" s="988">
        <v>1.0</v>
      </c>
      <c r="E3173" s="988">
        <v>1.0</v>
      </c>
    </row>
    <row r="3174">
      <c r="A3174" s="988" t="s">
        <v>5361</v>
      </c>
      <c r="B3174" s="988">
        <v>2.0250424E7</v>
      </c>
      <c r="C3174" s="988" t="s">
        <v>5286</v>
      </c>
      <c r="D3174" s="988">
        <v>1.0</v>
      </c>
      <c r="E3174" s="988">
        <v>2.0</v>
      </c>
    </row>
    <row r="3175">
      <c r="A3175" s="988" t="s">
        <v>5361</v>
      </c>
      <c r="B3175" s="988">
        <v>2.0250429E7</v>
      </c>
      <c r="C3175" s="988" t="s">
        <v>5286</v>
      </c>
      <c r="D3175" s="988">
        <v>1.0</v>
      </c>
      <c r="E3175" s="988">
        <v>1.0</v>
      </c>
    </row>
    <row r="3176">
      <c r="A3176" s="988" t="s">
        <v>5361</v>
      </c>
      <c r="B3176" s="988">
        <v>2.0250501E7</v>
      </c>
      <c r="C3176" s="988" t="s">
        <v>5286</v>
      </c>
      <c r="D3176" s="988">
        <v>1.0</v>
      </c>
      <c r="E3176" s="988">
        <v>1.0</v>
      </c>
    </row>
    <row r="3177">
      <c r="A3177" s="988" t="s">
        <v>5361</v>
      </c>
      <c r="B3177" s="988">
        <v>2.0250506E7</v>
      </c>
      <c r="C3177" s="988" t="s">
        <v>5286</v>
      </c>
      <c r="D3177" s="988">
        <v>1.0</v>
      </c>
      <c r="E3177" s="988">
        <v>2.0</v>
      </c>
    </row>
    <row r="3178">
      <c r="A3178" s="988" t="s">
        <v>5361</v>
      </c>
      <c r="B3178" s="988">
        <v>2.0250509E7</v>
      </c>
      <c r="C3178" s="988" t="s">
        <v>5286</v>
      </c>
      <c r="D3178" s="988">
        <v>1.0</v>
      </c>
      <c r="E3178" s="988">
        <v>1.0</v>
      </c>
    </row>
    <row r="3179">
      <c r="A3179" s="988" t="s">
        <v>5361</v>
      </c>
      <c r="B3179" s="988">
        <v>2.0250516E7</v>
      </c>
      <c r="C3179" s="988" t="s">
        <v>5286</v>
      </c>
      <c r="D3179" s="988">
        <v>1.0</v>
      </c>
      <c r="E3179" s="988">
        <v>1.0</v>
      </c>
    </row>
    <row r="3180">
      <c r="A3180" s="988" t="s">
        <v>5361</v>
      </c>
      <c r="B3180" s="988">
        <v>2.0250519E7</v>
      </c>
      <c r="C3180" s="988" t="s">
        <v>5286</v>
      </c>
      <c r="D3180" s="988">
        <v>1.0</v>
      </c>
      <c r="E3180" s="988">
        <v>1.0</v>
      </c>
    </row>
    <row r="3181">
      <c r="A3181" s="988" t="s">
        <v>5361</v>
      </c>
      <c r="B3181" s="988">
        <v>2.0250522E7</v>
      </c>
      <c r="C3181" s="988" t="s">
        <v>5286</v>
      </c>
      <c r="D3181" s="988">
        <v>1.0</v>
      </c>
      <c r="E3181" s="988">
        <v>1.0</v>
      </c>
    </row>
    <row r="3182">
      <c r="A3182" s="988" t="s">
        <v>5361</v>
      </c>
      <c r="B3182" s="988">
        <v>2.025062E7</v>
      </c>
      <c r="C3182" s="988" t="s">
        <v>5286</v>
      </c>
      <c r="D3182" s="988">
        <v>1.0</v>
      </c>
      <c r="E3182" s="988">
        <v>1.0</v>
      </c>
    </row>
    <row r="3183">
      <c r="A3183" s="988" t="s">
        <v>5361</v>
      </c>
      <c r="B3183" s="988">
        <v>2.0250626E7</v>
      </c>
      <c r="C3183" s="988" t="s">
        <v>5286</v>
      </c>
      <c r="D3183" s="988">
        <v>1.0</v>
      </c>
      <c r="E3183" s="988">
        <v>1.0</v>
      </c>
    </row>
    <row r="3184">
      <c r="A3184" s="988" t="s">
        <v>5361</v>
      </c>
      <c r="B3184" s="988">
        <v>2.0250629E7</v>
      </c>
      <c r="C3184" s="988" t="s">
        <v>5286</v>
      </c>
      <c r="D3184" s="988">
        <v>1.0</v>
      </c>
      <c r="E3184" s="988">
        <v>1.0</v>
      </c>
    </row>
    <row r="3185">
      <c r="A3185" s="988" t="s">
        <v>5361</v>
      </c>
      <c r="B3185" s="988">
        <v>2.0250702E7</v>
      </c>
      <c r="C3185" s="988" t="s">
        <v>5286</v>
      </c>
      <c r="D3185" s="988">
        <v>1.0</v>
      </c>
      <c r="E3185" s="988">
        <v>1.0</v>
      </c>
    </row>
    <row r="3186">
      <c r="A3186" s="988" t="s">
        <v>5361</v>
      </c>
      <c r="B3186" s="988">
        <v>2.0250706E7</v>
      </c>
      <c r="C3186" s="988" t="s">
        <v>5286</v>
      </c>
      <c r="D3186" s="988">
        <v>1.0</v>
      </c>
      <c r="E3186" s="988">
        <v>1.0</v>
      </c>
    </row>
    <row r="3187">
      <c r="A3187" s="988" t="s">
        <v>5361</v>
      </c>
      <c r="B3187" s="988">
        <v>2.0250708E7</v>
      </c>
      <c r="C3187" s="988" t="s">
        <v>5286</v>
      </c>
      <c r="D3187" s="988">
        <v>1.0</v>
      </c>
      <c r="E3187" s="988">
        <v>1.0</v>
      </c>
    </row>
    <row r="3188">
      <c r="A3188" s="988" t="s">
        <v>5361</v>
      </c>
      <c r="B3188" s="988">
        <v>2.025071E7</v>
      </c>
      <c r="C3188" s="988" t="s">
        <v>5286</v>
      </c>
      <c r="D3188" s="988">
        <v>1.0</v>
      </c>
      <c r="E3188" s="988">
        <v>1.0</v>
      </c>
    </row>
    <row r="3189">
      <c r="A3189" s="988" t="s">
        <v>5361</v>
      </c>
      <c r="B3189" s="988">
        <v>2.0250712E7</v>
      </c>
      <c r="C3189" s="988" t="s">
        <v>5286</v>
      </c>
      <c r="D3189" s="988">
        <v>1.0</v>
      </c>
      <c r="E3189" s="988">
        <v>1.0</v>
      </c>
    </row>
    <row r="3190">
      <c r="A3190" s="988" t="s">
        <v>5361</v>
      </c>
      <c r="B3190" s="988">
        <v>2.0250715E7</v>
      </c>
      <c r="C3190" s="988" t="s">
        <v>164</v>
      </c>
      <c r="D3190" s="988">
        <v>1.0</v>
      </c>
      <c r="E3190" s="988">
        <v>1.0</v>
      </c>
    </row>
    <row r="3191">
      <c r="A3191" s="988" t="s">
        <v>5361</v>
      </c>
      <c r="B3191" s="988">
        <v>2.0250722E7</v>
      </c>
      <c r="C3191" s="988" t="s">
        <v>5286</v>
      </c>
      <c r="D3191" s="988">
        <v>1.0</v>
      </c>
      <c r="E3191" s="988">
        <v>1.0</v>
      </c>
    </row>
    <row r="3192">
      <c r="A3192" s="988" t="s">
        <v>5361</v>
      </c>
      <c r="B3192" s="988">
        <v>2.0250723E7</v>
      </c>
      <c r="C3192" s="988" t="s">
        <v>5286</v>
      </c>
      <c r="D3192" s="988">
        <v>1.0</v>
      </c>
      <c r="E3192" s="988">
        <v>1.0</v>
      </c>
    </row>
    <row r="3193">
      <c r="A3193" s="988" t="s">
        <v>5361</v>
      </c>
      <c r="B3193" s="988">
        <v>2.0250724E7</v>
      </c>
      <c r="C3193" s="988" t="s">
        <v>5286</v>
      </c>
      <c r="D3193" s="988">
        <v>1.0</v>
      </c>
      <c r="E3193" s="988">
        <v>1.0</v>
      </c>
    </row>
    <row r="3194">
      <c r="A3194" s="988" t="s">
        <v>5361</v>
      </c>
      <c r="B3194" s="988">
        <v>2.0250728E7</v>
      </c>
      <c r="C3194" s="988" t="s">
        <v>5286</v>
      </c>
      <c r="D3194" s="988">
        <v>1.0</v>
      </c>
      <c r="E3194" s="988">
        <v>1.0</v>
      </c>
    </row>
    <row r="3195">
      <c r="A3195" s="988" t="s">
        <v>5361</v>
      </c>
      <c r="B3195" s="988">
        <v>2.0250729E7</v>
      </c>
      <c r="C3195" s="988" t="s">
        <v>5286</v>
      </c>
      <c r="D3195" s="988">
        <v>1.0</v>
      </c>
      <c r="E3195" s="988">
        <v>1.0</v>
      </c>
    </row>
    <row r="3196">
      <c r="A3196" s="988" t="s">
        <v>5361</v>
      </c>
      <c r="B3196" s="988">
        <v>2.0250801E7</v>
      </c>
      <c r="C3196" s="988" t="s">
        <v>5286</v>
      </c>
      <c r="D3196" s="988">
        <v>1.0</v>
      </c>
      <c r="E3196" s="988">
        <v>1.0</v>
      </c>
    </row>
    <row r="3197">
      <c r="A3197" s="988" t="s">
        <v>5361</v>
      </c>
      <c r="B3197" s="988">
        <v>2.0250807E7</v>
      </c>
      <c r="C3197" s="988" t="s">
        <v>5286</v>
      </c>
      <c r="D3197" s="988">
        <v>1.0</v>
      </c>
      <c r="E3197" s="988">
        <v>1.0</v>
      </c>
    </row>
    <row r="3198">
      <c r="A3198" s="988" t="s">
        <v>5361</v>
      </c>
      <c r="B3198" s="988">
        <v>2.0250808E7</v>
      </c>
      <c r="C3198" s="988" t="s">
        <v>5286</v>
      </c>
      <c r="D3198" s="988">
        <v>1.0</v>
      </c>
      <c r="E3198" s="988">
        <v>1.0</v>
      </c>
    </row>
    <row r="3199">
      <c r="A3199" s="988" t="s">
        <v>5361</v>
      </c>
      <c r="B3199" s="988">
        <v>2.0250814E7</v>
      </c>
      <c r="C3199" s="988" t="s">
        <v>5286</v>
      </c>
      <c r="D3199" s="988">
        <v>1.0</v>
      </c>
      <c r="E3199" s="988">
        <v>4.0</v>
      </c>
    </row>
    <row r="3200">
      <c r="A3200" s="988" t="s">
        <v>5361</v>
      </c>
      <c r="B3200" s="988">
        <v>2.0250815E7</v>
      </c>
      <c r="C3200" s="988" t="s">
        <v>5286</v>
      </c>
      <c r="D3200" s="988">
        <v>1.0</v>
      </c>
      <c r="E3200" s="988">
        <v>1.0</v>
      </c>
    </row>
    <row r="3201">
      <c r="A3201" s="988" t="s">
        <v>5361</v>
      </c>
      <c r="B3201" s="988">
        <v>2.0250824E7</v>
      </c>
      <c r="C3201" s="988" t="s">
        <v>5286</v>
      </c>
      <c r="D3201" s="988">
        <v>1.0</v>
      </c>
      <c r="E3201" s="988">
        <v>1.0</v>
      </c>
    </row>
    <row r="3202">
      <c r="A3202" s="988" t="s">
        <v>5361</v>
      </c>
      <c r="B3202" s="988">
        <v>2.0250826E7</v>
      </c>
      <c r="C3202" s="988" t="s">
        <v>5286</v>
      </c>
      <c r="D3202" s="988">
        <v>1.0</v>
      </c>
      <c r="E3202" s="988">
        <v>1.0</v>
      </c>
    </row>
    <row r="3203">
      <c r="A3203" s="988" t="s">
        <v>5361</v>
      </c>
      <c r="B3203" s="988">
        <v>2.0250828E7</v>
      </c>
      <c r="C3203" s="988" t="s">
        <v>5286</v>
      </c>
      <c r="D3203" s="988">
        <v>1.0</v>
      </c>
      <c r="E3203" s="988">
        <v>1.0</v>
      </c>
    </row>
    <row r="3204">
      <c r="A3204" s="988" t="s">
        <v>5361</v>
      </c>
      <c r="B3204" s="988">
        <v>2.025083E7</v>
      </c>
      <c r="C3204" s="988" t="s">
        <v>5286</v>
      </c>
      <c r="D3204" s="988">
        <v>1.0</v>
      </c>
      <c r="E3204" s="988">
        <v>1.0</v>
      </c>
    </row>
    <row r="3205">
      <c r="A3205" s="988" t="s">
        <v>5361</v>
      </c>
      <c r="B3205" s="988">
        <v>2.0250831E7</v>
      </c>
      <c r="C3205" s="988" t="s">
        <v>5218</v>
      </c>
      <c r="D3205" s="988">
        <v>1.0</v>
      </c>
      <c r="E3205" s="988">
        <v>1.0</v>
      </c>
    </row>
    <row r="3206">
      <c r="A3206" s="988" t="s">
        <v>5361</v>
      </c>
      <c r="B3206" s="988">
        <v>2.0250901E7</v>
      </c>
      <c r="C3206" s="988" t="s">
        <v>5286</v>
      </c>
      <c r="D3206" s="988">
        <v>1.0</v>
      </c>
      <c r="E3206" s="988">
        <v>1.0</v>
      </c>
    </row>
    <row r="3207">
      <c r="A3207" s="988" t="s">
        <v>5361</v>
      </c>
      <c r="B3207" s="988">
        <v>2.0250902E7</v>
      </c>
      <c r="C3207" s="988" t="s">
        <v>5286</v>
      </c>
      <c r="D3207" s="988">
        <v>1.0</v>
      </c>
      <c r="E3207" s="988">
        <v>1.0</v>
      </c>
    </row>
    <row r="3208">
      <c r="A3208" s="988" t="s">
        <v>5361</v>
      </c>
      <c r="B3208" s="988">
        <v>2.0250907E7</v>
      </c>
      <c r="C3208" s="988" t="s">
        <v>5286</v>
      </c>
      <c r="D3208" s="988">
        <v>1.0</v>
      </c>
      <c r="E3208" s="988">
        <v>1.0</v>
      </c>
    </row>
    <row r="3209">
      <c r="A3209" s="988" t="s">
        <v>5361</v>
      </c>
      <c r="B3209" s="988">
        <v>2.0250909E7</v>
      </c>
      <c r="C3209" s="988" t="s">
        <v>5286</v>
      </c>
      <c r="D3209" s="988">
        <v>1.0</v>
      </c>
      <c r="E3209" s="988">
        <v>1.0</v>
      </c>
    </row>
    <row r="3210">
      <c r="A3210" s="988" t="s">
        <v>5362</v>
      </c>
      <c r="B3210" s="988">
        <v>2.0250101E7</v>
      </c>
      <c r="C3210" s="988" t="s">
        <v>5286</v>
      </c>
      <c r="D3210" s="988">
        <v>1.0</v>
      </c>
      <c r="E3210" s="988">
        <v>2.0</v>
      </c>
    </row>
    <row r="3211">
      <c r="A3211" s="988" t="s">
        <v>5362</v>
      </c>
      <c r="B3211" s="988">
        <v>2.0250101E7</v>
      </c>
      <c r="C3211" s="988" t="s">
        <v>5218</v>
      </c>
      <c r="D3211" s="988">
        <v>1.0</v>
      </c>
      <c r="E3211" s="988">
        <v>1.0</v>
      </c>
    </row>
    <row r="3212">
      <c r="A3212" s="988" t="s">
        <v>5362</v>
      </c>
      <c r="B3212" s="988">
        <v>2.0250102E7</v>
      </c>
      <c r="C3212" s="1063" t="s">
        <v>5182</v>
      </c>
      <c r="D3212" s="988">
        <v>1.0</v>
      </c>
      <c r="E3212" s="988">
        <v>1.0</v>
      </c>
    </row>
    <row r="3213">
      <c r="A3213" s="988" t="s">
        <v>5362</v>
      </c>
      <c r="B3213" s="988">
        <v>2.0250102E7</v>
      </c>
      <c r="C3213" s="988" t="s">
        <v>5218</v>
      </c>
      <c r="D3213" s="988">
        <v>1.0</v>
      </c>
      <c r="E3213" s="988">
        <v>1.0</v>
      </c>
    </row>
    <row r="3214">
      <c r="A3214" s="988" t="s">
        <v>5362</v>
      </c>
      <c r="B3214" s="988">
        <v>2.0250103E7</v>
      </c>
      <c r="C3214" s="988" t="s">
        <v>5286</v>
      </c>
      <c r="D3214" s="988">
        <v>1.0</v>
      </c>
      <c r="E3214" s="988">
        <v>2.0</v>
      </c>
    </row>
    <row r="3215">
      <c r="A3215" s="988" t="s">
        <v>5362</v>
      </c>
      <c r="B3215" s="988">
        <v>2.0250104E7</v>
      </c>
      <c r="C3215" s="988" t="s">
        <v>5286</v>
      </c>
      <c r="D3215" s="988">
        <v>1.0</v>
      </c>
      <c r="E3215" s="988">
        <v>1.0</v>
      </c>
    </row>
    <row r="3216">
      <c r="A3216" s="988" t="s">
        <v>5362</v>
      </c>
      <c r="B3216" s="988">
        <v>2.0250106E7</v>
      </c>
      <c r="C3216" s="988" t="s">
        <v>5286</v>
      </c>
      <c r="D3216" s="988">
        <v>1.0</v>
      </c>
      <c r="E3216" s="988">
        <v>1.0</v>
      </c>
    </row>
    <row r="3217">
      <c r="A3217" s="988" t="s">
        <v>5362</v>
      </c>
      <c r="B3217" s="988">
        <v>2.0250107E7</v>
      </c>
      <c r="C3217" s="988" t="s">
        <v>5286</v>
      </c>
      <c r="D3217" s="988">
        <v>1.0</v>
      </c>
      <c r="E3217" s="988">
        <v>2.0</v>
      </c>
    </row>
    <row r="3218">
      <c r="A3218" s="988" t="s">
        <v>5362</v>
      </c>
      <c r="B3218" s="988">
        <v>2.0250108E7</v>
      </c>
      <c r="C3218" s="988" t="s">
        <v>5286</v>
      </c>
      <c r="D3218" s="988">
        <v>1.0</v>
      </c>
      <c r="E3218" s="988">
        <v>7.0</v>
      </c>
    </row>
    <row r="3219">
      <c r="A3219" s="988" t="s">
        <v>5362</v>
      </c>
      <c r="B3219" s="988">
        <v>2.0250108E7</v>
      </c>
      <c r="C3219" s="988" t="s">
        <v>5218</v>
      </c>
      <c r="D3219" s="988">
        <v>1.0</v>
      </c>
      <c r="E3219" s="988">
        <v>1.0</v>
      </c>
    </row>
    <row r="3220">
      <c r="A3220" s="988" t="s">
        <v>5362</v>
      </c>
      <c r="B3220" s="988">
        <v>2.0250109E7</v>
      </c>
      <c r="C3220" s="988" t="s">
        <v>5286</v>
      </c>
      <c r="D3220" s="988">
        <v>1.0</v>
      </c>
      <c r="E3220" s="988">
        <v>5.0</v>
      </c>
    </row>
    <row r="3221">
      <c r="A3221" s="988" t="s">
        <v>5362</v>
      </c>
      <c r="B3221" s="988">
        <v>2.025011E7</v>
      </c>
      <c r="C3221" s="988" t="s">
        <v>5286</v>
      </c>
      <c r="D3221" s="988">
        <v>1.0</v>
      </c>
      <c r="E3221" s="988">
        <v>2.0</v>
      </c>
    </row>
    <row r="3222">
      <c r="A3222" s="988" t="s">
        <v>5362</v>
      </c>
      <c r="B3222" s="988">
        <v>2.025011E7</v>
      </c>
      <c r="C3222" s="1063" t="s">
        <v>5245</v>
      </c>
      <c r="D3222" s="988">
        <v>1.0</v>
      </c>
      <c r="E3222" s="988">
        <v>1.0</v>
      </c>
    </row>
    <row r="3223">
      <c r="A3223" s="988" t="s">
        <v>5362</v>
      </c>
      <c r="B3223" s="988">
        <v>2.025011E7</v>
      </c>
      <c r="C3223" s="988" t="s">
        <v>5218</v>
      </c>
      <c r="D3223" s="988">
        <v>1.0</v>
      </c>
      <c r="E3223" s="988">
        <v>1.0</v>
      </c>
    </row>
    <row r="3224">
      <c r="A3224" s="988" t="s">
        <v>5362</v>
      </c>
      <c r="B3224" s="988">
        <v>2.0250113E7</v>
      </c>
      <c r="C3224" s="988" t="s">
        <v>5286</v>
      </c>
      <c r="D3224" s="988">
        <v>1.0</v>
      </c>
      <c r="E3224" s="988">
        <v>1.0</v>
      </c>
    </row>
    <row r="3225">
      <c r="A3225" s="988" t="s">
        <v>5362</v>
      </c>
      <c r="B3225" s="988">
        <v>2.0250114E7</v>
      </c>
      <c r="C3225" s="988" t="s">
        <v>5286</v>
      </c>
      <c r="D3225" s="988">
        <v>1.0</v>
      </c>
      <c r="E3225" s="988">
        <v>2.0</v>
      </c>
    </row>
    <row r="3226">
      <c r="A3226" s="988" t="s">
        <v>5362</v>
      </c>
      <c r="B3226" s="988">
        <v>2.0250115E7</v>
      </c>
      <c r="C3226" s="988" t="s">
        <v>5286</v>
      </c>
      <c r="D3226" s="988">
        <v>1.0</v>
      </c>
      <c r="E3226" s="988">
        <v>4.0</v>
      </c>
    </row>
    <row r="3227">
      <c r="A3227" s="988" t="s">
        <v>5362</v>
      </c>
      <c r="B3227" s="988">
        <v>2.0250116E7</v>
      </c>
      <c r="C3227" s="988" t="s">
        <v>5286</v>
      </c>
      <c r="D3227" s="988">
        <v>1.0</v>
      </c>
      <c r="E3227" s="988">
        <v>2.0</v>
      </c>
    </row>
    <row r="3228">
      <c r="A3228" s="988" t="s">
        <v>5362</v>
      </c>
      <c r="B3228" s="988">
        <v>2.0250117E7</v>
      </c>
      <c r="C3228" s="988" t="s">
        <v>5286</v>
      </c>
      <c r="D3228" s="988">
        <v>1.0</v>
      </c>
      <c r="E3228" s="988">
        <v>3.0</v>
      </c>
    </row>
    <row r="3229">
      <c r="A3229" s="988" t="s">
        <v>5362</v>
      </c>
      <c r="B3229" s="988">
        <v>2.0250119E7</v>
      </c>
      <c r="C3229" s="988" t="s">
        <v>5286</v>
      </c>
      <c r="D3229" s="988">
        <v>1.0</v>
      </c>
      <c r="E3229" s="988">
        <v>1.0</v>
      </c>
    </row>
    <row r="3230">
      <c r="A3230" s="988" t="s">
        <v>5362</v>
      </c>
      <c r="B3230" s="988">
        <v>2.025012E7</v>
      </c>
      <c r="C3230" s="988" t="s">
        <v>5286</v>
      </c>
      <c r="D3230" s="988">
        <v>1.0</v>
      </c>
      <c r="E3230" s="988">
        <v>1.0</v>
      </c>
    </row>
    <row r="3231">
      <c r="A3231" s="988" t="s">
        <v>5362</v>
      </c>
      <c r="B3231" s="988">
        <v>2.025012E7</v>
      </c>
      <c r="C3231" s="988" t="s">
        <v>5218</v>
      </c>
      <c r="D3231" s="988">
        <v>1.0</v>
      </c>
      <c r="E3231" s="988">
        <v>1.0</v>
      </c>
    </row>
    <row r="3232">
      <c r="A3232" s="988" t="s">
        <v>5362</v>
      </c>
      <c r="B3232" s="988">
        <v>2.0250121E7</v>
      </c>
      <c r="C3232" s="988" t="s">
        <v>5286</v>
      </c>
      <c r="D3232" s="988">
        <v>1.0</v>
      </c>
      <c r="E3232" s="988">
        <v>3.0</v>
      </c>
    </row>
    <row r="3233">
      <c r="A3233" s="988" t="s">
        <v>5362</v>
      </c>
      <c r="B3233" s="988">
        <v>2.0250121E7</v>
      </c>
      <c r="C3233" s="988" t="s">
        <v>5218</v>
      </c>
      <c r="D3233" s="988">
        <v>1.0</v>
      </c>
      <c r="E3233" s="988">
        <v>3.0</v>
      </c>
    </row>
    <row r="3234">
      <c r="A3234" s="988" t="s">
        <v>5362</v>
      </c>
      <c r="B3234" s="988">
        <v>2.0250122E7</v>
      </c>
      <c r="C3234" s="988" t="s">
        <v>5286</v>
      </c>
      <c r="D3234" s="988">
        <v>1.0</v>
      </c>
      <c r="E3234" s="988">
        <v>3.0</v>
      </c>
    </row>
    <row r="3235">
      <c r="A3235" s="988" t="s">
        <v>5362</v>
      </c>
      <c r="B3235" s="988">
        <v>2.0250123E7</v>
      </c>
      <c r="C3235" s="988" t="s">
        <v>5286</v>
      </c>
      <c r="D3235" s="988">
        <v>1.0</v>
      </c>
      <c r="E3235" s="988">
        <v>1.0</v>
      </c>
    </row>
    <row r="3236">
      <c r="A3236" s="988" t="s">
        <v>5362</v>
      </c>
      <c r="B3236" s="988">
        <v>2.0250124E7</v>
      </c>
      <c r="C3236" s="988" t="s">
        <v>5286</v>
      </c>
      <c r="D3236" s="988">
        <v>1.0</v>
      </c>
      <c r="E3236" s="988">
        <v>2.0</v>
      </c>
    </row>
    <row r="3237">
      <c r="A3237" s="988" t="s">
        <v>5362</v>
      </c>
      <c r="B3237" s="988">
        <v>2.0250125E7</v>
      </c>
      <c r="C3237" s="988" t="s">
        <v>5286</v>
      </c>
      <c r="D3237" s="988">
        <v>1.0</v>
      </c>
      <c r="E3237" s="988">
        <v>4.0</v>
      </c>
    </row>
    <row r="3238">
      <c r="A3238" s="988" t="s">
        <v>5362</v>
      </c>
      <c r="B3238" s="988">
        <v>2.0250127E7</v>
      </c>
      <c r="C3238" s="988" t="s">
        <v>5286</v>
      </c>
      <c r="D3238" s="988">
        <v>1.0</v>
      </c>
      <c r="E3238" s="988">
        <v>3.0</v>
      </c>
    </row>
    <row r="3239">
      <c r="A3239" s="988" t="s">
        <v>5362</v>
      </c>
      <c r="B3239" s="988">
        <v>2.0250128E7</v>
      </c>
      <c r="C3239" s="988" t="s">
        <v>5286</v>
      </c>
      <c r="D3239" s="988">
        <v>1.0</v>
      </c>
      <c r="E3239" s="988">
        <v>3.0</v>
      </c>
    </row>
    <row r="3240">
      <c r="A3240" s="988" t="s">
        <v>5362</v>
      </c>
      <c r="B3240" s="988">
        <v>2.0250129E7</v>
      </c>
      <c r="C3240" s="988" t="s">
        <v>5286</v>
      </c>
      <c r="D3240" s="988">
        <v>1.0</v>
      </c>
      <c r="E3240" s="988">
        <v>2.0</v>
      </c>
    </row>
    <row r="3241">
      <c r="A3241" s="988" t="s">
        <v>5362</v>
      </c>
      <c r="B3241" s="988">
        <v>2.025013E7</v>
      </c>
      <c r="C3241" s="988" t="s">
        <v>5286</v>
      </c>
      <c r="D3241" s="988">
        <v>1.0</v>
      </c>
      <c r="E3241" s="988">
        <v>3.0</v>
      </c>
    </row>
    <row r="3242">
      <c r="A3242" s="988" t="s">
        <v>5362</v>
      </c>
      <c r="B3242" s="988">
        <v>2.0250131E7</v>
      </c>
      <c r="C3242" s="988" t="s">
        <v>5286</v>
      </c>
      <c r="D3242" s="988">
        <v>1.0</v>
      </c>
      <c r="E3242" s="988">
        <v>4.0</v>
      </c>
    </row>
    <row r="3243">
      <c r="A3243" s="988" t="s">
        <v>5362</v>
      </c>
      <c r="B3243" s="988">
        <v>2.0250202E7</v>
      </c>
      <c r="C3243" s="988" t="s">
        <v>5286</v>
      </c>
      <c r="D3243" s="988">
        <v>1.0</v>
      </c>
      <c r="E3243" s="988">
        <v>1.0</v>
      </c>
    </row>
    <row r="3244">
      <c r="A3244" s="988" t="s">
        <v>5362</v>
      </c>
      <c r="B3244" s="988">
        <v>2.0250203E7</v>
      </c>
      <c r="C3244" s="988" t="s">
        <v>5286</v>
      </c>
      <c r="D3244" s="988">
        <v>1.0</v>
      </c>
      <c r="E3244" s="988">
        <v>2.0</v>
      </c>
    </row>
    <row r="3245">
      <c r="A3245" s="988" t="s">
        <v>5362</v>
      </c>
      <c r="B3245" s="988">
        <v>2.0250203E7</v>
      </c>
      <c r="C3245" s="1063" t="s">
        <v>5166</v>
      </c>
      <c r="D3245" s="988">
        <v>1.0</v>
      </c>
      <c r="E3245" s="988">
        <v>1.0</v>
      </c>
    </row>
    <row r="3246">
      <c r="A3246" s="988" t="s">
        <v>5362</v>
      </c>
      <c r="B3246" s="988">
        <v>2.0250204E7</v>
      </c>
      <c r="C3246" s="988" t="s">
        <v>5286</v>
      </c>
      <c r="D3246" s="988">
        <v>1.0</v>
      </c>
      <c r="E3246" s="988">
        <v>4.0</v>
      </c>
    </row>
    <row r="3247">
      <c r="A3247" s="988" t="s">
        <v>5362</v>
      </c>
      <c r="B3247" s="988">
        <v>2.0250204E7</v>
      </c>
      <c r="C3247" s="988" t="s">
        <v>164</v>
      </c>
      <c r="D3247" s="988">
        <v>1.0</v>
      </c>
      <c r="E3247" s="988">
        <v>1.0</v>
      </c>
    </row>
    <row r="3248">
      <c r="A3248" s="988" t="s">
        <v>5362</v>
      </c>
      <c r="B3248" s="988">
        <v>2.0250206E7</v>
      </c>
      <c r="C3248" s="988" t="s">
        <v>5286</v>
      </c>
      <c r="D3248" s="988">
        <v>1.0</v>
      </c>
      <c r="E3248" s="988">
        <v>5.0</v>
      </c>
    </row>
    <row r="3249">
      <c r="A3249" s="988" t="s">
        <v>5362</v>
      </c>
      <c r="B3249" s="988">
        <v>2.0250209E7</v>
      </c>
      <c r="C3249" s="988" t="s">
        <v>5286</v>
      </c>
      <c r="D3249" s="988">
        <v>1.0</v>
      </c>
      <c r="E3249" s="988">
        <v>2.0</v>
      </c>
    </row>
    <row r="3250">
      <c r="A3250" s="988" t="s">
        <v>5362</v>
      </c>
      <c r="B3250" s="988">
        <v>2.025021E7</v>
      </c>
      <c r="C3250" s="988" t="s">
        <v>5286</v>
      </c>
      <c r="D3250" s="988">
        <v>1.0</v>
      </c>
      <c r="E3250" s="988">
        <v>2.0</v>
      </c>
    </row>
    <row r="3251">
      <c r="A3251" s="988" t="s">
        <v>5362</v>
      </c>
      <c r="B3251" s="988">
        <v>2.0250211E7</v>
      </c>
      <c r="C3251" s="988" t="s">
        <v>5286</v>
      </c>
      <c r="D3251" s="988">
        <v>1.0</v>
      </c>
      <c r="E3251" s="988">
        <v>7.0</v>
      </c>
    </row>
    <row r="3252">
      <c r="A3252" s="988" t="s">
        <v>5362</v>
      </c>
      <c r="B3252" s="988">
        <v>2.0250211E7</v>
      </c>
      <c r="C3252" s="1063" t="s">
        <v>5297</v>
      </c>
      <c r="D3252" s="988">
        <v>1.0</v>
      </c>
      <c r="E3252" s="988">
        <v>1.0</v>
      </c>
    </row>
    <row r="3253">
      <c r="A3253" s="988" t="s">
        <v>5362</v>
      </c>
      <c r="B3253" s="988">
        <v>2.0250212E7</v>
      </c>
      <c r="C3253" s="988" t="s">
        <v>5286</v>
      </c>
      <c r="D3253" s="988">
        <v>1.0</v>
      </c>
      <c r="E3253" s="988">
        <v>2.0</v>
      </c>
    </row>
    <row r="3254">
      <c r="A3254" s="988" t="s">
        <v>5362</v>
      </c>
      <c r="B3254" s="988">
        <v>2.0250213E7</v>
      </c>
      <c r="C3254" s="988" t="s">
        <v>5286</v>
      </c>
      <c r="D3254" s="988">
        <v>1.0</v>
      </c>
      <c r="E3254" s="988">
        <v>5.0</v>
      </c>
    </row>
    <row r="3255">
      <c r="A3255" s="988" t="s">
        <v>5362</v>
      </c>
      <c r="B3255" s="988">
        <v>2.0250213E7</v>
      </c>
      <c r="C3255" s="1063" t="s">
        <v>5178</v>
      </c>
      <c r="D3255" s="988">
        <v>1.0</v>
      </c>
      <c r="E3255" s="988">
        <v>1.0</v>
      </c>
    </row>
    <row r="3256">
      <c r="A3256" s="988" t="s">
        <v>5362</v>
      </c>
      <c r="B3256" s="988">
        <v>2.0250214E7</v>
      </c>
      <c r="C3256" s="988" t="s">
        <v>5286</v>
      </c>
      <c r="D3256" s="988">
        <v>1.0</v>
      </c>
      <c r="E3256" s="988">
        <v>6.0</v>
      </c>
    </row>
    <row r="3257">
      <c r="A3257" s="988" t="s">
        <v>5362</v>
      </c>
      <c r="B3257" s="988">
        <v>2.0250215E7</v>
      </c>
      <c r="C3257" s="988" t="s">
        <v>5286</v>
      </c>
      <c r="D3257" s="988">
        <v>1.0</v>
      </c>
      <c r="E3257" s="988">
        <v>2.0</v>
      </c>
    </row>
    <row r="3258">
      <c r="A3258" s="988" t="s">
        <v>5362</v>
      </c>
      <c r="B3258" s="988">
        <v>2.0250215E7</v>
      </c>
      <c r="C3258" s="988" t="s">
        <v>164</v>
      </c>
      <c r="D3258" s="988">
        <v>1.0</v>
      </c>
      <c r="E3258" s="988">
        <v>1.0</v>
      </c>
    </row>
    <row r="3259">
      <c r="A3259" s="988" t="s">
        <v>5362</v>
      </c>
      <c r="B3259" s="988">
        <v>2.0250216E7</v>
      </c>
      <c r="C3259" s="988" t="s">
        <v>5286</v>
      </c>
      <c r="D3259" s="988">
        <v>1.0</v>
      </c>
      <c r="E3259" s="988">
        <v>1.0</v>
      </c>
    </row>
    <row r="3260">
      <c r="A3260" s="988" t="s">
        <v>5362</v>
      </c>
      <c r="B3260" s="988">
        <v>2.0250218E7</v>
      </c>
      <c r="C3260" s="988" t="s">
        <v>5286</v>
      </c>
      <c r="D3260" s="988">
        <v>1.0</v>
      </c>
      <c r="E3260" s="988">
        <v>4.0</v>
      </c>
    </row>
    <row r="3261">
      <c r="A3261" s="988" t="s">
        <v>5362</v>
      </c>
      <c r="B3261" s="988">
        <v>2.0250218E7</v>
      </c>
      <c r="C3261" s="988" t="s">
        <v>164</v>
      </c>
      <c r="D3261" s="988">
        <v>1.0</v>
      </c>
      <c r="E3261" s="988">
        <v>2.0</v>
      </c>
    </row>
    <row r="3262">
      <c r="A3262" s="988" t="s">
        <v>5362</v>
      </c>
      <c r="B3262" s="988">
        <v>2.0250219E7</v>
      </c>
      <c r="C3262" s="988" t="s">
        <v>5286</v>
      </c>
      <c r="D3262" s="988">
        <v>1.0</v>
      </c>
      <c r="E3262" s="988">
        <v>20.0</v>
      </c>
    </row>
    <row r="3263">
      <c r="A3263" s="988" t="s">
        <v>5362</v>
      </c>
      <c r="B3263" s="988">
        <v>2.0250219E7</v>
      </c>
      <c r="C3263" s="988" t="s">
        <v>164</v>
      </c>
      <c r="D3263" s="988">
        <v>1.0</v>
      </c>
      <c r="E3263" s="988">
        <v>1.0</v>
      </c>
    </row>
    <row r="3264">
      <c r="A3264" s="988" t="s">
        <v>5362</v>
      </c>
      <c r="B3264" s="988">
        <v>2.025022E7</v>
      </c>
      <c r="C3264" s="988" t="s">
        <v>5286</v>
      </c>
      <c r="D3264" s="988">
        <v>1.0</v>
      </c>
      <c r="E3264" s="988">
        <v>3.0</v>
      </c>
    </row>
    <row r="3265">
      <c r="A3265" s="988" t="s">
        <v>5362</v>
      </c>
      <c r="B3265" s="988">
        <v>2.025022E7</v>
      </c>
      <c r="C3265" s="988" t="s">
        <v>164</v>
      </c>
      <c r="D3265" s="988">
        <v>1.0</v>
      </c>
      <c r="E3265" s="988">
        <v>1.0</v>
      </c>
    </row>
    <row r="3266">
      <c r="A3266" s="988" t="s">
        <v>5362</v>
      </c>
      <c r="B3266" s="988">
        <v>2.0250221E7</v>
      </c>
      <c r="C3266" s="988" t="s">
        <v>5286</v>
      </c>
      <c r="D3266" s="988">
        <v>1.0</v>
      </c>
      <c r="E3266" s="988">
        <v>3.0</v>
      </c>
    </row>
    <row r="3267">
      <c r="A3267" s="988" t="s">
        <v>5362</v>
      </c>
      <c r="B3267" s="988">
        <v>2.0250222E7</v>
      </c>
      <c r="C3267" s="988" t="s">
        <v>5286</v>
      </c>
      <c r="D3267" s="988">
        <v>1.0</v>
      </c>
      <c r="E3267" s="988">
        <v>1.0</v>
      </c>
    </row>
    <row r="3268">
      <c r="A3268" s="988" t="s">
        <v>5362</v>
      </c>
      <c r="B3268" s="988">
        <v>2.0250223E7</v>
      </c>
      <c r="C3268" s="988" t="s">
        <v>5286</v>
      </c>
      <c r="D3268" s="988">
        <v>1.0</v>
      </c>
      <c r="E3268" s="988">
        <v>3.0</v>
      </c>
    </row>
    <row r="3269">
      <c r="A3269" s="988" t="s">
        <v>5362</v>
      </c>
      <c r="B3269" s="988">
        <v>2.0250224E7</v>
      </c>
      <c r="C3269" s="988" t="s">
        <v>5286</v>
      </c>
      <c r="D3269" s="988">
        <v>1.0</v>
      </c>
      <c r="E3269" s="988">
        <v>1.0</v>
      </c>
    </row>
    <row r="3270">
      <c r="A3270" s="988" t="s">
        <v>5362</v>
      </c>
      <c r="B3270" s="988">
        <v>2.0250224E7</v>
      </c>
      <c r="C3270" s="1063" t="s">
        <v>5189</v>
      </c>
      <c r="D3270" s="988">
        <v>1.0</v>
      </c>
      <c r="E3270" s="988">
        <v>1.0</v>
      </c>
    </row>
    <row r="3271">
      <c r="A3271" s="988" t="s">
        <v>5362</v>
      </c>
      <c r="B3271" s="988">
        <v>2.0250225E7</v>
      </c>
      <c r="C3271" s="988" t="s">
        <v>5286</v>
      </c>
      <c r="D3271" s="988">
        <v>1.0</v>
      </c>
      <c r="E3271" s="988">
        <v>5.0</v>
      </c>
    </row>
    <row r="3272">
      <c r="A3272" s="988" t="s">
        <v>5362</v>
      </c>
      <c r="B3272" s="988">
        <v>2.0250225E7</v>
      </c>
      <c r="C3272" s="988" t="s">
        <v>164</v>
      </c>
      <c r="D3272" s="988">
        <v>1.0</v>
      </c>
      <c r="E3272" s="988">
        <v>1.0</v>
      </c>
    </row>
    <row r="3273">
      <c r="A3273" s="988" t="s">
        <v>5362</v>
      </c>
      <c r="B3273" s="988">
        <v>2.0250226E7</v>
      </c>
      <c r="C3273" s="988" t="s">
        <v>5286</v>
      </c>
      <c r="D3273" s="988">
        <v>1.0</v>
      </c>
      <c r="E3273" s="988">
        <v>5.0</v>
      </c>
    </row>
    <row r="3274">
      <c r="A3274" s="988" t="s">
        <v>5362</v>
      </c>
      <c r="B3274" s="988">
        <v>2.0250226E7</v>
      </c>
      <c r="C3274" s="1063" t="s">
        <v>5166</v>
      </c>
      <c r="D3274" s="988">
        <v>1.0</v>
      </c>
      <c r="E3274" s="988">
        <v>1.0</v>
      </c>
    </row>
    <row r="3275">
      <c r="A3275" s="988" t="s">
        <v>5362</v>
      </c>
      <c r="B3275" s="988">
        <v>2.0250226E7</v>
      </c>
      <c r="C3275" s="1063" t="s">
        <v>5210</v>
      </c>
      <c r="D3275" s="988">
        <v>1.0</v>
      </c>
      <c r="E3275" s="988">
        <v>1.0</v>
      </c>
    </row>
    <row r="3276">
      <c r="A3276" s="988" t="s">
        <v>5362</v>
      </c>
      <c r="B3276" s="988">
        <v>2.0250227E7</v>
      </c>
      <c r="C3276" s="988" t="s">
        <v>5286</v>
      </c>
      <c r="D3276" s="988">
        <v>1.0</v>
      </c>
      <c r="E3276" s="988">
        <v>5.0</v>
      </c>
    </row>
    <row r="3277">
      <c r="A3277" s="988" t="s">
        <v>5362</v>
      </c>
      <c r="B3277" s="988">
        <v>2.0250228E7</v>
      </c>
      <c r="C3277" s="988" t="s">
        <v>5286</v>
      </c>
      <c r="D3277" s="988">
        <v>1.0</v>
      </c>
      <c r="E3277" s="988">
        <v>2.0</v>
      </c>
    </row>
    <row r="3278">
      <c r="A3278" s="988" t="s">
        <v>5362</v>
      </c>
      <c r="B3278" s="988">
        <v>2.0250228E7</v>
      </c>
      <c r="C3278" s="988" t="s">
        <v>164</v>
      </c>
      <c r="D3278" s="988">
        <v>1.0</v>
      </c>
      <c r="E3278" s="988">
        <v>1.0</v>
      </c>
    </row>
    <row r="3279">
      <c r="A3279" s="988" t="s">
        <v>5362</v>
      </c>
      <c r="B3279" s="988">
        <v>2.0250228E7</v>
      </c>
      <c r="C3279" s="988" t="s">
        <v>5218</v>
      </c>
      <c r="D3279" s="988">
        <v>1.0</v>
      </c>
      <c r="E3279" s="988">
        <v>1.0</v>
      </c>
    </row>
    <row r="3280">
      <c r="A3280" s="988" t="s">
        <v>5362</v>
      </c>
      <c r="B3280" s="988">
        <v>2.0250301E7</v>
      </c>
      <c r="C3280" s="988" t="s">
        <v>5286</v>
      </c>
      <c r="D3280" s="988">
        <v>1.0</v>
      </c>
      <c r="E3280" s="988">
        <v>1.0</v>
      </c>
    </row>
    <row r="3281">
      <c r="A3281" s="988" t="s">
        <v>5362</v>
      </c>
      <c r="B3281" s="988">
        <v>2.0250304E7</v>
      </c>
      <c r="C3281" s="988" t="s">
        <v>5286</v>
      </c>
      <c r="D3281" s="988">
        <v>1.0</v>
      </c>
      <c r="E3281" s="988">
        <v>3.0</v>
      </c>
    </row>
    <row r="3282">
      <c r="A3282" s="988" t="s">
        <v>5362</v>
      </c>
      <c r="B3282" s="988">
        <v>2.0250304E7</v>
      </c>
      <c r="C3282" s="988" t="s">
        <v>164</v>
      </c>
      <c r="D3282" s="988">
        <v>1.0</v>
      </c>
      <c r="E3282" s="988">
        <v>1.0</v>
      </c>
    </row>
    <row r="3283">
      <c r="A3283" s="988" t="s">
        <v>5362</v>
      </c>
      <c r="B3283" s="988">
        <v>2.0250305E7</v>
      </c>
      <c r="C3283" s="988" t="s">
        <v>5286</v>
      </c>
      <c r="D3283" s="988">
        <v>1.0</v>
      </c>
      <c r="E3283" s="988">
        <v>5.0</v>
      </c>
    </row>
    <row r="3284">
      <c r="A3284" s="988" t="s">
        <v>5362</v>
      </c>
      <c r="B3284" s="988">
        <v>2.0250305E7</v>
      </c>
      <c r="C3284" s="988" t="s">
        <v>5218</v>
      </c>
      <c r="D3284" s="988">
        <v>1.0</v>
      </c>
      <c r="E3284" s="988">
        <v>3.0</v>
      </c>
    </row>
    <row r="3285">
      <c r="A3285" s="988" t="s">
        <v>5362</v>
      </c>
      <c r="B3285" s="988">
        <v>2.0250306E7</v>
      </c>
      <c r="C3285" s="988" t="s">
        <v>5286</v>
      </c>
      <c r="D3285" s="988">
        <v>1.0</v>
      </c>
      <c r="E3285" s="988">
        <v>8.0</v>
      </c>
    </row>
    <row r="3286">
      <c r="A3286" s="988" t="s">
        <v>5362</v>
      </c>
      <c r="B3286" s="988">
        <v>2.0250306E7</v>
      </c>
      <c r="C3286" s="988" t="s">
        <v>164</v>
      </c>
      <c r="D3286" s="988">
        <v>1.0</v>
      </c>
      <c r="E3286" s="988">
        <v>1.0</v>
      </c>
    </row>
    <row r="3287">
      <c r="A3287" s="988" t="s">
        <v>5362</v>
      </c>
      <c r="B3287" s="988">
        <v>2.0250307E7</v>
      </c>
      <c r="C3287" s="988" t="s">
        <v>5286</v>
      </c>
      <c r="D3287" s="988">
        <v>1.0</v>
      </c>
      <c r="E3287" s="988">
        <v>3.0</v>
      </c>
    </row>
    <row r="3288">
      <c r="A3288" s="988" t="s">
        <v>5362</v>
      </c>
      <c r="B3288" s="988">
        <v>2.025031E7</v>
      </c>
      <c r="C3288" s="988" t="s">
        <v>5286</v>
      </c>
      <c r="D3288" s="988">
        <v>1.0</v>
      </c>
      <c r="E3288" s="988">
        <v>3.0</v>
      </c>
    </row>
    <row r="3289">
      <c r="A3289" s="988" t="s">
        <v>5362</v>
      </c>
      <c r="B3289" s="988">
        <v>2.0250311E7</v>
      </c>
      <c r="C3289" s="988" t="s">
        <v>5286</v>
      </c>
      <c r="D3289" s="988">
        <v>1.0</v>
      </c>
      <c r="E3289" s="988">
        <v>5.0</v>
      </c>
    </row>
    <row r="3290">
      <c r="A3290" s="988" t="s">
        <v>5362</v>
      </c>
      <c r="B3290" s="988">
        <v>2.0250311E7</v>
      </c>
      <c r="C3290" s="988" t="s">
        <v>164</v>
      </c>
      <c r="D3290" s="988">
        <v>1.0</v>
      </c>
      <c r="E3290" s="988">
        <v>1.0</v>
      </c>
    </row>
    <row r="3291">
      <c r="A3291" s="988" t="s">
        <v>5362</v>
      </c>
      <c r="B3291" s="988">
        <v>2.0250312E7</v>
      </c>
      <c r="C3291" s="988" t="s">
        <v>5286</v>
      </c>
      <c r="D3291" s="988">
        <v>1.0</v>
      </c>
      <c r="E3291" s="988">
        <v>8.0</v>
      </c>
    </row>
    <row r="3292">
      <c r="A3292" s="988" t="s">
        <v>5362</v>
      </c>
      <c r="B3292" s="988">
        <v>2.0250312E7</v>
      </c>
      <c r="C3292" s="988" t="s">
        <v>164</v>
      </c>
      <c r="D3292" s="988">
        <v>1.0</v>
      </c>
      <c r="E3292" s="988">
        <v>1.0</v>
      </c>
    </row>
    <row r="3293">
      <c r="A3293" s="988" t="s">
        <v>5362</v>
      </c>
      <c r="B3293" s="988">
        <v>2.0250313E7</v>
      </c>
      <c r="C3293" s="988" t="s">
        <v>164</v>
      </c>
      <c r="D3293" s="988">
        <v>1.0</v>
      </c>
      <c r="E3293" s="988">
        <v>1.0</v>
      </c>
    </row>
    <row r="3294">
      <c r="A3294" s="988" t="s">
        <v>5362</v>
      </c>
      <c r="B3294" s="988">
        <v>2.0250314E7</v>
      </c>
      <c r="C3294" s="988" t="s">
        <v>5286</v>
      </c>
      <c r="D3294" s="988">
        <v>1.0</v>
      </c>
      <c r="E3294" s="988">
        <v>8.0</v>
      </c>
    </row>
    <row r="3295">
      <c r="A3295" s="988" t="s">
        <v>5362</v>
      </c>
      <c r="B3295" s="988">
        <v>2.0250315E7</v>
      </c>
      <c r="C3295" s="988" t="s">
        <v>5286</v>
      </c>
      <c r="D3295" s="988">
        <v>1.0</v>
      </c>
      <c r="E3295" s="988">
        <v>6.0</v>
      </c>
    </row>
    <row r="3296">
      <c r="A3296" s="988" t="s">
        <v>5362</v>
      </c>
      <c r="B3296" s="988">
        <v>2.0250316E7</v>
      </c>
      <c r="C3296" s="988" t="s">
        <v>5286</v>
      </c>
      <c r="D3296" s="988">
        <v>1.0</v>
      </c>
      <c r="E3296" s="988">
        <v>4.0</v>
      </c>
    </row>
    <row r="3297">
      <c r="A3297" s="988" t="s">
        <v>5362</v>
      </c>
      <c r="B3297" s="988">
        <v>2.0250317E7</v>
      </c>
      <c r="C3297" s="988" t="s">
        <v>5286</v>
      </c>
      <c r="D3297" s="988">
        <v>1.0</v>
      </c>
      <c r="E3297" s="988">
        <v>4.0</v>
      </c>
    </row>
    <row r="3298">
      <c r="A3298" s="988" t="s">
        <v>5362</v>
      </c>
      <c r="B3298" s="988">
        <v>2.0250318E7</v>
      </c>
      <c r="C3298" s="988" t="s">
        <v>5286</v>
      </c>
      <c r="D3298" s="988">
        <v>1.0</v>
      </c>
      <c r="E3298" s="988">
        <v>3.0</v>
      </c>
    </row>
    <row r="3299">
      <c r="A3299" s="988" t="s">
        <v>5362</v>
      </c>
      <c r="B3299" s="988">
        <v>2.0250318E7</v>
      </c>
      <c r="C3299" s="988" t="s">
        <v>5218</v>
      </c>
      <c r="D3299" s="988">
        <v>1.0</v>
      </c>
      <c r="E3299" s="988">
        <v>1.0</v>
      </c>
    </row>
    <row r="3300">
      <c r="A3300" s="988" t="s">
        <v>5362</v>
      </c>
      <c r="B3300" s="988">
        <v>2.0250319E7</v>
      </c>
      <c r="C3300" s="988" t="s">
        <v>5286</v>
      </c>
      <c r="D3300" s="988">
        <v>1.0</v>
      </c>
      <c r="E3300" s="988">
        <v>8.0</v>
      </c>
    </row>
    <row r="3301">
      <c r="A3301" s="988" t="s">
        <v>5362</v>
      </c>
      <c r="B3301" s="988">
        <v>2.0250319E7</v>
      </c>
      <c r="C3301" s="1063" t="s">
        <v>5137</v>
      </c>
      <c r="D3301" s="988">
        <v>1.0</v>
      </c>
      <c r="E3301" s="988">
        <v>1.0</v>
      </c>
    </row>
    <row r="3302">
      <c r="A3302" s="988" t="s">
        <v>5362</v>
      </c>
      <c r="B3302" s="988">
        <v>2.025032E7</v>
      </c>
      <c r="C3302" s="988" t="s">
        <v>5218</v>
      </c>
      <c r="D3302" s="988">
        <v>1.0</v>
      </c>
      <c r="E3302" s="988">
        <v>1.0</v>
      </c>
    </row>
    <row r="3303">
      <c r="A3303" s="988" t="s">
        <v>5362</v>
      </c>
      <c r="B3303" s="988">
        <v>2.0250321E7</v>
      </c>
      <c r="C3303" s="988" t="s">
        <v>5286</v>
      </c>
      <c r="D3303" s="988">
        <v>1.0</v>
      </c>
      <c r="E3303" s="988">
        <v>2.0</v>
      </c>
    </row>
    <row r="3304">
      <c r="A3304" s="988" t="s">
        <v>5362</v>
      </c>
      <c r="B3304" s="988">
        <v>2.0250321E7</v>
      </c>
      <c r="C3304" s="988" t="s">
        <v>5218</v>
      </c>
      <c r="D3304" s="988">
        <v>1.0</v>
      </c>
      <c r="E3304" s="988">
        <v>2.0</v>
      </c>
    </row>
    <row r="3305">
      <c r="A3305" s="988" t="s">
        <v>5362</v>
      </c>
      <c r="B3305" s="988">
        <v>2.0250322E7</v>
      </c>
      <c r="C3305" s="988" t="s">
        <v>5286</v>
      </c>
      <c r="D3305" s="988">
        <v>1.0</v>
      </c>
      <c r="E3305" s="988">
        <v>3.0</v>
      </c>
    </row>
    <row r="3306">
      <c r="A3306" s="988" t="s">
        <v>5362</v>
      </c>
      <c r="B3306" s="988">
        <v>2.0250323E7</v>
      </c>
      <c r="C3306" s="988" t="s">
        <v>5286</v>
      </c>
      <c r="D3306" s="988">
        <v>1.0</v>
      </c>
      <c r="E3306" s="988">
        <v>2.0</v>
      </c>
    </row>
    <row r="3307">
      <c r="A3307" s="988" t="s">
        <v>5362</v>
      </c>
      <c r="B3307" s="988">
        <v>2.0250324E7</v>
      </c>
      <c r="C3307" s="988" t="s">
        <v>5286</v>
      </c>
      <c r="D3307" s="988">
        <v>1.0</v>
      </c>
      <c r="E3307" s="988">
        <v>4.0</v>
      </c>
    </row>
    <row r="3308">
      <c r="A3308" s="988" t="s">
        <v>5362</v>
      </c>
      <c r="B3308" s="988">
        <v>2.0250324E7</v>
      </c>
      <c r="C3308" s="1063" t="s">
        <v>5216</v>
      </c>
      <c r="D3308" s="988">
        <v>1.0</v>
      </c>
      <c r="E3308" s="988">
        <v>1.0</v>
      </c>
    </row>
    <row r="3309">
      <c r="A3309" s="988" t="s">
        <v>5362</v>
      </c>
      <c r="B3309" s="988">
        <v>2.0250325E7</v>
      </c>
      <c r="C3309" s="1063" t="s">
        <v>5146</v>
      </c>
      <c r="D3309" s="988">
        <v>1.0</v>
      </c>
      <c r="E3309" s="988">
        <v>1.0</v>
      </c>
    </row>
    <row r="3310">
      <c r="A3310" s="988" t="s">
        <v>5362</v>
      </c>
      <c r="B3310" s="988">
        <v>2.0250325E7</v>
      </c>
      <c r="C3310" s="1063" t="s">
        <v>5166</v>
      </c>
      <c r="D3310" s="988">
        <v>1.0</v>
      </c>
      <c r="E3310" s="988">
        <v>1.0</v>
      </c>
    </row>
    <row r="3311">
      <c r="A3311" s="988" t="s">
        <v>5362</v>
      </c>
      <c r="B3311" s="988">
        <v>2.0250326E7</v>
      </c>
      <c r="C3311" s="988" t="s">
        <v>5286</v>
      </c>
      <c r="D3311" s="988">
        <v>1.0</v>
      </c>
      <c r="E3311" s="988">
        <v>7.0</v>
      </c>
    </row>
    <row r="3312">
      <c r="A3312" s="988" t="s">
        <v>5362</v>
      </c>
      <c r="B3312" s="988">
        <v>2.0250327E7</v>
      </c>
      <c r="C3312" s="988" t="s">
        <v>5286</v>
      </c>
      <c r="D3312" s="988">
        <v>1.0</v>
      </c>
      <c r="E3312" s="988">
        <v>3.0</v>
      </c>
    </row>
    <row r="3313">
      <c r="A3313" s="988" t="s">
        <v>5362</v>
      </c>
      <c r="B3313" s="988">
        <v>2.0250328E7</v>
      </c>
      <c r="C3313" s="988" t="s">
        <v>5286</v>
      </c>
      <c r="D3313" s="988">
        <v>1.0</v>
      </c>
      <c r="E3313" s="988">
        <v>3.0</v>
      </c>
    </row>
    <row r="3314">
      <c r="A3314" s="988" t="s">
        <v>5362</v>
      </c>
      <c r="B3314" s="988">
        <v>2.0250328E7</v>
      </c>
      <c r="C3314" s="1063" t="s">
        <v>5146</v>
      </c>
      <c r="D3314" s="988">
        <v>1.0</v>
      </c>
      <c r="E3314" s="988">
        <v>1.0</v>
      </c>
    </row>
    <row r="3315">
      <c r="A3315" s="988" t="s">
        <v>5362</v>
      </c>
      <c r="B3315" s="988">
        <v>2.0250328E7</v>
      </c>
      <c r="C3315" s="1063" t="s">
        <v>5178</v>
      </c>
      <c r="D3315" s="988">
        <v>1.0</v>
      </c>
      <c r="E3315" s="988">
        <v>1.0</v>
      </c>
    </row>
    <row r="3316">
      <c r="A3316" s="988" t="s">
        <v>5362</v>
      </c>
      <c r="B3316" s="988">
        <v>2.0250329E7</v>
      </c>
      <c r="C3316" s="988" t="s">
        <v>5286</v>
      </c>
      <c r="D3316" s="988">
        <v>1.0</v>
      </c>
      <c r="E3316" s="988">
        <v>2.0</v>
      </c>
    </row>
    <row r="3317">
      <c r="A3317" s="988" t="s">
        <v>5362</v>
      </c>
      <c r="B3317" s="988">
        <v>2.0250329E7</v>
      </c>
      <c r="C3317" s="988" t="s">
        <v>164</v>
      </c>
      <c r="D3317" s="988">
        <v>1.0</v>
      </c>
      <c r="E3317" s="988">
        <v>1.0</v>
      </c>
    </row>
    <row r="3318">
      <c r="A3318" s="988" t="s">
        <v>5362</v>
      </c>
      <c r="B3318" s="988">
        <v>2.025033E7</v>
      </c>
      <c r="C3318" s="988" t="s">
        <v>5286</v>
      </c>
      <c r="D3318" s="988">
        <v>1.0</v>
      </c>
      <c r="E3318" s="988">
        <v>2.0</v>
      </c>
    </row>
    <row r="3319">
      <c r="A3319" s="988" t="s">
        <v>5362</v>
      </c>
      <c r="B3319" s="988">
        <v>2.025033E7</v>
      </c>
      <c r="C3319" s="988" t="s">
        <v>5218</v>
      </c>
      <c r="D3319" s="988">
        <v>1.0</v>
      </c>
      <c r="E3319" s="988">
        <v>1.0</v>
      </c>
    </row>
    <row r="3320">
      <c r="A3320" s="988" t="s">
        <v>5362</v>
      </c>
      <c r="B3320" s="988">
        <v>2.0250331E7</v>
      </c>
      <c r="C3320" s="988" t="s">
        <v>5286</v>
      </c>
      <c r="D3320" s="988">
        <v>1.0</v>
      </c>
      <c r="E3320" s="988">
        <v>6.0</v>
      </c>
    </row>
    <row r="3321">
      <c r="A3321" s="988" t="s">
        <v>5362</v>
      </c>
      <c r="B3321" s="988">
        <v>2.0250331E7</v>
      </c>
      <c r="C3321" s="988" t="s">
        <v>5218</v>
      </c>
      <c r="D3321" s="988">
        <v>1.0</v>
      </c>
      <c r="E3321" s="988">
        <v>2.0</v>
      </c>
    </row>
    <row r="3322">
      <c r="A3322" s="988" t="s">
        <v>5362</v>
      </c>
      <c r="B3322" s="988">
        <v>2.0250402E7</v>
      </c>
      <c r="C3322" s="988" t="s">
        <v>5286</v>
      </c>
      <c r="D3322" s="988">
        <v>1.0</v>
      </c>
      <c r="E3322" s="988">
        <v>1.0</v>
      </c>
    </row>
    <row r="3323">
      <c r="A3323" s="988" t="s">
        <v>5362</v>
      </c>
      <c r="B3323" s="988">
        <v>2.0250403E7</v>
      </c>
      <c r="C3323" s="988" t="s">
        <v>5286</v>
      </c>
      <c r="D3323" s="988">
        <v>1.0</v>
      </c>
      <c r="E3323" s="988">
        <v>4.0</v>
      </c>
    </row>
    <row r="3324">
      <c r="A3324" s="988" t="s">
        <v>5362</v>
      </c>
      <c r="B3324" s="988">
        <v>2.0250403E7</v>
      </c>
      <c r="C3324" s="988" t="s">
        <v>164</v>
      </c>
      <c r="D3324" s="988">
        <v>1.0</v>
      </c>
      <c r="E3324" s="988">
        <v>1.0</v>
      </c>
    </row>
    <row r="3325">
      <c r="A3325" s="988" t="s">
        <v>5362</v>
      </c>
      <c r="B3325" s="988">
        <v>2.0250404E7</v>
      </c>
      <c r="C3325" s="988" t="s">
        <v>5286</v>
      </c>
      <c r="D3325" s="988">
        <v>1.0</v>
      </c>
      <c r="E3325" s="988">
        <v>3.0</v>
      </c>
    </row>
    <row r="3326">
      <c r="A3326" s="988" t="s">
        <v>5362</v>
      </c>
      <c r="B3326" s="988">
        <v>2.0250404E7</v>
      </c>
      <c r="C3326" s="988" t="s">
        <v>164</v>
      </c>
      <c r="D3326" s="988">
        <v>1.0</v>
      </c>
      <c r="E3326" s="988">
        <v>1.0</v>
      </c>
    </row>
    <row r="3327">
      <c r="A3327" s="988" t="s">
        <v>5362</v>
      </c>
      <c r="B3327" s="988">
        <v>2.0250405E7</v>
      </c>
      <c r="C3327" s="988" t="s">
        <v>5286</v>
      </c>
      <c r="D3327" s="988">
        <v>1.0</v>
      </c>
      <c r="E3327" s="988">
        <v>2.0</v>
      </c>
    </row>
    <row r="3328">
      <c r="A3328" s="988" t="s">
        <v>5362</v>
      </c>
      <c r="B3328" s="988">
        <v>2.0250405E7</v>
      </c>
      <c r="C3328" s="988" t="s">
        <v>164</v>
      </c>
      <c r="D3328" s="988">
        <v>1.0</v>
      </c>
      <c r="E3328" s="988">
        <v>1.0</v>
      </c>
    </row>
    <row r="3329">
      <c r="A3329" s="988" t="s">
        <v>5362</v>
      </c>
      <c r="B3329" s="988">
        <v>2.0250406E7</v>
      </c>
      <c r="C3329" s="988" t="s">
        <v>5286</v>
      </c>
      <c r="D3329" s="988">
        <v>1.0</v>
      </c>
      <c r="E3329" s="988">
        <v>1.0</v>
      </c>
    </row>
    <row r="3330">
      <c r="A3330" s="988" t="s">
        <v>5362</v>
      </c>
      <c r="B3330" s="988">
        <v>2.0250407E7</v>
      </c>
      <c r="C3330" s="988" t="s">
        <v>5286</v>
      </c>
      <c r="D3330" s="988">
        <v>1.0</v>
      </c>
      <c r="E3330" s="988">
        <v>2.0</v>
      </c>
    </row>
    <row r="3331">
      <c r="A3331" s="988" t="s">
        <v>5362</v>
      </c>
      <c r="B3331" s="988">
        <v>2.0250408E7</v>
      </c>
      <c r="C3331" s="988" t="s">
        <v>5286</v>
      </c>
      <c r="D3331" s="988">
        <v>1.0</v>
      </c>
      <c r="E3331" s="988">
        <v>1.0</v>
      </c>
    </row>
    <row r="3332">
      <c r="A3332" s="988" t="s">
        <v>5362</v>
      </c>
      <c r="B3332" s="988">
        <v>2.0250409E7</v>
      </c>
      <c r="C3332" s="988" t="s">
        <v>5286</v>
      </c>
      <c r="D3332" s="988">
        <v>1.0</v>
      </c>
      <c r="E3332" s="988">
        <v>3.0</v>
      </c>
    </row>
    <row r="3333">
      <c r="A3333" s="988" t="s">
        <v>5362</v>
      </c>
      <c r="B3333" s="988">
        <v>2.0250409E7</v>
      </c>
      <c r="C3333" s="988" t="s">
        <v>164</v>
      </c>
      <c r="D3333" s="988">
        <v>1.0</v>
      </c>
      <c r="E3333" s="988">
        <v>1.0</v>
      </c>
    </row>
    <row r="3334">
      <c r="A3334" s="988" t="s">
        <v>5362</v>
      </c>
      <c r="B3334" s="988">
        <v>2.025041E7</v>
      </c>
      <c r="C3334" s="988" t="s">
        <v>5286</v>
      </c>
      <c r="D3334" s="988">
        <v>1.0</v>
      </c>
      <c r="E3334" s="988">
        <v>7.0</v>
      </c>
    </row>
    <row r="3335">
      <c r="A3335" s="988" t="s">
        <v>5362</v>
      </c>
      <c r="B3335" s="988">
        <v>2.0250411E7</v>
      </c>
      <c r="C3335" s="988" t="s">
        <v>5286</v>
      </c>
      <c r="D3335" s="988">
        <v>1.0</v>
      </c>
      <c r="E3335" s="988">
        <v>2.0</v>
      </c>
    </row>
    <row r="3336">
      <c r="A3336" s="988" t="s">
        <v>5362</v>
      </c>
      <c r="B3336" s="988">
        <v>2.0250411E7</v>
      </c>
      <c r="C3336" s="988" t="s">
        <v>5218</v>
      </c>
      <c r="D3336" s="988">
        <v>1.0</v>
      </c>
      <c r="E3336" s="988">
        <v>1.0</v>
      </c>
    </row>
    <row r="3337">
      <c r="A3337" s="988" t="s">
        <v>5362</v>
      </c>
      <c r="B3337" s="988">
        <v>2.0250412E7</v>
      </c>
      <c r="C3337" s="988" t="s">
        <v>5286</v>
      </c>
      <c r="D3337" s="988">
        <v>1.0</v>
      </c>
      <c r="E3337" s="988">
        <v>3.0</v>
      </c>
    </row>
    <row r="3338">
      <c r="A3338" s="988" t="s">
        <v>5362</v>
      </c>
      <c r="B3338" s="988">
        <v>2.0250414E7</v>
      </c>
      <c r="C3338" s="988" t="s">
        <v>5286</v>
      </c>
      <c r="D3338" s="988">
        <v>1.0</v>
      </c>
      <c r="E3338" s="988">
        <v>4.0</v>
      </c>
    </row>
    <row r="3339">
      <c r="A3339" s="988" t="s">
        <v>5362</v>
      </c>
      <c r="B3339" s="988">
        <v>2.0250414E7</v>
      </c>
      <c r="C3339" s="1063" t="s">
        <v>5146</v>
      </c>
      <c r="D3339" s="988">
        <v>1.0</v>
      </c>
      <c r="E3339" s="988">
        <v>1.0</v>
      </c>
    </row>
    <row r="3340">
      <c r="A3340" s="988" t="s">
        <v>5362</v>
      </c>
      <c r="B3340" s="988">
        <v>2.0250415E7</v>
      </c>
      <c r="C3340" s="988" t="s">
        <v>5286</v>
      </c>
      <c r="D3340" s="988">
        <v>1.0</v>
      </c>
      <c r="E3340" s="988">
        <v>6.0</v>
      </c>
    </row>
    <row r="3341">
      <c r="A3341" s="988" t="s">
        <v>5362</v>
      </c>
      <c r="B3341" s="988">
        <v>2.0250417E7</v>
      </c>
      <c r="C3341" s="988" t="s">
        <v>5286</v>
      </c>
      <c r="D3341" s="988">
        <v>1.0</v>
      </c>
      <c r="E3341" s="988">
        <v>6.0</v>
      </c>
    </row>
    <row r="3342">
      <c r="A3342" s="988" t="s">
        <v>5362</v>
      </c>
      <c r="B3342" s="988">
        <v>2.0250417E7</v>
      </c>
      <c r="C3342" s="988" t="s">
        <v>164</v>
      </c>
      <c r="D3342" s="988">
        <v>1.0</v>
      </c>
      <c r="E3342" s="988">
        <v>1.0</v>
      </c>
    </row>
    <row r="3343">
      <c r="A3343" s="988" t="s">
        <v>5362</v>
      </c>
      <c r="B3343" s="988">
        <v>2.0250417E7</v>
      </c>
      <c r="C3343" s="988" t="s">
        <v>5218</v>
      </c>
      <c r="D3343" s="988">
        <v>1.0</v>
      </c>
      <c r="E3343" s="988">
        <v>1.0</v>
      </c>
    </row>
    <row r="3344">
      <c r="A3344" s="988" t="s">
        <v>5362</v>
      </c>
      <c r="B3344" s="988">
        <v>2.0250418E7</v>
      </c>
      <c r="C3344" s="988" t="s">
        <v>5286</v>
      </c>
      <c r="D3344" s="988">
        <v>1.0</v>
      </c>
      <c r="E3344" s="988">
        <v>2.0</v>
      </c>
    </row>
    <row r="3345">
      <c r="A3345" s="988" t="s">
        <v>5362</v>
      </c>
      <c r="B3345" s="988">
        <v>2.0250419E7</v>
      </c>
      <c r="C3345" s="988" t="s">
        <v>5286</v>
      </c>
      <c r="D3345" s="988">
        <v>1.0</v>
      </c>
      <c r="E3345" s="988">
        <v>1.0</v>
      </c>
    </row>
    <row r="3346">
      <c r="A3346" s="988" t="s">
        <v>5362</v>
      </c>
      <c r="B3346" s="988">
        <v>2.025042E7</v>
      </c>
      <c r="C3346" s="988" t="s">
        <v>5286</v>
      </c>
      <c r="D3346" s="988">
        <v>1.0</v>
      </c>
      <c r="E3346" s="988">
        <v>3.0</v>
      </c>
    </row>
    <row r="3347">
      <c r="A3347" s="988" t="s">
        <v>5362</v>
      </c>
      <c r="B3347" s="988">
        <v>2.0250421E7</v>
      </c>
      <c r="C3347" s="988" t="s">
        <v>5286</v>
      </c>
      <c r="D3347" s="988">
        <v>1.0</v>
      </c>
      <c r="E3347" s="988">
        <v>4.0</v>
      </c>
    </row>
    <row r="3348">
      <c r="A3348" s="988" t="s">
        <v>5362</v>
      </c>
      <c r="B3348" s="988">
        <v>2.0250421E7</v>
      </c>
      <c r="C3348" s="988" t="s">
        <v>164</v>
      </c>
      <c r="D3348" s="988">
        <v>1.0</v>
      </c>
      <c r="E3348" s="988">
        <v>1.0</v>
      </c>
    </row>
    <row r="3349">
      <c r="A3349" s="988" t="s">
        <v>5362</v>
      </c>
      <c r="B3349" s="988">
        <v>2.0250421E7</v>
      </c>
      <c r="C3349" s="1063" t="s">
        <v>5146</v>
      </c>
      <c r="D3349" s="988">
        <v>1.0</v>
      </c>
      <c r="E3349" s="988">
        <v>1.0</v>
      </c>
    </row>
    <row r="3350">
      <c r="A3350" s="988" t="s">
        <v>5362</v>
      </c>
      <c r="B3350" s="988">
        <v>2.0250422E7</v>
      </c>
      <c r="C3350" s="988" t="s">
        <v>5286</v>
      </c>
      <c r="D3350" s="988">
        <v>1.0</v>
      </c>
      <c r="E3350" s="988">
        <v>8.0</v>
      </c>
    </row>
    <row r="3351">
      <c r="A3351" s="988" t="s">
        <v>5362</v>
      </c>
      <c r="B3351" s="988">
        <v>2.0250423E7</v>
      </c>
      <c r="C3351" s="988" t="s">
        <v>5286</v>
      </c>
      <c r="D3351" s="988">
        <v>1.0</v>
      </c>
      <c r="E3351" s="988">
        <v>4.0</v>
      </c>
    </row>
    <row r="3352">
      <c r="A3352" s="988" t="s">
        <v>5362</v>
      </c>
      <c r="B3352" s="988">
        <v>2.0250424E7</v>
      </c>
      <c r="C3352" s="988" t="s">
        <v>5286</v>
      </c>
      <c r="D3352" s="988">
        <v>1.0</v>
      </c>
      <c r="E3352" s="988">
        <v>2.0</v>
      </c>
    </row>
    <row r="3353">
      <c r="A3353" s="988" t="s">
        <v>5362</v>
      </c>
      <c r="B3353" s="988">
        <v>2.0250425E7</v>
      </c>
      <c r="C3353" s="988" t="s">
        <v>5286</v>
      </c>
      <c r="D3353" s="988">
        <v>1.0</v>
      </c>
      <c r="E3353" s="988">
        <v>7.0</v>
      </c>
    </row>
    <row r="3354">
      <c r="A3354" s="988" t="s">
        <v>5362</v>
      </c>
      <c r="B3354" s="988">
        <v>2.0250425E7</v>
      </c>
      <c r="C3354" s="1063" t="s">
        <v>5216</v>
      </c>
      <c r="D3354" s="988">
        <v>1.0</v>
      </c>
      <c r="E3354" s="988">
        <v>1.0</v>
      </c>
    </row>
    <row r="3355">
      <c r="A3355" s="988" t="s">
        <v>5362</v>
      </c>
      <c r="B3355" s="988">
        <v>2.0250426E7</v>
      </c>
      <c r="C3355" s="988" t="s">
        <v>5286</v>
      </c>
      <c r="D3355" s="988">
        <v>1.0</v>
      </c>
      <c r="E3355" s="988">
        <v>1.0</v>
      </c>
    </row>
    <row r="3356">
      <c r="A3356" s="988" t="s">
        <v>5362</v>
      </c>
      <c r="B3356" s="988">
        <v>2.0250427E7</v>
      </c>
      <c r="C3356" s="988" t="s">
        <v>5286</v>
      </c>
      <c r="D3356" s="988">
        <v>1.0</v>
      </c>
      <c r="E3356" s="988">
        <v>3.0</v>
      </c>
    </row>
    <row r="3357">
      <c r="A3357" s="988" t="s">
        <v>5362</v>
      </c>
      <c r="B3357" s="988">
        <v>2.0250428E7</v>
      </c>
      <c r="C3357" s="988" t="s">
        <v>5286</v>
      </c>
      <c r="D3357" s="988">
        <v>1.0</v>
      </c>
      <c r="E3357" s="988">
        <v>5.0</v>
      </c>
    </row>
    <row r="3358">
      <c r="A3358" s="988" t="s">
        <v>5362</v>
      </c>
      <c r="B3358" s="988">
        <v>2.0250428E7</v>
      </c>
      <c r="C3358" s="1063" t="s">
        <v>5182</v>
      </c>
      <c r="D3358" s="988">
        <v>1.0</v>
      </c>
      <c r="E3358" s="988">
        <v>1.0</v>
      </c>
    </row>
    <row r="3359">
      <c r="A3359" s="988" t="s">
        <v>5362</v>
      </c>
      <c r="B3359" s="988">
        <v>2.0250429E7</v>
      </c>
      <c r="C3359" s="988" t="s">
        <v>5286</v>
      </c>
      <c r="D3359" s="988">
        <v>1.0</v>
      </c>
      <c r="E3359" s="988">
        <v>2.0</v>
      </c>
    </row>
    <row r="3360">
      <c r="A3360" s="988" t="s">
        <v>5362</v>
      </c>
      <c r="B3360" s="988">
        <v>2.0250429E7</v>
      </c>
      <c r="C3360" s="988" t="s">
        <v>5218</v>
      </c>
      <c r="D3360" s="988">
        <v>1.0</v>
      </c>
      <c r="E3360" s="988">
        <v>1.0</v>
      </c>
    </row>
    <row r="3361">
      <c r="A3361" s="988" t="s">
        <v>5362</v>
      </c>
      <c r="B3361" s="988">
        <v>2.025043E7</v>
      </c>
      <c r="C3361" s="988" t="s">
        <v>5286</v>
      </c>
      <c r="D3361" s="988">
        <v>1.0</v>
      </c>
      <c r="E3361" s="988">
        <v>2.0</v>
      </c>
    </row>
    <row r="3362">
      <c r="A3362" s="988" t="s">
        <v>5362</v>
      </c>
      <c r="B3362" s="988">
        <v>2.0250503E7</v>
      </c>
      <c r="C3362" s="988" t="s">
        <v>5286</v>
      </c>
      <c r="D3362" s="988">
        <v>1.0</v>
      </c>
      <c r="E3362" s="988">
        <v>3.0</v>
      </c>
    </row>
    <row r="3363">
      <c r="A3363" s="988" t="s">
        <v>5362</v>
      </c>
      <c r="B3363" s="988">
        <v>2.0250505E7</v>
      </c>
      <c r="C3363" s="988" t="s">
        <v>5286</v>
      </c>
      <c r="D3363" s="988">
        <v>1.0</v>
      </c>
      <c r="E3363" s="988">
        <v>4.0</v>
      </c>
    </row>
    <row r="3364">
      <c r="A3364" s="988" t="s">
        <v>5362</v>
      </c>
      <c r="B3364" s="988">
        <v>2.0250506E7</v>
      </c>
      <c r="C3364" s="988" t="s">
        <v>5286</v>
      </c>
      <c r="D3364" s="988">
        <v>1.0</v>
      </c>
      <c r="E3364" s="988">
        <v>4.0</v>
      </c>
    </row>
    <row r="3365">
      <c r="A3365" s="988" t="s">
        <v>5362</v>
      </c>
      <c r="B3365" s="988">
        <v>2.0250507E7</v>
      </c>
      <c r="C3365" s="988" t="s">
        <v>5218</v>
      </c>
      <c r="D3365" s="988">
        <v>1.0</v>
      </c>
      <c r="E3365" s="988">
        <v>1.0</v>
      </c>
    </row>
    <row r="3366">
      <c r="A3366" s="988" t="s">
        <v>5362</v>
      </c>
      <c r="B3366" s="988">
        <v>2.0250508E7</v>
      </c>
      <c r="C3366" s="988" t="s">
        <v>164</v>
      </c>
      <c r="D3366" s="988">
        <v>1.0</v>
      </c>
      <c r="E3366" s="988">
        <v>1.0</v>
      </c>
    </row>
    <row r="3367">
      <c r="A3367" s="988" t="s">
        <v>5362</v>
      </c>
      <c r="B3367" s="988">
        <v>2.0250509E7</v>
      </c>
      <c r="C3367" s="988" t="s">
        <v>5286</v>
      </c>
      <c r="D3367" s="988">
        <v>1.0</v>
      </c>
      <c r="E3367" s="988">
        <v>7.0</v>
      </c>
    </row>
    <row r="3368">
      <c r="A3368" s="988" t="s">
        <v>5362</v>
      </c>
      <c r="B3368" s="988">
        <v>2.025051E7</v>
      </c>
      <c r="C3368" s="988" t="s">
        <v>5286</v>
      </c>
      <c r="D3368" s="988">
        <v>1.0</v>
      </c>
      <c r="E3368" s="988">
        <v>2.0</v>
      </c>
    </row>
    <row r="3369">
      <c r="A3369" s="988" t="s">
        <v>5362</v>
      </c>
      <c r="B3369" s="988">
        <v>2.0250511E7</v>
      </c>
      <c r="C3369" s="988" t="s">
        <v>5286</v>
      </c>
      <c r="D3369" s="988">
        <v>1.0</v>
      </c>
      <c r="E3369" s="988">
        <v>2.0</v>
      </c>
    </row>
    <row r="3370">
      <c r="A3370" s="988" t="s">
        <v>5362</v>
      </c>
      <c r="B3370" s="988">
        <v>2.0250512E7</v>
      </c>
      <c r="C3370" s="988" t="s">
        <v>5286</v>
      </c>
      <c r="D3370" s="988">
        <v>1.0</v>
      </c>
      <c r="E3370" s="988">
        <v>3.0</v>
      </c>
    </row>
    <row r="3371">
      <c r="A3371" s="988" t="s">
        <v>5362</v>
      </c>
      <c r="B3371" s="988">
        <v>2.0250513E7</v>
      </c>
      <c r="C3371" s="988" t="s">
        <v>5286</v>
      </c>
      <c r="D3371" s="988">
        <v>1.0</v>
      </c>
      <c r="E3371" s="988">
        <v>7.0</v>
      </c>
    </row>
    <row r="3372">
      <c r="A3372" s="988" t="s">
        <v>5362</v>
      </c>
      <c r="B3372" s="988">
        <v>2.0250514E7</v>
      </c>
      <c r="C3372" s="988" t="s">
        <v>5286</v>
      </c>
      <c r="D3372" s="988">
        <v>1.0</v>
      </c>
      <c r="E3372" s="988">
        <v>5.0</v>
      </c>
    </row>
    <row r="3373">
      <c r="A3373" s="988" t="s">
        <v>5362</v>
      </c>
      <c r="B3373" s="988">
        <v>2.0250514E7</v>
      </c>
      <c r="C3373" s="988" t="s">
        <v>5218</v>
      </c>
      <c r="D3373" s="988">
        <v>1.0</v>
      </c>
      <c r="E3373" s="988">
        <v>1.0</v>
      </c>
    </row>
    <row r="3374">
      <c r="A3374" s="988" t="s">
        <v>5362</v>
      </c>
      <c r="B3374" s="988">
        <v>2.0250515E7</v>
      </c>
      <c r="C3374" s="988" t="s">
        <v>5286</v>
      </c>
      <c r="D3374" s="988">
        <v>1.0</v>
      </c>
      <c r="E3374" s="988">
        <v>3.0</v>
      </c>
    </row>
    <row r="3375">
      <c r="A3375" s="988" t="s">
        <v>5362</v>
      </c>
      <c r="B3375" s="988">
        <v>2.0250515E7</v>
      </c>
      <c r="C3375" s="988" t="s">
        <v>5218</v>
      </c>
      <c r="D3375" s="988">
        <v>1.0</v>
      </c>
      <c r="E3375" s="988">
        <v>1.0</v>
      </c>
    </row>
    <row r="3376">
      <c r="A3376" s="988" t="s">
        <v>5362</v>
      </c>
      <c r="B3376" s="988">
        <v>2.0250516E7</v>
      </c>
      <c r="C3376" s="988" t="s">
        <v>5286</v>
      </c>
      <c r="D3376" s="988">
        <v>1.0</v>
      </c>
      <c r="E3376" s="988">
        <v>5.0</v>
      </c>
    </row>
    <row r="3377">
      <c r="A3377" s="988" t="s">
        <v>5362</v>
      </c>
      <c r="B3377" s="988">
        <v>2.0250517E7</v>
      </c>
      <c r="C3377" s="988" t="s">
        <v>5286</v>
      </c>
      <c r="D3377" s="988">
        <v>1.0</v>
      </c>
      <c r="E3377" s="988">
        <v>2.0</v>
      </c>
    </row>
    <row r="3378">
      <c r="A3378" s="988" t="s">
        <v>5362</v>
      </c>
      <c r="B3378" s="988">
        <v>2.0250518E7</v>
      </c>
      <c r="C3378" s="988" t="s">
        <v>5286</v>
      </c>
      <c r="D3378" s="988">
        <v>1.0</v>
      </c>
      <c r="E3378" s="988">
        <v>3.0</v>
      </c>
    </row>
    <row r="3379">
      <c r="A3379" s="988" t="s">
        <v>5362</v>
      </c>
      <c r="B3379" s="988">
        <v>2.0250519E7</v>
      </c>
      <c r="C3379" s="988" t="s">
        <v>5286</v>
      </c>
      <c r="D3379" s="988">
        <v>1.0</v>
      </c>
      <c r="E3379" s="988">
        <v>5.0</v>
      </c>
    </row>
    <row r="3380">
      <c r="A3380" s="988" t="s">
        <v>5362</v>
      </c>
      <c r="B3380" s="988">
        <v>2.0250519E7</v>
      </c>
      <c r="C3380" s="988" t="s">
        <v>164</v>
      </c>
      <c r="D3380" s="988">
        <v>1.0</v>
      </c>
      <c r="E3380" s="988">
        <v>1.0</v>
      </c>
    </row>
    <row r="3381">
      <c r="A3381" s="988" t="s">
        <v>5362</v>
      </c>
      <c r="B3381" s="988">
        <v>2.025052E7</v>
      </c>
      <c r="C3381" s="988" t="s">
        <v>5286</v>
      </c>
      <c r="D3381" s="988">
        <v>1.0</v>
      </c>
      <c r="E3381" s="988">
        <v>9.0</v>
      </c>
    </row>
    <row r="3382">
      <c r="A3382" s="988" t="s">
        <v>5362</v>
      </c>
      <c r="B3382" s="988">
        <v>2.025052E7</v>
      </c>
      <c r="C3382" s="988" t="s">
        <v>5218</v>
      </c>
      <c r="D3382" s="988">
        <v>1.0</v>
      </c>
      <c r="E3382" s="988">
        <v>1.0</v>
      </c>
    </row>
    <row r="3383">
      <c r="A3383" s="988" t="s">
        <v>5362</v>
      </c>
      <c r="B3383" s="988">
        <v>2.0250523E7</v>
      </c>
      <c r="C3383" s="988" t="s">
        <v>5286</v>
      </c>
      <c r="D3383" s="988">
        <v>1.0</v>
      </c>
      <c r="E3383" s="988">
        <v>6.0</v>
      </c>
    </row>
    <row r="3384">
      <c r="A3384" s="988" t="s">
        <v>5362</v>
      </c>
      <c r="B3384" s="988">
        <v>2.0250524E7</v>
      </c>
      <c r="C3384" s="988" t="s">
        <v>5286</v>
      </c>
      <c r="D3384" s="988">
        <v>1.0</v>
      </c>
      <c r="E3384" s="988">
        <v>4.0</v>
      </c>
    </row>
    <row r="3385">
      <c r="A3385" s="988" t="s">
        <v>5362</v>
      </c>
      <c r="B3385" s="988">
        <v>2.0250525E7</v>
      </c>
      <c r="C3385" s="988" t="s">
        <v>5286</v>
      </c>
      <c r="D3385" s="988">
        <v>1.0</v>
      </c>
      <c r="E3385" s="988">
        <v>1.0</v>
      </c>
    </row>
    <row r="3386">
      <c r="A3386" s="988" t="s">
        <v>5362</v>
      </c>
      <c r="B3386" s="988">
        <v>2.0250526E7</v>
      </c>
      <c r="C3386" s="988" t="s">
        <v>5286</v>
      </c>
      <c r="D3386" s="988">
        <v>1.0</v>
      </c>
      <c r="E3386" s="988">
        <v>4.0</v>
      </c>
    </row>
    <row r="3387">
      <c r="A3387" s="988" t="s">
        <v>5362</v>
      </c>
      <c r="B3387" s="988">
        <v>2.0250526E7</v>
      </c>
      <c r="C3387" s="988" t="s">
        <v>164</v>
      </c>
      <c r="D3387" s="988">
        <v>1.0</v>
      </c>
      <c r="E3387" s="988">
        <v>2.0</v>
      </c>
    </row>
    <row r="3388">
      <c r="A3388" s="988" t="s">
        <v>5362</v>
      </c>
      <c r="B3388" s="988">
        <v>2.0250527E7</v>
      </c>
      <c r="C3388" s="988" t="s">
        <v>5286</v>
      </c>
      <c r="D3388" s="988">
        <v>1.0</v>
      </c>
      <c r="E3388" s="988">
        <v>4.0</v>
      </c>
    </row>
    <row r="3389">
      <c r="A3389" s="988" t="s">
        <v>5362</v>
      </c>
      <c r="B3389" s="988">
        <v>2.0250527E7</v>
      </c>
      <c r="C3389" s="1063" t="s">
        <v>5226</v>
      </c>
      <c r="D3389" s="988">
        <v>1.0</v>
      </c>
      <c r="E3389" s="988">
        <v>1.0</v>
      </c>
    </row>
    <row r="3390">
      <c r="A3390" s="988" t="s">
        <v>5362</v>
      </c>
      <c r="B3390" s="988">
        <v>2.0250528E7</v>
      </c>
      <c r="C3390" s="988" t="s">
        <v>5286</v>
      </c>
      <c r="D3390" s="988">
        <v>1.0</v>
      </c>
      <c r="E3390" s="988">
        <v>4.0</v>
      </c>
    </row>
    <row r="3391">
      <c r="A3391" s="988" t="s">
        <v>5362</v>
      </c>
      <c r="B3391" s="988">
        <v>2.0250528E7</v>
      </c>
      <c r="C3391" s="1063" t="s">
        <v>5182</v>
      </c>
      <c r="D3391" s="988">
        <v>1.0</v>
      </c>
      <c r="E3391" s="988">
        <v>1.0</v>
      </c>
    </row>
    <row r="3392">
      <c r="A3392" s="988" t="s">
        <v>5362</v>
      </c>
      <c r="B3392" s="988">
        <v>2.0250529E7</v>
      </c>
      <c r="C3392" s="988" t="s">
        <v>5286</v>
      </c>
      <c r="D3392" s="988">
        <v>1.0</v>
      </c>
      <c r="E3392" s="988">
        <v>7.0</v>
      </c>
    </row>
    <row r="3393">
      <c r="A3393" s="988" t="s">
        <v>5362</v>
      </c>
      <c r="B3393" s="988">
        <v>2.025053E7</v>
      </c>
      <c r="C3393" s="988" t="s">
        <v>5286</v>
      </c>
      <c r="D3393" s="988">
        <v>1.0</v>
      </c>
      <c r="E3393" s="988">
        <v>7.0</v>
      </c>
    </row>
    <row r="3394">
      <c r="A3394" s="988" t="s">
        <v>5362</v>
      </c>
      <c r="B3394" s="988">
        <v>2.025053E7</v>
      </c>
      <c r="C3394" s="988" t="s">
        <v>5218</v>
      </c>
      <c r="D3394" s="988">
        <v>1.0</v>
      </c>
      <c r="E3394" s="988">
        <v>1.0</v>
      </c>
    </row>
    <row r="3395">
      <c r="A3395" s="988" t="s">
        <v>5362</v>
      </c>
      <c r="B3395" s="988">
        <v>2.0250531E7</v>
      </c>
      <c r="C3395" s="988" t="s">
        <v>5286</v>
      </c>
      <c r="D3395" s="988">
        <v>1.0</v>
      </c>
      <c r="E3395" s="988">
        <v>1.0</v>
      </c>
    </row>
    <row r="3396">
      <c r="A3396" s="988" t="s">
        <v>5362</v>
      </c>
      <c r="B3396" s="988">
        <v>2.0250602E7</v>
      </c>
      <c r="C3396" s="988" t="s">
        <v>5286</v>
      </c>
      <c r="D3396" s="988">
        <v>1.0</v>
      </c>
      <c r="E3396" s="988">
        <v>6.0</v>
      </c>
    </row>
    <row r="3397">
      <c r="A3397" s="988" t="s">
        <v>5362</v>
      </c>
      <c r="B3397" s="988">
        <v>2.0250603E7</v>
      </c>
      <c r="C3397" s="988" t="s">
        <v>164</v>
      </c>
      <c r="D3397" s="988">
        <v>1.0</v>
      </c>
      <c r="E3397" s="988">
        <v>1.0</v>
      </c>
    </row>
    <row r="3398">
      <c r="A3398" s="988" t="s">
        <v>5362</v>
      </c>
      <c r="B3398" s="988">
        <v>2.0250604E7</v>
      </c>
      <c r="C3398" s="988" t="s">
        <v>5286</v>
      </c>
      <c r="D3398" s="988">
        <v>1.0</v>
      </c>
      <c r="E3398" s="988">
        <v>4.0</v>
      </c>
    </row>
    <row r="3399">
      <c r="A3399" s="988" t="s">
        <v>5362</v>
      </c>
      <c r="B3399" s="988">
        <v>2.0250605E7</v>
      </c>
      <c r="C3399" s="988" t="s">
        <v>5286</v>
      </c>
      <c r="D3399" s="988">
        <v>1.0</v>
      </c>
      <c r="E3399" s="988">
        <v>10.0</v>
      </c>
    </row>
    <row r="3400">
      <c r="A3400" s="988" t="s">
        <v>5362</v>
      </c>
      <c r="B3400" s="988">
        <v>2.0250606E7</v>
      </c>
      <c r="C3400" s="988" t="s">
        <v>5286</v>
      </c>
      <c r="D3400" s="988">
        <v>1.0</v>
      </c>
      <c r="E3400" s="988">
        <v>5.0</v>
      </c>
    </row>
    <row r="3401">
      <c r="A3401" s="988" t="s">
        <v>5362</v>
      </c>
      <c r="B3401" s="988">
        <v>2.0250606E7</v>
      </c>
      <c r="C3401" s="1063" t="s">
        <v>5166</v>
      </c>
      <c r="D3401" s="988">
        <v>1.0</v>
      </c>
      <c r="E3401" s="988">
        <v>1.0</v>
      </c>
    </row>
    <row r="3402">
      <c r="A3402" s="988" t="s">
        <v>5362</v>
      </c>
      <c r="B3402" s="988">
        <v>2.0250607E7</v>
      </c>
      <c r="C3402" s="988" t="s">
        <v>5286</v>
      </c>
      <c r="D3402" s="988">
        <v>1.0</v>
      </c>
      <c r="E3402" s="988">
        <v>5.0</v>
      </c>
    </row>
    <row r="3403">
      <c r="A3403" s="988" t="s">
        <v>5362</v>
      </c>
      <c r="B3403" s="988">
        <v>2.0250607E7</v>
      </c>
      <c r="C3403" s="988" t="s">
        <v>164</v>
      </c>
      <c r="D3403" s="988">
        <v>1.0</v>
      </c>
      <c r="E3403" s="988">
        <v>1.0</v>
      </c>
    </row>
    <row r="3404">
      <c r="A3404" s="988" t="s">
        <v>5362</v>
      </c>
      <c r="B3404" s="988">
        <v>2.0250608E7</v>
      </c>
      <c r="C3404" s="988" t="s">
        <v>5286</v>
      </c>
      <c r="D3404" s="988">
        <v>1.0</v>
      </c>
      <c r="E3404" s="988">
        <v>3.0</v>
      </c>
    </row>
    <row r="3405">
      <c r="A3405" s="988" t="s">
        <v>5362</v>
      </c>
      <c r="B3405" s="988">
        <v>2.025061E7</v>
      </c>
      <c r="C3405" s="988" t="s">
        <v>5286</v>
      </c>
      <c r="D3405" s="988">
        <v>1.0</v>
      </c>
      <c r="E3405" s="988">
        <v>5.0</v>
      </c>
    </row>
    <row r="3406">
      <c r="A3406" s="988" t="s">
        <v>5362</v>
      </c>
      <c r="B3406" s="988">
        <v>2.025061E7</v>
      </c>
      <c r="C3406" s="988" t="s">
        <v>164</v>
      </c>
      <c r="D3406" s="988">
        <v>1.0</v>
      </c>
      <c r="E3406" s="988">
        <v>2.0</v>
      </c>
    </row>
    <row r="3407">
      <c r="A3407" s="988" t="s">
        <v>5362</v>
      </c>
      <c r="B3407" s="988">
        <v>2.0250611E7</v>
      </c>
      <c r="C3407" s="988" t="s">
        <v>5286</v>
      </c>
      <c r="D3407" s="988">
        <v>1.0</v>
      </c>
      <c r="E3407" s="988">
        <v>5.0</v>
      </c>
    </row>
    <row r="3408">
      <c r="A3408" s="988" t="s">
        <v>5362</v>
      </c>
      <c r="B3408" s="988">
        <v>2.0250611E7</v>
      </c>
      <c r="C3408" s="988" t="s">
        <v>164</v>
      </c>
      <c r="D3408" s="988">
        <v>1.0</v>
      </c>
      <c r="E3408" s="988">
        <v>2.0</v>
      </c>
    </row>
    <row r="3409">
      <c r="A3409" s="988" t="s">
        <v>5362</v>
      </c>
      <c r="B3409" s="988">
        <v>2.0250612E7</v>
      </c>
      <c r="C3409" s="988" t="s">
        <v>5286</v>
      </c>
      <c r="D3409" s="988">
        <v>1.0</v>
      </c>
      <c r="E3409" s="988">
        <v>4.0</v>
      </c>
    </row>
    <row r="3410">
      <c r="A3410" s="988" t="s">
        <v>5362</v>
      </c>
      <c r="B3410" s="988">
        <v>2.0250613E7</v>
      </c>
      <c r="C3410" s="988" t="s">
        <v>5286</v>
      </c>
      <c r="D3410" s="988">
        <v>1.0</v>
      </c>
      <c r="E3410" s="988">
        <v>4.0</v>
      </c>
    </row>
    <row r="3411">
      <c r="A3411" s="988" t="s">
        <v>5362</v>
      </c>
      <c r="B3411" s="988">
        <v>2.0250614E7</v>
      </c>
      <c r="C3411" s="988" t="s">
        <v>5286</v>
      </c>
      <c r="D3411" s="988">
        <v>1.0</v>
      </c>
      <c r="E3411" s="988">
        <v>1.0</v>
      </c>
    </row>
    <row r="3412">
      <c r="A3412" s="988" t="s">
        <v>5362</v>
      </c>
      <c r="B3412" s="988">
        <v>2.0250616E7</v>
      </c>
      <c r="C3412" s="988" t="s">
        <v>5286</v>
      </c>
      <c r="D3412" s="988">
        <v>1.0</v>
      </c>
      <c r="E3412" s="988">
        <v>3.0</v>
      </c>
    </row>
    <row r="3413">
      <c r="A3413" s="988" t="s">
        <v>5362</v>
      </c>
      <c r="B3413" s="988">
        <v>2.0250617E7</v>
      </c>
      <c r="C3413" s="988" t="s">
        <v>5286</v>
      </c>
      <c r="D3413" s="988">
        <v>1.0</v>
      </c>
      <c r="E3413" s="988">
        <v>6.0</v>
      </c>
    </row>
    <row r="3414">
      <c r="A3414" s="988" t="s">
        <v>5362</v>
      </c>
      <c r="B3414" s="988">
        <v>2.0250618E7</v>
      </c>
      <c r="C3414" s="988" t="s">
        <v>164</v>
      </c>
      <c r="D3414" s="988">
        <v>1.0</v>
      </c>
      <c r="E3414" s="988">
        <v>1.0</v>
      </c>
    </row>
    <row r="3415">
      <c r="A3415" s="988" t="s">
        <v>5362</v>
      </c>
      <c r="B3415" s="988">
        <v>2.0250619E7</v>
      </c>
      <c r="C3415" s="988" t="s">
        <v>164</v>
      </c>
      <c r="D3415" s="988">
        <v>1.0</v>
      </c>
      <c r="E3415" s="988">
        <v>2.0</v>
      </c>
    </row>
    <row r="3416">
      <c r="A3416" s="988" t="s">
        <v>5362</v>
      </c>
      <c r="B3416" s="988">
        <v>2.0250622E7</v>
      </c>
      <c r="C3416" s="988" t="s">
        <v>5286</v>
      </c>
      <c r="D3416" s="988">
        <v>1.0</v>
      </c>
      <c r="E3416" s="988">
        <v>6.0</v>
      </c>
    </row>
    <row r="3417">
      <c r="A3417" s="988" t="s">
        <v>5362</v>
      </c>
      <c r="B3417" s="988">
        <v>2.0250623E7</v>
      </c>
      <c r="C3417" s="988" t="s">
        <v>5286</v>
      </c>
      <c r="D3417" s="988">
        <v>1.0</v>
      </c>
      <c r="E3417" s="988">
        <v>9.0</v>
      </c>
    </row>
    <row r="3418">
      <c r="A3418" s="988" t="s">
        <v>5362</v>
      </c>
      <c r="B3418" s="988">
        <v>2.0250624E7</v>
      </c>
      <c r="C3418" s="988" t="s">
        <v>5286</v>
      </c>
      <c r="D3418" s="988">
        <v>1.0</v>
      </c>
      <c r="E3418" s="988">
        <v>9.0</v>
      </c>
    </row>
    <row r="3419">
      <c r="A3419" s="988" t="s">
        <v>5362</v>
      </c>
      <c r="B3419" s="988">
        <v>2.0250624E7</v>
      </c>
      <c r="C3419" s="988" t="s">
        <v>164</v>
      </c>
      <c r="D3419" s="988">
        <v>1.0</v>
      </c>
      <c r="E3419" s="988">
        <v>1.0</v>
      </c>
    </row>
    <row r="3420">
      <c r="A3420" s="988" t="s">
        <v>5362</v>
      </c>
      <c r="B3420" s="988">
        <v>2.0250625E7</v>
      </c>
      <c r="C3420" s="988" t="s">
        <v>5286</v>
      </c>
      <c r="D3420" s="988">
        <v>1.0</v>
      </c>
      <c r="E3420" s="988">
        <v>16.0</v>
      </c>
    </row>
    <row r="3421">
      <c r="A3421" s="988" t="s">
        <v>5362</v>
      </c>
      <c r="B3421" s="988">
        <v>2.0250626E7</v>
      </c>
      <c r="C3421" s="988" t="s">
        <v>5286</v>
      </c>
      <c r="D3421" s="988">
        <v>1.0</v>
      </c>
      <c r="E3421" s="988">
        <v>12.0</v>
      </c>
    </row>
    <row r="3422">
      <c r="A3422" s="988" t="s">
        <v>5362</v>
      </c>
      <c r="B3422" s="988">
        <v>2.0250628E7</v>
      </c>
      <c r="C3422" s="988" t="s">
        <v>5286</v>
      </c>
      <c r="D3422" s="988">
        <v>1.0</v>
      </c>
      <c r="E3422" s="988">
        <v>20.0</v>
      </c>
    </row>
    <row r="3423">
      <c r="A3423" s="988" t="s">
        <v>5362</v>
      </c>
      <c r="B3423" s="988">
        <v>2.0250628E7</v>
      </c>
      <c r="C3423" s="988" t="s">
        <v>5218</v>
      </c>
      <c r="D3423" s="988">
        <v>1.0</v>
      </c>
      <c r="E3423" s="988">
        <v>1.0</v>
      </c>
    </row>
    <row r="3424">
      <c r="A3424" s="988" t="s">
        <v>5362</v>
      </c>
      <c r="B3424" s="988">
        <v>2.0250629E7</v>
      </c>
      <c r="C3424" s="988" t="s">
        <v>5286</v>
      </c>
      <c r="D3424" s="988">
        <v>1.0</v>
      </c>
      <c r="E3424" s="988">
        <v>9.0</v>
      </c>
    </row>
    <row r="3425">
      <c r="A3425" s="988" t="s">
        <v>5362</v>
      </c>
      <c r="B3425" s="988">
        <v>2.025063E7</v>
      </c>
      <c r="C3425" s="988" t="s">
        <v>5286</v>
      </c>
      <c r="D3425" s="988">
        <v>1.0</v>
      </c>
      <c r="E3425" s="988">
        <v>6.0</v>
      </c>
    </row>
    <row r="3426">
      <c r="A3426" s="988" t="s">
        <v>5362</v>
      </c>
      <c r="B3426" s="988">
        <v>2.0250701E7</v>
      </c>
      <c r="C3426" s="988" t="s">
        <v>164</v>
      </c>
      <c r="D3426" s="988">
        <v>1.0</v>
      </c>
      <c r="E3426" s="988">
        <v>1.0</v>
      </c>
    </row>
    <row r="3427">
      <c r="A3427" s="988" t="s">
        <v>5362</v>
      </c>
      <c r="B3427" s="988">
        <v>2.0250702E7</v>
      </c>
      <c r="C3427" s="988" t="s">
        <v>164</v>
      </c>
      <c r="D3427" s="988">
        <v>1.0</v>
      </c>
      <c r="E3427" s="988">
        <v>1.0</v>
      </c>
    </row>
    <row r="3428">
      <c r="A3428" s="988" t="s">
        <v>5362</v>
      </c>
      <c r="B3428" s="988">
        <v>2.0250702E7</v>
      </c>
      <c r="C3428" s="988" t="s">
        <v>5218</v>
      </c>
      <c r="D3428" s="988">
        <v>1.0</v>
      </c>
      <c r="E3428" s="988">
        <v>2.0</v>
      </c>
    </row>
    <row r="3429">
      <c r="A3429" s="988" t="s">
        <v>5362</v>
      </c>
      <c r="B3429" s="988">
        <v>2.0250702E7</v>
      </c>
      <c r="C3429" s="1063" t="s">
        <v>5178</v>
      </c>
      <c r="D3429" s="988">
        <v>1.0</v>
      </c>
      <c r="E3429" s="988">
        <v>2.0</v>
      </c>
    </row>
    <row r="3430">
      <c r="A3430" s="988" t="s">
        <v>5362</v>
      </c>
      <c r="B3430" s="988">
        <v>2.0250703E7</v>
      </c>
      <c r="C3430" s="988" t="s">
        <v>5286</v>
      </c>
      <c r="D3430" s="988">
        <v>1.0</v>
      </c>
      <c r="E3430" s="988">
        <v>18.0</v>
      </c>
    </row>
    <row r="3431">
      <c r="A3431" s="988" t="s">
        <v>5362</v>
      </c>
      <c r="B3431" s="988">
        <v>2.0250703E7</v>
      </c>
      <c r="C3431" s="1063" t="s">
        <v>5178</v>
      </c>
      <c r="D3431" s="988">
        <v>1.0</v>
      </c>
      <c r="E3431" s="988">
        <v>1.0</v>
      </c>
    </row>
    <row r="3432">
      <c r="A3432" s="988" t="s">
        <v>5362</v>
      </c>
      <c r="B3432" s="988">
        <v>2.0250705E7</v>
      </c>
      <c r="C3432" s="988" t="s">
        <v>5286</v>
      </c>
      <c r="D3432" s="988">
        <v>1.0</v>
      </c>
      <c r="E3432" s="988">
        <v>7.0</v>
      </c>
    </row>
    <row r="3433">
      <c r="A3433" s="988" t="s">
        <v>5362</v>
      </c>
      <c r="B3433" s="988">
        <v>2.0250706E7</v>
      </c>
      <c r="C3433" s="988" t="s">
        <v>5286</v>
      </c>
      <c r="D3433" s="988">
        <v>1.0</v>
      </c>
      <c r="E3433" s="988">
        <v>7.0</v>
      </c>
    </row>
    <row r="3434">
      <c r="A3434" s="988" t="s">
        <v>5362</v>
      </c>
      <c r="B3434" s="988">
        <v>2.0250707E7</v>
      </c>
      <c r="C3434" s="988" t="s">
        <v>5286</v>
      </c>
      <c r="D3434" s="988">
        <v>1.0</v>
      </c>
      <c r="E3434" s="988">
        <v>9.0</v>
      </c>
    </row>
    <row r="3435">
      <c r="A3435" s="988" t="s">
        <v>5362</v>
      </c>
      <c r="B3435" s="988">
        <v>2.0250707E7</v>
      </c>
      <c r="C3435" s="988" t="s">
        <v>164</v>
      </c>
      <c r="D3435" s="988">
        <v>1.0</v>
      </c>
      <c r="E3435" s="988">
        <v>1.0</v>
      </c>
    </row>
    <row r="3436">
      <c r="A3436" s="988" t="s">
        <v>5362</v>
      </c>
      <c r="B3436" s="988">
        <v>2.0250707E7</v>
      </c>
      <c r="C3436" s="988" t="s">
        <v>5218</v>
      </c>
      <c r="D3436" s="988">
        <v>1.0</v>
      </c>
      <c r="E3436" s="988">
        <v>1.0</v>
      </c>
    </row>
    <row r="3437">
      <c r="A3437" s="988" t="s">
        <v>5362</v>
      </c>
      <c r="B3437" s="988">
        <v>2.0250707E7</v>
      </c>
      <c r="C3437" s="1063" t="s">
        <v>5178</v>
      </c>
      <c r="D3437" s="988">
        <v>1.0</v>
      </c>
      <c r="E3437" s="988">
        <v>1.0</v>
      </c>
    </row>
    <row r="3438">
      <c r="A3438" s="988" t="s">
        <v>5362</v>
      </c>
      <c r="B3438" s="988">
        <v>2.0250708E7</v>
      </c>
      <c r="C3438" s="988" t="s">
        <v>5218</v>
      </c>
      <c r="D3438" s="988">
        <v>1.0</v>
      </c>
      <c r="E3438" s="988">
        <v>1.0</v>
      </c>
    </row>
    <row r="3439">
      <c r="A3439" s="988" t="s">
        <v>5362</v>
      </c>
      <c r="B3439" s="988">
        <v>2.025071E7</v>
      </c>
      <c r="C3439" s="988" t="s">
        <v>5286</v>
      </c>
      <c r="D3439" s="988">
        <v>1.0</v>
      </c>
      <c r="E3439" s="988">
        <v>5.0</v>
      </c>
    </row>
    <row r="3440">
      <c r="A3440" s="988" t="s">
        <v>5362</v>
      </c>
      <c r="B3440" s="988">
        <v>2.025071E7</v>
      </c>
      <c r="C3440" s="1063" t="s">
        <v>5216</v>
      </c>
      <c r="D3440" s="988">
        <v>1.0</v>
      </c>
      <c r="E3440" s="988">
        <v>1.0</v>
      </c>
    </row>
    <row r="3441">
      <c r="A3441" s="988" t="s">
        <v>5362</v>
      </c>
      <c r="B3441" s="988">
        <v>2.0250711E7</v>
      </c>
      <c r="C3441" s="988" t="s">
        <v>164</v>
      </c>
      <c r="D3441" s="988">
        <v>1.0</v>
      </c>
      <c r="E3441" s="988">
        <v>1.0</v>
      </c>
    </row>
    <row r="3442">
      <c r="A3442" s="988" t="s">
        <v>5362</v>
      </c>
      <c r="B3442" s="988">
        <v>2.0250711E7</v>
      </c>
      <c r="C3442" s="1063" t="s">
        <v>5178</v>
      </c>
      <c r="D3442" s="988">
        <v>1.0</v>
      </c>
      <c r="E3442" s="988">
        <v>1.0</v>
      </c>
    </row>
    <row r="3443">
      <c r="A3443" s="988" t="s">
        <v>5362</v>
      </c>
      <c r="B3443" s="988">
        <v>2.0250712E7</v>
      </c>
      <c r="C3443" s="988" t="s">
        <v>5286</v>
      </c>
      <c r="D3443" s="988">
        <v>1.0</v>
      </c>
      <c r="E3443" s="988">
        <v>5.0</v>
      </c>
    </row>
    <row r="3444">
      <c r="A3444" s="988" t="s">
        <v>5362</v>
      </c>
      <c r="B3444" s="988">
        <v>2.0250713E7</v>
      </c>
      <c r="C3444" s="988" t="s">
        <v>5286</v>
      </c>
      <c r="D3444" s="988">
        <v>1.0</v>
      </c>
      <c r="E3444" s="988">
        <v>2.0</v>
      </c>
    </row>
    <row r="3445">
      <c r="A3445" s="988" t="s">
        <v>5362</v>
      </c>
      <c r="B3445" s="988">
        <v>2.0250714E7</v>
      </c>
      <c r="C3445" s="988" t="s">
        <v>164</v>
      </c>
      <c r="D3445" s="988">
        <v>1.0</v>
      </c>
      <c r="E3445" s="988">
        <v>2.0</v>
      </c>
    </row>
    <row r="3446">
      <c r="A3446" s="988" t="s">
        <v>5362</v>
      </c>
      <c r="B3446" s="988">
        <v>2.0250715E7</v>
      </c>
      <c r="C3446" s="988" t="s">
        <v>5286</v>
      </c>
      <c r="D3446" s="988">
        <v>1.0</v>
      </c>
      <c r="E3446" s="988">
        <v>2.0</v>
      </c>
    </row>
    <row r="3447">
      <c r="A3447" s="988" t="s">
        <v>5362</v>
      </c>
      <c r="B3447" s="988">
        <v>2.0250716E7</v>
      </c>
      <c r="C3447" s="988" t="s">
        <v>5286</v>
      </c>
      <c r="D3447" s="988">
        <v>1.0</v>
      </c>
      <c r="E3447" s="988">
        <v>2.0</v>
      </c>
    </row>
    <row r="3448">
      <c r="A3448" s="988" t="s">
        <v>5362</v>
      </c>
      <c r="B3448" s="988">
        <v>2.0250716E7</v>
      </c>
      <c r="C3448" s="988" t="s">
        <v>5218</v>
      </c>
      <c r="D3448" s="988">
        <v>1.0</v>
      </c>
      <c r="E3448" s="988">
        <v>1.0</v>
      </c>
    </row>
    <row r="3449">
      <c r="A3449" s="988" t="s">
        <v>5362</v>
      </c>
      <c r="B3449" s="988">
        <v>2.0250717E7</v>
      </c>
      <c r="C3449" s="988" t="s">
        <v>5286</v>
      </c>
      <c r="D3449" s="988">
        <v>1.0</v>
      </c>
      <c r="E3449" s="988">
        <v>8.0</v>
      </c>
    </row>
    <row r="3450">
      <c r="A3450" s="988" t="s">
        <v>5362</v>
      </c>
      <c r="B3450" s="988">
        <v>2.0250718E7</v>
      </c>
      <c r="C3450" s="988" t="s">
        <v>5286</v>
      </c>
      <c r="D3450" s="988">
        <v>1.0</v>
      </c>
      <c r="E3450" s="988">
        <v>3.0</v>
      </c>
    </row>
    <row r="3451">
      <c r="A3451" s="988" t="s">
        <v>5362</v>
      </c>
      <c r="B3451" s="988">
        <v>2.0250719E7</v>
      </c>
      <c r="C3451" s="988" t="s">
        <v>5286</v>
      </c>
      <c r="D3451" s="988">
        <v>1.0</v>
      </c>
      <c r="E3451" s="988">
        <v>2.0</v>
      </c>
    </row>
    <row r="3452">
      <c r="A3452" s="988" t="s">
        <v>5362</v>
      </c>
      <c r="B3452" s="988">
        <v>2.0250719E7</v>
      </c>
      <c r="C3452" s="1063" t="s">
        <v>5216</v>
      </c>
      <c r="D3452" s="988">
        <v>1.0</v>
      </c>
      <c r="E3452" s="988">
        <v>1.0</v>
      </c>
    </row>
    <row r="3453">
      <c r="A3453" s="988" t="s">
        <v>5362</v>
      </c>
      <c r="B3453" s="988">
        <v>2.025072E7</v>
      </c>
      <c r="C3453" s="988" t="s">
        <v>5286</v>
      </c>
      <c r="D3453" s="988">
        <v>1.0</v>
      </c>
      <c r="E3453" s="988">
        <v>3.0</v>
      </c>
    </row>
    <row r="3454">
      <c r="A3454" s="988" t="s">
        <v>5362</v>
      </c>
      <c r="B3454" s="988">
        <v>2.0250721E7</v>
      </c>
      <c r="C3454" s="988" t="s">
        <v>5286</v>
      </c>
      <c r="D3454" s="988">
        <v>1.0</v>
      </c>
      <c r="E3454" s="988">
        <v>1.0</v>
      </c>
    </row>
    <row r="3455">
      <c r="A3455" s="988" t="s">
        <v>5362</v>
      </c>
      <c r="B3455" s="988">
        <v>2.0250721E7</v>
      </c>
      <c r="C3455" s="988" t="s">
        <v>164</v>
      </c>
      <c r="D3455" s="988">
        <v>1.0</v>
      </c>
      <c r="E3455" s="988">
        <v>1.0</v>
      </c>
    </row>
    <row r="3456">
      <c r="A3456" s="988" t="s">
        <v>5362</v>
      </c>
      <c r="B3456" s="988">
        <v>2.0250724E7</v>
      </c>
      <c r="C3456" s="988" t="s">
        <v>5286</v>
      </c>
      <c r="D3456" s="988">
        <v>1.0</v>
      </c>
      <c r="E3456" s="988">
        <v>9.0</v>
      </c>
    </row>
    <row r="3457">
      <c r="A3457" s="988" t="s">
        <v>5362</v>
      </c>
      <c r="B3457" s="988">
        <v>2.0250725E7</v>
      </c>
      <c r="C3457" s="988" t="s">
        <v>5194</v>
      </c>
      <c r="D3457" s="988">
        <v>1.0</v>
      </c>
      <c r="E3457" s="988">
        <v>1.0</v>
      </c>
    </row>
    <row r="3458">
      <c r="A3458" s="988" t="s">
        <v>5362</v>
      </c>
      <c r="B3458" s="988">
        <v>2.0250726E7</v>
      </c>
      <c r="C3458" s="988" t="s">
        <v>5286</v>
      </c>
      <c r="D3458" s="988">
        <v>1.0</v>
      </c>
      <c r="E3458" s="988">
        <v>1.0</v>
      </c>
    </row>
    <row r="3459">
      <c r="A3459" s="988" t="s">
        <v>5362</v>
      </c>
      <c r="B3459" s="988">
        <v>2.0250727E7</v>
      </c>
      <c r="C3459" s="988" t="s">
        <v>5286</v>
      </c>
      <c r="D3459" s="988">
        <v>1.0</v>
      </c>
      <c r="E3459" s="988">
        <v>2.0</v>
      </c>
    </row>
    <row r="3460">
      <c r="A3460" s="988" t="s">
        <v>5362</v>
      </c>
      <c r="B3460" s="988">
        <v>2.0250728E7</v>
      </c>
      <c r="C3460" s="988" t="s">
        <v>5286</v>
      </c>
      <c r="D3460" s="988">
        <v>1.0</v>
      </c>
      <c r="E3460" s="988">
        <v>5.0</v>
      </c>
    </row>
    <row r="3461">
      <c r="A3461" s="988" t="s">
        <v>5362</v>
      </c>
      <c r="B3461" s="988">
        <v>2.0250729E7</v>
      </c>
      <c r="C3461" s="1063" t="s">
        <v>5178</v>
      </c>
      <c r="D3461" s="988">
        <v>1.0</v>
      </c>
      <c r="E3461" s="988">
        <v>1.0</v>
      </c>
    </row>
    <row r="3462">
      <c r="A3462" s="988" t="s">
        <v>5362</v>
      </c>
      <c r="B3462" s="988">
        <v>2.0250731E7</v>
      </c>
      <c r="C3462" s="988" t="s">
        <v>5286</v>
      </c>
      <c r="D3462" s="988">
        <v>1.0</v>
      </c>
      <c r="E3462" s="988">
        <v>5.0</v>
      </c>
    </row>
    <row r="3463">
      <c r="A3463" s="988" t="s">
        <v>5362</v>
      </c>
      <c r="B3463" s="988">
        <v>2.0250801E7</v>
      </c>
      <c r="C3463" s="988" t="s">
        <v>5286</v>
      </c>
      <c r="D3463" s="988">
        <v>1.0</v>
      </c>
      <c r="E3463" s="988">
        <v>2.0</v>
      </c>
    </row>
    <row r="3464">
      <c r="A3464" s="988" t="s">
        <v>5362</v>
      </c>
      <c r="B3464" s="988">
        <v>2.0250802E7</v>
      </c>
      <c r="C3464" s="988" t="s">
        <v>5286</v>
      </c>
      <c r="D3464" s="988">
        <v>1.0</v>
      </c>
      <c r="E3464" s="988">
        <v>3.0</v>
      </c>
    </row>
    <row r="3465">
      <c r="A3465" s="988" t="s">
        <v>5362</v>
      </c>
      <c r="B3465" s="988">
        <v>2.0250803E7</v>
      </c>
      <c r="C3465" s="988" t="s">
        <v>5286</v>
      </c>
      <c r="D3465" s="988">
        <v>1.0</v>
      </c>
      <c r="E3465" s="988">
        <v>1.0</v>
      </c>
    </row>
    <row r="3466">
      <c r="A3466" s="988" t="s">
        <v>5362</v>
      </c>
      <c r="B3466" s="988">
        <v>2.0250804E7</v>
      </c>
      <c r="C3466" s="1063" t="s">
        <v>5166</v>
      </c>
      <c r="D3466" s="988">
        <v>1.0</v>
      </c>
      <c r="E3466" s="988">
        <v>1.0</v>
      </c>
    </row>
    <row r="3467">
      <c r="A3467" s="988" t="s">
        <v>5362</v>
      </c>
      <c r="B3467" s="988">
        <v>2.0250805E7</v>
      </c>
      <c r="C3467" s="988" t="s">
        <v>5286</v>
      </c>
      <c r="D3467" s="988">
        <v>1.0</v>
      </c>
      <c r="E3467" s="988">
        <v>4.0</v>
      </c>
    </row>
    <row r="3468">
      <c r="A3468" s="988" t="s">
        <v>5362</v>
      </c>
      <c r="B3468" s="988">
        <v>2.0250806E7</v>
      </c>
      <c r="C3468" s="988" t="s">
        <v>5286</v>
      </c>
      <c r="D3468" s="988">
        <v>1.0</v>
      </c>
      <c r="E3468" s="988">
        <v>9.0</v>
      </c>
    </row>
    <row r="3469">
      <c r="A3469" s="988" t="s">
        <v>5362</v>
      </c>
      <c r="B3469" s="988">
        <v>2.0250807E7</v>
      </c>
      <c r="C3469" s="988" t="s">
        <v>5286</v>
      </c>
      <c r="D3469" s="988">
        <v>1.0</v>
      </c>
      <c r="E3469" s="988">
        <v>7.0</v>
      </c>
    </row>
    <row r="3470">
      <c r="A3470" s="988" t="s">
        <v>5362</v>
      </c>
      <c r="B3470" s="988">
        <v>2.0250809E7</v>
      </c>
      <c r="C3470" s="988" t="s">
        <v>5286</v>
      </c>
      <c r="D3470" s="988">
        <v>1.0</v>
      </c>
      <c r="E3470" s="988">
        <v>1.0</v>
      </c>
    </row>
    <row r="3471">
      <c r="A3471" s="988" t="s">
        <v>5362</v>
      </c>
      <c r="B3471" s="988">
        <v>2.0250811E7</v>
      </c>
      <c r="C3471" s="988" t="s">
        <v>164</v>
      </c>
      <c r="D3471" s="988">
        <v>1.0</v>
      </c>
      <c r="E3471" s="988">
        <v>2.0</v>
      </c>
    </row>
    <row r="3472">
      <c r="A3472" s="988" t="s">
        <v>5362</v>
      </c>
      <c r="B3472" s="988">
        <v>2.0250812E7</v>
      </c>
      <c r="C3472" s="988" t="s">
        <v>5218</v>
      </c>
      <c r="D3472" s="988">
        <v>1.0</v>
      </c>
      <c r="E3472" s="988">
        <v>1.0</v>
      </c>
    </row>
    <row r="3473">
      <c r="A3473" s="988" t="s">
        <v>5362</v>
      </c>
      <c r="B3473" s="988">
        <v>2.0250813E7</v>
      </c>
      <c r="C3473" s="988" t="s">
        <v>5286</v>
      </c>
      <c r="D3473" s="988">
        <v>1.0</v>
      </c>
      <c r="E3473" s="988">
        <v>9.0</v>
      </c>
    </row>
    <row r="3474">
      <c r="A3474" s="988" t="s">
        <v>5362</v>
      </c>
      <c r="B3474" s="988">
        <v>2.0250813E7</v>
      </c>
      <c r="C3474" s="988" t="s">
        <v>5218</v>
      </c>
      <c r="D3474" s="988">
        <v>1.0</v>
      </c>
      <c r="E3474" s="988">
        <v>1.0</v>
      </c>
    </row>
    <row r="3475">
      <c r="A3475" s="988" t="s">
        <v>5362</v>
      </c>
      <c r="B3475" s="988">
        <v>2.0250814E7</v>
      </c>
      <c r="C3475" s="988" t="s">
        <v>5286</v>
      </c>
      <c r="D3475" s="988">
        <v>1.0</v>
      </c>
      <c r="E3475" s="988">
        <v>5.0</v>
      </c>
    </row>
    <row r="3476">
      <c r="A3476" s="988" t="s">
        <v>5362</v>
      </c>
      <c r="B3476" s="988">
        <v>2.0250815E7</v>
      </c>
      <c r="C3476" s="988" t="s">
        <v>5286</v>
      </c>
      <c r="D3476" s="988">
        <v>1.0</v>
      </c>
      <c r="E3476" s="988">
        <v>3.0</v>
      </c>
    </row>
    <row r="3477">
      <c r="A3477" s="988" t="s">
        <v>5362</v>
      </c>
      <c r="B3477" s="988">
        <v>2.0250815E7</v>
      </c>
      <c r="C3477" s="988" t="s">
        <v>5194</v>
      </c>
      <c r="D3477" s="988">
        <v>1.0</v>
      </c>
      <c r="E3477" s="988">
        <v>1.0</v>
      </c>
    </row>
    <row r="3478">
      <c r="A3478" s="988" t="s">
        <v>5362</v>
      </c>
      <c r="B3478" s="988">
        <v>2.0250816E7</v>
      </c>
      <c r="C3478" s="988" t="s">
        <v>5286</v>
      </c>
      <c r="D3478" s="988">
        <v>1.0</v>
      </c>
      <c r="E3478" s="988">
        <v>3.0</v>
      </c>
    </row>
    <row r="3479">
      <c r="A3479" s="988" t="s">
        <v>5362</v>
      </c>
      <c r="B3479" s="988">
        <v>2.0250817E7</v>
      </c>
      <c r="C3479" s="988" t="s">
        <v>5286</v>
      </c>
      <c r="D3479" s="988">
        <v>1.0</v>
      </c>
      <c r="E3479" s="988">
        <v>2.0</v>
      </c>
    </row>
    <row r="3480">
      <c r="A3480" s="988" t="s">
        <v>5362</v>
      </c>
      <c r="B3480" s="988">
        <v>2.0250818E7</v>
      </c>
      <c r="C3480" s="988" t="s">
        <v>5286</v>
      </c>
      <c r="D3480" s="988">
        <v>1.0</v>
      </c>
      <c r="E3480" s="988">
        <v>4.0</v>
      </c>
    </row>
    <row r="3481">
      <c r="A3481" s="988" t="s">
        <v>5362</v>
      </c>
      <c r="B3481" s="988">
        <v>2.0250819E7</v>
      </c>
      <c r="C3481" s="988" t="s">
        <v>5286</v>
      </c>
      <c r="D3481" s="988">
        <v>1.0</v>
      </c>
      <c r="E3481" s="988">
        <v>7.0</v>
      </c>
    </row>
    <row r="3482">
      <c r="A3482" s="988" t="s">
        <v>5362</v>
      </c>
      <c r="B3482" s="988">
        <v>2.0250821E7</v>
      </c>
      <c r="C3482" s="988" t="s">
        <v>5286</v>
      </c>
      <c r="D3482" s="988">
        <v>1.0</v>
      </c>
      <c r="E3482" s="988">
        <v>4.0</v>
      </c>
    </row>
    <row r="3483">
      <c r="A3483" s="988" t="s">
        <v>5362</v>
      </c>
      <c r="B3483" s="988">
        <v>2.0250821E7</v>
      </c>
      <c r="C3483" s="988" t="s">
        <v>164</v>
      </c>
      <c r="D3483" s="988">
        <v>1.0</v>
      </c>
      <c r="E3483" s="988">
        <v>1.0</v>
      </c>
    </row>
    <row r="3484">
      <c r="A3484" s="988" t="s">
        <v>5362</v>
      </c>
      <c r="B3484" s="988">
        <v>2.0250822E7</v>
      </c>
      <c r="C3484" s="988" t="s">
        <v>5286</v>
      </c>
      <c r="D3484" s="988">
        <v>1.0</v>
      </c>
      <c r="E3484" s="988">
        <v>2.0</v>
      </c>
    </row>
    <row r="3485">
      <c r="A3485" s="988" t="s">
        <v>5362</v>
      </c>
      <c r="B3485" s="988">
        <v>2.0250822E7</v>
      </c>
      <c r="C3485" s="988" t="s">
        <v>5218</v>
      </c>
      <c r="D3485" s="988">
        <v>1.0</v>
      </c>
      <c r="E3485" s="988">
        <v>3.0</v>
      </c>
    </row>
    <row r="3486">
      <c r="A3486" s="988" t="s">
        <v>5362</v>
      </c>
      <c r="B3486" s="988">
        <v>2.0250824E7</v>
      </c>
      <c r="C3486" s="988" t="s">
        <v>5286</v>
      </c>
      <c r="D3486" s="988">
        <v>1.0</v>
      </c>
      <c r="E3486" s="988">
        <v>3.0</v>
      </c>
    </row>
    <row r="3487">
      <c r="A3487" s="988" t="s">
        <v>5362</v>
      </c>
      <c r="B3487" s="988">
        <v>2.0250824E7</v>
      </c>
      <c r="C3487" s="988" t="s">
        <v>5218</v>
      </c>
      <c r="D3487" s="988">
        <v>1.0</v>
      </c>
      <c r="E3487" s="988">
        <v>3.0</v>
      </c>
    </row>
    <row r="3488">
      <c r="A3488" s="988" t="s">
        <v>5362</v>
      </c>
      <c r="B3488" s="988">
        <v>2.0250825E7</v>
      </c>
      <c r="C3488" s="988" t="s">
        <v>5286</v>
      </c>
      <c r="D3488" s="988">
        <v>1.0</v>
      </c>
      <c r="E3488" s="988">
        <v>4.0</v>
      </c>
    </row>
    <row r="3489">
      <c r="A3489" s="988" t="s">
        <v>5362</v>
      </c>
      <c r="B3489" s="988">
        <v>2.0250825E7</v>
      </c>
      <c r="C3489" s="988" t="s">
        <v>5218</v>
      </c>
      <c r="D3489" s="988">
        <v>1.0</v>
      </c>
      <c r="E3489" s="988">
        <v>1.0</v>
      </c>
    </row>
    <row r="3490">
      <c r="A3490" s="988" t="s">
        <v>5362</v>
      </c>
      <c r="B3490" s="988">
        <v>2.0250826E7</v>
      </c>
      <c r="C3490" s="988" t="s">
        <v>5218</v>
      </c>
      <c r="D3490" s="988">
        <v>1.0</v>
      </c>
      <c r="E3490" s="988">
        <v>2.0</v>
      </c>
    </row>
    <row r="3491">
      <c r="A3491" s="988" t="s">
        <v>5362</v>
      </c>
      <c r="B3491" s="988">
        <v>2.0250827E7</v>
      </c>
      <c r="C3491" s="988" t="s">
        <v>164</v>
      </c>
      <c r="D3491" s="988">
        <v>1.0</v>
      </c>
      <c r="E3491" s="988">
        <v>1.0</v>
      </c>
    </row>
    <row r="3492">
      <c r="A3492" s="988" t="s">
        <v>5362</v>
      </c>
      <c r="B3492" s="988">
        <v>2.0250828E7</v>
      </c>
      <c r="C3492" s="988" t="s">
        <v>5286</v>
      </c>
      <c r="D3492" s="988">
        <v>1.0</v>
      </c>
      <c r="E3492" s="988">
        <v>2.0</v>
      </c>
    </row>
    <row r="3493">
      <c r="A3493" s="988" t="s">
        <v>5362</v>
      </c>
      <c r="B3493" s="988">
        <v>2.0250829E7</v>
      </c>
      <c r="C3493" s="988" t="s">
        <v>5286</v>
      </c>
      <c r="D3493" s="988">
        <v>1.0</v>
      </c>
      <c r="E3493" s="988">
        <v>9.0</v>
      </c>
    </row>
    <row r="3494">
      <c r="A3494" s="988" t="s">
        <v>5362</v>
      </c>
      <c r="B3494" s="988">
        <v>2.0250831E7</v>
      </c>
      <c r="C3494" s="988" t="s">
        <v>5286</v>
      </c>
      <c r="D3494" s="988">
        <v>1.0</v>
      </c>
      <c r="E3494" s="988">
        <v>2.0</v>
      </c>
    </row>
    <row r="3495">
      <c r="A3495" s="988" t="s">
        <v>5362</v>
      </c>
      <c r="B3495" s="988">
        <v>2.0250901E7</v>
      </c>
      <c r="C3495" s="988" t="s">
        <v>5286</v>
      </c>
      <c r="D3495" s="988">
        <v>1.0</v>
      </c>
      <c r="E3495" s="988">
        <v>3.0</v>
      </c>
    </row>
    <row r="3496">
      <c r="A3496" s="988" t="s">
        <v>5362</v>
      </c>
      <c r="B3496" s="988">
        <v>2.0250902E7</v>
      </c>
      <c r="C3496" s="988" t="s">
        <v>5286</v>
      </c>
      <c r="D3496" s="988">
        <v>1.0</v>
      </c>
      <c r="E3496" s="988">
        <v>2.0</v>
      </c>
    </row>
    <row r="3497">
      <c r="A3497" s="988" t="s">
        <v>5362</v>
      </c>
      <c r="B3497" s="988">
        <v>2.0250903E7</v>
      </c>
      <c r="C3497" s="988" t="s">
        <v>5286</v>
      </c>
      <c r="D3497" s="988">
        <v>1.0</v>
      </c>
      <c r="E3497" s="988">
        <v>2.0</v>
      </c>
    </row>
    <row r="3498">
      <c r="A3498" s="988" t="s">
        <v>5362</v>
      </c>
      <c r="B3498" s="988">
        <v>2.0250904E7</v>
      </c>
      <c r="C3498" s="988" t="s">
        <v>5286</v>
      </c>
      <c r="D3498" s="988">
        <v>1.0</v>
      </c>
      <c r="E3498" s="988">
        <v>3.0</v>
      </c>
    </row>
    <row r="3499">
      <c r="A3499" s="988" t="s">
        <v>5362</v>
      </c>
      <c r="B3499" s="988">
        <v>2.0250905E7</v>
      </c>
      <c r="C3499" s="988" t="s">
        <v>5286</v>
      </c>
      <c r="D3499" s="988">
        <v>1.0</v>
      </c>
      <c r="E3499" s="988">
        <v>1.0</v>
      </c>
    </row>
    <row r="3500">
      <c r="A3500" s="988" t="s">
        <v>5362</v>
      </c>
      <c r="B3500" s="988">
        <v>2.0250906E7</v>
      </c>
      <c r="C3500" s="988" t="s">
        <v>5286</v>
      </c>
      <c r="D3500" s="988">
        <v>1.0</v>
      </c>
      <c r="E3500" s="988">
        <v>1.0</v>
      </c>
    </row>
    <row r="3501">
      <c r="A3501" s="988" t="s">
        <v>5362</v>
      </c>
      <c r="B3501" s="988">
        <v>2.0250907E7</v>
      </c>
      <c r="C3501" s="988" t="s">
        <v>5286</v>
      </c>
      <c r="D3501" s="988">
        <v>1.0</v>
      </c>
      <c r="E3501" s="988">
        <v>1.0</v>
      </c>
    </row>
    <row r="3502">
      <c r="A3502" s="988" t="s">
        <v>5362</v>
      </c>
      <c r="B3502" s="988">
        <v>2.0250908E7</v>
      </c>
      <c r="C3502" s="988" t="s">
        <v>5286</v>
      </c>
      <c r="D3502" s="988">
        <v>1.0</v>
      </c>
      <c r="E3502" s="988">
        <v>1.0</v>
      </c>
    </row>
    <row r="3503">
      <c r="A3503" s="988" t="s">
        <v>5362</v>
      </c>
      <c r="B3503" s="988">
        <v>2.0250908E7</v>
      </c>
      <c r="C3503" s="988" t="s">
        <v>164</v>
      </c>
      <c r="D3503" s="988">
        <v>1.0</v>
      </c>
      <c r="E3503" s="988">
        <v>1.0</v>
      </c>
    </row>
    <row r="3504">
      <c r="A3504" s="988" t="s">
        <v>5362</v>
      </c>
      <c r="B3504" s="988">
        <v>2.0250908E7</v>
      </c>
      <c r="C3504" s="988" t="s">
        <v>5218</v>
      </c>
      <c r="D3504" s="988">
        <v>1.0</v>
      </c>
      <c r="E3504" s="988">
        <v>1.0</v>
      </c>
    </row>
    <row r="3505">
      <c r="A3505" s="988" t="s">
        <v>5362</v>
      </c>
      <c r="B3505" s="988">
        <v>2.0250909E7</v>
      </c>
      <c r="C3505" s="988" t="s">
        <v>5286</v>
      </c>
      <c r="D3505" s="988">
        <v>1.0</v>
      </c>
      <c r="E3505" s="988">
        <v>2.0</v>
      </c>
    </row>
    <row r="3506">
      <c r="A3506" s="988" t="s">
        <v>5362</v>
      </c>
      <c r="B3506" s="988">
        <v>2.0250909E7</v>
      </c>
      <c r="C3506" s="1063" t="s">
        <v>5178</v>
      </c>
      <c r="D3506" s="988">
        <v>1.0</v>
      </c>
      <c r="E3506" s="988">
        <v>1.0</v>
      </c>
    </row>
    <row r="3507">
      <c r="A3507" s="988" t="s">
        <v>5363</v>
      </c>
      <c r="B3507" s="988">
        <v>2.0250311E7</v>
      </c>
      <c r="C3507" s="988" t="s">
        <v>164</v>
      </c>
      <c r="D3507" s="988">
        <v>1.0</v>
      </c>
      <c r="E3507" s="988">
        <v>1.0</v>
      </c>
    </row>
    <row r="3508">
      <c r="A3508" s="988" t="s">
        <v>5363</v>
      </c>
      <c r="B3508" s="988">
        <v>2.0250625E7</v>
      </c>
      <c r="C3508" s="988" t="s">
        <v>5286</v>
      </c>
      <c r="D3508" s="988">
        <v>1.0</v>
      </c>
      <c r="E3508" s="988">
        <v>2.0</v>
      </c>
    </row>
    <row r="3509">
      <c r="A3509" s="988" t="s">
        <v>5363</v>
      </c>
      <c r="B3509" s="988">
        <v>2.0250626E7</v>
      </c>
      <c r="C3509" s="988" t="s">
        <v>5286</v>
      </c>
      <c r="D3509" s="988">
        <v>1.0</v>
      </c>
      <c r="E3509" s="988">
        <v>1.0</v>
      </c>
    </row>
    <row r="3510">
      <c r="A3510" s="988" t="s">
        <v>5363</v>
      </c>
      <c r="B3510" s="988">
        <v>2.0250707E7</v>
      </c>
      <c r="C3510" s="988" t="s">
        <v>164</v>
      </c>
      <c r="D3510" s="988">
        <v>1.0</v>
      </c>
      <c r="E3510" s="988">
        <v>1.0</v>
      </c>
    </row>
    <row r="3511">
      <c r="A3511" s="988" t="s">
        <v>5363</v>
      </c>
      <c r="B3511" s="988">
        <v>2.0250904E7</v>
      </c>
      <c r="C3511" s="988" t="s">
        <v>5286</v>
      </c>
      <c r="D3511" s="988">
        <v>1.0</v>
      </c>
      <c r="E3511" s="988">
        <v>1.0</v>
      </c>
    </row>
    <row r="3512">
      <c r="A3512" s="988" t="s">
        <v>5364</v>
      </c>
      <c r="B3512" s="988">
        <v>2.025012E7</v>
      </c>
      <c r="C3512" s="988" t="s">
        <v>5286</v>
      </c>
      <c r="D3512" s="988">
        <v>1.0</v>
      </c>
      <c r="E3512" s="988">
        <v>1.0</v>
      </c>
    </row>
    <row r="3513">
      <c r="A3513" s="988" t="s">
        <v>5365</v>
      </c>
      <c r="B3513" s="988">
        <v>2.0250108E7</v>
      </c>
      <c r="C3513" s="988" t="s">
        <v>5286</v>
      </c>
      <c r="D3513" s="988">
        <v>1.0</v>
      </c>
      <c r="E3513" s="988">
        <v>1.0</v>
      </c>
    </row>
    <row r="3514">
      <c r="A3514" s="988" t="s">
        <v>5366</v>
      </c>
      <c r="B3514" s="988">
        <v>2.0250131E7</v>
      </c>
      <c r="C3514" s="988" t="s">
        <v>5286</v>
      </c>
      <c r="D3514" s="988">
        <v>1.0</v>
      </c>
      <c r="E3514" s="988">
        <v>0.0</v>
      </c>
    </row>
    <row r="3515">
      <c r="A3515" s="988" t="s">
        <v>5367</v>
      </c>
      <c r="B3515" s="988">
        <v>2.0250101E7</v>
      </c>
      <c r="C3515" s="1063" t="s">
        <v>5137</v>
      </c>
      <c r="D3515" s="988">
        <v>1.0</v>
      </c>
      <c r="E3515" s="988">
        <v>1.0</v>
      </c>
    </row>
    <row r="3516">
      <c r="A3516" s="988" t="s">
        <v>5367</v>
      </c>
      <c r="B3516" s="988">
        <v>2.0250102E7</v>
      </c>
      <c r="C3516" s="1063" t="s">
        <v>5145</v>
      </c>
      <c r="D3516" s="988">
        <v>1.0</v>
      </c>
      <c r="E3516" s="988">
        <v>1.0</v>
      </c>
    </row>
    <row r="3517">
      <c r="A3517" s="988" t="s">
        <v>5367</v>
      </c>
      <c r="B3517" s="988">
        <v>2.0250102E7</v>
      </c>
      <c r="C3517" s="1063" t="s">
        <v>5166</v>
      </c>
      <c r="D3517" s="988">
        <v>1.0</v>
      </c>
      <c r="E3517" s="988">
        <v>2.0</v>
      </c>
    </row>
    <row r="3518">
      <c r="A3518" s="988" t="s">
        <v>5367</v>
      </c>
      <c r="B3518" s="988">
        <v>2.0250102E7</v>
      </c>
      <c r="C3518" s="1063" t="s">
        <v>5148</v>
      </c>
      <c r="D3518" s="988">
        <v>1.0</v>
      </c>
      <c r="E3518" s="988">
        <v>1.0</v>
      </c>
    </row>
    <row r="3519">
      <c r="A3519" s="988" t="s">
        <v>5367</v>
      </c>
      <c r="B3519" s="988">
        <v>2.0250102E7</v>
      </c>
      <c r="C3519" s="1063" t="s">
        <v>5216</v>
      </c>
      <c r="D3519" s="988">
        <v>1.0</v>
      </c>
      <c r="E3519" s="988">
        <v>1.0</v>
      </c>
    </row>
    <row r="3520">
      <c r="A3520" s="988" t="s">
        <v>5367</v>
      </c>
      <c r="B3520" s="988">
        <v>2.0250103E7</v>
      </c>
      <c r="C3520" s="988" t="s">
        <v>5155</v>
      </c>
      <c r="D3520" s="988">
        <v>1.0</v>
      </c>
      <c r="E3520" s="988">
        <v>1.0</v>
      </c>
    </row>
    <row r="3521">
      <c r="A3521" s="988" t="s">
        <v>5367</v>
      </c>
      <c r="B3521" s="988">
        <v>2.0250103E7</v>
      </c>
      <c r="C3521" s="988" t="s">
        <v>5194</v>
      </c>
      <c r="D3521" s="988">
        <v>1.0</v>
      </c>
      <c r="E3521" s="988">
        <v>1.0</v>
      </c>
    </row>
    <row r="3522">
      <c r="A3522" s="988" t="s">
        <v>5367</v>
      </c>
      <c r="B3522" s="988">
        <v>2.0250103E7</v>
      </c>
      <c r="C3522" s="1063" t="s">
        <v>5187</v>
      </c>
      <c r="D3522" s="988">
        <v>1.0</v>
      </c>
      <c r="E3522" s="988">
        <v>1.0</v>
      </c>
    </row>
    <row r="3523">
      <c r="A3523" s="988" t="s">
        <v>5367</v>
      </c>
      <c r="B3523" s="988">
        <v>2.0250103E7</v>
      </c>
      <c r="C3523" s="1063" t="s">
        <v>5216</v>
      </c>
      <c r="D3523" s="988">
        <v>1.0</v>
      </c>
      <c r="E3523" s="988">
        <v>1.0</v>
      </c>
    </row>
    <row r="3524">
      <c r="A3524" s="988" t="s">
        <v>5367</v>
      </c>
      <c r="B3524" s="988">
        <v>2.0250103E7</v>
      </c>
      <c r="C3524" s="988" t="s">
        <v>5218</v>
      </c>
      <c r="D3524" s="988">
        <v>1.0</v>
      </c>
      <c r="E3524" s="988">
        <v>1.0</v>
      </c>
    </row>
    <row r="3525">
      <c r="A3525" s="988" t="s">
        <v>5367</v>
      </c>
      <c r="B3525" s="988">
        <v>2.0250104E7</v>
      </c>
      <c r="C3525" s="988" t="s">
        <v>5194</v>
      </c>
      <c r="D3525" s="988">
        <v>1.0</v>
      </c>
      <c r="E3525" s="988">
        <v>2.0</v>
      </c>
    </row>
    <row r="3526">
      <c r="A3526" s="988" t="s">
        <v>5367</v>
      </c>
      <c r="B3526" s="988">
        <v>2.0250104E7</v>
      </c>
      <c r="C3526" s="1063" t="s">
        <v>5166</v>
      </c>
      <c r="D3526" s="988">
        <v>1.0</v>
      </c>
      <c r="E3526" s="988">
        <v>1.0</v>
      </c>
    </row>
    <row r="3527">
      <c r="A3527" s="988" t="s">
        <v>5367</v>
      </c>
      <c r="B3527" s="988">
        <v>2.0250106E7</v>
      </c>
      <c r="C3527" s="1063" t="s">
        <v>5188</v>
      </c>
      <c r="D3527" s="988">
        <v>1.0</v>
      </c>
      <c r="E3527" s="988">
        <v>1.0</v>
      </c>
    </row>
    <row r="3528">
      <c r="A3528" s="988" t="s">
        <v>5367</v>
      </c>
      <c r="B3528" s="988">
        <v>2.0250107E7</v>
      </c>
      <c r="C3528" s="988" t="s">
        <v>5169</v>
      </c>
      <c r="D3528" s="988">
        <v>1.0</v>
      </c>
      <c r="E3528" s="988">
        <v>1.0</v>
      </c>
    </row>
    <row r="3529">
      <c r="A3529" s="988" t="s">
        <v>5367</v>
      </c>
      <c r="B3529" s="988">
        <v>2.0250107E7</v>
      </c>
      <c r="C3529" s="1063" t="s">
        <v>5171</v>
      </c>
      <c r="D3529" s="988">
        <v>1.0</v>
      </c>
      <c r="E3529" s="988">
        <v>1.0</v>
      </c>
    </row>
    <row r="3530">
      <c r="A3530" s="988" t="s">
        <v>5367</v>
      </c>
      <c r="B3530" s="988">
        <v>2.0250107E7</v>
      </c>
      <c r="C3530" s="1063" t="s">
        <v>5166</v>
      </c>
      <c r="D3530" s="988">
        <v>1.0</v>
      </c>
      <c r="E3530" s="988">
        <v>0.0</v>
      </c>
    </row>
    <row r="3531">
      <c r="A3531" s="988" t="s">
        <v>5367</v>
      </c>
      <c r="B3531" s="988">
        <v>2.0250107E7</v>
      </c>
      <c r="C3531" s="1063" t="s">
        <v>5216</v>
      </c>
      <c r="D3531" s="988">
        <v>1.0</v>
      </c>
      <c r="E3531" s="988">
        <v>1.0</v>
      </c>
    </row>
    <row r="3532">
      <c r="A3532" s="988" t="s">
        <v>5367</v>
      </c>
      <c r="B3532" s="988">
        <v>2.0250107E7</v>
      </c>
      <c r="C3532" s="1063" t="s">
        <v>5160</v>
      </c>
      <c r="D3532" s="988">
        <v>1.0</v>
      </c>
      <c r="E3532" s="988">
        <v>1.0</v>
      </c>
    </row>
    <row r="3533">
      <c r="A3533" s="988" t="s">
        <v>5367</v>
      </c>
      <c r="B3533" s="988">
        <v>2.0250107E7</v>
      </c>
      <c r="C3533" s="988" t="s">
        <v>5218</v>
      </c>
      <c r="D3533" s="988">
        <v>1.0</v>
      </c>
      <c r="E3533" s="988">
        <v>0.0</v>
      </c>
    </row>
    <row r="3534">
      <c r="A3534" s="988" t="s">
        <v>5367</v>
      </c>
      <c r="B3534" s="988">
        <v>2.0250107E7</v>
      </c>
      <c r="C3534" s="1063" t="s">
        <v>5139</v>
      </c>
      <c r="D3534" s="988">
        <v>1.0</v>
      </c>
      <c r="E3534" s="988">
        <v>1.0</v>
      </c>
    </row>
    <row r="3535">
      <c r="A3535" s="988" t="s">
        <v>5367</v>
      </c>
      <c r="B3535" s="988">
        <v>2.0250108E7</v>
      </c>
      <c r="C3535" s="988" t="s">
        <v>5194</v>
      </c>
      <c r="D3535" s="988">
        <v>1.0</v>
      </c>
      <c r="E3535" s="988">
        <v>2.0</v>
      </c>
    </row>
    <row r="3536">
      <c r="A3536" s="988" t="s">
        <v>5367</v>
      </c>
      <c r="B3536" s="988">
        <v>2.0250108E7</v>
      </c>
      <c r="C3536" s="1063" t="s">
        <v>5166</v>
      </c>
      <c r="D3536" s="988">
        <v>1.0</v>
      </c>
      <c r="E3536" s="988">
        <v>0.0</v>
      </c>
    </row>
    <row r="3537">
      <c r="A3537" s="988" t="s">
        <v>5367</v>
      </c>
      <c r="B3537" s="988">
        <v>2.0250108E7</v>
      </c>
      <c r="C3537" s="988" t="s">
        <v>5218</v>
      </c>
      <c r="D3537" s="988">
        <v>1.0</v>
      </c>
      <c r="E3537" s="988">
        <v>1.0</v>
      </c>
    </row>
    <row r="3538">
      <c r="A3538" s="988" t="s">
        <v>5367</v>
      </c>
      <c r="B3538" s="988">
        <v>2.0250109E7</v>
      </c>
      <c r="C3538" s="1063" t="s">
        <v>5166</v>
      </c>
      <c r="D3538" s="988">
        <v>1.0</v>
      </c>
      <c r="E3538" s="988">
        <v>0.0</v>
      </c>
    </row>
    <row r="3539">
      <c r="A3539" s="988" t="s">
        <v>5367</v>
      </c>
      <c r="B3539" s="988">
        <v>2.0250109E7</v>
      </c>
      <c r="C3539" s="1063" t="s">
        <v>5216</v>
      </c>
      <c r="D3539" s="988">
        <v>1.0</v>
      </c>
      <c r="E3539" s="988">
        <v>0.0</v>
      </c>
    </row>
    <row r="3540">
      <c r="A3540" s="988" t="s">
        <v>5367</v>
      </c>
      <c r="B3540" s="988">
        <v>2.0250111E7</v>
      </c>
      <c r="C3540" s="988" t="s">
        <v>5286</v>
      </c>
      <c r="D3540" s="988">
        <v>1.0</v>
      </c>
      <c r="E3540" s="988">
        <v>4.0</v>
      </c>
    </row>
    <row r="3541">
      <c r="A3541" s="988" t="s">
        <v>5367</v>
      </c>
      <c r="B3541" s="988">
        <v>2.0250111E7</v>
      </c>
      <c r="C3541" s="988" t="s">
        <v>5194</v>
      </c>
      <c r="D3541" s="988">
        <v>1.0</v>
      </c>
      <c r="E3541" s="988">
        <v>1.0</v>
      </c>
    </row>
    <row r="3542">
      <c r="A3542" s="988" t="s">
        <v>5367</v>
      </c>
      <c r="B3542" s="988">
        <v>2.0250111E7</v>
      </c>
      <c r="C3542" s="988" t="s">
        <v>164</v>
      </c>
      <c r="D3542" s="988">
        <v>1.0</v>
      </c>
      <c r="E3542" s="988">
        <v>10.0</v>
      </c>
    </row>
    <row r="3543">
      <c r="A3543" s="988" t="s">
        <v>5367</v>
      </c>
      <c r="B3543" s="988">
        <v>2.0250111E7</v>
      </c>
      <c r="C3543" s="988" t="s">
        <v>5164</v>
      </c>
      <c r="D3543" s="988">
        <v>1.0</v>
      </c>
      <c r="E3543" s="988">
        <v>0.0</v>
      </c>
    </row>
    <row r="3544">
      <c r="A3544" s="988" t="s">
        <v>5367</v>
      </c>
      <c r="B3544" s="988">
        <v>2.0250111E7</v>
      </c>
      <c r="C3544" s="1063" t="s">
        <v>5207</v>
      </c>
      <c r="D3544" s="988">
        <v>1.0</v>
      </c>
      <c r="E3544" s="988">
        <v>1.0</v>
      </c>
    </row>
    <row r="3545">
      <c r="A3545" s="988" t="s">
        <v>5367</v>
      </c>
      <c r="B3545" s="988">
        <v>2.0250112E7</v>
      </c>
      <c r="C3545" s="988" t="s">
        <v>5194</v>
      </c>
      <c r="D3545" s="988">
        <v>1.0</v>
      </c>
      <c r="E3545" s="988">
        <v>1.0</v>
      </c>
    </row>
    <row r="3546">
      <c r="A3546" s="988" t="s">
        <v>5367</v>
      </c>
      <c r="B3546" s="988">
        <v>2.0250112E7</v>
      </c>
      <c r="C3546" s="1063" t="s">
        <v>5211</v>
      </c>
      <c r="D3546" s="988">
        <v>1.0</v>
      </c>
      <c r="E3546" s="988">
        <v>1.0</v>
      </c>
    </row>
    <row r="3547">
      <c r="A3547" s="988" t="s">
        <v>5367</v>
      </c>
      <c r="B3547" s="988">
        <v>2.0250112E7</v>
      </c>
      <c r="C3547" s="988" t="s">
        <v>5185</v>
      </c>
      <c r="D3547" s="988">
        <v>1.0</v>
      </c>
      <c r="E3547" s="988">
        <v>2.0</v>
      </c>
    </row>
    <row r="3548">
      <c r="A3548" s="988" t="s">
        <v>5367</v>
      </c>
      <c r="B3548" s="988">
        <v>2.0250113E7</v>
      </c>
      <c r="C3548" s="988" t="s">
        <v>5194</v>
      </c>
      <c r="D3548" s="988">
        <v>1.0</v>
      </c>
      <c r="E3548" s="988">
        <v>3.0</v>
      </c>
    </row>
    <row r="3549">
      <c r="A3549" s="988" t="s">
        <v>5367</v>
      </c>
      <c r="B3549" s="988">
        <v>2.0250113E7</v>
      </c>
      <c r="C3549" s="1063" t="s">
        <v>5158</v>
      </c>
      <c r="D3549" s="988">
        <v>1.0</v>
      </c>
      <c r="E3549" s="988">
        <v>1.0</v>
      </c>
    </row>
    <row r="3550">
      <c r="A3550" s="988" t="s">
        <v>5367</v>
      </c>
      <c r="B3550" s="988">
        <v>2.0250113E7</v>
      </c>
      <c r="C3550" s="988" t="s">
        <v>5218</v>
      </c>
      <c r="D3550" s="988">
        <v>1.0</v>
      </c>
      <c r="E3550" s="988">
        <v>1.0</v>
      </c>
    </row>
    <row r="3551">
      <c r="A3551" s="988" t="s">
        <v>5367</v>
      </c>
      <c r="B3551" s="988">
        <v>2.0250114E7</v>
      </c>
      <c r="C3551" s="1063" t="s">
        <v>5216</v>
      </c>
      <c r="D3551" s="988">
        <v>1.0</v>
      </c>
      <c r="E3551" s="988">
        <v>0.0</v>
      </c>
    </row>
    <row r="3552">
      <c r="A3552" s="988" t="s">
        <v>5367</v>
      </c>
      <c r="B3552" s="988">
        <v>2.0250114E7</v>
      </c>
      <c r="C3552" s="988" t="s">
        <v>5185</v>
      </c>
      <c r="D3552" s="988">
        <v>1.0</v>
      </c>
      <c r="E3552" s="988">
        <v>1.0</v>
      </c>
    </row>
    <row r="3553">
      <c r="A3553" s="988" t="s">
        <v>5367</v>
      </c>
      <c r="B3553" s="988">
        <v>2.0250115E7</v>
      </c>
      <c r="C3553" s="1063" t="s">
        <v>5221</v>
      </c>
      <c r="D3553" s="988">
        <v>1.0</v>
      </c>
      <c r="E3553" s="988">
        <v>1.0</v>
      </c>
    </row>
    <row r="3554">
      <c r="A3554" s="988" t="s">
        <v>5367</v>
      </c>
      <c r="B3554" s="988">
        <v>2.0250115E7</v>
      </c>
      <c r="C3554" s="1063" t="s">
        <v>5146</v>
      </c>
      <c r="D3554" s="988">
        <v>1.0</v>
      </c>
      <c r="E3554" s="988">
        <v>1.0</v>
      </c>
    </row>
    <row r="3555">
      <c r="A3555" s="988" t="s">
        <v>5367</v>
      </c>
      <c r="B3555" s="988">
        <v>2.0250115E7</v>
      </c>
      <c r="C3555" s="1063" t="s">
        <v>5178</v>
      </c>
      <c r="D3555" s="988">
        <v>1.0</v>
      </c>
      <c r="E3555" s="988">
        <v>1.0</v>
      </c>
    </row>
    <row r="3556">
      <c r="A3556" s="988" t="s">
        <v>5367</v>
      </c>
      <c r="B3556" s="988">
        <v>2.0250116E7</v>
      </c>
      <c r="C3556" s="988" t="s">
        <v>5194</v>
      </c>
      <c r="D3556" s="988">
        <v>1.0</v>
      </c>
      <c r="E3556" s="988">
        <v>1.0</v>
      </c>
    </row>
    <row r="3557">
      <c r="A3557" s="988" t="s">
        <v>5367</v>
      </c>
      <c r="B3557" s="988">
        <v>2.0250117E7</v>
      </c>
      <c r="C3557" s="988" t="s">
        <v>5218</v>
      </c>
      <c r="D3557" s="988">
        <v>1.0</v>
      </c>
      <c r="E3557" s="988">
        <v>1.0</v>
      </c>
    </row>
    <row r="3558">
      <c r="A3558" s="988" t="s">
        <v>5367</v>
      </c>
      <c r="B3558" s="988">
        <v>2.0250117E7</v>
      </c>
      <c r="C3558" s="1063" t="s">
        <v>5368</v>
      </c>
      <c r="D3558" s="988">
        <v>1.0</v>
      </c>
      <c r="E3558" s="988">
        <v>1.0</v>
      </c>
    </row>
    <row r="3559">
      <c r="A3559" s="988" t="s">
        <v>5367</v>
      </c>
      <c r="B3559" s="988">
        <v>2.0250118E7</v>
      </c>
      <c r="C3559" s="988" t="s">
        <v>5194</v>
      </c>
      <c r="D3559" s="988">
        <v>1.0</v>
      </c>
      <c r="E3559" s="988">
        <v>0.0</v>
      </c>
    </row>
    <row r="3560">
      <c r="A3560" s="988" t="s">
        <v>5367</v>
      </c>
      <c r="B3560" s="988">
        <v>2.0250119E7</v>
      </c>
      <c r="C3560" s="988" t="s">
        <v>5194</v>
      </c>
      <c r="D3560" s="988">
        <v>1.0</v>
      </c>
      <c r="E3560" s="988">
        <v>0.0</v>
      </c>
    </row>
    <row r="3561">
      <c r="A3561" s="988" t="s">
        <v>5367</v>
      </c>
      <c r="B3561" s="988">
        <v>2.0250119E7</v>
      </c>
      <c r="C3561" s="1063" t="s">
        <v>5154</v>
      </c>
      <c r="D3561" s="988">
        <v>1.0</v>
      </c>
      <c r="E3561" s="988">
        <v>1.0</v>
      </c>
    </row>
    <row r="3562">
      <c r="A3562" s="988" t="s">
        <v>5367</v>
      </c>
      <c r="B3562" s="988">
        <v>2.025012E7</v>
      </c>
      <c r="C3562" s="988" t="s">
        <v>5194</v>
      </c>
      <c r="D3562" s="988">
        <v>1.0</v>
      </c>
      <c r="E3562" s="988">
        <v>1.0</v>
      </c>
    </row>
    <row r="3563">
      <c r="A3563" s="988" t="s">
        <v>5367</v>
      </c>
      <c r="B3563" s="988">
        <v>2.025012E7</v>
      </c>
      <c r="C3563" s="1063" t="s">
        <v>5223</v>
      </c>
      <c r="D3563" s="988">
        <v>1.0</v>
      </c>
      <c r="E3563" s="988">
        <v>0.0</v>
      </c>
    </row>
    <row r="3564">
      <c r="A3564" s="988" t="s">
        <v>5367</v>
      </c>
      <c r="B3564" s="988">
        <v>2.0250121E7</v>
      </c>
      <c r="C3564" s="988" t="s">
        <v>5194</v>
      </c>
      <c r="D3564" s="988">
        <v>1.0</v>
      </c>
      <c r="E3564" s="988">
        <v>1.0</v>
      </c>
    </row>
    <row r="3565">
      <c r="A3565" s="988" t="s">
        <v>5367</v>
      </c>
      <c r="B3565" s="988">
        <v>2.0250121E7</v>
      </c>
      <c r="C3565" s="1063" t="s">
        <v>5249</v>
      </c>
      <c r="D3565" s="988">
        <v>1.0</v>
      </c>
      <c r="E3565" s="988">
        <v>1.0</v>
      </c>
    </row>
    <row r="3566">
      <c r="A3566" s="988" t="s">
        <v>5367</v>
      </c>
      <c r="B3566" s="988">
        <v>2.0250122E7</v>
      </c>
      <c r="C3566" s="988" t="s">
        <v>5194</v>
      </c>
      <c r="D3566" s="988">
        <v>1.0</v>
      </c>
      <c r="E3566" s="988">
        <v>1.0</v>
      </c>
    </row>
    <row r="3567">
      <c r="A3567" s="988" t="s">
        <v>5367</v>
      </c>
      <c r="B3567" s="988">
        <v>2.0250122E7</v>
      </c>
      <c r="C3567" s="1063" t="s">
        <v>5146</v>
      </c>
      <c r="D3567" s="988">
        <v>1.0</v>
      </c>
      <c r="E3567" s="988">
        <v>1.0</v>
      </c>
    </row>
    <row r="3568">
      <c r="A3568" s="988" t="s">
        <v>5367</v>
      </c>
      <c r="B3568" s="988">
        <v>2.0250122E7</v>
      </c>
      <c r="C3568" s="1063" t="s">
        <v>5253</v>
      </c>
      <c r="D3568" s="988">
        <v>1.0</v>
      </c>
      <c r="E3568" s="988">
        <v>1.0</v>
      </c>
    </row>
    <row r="3569">
      <c r="A3569" s="988" t="s">
        <v>5367</v>
      </c>
      <c r="B3569" s="988">
        <v>2.0250123E7</v>
      </c>
      <c r="C3569" s="988" t="s">
        <v>5218</v>
      </c>
      <c r="D3569" s="988">
        <v>1.0</v>
      </c>
      <c r="E3569" s="988">
        <v>0.0</v>
      </c>
    </row>
    <row r="3570">
      <c r="A3570" s="988" t="s">
        <v>5367</v>
      </c>
      <c r="B3570" s="988">
        <v>2.0250123E7</v>
      </c>
      <c r="C3570" s="1063" t="s">
        <v>5369</v>
      </c>
      <c r="D3570" s="988">
        <v>1.0</v>
      </c>
      <c r="E3570" s="988">
        <v>1.0</v>
      </c>
    </row>
    <row r="3571">
      <c r="A3571" s="988" t="s">
        <v>5367</v>
      </c>
      <c r="B3571" s="988">
        <v>2.0250123E7</v>
      </c>
      <c r="C3571" s="988" t="s">
        <v>5185</v>
      </c>
      <c r="D3571" s="988">
        <v>1.0</v>
      </c>
      <c r="E3571" s="988">
        <v>1.0</v>
      </c>
    </row>
    <row r="3572">
      <c r="A3572" s="988" t="s">
        <v>5367</v>
      </c>
      <c r="B3572" s="988">
        <v>2.0250124E7</v>
      </c>
      <c r="C3572" s="988" t="s">
        <v>5194</v>
      </c>
      <c r="D3572" s="988">
        <v>1.0</v>
      </c>
      <c r="E3572" s="988">
        <v>1.0</v>
      </c>
    </row>
    <row r="3573">
      <c r="A3573" s="988" t="s">
        <v>5367</v>
      </c>
      <c r="B3573" s="988">
        <v>2.0250124E7</v>
      </c>
      <c r="C3573" s="1063" t="s">
        <v>5261</v>
      </c>
      <c r="D3573" s="988">
        <v>1.0</v>
      </c>
      <c r="E3573" s="988">
        <v>1.0</v>
      </c>
    </row>
    <row r="3574">
      <c r="A3574" s="988" t="s">
        <v>5367</v>
      </c>
      <c r="B3574" s="988">
        <v>2.0250124E7</v>
      </c>
      <c r="C3574" s="988" t="s">
        <v>5218</v>
      </c>
      <c r="D3574" s="988">
        <v>1.0</v>
      </c>
      <c r="E3574" s="988">
        <v>1.0</v>
      </c>
    </row>
    <row r="3575">
      <c r="A3575" s="988" t="s">
        <v>5367</v>
      </c>
      <c r="B3575" s="988">
        <v>2.0250125E7</v>
      </c>
      <c r="C3575" s="988" t="s">
        <v>5263</v>
      </c>
      <c r="D3575" s="988">
        <v>1.0</v>
      </c>
      <c r="E3575" s="988">
        <v>0.0</v>
      </c>
    </row>
    <row r="3576">
      <c r="A3576" s="988" t="s">
        <v>5367</v>
      </c>
      <c r="B3576" s="988">
        <v>2.0250125E7</v>
      </c>
      <c r="C3576" s="988" t="s">
        <v>5194</v>
      </c>
      <c r="D3576" s="988">
        <v>1.0</v>
      </c>
      <c r="E3576" s="988">
        <v>1.0</v>
      </c>
    </row>
    <row r="3577">
      <c r="A3577" s="988" t="s">
        <v>5367</v>
      </c>
      <c r="B3577" s="988">
        <v>2.0250125E7</v>
      </c>
      <c r="C3577" s="1063" t="s">
        <v>5187</v>
      </c>
      <c r="D3577" s="988">
        <v>1.0</v>
      </c>
      <c r="E3577" s="988">
        <v>1.0</v>
      </c>
    </row>
    <row r="3578">
      <c r="A3578" s="988" t="s">
        <v>5367</v>
      </c>
      <c r="B3578" s="988">
        <v>2.0250126E7</v>
      </c>
      <c r="C3578" s="988" t="s">
        <v>5194</v>
      </c>
      <c r="D3578" s="988">
        <v>1.0</v>
      </c>
      <c r="E3578" s="988">
        <v>1.0</v>
      </c>
    </row>
    <row r="3579">
      <c r="A3579" s="988" t="s">
        <v>5367</v>
      </c>
      <c r="B3579" s="988">
        <v>2.0250126E7</v>
      </c>
      <c r="C3579" s="1063" t="s">
        <v>5246</v>
      </c>
      <c r="D3579" s="988">
        <v>1.0</v>
      </c>
      <c r="E3579" s="988">
        <v>1.0</v>
      </c>
    </row>
    <row r="3580">
      <c r="A3580" s="988" t="s">
        <v>5367</v>
      </c>
      <c r="B3580" s="988">
        <v>2.0250127E7</v>
      </c>
      <c r="C3580" s="988" t="s">
        <v>5263</v>
      </c>
      <c r="D3580" s="988">
        <v>1.0</v>
      </c>
      <c r="E3580" s="988">
        <v>0.0</v>
      </c>
    </row>
    <row r="3581">
      <c r="A3581" s="988" t="s">
        <v>5367</v>
      </c>
      <c r="B3581" s="988">
        <v>2.0250127E7</v>
      </c>
      <c r="C3581" s="988" t="s">
        <v>5194</v>
      </c>
      <c r="D3581" s="988">
        <v>1.0</v>
      </c>
      <c r="E3581" s="988">
        <v>2.0</v>
      </c>
    </row>
    <row r="3582">
      <c r="A3582" s="988" t="s">
        <v>5367</v>
      </c>
      <c r="B3582" s="988">
        <v>2.0250127E7</v>
      </c>
      <c r="C3582" s="988" t="s">
        <v>5169</v>
      </c>
      <c r="D3582" s="988">
        <v>1.0</v>
      </c>
      <c r="E3582" s="988">
        <v>1.0</v>
      </c>
    </row>
    <row r="3583">
      <c r="A3583" s="988" t="s">
        <v>5367</v>
      </c>
      <c r="B3583" s="988">
        <v>2.0250127E7</v>
      </c>
      <c r="C3583" s="1063" t="s">
        <v>5370</v>
      </c>
      <c r="D3583" s="988">
        <v>1.0</v>
      </c>
      <c r="E3583" s="988">
        <v>0.0</v>
      </c>
    </row>
    <row r="3584">
      <c r="A3584" s="988" t="s">
        <v>5367</v>
      </c>
      <c r="B3584" s="988">
        <v>2.0250127E7</v>
      </c>
      <c r="C3584" s="1063" t="s">
        <v>5189</v>
      </c>
      <c r="D3584" s="988">
        <v>1.0</v>
      </c>
      <c r="E3584" s="988">
        <v>0.0</v>
      </c>
    </row>
    <row r="3585">
      <c r="A3585" s="988" t="s">
        <v>5367</v>
      </c>
      <c r="B3585" s="988">
        <v>2.0250127E7</v>
      </c>
      <c r="C3585" s="988" t="s">
        <v>5185</v>
      </c>
      <c r="D3585" s="988">
        <v>1.0</v>
      </c>
      <c r="E3585" s="988">
        <v>1.0</v>
      </c>
    </row>
    <row r="3586">
      <c r="A3586" s="988" t="s">
        <v>5367</v>
      </c>
      <c r="B3586" s="988">
        <v>2.0250128E7</v>
      </c>
      <c r="C3586" s="988" t="s">
        <v>5371</v>
      </c>
      <c r="D3586" s="988">
        <v>1.0</v>
      </c>
      <c r="E3586" s="988">
        <v>0.0</v>
      </c>
    </row>
    <row r="3587">
      <c r="A3587" s="988" t="s">
        <v>5367</v>
      </c>
      <c r="B3587" s="988">
        <v>2.0250128E7</v>
      </c>
      <c r="C3587" s="988" t="s">
        <v>5194</v>
      </c>
      <c r="D3587" s="988">
        <v>1.0</v>
      </c>
      <c r="E3587" s="988">
        <v>2.0</v>
      </c>
    </row>
    <row r="3588">
      <c r="A3588" s="988" t="s">
        <v>5367</v>
      </c>
      <c r="B3588" s="988">
        <v>2.0250128E7</v>
      </c>
      <c r="C3588" s="1063" t="s">
        <v>5189</v>
      </c>
      <c r="D3588" s="988">
        <v>1.0</v>
      </c>
      <c r="E3588" s="988">
        <v>1.0</v>
      </c>
    </row>
    <row r="3589">
      <c r="A3589" s="988" t="s">
        <v>5367</v>
      </c>
      <c r="B3589" s="988">
        <v>2.0250128E7</v>
      </c>
      <c r="C3589" s="1063" t="s">
        <v>5178</v>
      </c>
      <c r="D3589" s="988">
        <v>1.0</v>
      </c>
      <c r="E3589" s="988">
        <v>1.0</v>
      </c>
    </row>
    <row r="3590">
      <c r="A3590" s="988" t="s">
        <v>5367</v>
      </c>
      <c r="B3590" s="988">
        <v>2.0250129E7</v>
      </c>
      <c r="C3590" s="1063" t="s">
        <v>5372</v>
      </c>
      <c r="D3590" s="988">
        <v>1.0</v>
      </c>
      <c r="E3590" s="988">
        <v>1.0</v>
      </c>
    </row>
    <row r="3591">
      <c r="A3591" s="988" t="s">
        <v>5367</v>
      </c>
      <c r="B3591" s="988">
        <v>2.0250129E7</v>
      </c>
      <c r="C3591" s="1063" t="s">
        <v>5220</v>
      </c>
      <c r="D3591" s="988">
        <v>1.0</v>
      </c>
      <c r="E3591" s="988">
        <v>1.0</v>
      </c>
    </row>
    <row r="3592">
      <c r="A3592" s="988" t="s">
        <v>5367</v>
      </c>
      <c r="B3592" s="988">
        <v>2.0250129E7</v>
      </c>
      <c r="C3592" s="1063" t="s">
        <v>5274</v>
      </c>
      <c r="D3592" s="988">
        <v>1.0</v>
      </c>
      <c r="E3592" s="988">
        <v>1.0</v>
      </c>
    </row>
    <row r="3593">
      <c r="A3593" s="988" t="s">
        <v>5367</v>
      </c>
      <c r="B3593" s="988">
        <v>2.0250129E7</v>
      </c>
      <c r="C3593" s="1063" t="s">
        <v>5227</v>
      </c>
      <c r="D3593" s="988">
        <v>1.0</v>
      </c>
      <c r="E3593" s="988">
        <v>0.0</v>
      </c>
    </row>
    <row r="3594">
      <c r="A3594" s="988" t="s">
        <v>5367</v>
      </c>
      <c r="B3594" s="988">
        <v>2.0250129E7</v>
      </c>
      <c r="C3594" s="1063" t="s">
        <v>5253</v>
      </c>
      <c r="D3594" s="988">
        <v>1.0</v>
      </c>
      <c r="E3594" s="988">
        <v>1.0</v>
      </c>
    </row>
    <row r="3595">
      <c r="A3595" s="988" t="s">
        <v>5367</v>
      </c>
      <c r="B3595" s="988">
        <v>2.0250129E7</v>
      </c>
      <c r="C3595" s="1063" t="s">
        <v>5216</v>
      </c>
      <c r="D3595" s="988">
        <v>1.0</v>
      </c>
      <c r="E3595" s="988">
        <v>0.0</v>
      </c>
    </row>
    <row r="3596">
      <c r="A3596" s="988" t="s">
        <v>5367</v>
      </c>
      <c r="B3596" s="988">
        <v>2.0250129E7</v>
      </c>
      <c r="C3596" s="1063" t="s">
        <v>5266</v>
      </c>
      <c r="D3596" s="988">
        <v>1.0</v>
      </c>
      <c r="E3596" s="988">
        <v>0.0</v>
      </c>
    </row>
    <row r="3597">
      <c r="A3597" s="988" t="s">
        <v>5367</v>
      </c>
      <c r="B3597" s="988">
        <v>2.025013E7</v>
      </c>
      <c r="C3597" s="988" t="s">
        <v>5194</v>
      </c>
      <c r="D3597" s="988">
        <v>1.0</v>
      </c>
      <c r="E3597" s="988">
        <v>2.0</v>
      </c>
    </row>
    <row r="3598">
      <c r="A3598" s="988" t="s">
        <v>5367</v>
      </c>
      <c r="B3598" s="988">
        <v>2.025013E7</v>
      </c>
      <c r="C3598" s="1063" t="s">
        <v>5187</v>
      </c>
      <c r="D3598" s="988">
        <v>1.0</v>
      </c>
      <c r="E3598" s="988">
        <v>0.0</v>
      </c>
    </row>
    <row r="3599">
      <c r="A3599" s="988" t="s">
        <v>5367</v>
      </c>
      <c r="B3599" s="988">
        <v>2.025013E7</v>
      </c>
      <c r="C3599" s="988" t="s">
        <v>5218</v>
      </c>
      <c r="D3599" s="988">
        <v>1.0</v>
      </c>
      <c r="E3599" s="988">
        <v>1.0</v>
      </c>
    </row>
    <row r="3600">
      <c r="A3600" s="988" t="s">
        <v>5367</v>
      </c>
      <c r="B3600" s="988">
        <v>2.0250131E7</v>
      </c>
      <c r="C3600" s="988" t="s">
        <v>5164</v>
      </c>
      <c r="D3600" s="988">
        <v>1.0</v>
      </c>
      <c r="E3600" s="988">
        <v>0.0</v>
      </c>
    </row>
    <row r="3601">
      <c r="A3601" s="988" t="s">
        <v>5367</v>
      </c>
      <c r="B3601" s="988">
        <v>2.0250202E7</v>
      </c>
      <c r="C3601" s="988" t="s">
        <v>164</v>
      </c>
      <c r="D3601" s="988">
        <v>1.0</v>
      </c>
      <c r="E3601" s="988">
        <v>1.0</v>
      </c>
    </row>
    <row r="3602">
      <c r="A3602" s="988" t="s">
        <v>5373</v>
      </c>
      <c r="B3602" s="988">
        <v>2.025013E7</v>
      </c>
      <c r="C3602" s="988" t="s">
        <v>164</v>
      </c>
      <c r="D3602" s="988">
        <v>1.0</v>
      </c>
      <c r="E3602" s="988">
        <v>0.0</v>
      </c>
    </row>
    <row r="3603">
      <c r="A3603" s="988" t="s">
        <v>5374</v>
      </c>
      <c r="B3603" s="988">
        <v>2.0250103E7</v>
      </c>
      <c r="C3603" s="988" t="s">
        <v>164</v>
      </c>
      <c r="D3603" s="988">
        <v>1.0</v>
      </c>
      <c r="E3603" s="988">
        <v>0.0</v>
      </c>
    </row>
    <row r="3604">
      <c r="A3604" s="988" t="s">
        <v>5374</v>
      </c>
      <c r="B3604" s="988">
        <v>2.0250104E7</v>
      </c>
      <c r="C3604" s="988" t="s">
        <v>164</v>
      </c>
      <c r="D3604" s="988">
        <v>1.0</v>
      </c>
      <c r="E3604" s="988">
        <v>0.0</v>
      </c>
    </row>
    <row r="3605">
      <c r="A3605" s="988" t="s">
        <v>5374</v>
      </c>
      <c r="B3605" s="988">
        <v>2.0250106E7</v>
      </c>
      <c r="C3605" s="988" t="s">
        <v>5286</v>
      </c>
      <c r="D3605" s="988">
        <v>1.0</v>
      </c>
      <c r="E3605" s="988">
        <v>1.0</v>
      </c>
    </row>
    <row r="3606">
      <c r="A3606" s="988" t="s">
        <v>5374</v>
      </c>
      <c r="B3606" s="988">
        <v>2.0250107E7</v>
      </c>
      <c r="C3606" s="988" t="s">
        <v>5286</v>
      </c>
      <c r="D3606" s="988">
        <v>1.0</v>
      </c>
      <c r="E3606" s="988">
        <v>0.0</v>
      </c>
    </row>
    <row r="3607">
      <c r="A3607" s="988" t="s">
        <v>5374</v>
      </c>
      <c r="B3607" s="988">
        <v>2.0250116E7</v>
      </c>
      <c r="C3607" s="988" t="s">
        <v>164</v>
      </c>
      <c r="D3607" s="988">
        <v>1.0</v>
      </c>
      <c r="E3607" s="988">
        <v>1.0</v>
      </c>
    </row>
    <row r="3608">
      <c r="A3608" s="988" t="s">
        <v>5374</v>
      </c>
      <c r="B3608" s="988">
        <v>2.0250121E7</v>
      </c>
      <c r="C3608" s="988" t="s">
        <v>164</v>
      </c>
      <c r="D3608" s="988">
        <v>1.0</v>
      </c>
      <c r="E3608" s="988">
        <v>1.0</v>
      </c>
    </row>
    <row r="3609">
      <c r="A3609" s="988" t="s">
        <v>5374</v>
      </c>
      <c r="B3609" s="988">
        <v>2.0250122E7</v>
      </c>
      <c r="C3609" s="988" t="s">
        <v>5286</v>
      </c>
      <c r="D3609" s="988">
        <v>1.0</v>
      </c>
      <c r="E3609" s="988">
        <v>0.0</v>
      </c>
    </row>
    <row r="3610">
      <c r="A3610" s="988" t="s">
        <v>5374</v>
      </c>
      <c r="B3610" s="988">
        <v>2.0250123E7</v>
      </c>
      <c r="C3610" s="988" t="s">
        <v>164</v>
      </c>
      <c r="D3610" s="988">
        <v>1.0</v>
      </c>
      <c r="E3610" s="988">
        <v>1.0</v>
      </c>
    </row>
    <row r="3611">
      <c r="A3611" s="988" t="s">
        <v>5374</v>
      </c>
      <c r="B3611" s="988">
        <v>2.025013E7</v>
      </c>
      <c r="C3611" s="988" t="s">
        <v>5200</v>
      </c>
      <c r="D3611" s="988">
        <v>1.0</v>
      </c>
      <c r="E3611" s="988">
        <v>0.0</v>
      </c>
    </row>
    <row r="3612">
      <c r="A3612" s="988" t="s">
        <v>5374</v>
      </c>
      <c r="B3612" s="988">
        <v>2.0250212E7</v>
      </c>
      <c r="C3612" s="988" t="s">
        <v>5286</v>
      </c>
      <c r="D3612" s="988">
        <v>1.0</v>
      </c>
      <c r="E3612" s="988">
        <v>0.0</v>
      </c>
    </row>
    <row r="3613">
      <c r="A3613" s="988" t="s">
        <v>5375</v>
      </c>
      <c r="B3613" s="988">
        <v>2.0250102E7</v>
      </c>
      <c r="C3613" s="988" t="s">
        <v>5286</v>
      </c>
      <c r="D3613" s="988">
        <v>1.0</v>
      </c>
      <c r="E3613" s="988">
        <v>1.0</v>
      </c>
    </row>
    <row r="3614">
      <c r="A3614" s="988" t="s">
        <v>5375</v>
      </c>
      <c r="B3614" s="988">
        <v>2.0250103E7</v>
      </c>
      <c r="C3614" s="988" t="s">
        <v>5194</v>
      </c>
      <c r="D3614" s="988">
        <v>1.0</v>
      </c>
      <c r="E3614" s="988">
        <v>1.0</v>
      </c>
    </row>
    <row r="3615">
      <c r="A3615" s="988" t="s">
        <v>5375</v>
      </c>
      <c r="B3615" s="988">
        <v>2.0250104E7</v>
      </c>
      <c r="C3615" s="988" t="s">
        <v>164</v>
      </c>
      <c r="D3615" s="988">
        <v>1.0</v>
      </c>
      <c r="E3615" s="988">
        <v>0.0</v>
      </c>
    </row>
    <row r="3616">
      <c r="A3616" s="988" t="s">
        <v>5375</v>
      </c>
      <c r="B3616" s="988">
        <v>2.0250106E7</v>
      </c>
      <c r="C3616" s="988" t="s">
        <v>5286</v>
      </c>
      <c r="D3616" s="988">
        <v>1.0</v>
      </c>
      <c r="E3616" s="988">
        <v>1.0</v>
      </c>
    </row>
    <row r="3617">
      <c r="A3617" s="988" t="s">
        <v>5375</v>
      </c>
      <c r="B3617" s="988">
        <v>2.0250108E7</v>
      </c>
      <c r="C3617" s="988" t="s">
        <v>5286</v>
      </c>
      <c r="D3617" s="988">
        <v>1.0</v>
      </c>
      <c r="E3617" s="988">
        <v>0.0</v>
      </c>
    </row>
    <row r="3618">
      <c r="A3618" s="988" t="s">
        <v>5375</v>
      </c>
      <c r="B3618" s="988">
        <v>2.0250111E7</v>
      </c>
      <c r="C3618" s="988" t="s">
        <v>164</v>
      </c>
      <c r="D3618" s="988">
        <v>1.0</v>
      </c>
      <c r="E3618" s="988">
        <v>1.0</v>
      </c>
    </row>
    <row r="3619">
      <c r="A3619" s="988" t="s">
        <v>5375</v>
      </c>
      <c r="B3619" s="988">
        <v>2.0250113E7</v>
      </c>
      <c r="C3619" s="988" t="s">
        <v>5286</v>
      </c>
      <c r="D3619" s="988">
        <v>1.0</v>
      </c>
      <c r="E3619" s="988">
        <v>1.0</v>
      </c>
    </row>
    <row r="3620">
      <c r="A3620" s="988" t="s">
        <v>5375</v>
      </c>
      <c r="B3620" s="988">
        <v>2.0250113E7</v>
      </c>
      <c r="C3620" s="988" t="s">
        <v>5194</v>
      </c>
      <c r="D3620" s="988">
        <v>1.0</v>
      </c>
      <c r="E3620" s="988">
        <v>1.0</v>
      </c>
    </row>
    <row r="3621">
      <c r="A3621" s="988" t="s">
        <v>5375</v>
      </c>
      <c r="B3621" s="988">
        <v>2.0250114E7</v>
      </c>
      <c r="C3621" s="988" t="s">
        <v>164</v>
      </c>
      <c r="D3621" s="988">
        <v>1.0</v>
      </c>
      <c r="E3621" s="988">
        <v>1.0</v>
      </c>
    </row>
    <row r="3622">
      <c r="A3622" s="988" t="s">
        <v>5375</v>
      </c>
      <c r="B3622" s="988">
        <v>2.0250115E7</v>
      </c>
      <c r="C3622" s="988" t="s">
        <v>164</v>
      </c>
      <c r="D3622" s="988">
        <v>1.0</v>
      </c>
      <c r="E3622" s="988">
        <v>1.0</v>
      </c>
    </row>
    <row r="3623">
      <c r="A3623" s="988" t="s">
        <v>5375</v>
      </c>
      <c r="B3623" s="988">
        <v>2.025012E7</v>
      </c>
      <c r="C3623" s="988" t="s">
        <v>5286</v>
      </c>
      <c r="D3623" s="988">
        <v>1.0</v>
      </c>
      <c r="E3623" s="988">
        <v>1.0</v>
      </c>
    </row>
    <row r="3624">
      <c r="A3624" s="988" t="s">
        <v>5375</v>
      </c>
      <c r="B3624" s="988">
        <v>2.025012E7</v>
      </c>
      <c r="C3624" s="988" t="s">
        <v>164</v>
      </c>
      <c r="D3624" s="988">
        <v>1.0</v>
      </c>
      <c r="E3624" s="988">
        <v>2.0</v>
      </c>
    </row>
    <row r="3625">
      <c r="A3625" s="988" t="s">
        <v>5375</v>
      </c>
      <c r="B3625" s="988">
        <v>2.0250121E7</v>
      </c>
      <c r="C3625" s="988" t="s">
        <v>5194</v>
      </c>
      <c r="D3625" s="988">
        <v>1.0</v>
      </c>
      <c r="E3625" s="988">
        <v>1.0</v>
      </c>
    </row>
    <row r="3626">
      <c r="A3626" s="988" t="s">
        <v>5375</v>
      </c>
      <c r="B3626" s="988">
        <v>2.0250122E7</v>
      </c>
      <c r="C3626" s="988" t="s">
        <v>164</v>
      </c>
      <c r="D3626" s="988">
        <v>1.0</v>
      </c>
      <c r="E3626" s="988">
        <v>3.0</v>
      </c>
    </row>
    <row r="3627">
      <c r="A3627" s="988" t="s">
        <v>5376</v>
      </c>
      <c r="B3627" s="988">
        <v>2.0250103E7</v>
      </c>
      <c r="C3627" s="988" t="s">
        <v>5194</v>
      </c>
      <c r="D3627" s="988">
        <v>1.0</v>
      </c>
      <c r="E3627" s="988">
        <v>1.0</v>
      </c>
    </row>
    <row r="3628">
      <c r="A3628" s="988" t="s">
        <v>5376</v>
      </c>
      <c r="B3628" s="988">
        <v>2.0250104E7</v>
      </c>
      <c r="C3628" s="1063" t="s">
        <v>5171</v>
      </c>
      <c r="D3628" s="988">
        <v>1.0</v>
      </c>
      <c r="E3628" s="988">
        <v>1.0</v>
      </c>
    </row>
    <row r="3629">
      <c r="A3629" s="988" t="s">
        <v>5376</v>
      </c>
      <c r="B3629" s="988">
        <v>2.0250105E7</v>
      </c>
      <c r="C3629" s="988" t="s">
        <v>5194</v>
      </c>
      <c r="D3629" s="988">
        <v>1.0</v>
      </c>
      <c r="E3629" s="988">
        <v>1.0</v>
      </c>
    </row>
    <row r="3630">
      <c r="A3630" s="988" t="s">
        <v>5376</v>
      </c>
      <c r="B3630" s="988">
        <v>2.0250106E7</v>
      </c>
      <c r="C3630" s="988" t="s">
        <v>5194</v>
      </c>
      <c r="D3630" s="988">
        <v>1.0</v>
      </c>
      <c r="E3630" s="988">
        <v>1.0</v>
      </c>
    </row>
    <row r="3631">
      <c r="A3631" s="988" t="s">
        <v>5376</v>
      </c>
      <c r="B3631" s="988">
        <v>2.0250108E7</v>
      </c>
      <c r="C3631" s="1063" t="s">
        <v>5146</v>
      </c>
      <c r="D3631" s="988">
        <v>1.0</v>
      </c>
      <c r="E3631" s="988">
        <v>1.0</v>
      </c>
    </row>
    <row r="3632">
      <c r="A3632" s="988" t="s">
        <v>5376</v>
      </c>
      <c r="B3632" s="988">
        <v>2.025011E7</v>
      </c>
      <c r="C3632" s="1063" t="s">
        <v>5146</v>
      </c>
      <c r="D3632" s="988">
        <v>1.0</v>
      </c>
      <c r="E3632" s="988">
        <v>1.0</v>
      </c>
    </row>
    <row r="3633">
      <c r="A3633" s="988" t="s">
        <v>5376</v>
      </c>
      <c r="B3633" s="988">
        <v>2.0250112E7</v>
      </c>
      <c r="C3633" s="988" t="s">
        <v>5194</v>
      </c>
      <c r="D3633" s="988">
        <v>1.0</v>
      </c>
      <c r="E3633" s="988">
        <v>1.0</v>
      </c>
    </row>
    <row r="3634">
      <c r="A3634" s="988" t="s">
        <v>5376</v>
      </c>
      <c r="B3634" s="988">
        <v>2.0250112E7</v>
      </c>
      <c r="C3634" s="988" t="s">
        <v>5147</v>
      </c>
      <c r="D3634" s="988">
        <v>1.0</v>
      </c>
      <c r="E3634" s="988">
        <v>1.0</v>
      </c>
    </row>
    <row r="3635">
      <c r="A3635" s="988" t="s">
        <v>5376</v>
      </c>
      <c r="B3635" s="988">
        <v>2.0250113E7</v>
      </c>
      <c r="C3635" s="1063" t="s">
        <v>5166</v>
      </c>
      <c r="D3635" s="988">
        <v>1.0</v>
      </c>
      <c r="E3635" s="988">
        <v>1.0</v>
      </c>
    </row>
    <row r="3636">
      <c r="A3636" s="988" t="s">
        <v>5376</v>
      </c>
      <c r="B3636" s="988">
        <v>2.0250114E7</v>
      </c>
      <c r="C3636" s="988" t="s">
        <v>5194</v>
      </c>
      <c r="D3636" s="988">
        <v>1.0</v>
      </c>
      <c r="E3636" s="988">
        <v>1.0</v>
      </c>
    </row>
    <row r="3637">
      <c r="A3637" s="988" t="s">
        <v>5376</v>
      </c>
      <c r="B3637" s="988">
        <v>2.0250114E7</v>
      </c>
      <c r="C3637" s="988" t="s">
        <v>164</v>
      </c>
      <c r="D3637" s="988">
        <v>1.0</v>
      </c>
      <c r="E3637" s="988">
        <v>4.0</v>
      </c>
    </row>
    <row r="3638">
      <c r="A3638" s="988" t="s">
        <v>5376</v>
      </c>
      <c r="B3638" s="988">
        <v>2.0250114E7</v>
      </c>
      <c r="C3638" s="1063" t="s">
        <v>5216</v>
      </c>
      <c r="D3638" s="988">
        <v>1.0</v>
      </c>
      <c r="E3638" s="988">
        <v>0.0</v>
      </c>
    </row>
    <row r="3639">
      <c r="A3639" s="988" t="s">
        <v>5376</v>
      </c>
      <c r="B3639" s="988">
        <v>2.0250115E7</v>
      </c>
      <c r="C3639" s="1063" t="s">
        <v>5174</v>
      </c>
      <c r="D3639" s="988">
        <v>1.0</v>
      </c>
      <c r="E3639" s="988">
        <v>1.0</v>
      </c>
    </row>
    <row r="3640">
      <c r="A3640" s="988" t="s">
        <v>5376</v>
      </c>
      <c r="B3640" s="988">
        <v>2.0250116E7</v>
      </c>
      <c r="C3640" s="988" t="s">
        <v>5194</v>
      </c>
      <c r="D3640" s="988">
        <v>1.0</v>
      </c>
      <c r="E3640" s="988">
        <v>1.0</v>
      </c>
    </row>
    <row r="3641">
      <c r="A3641" s="988" t="s">
        <v>5376</v>
      </c>
      <c r="B3641" s="988">
        <v>2.0250116E7</v>
      </c>
      <c r="C3641" s="988" t="s">
        <v>5164</v>
      </c>
      <c r="D3641" s="988">
        <v>1.0</v>
      </c>
      <c r="E3641" s="988">
        <v>0.0</v>
      </c>
    </row>
    <row r="3642">
      <c r="A3642" s="988" t="s">
        <v>5376</v>
      </c>
      <c r="B3642" s="988">
        <v>2.0250117E7</v>
      </c>
      <c r="C3642" s="988" t="s">
        <v>5218</v>
      </c>
      <c r="D3642" s="988">
        <v>1.0</v>
      </c>
      <c r="E3642" s="988">
        <v>1.0</v>
      </c>
    </row>
    <row r="3643">
      <c r="A3643" s="988" t="s">
        <v>5376</v>
      </c>
      <c r="B3643" s="988">
        <v>2.0250117E7</v>
      </c>
      <c r="C3643" s="988" t="s">
        <v>5185</v>
      </c>
      <c r="D3643" s="988">
        <v>1.0</v>
      </c>
      <c r="E3643" s="988">
        <v>1.0</v>
      </c>
    </row>
    <row r="3644">
      <c r="A3644" s="988" t="s">
        <v>5376</v>
      </c>
      <c r="B3644" s="988">
        <v>2.0250118E7</v>
      </c>
      <c r="C3644" s="988" t="s">
        <v>164</v>
      </c>
      <c r="D3644" s="988">
        <v>1.0</v>
      </c>
      <c r="E3644" s="988">
        <v>1.0</v>
      </c>
    </row>
    <row r="3645">
      <c r="A3645" s="988" t="s">
        <v>5376</v>
      </c>
      <c r="B3645" s="988">
        <v>2.025012E7</v>
      </c>
      <c r="C3645" s="988" t="s">
        <v>5194</v>
      </c>
      <c r="D3645" s="988">
        <v>1.0</v>
      </c>
      <c r="E3645" s="988">
        <v>1.0</v>
      </c>
    </row>
    <row r="3646">
      <c r="A3646" s="988" t="s">
        <v>5376</v>
      </c>
      <c r="B3646" s="988">
        <v>2.0250121E7</v>
      </c>
      <c r="C3646" s="988" t="s">
        <v>5286</v>
      </c>
      <c r="D3646" s="988">
        <v>1.0</v>
      </c>
      <c r="E3646" s="988">
        <v>2.0</v>
      </c>
    </row>
    <row r="3647">
      <c r="A3647" s="988" t="s">
        <v>5376</v>
      </c>
      <c r="B3647" s="988">
        <v>2.0250121E7</v>
      </c>
      <c r="C3647" s="988" t="s">
        <v>5194</v>
      </c>
      <c r="D3647" s="988">
        <v>1.0</v>
      </c>
      <c r="E3647" s="988">
        <v>1.0</v>
      </c>
    </row>
    <row r="3648">
      <c r="A3648" s="988" t="s">
        <v>5376</v>
      </c>
      <c r="B3648" s="988">
        <v>2.0250123E7</v>
      </c>
      <c r="C3648" s="988" t="s">
        <v>5194</v>
      </c>
      <c r="D3648" s="988">
        <v>1.0</v>
      </c>
      <c r="E3648" s="988">
        <v>1.0</v>
      </c>
    </row>
    <row r="3649">
      <c r="A3649" s="988" t="s">
        <v>5376</v>
      </c>
      <c r="B3649" s="988">
        <v>2.0250123E7</v>
      </c>
      <c r="C3649" s="988" t="s">
        <v>164</v>
      </c>
      <c r="D3649" s="988">
        <v>1.0</v>
      </c>
      <c r="E3649" s="988">
        <v>2.0</v>
      </c>
    </row>
    <row r="3650">
      <c r="A3650" s="988" t="s">
        <v>5376</v>
      </c>
      <c r="B3650" s="988">
        <v>2.0250124E7</v>
      </c>
      <c r="C3650" s="988" t="s">
        <v>5286</v>
      </c>
      <c r="D3650" s="988">
        <v>1.0</v>
      </c>
      <c r="E3650" s="988">
        <v>1.0</v>
      </c>
    </row>
    <row r="3651">
      <c r="A3651" s="988" t="s">
        <v>5376</v>
      </c>
      <c r="B3651" s="988">
        <v>2.0250125E7</v>
      </c>
      <c r="C3651" s="988" t="s">
        <v>5194</v>
      </c>
      <c r="D3651" s="988">
        <v>1.0</v>
      </c>
      <c r="E3651" s="988">
        <v>0.0</v>
      </c>
    </row>
    <row r="3652">
      <c r="A3652" s="988" t="s">
        <v>5376</v>
      </c>
      <c r="B3652" s="988">
        <v>2.0250125E7</v>
      </c>
      <c r="C3652" s="988" t="s">
        <v>164</v>
      </c>
      <c r="D3652" s="988">
        <v>1.0</v>
      </c>
      <c r="E3652" s="988">
        <v>1.0</v>
      </c>
    </row>
    <row r="3653">
      <c r="A3653" s="988" t="s">
        <v>5376</v>
      </c>
      <c r="B3653" s="988">
        <v>2.0250127E7</v>
      </c>
      <c r="C3653" s="988" t="s">
        <v>5194</v>
      </c>
      <c r="D3653" s="988">
        <v>1.0</v>
      </c>
      <c r="E3653" s="988">
        <v>0.0</v>
      </c>
    </row>
    <row r="3654">
      <c r="A3654" s="988" t="s">
        <v>5376</v>
      </c>
      <c r="B3654" s="988">
        <v>2.0250127E7</v>
      </c>
      <c r="C3654" s="1063" t="s">
        <v>5166</v>
      </c>
      <c r="D3654" s="988">
        <v>1.0</v>
      </c>
      <c r="E3654" s="988">
        <v>0.0</v>
      </c>
    </row>
    <row r="3655">
      <c r="A3655" s="988" t="s">
        <v>5376</v>
      </c>
      <c r="B3655" s="988">
        <v>2.0250128E7</v>
      </c>
      <c r="C3655" s="1063" t="s">
        <v>5137</v>
      </c>
      <c r="D3655" s="988">
        <v>1.0</v>
      </c>
      <c r="E3655" s="988">
        <v>1.0</v>
      </c>
    </row>
    <row r="3656">
      <c r="A3656" s="988" t="s">
        <v>5376</v>
      </c>
      <c r="B3656" s="988">
        <v>2.0250128E7</v>
      </c>
      <c r="C3656" s="988" t="s">
        <v>5218</v>
      </c>
      <c r="D3656" s="988">
        <v>1.0</v>
      </c>
      <c r="E3656" s="988">
        <v>1.0</v>
      </c>
    </row>
    <row r="3657">
      <c r="A3657" s="988" t="s">
        <v>5376</v>
      </c>
      <c r="B3657" s="988">
        <v>2.0250129E7</v>
      </c>
      <c r="C3657" s="988" t="s">
        <v>5194</v>
      </c>
      <c r="D3657" s="988">
        <v>1.0</v>
      </c>
      <c r="E3657" s="988">
        <v>1.0</v>
      </c>
    </row>
    <row r="3658">
      <c r="A3658" s="988" t="s">
        <v>5376</v>
      </c>
      <c r="B3658" s="988">
        <v>2.0250129E7</v>
      </c>
      <c r="C3658" s="1063" t="s">
        <v>5156</v>
      </c>
      <c r="D3658" s="988">
        <v>1.0</v>
      </c>
      <c r="E3658" s="988">
        <v>1.0</v>
      </c>
    </row>
    <row r="3659">
      <c r="A3659" s="988" t="s">
        <v>5376</v>
      </c>
      <c r="B3659" s="988">
        <v>2.0250129E7</v>
      </c>
      <c r="C3659" s="988" t="s">
        <v>5218</v>
      </c>
      <c r="D3659" s="988">
        <v>1.0</v>
      </c>
      <c r="E3659" s="988">
        <v>0.0</v>
      </c>
    </row>
    <row r="3660">
      <c r="A3660" s="988" t="s">
        <v>5376</v>
      </c>
      <c r="B3660" s="988">
        <v>2.0250129E7</v>
      </c>
      <c r="C3660" s="1063" t="s">
        <v>5273</v>
      </c>
      <c r="D3660" s="988">
        <v>1.0</v>
      </c>
      <c r="E3660" s="988">
        <v>1.0</v>
      </c>
    </row>
    <row r="3661">
      <c r="A3661" s="988" t="s">
        <v>5376</v>
      </c>
      <c r="B3661" s="988">
        <v>2.025013E7</v>
      </c>
      <c r="C3661" s="1063" t="s">
        <v>5377</v>
      </c>
      <c r="D3661" s="988">
        <v>1.0</v>
      </c>
      <c r="E3661" s="988">
        <v>0.0</v>
      </c>
    </row>
    <row r="3662">
      <c r="A3662" s="988" t="s">
        <v>5376</v>
      </c>
      <c r="B3662" s="988">
        <v>2.025013E7</v>
      </c>
      <c r="C3662" s="988" t="s">
        <v>5194</v>
      </c>
      <c r="D3662" s="988">
        <v>1.0</v>
      </c>
      <c r="E3662" s="988">
        <v>2.0</v>
      </c>
    </row>
    <row r="3663">
      <c r="A3663" s="988" t="s">
        <v>5376</v>
      </c>
      <c r="B3663" s="988">
        <v>2.025013E7</v>
      </c>
      <c r="C3663" s="1063" t="s">
        <v>5221</v>
      </c>
      <c r="D3663" s="988">
        <v>1.0</v>
      </c>
      <c r="E3663" s="988">
        <v>1.0</v>
      </c>
    </row>
    <row r="3664">
      <c r="A3664" s="988" t="s">
        <v>5376</v>
      </c>
      <c r="B3664" s="988">
        <v>2.025013E7</v>
      </c>
      <c r="C3664" s="1063" t="s">
        <v>5171</v>
      </c>
      <c r="D3664" s="988">
        <v>1.0</v>
      </c>
      <c r="E3664" s="988">
        <v>1.0</v>
      </c>
    </row>
    <row r="3665">
      <c r="A3665" s="988" t="s">
        <v>5376</v>
      </c>
      <c r="B3665" s="988">
        <v>2.025013E7</v>
      </c>
      <c r="C3665" s="988" t="s">
        <v>5218</v>
      </c>
      <c r="D3665" s="988">
        <v>1.0</v>
      </c>
      <c r="E3665" s="988">
        <v>0.0</v>
      </c>
    </row>
    <row r="3666">
      <c r="A3666" s="988" t="s">
        <v>5376</v>
      </c>
      <c r="B3666" s="988">
        <v>2.025013E7</v>
      </c>
      <c r="C3666" s="1063" t="s">
        <v>5178</v>
      </c>
      <c r="D3666" s="988">
        <v>1.0</v>
      </c>
      <c r="E3666" s="988">
        <v>1.0</v>
      </c>
    </row>
    <row r="3667">
      <c r="A3667" s="988" t="s">
        <v>5376</v>
      </c>
      <c r="B3667" s="988">
        <v>2.0250131E7</v>
      </c>
      <c r="C3667" s="1063" t="s">
        <v>5166</v>
      </c>
      <c r="D3667" s="988">
        <v>1.0</v>
      </c>
      <c r="E3667" s="988">
        <v>0.0</v>
      </c>
    </row>
    <row r="3668">
      <c r="A3668" s="988" t="s">
        <v>5376</v>
      </c>
      <c r="B3668" s="988">
        <v>2.0250204E7</v>
      </c>
      <c r="C3668" s="988" t="s">
        <v>5286</v>
      </c>
      <c r="D3668" s="988">
        <v>1.0</v>
      </c>
      <c r="E3668" s="988">
        <v>0.0</v>
      </c>
    </row>
    <row r="3669">
      <c r="A3669" s="988" t="s">
        <v>5376</v>
      </c>
      <c r="B3669" s="988">
        <v>2.0250212E7</v>
      </c>
      <c r="C3669" s="988" t="s">
        <v>5286</v>
      </c>
      <c r="D3669" s="988">
        <v>1.0</v>
      </c>
      <c r="E3669" s="988">
        <v>0.0</v>
      </c>
    </row>
    <row r="3670">
      <c r="A3670" s="988" t="s">
        <v>5376</v>
      </c>
      <c r="B3670" s="988">
        <v>2.0250214E7</v>
      </c>
      <c r="C3670" s="988" t="s">
        <v>164</v>
      </c>
      <c r="D3670" s="988">
        <v>1.0</v>
      </c>
      <c r="E3670" s="988">
        <v>0.0</v>
      </c>
    </row>
    <row r="3671">
      <c r="A3671" s="988" t="s">
        <v>5376</v>
      </c>
      <c r="B3671" s="988">
        <v>2.0250228E7</v>
      </c>
      <c r="C3671" s="988" t="s">
        <v>5286</v>
      </c>
      <c r="D3671" s="988">
        <v>1.0</v>
      </c>
      <c r="E3671" s="988">
        <v>0.0</v>
      </c>
    </row>
    <row r="3672">
      <c r="A3672" s="988" t="s">
        <v>5378</v>
      </c>
      <c r="B3672" s="988">
        <v>2.0250102E7</v>
      </c>
      <c r="C3672" s="988" t="s">
        <v>5286</v>
      </c>
      <c r="D3672" s="988">
        <v>1.0</v>
      </c>
      <c r="E3672" s="988">
        <v>0.0</v>
      </c>
    </row>
    <row r="3673">
      <c r="A3673" s="988" t="s">
        <v>5378</v>
      </c>
      <c r="B3673" s="988">
        <v>2.0250102E7</v>
      </c>
      <c r="C3673" s="1063" t="s">
        <v>5145</v>
      </c>
      <c r="D3673" s="988">
        <v>1.0</v>
      </c>
      <c r="E3673" s="988">
        <v>1.0</v>
      </c>
    </row>
    <row r="3674">
      <c r="A3674" s="988" t="s">
        <v>5378</v>
      </c>
      <c r="B3674" s="988">
        <v>2.0250102E7</v>
      </c>
      <c r="C3674" s="988" t="s">
        <v>164</v>
      </c>
      <c r="D3674" s="988">
        <v>1.0</v>
      </c>
      <c r="E3674" s="988">
        <v>2.0</v>
      </c>
    </row>
    <row r="3675">
      <c r="A3675" s="988" t="s">
        <v>5378</v>
      </c>
      <c r="B3675" s="988">
        <v>2.0250104E7</v>
      </c>
      <c r="C3675" s="988" t="s">
        <v>5194</v>
      </c>
      <c r="D3675" s="988">
        <v>1.0</v>
      </c>
      <c r="E3675" s="988">
        <v>1.0</v>
      </c>
    </row>
    <row r="3676">
      <c r="A3676" s="988" t="s">
        <v>5378</v>
      </c>
      <c r="B3676" s="988">
        <v>2.0250105E7</v>
      </c>
      <c r="C3676" s="988" t="s">
        <v>164</v>
      </c>
      <c r="D3676" s="988">
        <v>1.0</v>
      </c>
      <c r="E3676" s="988">
        <v>3.0</v>
      </c>
    </row>
    <row r="3677">
      <c r="A3677" s="988" t="s">
        <v>5378</v>
      </c>
      <c r="B3677" s="988">
        <v>2.0250107E7</v>
      </c>
      <c r="C3677" s="988" t="s">
        <v>5286</v>
      </c>
      <c r="D3677" s="988">
        <v>1.0</v>
      </c>
      <c r="E3677" s="988">
        <v>0.0</v>
      </c>
    </row>
    <row r="3678">
      <c r="A3678" s="988" t="s">
        <v>5378</v>
      </c>
      <c r="B3678" s="988">
        <v>2.0250107E7</v>
      </c>
      <c r="C3678" s="988" t="s">
        <v>164</v>
      </c>
      <c r="D3678" s="988">
        <v>1.0</v>
      </c>
      <c r="E3678" s="988">
        <v>0.0</v>
      </c>
    </row>
    <row r="3679">
      <c r="A3679" s="988" t="s">
        <v>5378</v>
      </c>
      <c r="B3679" s="988">
        <v>2.0250111E7</v>
      </c>
      <c r="C3679" s="988" t="s">
        <v>164</v>
      </c>
      <c r="D3679" s="988">
        <v>1.0</v>
      </c>
      <c r="E3679" s="988">
        <v>3.0</v>
      </c>
    </row>
    <row r="3680">
      <c r="A3680" s="988" t="s">
        <v>5378</v>
      </c>
      <c r="B3680" s="988">
        <v>2.0250112E7</v>
      </c>
      <c r="C3680" s="988" t="s">
        <v>164</v>
      </c>
      <c r="D3680" s="988">
        <v>1.0</v>
      </c>
      <c r="E3680" s="988">
        <v>2.0</v>
      </c>
    </row>
    <row r="3681">
      <c r="A3681" s="988" t="s">
        <v>5378</v>
      </c>
      <c r="B3681" s="988">
        <v>2.0250113E7</v>
      </c>
      <c r="C3681" s="988" t="s">
        <v>5286</v>
      </c>
      <c r="D3681" s="988">
        <v>1.0</v>
      </c>
      <c r="E3681" s="988">
        <v>4.0</v>
      </c>
    </row>
    <row r="3682">
      <c r="A3682" s="988" t="s">
        <v>5378</v>
      </c>
      <c r="B3682" s="988">
        <v>2.0250113E7</v>
      </c>
      <c r="C3682" s="988" t="s">
        <v>164</v>
      </c>
      <c r="D3682" s="988">
        <v>1.0</v>
      </c>
      <c r="E3682" s="988">
        <v>2.0</v>
      </c>
    </row>
    <row r="3683">
      <c r="A3683" s="988" t="s">
        <v>5378</v>
      </c>
      <c r="B3683" s="988">
        <v>2.0250117E7</v>
      </c>
      <c r="C3683" s="1063" t="s">
        <v>5216</v>
      </c>
      <c r="D3683" s="988">
        <v>1.0</v>
      </c>
      <c r="E3683" s="988">
        <v>0.0</v>
      </c>
    </row>
    <row r="3684">
      <c r="A3684" s="988" t="s">
        <v>5378</v>
      </c>
      <c r="B3684" s="988">
        <v>2.0250118E7</v>
      </c>
      <c r="C3684" s="988" t="s">
        <v>164</v>
      </c>
      <c r="D3684" s="988">
        <v>1.0</v>
      </c>
      <c r="E3684" s="988">
        <v>1.0</v>
      </c>
    </row>
    <row r="3685">
      <c r="A3685" s="988" t="s">
        <v>5378</v>
      </c>
      <c r="B3685" s="988">
        <v>2.0250119E7</v>
      </c>
      <c r="C3685" s="988" t="s">
        <v>5286</v>
      </c>
      <c r="D3685" s="988">
        <v>1.0</v>
      </c>
      <c r="E3685" s="988">
        <v>1.0</v>
      </c>
    </row>
    <row r="3686">
      <c r="A3686" s="988" t="s">
        <v>5378</v>
      </c>
      <c r="B3686" s="988">
        <v>2.0250119E7</v>
      </c>
      <c r="C3686" s="988" t="s">
        <v>164</v>
      </c>
      <c r="D3686" s="988">
        <v>1.0</v>
      </c>
      <c r="E3686" s="988">
        <v>0.0</v>
      </c>
    </row>
    <row r="3687">
      <c r="A3687" s="988" t="s">
        <v>5378</v>
      </c>
      <c r="B3687" s="988">
        <v>2.0250121E7</v>
      </c>
      <c r="C3687" s="988" t="s">
        <v>164</v>
      </c>
      <c r="D3687" s="988">
        <v>1.0</v>
      </c>
      <c r="E3687" s="988">
        <v>4.0</v>
      </c>
    </row>
    <row r="3688">
      <c r="A3688" s="988" t="s">
        <v>5378</v>
      </c>
      <c r="B3688" s="988">
        <v>2.0250121E7</v>
      </c>
      <c r="C3688" s="1063" t="s">
        <v>5249</v>
      </c>
      <c r="D3688" s="988">
        <v>1.0</v>
      </c>
      <c r="E3688" s="988">
        <v>1.0</v>
      </c>
    </row>
    <row r="3689">
      <c r="A3689" s="988" t="s">
        <v>5378</v>
      </c>
      <c r="B3689" s="988">
        <v>2.0250122E7</v>
      </c>
      <c r="C3689" s="988" t="s">
        <v>5286</v>
      </c>
      <c r="D3689" s="988">
        <v>1.0</v>
      </c>
      <c r="E3689" s="988">
        <v>1.0</v>
      </c>
    </row>
    <row r="3690">
      <c r="A3690" s="988" t="s">
        <v>5378</v>
      </c>
      <c r="B3690" s="988">
        <v>2.0250122E7</v>
      </c>
      <c r="C3690" s="988" t="s">
        <v>5218</v>
      </c>
      <c r="D3690" s="988">
        <v>1.0</v>
      </c>
      <c r="E3690" s="988">
        <v>0.0</v>
      </c>
    </row>
    <row r="3691">
      <c r="A3691" s="988" t="s">
        <v>5378</v>
      </c>
      <c r="B3691" s="988">
        <v>2.0250123E7</v>
      </c>
      <c r="C3691" s="988" t="s">
        <v>5286</v>
      </c>
      <c r="D3691" s="988">
        <v>1.0</v>
      </c>
      <c r="E3691" s="988">
        <v>1.0</v>
      </c>
    </row>
    <row r="3692">
      <c r="A3692" s="988" t="s">
        <v>5378</v>
      </c>
      <c r="B3692" s="988">
        <v>2.0250123E7</v>
      </c>
      <c r="C3692" s="988" t="s">
        <v>5218</v>
      </c>
      <c r="D3692" s="988">
        <v>1.0</v>
      </c>
      <c r="E3692" s="988">
        <v>0.0</v>
      </c>
    </row>
    <row r="3693">
      <c r="A3693" s="988" t="s">
        <v>5378</v>
      </c>
      <c r="B3693" s="988">
        <v>2.0250124E7</v>
      </c>
      <c r="C3693" s="988" t="s">
        <v>5286</v>
      </c>
      <c r="D3693" s="988">
        <v>1.0</v>
      </c>
      <c r="E3693" s="988">
        <v>1.0</v>
      </c>
    </row>
    <row r="3694">
      <c r="A3694" s="988" t="s">
        <v>5378</v>
      </c>
      <c r="B3694" s="988">
        <v>2.0250125E7</v>
      </c>
      <c r="C3694" s="988" t="s">
        <v>5286</v>
      </c>
      <c r="D3694" s="988">
        <v>1.0</v>
      </c>
      <c r="E3694" s="988">
        <v>1.0</v>
      </c>
    </row>
    <row r="3695">
      <c r="A3695" s="988" t="s">
        <v>5378</v>
      </c>
      <c r="B3695" s="988">
        <v>2.0250125E7</v>
      </c>
      <c r="C3695" s="988" t="s">
        <v>164</v>
      </c>
      <c r="D3695" s="988">
        <v>1.0</v>
      </c>
      <c r="E3695" s="988">
        <v>0.0</v>
      </c>
    </row>
    <row r="3696">
      <c r="A3696" s="988" t="s">
        <v>5378</v>
      </c>
      <c r="B3696" s="988">
        <v>2.0250126E7</v>
      </c>
      <c r="C3696" s="988" t="s">
        <v>164</v>
      </c>
      <c r="D3696" s="988">
        <v>1.0</v>
      </c>
      <c r="E3696" s="988">
        <v>2.0</v>
      </c>
    </row>
    <row r="3697">
      <c r="A3697" s="988" t="s">
        <v>5378</v>
      </c>
      <c r="B3697" s="988">
        <v>2.0250127E7</v>
      </c>
      <c r="C3697" s="988" t="s">
        <v>5194</v>
      </c>
      <c r="D3697" s="988">
        <v>1.0</v>
      </c>
      <c r="E3697" s="988">
        <v>1.0</v>
      </c>
    </row>
    <row r="3698">
      <c r="A3698" s="988" t="s">
        <v>5378</v>
      </c>
      <c r="B3698" s="988">
        <v>2.0250127E7</v>
      </c>
      <c r="C3698" s="988" t="s">
        <v>164</v>
      </c>
      <c r="D3698" s="988">
        <v>1.0</v>
      </c>
      <c r="E3698" s="988">
        <v>3.0</v>
      </c>
    </row>
    <row r="3699">
      <c r="A3699" s="988" t="s">
        <v>5378</v>
      </c>
      <c r="B3699" s="988">
        <v>2.0250129E7</v>
      </c>
      <c r="C3699" s="988" t="s">
        <v>5286</v>
      </c>
      <c r="D3699" s="988">
        <v>1.0</v>
      </c>
      <c r="E3699" s="988">
        <v>0.0</v>
      </c>
    </row>
    <row r="3700">
      <c r="A3700" s="988" t="s">
        <v>5378</v>
      </c>
      <c r="B3700" s="988">
        <v>2.0250129E7</v>
      </c>
      <c r="C3700" s="988" t="s">
        <v>164</v>
      </c>
      <c r="D3700" s="988">
        <v>1.0</v>
      </c>
      <c r="E3700" s="988">
        <v>3.0</v>
      </c>
    </row>
    <row r="3701">
      <c r="A3701" s="988" t="s">
        <v>5378</v>
      </c>
      <c r="B3701" s="988">
        <v>2.0250129E7</v>
      </c>
      <c r="C3701" s="1063" t="s">
        <v>5266</v>
      </c>
      <c r="D3701" s="988">
        <v>1.0</v>
      </c>
      <c r="E3701" s="988">
        <v>0.0</v>
      </c>
    </row>
    <row r="3702">
      <c r="A3702" s="988" t="s">
        <v>5378</v>
      </c>
      <c r="B3702" s="988">
        <v>2.025013E7</v>
      </c>
      <c r="C3702" s="988" t="s">
        <v>5194</v>
      </c>
      <c r="D3702" s="988">
        <v>1.0</v>
      </c>
      <c r="E3702" s="988">
        <v>1.0</v>
      </c>
    </row>
    <row r="3703">
      <c r="A3703" s="988" t="s">
        <v>5378</v>
      </c>
      <c r="B3703" s="988">
        <v>2.0250131E7</v>
      </c>
      <c r="C3703" s="988" t="s">
        <v>5286</v>
      </c>
      <c r="D3703" s="988">
        <v>1.0</v>
      </c>
      <c r="E3703" s="988">
        <v>1.0</v>
      </c>
    </row>
    <row r="3704">
      <c r="A3704" s="988" t="s">
        <v>5378</v>
      </c>
      <c r="B3704" s="988">
        <v>2.0250131E7</v>
      </c>
      <c r="C3704" s="988" t="s">
        <v>164</v>
      </c>
      <c r="D3704" s="988">
        <v>1.0</v>
      </c>
      <c r="E3704" s="988">
        <v>0.0</v>
      </c>
    </row>
    <row r="3705">
      <c r="A3705" s="988" t="s">
        <v>5379</v>
      </c>
      <c r="B3705" s="988">
        <v>2.0250101E7</v>
      </c>
      <c r="C3705" s="1063" t="s">
        <v>5380</v>
      </c>
      <c r="D3705" s="988">
        <v>1.0</v>
      </c>
      <c r="E3705" s="988">
        <v>1.0</v>
      </c>
    </row>
    <row r="3706">
      <c r="A3706" s="988" t="s">
        <v>5379</v>
      </c>
      <c r="B3706" s="988">
        <v>2.0250102E7</v>
      </c>
      <c r="C3706" s="988" t="s">
        <v>5218</v>
      </c>
      <c r="D3706" s="988">
        <v>1.0</v>
      </c>
      <c r="E3706" s="988">
        <v>0.0</v>
      </c>
    </row>
    <row r="3707">
      <c r="A3707" s="988" t="s">
        <v>5379</v>
      </c>
      <c r="B3707" s="988">
        <v>2.0250103E7</v>
      </c>
      <c r="C3707" s="988" t="s">
        <v>5194</v>
      </c>
      <c r="D3707" s="988">
        <v>1.0</v>
      </c>
      <c r="E3707" s="988">
        <v>2.0</v>
      </c>
    </row>
    <row r="3708">
      <c r="A3708" s="988" t="s">
        <v>5379</v>
      </c>
      <c r="B3708" s="988">
        <v>2.0250103E7</v>
      </c>
      <c r="C3708" s="988" t="s">
        <v>5218</v>
      </c>
      <c r="D3708" s="988">
        <v>1.0</v>
      </c>
      <c r="E3708" s="988">
        <v>1.0</v>
      </c>
    </row>
    <row r="3709">
      <c r="A3709" s="988" t="s">
        <v>5379</v>
      </c>
      <c r="B3709" s="988">
        <v>2.0250105E7</v>
      </c>
      <c r="C3709" s="988" t="s">
        <v>5218</v>
      </c>
      <c r="D3709" s="988">
        <v>1.0</v>
      </c>
      <c r="E3709" s="988">
        <v>0.0</v>
      </c>
    </row>
    <row r="3710">
      <c r="A3710" s="988" t="s">
        <v>5379</v>
      </c>
      <c r="B3710" s="988">
        <v>2.0250107E7</v>
      </c>
      <c r="C3710" s="988" t="s">
        <v>5164</v>
      </c>
      <c r="D3710" s="988">
        <v>1.0</v>
      </c>
      <c r="E3710" s="988">
        <v>1.0</v>
      </c>
    </row>
    <row r="3711">
      <c r="A3711" s="988" t="s">
        <v>5379</v>
      </c>
      <c r="B3711" s="988">
        <v>2.0250107E7</v>
      </c>
      <c r="C3711" s="1063" t="s">
        <v>5216</v>
      </c>
      <c r="D3711" s="988">
        <v>1.0</v>
      </c>
      <c r="E3711" s="988">
        <v>0.0</v>
      </c>
    </row>
    <row r="3712">
      <c r="A3712" s="988" t="s">
        <v>5379</v>
      </c>
      <c r="B3712" s="988">
        <v>2.0250107E7</v>
      </c>
      <c r="C3712" s="988" t="s">
        <v>5218</v>
      </c>
      <c r="D3712" s="988">
        <v>1.0</v>
      </c>
      <c r="E3712" s="988">
        <v>0.0</v>
      </c>
    </row>
    <row r="3713">
      <c r="A3713" s="988" t="s">
        <v>5379</v>
      </c>
      <c r="B3713" s="988">
        <v>2.0250107E7</v>
      </c>
      <c r="C3713" s="988" t="s">
        <v>5185</v>
      </c>
      <c r="D3713" s="988">
        <v>1.0</v>
      </c>
      <c r="E3713" s="988">
        <v>1.0</v>
      </c>
    </row>
    <row r="3714">
      <c r="A3714" s="988" t="s">
        <v>5379</v>
      </c>
      <c r="B3714" s="988">
        <v>2.0250108E7</v>
      </c>
      <c r="C3714" s="988" t="s">
        <v>5183</v>
      </c>
      <c r="D3714" s="988">
        <v>1.0</v>
      </c>
      <c r="E3714" s="988">
        <v>1.0</v>
      </c>
    </row>
    <row r="3715">
      <c r="A3715" s="988" t="s">
        <v>5379</v>
      </c>
      <c r="B3715" s="988">
        <v>2.0250108E7</v>
      </c>
      <c r="C3715" s="1063" t="s">
        <v>5178</v>
      </c>
      <c r="D3715" s="988">
        <v>1.0</v>
      </c>
      <c r="E3715" s="988">
        <v>1.0</v>
      </c>
    </row>
    <row r="3716">
      <c r="A3716" s="988" t="s">
        <v>5379</v>
      </c>
      <c r="B3716" s="988">
        <v>2.0250109E7</v>
      </c>
      <c r="C3716" s="1063" t="s">
        <v>5189</v>
      </c>
      <c r="D3716" s="988">
        <v>1.0</v>
      </c>
      <c r="E3716" s="988">
        <v>1.0</v>
      </c>
    </row>
    <row r="3717">
      <c r="A3717" s="988" t="s">
        <v>5379</v>
      </c>
      <c r="B3717" s="988">
        <v>2.0250109E7</v>
      </c>
      <c r="C3717" s="1063" t="s">
        <v>5139</v>
      </c>
      <c r="D3717" s="988">
        <v>1.0</v>
      </c>
      <c r="E3717" s="988">
        <v>0.0</v>
      </c>
    </row>
    <row r="3718">
      <c r="A3718" s="988" t="s">
        <v>5379</v>
      </c>
      <c r="B3718" s="988">
        <v>2.025011E7</v>
      </c>
      <c r="C3718" s="988" t="s">
        <v>5194</v>
      </c>
      <c r="D3718" s="988">
        <v>1.0</v>
      </c>
      <c r="E3718" s="988">
        <v>1.0</v>
      </c>
    </row>
    <row r="3719">
      <c r="A3719" s="988" t="s">
        <v>5379</v>
      </c>
      <c r="B3719" s="988">
        <v>2.0250112E7</v>
      </c>
      <c r="C3719" s="1063" t="s">
        <v>5166</v>
      </c>
      <c r="D3719" s="988">
        <v>1.0</v>
      </c>
      <c r="E3719" s="988">
        <v>1.0</v>
      </c>
    </row>
    <row r="3720">
      <c r="A3720" s="988" t="s">
        <v>5379</v>
      </c>
      <c r="B3720" s="988">
        <v>2.0250112E7</v>
      </c>
      <c r="C3720" s="1063" t="s">
        <v>5153</v>
      </c>
      <c r="D3720" s="988">
        <v>1.0</v>
      </c>
      <c r="E3720" s="988">
        <v>1.0</v>
      </c>
    </row>
    <row r="3721">
      <c r="A3721" s="988" t="s">
        <v>5379</v>
      </c>
      <c r="B3721" s="988">
        <v>2.0250112E7</v>
      </c>
      <c r="C3721" s="988" t="s">
        <v>5185</v>
      </c>
      <c r="D3721" s="988">
        <v>1.0</v>
      </c>
      <c r="E3721" s="988">
        <v>1.0</v>
      </c>
    </row>
    <row r="3722">
      <c r="A3722" s="988" t="s">
        <v>5379</v>
      </c>
      <c r="B3722" s="988">
        <v>2.0250113E7</v>
      </c>
      <c r="C3722" s="1063" t="s">
        <v>5166</v>
      </c>
      <c r="D3722" s="988">
        <v>1.0</v>
      </c>
      <c r="E3722" s="988">
        <v>3.0</v>
      </c>
    </row>
    <row r="3723">
      <c r="A3723" s="988" t="s">
        <v>5379</v>
      </c>
      <c r="B3723" s="988">
        <v>2.0250113E7</v>
      </c>
      <c r="C3723" s="1063" t="s">
        <v>5216</v>
      </c>
      <c r="D3723" s="988">
        <v>1.0</v>
      </c>
      <c r="E3723" s="988">
        <v>1.0</v>
      </c>
    </row>
    <row r="3724">
      <c r="A3724" s="988" t="s">
        <v>5379</v>
      </c>
      <c r="B3724" s="988">
        <v>2.0250113E7</v>
      </c>
      <c r="C3724" s="1063" t="s">
        <v>5178</v>
      </c>
      <c r="D3724" s="988">
        <v>1.0</v>
      </c>
      <c r="E3724" s="988">
        <v>1.0</v>
      </c>
    </row>
    <row r="3725">
      <c r="A3725" s="988" t="s">
        <v>5379</v>
      </c>
      <c r="B3725" s="988">
        <v>2.0250114E7</v>
      </c>
      <c r="C3725" s="988" t="s">
        <v>5194</v>
      </c>
      <c r="D3725" s="988">
        <v>1.0</v>
      </c>
      <c r="E3725" s="988">
        <v>0.0</v>
      </c>
    </row>
    <row r="3726">
      <c r="A3726" s="988" t="s">
        <v>5379</v>
      </c>
      <c r="B3726" s="988">
        <v>2.0250114E7</v>
      </c>
      <c r="C3726" s="1063" t="s">
        <v>5146</v>
      </c>
      <c r="D3726" s="988">
        <v>1.0</v>
      </c>
      <c r="E3726" s="988">
        <v>1.0</v>
      </c>
    </row>
    <row r="3727">
      <c r="A3727" s="988" t="s">
        <v>5379</v>
      </c>
      <c r="B3727" s="988">
        <v>2.0250114E7</v>
      </c>
      <c r="C3727" s="1063" t="s">
        <v>5216</v>
      </c>
      <c r="D3727" s="988">
        <v>1.0</v>
      </c>
      <c r="E3727" s="988">
        <v>1.0</v>
      </c>
    </row>
    <row r="3728">
      <c r="A3728" s="988" t="s">
        <v>5379</v>
      </c>
      <c r="B3728" s="988">
        <v>2.0250115E7</v>
      </c>
      <c r="C3728" s="988" t="s">
        <v>5206</v>
      </c>
      <c r="D3728" s="988">
        <v>1.0</v>
      </c>
      <c r="E3728" s="988">
        <v>0.0</v>
      </c>
    </row>
    <row r="3729">
      <c r="A3729" s="988" t="s">
        <v>5379</v>
      </c>
      <c r="B3729" s="988">
        <v>2.0250115E7</v>
      </c>
      <c r="C3729" s="1063" t="s">
        <v>5178</v>
      </c>
      <c r="D3729" s="988">
        <v>1.0</v>
      </c>
      <c r="E3729" s="988">
        <v>1.0</v>
      </c>
    </row>
    <row r="3730">
      <c r="A3730" s="988" t="s">
        <v>5379</v>
      </c>
      <c r="B3730" s="988">
        <v>2.0250116E7</v>
      </c>
      <c r="C3730" s="988" t="s">
        <v>5185</v>
      </c>
      <c r="D3730" s="988">
        <v>1.0</v>
      </c>
      <c r="E3730" s="988">
        <v>0.0</v>
      </c>
    </row>
    <row r="3731">
      <c r="A3731" s="988" t="s">
        <v>5379</v>
      </c>
      <c r="B3731" s="988">
        <v>2.0250117E7</v>
      </c>
      <c r="C3731" s="1063" t="s">
        <v>5216</v>
      </c>
      <c r="D3731" s="988">
        <v>1.0</v>
      </c>
      <c r="E3731" s="988">
        <v>1.0</v>
      </c>
    </row>
    <row r="3732">
      <c r="A3732" s="988" t="s">
        <v>5379</v>
      </c>
      <c r="B3732" s="988">
        <v>2.0250117E7</v>
      </c>
      <c r="C3732" s="988" t="s">
        <v>5218</v>
      </c>
      <c r="D3732" s="988">
        <v>1.0</v>
      </c>
      <c r="E3732" s="988">
        <v>0.0</v>
      </c>
    </row>
    <row r="3733">
      <c r="A3733" s="988" t="s">
        <v>5379</v>
      </c>
      <c r="B3733" s="988">
        <v>2.0250119E7</v>
      </c>
      <c r="C3733" s="1063" t="s">
        <v>5166</v>
      </c>
      <c r="D3733" s="988">
        <v>1.0</v>
      </c>
      <c r="E3733" s="988">
        <v>1.0</v>
      </c>
    </row>
    <row r="3734">
      <c r="A3734" s="988" t="s">
        <v>5379</v>
      </c>
      <c r="B3734" s="988">
        <v>2.025012E7</v>
      </c>
      <c r="C3734" s="988" t="s">
        <v>5234</v>
      </c>
      <c r="D3734" s="988">
        <v>1.0</v>
      </c>
      <c r="E3734" s="988">
        <v>0.0</v>
      </c>
    </row>
    <row r="3735">
      <c r="A3735" s="988" t="s">
        <v>5379</v>
      </c>
      <c r="B3735" s="988">
        <v>2.025012E7</v>
      </c>
      <c r="C3735" s="988" t="s">
        <v>5218</v>
      </c>
      <c r="D3735" s="988">
        <v>1.0</v>
      </c>
      <c r="E3735" s="988">
        <v>0.0</v>
      </c>
    </row>
    <row r="3736">
      <c r="A3736" s="988" t="s">
        <v>5379</v>
      </c>
      <c r="B3736" s="988">
        <v>2.0250121E7</v>
      </c>
      <c r="C3736" s="1063" t="s">
        <v>5165</v>
      </c>
      <c r="D3736" s="988">
        <v>1.0</v>
      </c>
      <c r="E3736" s="988">
        <v>1.0</v>
      </c>
    </row>
    <row r="3737">
      <c r="A3737" s="988" t="s">
        <v>5379</v>
      </c>
      <c r="B3737" s="988">
        <v>2.0250121E7</v>
      </c>
      <c r="C3737" s="1063" t="s">
        <v>5250</v>
      </c>
      <c r="D3737" s="988">
        <v>1.0</v>
      </c>
      <c r="E3737" s="988">
        <v>0.0</v>
      </c>
    </row>
    <row r="3738">
      <c r="A3738" s="988" t="s">
        <v>5379</v>
      </c>
      <c r="B3738" s="988">
        <v>2.0250122E7</v>
      </c>
      <c r="C3738" s="1063" t="s">
        <v>5166</v>
      </c>
      <c r="D3738" s="988">
        <v>1.0</v>
      </c>
      <c r="E3738" s="988">
        <v>1.0</v>
      </c>
    </row>
    <row r="3739">
      <c r="A3739" s="988" t="s">
        <v>5379</v>
      </c>
      <c r="B3739" s="988">
        <v>2.0250122E7</v>
      </c>
      <c r="C3739" s="1063" t="s">
        <v>5216</v>
      </c>
      <c r="D3739" s="988">
        <v>1.0</v>
      </c>
      <c r="E3739" s="988">
        <v>1.0</v>
      </c>
    </row>
    <row r="3740">
      <c r="A3740" s="988" t="s">
        <v>5379</v>
      </c>
      <c r="B3740" s="988">
        <v>2.0250122E7</v>
      </c>
      <c r="C3740" s="1063" t="s">
        <v>5178</v>
      </c>
      <c r="D3740" s="988">
        <v>1.0</v>
      </c>
      <c r="E3740" s="988">
        <v>1.0</v>
      </c>
    </row>
    <row r="3741">
      <c r="A3741" s="988" t="s">
        <v>5379</v>
      </c>
      <c r="B3741" s="988">
        <v>2.0250123E7</v>
      </c>
      <c r="C3741" s="988" t="s">
        <v>5194</v>
      </c>
      <c r="D3741" s="988">
        <v>1.0</v>
      </c>
      <c r="E3741" s="988">
        <v>1.0</v>
      </c>
    </row>
    <row r="3742">
      <c r="A3742" s="988" t="s">
        <v>5379</v>
      </c>
      <c r="B3742" s="988">
        <v>2.0250123E7</v>
      </c>
      <c r="C3742" s="1063" t="s">
        <v>5166</v>
      </c>
      <c r="D3742" s="988">
        <v>1.0</v>
      </c>
      <c r="E3742" s="988">
        <v>2.0</v>
      </c>
    </row>
    <row r="3743">
      <c r="A3743" s="988" t="s">
        <v>5379</v>
      </c>
      <c r="B3743" s="988">
        <v>2.0250123E7</v>
      </c>
      <c r="C3743" s="1063" t="s">
        <v>5178</v>
      </c>
      <c r="D3743" s="988">
        <v>1.0</v>
      </c>
      <c r="E3743" s="988">
        <v>2.0</v>
      </c>
    </row>
    <row r="3744">
      <c r="A3744" s="988" t="s">
        <v>5379</v>
      </c>
      <c r="B3744" s="988">
        <v>2.0250123E7</v>
      </c>
      <c r="C3744" s="1063" t="s">
        <v>5140</v>
      </c>
      <c r="D3744" s="988">
        <v>1.0</v>
      </c>
      <c r="E3744" s="988">
        <v>0.0</v>
      </c>
    </row>
    <row r="3745">
      <c r="A3745" s="988" t="s">
        <v>5379</v>
      </c>
      <c r="B3745" s="988">
        <v>2.0250124E7</v>
      </c>
      <c r="C3745" s="1063" t="s">
        <v>5216</v>
      </c>
      <c r="D3745" s="988">
        <v>1.0</v>
      </c>
      <c r="E3745" s="988">
        <v>0.0</v>
      </c>
    </row>
    <row r="3746">
      <c r="A3746" s="988" t="s">
        <v>5379</v>
      </c>
      <c r="B3746" s="988">
        <v>2.0250126E7</v>
      </c>
      <c r="C3746" s="1063" t="s">
        <v>5166</v>
      </c>
      <c r="D3746" s="988">
        <v>1.0</v>
      </c>
      <c r="E3746" s="988">
        <v>1.0</v>
      </c>
    </row>
    <row r="3747">
      <c r="A3747" s="988" t="s">
        <v>5379</v>
      </c>
      <c r="B3747" s="988">
        <v>2.0250126E7</v>
      </c>
      <c r="C3747" s="988" t="s">
        <v>5206</v>
      </c>
      <c r="D3747" s="988">
        <v>1.0</v>
      </c>
      <c r="E3747" s="988">
        <v>0.0</v>
      </c>
    </row>
    <row r="3748">
      <c r="A3748" s="988" t="s">
        <v>5379</v>
      </c>
      <c r="B3748" s="988">
        <v>2.0250126E7</v>
      </c>
      <c r="C3748" s="1063" t="s">
        <v>5216</v>
      </c>
      <c r="D3748" s="988">
        <v>1.0</v>
      </c>
      <c r="E3748" s="988">
        <v>1.0</v>
      </c>
    </row>
    <row r="3749">
      <c r="A3749" s="988" t="s">
        <v>5379</v>
      </c>
      <c r="B3749" s="988">
        <v>2.0250126E7</v>
      </c>
      <c r="C3749" s="1063" t="s">
        <v>5381</v>
      </c>
      <c r="D3749" s="988">
        <v>1.0</v>
      </c>
      <c r="E3749" s="988">
        <v>0.0</v>
      </c>
    </row>
    <row r="3750">
      <c r="A3750" s="988" t="s">
        <v>5379</v>
      </c>
      <c r="B3750" s="988">
        <v>2.0250128E7</v>
      </c>
      <c r="C3750" s="988" t="s">
        <v>5194</v>
      </c>
      <c r="D3750" s="988">
        <v>1.0</v>
      </c>
      <c r="E3750" s="988">
        <v>1.0</v>
      </c>
    </row>
    <row r="3751">
      <c r="A3751" s="988" t="s">
        <v>5379</v>
      </c>
      <c r="B3751" s="988">
        <v>2.0250128E7</v>
      </c>
      <c r="C3751" s="1063" t="s">
        <v>5216</v>
      </c>
      <c r="D3751" s="988">
        <v>1.0</v>
      </c>
      <c r="E3751" s="988">
        <v>1.0</v>
      </c>
    </row>
    <row r="3752">
      <c r="A3752" s="988" t="s">
        <v>5379</v>
      </c>
      <c r="B3752" s="988">
        <v>2.0250128E7</v>
      </c>
      <c r="C3752" s="1063" t="s">
        <v>5178</v>
      </c>
      <c r="D3752" s="988">
        <v>1.0</v>
      </c>
      <c r="E3752" s="988">
        <v>1.0</v>
      </c>
    </row>
    <row r="3753">
      <c r="A3753" s="988" t="s">
        <v>5379</v>
      </c>
      <c r="B3753" s="988">
        <v>2.0250129E7</v>
      </c>
      <c r="C3753" s="988" t="s">
        <v>5194</v>
      </c>
      <c r="D3753" s="988">
        <v>1.0</v>
      </c>
      <c r="E3753" s="988">
        <v>1.0</v>
      </c>
    </row>
    <row r="3754">
      <c r="A3754" s="988" t="s">
        <v>5379</v>
      </c>
      <c r="B3754" s="988">
        <v>2.025013E7</v>
      </c>
      <c r="C3754" s="1063" t="s">
        <v>5178</v>
      </c>
      <c r="D3754" s="988">
        <v>1.0</v>
      </c>
      <c r="E3754" s="988">
        <v>1.0</v>
      </c>
    </row>
    <row r="3755">
      <c r="A3755" s="988" t="s">
        <v>5379</v>
      </c>
      <c r="B3755" s="988">
        <v>2.0250131E7</v>
      </c>
      <c r="C3755" s="988" t="s">
        <v>5147</v>
      </c>
      <c r="D3755" s="988">
        <v>1.0</v>
      </c>
      <c r="E3755" s="988">
        <v>1.0</v>
      </c>
    </row>
    <row r="3756">
      <c r="A3756" s="988" t="s">
        <v>5379</v>
      </c>
      <c r="B3756" s="988">
        <v>2.0250131E7</v>
      </c>
      <c r="C3756" s="988" t="s">
        <v>5218</v>
      </c>
      <c r="D3756" s="988">
        <v>1.0</v>
      </c>
      <c r="E3756" s="988">
        <v>1.0</v>
      </c>
    </row>
    <row r="3757">
      <c r="A3757" s="988" t="s">
        <v>5379</v>
      </c>
      <c r="B3757" s="988">
        <v>2.0250201E7</v>
      </c>
      <c r="C3757" s="988" t="s">
        <v>5286</v>
      </c>
      <c r="D3757" s="988">
        <v>1.0</v>
      </c>
      <c r="E3757" s="988">
        <v>1.0</v>
      </c>
    </row>
    <row r="3758">
      <c r="A3758" s="988" t="s">
        <v>5379</v>
      </c>
      <c r="B3758" s="988">
        <v>2.0250201E7</v>
      </c>
      <c r="C3758" s="988" t="s">
        <v>5194</v>
      </c>
      <c r="D3758" s="988">
        <v>1.0</v>
      </c>
      <c r="E3758" s="988">
        <v>1.0</v>
      </c>
    </row>
    <row r="3759">
      <c r="A3759" s="988" t="s">
        <v>5379</v>
      </c>
      <c r="B3759" s="988">
        <v>2.0250202E7</v>
      </c>
      <c r="C3759" s="988" t="s">
        <v>164</v>
      </c>
      <c r="D3759" s="988">
        <v>1.0</v>
      </c>
      <c r="E3759" s="988">
        <v>1.0</v>
      </c>
    </row>
    <row r="3760">
      <c r="A3760" s="988" t="s">
        <v>5379</v>
      </c>
      <c r="B3760" s="988">
        <v>2.0250203E7</v>
      </c>
      <c r="C3760" s="1063" t="s">
        <v>5165</v>
      </c>
      <c r="D3760" s="988">
        <v>1.0</v>
      </c>
      <c r="E3760" s="988">
        <v>0.0</v>
      </c>
    </row>
    <row r="3761">
      <c r="A3761" s="988" t="s">
        <v>5379</v>
      </c>
      <c r="B3761" s="988">
        <v>2.0250227E7</v>
      </c>
      <c r="C3761" s="988" t="s">
        <v>164</v>
      </c>
      <c r="D3761" s="988">
        <v>1.0</v>
      </c>
      <c r="E3761" s="988">
        <v>1.0</v>
      </c>
    </row>
    <row r="3762">
      <c r="A3762" s="988" t="s">
        <v>5382</v>
      </c>
      <c r="B3762" s="988">
        <v>2.0250102E7</v>
      </c>
      <c r="C3762" s="1063" t="s">
        <v>5178</v>
      </c>
      <c r="D3762" s="988">
        <v>1.0</v>
      </c>
      <c r="E3762" s="988">
        <v>1.0</v>
      </c>
    </row>
    <row r="3763">
      <c r="A3763" s="988" t="s">
        <v>5382</v>
      </c>
      <c r="B3763" s="988">
        <v>2.0250124E7</v>
      </c>
      <c r="C3763" s="988" t="s">
        <v>5286</v>
      </c>
      <c r="D3763" s="988">
        <v>1.0</v>
      </c>
      <c r="E3763" s="988">
        <v>1.0</v>
      </c>
    </row>
    <row r="3764">
      <c r="A3764" s="988" t="s">
        <v>5382</v>
      </c>
      <c r="B3764" s="988">
        <v>2.0250127E7</v>
      </c>
      <c r="C3764" s="988" t="s">
        <v>164</v>
      </c>
      <c r="D3764" s="988">
        <v>1.0</v>
      </c>
      <c r="E3764" s="988">
        <v>1.0</v>
      </c>
    </row>
    <row r="3765">
      <c r="A3765" s="988" t="s">
        <v>5382</v>
      </c>
      <c r="B3765" s="988">
        <v>2.0250417E7</v>
      </c>
      <c r="C3765" s="988" t="s">
        <v>5286</v>
      </c>
      <c r="D3765" s="988">
        <v>1.0</v>
      </c>
      <c r="E3765" s="988">
        <v>0.0</v>
      </c>
    </row>
    <row r="3766">
      <c r="A3766" s="988" t="s">
        <v>5383</v>
      </c>
      <c r="B3766" s="988">
        <v>2.0250112E7</v>
      </c>
      <c r="C3766" s="988" t="s">
        <v>164</v>
      </c>
      <c r="D3766" s="988">
        <v>1.0</v>
      </c>
      <c r="E3766" s="988">
        <v>1.0</v>
      </c>
    </row>
    <row r="3767">
      <c r="A3767" s="988" t="s">
        <v>5383</v>
      </c>
      <c r="B3767" s="988">
        <v>2.025012E7</v>
      </c>
      <c r="C3767" s="988" t="s">
        <v>5286</v>
      </c>
      <c r="D3767" s="988">
        <v>1.0</v>
      </c>
      <c r="E3767" s="988">
        <v>1.0</v>
      </c>
    </row>
    <row r="3768">
      <c r="A3768" s="988" t="s">
        <v>5384</v>
      </c>
      <c r="B3768" s="988">
        <v>2.025012E7</v>
      </c>
      <c r="C3768" s="988" t="s">
        <v>5286</v>
      </c>
      <c r="D3768" s="988">
        <v>1.0</v>
      </c>
      <c r="E3768" s="988">
        <v>1.0</v>
      </c>
    </row>
    <row r="3769">
      <c r="A3769" s="988" t="s">
        <v>5385</v>
      </c>
      <c r="B3769" s="988">
        <v>2.025012E7</v>
      </c>
      <c r="C3769" s="988" t="s">
        <v>5286</v>
      </c>
      <c r="D3769" s="988">
        <v>1.0</v>
      </c>
      <c r="E3769" s="988">
        <v>2.0</v>
      </c>
    </row>
    <row r="3770">
      <c r="A3770" s="988" t="s">
        <v>5385</v>
      </c>
      <c r="B3770" s="988">
        <v>2.0250127E7</v>
      </c>
      <c r="C3770" s="988" t="s">
        <v>5286</v>
      </c>
      <c r="D3770" s="988">
        <v>1.0</v>
      </c>
      <c r="E3770" s="988">
        <v>1.0</v>
      </c>
    </row>
    <row r="3771">
      <c r="A3771" s="988" t="s">
        <v>5385</v>
      </c>
      <c r="B3771" s="988">
        <v>2.0250127E7</v>
      </c>
      <c r="C3771" s="988" t="s">
        <v>164</v>
      </c>
      <c r="D3771" s="988">
        <v>1.0</v>
      </c>
      <c r="E3771" s="988">
        <v>1.0</v>
      </c>
    </row>
    <row r="3772">
      <c r="A3772" s="988" t="s">
        <v>5386</v>
      </c>
      <c r="B3772" s="988">
        <v>2.025012E7</v>
      </c>
      <c r="C3772" s="988" t="s">
        <v>5286</v>
      </c>
      <c r="D3772" s="988">
        <v>1.0</v>
      </c>
      <c r="E3772" s="988">
        <v>1.0</v>
      </c>
    </row>
    <row r="3773">
      <c r="A3773" s="988" t="s">
        <v>5387</v>
      </c>
      <c r="B3773" s="988">
        <v>2.025012E7</v>
      </c>
      <c r="C3773" s="988" t="s">
        <v>5286</v>
      </c>
      <c r="D3773" s="988">
        <v>1.0</v>
      </c>
      <c r="E3773" s="988">
        <v>1.0</v>
      </c>
    </row>
    <row r="3774">
      <c r="A3774" s="988" t="s">
        <v>5388</v>
      </c>
      <c r="B3774" s="988">
        <v>2.0250129E7</v>
      </c>
      <c r="C3774" s="1063" t="s">
        <v>5220</v>
      </c>
      <c r="D3774" s="988">
        <v>1.0</v>
      </c>
      <c r="E3774" s="988">
        <v>1.0</v>
      </c>
    </row>
    <row r="3775">
      <c r="A3775" s="988" t="s">
        <v>5389</v>
      </c>
      <c r="B3775" s="988">
        <v>2.0250108E7</v>
      </c>
      <c r="C3775" s="1063" t="s">
        <v>5166</v>
      </c>
      <c r="D3775" s="988">
        <v>1.0</v>
      </c>
      <c r="E3775" s="988">
        <v>0.0</v>
      </c>
    </row>
    <row r="3776">
      <c r="A3776" s="988" t="s">
        <v>5389</v>
      </c>
      <c r="B3776" s="988">
        <v>2.0250113E7</v>
      </c>
      <c r="C3776" s="988" t="s">
        <v>5286</v>
      </c>
      <c r="D3776" s="988">
        <v>1.0</v>
      </c>
      <c r="E3776" s="988">
        <v>1.0</v>
      </c>
    </row>
    <row r="3777">
      <c r="A3777" s="988" t="s">
        <v>5389</v>
      </c>
      <c r="B3777" s="988">
        <v>2.025012E7</v>
      </c>
      <c r="C3777" s="988" t="s">
        <v>5286</v>
      </c>
      <c r="D3777" s="988">
        <v>1.0</v>
      </c>
      <c r="E3777" s="988">
        <v>1.0</v>
      </c>
    </row>
    <row r="3778">
      <c r="A3778" s="988" t="s">
        <v>5389</v>
      </c>
      <c r="B3778" s="988">
        <v>2.0250122E7</v>
      </c>
      <c r="C3778" s="988" t="s">
        <v>164</v>
      </c>
      <c r="D3778" s="988">
        <v>1.0</v>
      </c>
      <c r="E3778" s="988">
        <v>1.0</v>
      </c>
    </row>
    <row r="3779">
      <c r="A3779" s="988" t="s">
        <v>5390</v>
      </c>
      <c r="B3779" s="988">
        <v>2.0250108E7</v>
      </c>
      <c r="C3779" s="988" t="s">
        <v>5286</v>
      </c>
      <c r="D3779" s="988">
        <v>1.0</v>
      </c>
      <c r="E3779" s="988">
        <v>1.0</v>
      </c>
    </row>
    <row r="3780">
      <c r="A3780" s="988" t="s">
        <v>5390</v>
      </c>
      <c r="B3780" s="988">
        <v>2.0250112E7</v>
      </c>
      <c r="C3780" s="988" t="s">
        <v>5286</v>
      </c>
      <c r="D3780" s="988">
        <v>1.0</v>
      </c>
      <c r="E3780" s="988">
        <v>1.0</v>
      </c>
    </row>
    <row r="3781">
      <c r="A3781" s="988" t="s">
        <v>5390</v>
      </c>
      <c r="B3781" s="988">
        <v>2.025012E7</v>
      </c>
      <c r="C3781" s="988" t="s">
        <v>5286</v>
      </c>
      <c r="D3781" s="988">
        <v>1.0</v>
      </c>
      <c r="E3781" s="988">
        <v>1.0</v>
      </c>
    </row>
    <row r="3782">
      <c r="A3782" s="988" t="s">
        <v>5391</v>
      </c>
      <c r="B3782" s="988">
        <v>2.025012E7</v>
      </c>
      <c r="C3782" s="988" t="s">
        <v>5286</v>
      </c>
      <c r="D3782" s="988">
        <v>1.0</v>
      </c>
      <c r="E3782" s="988">
        <v>1.0</v>
      </c>
    </row>
    <row r="3783">
      <c r="A3783" s="988" t="s">
        <v>5392</v>
      </c>
      <c r="B3783" s="988">
        <v>2.0250107E7</v>
      </c>
      <c r="C3783" s="988" t="s">
        <v>5286</v>
      </c>
      <c r="D3783" s="988">
        <v>1.0</v>
      </c>
      <c r="E3783" s="988">
        <v>1.0</v>
      </c>
    </row>
    <row r="3784">
      <c r="A3784" s="988" t="s">
        <v>5392</v>
      </c>
      <c r="B3784" s="988">
        <v>2.025012E7</v>
      </c>
      <c r="C3784" s="988" t="s">
        <v>5286</v>
      </c>
      <c r="D3784" s="988">
        <v>1.0</v>
      </c>
      <c r="E3784" s="988">
        <v>1.0</v>
      </c>
    </row>
    <row r="3785">
      <c r="A3785" s="988" t="s">
        <v>5393</v>
      </c>
      <c r="B3785" s="988">
        <v>2.0250116E7</v>
      </c>
      <c r="C3785" s="988" t="s">
        <v>164</v>
      </c>
      <c r="D3785" s="988">
        <v>1.0</v>
      </c>
      <c r="E3785" s="988">
        <v>0.0</v>
      </c>
    </row>
    <row r="3786">
      <c r="A3786" s="988" t="s">
        <v>5393</v>
      </c>
      <c r="B3786" s="988">
        <v>2.025012E7</v>
      </c>
      <c r="C3786" s="988" t="s">
        <v>5286</v>
      </c>
      <c r="D3786" s="988">
        <v>1.0</v>
      </c>
      <c r="E3786" s="988">
        <v>1.0</v>
      </c>
    </row>
    <row r="3787">
      <c r="A3787" s="988" t="s">
        <v>5394</v>
      </c>
      <c r="B3787" s="988">
        <v>2.025012E7</v>
      </c>
      <c r="C3787" s="988" t="s">
        <v>5286</v>
      </c>
      <c r="D3787" s="988">
        <v>1.0</v>
      </c>
      <c r="E3787" s="988">
        <v>1.0</v>
      </c>
    </row>
    <row r="3788">
      <c r="A3788" s="988" t="s">
        <v>5395</v>
      </c>
      <c r="B3788" s="988">
        <v>2.025012E7</v>
      </c>
      <c r="C3788" s="988" t="s">
        <v>5286</v>
      </c>
      <c r="D3788" s="988">
        <v>1.0</v>
      </c>
      <c r="E3788" s="988">
        <v>1.0</v>
      </c>
    </row>
    <row r="3789">
      <c r="A3789" s="988" t="s">
        <v>5396</v>
      </c>
      <c r="B3789" s="988">
        <v>2.025011E7</v>
      </c>
      <c r="C3789" s="988" t="s">
        <v>5286</v>
      </c>
      <c r="D3789" s="988">
        <v>1.0</v>
      </c>
      <c r="E3789" s="988">
        <v>1.0</v>
      </c>
    </row>
    <row r="3790">
      <c r="A3790" s="988" t="s">
        <v>5396</v>
      </c>
      <c r="B3790" s="988">
        <v>2.025012E7</v>
      </c>
      <c r="C3790" s="988" t="s">
        <v>5286</v>
      </c>
      <c r="D3790" s="988">
        <v>1.0</v>
      </c>
      <c r="E3790" s="988">
        <v>1.0</v>
      </c>
    </row>
    <row r="3791">
      <c r="A3791" s="988" t="s">
        <v>5397</v>
      </c>
      <c r="B3791" s="988">
        <v>2.0250102E7</v>
      </c>
      <c r="C3791" s="988" t="s">
        <v>5286</v>
      </c>
      <c r="D3791" s="988">
        <v>1.0</v>
      </c>
      <c r="E3791" s="988">
        <v>1.0</v>
      </c>
    </row>
    <row r="3792">
      <c r="A3792" s="988" t="s">
        <v>5397</v>
      </c>
      <c r="B3792" s="988">
        <v>2.025012E7</v>
      </c>
      <c r="C3792" s="988" t="s">
        <v>5286</v>
      </c>
      <c r="D3792" s="988">
        <v>1.0</v>
      </c>
      <c r="E3792" s="988">
        <v>1.0</v>
      </c>
    </row>
    <row r="3793">
      <c r="A3793" s="988" t="s">
        <v>5398</v>
      </c>
      <c r="B3793" s="988">
        <v>2.0250128E7</v>
      </c>
      <c r="C3793" s="988" t="s">
        <v>164</v>
      </c>
      <c r="D3793" s="988">
        <v>1.0</v>
      </c>
      <c r="E3793" s="988">
        <v>1.0</v>
      </c>
    </row>
    <row r="3794">
      <c r="A3794" s="988" t="s">
        <v>5399</v>
      </c>
      <c r="B3794" s="988">
        <v>2.025012E7</v>
      </c>
      <c r="C3794" s="988" t="s">
        <v>5286</v>
      </c>
      <c r="D3794" s="988">
        <v>1.0</v>
      </c>
      <c r="E3794" s="988">
        <v>1.0</v>
      </c>
    </row>
    <row r="3795">
      <c r="A3795" s="988" t="s">
        <v>5400</v>
      </c>
      <c r="B3795" s="988">
        <v>2.025012E7</v>
      </c>
      <c r="C3795" s="988" t="s">
        <v>5286</v>
      </c>
      <c r="D3795" s="988">
        <v>1.0</v>
      </c>
      <c r="E3795" s="988">
        <v>1.0</v>
      </c>
    </row>
    <row r="3796">
      <c r="A3796" s="988" t="s">
        <v>5401</v>
      </c>
      <c r="B3796" s="988">
        <v>2.0250107E7</v>
      </c>
      <c r="C3796" s="988" t="s">
        <v>5286</v>
      </c>
      <c r="D3796" s="988">
        <v>1.0</v>
      </c>
      <c r="E3796" s="988">
        <v>0.0</v>
      </c>
    </row>
    <row r="3797">
      <c r="A3797" s="988" t="s">
        <v>5401</v>
      </c>
      <c r="B3797" s="988">
        <v>2.025012E7</v>
      </c>
      <c r="C3797" s="988" t="s">
        <v>5286</v>
      </c>
      <c r="D3797" s="988">
        <v>1.0</v>
      </c>
      <c r="E3797" s="988">
        <v>1.0</v>
      </c>
    </row>
    <row r="3798">
      <c r="A3798" s="988" t="s">
        <v>5401</v>
      </c>
      <c r="B3798" s="988">
        <v>2.0250124E7</v>
      </c>
      <c r="C3798" s="988" t="s">
        <v>164</v>
      </c>
      <c r="D3798" s="988">
        <v>1.0</v>
      </c>
      <c r="E3798" s="988">
        <v>1.0</v>
      </c>
    </row>
    <row r="3799">
      <c r="A3799" s="988" t="s">
        <v>5402</v>
      </c>
      <c r="B3799" s="988">
        <v>2.025012E7</v>
      </c>
      <c r="C3799" s="988" t="s">
        <v>5286</v>
      </c>
      <c r="D3799" s="988">
        <v>1.0</v>
      </c>
      <c r="E3799" s="988">
        <v>1.0</v>
      </c>
    </row>
    <row r="3800">
      <c r="A3800" s="988" t="s">
        <v>5402</v>
      </c>
      <c r="B3800" s="988">
        <v>2.0250128E7</v>
      </c>
      <c r="C3800" s="988" t="s">
        <v>5286</v>
      </c>
      <c r="D3800" s="988">
        <v>1.0</v>
      </c>
      <c r="E3800" s="988">
        <v>1.0</v>
      </c>
    </row>
    <row r="3801">
      <c r="A3801" s="988" t="s">
        <v>5403</v>
      </c>
      <c r="B3801" s="988">
        <v>2.025012E7</v>
      </c>
      <c r="C3801" s="988" t="s">
        <v>5286</v>
      </c>
      <c r="D3801" s="988">
        <v>1.0</v>
      </c>
      <c r="E3801" s="988">
        <v>1.0</v>
      </c>
    </row>
    <row r="3802">
      <c r="A3802" s="988" t="s">
        <v>5404</v>
      </c>
      <c r="B3802" s="988">
        <v>2.025012E7</v>
      </c>
      <c r="C3802" s="988" t="s">
        <v>5286</v>
      </c>
      <c r="D3802" s="988">
        <v>1.0</v>
      </c>
      <c r="E3802" s="988">
        <v>1.0</v>
      </c>
    </row>
    <row r="3803">
      <c r="A3803" s="988" t="s">
        <v>5404</v>
      </c>
      <c r="B3803" s="988">
        <v>2.0250128E7</v>
      </c>
      <c r="C3803" s="988" t="s">
        <v>164</v>
      </c>
      <c r="D3803" s="988">
        <v>1.0</v>
      </c>
      <c r="E3803" s="988">
        <v>0.0</v>
      </c>
    </row>
    <row r="3804">
      <c r="A3804" s="988" t="s">
        <v>5405</v>
      </c>
      <c r="B3804" s="988">
        <v>2.025012E7</v>
      </c>
      <c r="C3804" s="988" t="s">
        <v>5286</v>
      </c>
      <c r="D3804" s="988">
        <v>1.0</v>
      </c>
      <c r="E3804" s="988">
        <v>1.0</v>
      </c>
    </row>
    <row r="3805">
      <c r="A3805" s="988" t="s">
        <v>5406</v>
      </c>
      <c r="B3805" s="988">
        <v>2.0250108E7</v>
      </c>
      <c r="C3805" s="988" t="s">
        <v>5286</v>
      </c>
      <c r="D3805" s="988">
        <v>1.0</v>
      </c>
      <c r="E3805" s="988">
        <v>1.0</v>
      </c>
    </row>
    <row r="3806">
      <c r="A3806" s="988" t="s">
        <v>5406</v>
      </c>
      <c r="B3806" s="988">
        <v>2.0250113E7</v>
      </c>
      <c r="C3806" s="988" t="s">
        <v>5286</v>
      </c>
      <c r="D3806" s="988">
        <v>1.0</v>
      </c>
      <c r="E3806" s="988">
        <v>1.0</v>
      </c>
    </row>
    <row r="3807">
      <c r="A3807" s="988" t="s">
        <v>5406</v>
      </c>
      <c r="B3807" s="988">
        <v>2.0250115E7</v>
      </c>
      <c r="C3807" s="988" t="s">
        <v>5286</v>
      </c>
      <c r="D3807" s="988">
        <v>1.0</v>
      </c>
      <c r="E3807" s="988">
        <v>1.0</v>
      </c>
    </row>
    <row r="3808">
      <c r="A3808" s="988" t="s">
        <v>5407</v>
      </c>
      <c r="B3808" s="988">
        <v>2.025012E7</v>
      </c>
      <c r="C3808" s="988" t="s">
        <v>5286</v>
      </c>
      <c r="D3808" s="988">
        <v>1.0</v>
      </c>
      <c r="E3808" s="988">
        <v>1.0</v>
      </c>
    </row>
    <row r="3809">
      <c r="A3809" s="988" t="s">
        <v>5408</v>
      </c>
      <c r="B3809" s="988">
        <v>2.0250119E7</v>
      </c>
      <c r="C3809" s="988" t="s">
        <v>5286</v>
      </c>
      <c r="D3809" s="988">
        <v>1.0</v>
      </c>
      <c r="E3809" s="988">
        <v>0.0</v>
      </c>
    </row>
    <row r="3810">
      <c r="A3810" s="988" t="s">
        <v>5408</v>
      </c>
      <c r="B3810" s="988">
        <v>2.0250119E7</v>
      </c>
      <c r="C3810" s="988" t="s">
        <v>5194</v>
      </c>
      <c r="D3810" s="988">
        <v>1.0</v>
      </c>
      <c r="E3810" s="988">
        <v>0.0</v>
      </c>
    </row>
    <row r="3811">
      <c r="A3811" s="988" t="s">
        <v>5408</v>
      </c>
      <c r="B3811" s="988">
        <v>2.025012E7</v>
      </c>
      <c r="C3811" s="988" t="s">
        <v>5286</v>
      </c>
      <c r="D3811" s="988">
        <v>1.0</v>
      </c>
      <c r="E3811" s="988">
        <v>1.0</v>
      </c>
    </row>
    <row r="3812">
      <c r="A3812" s="988" t="s">
        <v>5408</v>
      </c>
      <c r="B3812" s="988">
        <v>2.0250128E7</v>
      </c>
      <c r="C3812" s="988" t="s">
        <v>5286</v>
      </c>
      <c r="D3812" s="988">
        <v>1.0</v>
      </c>
      <c r="E3812" s="988">
        <v>2.0</v>
      </c>
    </row>
    <row r="3813">
      <c r="A3813" s="988" t="s">
        <v>5408</v>
      </c>
      <c r="B3813" s="988">
        <v>2.0250128E7</v>
      </c>
      <c r="C3813" s="988" t="s">
        <v>164</v>
      </c>
      <c r="D3813" s="988">
        <v>1.0</v>
      </c>
      <c r="E3813" s="988">
        <v>1.0</v>
      </c>
    </row>
    <row r="3814">
      <c r="A3814" s="988" t="s">
        <v>5409</v>
      </c>
      <c r="B3814" s="988">
        <v>2.025012E7</v>
      </c>
      <c r="C3814" s="988" t="s">
        <v>5286</v>
      </c>
      <c r="D3814" s="988">
        <v>1.0</v>
      </c>
      <c r="E3814" s="988">
        <v>1.0</v>
      </c>
    </row>
    <row r="3815">
      <c r="A3815" s="988" t="s">
        <v>5409</v>
      </c>
      <c r="B3815" s="988">
        <v>2.0250123E7</v>
      </c>
      <c r="C3815" s="988" t="s">
        <v>5286</v>
      </c>
      <c r="D3815" s="988">
        <v>1.0</v>
      </c>
      <c r="E3815" s="988">
        <v>0.0</v>
      </c>
    </row>
    <row r="3816">
      <c r="A3816" s="988" t="s">
        <v>5410</v>
      </c>
      <c r="B3816" s="988">
        <v>2.025012E7</v>
      </c>
      <c r="C3816" s="988" t="s">
        <v>5286</v>
      </c>
      <c r="D3816" s="988">
        <v>1.0</v>
      </c>
      <c r="E3816" s="988">
        <v>1.0</v>
      </c>
    </row>
    <row r="3817">
      <c r="A3817" s="988" t="s">
        <v>5411</v>
      </c>
      <c r="B3817" s="988">
        <v>2.025012E7</v>
      </c>
      <c r="C3817" s="988" t="s">
        <v>5286</v>
      </c>
      <c r="D3817" s="988">
        <v>1.0</v>
      </c>
      <c r="E3817" s="988">
        <v>1.0</v>
      </c>
    </row>
    <row r="3818">
      <c r="A3818" s="988" t="s">
        <v>5412</v>
      </c>
      <c r="B3818" s="988">
        <v>2.025012E7</v>
      </c>
      <c r="C3818" s="988" t="s">
        <v>5286</v>
      </c>
      <c r="D3818" s="988">
        <v>1.0</v>
      </c>
      <c r="E3818" s="988">
        <v>1.0</v>
      </c>
    </row>
    <row r="3819">
      <c r="A3819" s="988" t="s">
        <v>5413</v>
      </c>
      <c r="B3819" s="988">
        <v>2.025012E7</v>
      </c>
      <c r="C3819" s="988" t="s">
        <v>5286</v>
      </c>
      <c r="D3819" s="988">
        <v>1.0</v>
      </c>
      <c r="E3819" s="988">
        <v>1.0</v>
      </c>
    </row>
    <row r="3820">
      <c r="A3820" s="988" t="s">
        <v>5414</v>
      </c>
      <c r="B3820" s="988">
        <v>2.0250114E7</v>
      </c>
      <c r="C3820" s="988" t="s">
        <v>5286</v>
      </c>
      <c r="D3820" s="988">
        <v>1.0</v>
      </c>
      <c r="E3820" s="988">
        <v>1.0</v>
      </c>
    </row>
    <row r="3821">
      <c r="A3821" s="988" t="s">
        <v>5414</v>
      </c>
      <c r="B3821" s="988">
        <v>2.025012E7</v>
      </c>
      <c r="C3821" s="988" t="s">
        <v>5286</v>
      </c>
      <c r="D3821" s="988">
        <v>1.0</v>
      </c>
      <c r="E3821" s="988">
        <v>1.0</v>
      </c>
    </row>
    <row r="3822">
      <c r="A3822" s="988" t="s">
        <v>5415</v>
      </c>
      <c r="B3822" s="988">
        <v>2.0250101E7</v>
      </c>
      <c r="C3822" s="1063" t="s">
        <v>5216</v>
      </c>
      <c r="D3822" s="988">
        <v>1.0</v>
      </c>
      <c r="E3822" s="988">
        <v>0.0</v>
      </c>
    </row>
    <row r="3823">
      <c r="A3823" s="988" t="s">
        <v>5415</v>
      </c>
      <c r="B3823" s="988">
        <v>2.0250103E7</v>
      </c>
      <c r="C3823" s="1063" t="s">
        <v>5133</v>
      </c>
      <c r="D3823" s="988">
        <v>1.0</v>
      </c>
      <c r="E3823" s="988">
        <v>0.0</v>
      </c>
    </row>
    <row r="3824">
      <c r="A3824" s="988" t="s">
        <v>5415</v>
      </c>
      <c r="B3824" s="988">
        <v>2.0250103E7</v>
      </c>
      <c r="C3824" s="988" t="s">
        <v>5194</v>
      </c>
      <c r="D3824" s="988">
        <v>1.0</v>
      </c>
      <c r="E3824" s="988">
        <v>1.0</v>
      </c>
    </row>
    <row r="3825">
      <c r="A3825" s="988" t="s">
        <v>5415</v>
      </c>
      <c r="B3825" s="988">
        <v>2.0250103E7</v>
      </c>
      <c r="C3825" s="988" t="s">
        <v>5218</v>
      </c>
      <c r="D3825" s="988">
        <v>1.0</v>
      </c>
      <c r="E3825" s="988">
        <v>1.0</v>
      </c>
    </row>
    <row r="3826">
      <c r="A3826" s="988" t="s">
        <v>5415</v>
      </c>
      <c r="B3826" s="988">
        <v>2.0250103E7</v>
      </c>
      <c r="C3826" s="1063" t="s">
        <v>5178</v>
      </c>
      <c r="D3826" s="988">
        <v>1.0</v>
      </c>
      <c r="E3826" s="988">
        <v>1.0</v>
      </c>
    </row>
    <row r="3827">
      <c r="A3827" s="988" t="s">
        <v>5415</v>
      </c>
      <c r="B3827" s="988">
        <v>2.0250104E7</v>
      </c>
      <c r="C3827" s="988" t="s">
        <v>5286</v>
      </c>
      <c r="D3827" s="988">
        <v>1.0</v>
      </c>
      <c r="E3827" s="988">
        <v>0.0</v>
      </c>
    </row>
    <row r="3828">
      <c r="A3828" s="988" t="s">
        <v>5415</v>
      </c>
      <c r="B3828" s="988">
        <v>2.0250107E7</v>
      </c>
      <c r="C3828" s="1063" t="s">
        <v>5137</v>
      </c>
      <c r="D3828" s="988">
        <v>1.0</v>
      </c>
      <c r="E3828" s="988">
        <v>0.0</v>
      </c>
    </row>
    <row r="3829">
      <c r="A3829" s="988" t="s">
        <v>5415</v>
      </c>
      <c r="B3829" s="988">
        <v>2.0250108E7</v>
      </c>
      <c r="C3829" s="1063" t="s">
        <v>5166</v>
      </c>
      <c r="D3829" s="988">
        <v>1.0</v>
      </c>
      <c r="E3829" s="988">
        <v>2.0</v>
      </c>
    </row>
    <row r="3830">
      <c r="A3830" s="988" t="s">
        <v>5415</v>
      </c>
      <c r="B3830" s="988">
        <v>2.0250109E7</v>
      </c>
      <c r="C3830" s="988" t="s">
        <v>5286</v>
      </c>
      <c r="D3830" s="988">
        <v>1.0</v>
      </c>
      <c r="E3830" s="988">
        <v>1.0</v>
      </c>
    </row>
    <row r="3831">
      <c r="A3831" s="988" t="s">
        <v>5415</v>
      </c>
      <c r="B3831" s="988">
        <v>2.0250109E7</v>
      </c>
      <c r="C3831" s="988" t="s">
        <v>5194</v>
      </c>
      <c r="D3831" s="988">
        <v>1.0</v>
      </c>
      <c r="E3831" s="988">
        <v>1.0</v>
      </c>
    </row>
    <row r="3832">
      <c r="A3832" s="988" t="s">
        <v>5415</v>
      </c>
      <c r="B3832" s="988">
        <v>2.025011E7</v>
      </c>
      <c r="C3832" s="988" t="s">
        <v>164</v>
      </c>
      <c r="D3832" s="988">
        <v>1.0</v>
      </c>
      <c r="E3832" s="988">
        <v>2.0</v>
      </c>
    </row>
    <row r="3833">
      <c r="A3833" s="988" t="s">
        <v>5415</v>
      </c>
      <c r="B3833" s="988">
        <v>2.0250111E7</v>
      </c>
      <c r="C3833" s="988" t="s">
        <v>5194</v>
      </c>
      <c r="D3833" s="988">
        <v>1.0</v>
      </c>
      <c r="E3833" s="988">
        <v>1.0</v>
      </c>
    </row>
    <row r="3834">
      <c r="A3834" s="988" t="s">
        <v>5415</v>
      </c>
      <c r="B3834" s="988">
        <v>2.0250113E7</v>
      </c>
      <c r="C3834" s="1063" t="s">
        <v>5178</v>
      </c>
      <c r="D3834" s="988">
        <v>1.0</v>
      </c>
      <c r="E3834" s="988">
        <v>1.0</v>
      </c>
    </row>
    <row r="3835">
      <c r="A3835" s="988" t="s">
        <v>5415</v>
      </c>
      <c r="B3835" s="988">
        <v>2.0250121E7</v>
      </c>
      <c r="C3835" s="988" t="s">
        <v>5218</v>
      </c>
      <c r="D3835" s="988">
        <v>1.0</v>
      </c>
      <c r="E3835" s="988">
        <v>0.0</v>
      </c>
    </row>
    <row r="3836">
      <c r="A3836" s="988" t="s">
        <v>5415</v>
      </c>
      <c r="B3836" s="988">
        <v>2.0250122E7</v>
      </c>
      <c r="C3836" s="988" t="s">
        <v>5218</v>
      </c>
      <c r="D3836" s="988">
        <v>1.0</v>
      </c>
      <c r="E3836" s="988">
        <v>0.0</v>
      </c>
    </row>
    <row r="3837">
      <c r="A3837" s="988" t="s">
        <v>5415</v>
      </c>
      <c r="B3837" s="988">
        <v>2.0250124E7</v>
      </c>
      <c r="C3837" s="988" t="s">
        <v>5186</v>
      </c>
      <c r="D3837" s="988">
        <v>1.0</v>
      </c>
      <c r="E3837" s="988">
        <v>0.0</v>
      </c>
    </row>
    <row r="3838">
      <c r="A3838" s="988" t="s">
        <v>5415</v>
      </c>
      <c r="B3838" s="988">
        <v>2.0250127E7</v>
      </c>
      <c r="C3838" s="988" t="s">
        <v>5185</v>
      </c>
      <c r="D3838" s="988">
        <v>1.0</v>
      </c>
      <c r="E3838" s="988">
        <v>1.0</v>
      </c>
    </row>
    <row r="3839">
      <c r="A3839" s="988" t="s">
        <v>5415</v>
      </c>
      <c r="B3839" s="988">
        <v>2.0250128E7</v>
      </c>
      <c r="C3839" s="988" t="s">
        <v>5194</v>
      </c>
      <c r="D3839" s="988">
        <v>1.0</v>
      </c>
      <c r="E3839" s="988">
        <v>1.0</v>
      </c>
    </row>
    <row r="3840">
      <c r="A3840" s="988" t="s">
        <v>5415</v>
      </c>
      <c r="B3840" s="988">
        <v>2.0250131E7</v>
      </c>
      <c r="C3840" s="988" t="s">
        <v>164</v>
      </c>
      <c r="D3840" s="988">
        <v>1.0</v>
      </c>
      <c r="E3840" s="988">
        <v>1.0</v>
      </c>
    </row>
    <row r="3841">
      <c r="A3841" s="988" t="s">
        <v>5416</v>
      </c>
      <c r="B3841" s="988">
        <v>2.0250101E7</v>
      </c>
      <c r="C3841" s="988" t="s">
        <v>164</v>
      </c>
      <c r="D3841" s="988">
        <v>1.0</v>
      </c>
      <c r="E3841" s="988">
        <v>2.0</v>
      </c>
    </row>
    <row r="3842">
      <c r="A3842" s="988" t="s">
        <v>5416</v>
      </c>
      <c r="B3842" s="988">
        <v>2.0250102E7</v>
      </c>
      <c r="C3842" s="988" t="s">
        <v>5194</v>
      </c>
      <c r="D3842" s="988">
        <v>1.0</v>
      </c>
      <c r="E3842" s="988">
        <v>1.0</v>
      </c>
    </row>
    <row r="3843">
      <c r="A3843" s="988" t="s">
        <v>5416</v>
      </c>
      <c r="B3843" s="988">
        <v>2.0250102E7</v>
      </c>
      <c r="C3843" s="1063" t="s">
        <v>5216</v>
      </c>
      <c r="D3843" s="988">
        <v>1.0</v>
      </c>
      <c r="E3843" s="988">
        <v>0.0</v>
      </c>
    </row>
    <row r="3844">
      <c r="A3844" s="988" t="s">
        <v>5416</v>
      </c>
      <c r="B3844" s="988">
        <v>2.0250104E7</v>
      </c>
      <c r="C3844" s="988" t="s">
        <v>164</v>
      </c>
      <c r="D3844" s="988">
        <v>1.0</v>
      </c>
      <c r="E3844" s="988">
        <v>1.0</v>
      </c>
    </row>
    <row r="3845">
      <c r="A3845" s="988" t="s">
        <v>5416</v>
      </c>
      <c r="B3845" s="988">
        <v>2.0250104E7</v>
      </c>
      <c r="C3845" s="1063" t="s">
        <v>5166</v>
      </c>
      <c r="D3845" s="988">
        <v>1.0</v>
      </c>
      <c r="E3845" s="988">
        <v>1.0</v>
      </c>
    </row>
    <row r="3846">
      <c r="A3846" s="988" t="s">
        <v>5416</v>
      </c>
      <c r="B3846" s="988">
        <v>2.0250106E7</v>
      </c>
      <c r="C3846" s="988" t="s">
        <v>164</v>
      </c>
      <c r="D3846" s="988">
        <v>1.0</v>
      </c>
      <c r="E3846" s="988">
        <v>2.0</v>
      </c>
    </row>
    <row r="3847">
      <c r="A3847" s="988" t="s">
        <v>5416</v>
      </c>
      <c r="B3847" s="988">
        <v>2.0250107E7</v>
      </c>
      <c r="C3847" s="1063" t="s">
        <v>5171</v>
      </c>
      <c r="D3847" s="988">
        <v>1.0</v>
      </c>
      <c r="E3847" s="988">
        <v>1.0</v>
      </c>
    </row>
    <row r="3848">
      <c r="A3848" s="988" t="s">
        <v>5416</v>
      </c>
      <c r="B3848" s="988">
        <v>2.0250108E7</v>
      </c>
      <c r="C3848" s="1063" t="s">
        <v>5146</v>
      </c>
      <c r="D3848" s="988">
        <v>1.0</v>
      </c>
      <c r="E3848" s="988">
        <v>1.0</v>
      </c>
    </row>
    <row r="3849">
      <c r="A3849" s="988" t="s">
        <v>5416</v>
      </c>
      <c r="B3849" s="988">
        <v>2.0250109E7</v>
      </c>
      <c r="C3849" s="988" t="s">
        <v>5194</v>
      </c>
      <c r="D3849" s="988">
        <v>1.0</v>
      </c>
      <c r="E3849" s="988">
        <v>0.0</v>
      </c>
    </row>
    <row r="3850">
      <c r="A3850" s="988" t="s">
        <v>5416</v>
      </c>
      <c r="B3850" s="988">
        <v>2.025011E7</v>
      </c>
      <c r="C3850" s="988" t="s">
        <v>5286</v>
      </c>
      <c r="D3850" s="988">
        <v>1.0</v>
      </c>
      <c r="E3850" s="988">
        <v>1.0</v>
      </c>
    </row>
    <row r="3851">
      <c r="A3851" s="988" t="s">
        <v>5416</v>
      </c>
      <c r="B3851" s="988">
        <v>2.025011E7</v>
      </c>
      <c r="C3851" s="1063" t="s">
        <v>5146</v>
      </c>
      <c r="D3851" s="988">
        <v>1.0</v>
      </c>
      <c r="E3851" s="988">
        <v>1.0</v>
      </c>
    </row>
    <row r="3852">
      <c r="A3852" s="988" t="s">
        <v>5416</v>
      </c>
      <c r="B3852" s="988">
        <v>2.025011E7</v>
      </c>
      <c r="C3852" s="988" t="s">
        <v>5218</v>
      </c>
      <c r="D3852" s="988">
        <v>1.0</v>
      </c>
      <c r="E3852" s="988">
        <v>0.0</v>
      </c>
    </row>
    <row r="3853">
      <c r="A3853" s="988" t="s">
        <v>5416</v>
      </c>
      <c r="B3853" s="988">
        <v>2.0250112E7</v>
      </c>
      <c r="C3853" s="988" t="s">
        <v>164</v>
      </c>
      <c r="D3853" s="988">
        <v>1.0</v>
      </c>
      <c r="E3853" s="988">
        <v>1.0</v>
      </c>
    </row>
    <row r="3854">
      <c r="A3854" s="988" t="s">
        <v>5416</v>
      </c>
      <c r="B3854" s="988">
        <v>2.0250113E7</v>
      </c>
      <c r="C3854" s="988" t="s">
        <v>5194</v>
      </c>
      <c r="D3854" s="988">
        <v>1.0</v>
      </c>
      <c r="E3854" s="988">
        <v>1.0</v>
      </c>
    </row>
    <row r="3855">
      <c r="A3855" s="988" t="s">
        <v>5416</v>
      </c>
      <c r="B3855" s="988">
        <v>2.0250114E7</v>
      </c>
      <c r="C3855" s="1063" t="s">
        <v>5165</v>
      </c>
      <c r="D3855" s="988">
        <v>1.0</v>
      </c>
      <c r="E3855" s="988">
        <v>1.0</v>
      </c>
    </row>
    <row r="3856">
      <c r="A3856" s="988" t="s">
        <v>5416</v>
      </c>
      <c r="B3856" s="988">
        <v>2.0250115E7</v>
      </c>
      <c r="C3856" s="988" t="s">
        <v>5286</v>
      </c>
      <c r="D3856" s="988">
        <v>1.0</v>
      </c>
      <c r="E3856" s="988">
        <v>1.0</v>
      </c>
    </row>
    <row r="3857">
      <c r="A3857" s="988" t="s">
        <v>5416</v>
      </c>
      <c r="B3857" s="988">
        <v>2.0250115E7</v>
      </c>
      <c r="C3857" s="1063" t="s">
        <v>5146</v>
      </c>
      <c r="D3857" s="988">
        <v>1.0</v>
      </c>
      <c r="E3857" s="988">
        <v>1.0</v>
      </c>
    </row>
    <row r="3858">
      <c r="A3858" s="988" t="s">
        <v>5416</v>
      </c>
      <c r="B3858" s="988">
        <v>2.0250117E7</v>
      </c>
      <c r="C3858" s="988" t="s">
        <v>164</v>
      </c>
      <c r="D3858" s="988">
        <v>1.0</v>
      </c>
      <c r="E3858" s="988">
        <v>1.0</v>
      </c>
    </row>
    <row r="3859">
      <c r="A3859" s="988" t="s">
        <v>5416</v>
      </c>
      <c r="B3859" s="988">
        <v>2.0250117E7</v>
      </c>
      <c r="C3859" s="988" t="s">
        <v>5218</v>
      </c>
      <c r="D3859" s="988">
        <v>1.0</v>
      </c>
      <c r="E3859" s="988">
        <v>1.0</v>
      </c>
    </row>
    <row r="3860">
      <c r="A3860" s="988" t="s">
        <v>5416</v>
      </c>
      <c r="B3860" s="988">
        <v>2.0250118E7</v>
      </c>
      <c r="C3860" s="988" t="s">
        <v>5286</v>
      </c>
      <c r="D3860" s="988">
        <v>1.0</v>
      </c>
      <c r="E3860" s="988">
        <v>0.0</v>
      </c>
    </row>
    <row r="3861">
      <c r="A3861" s="988" t="s">
        <v>5416</v>
      </c>
      <c r="B3861" s="988">
        <v>2.0250121E7</v>
      </c>
      <c r="C3861" s="988" t="s">
        <v>5286</v>
      </c>
      <c r="D3861" s="988">
        <v>1.0</v>
      </c>
      <c r="E3861" s="988">
        <v>3.0</v>
      </c>
    </row>
    <row r="3862">
      <c r="A3862" s="988" t="s">
        <v>5416</v>
      </c>
      <c r="B3862" s="988">
        <v>2.0250123E7</v>
      </c>
      <c r="C3862" s="1063" t="s">
        <v>5146</v>
      </c>
      <c r="D3862" s="988">
        <v>1.0</v>
      </c>
      <c r="E3862" s="988">
        <v>1.0</v>
      </c>
    </row>
    <row r="3863">
      <c r="A3863" s="988" t="s">
        <v>5416</v>
      </c>
      <c r="B3863" s="988">
        <v>2.0250125E7</v>
      </c>
      <c r="C3863" s="988" t="s">
        <v>5286</v>
      </c>
      <c r="D3863" s="988">
        <v>1.0</v>
      </c>
      <c r="E3863" s="988">
        <v>1.0</v>
      </c>
    </row>
    <row r="3864">
      <c r="A3864" s="988" t="s">
        <v>5416</v>
      </c>
      <c r="B3864" s="988">
        <v>2.0250127E7</v>
      </c>
      <c r="C3864" s="988" t="s">
        <v>5286</v>
      </c>
      <c r="D3864" s="988">
        <v>1.0</v>
      </c>
      <c r="E3864" s="988">
        <v>1.0</v>
      </c>
    </row>
    <row r="3865">
      <c r="A3865" s="988" t="s">
        <v>5416</v>
      </c>
      <c r="B3865" s="988">
        <v>2.0250127E7</v>
      </c>
      <c r="C3865" s="988" t="s">
        <v>5218</v>
      </c>
      <c r="D3865" s="988">
        <v>1.0</v>
      </c>
      <c r="E3865" s="988">
        <v>1.0</v>
      </c>
    </row>
    <row r="3866">
      <c r="A3866" s="988" t="s">
        <v>5416</v>
      </c>
      <c r="B3866" s="988">
        <v>2.0250128E7</v>
      </c>
      <c r="C3866" s="1063" t="s">
        <v>5216</v>
      </c>
      <c r="D3866" s="988">
        <v>1.0</v>
      </c>
      <c r="E3866" s="988">
        <v>1.0</v>
      </c>
    </row>
    <row r="3867">
      <c r="A3867" s="988" t="s">
        <v>5416</v>
      </c>
      <c r="B3867" s="988">
        <v>2.0250128E7</v>
      </c>
      <c r="C3867" s="988" t="s">
        <v>5185</v>
      </c>
      <c r="D3867" s="988">
        <v>1.0</v>
      </c>
      <c r="E3867" s="988">
        <v>0.0</v>
      </c>
    </row>
    <row r="3868">
      <c r="A3868" s="988" t="s">
        <v>5416</v>
      </c>
      <c r="B3868" s="988">
        <v>2.0250129E7</v>
      </c>
      <c r="C3868" s="988" t="s">
        <v>5218</v>
      </c>
      <c r="D3868" s="988">
        <v>1.0</v>
      </c>
      <c r="E3868" s="988">
        <v>0.0</v>
      </c>
    </row>
    <row r="3869">
      <c r="A3869" s="988" t="s">
        <v>5416</v>
      </c>
      <c r="B3869" s="988">
        <v>2.0250212E7</v>
      </c>
      <c r="C3869" s="988" t="s">
        <v>5286</v>
      </c>
      <c r="D3869" s="988">
        <v>1.0</v>
      </c>
      <c r="E3869" s="988">
        <v>0.0</v>
      </c>
    </row>
    <row r="3870">
      <c r="A3870" s="988" t="s">
        <v>5416</v>
      </c>
      <c r="B3870" s="988">
        <v>2.0250327E7</v>
      </c>
      <c r="C3870" s="988" t="s">
        <v>5286</v>
      </c>
      <c r="D3870" s="988">
        <v>1.0</v>
      </c>
      <c r="E3870" s="988">
        <v>0.0</v>
      </c>
    </row>
    <row r="3871">
      <c r="A3871" s="988" t="s">
        <v>5416</v>
      </c>
      <c r="B3871" s="988">
        <v>2.0250401E7</v>
      </c>
      <c r="C3871" s="988" t="s">
        <v>5286</v>
      </c>
      <c r="D3871" s="988">
        <v>1.0</v>
      </c>
      <c r="E3871" s="988">
        <v>0.0</v>
      </c>
    </row>
    <row r="3872">
      <c r="A3872" s="988" t="s">
        <v>5416</v>
      </c>
      <c r="B3872" s="988">
        <v>2.0250505E7</v>
      </c>
      <c r="C3872" s="988" t="s">
        <v>5286</v>
      </c>
      <c r="D3872" s="988">
        <v>1.0</v>
      </c>
      <c r="E3872" s="988">
        <v>0.0</v>
      </c>
    </row>
    <row r="3873">
      <c r="A3873" s="988" t="s">
        <v>5417</v>
      </c>
      <c r="B3873" s="988">
        <v>2.0250107E7</v>
      </c>
      <c r="C3873" s="988" t="s">
        <v>5286</v>
      </c>
      <c r="D3873" s="988">
        <v>1.0</v>
      </c>
      <c r="E3873" s="988">
        <v>0.0</v>
      </c>
    </row>
    <row r="3874">
      <c r="A3874" s="988" t="s">
        <v>5418</v>
      </c>
      <c r="B3874" s="988">
        <v>2.0250101E7</v>
      </c>
      <c r="C3874" s="1063" t="s">
        <v>5189</v>
      </c>
      <c r="D3874" s="988">
        <v>1.0</v>
      </c>
      <c r="E3874" s="988">
        <v>0.0</v>
      </c>
    </row>
    <row r="3875">
      <c r="A3875" s="988" t="s">
        <v>5418</v>
      </c>
      <c r="B3875" s="988">
        <v>2.0250104E7</v>
      </c>
      <c r="C3875" s="988" t="s">
        <v>5286</v>
      </c>
      <c r="D3875" s="988">
        <v>1.0</v>
      </c>
      <c r="E3875" s="988">
        <v>0.0</v>
      </c>
    </row>
    <row r="3876">
      <c r="A3876" s="988" t="s">
        <v>5418</v>
      </c>
      <c r="B3876" s="988">
        <v>2.0250106E7</v>
      </c>
      <c r="C3876" s="988" t="s">
        <v>164</v>
      </c>
      <c r="D3876" s="988">
        <v>1.0</v>
      </c>
      <c r="E3876" s="988">
        <v>2.0</v>
      </c>
    </row>
    <row r="3877">
      <c r="A3877" s="988" t="s">
        <v>5418</v>
      </c>
      <c r="B3877" s="988">
        <v>2.0250106E7</v>
      </c>
      <c r="C3877" s="1063" t="s">
        <v>5216</v>
      </c>
      <c r="D3877" s="988">
        <v>1.0</v>
      </c>
      <c r="E3877" s="988">
        <v>1.0</v>
      </c>
    </row>
    <row r="3878">
      <c r="A3878" s="988" t="s">
        <v>5418</v>
      </c>
      <c r="B3878" s="988">
        <v>2.0250106E7</v>
      </c>
      <c r="C3878" s="1063" t="s">
        <v>5178</v>
      </c>
      <c r="D3878" s="988">
        <v>1.0</v>
      </c>
      <c r="E3878" s="988">
        <v>1.0</v>
      </c>
    </row>
    <row r="3879">
      <c r="A3879" s="988" t="s">
        <v>5418</v>
      </c>
      <c r="B3879" s="988">
        <v>2.0250107E7</v>
      </c>
      <c r="C3879" s="988" t="s">
        <v>5194</v>
      </c>
      <c r="D3879" s="988">
        <v>1.0</v>
      </c>
      <c r="E3879" s="988">
        <v>1.0</v>
      </c>
    </row>
    <row r="3880">
      <c r="A3880" s="988" t="s">
        <v>5418</v>
      </c>
      <c r="B3880" s="988">
        <v>2.0250107E7</v>
      </c>
      <c r="C3880" s="988" t="s">
        <v>164</v>
      </c>
      <c r="D3880" s="988">
        <v>1.0</v>
      </c>
      <c r="E3880" s="988">
        <v>0.0</v>
      </c>
    </row>
    <row r="3881">
      <c r="A3881" s="988" t="s">
        <v>5418</v>
      </c>
      <c r="B3881" s="988">
        <v>2.0250108E7</v>
      </c>
      <c r="C3881" s="1063" t="s">
        <v>5178</v>
      </c>
      <c r="D3881" s="988">
        <v>1.0</v>
      </c>
      <c r="E3881" s="988">
        <v>1.0</v>
      </c>
    </row>
    <row r="3882">
      <c r="A3882" s="988" t="s">
        <v>5418</v>
      </c>
      <c r="B3882" s="988">
        <v>2.0250109E7</v>
      </c>
      <c r="C3882" s="988" t="s">
        <v>164</v>
      </c>
      <c r="D3882" s="988">
        <v>1.0</v>
      </c>
      <c r="E3882" s="988">
        <v>2.0</v>
      </c>
    </row>
    <row r="3883">
      <c r="A3883" s="988" t="s">
        <v>5418</v>
      </c>
      <c r="B3883" s="988">
        <v>2.025011E7</v>
      </c>
      <c r="C3883" s="988" t="s">
        <v>5286</v>
      </c>
      <c r="D3883" s="988">
        <v>1.0</v>
      </c>
      <c r="E3883" s="988">
        <v>3.0</v>
      </c>
    </row>
    <row r="3884">
      <c r="A3884" s="988" t="s">
        <v>5418</v>
      </c>
      <c r="B3884" s="988">
        <v>2.025011E7</v>
      </c>
      <c r="C3884" s="988" t="s">
        <v>164</v>
      </c>
      <c r="D3884" s="988">
        <v>1.0</v>
      </c>
      <c r="E3884" s="988">
        <v>2.0</v>
      </c>
    </row>
    <row r="3885">
      <c r="A3885" s="988" t="s">
        <v>5418</v>
      </c>
      <c r="B3885" s="988">
        <v>2.0250113E7</v>
      </c>
      <c r="C3885" s="988" t="s">
        <v>5286</v>
      </c>
      <c r="D3885" s="988">
        <v>1.0</v>
      </c>
      <c r="E3885" s="988">
        <v>1.0</v>
      </c>
    </row>
    <row r="3886">
      <c r="A3886" s="988" t="s">
        <v>5418</v>
      </c>
      <c r="B3886" s="988">
        <v>2.0250115E7</v>
      </c>
      <c r="C3886" s="988" t="s">
        <v>164</v>
      </c>
      <c r="D3886" s="988">
        <v>1.0</v>
      </c>
      <c r="E3886" s="988">
        <v>2.0</v>
      </c>
    </row>
    <row r="3887">
      <c r="A3887" s="988" t="s">
        <v>5418</v>
      </c>
      <c r="B3887" s="988">
        <v>2.0250116E7</v>
      </c>
      <c r="C3887" s="988" t="s">
        <v>164</v>
      </c>
      <c r="D3887" s="988">
        <v>1.0</v>
      </c>
      <c r="E3887" s="988">
        <v>3.0</v>
      </c>
    </row>
    <row r="3888">
      <c r="A3888" s="988" t="s">
        <v>5418</v>
      </c>
      <c r="B3888" s="988">
        <v>2.0250117E7</v>
      </c>
      <c r="C3888" s="988" t="s">
        <v>5286</v>
      </c>
      <c r="D3888" s="988">
        <v>1.0</v>
      </c>
      <c r="E3888" s="988">
        <v>2.0</v>
      </c>
    </row>
    <row r="3889">
      <c r="A3889" s="988" t="s">
        <v>5418</v>
      </c>
      <c r="B3889" s="988">
        <v>2.0250117E7</v>
      </c>
      <c r="C3889" s="1063" t="s">
        <v>5216</v>
      </c>
      <c r="D3889" s="988">
        <v>1.0</v>
      </c>
      <c r="E3889" s="988">
        <v>0.0</v>
      </c>
    </row>
    <row r="3890">
      <c r="A3890" s="988" t="s">
        <v>5418</v>
      </c>
      <c r="B3890" s="988">
        <v>2.0250118E7</v>
      </c>
      <c r="C3890" s="988" t="s">
        <v>164</v>
      </c>
      <c r="D3890" s="988">
        <v>1.0</v>
      </c>
      <c r="E3890" s="988">
        <v>1.0</v>
      </c>
    </row>
    <row r="3891">
      <c r="A3891" s="988" t="s">
        <v>5418</v>
      </c>
      <c r="B3891" s="988">
        <v>2.0250119E7</v>
      </c>
      <c r="C3891" s="988" t="s">
        <v>5286</v>
      </c>
      <c r="D3891" s="988">
        <v>1.0</v>
      </c>
      <c r="E3891" s="988">
        <v>1.0</v>
      </c>
    </row>
    <row r="3892">
      <c r="A3892" s="988" t="s">
        <v>5418</v>
      </c>
      <c r="B3892" s="988">
        <v>2.0250119E7</v>
      </c>
      <c r="C3892" s="988" t="s">
        <v>164</v>
      </c>
      <c r="D3892" s="988">
        <v>1.0</v>
      </c>
      <c r="E3892" s="988">
        <v>1.0</v>
      </c>
    </row>
    <row r="3893">
      <c r="A3893" s="988" t="s">
        <v>5418</v>
      </c>
      <c r="B3893" s="988">
        <v>2.0250119E7</v>
      </c>
      <c r="C3893" s="1063" t="s">
        <v>5166</v>
      </c>
      <c r="D3893" s="988">
        <v>1.0</v>
      </c>
      <c r="E3893" s="988">
        <v>1.0</v>
      </c>
    </row>
    <row r="3894">
      <c r="A3894" s="988" t="s">
        <v>5418</v>
      </c>
      <c r="B3894" s="988">
        <v>2.025012E7</v>
      </c>
      <c r="C3894" s="988" t="s">
        <v>5286</v>
      </c>
      <c r="D3894" s="988">
        <v>1.0</v>
      </c>
      <c r="E3894" s="988">
        <v>1.0</v>
      </c>
    </row>
    <row r="3895">
      <c r="A3895" s="988" t="s">
        <v>5418</v>
      </c>
      <c r="B3895" s="988">
        <v>2.025012E7</v>
      </c>
      <c r="C3895" s="988" t="s">
        <v>164</v>
      </c>
      <c r="D3895" s="988">
        <v>1.0</v>
      </c>
      <c r="E3895" s="988">
        <v>1.0</v>
      </c>
    </row>
    <row r="3896">
      <c r="A3896" s="988" t="s">
        <v>5418</v>
      </c>
      <c r="B3896" s="988">
        <v>2.0250121E7</v>
      </c>
      <c r="C3896" s="988" t="s">
        <v>5286</v>
      </c>
      <c r="D3896" s="988">
        <v>1.0</v>
      </c>
      <c r="E3896" s="988">
        <v>3.0</v>
      </c>
    </row>
    <row r="3897">
      <c r="A3897" s="988" t="s">
        <v>5418</v>
      </c>
      <c r="B3897" s="988">
        <v>2.0250121E7</v>
      </c>
      <c r="C3897" s="1063" t="s">
        <v>5166</v>
      </c>
      <c r="D3897" s="988">
        <v>1.0</v>
      </c>
      <c r="E3897" s="988">
        <v>1.0</v>
      </c>
    </row>
    <row r="3898">
      <c r="A3898" s="988" t="s">
        <v>5418</v>
      </c>
      <c r="B3898" s="988">
        <v>2.0250122E7</v>
      </c>
      <c r="C3898" s="988" t="s">
        <v>5286</v>
      </c>
      <c r="D3898" s="988">
        <v>1.0</v>
      </c>
      <c r="E3898" s="988">
        <v>2.0</v>
      </c>
    </row>
    <row r="3899">
      <c r="A3899" s="988" t="s">
        <v>5418</v>
      </c>
      <c r="B3899" s="988">
        <v>2.0250122E7</v>
      </c>
      <c r="C3899" s="1063" t="s">
        <v>5166</v>
      </c>
      <c r="D3899" s="988">
        <v>1.0</v>
      </c>
      <c r="E3899" s="988">
        <v>1.0</v>
      </c>
    </row>
    <row r="3900">
      <c r="A3900" s="988" t="s">
        <v>5418</v>
      </c>
      <c r="B3900" s="988">
        <v>2.0250122E7</v>
      </c>
      <c r="C3900" s="988" t="s">
        <v>5218</v>
      </c>
      <c r="D3900" s="988">
        <v>1.0</v>
      </c>
      <c r="E3900" s="988">
        <v>1.0</v>
      </c>
    </row>
    <row r="3901">
      <c r="A3901" s="988" t="s">
        <v>5418</v>
      </c>
      <c r="B3901" s="988">
        <v>2.0250123E7</v>
      </c>
      <c r="C3901" s="988" t="s">
        <v>5286</v>
      </c>
      <c r="D3901" s="988">
        <v>1.0</v>
      </c>
      <c r="E3901" s="988">
        <v>2.0</v>
      </c>
    </row>
    <row r="3902">
      <c r="A3902" s="988" t="s">
        <v>5418</v>
      </c>
      <c r="B3902" s="988">
        <v>2.0250123E7</v>
      </c>
      <c r="C3902" s="988" t="s">
        <v>164</v>
      </c>
      <c r="D3902" s="988">
        <v>1.0</v>
      </c>
      <c r="E3902" s="988">
        <v>1.0</v>
      </c>
    </row>
    <row r="3903">
      <c r="A3903" s="988" t="s">
        <v>5418</v>
      </c>
      <c r="B3903" s="988">
        <v>2.0250125E7</v>
      </c>
      <c r="C3903" s="988" t="s">
        <v>5286</v>
      </c>
      <c r="D3903" s="988">
        <v>1.0</v>
      </c>
      <c r="E3903" s="988">
        <v>0.0</v>
      </c>
    </row>
    <row r="3904">
      <c r="A3904" s="988" t="s">
        <v>5418</v>
      </c>
      <c r="B3904" s="988">
        <v>2.0250125E7</v>
      </c>
      <c r="C3904" s="988" t="s">
        <v>164</v>
      </c>
      <c r="D3904" s="988">
        <v>1.0</v>
      </c>
      <c r="E3904" s="988">
        <v>1.0</v>
      </c>
    </row>
    <row r="3905">
      <c r="A3905" s="988" t="s">
        <v>5418</v>
      </c>
      <c r="B3905" s="988">
        <v>2.0250126E7</v>
      </c>
      <c r="C3905" s="988" t="s">
        <v>5286</v>
      </c>
      <c r="D3905" s="988">
        <v>1.0</v>
      </c>
      <c r="E3905" s="988">
        <v>1.0</v>
      </c>
    </row>
    <row r="3906">
      <c r="A3906" s="988" t="s">
        <v>5418</v>
      </c>
      <c r="B3906" s="988">
        <v>2.0250127E7</v>
      </c>
      <c r="C3906" s="988" t="s">
        <v>5286</v>
      </c>
      <c r="D3906" s="988">
        <v>1.0</v>
      </c>
      <c r="E3906" s="988">
        <v>3.0</v>
      </c>
    </row>
    <row r="3907">
      <c r="A3907" s="988" t="s">
        <v>5418</v>
      </c>
      <c r="B3907" s="988">
        <v>2.0250127E7</v>
      </c>
      <c r="C3907" s="1063" t="s">
        <v>5189</v>
      </c>
      <c r="D3907" s="988">
        <v>1.0</v>
      </c>
      <c r="E3907" s="988">
        <v>0.0</v>
      </c>
    </row>
    <row r="3908">
      <c r="A3908" s="988" t="s">
        <v>5418</v>
      </c>
      <c r="B3908" s="988">
        <v>2.0250128E7</v>
      </c>
      <c r="C3908" s="988" t="s">
        <v>5286</v>
      </c>
      <c r="D3908" s="988">
        <v>1.0</v>
      </c>
      <c r="E3908" s="988">
        <v>4.0</v>
      </c>
    </row>
    <row r="3909">
      <c r="A3909" s="988" t="s">
        <v>5418</v>
      </c>
      <c r="B3909" s="988">
        <v>2.0250129E7</v>
      </c>
      <c r="C3909" s="988" t="s">
        <v>5286</v>
      </c>
      <c r="D3909" s="988">
        <v>1.0</v>
      </c>
      <c r="E3909" s="988">
        <v>1.0</v>
      </c>
    </row>
    <row r="3910">
      <c r="A3910" s="988" t="s">
        <v>5418</v>
      </c>
      <c r="B3910" s="988">
        <v>2.0250129E7</v>
      </c>
      <c r="C3910" s="988" t="s">
        <v>164</v>
      </c>
      <c r="D3910" s="988">
        <v>1.0</v>
      </c>
      <c r="E3910" s="988">
        <v>4.0</v>
      </c>
    </row>
    <row r="3911">
      <c r="A3911" s="988" t="s">
        <v>5418</v>
      </c>
      <c r="B3911" s="988">
        <v>2.0250129E7</v>
      </c>
      <c r="C3911" s="1063" t="s">
        <v>5216</v>
      </c>
      <c r="D3911" s="988">
        <v>1.0</v>
      </c>
      <c r="E3911" s="988">
        <v>0.0</v>
      </c>
    </row>
    <row r="3912">
      <c r="A3912" s="988" t="s">
        <v>5418</v>
      </c>
      <c r="B3912" s="988">
        <v>2.025013E7</v>
      </c>
      <c r="C3912" s="988" t="s">
        <v>5286</v>
      </c>
      <c r="D3912" s="988">
        <v>1.0</v>
      </c>
      <c r="E3912" s="988">
        <v>1.0</v>
      </c>
    </row>
    <row r="3913">
      <c r="A3913" s="988" t="s">
        <v>5418</v>
      </c>
      <c r="B3913" s="988">
        <v>2.025013E7</v>
      </c>
      <c r="C3913" s="988" t="s">
        <v>164</v>
      </c>
      <c r="D3913" s="988">
        <v>1.0</v>
      </c>
      <c r="E3913" s="988">
        <v>1.0</v>
      </c>
    </row>
    <row r="3914">
      <c r="A3914" s="988" t="s">
        <v>5418</v>
      </c>
      <c r="B3914" s="988">
        <v>2.025013E7</v>
      </c>
      <c r="C3914" s="1063" t="s">
        <v>5178</v>
      </c>
      <c r="D3914" s="988">
        <v>1.0</v>
      </c>
      <c r="E3914" s="988">
        <v>1.0</v>
      </c>
    </row>
    <row r="3915">
      <c r="A3915" s="988" t="s">
        <v>5418</v>
      </c>
      <c r="B3915" s="988">
        <v>2.0250202E7</v>
      </c>
      <c r="C3915" s="988" t="s">
        <v>5286</v>
      </c>
      <c r="D3915" s="988">
        <v>1.0</v>
      </c>
      <c r="E3915" s="988">
        <v>1.0</v>
      </c>
    </row>
    <row r="3916">
      <c r="A3916" s="988" t="s">
        <v>5418</v>
      </c>
      <c r="B3916" s="988">
        <v>2.0250212E7</v>
      </c>
      <c r="C3916" s="988" t="s">
        <v>164</v>
      </c>
      <c r="D3916" s="988">
        <v>1.0</v>
      </c>
      <c r="E3916" s="988">
        <v>0.0</v>
      </c>
    </row>
    <row r="3917">
      <c r="A3917" s="988" t="s">
        <v>5418</v>
      </c>
      <c r="B3917" s="988">
        <v>2.0250417E7</v>
      </c>
      <c r="C3917" s="988" t="s">
        <v>5286</v>
      </c>
      <c r="D3917" s="988">
        <v>1.0</v>
      </c>
      <c r="E3917" s="988">
        <v>0.0</v>
      </c>
    </row>
    <row r="3918">
      <c r="A3918" s="988" t="s">
        <v>5418</v>
      </c>
      <c r="B3918" s="988">
        <v>2.0250521E7</v>
      </c>
      <c r="C3918" s="988" t="s">
        <v>5286</v>
      </c>
      <c r="D3918" s="988">
        <v>1.0</v>
      </c>
      <c r="E3918" s="988">
        <v>0.0</v>
      </c>
    </row>
    <row r="3919">
      <c r="A3919" s="988" t="s">
        <v>5418</v>
      </c>
      <c r="B3919" s="988">
        <v>2.0250724E7</v>
      </c>
      <c r="C3919" s="988" t="s">
        <v>5286</v>
      </c>
      <c r="D3919" s="988">
        <v>1.0</v>
      </c>
      <c r="E3919" s="988">
        <v>0.0</v>
      </c>
    </row>
    <row r="3920">
      <c r="A3920" s="988" t="s">
        <v>5418</v>
      </c>
      <c r="B3920" s="988">
        <v>2.0250724E7</v>
      </c>
      <c r="C3920" s="988" t="s">
        <v>164</v>
      </c>
      <c r="D3920" s="988">
        <v>1.0</v>
      </c>
      <c r="E3920" s="988">
        <v>0.0</v>
      </c>
    </row>
    <row r="3921">
      <c r="A3921" s="988" t="s">
        <v>5419</v>
      </c>
      <c r="B3921" s="988">
        <v>2.0250102E7</v>
      </c>
      <c r="C3921" s="988" t="s">
        <v>164</v>
      </c>
      <c r="D3921" s="988">
        <v>1.0</v>
      </c>
      <c r="E3921" s="988">
        <v>2.0</v>
      </c>
    </row>
    <row r="3922">
      <c r="A3922" s="988" t="s">
        <v>5419</v>
      </c>
      <c r="B3922" s="988">
        <v>2.0250105E7</v>
      </c>
      <c r="C3922" s="988" t="s">
        <v>164</v>
      </c>
      <c r="D3922" s="988">
        <v>1.0</v>
      </c>
      <c r="E3922" s="988">
        <v>2.0</v>
      </c>
    </row>
    <row r="3923">
      <c r="A3923" s="988" t="s">
        <v>5419</v>
      </c>
      <c r="B3923" s="988">
        <v>2.0250107E7</v>
      </c>
      <c r="C3923" s="988" t="s">
        <v>5286</v>
      </c>
      <c r="D3923" s="988">
        <v>1.0</v>
      </c>
      <c r="E3923" s="988">
        <v>2.0</v>
      </c>
    </row>
    <row r="3924">
      <c r="A3924" s="988" t="s">
        <v>5419</v>
      </c>
      <c r="B3924" s="988">
        <v>2.0250109E7</v>
      </c>
      <c r="C3924" s="988" t="s">
        <v>164</v>
      </c>
      <c r="D3924" s="988">
        <v>1.0</v>
      </c>
      <c r="E3924" s="988">
        <v>5.0</v>
      </c>
    </row>
    <row r="3925">
      <c r="A3925" s="988" t="s">
        <v>5419</v>
      </c>
      <c r="B3925" s="988">
        <v>2.025011E7</v>
      </c>
      <c r="C3925" s="988" t="s">
        <v>5286</v>
      </c>
      <c r="D3925" s="988">
        <v>1.0</v>
      </c>
      <c r="E3925" s="988">
        <v>1.0</v>
      </c>
    </row>
    <row r="3926">
      <c r="A3926" s="988" t="s">
        <v>5419</v>
      </c>
      <c r="B3926" s="988">
        <v>2.025011E7</v>
      </c>
      <c r="C3926" s="988" t="s">
        <v>164</v>
      </c>
      <c r="D3926" s="988">
        <v>1.0</v>
      </c>
      <c r="E3926" s="988">
        <v>0.0</v>
      </c>
    </row>
    <row r="3927">
      <c r="A3927" s="988" t="s">
        <v>5419</v>
      </c>
      <c r="B3927" s="988">
        <v>2.0250111E7</v>
      </c>
      <c r="C3927" s="1063" t="s">
        <v>5202</v>
      </c>
      <c r="D3927" s="988">
        <v>1.0</v>
      </c>
      <c r="E3927" s="988">
        <v>1.0</v>
      </c>
    </row>
    <row r="3928">
      <c r="A3928" s="988" t="s">
        <v>5419</v>
      </c>
      <c r="B3928" s="988">
        <v>2.0250111E7</v>
      </c>
      <c r="C3928" s="988" t="s">
        <v>164</v>
      </c>
      <c r="D3928" s="988">
        <v>1.0</v>
      </c>
      <c r="E3928" s="988">
        <v>1.0</v>
      </c>
    </row>
    <row r="3929">
      <c r="A3929" s="988" t="s">
        <v>5419</v>
      </c>
      <c r="B3929" s="988">
        <v>2.0250113E7</v>
      </c>
      <c r="C3929" s="988" t="s">
        <v>164</v>
      </c>
      <c r="D3929" s="988">
        <v>1.0</v>
      </c>
      <c r="E3929" s="988">
        <v>2.0</v>
      </c>
    </row>
    <row r="3930">
      <c r="A3930" s="988" t="s">
        <v>5419</v>
      </c>
      <c r="B3930" s="988">
        <v>2.0250114E7</v>
      </c>
      <c r="C3930" s="988" t="s">
        <v>5286</v>
      </c>
      <c r="D3930" s="988">
        <v>1.0</v>
      </c>
      <c r="E3930" s="988">
        <v>3.0</v>
      </c>
    </row>
    <row r="3931">
      <c r="A3931" s="988" t="s">
        <v>5419</v>
      </c>
      <c r="B3931" s="988">
        <v>2.0250114E7</v>
      </c>
      <c r="C3931" s="1063" t="s">
        <v>5216</v>
      </c>
      <c r="D3931" s="988">
        <v>1.0</v>
      </c>
      <c r="E3931" s="988">
        <v>0.0</v>
      </c>
    </row>
    <row r="3932">
      <c r="A3932" s="988" t="s">
        <v>5419</v>
      </c>
      <c r="B3932" s="988">
        <v>2.0250115E7</v>
      </c>
      <c r="C3932" s="988" t="s">
        <v>164</v>
      </c>
      <c r="D3932" s="988">
        <v>1.0</v>
      </c>
      <c r="E3932" s="988">
        <v>1.0</v>
      </c>
    </row>
    <row r="3933">
      <c r="A3933" s="988" t="s">
        <v>5419</v>
      </c>
      <c r="B3933" s="988">
        <v>2.0250117E7</v>
      </c>
      <c r="C3933" s="988" t="s">
        <v>5194</v>
      </c>
      <c r="D3933" s="988">
        <v>1.0</v>
      </c>
      <c r="E3933" s="988">
        <v>1.0</v>
      </c>
    </row>
    <row r="3934">
      <c r="A3934" s="988" t="s">
        <v>5419</v>
      </c>
      <c r="B3934" s="988">
        <v>2.0250118E7</v>
      </c>
      <c r="C3934" s="988" t="s">
        <v>5194</v>
      </c>
      <c r="D3934" s="988">
        <v>1.0</v>
      </c>
      <c r="E3934" s="988">
        <v>1.0</v>
      </c>
    </row>
    <row r="3935">
      <c r="A3935" s="988" t="s">
        <v>5419</v>
      </c>
      <c r="B3935" s="988">
        <v>2.0250119E7</v>
      </c>
      <c r="C3935" s="988" t="s">
        <v>5286</v>
      </c>
      <c r="D3935" s="988">
        <v>1.0</v>
      </c>
      <c r="E3935" s="988">
        <v>1.0</v>
      </c>
    </row>
    <row r="3936">
      <c r="A3936" s="988" t="s">
        <v>5419</v>
      </c>
      <c r="B3936" s="988">
        <v>2.025012E7</v>
      </c>
      <c r="C3936" s="988" t="s">
        <v>164</v>
      </c>
      <c r="D3936" s="988">
        <v>1.0</v>
      </c>
      <c r="E3936" s="988">
        <v>1.0</v>
      </c>
    </row>
    <row r="3937">
      <c r="A3937" s="988" t="s">
        <v>5419</v>
      </c>
      <c r="B3937" s="988">
        <v>2.0250121E7</v>
      </c>
      <c r="C3937" s="1063" t="s">
        <v>5166</v>
      </c>
      <c r="D3937" s="988">
        <v>1.0</v>
      </c>
      <c r="E3937" s="988">
        <v>1.0</v>
      </c>
    </row>
    <row r="3938">
      <c r="A3938" s="988" t="s">
        <v>5419</v>
      </c>
      <c r="B3938" s="988">
        <v>2.0250122E7</v>
      </c>
      <c r="C3938" s="1063" t="s">
        <v>5420</v>
      </c>
      <c r="D3938" s="988">
        <v>1.0</v>
      </c>
      <c r="E3938" s="988">
        <v>1.0</v>
      </c>
    </row>
    <row r="3939">
      <c r="A3939" s="988" t="s">
        <v>5419</v>
      </c>
      <c r="B3939" s="988">
        <v>2.0250122E7</v>
      </c>
      <c r="C3939" s="988" t="s">
        <v>164</v>
      </c>
      <c r="D3939" s="988">
        <v>1.0</v>
      </c>
      <c r="E3939" s="988">
        <v>2.0</v>
      </c>
    </row>
    <row r="3940">
      <c r="A3940" s="988" t="s">
        <v>5419</v>
      </c>
      <c r="B3940" s="988">
        <v>2.0250125E7</v>
      </c>
      <c r="C3940" s="988" t="s">
        <v>5263</v>
      </c>
      <c r="D3940" s="988">
        <v>1.0</v>
      </c>
      <c r="E3940" s="988">
        <v>0.0</v>
      </c>
    </row>
    <row r="3941">
      <c r="A3941" s="988" t="s">
        <v>5419</v>
      </c>
      <c r="B3941" s="988">
        <v>2.0250126E7</v>
      </c>
      <c r="C3941" s="988" t="s">
        <v>5218</v>
      </c>
      <c r="D3941" s="988">
        <v>1.0</v>
      </c>
      <c r="E3941" s="988">
        <v>0.0</v>
      </c>
    </row>
    <row r="3942">
      <c r="A3942" s="988" t="s">
        <v>5419</v>
      </c>
      <c r="B3942" s="988">
        <v>2.0250128E7</v>
      </c>
      <c r="C3942" s="988" t="s">
        <v>5286</v>
      </c>
      <c r="D3942" s="988">
        <v>1.0</v>
      </c>
      <c r="E3942" s="988">
        <v>0.0</v>
      </c>
    </row>
    <row r="3943">
      <c r="A3943" s="988" t="s">
        <v>5419</v>
      </c>
      <c r="B3943" s="988">
        <v>2.0250128E7</v>
      </c>
      <c r="C3943" s="988" t="s">
        <v>5421</v>
      </c>
      <c r="D3943" s="988">
        <v>1.0</v>
      </c>
      <c r="E3943" s="988">
        <v>1.0</v>
      </c>
    </row>
    <row r="3944">
      <c r="A3944" s="988" t="s">
        <v>5419</v>
      </c>
      <c r="B3944" s="988">
        <v>2.0250128E7</v>
      </c>
      <c r="C3944" s="988" t="s">
        <v>164</v>
      </c>
      <c r="D3944" s="988">
        <v>1.0</v>
      </c>
      <c r="E3944" s="988">
        <v>1.0</v>
      </c>
    </row>
    <row r="3945">
      <c r="A3945" s="988" t="s">
        <v>5419</v>
      </c>
      <c r="B3945" s="988">
        <v>2.0250129E7</v>
      </c>
      <c r="C3945" s="988" t="s">
        <v>5286</v>
      </c>
      <c r="D3945" s="988">
        <v>1.0</v>
      </c>
      <c r="E3945" s="988">
        <v>1.0</v>
      </c>
    </row>
    <row r="3946">
      <c r="A3946" s="988" t="s">
        <v>5419</v>
      </c>
      <c r="B3946" s="988">
        <v>2.025013E7</v>
      </c>
      <c r="C3946" s="988" t="s">
        <v>5218</v>
      </c>
      <c r="D3946" s="988">
        <v>1.0</v>
      </c>
      <c r="E3946" s="988">
        <v>1.0</v>
      </c>
    </row>
    <row r="3947">
      <c r="A3947" s="988" t="s">
        <v>5419</v>
      </c>
      <c r="B3947" s="988">
        <v>2.025052E7</v>
      </c>
      <c r="C3947" s="988" t="s">
        <v>5286</v>
      </c>
      <c r="D3947" s="988">
        <v>1.0</v>
      </c>
      <c r="E3947" s="988">
        <v>0.0</v>
      </c>
    </row>
    <row r="3948">
      <c r="A3948" s="988" t="s">
        <v>5422</v>
      </c>
      <c r="B3948" s="988">
        <v>2.0250107E7</v>
      </c>
      <c r="C3948" s="988" t="s">
        <v>5286</v>
      </c>
      <c r="D3948" s="988">
        <v>1.0</v>
      </c>
      <c r="E3948" s="988">
        <v>1.0</v>
      </c>
    </row>
    <row r="3949">
      <c r="A3949" s="988" t="s">
        <v>5422</v>
      </c>
      <c r="B3949" s="988">
        <v>2.0250108E7</v>
      </c>
      <c r="C3949" s="988" t="s">
        <v>164</v>
      </c>
      <c r="D3949" s="988">
        <v>1.0</v>
      </c>
      <c r="E3949" s="988">
        <v>0.0</v>
      </c>
    </row>
    <row r="3950">
      <c r="A3950" s="988" t="s">
        <v>5422</v>
      </c>
      <c r="B3950" s="988">
        <v>2.025011E7</v>
      </c>
      <c r="C3950" s="988" t="s">
        <v>164</v>
      </c>
      <c r="D3950" s="988">
        <v>1.0</v>
      </c>
      <c r="E3950" s="988">
        <v>0.0</v>
      </c>
    </row>
    <row r="3951">
      <c r="A3951" s="988" t="s">
        <v>5422</v>
      </c>
      <c r="B3951" s="988">
        <v>2.0250114E7</v>
      </c>
      <c r="C3951" s="988" t="s">
        <v>5286</v>
      </c>
      <c r="D3951" s="988">
        <v>1.0</v>
      </c>
      <c r="E3951" s="988">
        <v>1.0</v>
      </c>
    </row>
    <row r="3952">
      <c r="A3952" s="988" t="s">
        <v>5422</v>
      </c>
      <c r="B3952" s="988">
        <v>2.0250114E7</v>
      </c>
      <c r="C3952" s="988" t="s">
        <v>164</v>
      </c>
      <c r="D3952" s="988">
        <v>1.0</v>
      </c>
      <c r="E3952" s="988">
        <v>1.0</v>
      </c>
    </row>
    <row r="3953">
      <c r="A3953" s="988" t="s">
        <v>5422</v>
      </c>
      <c r="B3953" s="988">
        <v>2.025012E7</v>
      </c>
      <c r="C3953" s="988" t="s">
        <v>5286</v>
      </c>
      <c r="D3953" s="988">
        <v>1.0</v>
      </c>
      <c r="E3953" s="988">
        <v>1.0</v>
      </c>
    </row>
    <row r="3954">
      <c r="A3954" s="988" t="s">
        <v>5422</v>
      </c>
      <c r="B3954" s="988">
        <v>2.0250121E7</v>
      </c>
      <c r="C3954" s="988" t="s">
        <v>5286</v>
      </c>
      <c r="D3954" s="988">
        <v>1.0</v>
      </c>
      <c r="E3954" s="988">
        <v>1.0</v>
      </c>
    </row>
    <row r="3955">
      <c r="A3955" s="988" t="s">
        <v>5422</v>
      </c>
      <c r="B3955" s="988">
        <v>2.0250122E7</v>
      </c>
      <c r="C3955" s="988" t="s">
        <v>5286</v>
      </c>
      <c r="D3955" s="988">
        <v>1.0</v>
      </c>
      <c r="E3955" s="988">
        <v>1.0</v>
      </c>
    </row>
    <row r="3956">
      <c r="A3956" s="988" t="s">
        <v>5422</v>
      </c>
      <c r="B3956" s="988">
        <v>2.0250123E7</v>
      </c>
      <c r="C3956" s="988" t="s">
        <v>5286</v>
      </c>
      <c r="D3956" s="988">
        <v>1.0</v>
      </c>
      <c r="E3956" s="988">
        <v>0.0</v>
      </c>
    </row>
    <row r="3957">
      <c r="A3957" s="988" t="s">
        <v>5423</v>
      </c>
      <c r="B3957" s="988">
        <v>2.0250129E7</v>
      </c>
      <c r="C3957" s="988" t="s">
        <v>5218</v>
      </c>
      <c r="D3957" s="988">
        <v>1.0</v>
      </c>
      <c r="E3957" s="988">
        <v>0.0</v>
      </c>
    </row>
    <row r="3958">
      <c r="A3958" s="988" t="s">
        <v>5424</v>
      </c>
      <c r="B3958" s="988">
        <v>2.0250101E7</v>
      </c>
      <c r="C3958" s="988" t="s">
        <v>5286</v>
      </c>
      <c r="D3958" s="988">
        <v>1.0</v>
      </c>
      <c r="E3958" s="988">
        <v>0.0</v>
      </c>
    </row>
    <row r="3959">
      <c r="A3959" s="988" t="s">
        <v>5424</v>
      </c>
      <c r="B3959" s="988">
        <v>2.0250101E7</v>
      </c>
      <c r="C3959" s="988" t="s">
        <v>164</v>
      </c>
      <c r="D3959" s="988">
        <v>1.0</v>
      </c>
      <c r="E3959" s="988">
        <v>0.0</v>
      </c>
    </row>
    <row r="3960">
      <c r="A3960" s="988" t="s">
        <v>5424</v>
      </c>
      <c r="B3960" s="988">
        <v>2.0250102E7</v>
      </c>
      <c r="C3960" s="988" t="s">
        <v>164</v>
      </c>
      <c r="D3960" s="988">
        <v>1.0</v>
      </c>
      <c r="E3960" s="988">
        <v>1.0</v>
      </c>
    </row>
    <row r="3961">
      <c r="A3961" s="988" t="s">
        <v>5424</v>
      </c>
      <c r="B3961" s="988">
        <v>2.0250104E7</v>
      </c>
      <c r="C3961" s="988" t="s">
        <v>5286</v>
      </c>
      <c r="D3961" s="988">
        <v>1.0</v>
      </c>
      <c r="E3961" s="988">
        <v>0.0</v>
      </c>
    </row>
    <row r="3962">
      <c r="A3962" s="988" t="s">
        <v>5424</v>
      </c>
      <c r="B3962" s="988">
        <v>2.0250106E7</v>
      </c>
      <c r="C3962" s="988" t="s">
        <v>5286</v>
      </c>
      <c r="D3962" s="988">
        <v>1.0</v>
      </c>
      <c r="E3962" s="988">
        <v>1.0</v>
      </c>
    </row>
    <row r="3963">
      <c r="A3963" s="988" t="s">
        <v>5424</v>
      </c>
      <c r="B3963" s="988">
        <v>2.0250108E7</v>
      </c>
      <c r="C3963" s="988" t="s">
        <v>164</v>
      </c>
      <c r="D3963" s="988">
        <v>1.0</v>
      </c>
      <c r="E3963" s="988">
        <v>1.0</v>
      </c>
    </row>
    <row r="3964">
      <c r="A3964" s="988" t="s">
        <v>5424</v>
      </c>
      <c r="B3964" s="988">
        <v>2.0250109E7</v>
      </c>
      <c r="C3964" s="988" t="s">
        <v>164</v>
      </c>
      <c r="D3964" s="988">
        <v>1.0</v>
      </c>
      <c r="E3964" s="988">
        <v>1.0</v>
      </c>
    </row>
    <row r="3965">
      <c r="A3965" s="988" t="s">
        <v>5424</v>
      </c>
      <c r="B3965" s="988">
        <v>2.0250115E7</v>
      </c>
      <c r="C3965" s="988" t="s">
        <v>164</v>
      </c>
      <c r="D3965" s="988">
        <v>1.0</v>
      </c>
      <c r="E3965" s="988">
        <v>1.0</v>
      </c>
    </row>
    <row r="3966">
      <c r="A3966" s="988" t="s">
        <v>5424</v>
      </c>
      <c r="B3966" s="988">
        <v>2.0250116E7</v>
      </c>
      <c r="C3966" s="988" t="s">
        <v>164</v>
      </c>
      <c r="D3966" s="988">
        <v>1.0</v>
      </c>
      <c r="E3966" s="988">
        <v>1.0</v>
      </c>
    </row>
    <row r="3967">
      <c r="A3967" s="988" t="s">
        <v>5424</v>
      </c>
      <c r="B3967" s="988">
        <v>2.0250118E7</v>
      </c>
      <c r="C3967" s="988" t="s">
        <v>5286</v>
      </c>
      <c r="D3967" s="988">
        <v>1.0</v>
      </c>
      <c r="E3967" s="988">
        <v>1.0</v>
      </c>
    </row>
    <row r="3968">
      <c r="A3968" s="988" t="s">
        <v>5424</v>
      </c>
      <c r="B3968" s="988">
        <v>2.0250118E7</v>
      </c>
      <c r="C3968" s="988" t="s">
        <v>164</v>
      </c>
      <c r="D3968" s="988">
        <v>1.0</v>
      </c>
      <c r="E3968" s="988">
        <v>1.0</v>
      </c>
    </row>
    <row r="3969">
      <c r="A3969" s="988" t="s">
        <v>5424</v>
      </c>
      <c r="B3969" s="988">
        <v>2.0250119E7</v>
      </c>
      <c r="C3969" s="988" t="s">
        <v>164</v>
      </c>
      <c r="D3969" s="988">
        <v>1.0</v>
      </c>
      <c r="E3969" s="988">
        <v>1.0</v>
      </c>
    </row>
    <row r="3970">
      <c r="A3970" s="988" t="s">
        <v>5424</v>
      </c>
      <c r="B3970" s="988">
        <v>2.0250121E7</v>
      </c>
      <c r="C3970" s="988" t="s">
        <v>5286</v>
      </c>
      <c r="D3970" s="988">
        <v>1.0</v>
      </c>
      <c r="E3970" s="988">
        <v>0.0</v>
      </c>
    </row>
    <row r="3971">
      <c r="A3971" s="988" t="s">
        <v>5424</v>
      </c>
      <c r="B3971" s="988">
        <v>2.0250121E7</v>
      </c>
      <c r="C3971" s="988" t="s">
        <v>164</v>
      </c>
      <c r="D3971" s="988">
        <v>1.0</v>
      </c>
      <c r="E3971" s="988">
        <v>0.0</v>
      </c>
    </row>
    <row r="3972">
      <c r="A3972" s="988" t="s">
        <v>5424</v>
      </c>
      <c r="B3972" s="988">
        <v>2.0250122E7</v>
      </c>
      <c r="C3972" s="988" t="s">
        <v>164</v>
      </c>
      <c r="D3972" s="988">
        <v>1.0</v>
      </c>
      <c r="E3972" s="988">
        <v>1.0</v>
      </c>
    </row>
    <row r="3973">
      <c r="A3973" s="988" t="s">
        <v>5424</v>
      </c>
      <c r="B3973" s="988">
        <v>2.0250124E7</v>
      </c>
      <c r="C3973" s="988" t="s">
        <v>5286</v>
      </c>
      <c r="D3973" s="988">
        <v>1.0</v>
      </c>
      <c r="E3973" s="988">
        <v>1.0</v>
      </c>
    </row>
    <row r="3974">
      <c r="A3974" s="988" t="s">
        <v>5424</v>
      </c>
      <c r="B3974" s="988">
        <v>2.0250126E7</v>
      </c>
      <c r="C3974" s="988" t="s">
        <v>164</v>
      </c>
      <c r="D3974" s="988">
        <v>1.0</v>
      </c>
      <c r="E3974" s="988">
        <v>1.0</v>
      </c>
    </row>
    <row r="3975">
      <c r="A3975" s="988" t="s">
        <v>5424</v>
      </c>
      <c r="B3975" s="988">
        <v>2.0250126E7</v>
      </c>
      <c r="C3975" s="1063" t="s">
        <v>5178</v>
      </c>
      <c r="D3975" s="988">
        <v>1.0</v>
      </c>
      <c r="E3975" s="988">
        <v>1.0</v>
      </c>
    </row>
    <row r="3976">
      <c r="A3976" s="988" t="s">
        <v>5424</v>
      </c>
      <c r="B3976" s="988">
        <v>2.0250128E7</v>
      </c>
      <c r="C3976" s="988" t="s">
        <v>5286</v>
      </c>
      <c r="D3976" s="988">
        <v>1.0</v>
      </c>
      <c r="E3976" s="988">
        <v>1.0</v>
      </c>
    </row>
    <row r="3977">
      <c r="A3977" s="988" t="s">
        <v>5424</v>
      </c>
      <c r="B3977" s="988">
        <v>2.0250128E7</v>
      </c>
      <c r="C3977" s="988" t="s">
        <v>164</v>
      </c>
      <c r="D3977" s="988">
        <v>1.0</v>
      </c>
      <c r="E3977" s="988">
        <v>1.0</v>
      </c>
    </row>
    <row r="3978">
      <c r="A3978" s="988" t="s">
        <v>5424</v>
      </c>
      <c r="B3978" s="988">
        <v>2.025013E7</v>
      </c>
      <c r="C3978" s="988" t="s">
        <v>164</v>
      </c>
      <c r="D3978" s="988">
        <v>1.0</v>
      </c>
      <c r="E3978" s="988">
        <v>1.0</v>
      </c>
    </row>
    <row r="3979">
      <c r="A3979" s="988" t="s">
        <v>5425</v>
      </c>
      <c r="B3979" s="988">
        <v>2.0250102E7</v>
      </c>
      <c r="C3979" s="988" t="s">
        <v>5286</v>
      </c>
      <c r="D3979" s="988">
        <v>1.0</v>
      </c>
      <c r="E3979" s="988">
        <v>1.0</v>
      </c>
    </row>
    <row r="3980">
      <c r="A3980" s="988" t="s">
        <v>5425</v>
      </c>
      <c r="B3980" s="988">
        <v>2.0250106E7</v>
      </c>
      <c r="C3980" s="988" t="s">
        <v>164</v>
      </c>
      <c r="D3980" s="988">
        <v>1.0</v>
      </c>
      <c r="E3980" s="988">
        <v>1.0</v>
      </c>
    </row>
    <row r="3981">
      <c r="A3981" s="988" t="s">
        <v>5425</v>
      </c>
      <c r="B3981" s="988">
        <v>2.0250107E7</v>
      </c>
      <c r="C3981" s="988" t="s">
        <v>164</v>
      </c>
      <c r="D3981" s="988">
        <v>1.0</v>
      </c>
      <c r="E3981" s="988">
        <v>1.0</v>
      </c>
    </row>
    <row r="3982">
      <c r="A3982" s="988" t="s">
        <v>5425</v>
      </c>
      <c r="B3982" s="988">
        <v>2.0250108E7</v>
      </c>
      <c r="C3982" s="988" t="s">
        <v>164</v>
      </c>
      <c r="D3982" s="988">
        <v>1.0</v>
      </c>
      <c r="E3982" s="988">
        <v>2.0</v>
      </c>
    </row>
    <row r="3983">
      <c r="A3983" s="988" t="s">
        <v>5425</v>
      </c>
      <c r="B3983" s="988">
        <v>2.025011E7</v>
      </c>
      <c r="C3983" s="988" t="s">
        <v>5286</v>
      </c>
      <c r="D3983" s="988">
        <v>1.0</v>
      </c>
      <c r="E3983" s="988">
        <v>1.0</v>
      </c>
    </row>
    <row r="3984">
      <c r="A3984" s="988" t="s">
        <v>5425</v>
      </c>
      <c r="B3984" s="988">
        <v>2.0250113E7</v>
      </c>
      <c r="C3984" s="988" t="s">
        <v>5286</v>
      </c>
      <c r="D3984" s="988">
        <v>1.0</v>
      </c>
      <c r="E3984" s="988">
        <v>2.0</v>
      </c>
    </row>
    <row r="3985">
      <c r="A3985" s="988" t="s">
        <v>5425</v>
      </c>
      <c r="B3985" s="988">
        <v>2.0250114E7</v>
      </c>
      <c r="C3985" s="988" t="s">
        <v>5286</v>
      </c>
      <c r="D3985" s="988">
        <v>1.0</v>
      </c>
      <c r="E3985" s="988">
        <v>1.0</v>
      </c>
    </row>
    <row r="3986">
      <c r="A3986" s="988" t="s">
        <v>5425</v>
      </c>
      <c r="B3986" s="988">
        <v>2.0250119E7</v>
      </c>
      <c r="C3986" s="988" t="s">
        <v>164</v>
      </c>
      <c r="D3986" s="988">
        <v>1.0</v>
      </c>
      <c r="E3986" s="988">
        <v>1.0</v>
      </c>
    </row>
    <row r="3987">
      <c r="A3987" s="988" t="s">
        <v>5425</v>
      </c>
      <c r="B3987" s="988">
        <v>2.0250121E7</v>
      </c>
      <c r="C3987" s="988" t="s">
        <v>5286</v>
      </c>
      <c r="D3987" s="988">
        <v>1.0</v>
      </c>
      <c r="E3987" s="988">
        <v>1.0</v>
      </c>
    </row>
    <row r="3988">
      <c r="A3988" s="988" t="s">
        <v>5425</v>
      </c>
      <c r="B3988" s="988">
        <v>2.025022E7</v>
      </c>
      <c r="C3988" s="1063" t="s">
        <v>5216</v>
      </c>
      <c r="D3988" s="988">
        <v>1.0</v>
      </c>
      <c r="E3988" s="988">
        <v>0.0</v>
      </c>
    </row>
    <row r="3989">
      <c r="A3989" s="988" t="s">
        <v>5425</v>
      </c>
      <c r="B3989" s="988">
        <v>2.0250522E7</v>
      </c>
      <c r="C3989" s="988" t="s">
        <v>5286</v>
      </c>
      <c r="D3989" s="988">
        <v>1.0</v>
      </c>
      <c r="E3989" s="988">
        <v>0.0</v>
      </c>
    </row>
    <row r="3990">
      <c r="A3990" s="988" t="s">
        <v>5426</v>
      </c>
      <c r="B3990" s="988">
        <v>2.0250101E7</v>
      </c>
      <c r="C3990" s="988" t="s">
        <v>164</v>
      </c>
      <c r="D3990" s="988">
        <v>1.0</v>
      </c>
      <c r="E3990" s="988">
        <v>0.0</v>
      </c>
    </row>
    <row r="3991">
      <c r="A3991" s="988" t="s">
        <v>5426</v>
      </c>
      <c r="B3991" s="988">
        <v>2.0250103E7</v>
      </c>
      <c r="C3991" s="988" t="s">
        <v>5286</v>
      </c>
      <c r="D3991" s="988">
        <v>1.0</v>
      </c>
      <c r="E3991" s="988">
        <v>0.0</v>
      </c>
    </row>
    <row r="3992">
      <c r="A3992" s="988" t="s">
        <v>5426</v>
      </c>
      <c r="B3992" s="988">
        <v>2.0250103E7</v>
      </c>
      <c r="C3992" s="1063" t="s">
        <v>5216</v>
      </c>
      <c r="D3992" s="988">
        <v>1.0</v>
      </c>
      <c r="E3992" s="988">
        <v>0.0</v>
      </c>
    </row>
    <row r="3993">
      <c r="A3993" s="988" t="s">
        <v>5426</v>
      </c>
      <c r="B3993" s="988">
        <v>2.0250105E7</v>
      </c>
      <c r="C3993" s="988" t="s">
        <v>164</v>
      </c>
      <c r="D3993" s="988">
        <v>1.0</v>
      </c>
      <c r="E3993" s="988">
        <v>1.0</v>
      </c>
    </row>
    <row r="3994">
      <c r="A3994" s="988" t="s">
        <v>5426</v>
      </c>
      <c r="B3994" s="988">
        <v>2.0250106E7</v>
      </c>
      <c r="C3994" s="988" t="s">
        <v>164</v>
      </c>
      <c r="D3994" s="988">
        <v>1.0</v>
      </c>
      <c r="E3994" s="988">
        <v>1.0</v>
      </c>
    </row>
    <row r="3995">
      <c r="A3995" s="988" t="s">
        <v>5426</v>
      </c>
      <c r="B3995" s="988">
        <v>2.0250107E7</v>
      </c>
      <c r="C3995" s="988" t="s">
        <v>164</v>
      </c>
      <c r="D3995" s="988">
        <v>1.0</v>
      </c>
      <c r="E3995" s="988">
        <v>0.0</v>
      </c>
    </row>
    <row r="3996">
      <c r="A3996" s="988" t="s">
        <v>5426</v>
      </c>
      <c r="B3996" s="988">
        <v>2.0250108E7</v>
      </c>
      <c r="C3996" s="988" t="s">
        <v>5286</v>
      </c>
      <c r="D3996" s="988">
        <v>1.0</v>
      </c>
      <c r="E3996" s="988">
        <v>1.0</v>
      </c>
    </row>
    <row r="3997">
      <c r="A3997" s="988" t="s">
        <v>5426</v>
      </c>
      <c r="B3997" s="988">
        <v>2.0250111E7</v>
      </c>
      <c r="C3997" s="988" t="s">
        <v>164</v>
      </c>
      <c r="D3997" s="988">
        <v>1.0</v>
      </c>
      <c r="E3997" s="988">
        <v>1.0</v>
      </c>
    </row>
    <row r="3998">
      <c r="A3998" s="988" t="s">
        <v>5426</v>
      </c>
      <c r="B3998" s="988">
        <v>2.0250112E7</v>
      </c>
      <c r="C3998" s="988" t="s">
        <v>5286</v>
      </c>
      <c r="D3998" s="988">
        <v>1.0</v>
      </c>
      <c r="E3998" s="988">
        <v>1.0</v>
      </c>
    </row>
    <row r="3999">
      <c r="A3999" s="988" t="s">
        <v>5426</v>
      </c>
      <c r="B3999" s="988">
        <v>2.0250112E7</v>
      </c>
      <c r="C3999" s="988" t="s">
        <v>5194</v>
      </c>
      <c r="D3999" s="988">
        <v>1.0</v>
      </c>
      <c r="E3999" s="988">
        <v>1.0</v>
      </c>
    </row>
    <row r="4000">
      <c r="A4000" s="988" t="s">
        <v>5426</v>
      </c>
      <c r="B4000" s="988">
        <v>2.0250112E7</v>
      </c>
      <c r="C4000" s="988" t="s">
        <v>164</v>
      </c>
      <c r="D4000" s="988">
        <v>1.0</v>
      </c>
      <c r="E4000" s="988">
        <v>0.0</v>
      </c>
    </row>
    <row r="4001">
      <c r="A4001" s="988" t="s">
        <v>5426</v>
      </c>
      <c r="B4001" s="988">
        <v>2.0250113E7</v>
      </c>
      <c r="C4001" s="988" t="s">
        <v>5194</v>
      </c>
      <c r="D4001" s="988">
        <v>1.0</v>
      </c>
      <c r="E4001" s="988">
        <v>1.0</v>
      </c>
    </row>
    <row r="4002">
      <c r="A4002" s="988" t="s">
        <v>5426</v>
      </c>
      <c r="B4002" s="988">
        <v>2.0250113E7</v>
      </c>
      <c r="C4002" s="988" t="s">
        <v>164</v>
      </c>
      <c r="D4002" s="988">
        <v>1.0</v>
      </c>
      <c r="E4002" s="988">
        <v>1.0</v>
      </c>
    </row>
    <row r="4003">
      <c r="A4003" s="988" t="s">
        <v>5426</v>
      </c>
      <c r="B4003" s="988">
        <v>2.0250116E7</v>
      </c>
      <c r="C4003" s="988" t="s">
        <v>5286</v>
      </c>
      <c r="D4003" s="988">
        <v>1.0</v>
      </c>
      <c r="E4003" s="988">
        <v>1.0</v>
      </c>
    </row>
    <row r="4004">
      <c r="A4004" s="988" t="s">
        <v>5426</v>
      </c>
      <c r="B4004" s="988">
        <v>2.0250117E7</v>
      </c>
      <c r="C4004" s="988" t="s">
        <v>5286</v>
      </c>
      <c r="D4004" s="988">
        <v>1.0</v>
      </c>
      <c r="E4004" s="988">
        <v>0.0</v>
      </c>
    </row>
    <row r="4005">
      <c r="A4005" s="988" t="s">
        <v>5426</v>
      </c>
      <c r="B4005" s="988">
        <v>2.0250117E7</v>
      </c>
      <c r="C4005" s="988" t="s">
        <v>5194</v>
      </c>
      <c r="D4005" s="988">
        <v>1.0</v>
      </c>
      <c r="E4005" s="988">
        <v>1.0</v>
      </c>
    </row>
    <row r="4006">
      <c r="A4006" s="988" t="s">
        <v>5426</v>
      </c>
      <c r="B4006" s="988">
        <v>2.0250117E7</v>
      </c>
      <c r="C4006" s="988" t="s">
        <v>164</v>
      </c>
      <c r="D4006" s="988">
        <v>1.0</v>
      </c>
      <c r="E4006" s="988">
        <v>2.0</v>
      </c>
    </row>
    <row r="4007">
      <c r="A4007" s="988" t="s">
        <v>5426</v>
      </c>
      <c r="B4007" s="988">
        <v>2.0250118E7</v>
      </c>
      <c r="C4007" s="988" t="s">
        <v>164</v>
      </c>
      <c r="D4007" s="988">
        <v>1.0</v>
      </c>
      <c r="E4007" s="988">
        <v>1.0</v>
      </c>
    </row>
    <row r="4008">
      <c r="A4008" s="988" t="s">
        <v>5426</v>
      </c>
      <c r="B4008" s="988">
        <v>2.0250119E7</v>
      </c>
      <c r="C4008" s="988" t="s">
        <v>5286</v>
      </c>
      <c r="D4008" s="988">
        <v>1.0</v>
      </c>
      <c r="E4008" s="988">
        <v>1.0</v>
      </c>
    </row>
    <row r="4009">
      <c r="A4009" s="988" t="s">
        <v>5426</v>
      </c>
      <c r="B4009" s="988">
        <v>2.0250119E7</v>
      </c>
      <c r="C4009" s="988" t="s">
        <v>164</v>
      </c>
      <c r="D4009" s="988">
        <v>1.0</v>
      </c>
      <c r="E4009" s="988">
        <v>1.0</v>
      </c>
    </row>
    <row r="4010">
      <c r="A4010" s="988" t="s">
        <v>5426</v>
      </c>
      <c r="B4010" s="988">
        <v>2.025012E7</v>
      </c>
      <c r="C4010" s="988" t="s">
        <v>5286</v>
      </c>
      <c r="D4010" s="988">
        <v>1.0</v>
      </c>
      <c r="E4010" s="988">
        <v>3.0</v>
      </c>
    </row>
    <row r="4011">
      <c r="A4011" s="988" t="s">
        <v>5426</v>
      </c>
      <c r="B4011" s="988">
        <v>2.0250121E7</v>
      </c>
      <c r="C4011" s="988" t="s">
        <v>164</v>
      </c>
      <c r="D4011" s="988">
        <v>1.0</v>
      </c>
      <c r="E4011" s="988">
        <v>1.0</v>
      </c>
    </row>
    <row r="4012">
      <c r="A4012" s="988" t="s">
        <v>5426</v>
      </c>
      <c r="B4012" s="988">
        <v>2.0250122E7</v>
      </c>
      <c r="C4012" s="988" t="s">
        <v>164</v>
      </c>
      <c r="D4012" s="988">
        <v>1.0</v>
      </c>
      <c r="E4012" s="988">
        <v>1.0</v>
      </c>
    </row>
    <row r="4013">
      <c r="A4013" s="988" t="s">
        <v>5426</v>
      </c>
      <c r="B4013" s="988">
        <v>2.0250122E7</v>
      </c>
      <c r="C4013" s="1063" t="s">
        <v>5187</v>
      </c>
      <c r="D4013" s="988">
        <v>1.0</v>
      </c>
      <c r="E4013" s="988">
        <v>1.0</v>
      </c>
    </row>
    <row r="4014">
      <c r="A4014" s="988" t="s">
        <v>5426</v>
      </c>
      <c r="B4014" s="988">
        <v>2.0250123E7</v>
      </c>
      <c r="C4014" s="988" t="s">
        <v>5286</v>
      </c>
      <c r="D4014" s="988">
        <v>1.0</v>
      </c>
      <c r="E4014" s="988">
        <v>1.0</v>
      </c>
    </row>
    <row r="4015">
      <c r="A4015" s="988" t="s">
        <v>5426</v>
      </c>
      <c r="B4015" s="988">
        <v>2.0250124E7</v>
      </c>
      <c r="C4015" s="988" t="s">
        <v>164</v>
      </c>
      <c r="D4015" s="988">
        <v>1.0</v>
      </c>
      <c r="E4015" s="988">
        <v>0.0</v>
      </c>
    </row>
    <row r="4016">
      <c r="A4016" s="988" t="s">
        <v>5426</v>
      </c>
      <c r="B4016" s="988">
        <v>2.0250124E7</v>
      </c>
      <c r="C4016" s="988" t="s">
        <v>5218</v>
      </c>
      <c r="D4016" s="988">
        <v>1.0</v>
      </c>
      <c r="E4016" s="988">
        <v>1.0</v>
      </c>
    </row>
    <row r="4017">
      <c r="A4017" s="988" t="s">
        <v>5426</v>
      </c>
      <c r="B4017" s="988">
        <v>2.0250126E7</v>
      </c>
      <c r="C4017" s="988" t="s">
        <v>5286</v>
      </c>
      <c r="D4017" s="988">
        <v>1.0</v>
      </c>
      <c r="E4017" s="988">
        <v>2.0</v>
      </c>
    </row>
    <row r="4018">
      <c r="A4018" s="988" t="s">
        <v>5426</v>
      </c>
      <c r="B4018" s="988">
        <v>2.0250127E7</v>
      </c>
      <c r="C4018" s="988" t="s">
        <v>164</v>
      </c>
      <c r="D4018" s="988">
        <v>1.0</v>
      </c>
      <c r="E4018" s="988">
        <v>1.0</v>
      </c>
    </row>
    <row r="4019">
      <c r="A4019" s="988" t="s">
        <v>5426</v>
      </c>
      <c r="B4019" s="988">
        <v>2.0250127E7</v>
      </c>
      <c r="C4019" s="988" t="s">
        <v>5185</v>
      </c>
      <c r="D4019" s="988">
        <v>1.0</v>
      </c>
      <c r="E4019" s="988">
        <v>1.0</v>
      </c>
    </row>
    <row r="4020">
      <c r="A4020" s="988" t="s">
        <v>5426</v>
      </c>
      <c r="B4020" s="988">
        <v>2.0250128E7</v>
      </c>
      <c r="C4020" s="988" t="s">
        <v>5194</v>
      </c>
      <c r="D4020" s="988">
        <v>1.0</v>
      </c>
      <c r="E4020" s="988">
        <v>1.0</v>
      </c>
    </row>
    <row r="4021">
      <c r="A4021" s="988" t="s">
        <v>5426</v>
      </c>
      <c r="B4021" s="988">
        <v>2.0250128E7</v>
      </c>
      <c r="C4021" s="988" t="s">
        <v>164</v>
      </c>
      <c r="D4021" s="988">
        <v>1.0</v>
      </c>
      <c r="E4021" s="988">
        <v>0.0</v>
      </c>
    </row>
    <row r="4022">
      <c r="A4022" s="988" t="s">
        <v>5426</v>
      </c>
      <c r="B4022" s="988">
        <v>2.0250129E7</v>
      </c>
      <c r="C4022" s="1063" t="s">
        <v>5187</v>
      </c>
      <c r="D4022" s="988">
        <v>1.0</v>
      </c>
      <c r="E4022" s="988">
        <v>1.0</v>
      </c>
    </row>
    <row r="4023">
      <c r="A4023" s="988" t="s">
        <v>5427</v>
      </c>
      <c r="B4023" s="988">
        <v>2.0250101E7</v>
      </c>
      <c r="C4023" s="988" t="s">
        <v>5286</v>
      </c>
      <c r="D4023" s="988">
        <v>1.0</v>
      </c>
      <c r="E4023" s="988">
        <v>1.0</v>
      </c>
    </row>
    <row r="4024">
      <c r="A4024" s="988" t="s">
        <v>5427</v>
      </c>
      <c r="B4024" s="988">
        <v>2.0250101E7</v>
      </c>
      <c r="C4024" s="988" t="s">
        <v>164</v>
      </c>
      <c r="D4024" s="988">
        <v>1.0</v>
      </c>
      <c r="E4024" s="988">
        <v>0.0</v>
      </c>
    </row>
    <row r="4025">
      <c r="A4025" s="988" t="s">
        <v>5427</v>
      </c>
      <c r="B4025" s="988">
        <v>2.0250102E7</v>
      </c>
      <c r="C4025" s="988" t="s">
        <v>5194</v>
      </c>
      <c r="D4025" s="988">
        <v>1.0</v>
      </c>
      <c r="E4025" s="988">
        <v>0.0</v>
      </c>
    </row>
    <row r="4026">
      <c r="A4026" s="988" t="s">
        <v>5427</v>
      </c>
      <c r="B4026" s="988">
        <v>2.0250102E7</v>
      </c>
      <c r="C4026" s="1063" t="s">
        <v>5145</v>
      </c>
      <c r="D4026" s="988">
        <v>1.0</v>
      </c>
      <c r="E4026" s="988">
        <v>1.0</v>
      </c>
    </row>
    <row r="4027">
      <c r="A4027" s="988" t="s">
        <v>5427</v>
      </c>
      <c r="B4027" s="988">
        <v>2.0250102E7</v>
      </c>
      <c r="C4027" s="1063" t="s">
        <v>5166</v>
      </c>
      <c r="D4027" s="988">
        <v>1.0</v>
      </c>
      <c r="E4027" s="988">
        <v>1.0</v>
      </c>
    </row>
    <row r="4028">
      <c r="A4028" s="988" t="s">
        <v>5427</v>
      </c>
      <c r="B4028" s="988">
        <v>2.0250102E7</v>
      </c>
      <c r="C4028" s="988" t="s">
        <v>5218</v>
      </c>
      <c r="D4028" s="988">
        <v>1.0</v>
      </c>
      <c r="E4028" s="988">
        <v>0.0</v>
      </c>
    </row>
    <row r="4029">
      <c r="A4029" s="988" t="s">
        <v>5427</v>
      </c>
      <c r="B4029" s="988">
        <v>2.0250102E7</v>
      </c>
      <c r="C4029" s="1063" t="s">
        <v>5359</v>
      </c>
      <c r="D4029" s="988">
        <v>1.0</v>
      </c>
      <c r="E4029" s="988">
        <v>0.0</v>
      </c>
    </row>
    <row r="4030">
      <c r="A4030" s="988" t="s">
        <v>5427</v>
      </c>
      <c r="B4030" s="988">
        <v>2.0250103E7</v>
      </c>
      <c r="C4030" s="988" t="s">
        <v>5194</v>
      </c>
      <c r="D4030" s="988">
        <v>1.0</v>
      </c>
      <c r="E4030" s="988">
        <v>3.0</v>
      </c>
    </row>
    <row r="4031">
      <c r="A4031" s="988" t="s">
        <v>5427</v>
      </c>
      <c r="B4031" s="988">
        <v>2.0250106E7</v>
      </c>
      <c r="C4031" s="1063" t="s">
        <v>5188</v>
      </c>
      <c r="D4031" s="988">
        <v>1.0</v>
      </c>
      <c r="E4031" s="988">
        <v>1.0</v>
      </c>
    </row>
    <row r="4032">
      <c r="A4032" s="988" t="s">
        <v>5427</v>
      </c>
      <c r="B4032" s="988">
        <v>2.0250106E7</v>
      </c>
      <c r="C4032" s="1063" t="s">
        <v>5166</v>
      </c>
      <c r="D4032" s="988">
        <v>1.0</v>
      </c>
      <c r="E4032" s="988">
        <v>0.0</v>
      </c>
    </row>
    <row r="4033">
      <c r="A4033" s="988" t="s">
        <v>5427</v>
      </c>
      <c r="B4033" s="988">
        <v>2.0250107E7</v>
      </c>
      <c r="C4033" s="988" t="s">
        <v>5194</v>
      </c>
      <c r="D4033" s="988">
        <v>1.0</v>
      </c>
      <c r="E4033" s="988">
        <v>0.0</v>
      </c>
    </row>
    <row r="4034">
      <c r="A4034" s="988" t="s">
        <v>5427</v>
      </c>
      <c r="B4034" s="988">
        <v>2.0250107E7</v>
      </c>
      <c r="C4034" s="988" t="s">
        <v>164</v>
      </c>
      <c r="D4034" s="988">
        <v>1.0</v>
      </c>
      <c r="E4034" s="988">
        <v>5.0</v>
      </c>
    </row>
    <row r="4035">
      <c r="A4035" s="988" t="s">
        <v>5427</v>
      </c>
      <c r="B4035" s="988">
        <v>2.0250107E7</v>
      </c>
      <c r="C4035" s="1063" t="s">
        <v>5166</v>
      </c>
      <c r="D4035" s="988">
        <v>1.0</v>
      </c>
      <c r="E4035" s="988">
        <v>0.0</v>
      </c>
    </row>
    <row r="4036">
      <c r="A4036" s="988" t="s">
        <v>5427</v>
      </c>
      <c r="B4036" s="988">
        <v>2.0250107E7</v>
      </c>
      <c r="C4036" s="1063" t="s">
        <v>5224</v>
      </c>
      <c r="D4036" s="988">
        <v>1.0</v>
      </c>
      <c r="E4036" s="988">
        <v>1.0</v>
      </c>
    </row>
    <row r="4037">
      <c r="A4037" s="988" t="s">
        <v>5427</v>
      </c>
      <c r="B4037" s="988">
        <v>2.0250107E7</v>
      </c>
      <c r="C4037" s="1063" t="s">
        <v>5216</v>
      </c>
      <c r="D4037" s="988">
        <v>1.0</v>
      </c>
      <c r="E4037" s="988">
        <v>1.0</v>
      </c>
    </row>
    <row r="4038">
      <c r="A4038" s="988" t="s">
        <v>5427</v>
      </c>
      <c r="B4038" s="988">
        <v>2.0250108E7</v>
      </c>
      <c r="C4038" s="988" t="s">
        <v>5194</v>
      </c>
      <c r="D4038" s="988">
        <v>1.0</v>
      </c>
      <c r="E4038" s="988">
        <v>1.0</v>
      </c>
    </row>
    <row r="4039">
      <c r="A4039" s="988" t="s">
        <v>5427</v>
      </c>
      <c r="B4039" s="988">
        <v>2.0250108E7</v>
      </c>
      <c r="C4039" s="1063" t="s">
        <v>5166</v>
      </c>
      <c r="D4039" s="988">
        <v>1.0</v>
      </c>
      <c r="E4039" s="988">
        <v>0.0</v>
      </c>
    </row>
    <row r="4040">
      <c r="A4040" s="988" t="s">
        <v>5427</v>
      </c>
      <c r="B4040" s="988">
        <v>2.0250109E7</v>
      </c>
      <c r="C4040" s="988" t="s">
        <v>5194</v>
      </c>
      <c r="D4040" s="988">
        <v>1.0</v>
      </c>
      <c r="E4040" s="988">
        <v>1.0</v>
      </c>
    </row>
    <row r="4041">
      <c r="A4041" s="988" t="s">
        <v>5427</v>
      </c>
      <c r="B4041" s="988">
        <v>2.0250109E7</v>
      </c>
      <c r="C4041" s="1063" t="s">
        <v>5178</v>
      </c>
      <c r="D4041" s="988">
        <v>1.0</v>
      </c>
      <c r="E4041" s="988">
        <v>0.0</v>
      </c>
    </row>
    <row r="4042">
      <c r="A4042" s="988" t="s">
        <v>5427</v>
      </c>
      <c r="B4042" s="988">
        <v>2.0250109E7</v>
      </c>
      <c r="C4042" s="1063" t="s">
        <v>5150</v>
      </c>
      <c r="D4042" s="988">
        <v>1.0</v>
      </c>
      <c r="E4042" s="988">
        <v>0.0</v>
      </c>
    </row>
    <row r="4043">
      <c r="A4043" s="988" t="s">
        <v>5427</v>
      </c>
      <c r="B4043" s="988">
        <v>2.0250109E7</v>
      </c>
      <c r="C4043" s="1063" t="s">
        <v>5192</v>
      </c>
      <c r="D4043" s="988">
        <v>1.0</v>
      </c>
      <c r="E4043" s="988">
        <v>0.0</v>
      </c>
    </row>
    <row r="4044">
      <c r="A4044" s="988" t="s">
        <v>5427</v>
      </c>
      <c r="B4044" s="988">
        <v>2.0250111E7</v>
      </c>
      <c r="C4044" s="988" t="s">
        <v>164</v>
      </c>
      <c r="D4044" s="988">
        <v>1.0</v>
      </c>
      <c r="E4044" s="988">
        <v>4.0</v>
      </c>
    </row>
    <row r="4045">
      <c r="A4045" s="988" t="s">
        <v>5427</v>
      </c>
      <c r="B4045" s="988">
        <v>2.0250114E7</v>
      </c>
      <c r="C4045" s="988" t="s">
        <v>5286</v>
      </c>
      <c r="D4045" s="988">
        <v>1.0</v>
      </c>
      <c r="E4045" s="988">
        <v>11.0</v>
      </c>
    </row>
    <row r="4046">
      <c r="A4046" s="988" t="s">
        <v>5427</v>
      </c>
      <c r="B4046" s="988">
        <v>2.0250115E7</v>
      </c>
      <c r="C4046" s="988" t="s">
        <v>5194</v>
      </c>
      <c r="D4046" s="988">
        <v>1.0</v>
      </c>
      <c r="E4046" s="988">
        <v>1.0</v>
      </c>
    </row>
    <row r="4047">
      <c r="A4047" s="988" t="s">
        <v>5427</v>
      </c>
      <c r="B4047" s="988">
        <v>2.0250115E7</v>
      </c>
      <c r="C4047" s="988" t="s">
        <v>5218</v>
      </c>
      <c r="D4047" s="988">
        <v>1.0</v>
      </c>
      <c r="E4047" s="988">
        <v>0.0</v>
      </c>
    </row>
    <row r="4048">
      <c r="A4048" s="988" t="s">
        <v>5427</v>
      </c>
      <c r="B4048" s="988">
        <v>2.0250116E7</v>
      </c>
      <c r="C4048" s="988" t="s">
        <v>5169</v>
      </c>
      <c r="D4048" s="988">
        <v>1.0</v>
      </c>
      <c r="E4048" s="988">
        <v>1.0</v>
      </c>
    </row>
    <row r="4049">
      <c r="A4049" s="988" t="s">
        <v>5427</v>
      </c>
      <c r="B4049" s="988">
        <v>2.0250117E7</v>
      </c>
      <c r="C4049" s="1063" t="s">
        <v>5368</v>
      </c>
      <c r="D4049" s="988">
        <v>1.0</v>
      </c>
      <c r="E4049" s="988">
        <v>1.0</v>
      </c>
    </row>
    <row r="4050">
      <c r="A4050" s="988" t="s">
        <v>5427</v>
      </c>
      <c r="B4050" s="988">
        <v>2.0250117E7</v>
      </c>
      <c r="C4050" s="1063" t="s">
        <v>5277</v>
      </c>
      <c r="D4050" s="988">
        <v>1.0</v>
      </c>
      <c r="E4050" s="988">
        <v>0.0</v>
      </c>
    </row>
    <row r="4051">
      <c r="A4051" s="988" t="s">
        <v>5427</v>
      </c>
      <c r="B4051" s="988">
        <v>2.0250118E7</v>
      </c>
      <c r="C4051" s="988" t="s">
        <v>164</v>
      </c>
      <c r="D4051" s="988">
        <v>1.0</v>
      </c>
      <c r="E4051" s="988">
        <v>4.0</v>
      </c>
    </row>
    <row r="4052">
      <c r="A4052" s="988" t="s">
        <v>5427</v>
      </c>
      <c r="B4052" s="988">
        <v>2.0250119E7</v>
      </c>
      <c r="C4052" s="988" t="s">
        <v>5194</v>
      </c>
      <c r="D4052" s="988">
        <v>1.0</v>
      </c>
      <c r="E4052" s="988">
        <v>0.0</v>
      </c>
    </row>
    <row r="4053">
      <c r="A4053" s="988" t="s">
        <v>5427</v>
      </c>
      <c r="B4053" s="988">
        <v>2.0250119E7</v>
      </c>
      <c r="C4053" s="1063" t="s">
        <v>5240</v>
      </c>
      <c r="D4053" s="988">
        <v>1.0</v>
      </c>
      <c r="E4053" s="988">
        <v>1.0</v>
      </c>
    </row>
    <row r="4054">
      <c r="A4054" s="988" t="s">
        <v>5427</v>
      </c>
      <c r="B4054" s="988">
        <v>2.0250119E7</v>
      </c>
      <c r="C4054" s="1063" t="s">
        <v>5166</v>
      </c>
      <c r="D4054" s="988">
        <v>1.0</v>
      </c>
      <c r="E4054" s="988">
        <v>1.0</v>
      </c>
    </row>
    <row r="4055">
      <c r="A4055" s="988" t="s">
        <v>5427</v>
      </c>
      <c r="B4055" s="988">
        <v>2.0250119E7</v>
      </c>
      <c r="C4055" s="1063" t="s">
        <v>5154</v>
      </c>
      <c r="D4055" s="988">
        <v>1.0</v>
      </c>
      <c r="E4055" s="988">
        <v>1.0</v>
      </c>
    </row>
    <row r="4056">
      <c r="A4056" s="988" t="s">
        <v>5427</v>
      </c>
      <c r="B4056" s="988">
        <v>2.025012E7</v>
      </c>
      <c r="C4056" s="988" t="s">
        <v>5194</v>
      </c>
      <c r="D4056" s="988">
        <v>1.0</v>
      </c>
      <c r="E4056" s="988">
        <v>2.0</v>
      </c>
    </row>
    <row r="4057">
      <c r="A4057" s="988" t="s">
        <v>5427</v>
      </c>
      <c r="B4057" s="988">
        <v>2.0250121E7</v>
      </c>
      <c r="C4057" s="988" t="s">
        <v>5286</v>
      </c>
      <c r="D4057" s="988">
        <v>1.0</v>
      </c>
      <c r="E4057" s="988">
        <v>9.0</v>
      </c>
    </row>
    <row r="4058">
      <c r="A4058" s="988" t="s">
        <v>5427</v>
      </c>
      <c r="B4058" s="988">
        <v>2.0250121E7</v>
      </c>
      <c r="C4058" s="988" t="s">
        <v>5194</v>
      </c>
      <c r="D4058" s="988">
        <v>1.0</v>
      </c>
      <c r="E4058" s="988">
        <v>1.0</v>
      </c>
    </row>
    <row r="4059">
      <c r="A4059" s="988" t="s">
        <v>5427</v>
      </c>
      <c r="B4059" s="988">
        <v>2.0250121E7</v>
      </c>
      <c r="C4059" s="1063" t="s">
        <v>5166</v>
      </c>
      <c r="D4059" s="988">
        <v>1.0</v>
      </c>
      <c r="E4059" s="988">
        <v>0.0</v>
      </c>
    </row>
    <row r="4060">
      <c r="A4060" s="988" t="s">
        <v>5427</v>
      </c>
      <c r="B4060" s="988">
        <v>2.0250122E7</v>
      </c>
      <c r="C4060" s="1063" t="s">
        <v>5146</v>
      </c>
      <c r="D4060" s="988">
        <v>1.0</v>
      </c>
      <c r="E4060" s="988">
        <v>1.0</v>
      </c>
    </row>
    <row r="4061">
      <c r="A4061" s="988" t="s">
        <v>5427</v>
      </c>
      <c r="B4061" s="988">
        <v>2.0250123E7</v>
      </c>
      <c r="C4061" s="988" t="s">
        <v>5194</v>
      </c>
      <c r="D4061" s="988">
        <v>1.0</v>
      </c>
      <c r="E4061" s="988">
        <v>1.0</v>
      </c>
    </row>
    <row r="4062">
      <c r="A4062" s="988" t="s">
        <v>5427</v>
      </c>
      <c r="B4062" s="988">
        <v>2.0250123E7</v>
      </c>
      <c r="C4062" s="1063" t="s">
        <v>5369</v>
      </c>
      <c r="D4062" s="988">
        <v>1.0</v>
      </c>
      <c r="E4062" s="988">
        <v>1.0</v>
      </c>
    </row>
    <row r="4063">
      <c r="A4063" s="988" t="s">
        <v>5427</v>
      </c>
      <c r="B4063" s="988">
        <v>2.0250123E7</v>
      </c>
      <c r="C4063" s="1063" t="s">
        <v>5178</v>
      </c>
      <c r="D4063" s="988">
        <v>1.0</v>
      </c>
      <c r="E4063" s="988">
        <v>1.0</v>
      </c>
    </row>
    <row r="4064">
      <c r="A4064" s="988" t="s">
        <v>5427</v>
      </c>
      <c r="B4064" s="988">
        <v>2.0250125E7</v>
      </c>
      <c r="C4064" s="988" t="s">
        <v>5286</v>
      </c>
      <c r="D4064" s="988">
        <v>1.0</v>
      </c>
      <c r="E4064" s="988">
        <v>1.0</v>
      </c>
    </row>
    <row r="4065">
      <c r="A4065" s="988" t="s">
        <v>5427</v>
      </c>
      <c r="B4065" s="988">
        <v>2.0250125E7</v>
      </c>
      <c r="C4065" s="988" t="s">
        <v>5194</v>
      </c>
      <c r="D4065" s="988">
        <v>1.0</v>
      </c>
      <c r="E4065" s="988">
        <v>1.0</v>
      </c>
    </row>
    <row r="4066">
      <c r="A4066" s="988" t="s">
        <v>5427</v>
      </c>
      <c r="B4066" s="988">
        <v>2.0250125E7</v>
      </c>
      <c r="C4066" s="988" t="s">
        <v>164</v>
      </c>
      <c r="D4066" s="988">
        <v>1.0</v>
      </c>
      <c r="E4066" s="988">
        <v>5.0</v>
      </c>
    </row>
    <row r="4067">
      <c r="A4067" s="988" t="s">
        <v>5427</v>
      </c>
      <c r="B4067" s="988">
        <v>2.0250126E7</v>
      </c>
      <c r="C4067" s="988" t="s">
        <v>5286</v>
      </c>
      <c r="D4067" s="988">
        <v>1.0</v>
      </c>
      <c r="E4067" s="988">
        <v>3.0</v>
      </c>
    </row>
    <row r="4068">
      <c r="A4068" s="988" t="s">
        <v>5427</v>
      </c>
      <c r="B4068" s="988">
        <v>2.0250126E7</v>
      </c>
      <c r="C4068" s="1063" t="s">
        <v>5178</v>
      </c>
      <c r="D4068" s="988">
        <v>1.0</v>
      </c>
      <c r="E4068" s="988">
        <v>1.0</v>
      </c>
    </row>
    <row r="4069">
      <c r="A4069" s="988" t="s">
        <v>5427</v>
      </c>
      <c r="B4069" s="988">
        <v>2.0250127E7</v>
      </c>
      <c r="C4069" s="988" t="s">
        <v>5194</v>
      </c>
      <c r="D4069" s="988">
        <v>1.0</v>
      </c>
      <c r="E4069" s="988">
        <v>1.0</v>
      </c>
    </row>
    <row r="4070">
      <c r="A4070" s="988" t="s">
        <v>5427</v>
      </c>
      <c r="B4070" s="988">
        <v>2.0250127E7</v>
      </c>
      <c r="C4070" s="1063" t="s">
        <v>5189</v>
      </c>
      <c r="D4070" s="988">
        <v>1.0</v>
      </c>
      <c r="E4070" s="988">
        <v>0.0</v>
      </c>
    </row>
    <row r="4071">
      <c r="A4071" s="988" t="s">
        <v>5427</v>
      </c>
      <c r="B4071" s="988">
        <v>2.0250128E7</v>
      </c>
      <c r="C4071" s="988" t="s">
        <v>5194</v>
      </c>
      <c r="D4071" s="988">
        <v>1.0</v>
      </c>
      <c r="E4071" s="988">
        <v>2.0</v>
      </c>
    </row>
    <row r="4072">
      <c r="A4072" s="988" t="s">
        <v>5427</v>
      </c>
      <c r="B4072" s="988">
        <v>2.0250128E7</v>
      </c>
      <c r="C4072" s="988" t="s">
        <v>5181</v>
      </c>
      <c r="D4072" s="988">
        <v>1.0</v>
      </c>
      <c r="E4072" s="988">
        <v>1.0</v>
      </c>
    </row>
    <row r="4073">
      <c r="A4073" s="988" t="s">
        <v>5427</v>
      </c>
      <c r="B4073" s="988">
        <v>2.0250129E7</v>
      </c>
      <c r="C4073" s="1063" t="s">
        <v>5372</v>
      </c>
      <c r="D4073" s="988">
        <v>1.0</v>
      </c>
      <c r="E4073" s="988">
        <v>1.0</v>
      </c>
    </row>
    <row r="4074">
      <c r="A4074" s="988" t="s">
        <v>5427</v>
      </c>
      <c r="B4074" s="988">
        <v>2.0250129E7</v>
      </c>
      <c r="C4074" s="988" t="s">
        <v>5194</v>
      </c>
      <c r="D4074" s="988">
        <v>1.0</v>
      </c>
      <c r="E4074" s="988">
        <v>2.0</v>
      </c>
    </row>
    <row r="4075">
      <c r="A4075" s="988" t="s">
        <v>5427</v>
      </c>
      <c r="B4075" s="988">
        <v>2.025013E7</v>
      </c>
      <c r="C4075" s="988" t="s">
        <v>5194</v>
      </c>
      <c r="D4075" s="988">
        <v>1.0</v>
      </c>
      <c r="E4075" s="988">
        <v>2.0</v>
      </c>
    </row>
    <row r="4076">
      <c r="A4076" s="988" t="s">
        <v>5427</v>
      </c>
      <c r="B4076" s="988">
        <v>2.025013E7</v>
      </c>
      <c r="C4076" s="1063" t="s">
        <v>5166</v>
      </c>
      <c r="D4076" s="988">
        <v>1.0</v>
      </c>
      <c r="E4076" s="988">
        <v>0.0</v>
      </c>
    </row>
    <row r="4077">
      <c r="A4077" s="988" t="s">
        <v>5427</v>
      </c>
      <c r="B4077" s="988">
        <v>2.025013E7</v>
      </c>
      <c r="C4077" s="988" t="s">
        <v>5218</v>
      </c>
      <c r="D4077" s="988">
        <v>1.0</v>
      </c>
      <c r="E4077" s="988">
        <v>1.0</v>
      </c>
    </row>
    <row r="4078">
      <c r="A4078" s="988" t="s">
        <v>5427</v>
      </c>
      <c r="B4078" s="988">
        <v>2.0250131E7</v>
      </c>
      <c r="C4078" s="988" t="s">
        <v>5194</v>
      </c>
      <c r="D4078" s="988">
        <v>1.0</v>
      </c>
      <c r="E4078" s="988">
        <v>2.0</v>
      </c>
    </row>
    <row r="4079">
      <c r="A4079" s="988" t="s">
        <v>5427</v>
      </c>
      <c r="B4079" s="988">
        <v>2.0250131E7</v>
      </c>
      <c r="C4079" s="988" t="s">
        <v>164</v>
      </c>
      <c r="D4079" s="988">
        <v>1.0</v>
      </c>
      <c r="E4079" s="988">
        <v>1.0</v>
      </c>
    </row>
    <row r="4080">
      <c r="A4080" s="988" t="s">
        <v>5427</v>
      </c>
      <c r="B4080" s="988">
        <v>2.0250202E7</v>
      </c>
      <c r="C4080" s="988" t="s">
        <v>5286</v>
      </c>
      <c r="D4080" s="988">
        <v>1.0</v>
      </c>
      <c r="E4080" s="988">
        <v>1.0</v>
      </c>
    </row>
    <row r="4081">
      <c r="A4081" s="988" t="s">
        <v>5427</v>
      </c>
      <c r="B4081" s="988">
        <v>2.0250203E7</v>
      </c>
      <c r="C4081" s="988" t="s">
        <v>5194</v>
      </c>
      <c r="D4081" s="988">
        <v>1.0</v>
      </c>
      <c r="E4081" s="988">
        <v>1.0</v>
      </c>
    </row>
    <row r="4082">
      <c r="A4082" s="988" t="s">
        <v>5427</v>
      </c>
      <c r="B4082" s="988">
        <v>2.0250204E7</v>
      </c>
      <c r="C4082" s="988" t="s">
        <v>5194</v>
      </c>
      <c r="D4082" s="988">
        <v>1.0</v>
      </c>
      <c r="E4082" s="988">
        <v>1.0</v>
      </c>
    </row>
    <row r="4083">
      <c r="A4083" s="988" t="s">
        <v>5427</v>
      </c>
      <c r="B4083" s="988">
        <v>2.0250205E7</v>
      </c>
      <c r="C4083" s="988" t="s">
        <v>5194</v>
      </c>
      <c r="D4083" s="988">
        <v>1.0</v>
      </c>
      <c r="E4083" s="988">
        <v>1.0</v>
      </c>
    </row>
    <row r="4084">
      <c r="A4084" s="988" t="s">
        <v>5427</v>
      </c>
      <c r="B4084" s="988">
        <v>2.0250206E7</v>
      </c>
      <c r="C4084" s="988" t="s">
        <v>5194</v>
      </c>
      <c r="D4084" s="988">
        <v>1.0</v>
      </c>
      <c r="E4084" s="988">
        <v>1.0</v>
      </c>
    </row>
    <row r="4085">
      <c r="A4085" s="988" t="s">
        <v>5427</v>
      </c>
      <c r="B4085" s="988">
        <v>2.025021E7</v>
      </c>
      <c r="C4085" s="988" t="s">
        <v>5194</v>
      </c>
      <c r="D4085" s="988">
        <v>1.0</v>
      </c>
      <c r="E4085" s="988">
        <v>1.0</v>
      </c>
    </row>
    <row r="4086">
      <c r="A4086" s="988" t="s">
        <v>5428</v>
      </c>
      <c r="B4086" s="988">
        <v>2.0250101E7</v>
      </c>
      <c r="C4086" s="988" t="s">
        <v>5286</v>
      </c>
      <c r="D4086" s="988">
        <v>1.0</v>
      </c>
      <c r="E4086" s="988">
        <v>0.0</v>
      </c>
    </row>
    <row r="4087">
      <c r="A4087" s="988" t="s">
        <v>5428</v>
      </c>
      <c r="B4087" s="988">
        <v>2.0250101E7</v>
      </c>
      <c r="C4087" s="988" t="s">
        <v>164</v>
      </c>
      <c r="D4087" s="988">
        <v>1.0</v>
      </c>
      <c r="E4087" s="988">
        <v>1.0</v>
      </c>
    </row>
    <row r="4088">
      <c r="A4088" s="988" t="s">
        <v>5428</v>
      </c>
      <c r="B4088" s="988">
        <v>2.0250102E7</v>
      </c>
      <c r="C4088" s="988" t="s">
        <v>5286</v>
      </c>
      <c r="D4088" s="988">
        <v>1.0</v>
      </c>
      <c r="E4088" s="988">
        <v>2.0</v>
      </c>
    </row>
    <row r="4089">
      <c r="A4089" s="988" t="s">
        <v>5428</v>
      </c>
      <c r="B4089" s="988">
        <v>2.0250102E7</v>
      </c>
      <c r="C4089" s="988" t="s">
        <v>5194</v>
      </c>
      <c r="D4089" s="988">
        <v>1.0</v>
      </c>
      <c r="E4089" s="988">
        <v>1.0</v>
      </c>
    </row>
    <row r="4090">
      <c r="A4090" s="988" t="s">
        <v>5428</v>
      </c>
      <c r="B4090" s="988">
        <v>2.0250102E7</v>
      </c>
      <c r="C4090" s="988" t="s">
        <v>164</v>
      </c>
      <c r="D4090" s="988">
        <v>1.0</v>
      </c>
      <c r="E4090" s="988">
        <v>1.0</v>
      </c>
    </row>
    <row r="4091">
      <c r="A4091" s="988" t="s">
        <v>5428</v>
      </c>
      <c r="B4091" s="988">
        <v>2.0250109E7</v>
      </c>
      <c r="C4091" s="988" t="s">
        <v>164</v>
      </c>
      <c r="D4091" s="988">
        <v>1.0</v>
      </c>
      <c r="E4091" s="988">
        <v>1.0</v>
      </c>
    </row>
    <row r="4092">
      <c r="A4092" s="988" t="s">
        <v>5428</v>
      </c>
      <c r="B4092" s="988">
        <v>2.0250113E7</v>
      </c>
      <c r="C4092" s="988" t="s">
        <v>164</v>
      </c>
      <c r="D4092" s="988">
        <v>1.0</v>
      </c>
      <c r="E4092" s="988">
        <v>1.0</v>
      </c>
    </row>
    <row r="4093">
      <c r="A4093" s="988" t="s">
        <v>5428</v>
      </c>
      <c r="B4093" s="988">
        <v>2.0250115E7</v>
      </c>
      <c r="C4093" s="988" t="s">
        <v>5286</v>
      </c>
      <c r="D4093" s="988">
        <v>1.0</v>
      </c>
      <c r="E4093" s="988">
        <v>1.0</v>
      </c>
    </row>
    <row r="4094">
      <c r="A4094" s="988" t="s">
        <v>5428</v>
      </c>
      <c r="B4094" s="988">
        <v>2.0250115E7</v>
      </c>
      <c r="C4094" s="988" t="s">
        <v>5194</v>
      </c>
      <c r="D4094" s="988">
        <v>1.0</v>
      </c>
      <c r="E4094" s="988">
        <v>0.0</v>
      </c>
    </row>
    <row r="4095">
      <c r="A4095" s="988" t="s">
        <v>5428</v>
      </c>
      <c r="B4095" s="988">
        <v>2.0250115E7</v>
      </c>
      <c r="C4095" s="988" t="s">
        <v>164</v>
      </c>
      <c r="D4095" s="988">
        <v>1.0</v>
      </c>
      <c r="E4095" s="988">
        <v>1.0</v>
      </c>
    </row>
    <row r="4096">
      <c r="A4096" s="988" t="s">
        <v>5428</v>
      </c>
      <c r="B4096" s="988">
        <v>2.0250115E7</v>
      </c>
      <c r="C4096" s="1063" t="s">
        <v>5146</v>
      </c>
      <c r="D4096" s="988">
        <v>1.0</v>
      </c>
      <c r="E4096" s="988">
        <v>1.0</v>
      </c>
    </row>
    <row r="4097">
      <c r="A4097" s="988" t="s">
        <v>5428</v>
      </c>
      <c r="B4097" s="988">
        <v>2.0250116E7</v>
      </c>
      <c r="C4097" s="988" t="s">
        <v>164</v>
      </c>
      <c r="D4097" s="988">
        <v>1.0</v>
      </c>
      <c r="E4097" s="988">
        <v>1.0</v>
      </c>
    </row>
    <row r="4098">
      <c r="A4098" s="988" t="s">
        <v>5428</v>
      </c>
      <c r="B4098" s="988">
        <v>2.0250119E7</v>
      </c>
      <c r="C4098" s="988" t="s">
        <v>164</v>
      </c>
      <c r="D4098" s="988">
        <v>1.0</v>
      </c>
      <c r="E4098" s="988">
        <v>1.0</v>
      </c>
    </row>
    <row r="4099">
      <c r="A4099" s="988" t="s">
        <v>5428</v>
      </c>
      <c r="B4099" s="988">
        <v>2.025012E7</v>
      </c>
      <c r="C4099" s="988" t="s">
        <v>5286</v>
      </c>
      <c r="D4099" s="988">
        <v>1.0</v>
      </c>
      <c r="E4099" s="988">
        <v>1.0</v>
      </c>
    </row>
    <row r="4100">
      <c r="A4100" s="988" t="s">
        <v>5428</v>
      </c>
      <c r="B4100" s="988">
        <v>2.0250123E7</v>
      </c>
      <c r="C4100" s="988" t="s">
        <v>5286</v>
      </c>
      <c r="D4100" s="988">
        <v>1.0</v>
      </c>
      <c r="E4100" s="988">
        <v>0.0</v>
      </c>
    </row>
    <row r="4101">
      <c r="A4101" s="988" t="s">
        <v>5428</v>
      </c>
      <c r="B4101" s="988">
        <v>2.0250124E7</v>
      </c>
      <c r="C4101" s="988" t="s">
        <v>164</v>
      </c>
      <c r="D4101" s="988">
        <v>1.0</v>
      </c>
      <c r="E4101" s="988">
        <v>0.0</v>
      </c>
    </row>
    <row r="4102">
      <c r="A4102" s="988" t="s">
        <v>5428</v>
      </c>
      <c r="B4102" s="988">
        <v>2.0250129E7</v>
      </c>
      <c r="C4102" s="988" t="s">
        <v>164</v>
      </c>
      <c r="D4102" s="988">
        <v>1.0</v>
      </c>
      <c r="E4102" s="988">
        <v>1.0</v>
      </c>
    </row>
    <row r="4103">
      <c r="A4103" s="988" t="s">
        <v>5428</v>
      </c>
      <c r="B4103" s="988">
        <v>2.0250129E7</v>
      </c>
      <c r="C4103" s="988" t="s">
        <v>5218</v>
      </c>
      <c r="D4103" s="988">
        <v>1.0</v>
      </c>
      <c r="E4103" s="988">
        <v>0.0</v>
      </c>
    </row>
    <row r="4104">
      <c r="A4104" s="988" t="s">
        <v>5428</v>
      </c>
      <c r="B4104" s="988">
        <v>2.025013E7</v>
      </c>
      <c r="C4104" s="988" t="s">
        <v>5286</v>
      </c>
      <c r="D4104" s="988">
        <v>1.0</v>
      </c>
      <c r="E4104" s="988">
        <v>0.0</v>
      </c>
    </row>
    <row r="4105">
      <c r="A4105" s="988" t="s">
        <v>5428</v>
      </c>
      <c r="B4105" s="988">
        <v>2.0250131E7</v>
      </c>
      <c r="C4105" s="988" t="s">
        <v>5218</v>
      </c>
      <c r="D4105" s="988">
        <v>1.0</v>
      </c>
      <c r="E4105" s="988">
        <v>0.0</v>
      </c>
    </row>
    <row r="4106">
      <c r="A4106" s="988" t="s">
        <v>5428</v>
      </c>
      <c r="B4106" s="988">
        <v>2.025022E7</v>
      </c>
      <c r="C4106" s="1063" t="s">
        <v>5216</v>
      </c>
      <c r="D4106" s="988">
        <v>1.0</v>
      </c>
      <c r="E4106" s="988">
        <v>1.0</v>
      </c>
    </row>
    <row r="4107">
      <c r="A4107" s="988" t="s">
        <v>5428</v>
      </c>
      <c r="B4107" s="988">
        <v>2.0250224E7</v>
      </c>
      <c r="C4107" s="1063" t="s">
        <v>5216</v>
      </c>
      <c r="D4107" s="988">
        <v>1.0</v>
      </c>
      <c r="E4107" s="988">
        <v>1.0</v>
      </c>
    </row>
    <row r="4108">
      <c r="A4108" s="988" t="s">
        <v>5428</v>
      </c>
      <c r="B4108" s="988">
        <v>2.0250626E7</v>
      </c>
      <c r="C4108" s="988" t="s">
        <v>164</v>
      </c>
      <c r="D4108" s="988">
        <v>1.0</v>
      </c>
      <c r="E4108" s="988">
        <v>0.0</v>
      </c>
    </row>
    <row r="4109">
      <c r="A4109" s="988" t="s">
        <v>5429</v>
      </c>
      <c r="B4109" s="988">
        <v>2.025012E7</v>
      </c>
      <c r="C4109" s="988" t="s">
        <v>5286</v>
      </c>
      <c r="D4109" s="988">
        <v>1.0</v>
      </c>
      <c r="E4109" s="988">
        <v>1.0</v>
      </c>
    </row>
    <row r="4110">
      <c r="A4110" s="988" t="s">
        <v>5430</v>
      </c>
      <c r="B4110" s="988">
        <v>2.0250105E7</v>
      </c>
      <c r="C4110" s="988" t="s">
        <v>5194</v>
      </c>
      <c r="D4110" s="988">
        <v>1.0</v>
      </c>
      <c r="E4110" s="988">
        <v>0.0</v>
      </c>
    </row>
    <row r="4111">
      <c r="A4111" s="988" t="s">
        <v>5430</v>
      </c>
      <c r="B4111" s="988">
        <v>2.0250106E7</v>
      </c>
      <c r="C4111" s="1063" t="s">
        <v>5431</v>
      </c>
      <c r="D4111" s="988">
        <v>1.0</v>
      </c>
      <c r="E4111" s="988">
        <v>1.0</v>
      </c>
    </row>
    <row r="4112">
      <c r="A4112" s="988" t="s">
        <v>5430</v>
      </c>
      <c r="B4112" s="988">
        <v>2.0250109E7</v>
      </c>
      <c r="C4112" s="988" t="s">
        <v>164</v>
      </c>
      <c r="D4112" s="988">
        <v>1.0</v>
      </c>
      <c r="E4112" s="988">
        <v>0.0</v>
      </c>
    </row>
    <row r="4113">
      <c r="A4113" s="988" t="s">
        <v>5430</v>
      </c>
      <c r="B4113" s="988">
        <v>2.0250114E7</v>
      </c>
      <c r="C4113" s="988" t="s">
        <v>5286</v>
      </c>
      <c r="D4113" s="988">
        <v>1.0</v>
      </c>
      <c r="E4113" s="988">
        <v>1.0</v>
      </c>
    </row>
    <row r="4114">
      <c r="A4114" s="988" t="s">
        <v>5430</v>
      </c>
      <c r="B4114" s="988">
        <v>2.0250115E7</v>
      </c>
      <c r="C4114" s="988" t="s">
        <v>5286</v>
      </c>
      <c r="D4114" s="988">
        <v>1.0</v>
      </c>
      <c r="E4114" s="988">
        <v>0.0</v>
      </c>
    </row>
    <row r="4115">
      <c r="A4115" s="988" t="s">
        <v>5430</v>
      </c>
      <c r="B4115" s="988">
        <v>2.0250117E7</v>
      </c>
      <c r="C4115" s="988" t="s">
        <v>5286</v>
      </c>
      <c r="D4115" s="988">
        <v>1.0</v>
      </c>
      <c r="E4115" s="988">
        <v>1.0</v>
      </c>
    </row>
    <row r="4116">
      <c r="A4116" s="988" t="s">
        <v>5430</v>
      </c>
      <c r="B4116" s="988">
        <v>2.0250125E7</v>
      </c>
      <c r="C4116" s="988" t="s">
        <v>5286</v>
      </c>
      <c r="D4116" s="988">
        <v>1.0</v>
      </c>
      <c r="E4116" s="988">
        <v>1.0</v>
      </c>
    </row>
    <row r="4117">
      <c r="A4117" s="988" t="s">
        <v>5430</v>
      </c>
      <c r="B4117" s="988">
        <v>2.0250127E7</v>
      </c>
      <c r="C4117" s="1063" t="s">
        <v>5220</v>
      </c>
      <c r="D4117" s="988">
        <v>1.0</v>
      </c>
      <c r="E4117" s="988">
        <v>1.0</v>
      </c>
    </row>
    <row r="4118">
      <c r="A4118" s="988" t="s">
        <v>5430</v>
      </c>
      <c r="B4118" s="988">
        <v>2.025013E7</v>
      </c>
      <c r="C4118" s="988" t="s">
        <v>164</v>
      </c>
      <c r="D4118" s="988">
        <v>1.0</v>
      </c>
      <c r="E4118" s="988">
        <v>1.0</v>
      </c>
    </row>
    <row r="4119">
      <c r="A4119" s="988" t="s">
        <v>5430</v>
      </c>
      <c r="B4119" s="988">
        <v>2.0250131E7</v>
      </c>
      <c r="C4119" s="988" t="s">
        <v>5286</v>
      </c>
      <c r="D4119" s="988">
        <v>1.0</v>
      </c>
      <c r="E4119" s="988">
        <v>1.0</v>
      </c>
    </row>
    <row r="4120">
      <c r="A4120" s="988" t="s">
        <v>5432</v>
      </c>
      <c r="B4120" s="988">
        <v>2.0250106E7</v>
      </c>
      <c r="C4120" s="988" t="s">
        <v>5286</v>
      </c>
      <c r="D4120" s="988">
        <v>1.0</v>
      </c>
      <c r="E4120" s="988">
        <v>1.0</v>
      </c>
    </row>
    <row r="4121">
      <c r="A4121" s="988" t="s">
        <v>5432</v>
      </c>
      <c r="B4121" s="988">
        <v>2.0250108E7</v>
      </c>
      <c r="C4121" s="988" t="s">
        <v>164</v>
      </c>
      <c r="D4121" s="988">
        <v>1.0</v>
      </c>
      <c r="E4121" s="988">
        <v>1.0</v>
      </c>
    </row>
    <row r="4122">
      <c r="A4122" s="988" t="s">
        <v>5432</v>
      </c>
      <c r="B4122" s="988">
        <v>2.0250109E7</v>
      </c>
      <c r="C4122" s="988" t="s">
        <v>164</v>
      </c>
      <c r="D4122" s="988">
        <v>1.0</v>
      </c>
      <c r="E4122" s="988">
        <v>1.0</v>
      </c>
    </row>
    <row r="4123">
      <c r="A4123" s="988" t="s">
        <v>5432</v>
      </c>
      <c r="B4123" s="988">
        <v>2.025011E7</v>
      </c>
      <c r="C4123" s="988" t="s">
        <v>5286</v>
      </c>
      <c r="D4123" s="988">
        <v>1.0</v>
      </c>
      <c r="E4123" s="988">
        <v>1.0</v>
      </c>
    </row>
    <row r="4124">
      <c r="A4124" s="988" t="s">
        <v>5432</v>
      </c>
      <c r="B4124" s="988">
        <v>2.025011E7</v>
      </c>
      <c r="C4124" s="988" t="s">
        <v>164</v>
      </c>
      <c r="D4124" s="988">
        <v>1.0</v>
      </c>
      <c r="E4124" s="988">
        <v>2.0</v>
      </c>
    </row>
    <row r="4125">
      <c r="A4125" s="988" t="s">
        <v>5432</v>
      </c>
      <c r="B4125" s="988">
        <v>2.0250113E7</v>
      </c>
      <c r="C4125" s="988" t="s">
        <v>5286</v>
      </c>
      <c r="D4125" s="988">
        <v>1.0</v>
      </c>
      <c r="E4125" s="988">
        <v>1.0</v>
      </c>
    </row>
    <row r="4126">
      <c r="A4126" s="988" t="s">
        <v>5432</v>
      </c>
      <c r="B4126" s="988">
        <v>2.0250117E7</v>
      </c>
      <c r="C4126" s="988" t="s">
        <v>5286</v>
      </c>
      <c r="D4126" s="988">
        <v>1.0</v>
      </c>
      <c r="E4126" s="988">
        <v>1.0</v>
      </c>
    </row>
    <row r="4127">
      <c r="A4127" s="988" t="s">
        <v>5432</v>
      </c>
      <c r="B4127" s="988">
        <v>2.0250119E7</v>
      </c>
      <c r="C4127" s="988" t="s">
        <v>164</v>
      </c>
      <c r="D4127" s="988">
        <v>1.0</v>
      </c>
      <c r="E4127" s="988">
        <v>1.0</v>
      </c>
    </row>
    <row r="4128">
      <c r="A4128" s="988" t="s">
        <v>5432</v>
      </c>
      <c r="B4128" s="988">
        <v>2.0250119E7</v>
      </c>
      <c r="C4128" s="1063" t="s">
        <v>5166</v>
      </c>
      <c r="D4128" s="988">
        <v>1.0</v>
      </c>
      <c r="E4128" s="988">
        <v>1.0</v>
      </c>
    </row>
    <row r="4129">
      <c r="A4129" s="988" t="s">
        <v>5432</v>
      </c>
      <c r="B4129" s="988">
        <v>2.0250123E7</v>
      </c>
      <c r="C4129" s="988" t="s">
        <v>164</v>
      </c>
      <c r="D4129" s="988">
        <v>1.0</v>
      </c>
      <c r="E4129" s="988">
        <v>1.0</v>
      </c>
    </row>
    <row r="4130">
      <c r="A4130" s="988" t="s">
        <v>5432</v>
      </c>
      <c r="B4130" s="988">
        <v>2.0250127E7</v>
      </c>
      <c r="C4130" s="988" t="s">
        <v>164</v>
      </c>
      <c r="D4130" s="988">
        <v>1.0</v>
      </c>
      <c r="E4130" s="988">
        <v>1.0</v>
      </c>
    </row>
    <row r="4131">
      <c r="A4131" s="988" t="s">
        <v>5432</v>
      </c>
      <c r="B4131" s="988">
        <v>2.0250129E7</v>
      </c>
      <c r="C4131" s="988" t="s">
        <v>164</v>
      </c>
      <c r="D4131" s="988">
        <v>1.0</v>
      </c>
      <c r="E4131" s="988">
        <v>1.0</v>
      </c>
    </row>
    <row r="4132">
      <c r="A4132" s="988" t="s">
        <v>5433</v>
      </c>
      <c r="B4132" s="988">
        <v>2.0250104E7</v>
      </c>
      <c r="C4132" s="988" t="s">
        <v>164</v>
      </c>
      <c r="D4132" s="988">
        <v>1.0</v>
      </c>
      <c r="E4132" s="988">
        <v>1.0</v>
      </c>
    </row>
    <row r="4133">
      <c r="A4133" s="988" t="s">
        <v>5433</v>
      </c>
      <c r="B4133" s="988">
        <v>2.0250107E7</v>
      </c>
      <c r="C4133" s="988" t="s">
        <v>5286</v>
      </c>
      <c r="D4133" s="988">
        <v>1.0</v>
      </c>
      <c r="E4133" s="988">
        <v>1.0</v>
      </c>
    </row>
    <row r="4134">
      <c r="A4134" s="988" t="s">
        <v>5433</v>
      </c>
      <c r="B4134" s="988">
        <v>2.0250119E7</v>
      </c>
      <c r="C4134" s="1063" t="s">
        <v>5166</v>
      </c>
      <c r="D4134" s="988">
        <v>1.0</v>
      </c>
      <c r="E4134" s="988">
        <v>1.0</v>
      </c>
    </row>
    <row r="4135">
      <c r="A4135" s="988" t="s">
        <v>5433</v>
      </c>
      <c r="B4135" s="988">
        <v>2.0250121E7</v>
      </c>
      <c r="C4135" s="988" t="s">
        <v>5286</v>
      </c>
      <c r="D4135" s="988">
        <v>1.0</v>
      </c>
      <c r="E4135" s="988">
        <v>1.0</v>
      </c>
    </row>
    <row r="4136">
      <c r="A4136" s="988" t="s">
        <v>5433</v>
      </c>
      <c r="B4136" s="988">
        <v>2.0250123E7</v>
      </c>
      <c r="C4136" s="988" t="s">
        <v>164</v>
      </c>
      <c r="D4136" s="988">
        <v>1.0</v>
      </c>
      <c r="E4136" s="988">
        <v>1.0</v>
      </c>
    </row>
    <row r="4137">
      <c r="A4137" s="988" t="s">
        <v>5433</v>
      </c>
      <c r="B4137" s="988">
        <v>2.0250126E7</v>
      </c>
      <c r="C4137" s="988" t="s">
        <v>164</v>
      </c>
      <c r="D4137" s="988">
        <v>1.0</v>
      </c>
      <c r="E4137" s="988">
        <v>1.0</v>
      </c>
    </row>
    <row r="4138">
      <c r="A4138" s="988" t="s">
        <v>5433</v>
      </c>
      <c r="B4138" s="988">
        <v>2.0250127E7</v>
      </c>
      <c r="C4138" s="988" t="s">
        <v>164</v>
      </c>
      <c r="D4138" s="988">
        <v>1.0</v>
      </c>
      <c r="E4138" s="988">
        <v>2.0</v>
      </c>
    </row>
    <row r="4139">
      <c r="A4139" s="988" t="s">
        <v>5433</v>
      </c>
      <c r="B4139" s="988">
        <v>2.0250129E7</v>
      </c>
      <c r="C4139" s="988" t="s">
        <v>164</v>
      </c>
      <c r="D4139" s="988">
        <v>1.0</v>
      </c>
      <c r="E4139" s="988">
        <v>1.0</v>
      </c>
    </row>
    <row r="4140">
      <c r="A4140" s="988" t="s">
        <v>5434</v>
      </c>
      <c r="B4140" s="988">
        <v>2.0250106E7</v>
      </c>
      <c r="C4140" s="988" t="s">
        <v>5286</v>
      </c>
      <c r="D4140" s="988">
        <v>1.0</v>
      </c>
      <c r="E4140" s="988">
        <v>1.0</v>
      </c>
    </row>
    <row r="4141">
      <c r="A4141" s="988" t="s">
        <v>5434</v>
      </c>
      <c r="B4141" s="988">
        <v>2.025011E7</v>
      </c>
      <c r="C4141" s="988" t="s">
        <v>5286</v>
      </c>
      <c r="D4141" s="988">
        <v>1.0</v>
      </c>
      <c r="E4141" s="988">
        <v>0.0</v>
      </c>
    </row>
    <row r="4142">
      <c r="A4142" s="988" t="s">
        <v>5434</v>
      </c>
      <c r="B4142" s="988">
        <v>2.0250115E7</v>
      </c>
      <c r="C4142" s="988" t="s">
        <v>164</v>
      </c>
      <c r="D4142" s="988">
        <v>1.0</v>
      </c>
      <c r="E4142" s="988">
        <v>1.0</v>
      </c>
    </row>
    <row r="4143">
      <c r="A4143" s="988" t="s">
        <v>5434</v>
      </c>
      <c r="B4143" s="988">
        <v>2.0250117E7</v>
      </c>
      <c r="C4143" s="988" t="s">
        <v>5286</v>
      </c>
      <c r="D4143" s="988">
        <v>1.0</v>
      </c>
      <c r="E4143" s="988">
        <v>1.0</v>
      </c>
    </row>
    <row r="4144">
      <c r="A4144" s="988" t="s">
        <v>5435</v>
      </c>
      <c r="B4144" s="988">
        <v>2.0250106E7</v>
      </c>
      <c r="C4144" s="988" t="s">
        <v>5286</v>
      </c>
      <c r="D4144" s="988">
        <v>1.0</v>
      </c>
      <c r="E4144" s="988">
        <v>1.0</v>
      </c>
    </row>
    <row r="4145">
      <c r="A4145" s="988" t="s">
        <v>5435</v>
      </c>
      <c r="B4145" s="988">
        <v>2.0250107E7</v>
      </c>
      <c r="C4145" s="988" t="s">
        <v>5286</v>
      </c>
      <c r="D4145" s="988">
        <v>1.0</v>
      </c>
      <c r="E4145" s="988">
        <v>1.0</v>
      </c>
    </row>
    <row r="4146">
      <c r="A4146" s="988" t="s">
        <v>5435</v>
      </c>
      <c r="B4146" s="988">
        <v>2.0250107E7</v>
      </c>
      <c r="C4146" s="988" t="s">
        <v>5194</v>
      </c>
      <c r="D4146" s="988">
        <v>1.0</v>
      </c>
      <c r="E4146" s="988">
        <v>0.0</v>
      </c>
    </row>
    <row r="4147">
      <c r="A4147" s="988" t="s">
        <v>5435</v>
      </c>
      <c r="B4147" s="988">
        <v>2.0250108E7</v>
      </c>
      <c r="C4147" s="988" t="s">
        <v>164</v>
      </c>
      <c r="D4147" s="988">
        <v>1.0</v>
      </c>
      <c r="E4147" s="988">
        <v>0.0</v>
      </c>
    </row>
    <row r="4148">
      <c r="A4148" s="988" t="s">
        <v>5435</v>
      </c>
      <c r="B4148" s="988">
        <v>2.0250109E7</v>
      </c>
      <c r="C4148" s="988" t="s">
        <v>5286</v>
      </c>
      <c r="D4148" s="988">
        <v>1.0</v>
      </c>
      <c r="E4148" s="988">
        <v>0.0</v>
      </c>
    </row>
    <row r="4149">
      <c r="A4149" s="988" t="s">
        <v>5435</v>
      </c>
      <c r="B4149" s="988">
        <v>2.025011E7</v>
      </c>
      <c r="C4149" s="988" t="s">
        <v>164</v>
      </c>
      <c r="D4149" s="988">
        <v>1.0</v>
      </c>
      <c r="E4149" s="988">
        <v>1.0</v>
      </c>
    </row>
    <row r="4150">
      <c r="A4150" s="988" t="s">
        <v>5435</v>
      </c>
      <c r="B4150" s="988">
        <v>2.0250113E7</v>
      </c>
      <c r="C4150" s="988" t="s">
        <v>5286</v>
      </c>
      <c r="D4150" s="988">
        <v>1.0</v>
      </c>
      <c r="E4150" s="988">
        <v>1.0</v>
      </c>
    </row>
    <row r="4151">
      <c r="A4151" s="988" t="s">
        <v>5435</v>
      </c>
      <c r="B4151" s="988">
        <v>2.0250117E7</v>
      </c>
      <c r="C4151" s="988" t="s">
        <v>5286</v>
      </c>
      <c r="D4151" s="988">
        <v>1.0</v>
      </c>
      <c r="E4151" s="988">
        <v>1.0</v>
      </c>
    </row>
    <row r="4152">
      <c r="A4152" s="988" t="s">
        <v>5435</v>
      </c>
      <c r="B4152" s="988">
        <v>2.0250121E7</v>
      </c>
      <c r="C4152" s="988" t="s">
        <v>164</v>
      </c>
      <c r="D4152" s="988">
        <v>1.0</v>
      </c>
      <c r="E4152" s="988">
        <v>1.0</v>
      </c>
    </row>
    <row r="4153">
      <c r="A4153" s="988" t="s">
        <v>5435</v>
      </c>
      <c r="B4153" s="988">
        <v>2.0250122E7</v>
      </c>
      <c r="C4153" s="988" t="s">
        <v>5286</v>
      </c>
      <c r="D4153" s="988">
        <v>1.0</v>
      </c>
      <c r="E4153" s="988">
        <v>0.0</v>
      </c>
    </row>
    <row r="4154">
      <c r="A4154" s="988" t="s">
        <v>5435</v>
      </c>
      <c r="B4154" s="988">
        <v>2.0250122E7</v>
      </c>
      <c r="C4154" s="988" t="s">
        <v>164</v>
      </c>
      <c r="D4154" s="988">
        <v>1.0</v>
      </c>
      <c r="E4154" s="988">
        <v>1.0</v>
      </c>
    </row>
    <row r="4155">
      <c r="A4155" s="988" t="s">
        <v>5435</v>
      </c>
      <c r="B4155" s="988">
        <v>2.0250122E7</v>
      </c>
      <c r="C4155" s="1063" t="s">
        <v>5254</v>
      </c>
      <c r="D4155" s="988">
        <v>1.0</v>
      </c>
      <c r="E4155" s="988">
        <v>1.0</v>
      </c>
    </row>
    <row r="4156">
      <c r="A4156" s="988" t="s">
        <v>5435</v>
      </c>
      <c r="B4156" s="988">
        <v>2.0250123E7</v>
      </c>
      <c r="C4156" s="988" t="s">
        <v>5194</v>
      </c>
      <c r="D4156" s="988">
        <v>1.0</v>
      </c>
      <c r="E4156" s="988">
        <v>1.0</v>
      </c>
    </row>
    <row r="4157">
      <c r="A4157" s="988" t="s">
        <v>5435</v>
      </c>
      <c r="B4157" s="988">
        <v>2.0250127E7</v>
      </c>
      <c r="C4157" s="988" t="s">
        <v>5286</v>
      </c>
      <c r="D4157" s="988">
        <v>1.0</v>
      </c>
      <c r="E4157" s="988">
        <v>1.0</v>
      </c>
    </row>
    <row r="4158">
      <c r="A4158" s="988" t="s">
        <v>5435</v>
      </c>
      <c r="B4158" s="988">
        <v>2.0250127E7</v>
      </c>
      <c r="C4158" s="988" t="s">
        <v>164</v>
      </c>
      <c r="D4158" s="988">
        <v>1.0</v>
      </c>
      <c r="E4158" s="988">
        <v>1.0</v>
      </c>
    </row>
    <row r="4159">
      <c r="A4159" s="988" t="s">
        <v>5435</v>
      </c>
      <c r="B4159" s="988">
        <v>2.0250128E7</v>
      </c>
      <c r="C4159" s="988" t="s">
        <v>5286</v>
      </c>
      <c r="D4159" s="988">
        <v>1.0</v>
      </c>
      <c r="E4159" s="988">
        <v>1.0</v>
      </c>
    </row>
    <row r="4160">
      <c r="A4160" s="988" t="s">
        <v>5435</v>
      </c>
      <c r="B4160" s="988">
        <v>2.025013E7</v>
      </c>
      <c r="C4160" s="988" t="s">
        <v>164</v>
      </c>
      <c r="D4160" s="988">
        <v>1.0</v>
      </c>
      <c r="E4160" s="988">
        <v>1.0</v>
      </c>
    </row>
    <row r="4161">
      <c r="A4161" s="988" t="s">
        <v>5435</v>
      </c>
      <c r="B4161" s="988">
        <v>2.0250212E7</v>
      </c>
      <c r="C4161" s="988" t="s">
        <v>164</v>
      </c>
      <c r="D4161" s="988">
        <v>1.0</v>
      </c>
      <c r="E4161" s="988">
        <v>0.0</v>
      </c>
    </row>
    <row r="4162">
      <c r="A4162" s="988" t="s">
        <v>5435</v>
      </c>
      <c r="B4162" s="988">
        <v>2.0250724E7</v>
      </c>
      <c r="C4162" s="988" t="s">
        <v>5286</v>
      </c>
      <c r="D4162" s="988">
        <v>1.0</v>
      </c>
      <c r="E4162" s="988">
        <v>0.0</v>
      </c>
    </row>
    <row r="4163">
      <c r="A4163" s="988" t="s">
        <v>5435</v>
      </c>
      <c r="B4163" s="988">
        <v>2.0250724E7</v>
      </c>
      <c r="C4163" s="988" t="s">
        <v>164</v>
      </c>
      <c r="D4163" s="988">
        <v>1.0</v>
      </c>
      <c r="E4163" s="988">
        <v>0.0</v>
      </c>
    </row>
    <row r="4164">
      <c r="A4164" s="988" t="s">
        <v>5436</v>
      </c>
      <c r="B4164" s="988">
        <v>2.0250106E7</v>
      </c>
      <c r="C4164" s="988" t="s">
        <v>5286</v>
      </c>
      <c r="D4164" s="988">
        <v>1.0</v>
      </c>
      <c r="E4164" s="988">
        <v>2.0</v>
      </c>
    </row>
    <row r="4165">
      <c r="A4165" s="988" t="s">
        <v>5436</v>
      </c>
      <c r="B4165" s="988">
        <v>2.0250107E7</v>
      </c>
      <c r="C4165" s="988" t="s">
        <v>5194</v>
      </c>
      <c r="D4165" s="988">
        <v>1.0</v>
      </c>
      <c r="E4165" s="988">
        <v>1.0</v>
      </c>
    </row>
    <row r="4166">
      <c r="A4166" s="988" t="s">
        <v>5436</v>
      </c>
      <c r="B4166" s="988">
        <v>2.0250108E7</v>
      </c>
      <c r="C4166" s="988" t="s">
        <v>164</v>
      </c>
      <c r="D4166" s="988">
        <v>1.0</v>
      </c>
      <c r="E4166" s="988">
        <v>1.0</v>
      </c>
    </row>
    <row r="4167">
      <c r="A4167" s="988" t="s">
        <v>5436</v>
      </c>
      <c r="B4167" s="988">
        <v>2.0250109E7</v>
      </c>
      <c r="C4167" s="988" t="s">
        <v>164</v>
      </c>
      <c r="D4167" s="988">
        <v>1.0</v>
      </c>
      <c r="E4167" s="988">
        <v>1.0</v>
      </c>
    </row>
    <row r="4168">
      <c r="A4168" s="988" t="s">
        <v>5436</v>
      </c>
      <c r="B4168" s="988">
        <v>2.025011E7</v>
      </c>
      <c r="C4168" s="988" t="s">
        <v>5286</v>
      </c>
      <c r="D4168" s="988">
        <v>1.0</v>
      </c>
      <c r="E4168" s="988">
        <v>2.0</v>
      </c>
    </row>
    <row r="4169">
      <c r="A4169" s="988" t="s">
        <v>5436</v>
      </c>
      <c r="B4169" s="988">
        <v>2.025011E7</v>
      </c>
      <c r="C4169" s="988" t="s">
        <v>164</v>
      </c>
      <c r="D4169" s="988">
        <v>1.0</v>
      </c>
      <c r="E4169" s="988">
        <v>3.0</v>
      </c>
    </row>
    <row r="4170">
      <c r="A4170" s="988" t="s">
        <v>5436</v>
      </c>
      <c r="B4170" s="988">
        <v>2.0250111E7</v>
      </c>
      <c r="C4170" s="988" t="s">
        <v>164</v>
      </c>
      <c r="D4170" s="988">
        <v>1.0</v>
      </c>
      <c r="E4170" s="988">
        <v>1.0</v>
      </c>
    </row>
    <row r="4171">
      <c r="A4171" s="988" t="s">
        <v>5436</v>
      </c>
      <c r="B4171" s="988">
        <v>2.0250113E7</v>
      </c>
      <c r="C4171" s="988" t="s">
        <v>5286</v>
      </c>
      <c r="D4171" s="988">
        <v>1.0</v>
      </c>
      <c r="E4171" s="988">
        <v>2.0</v>
      </c>
    </row>
    <row r="4172">
      <c r="A4172" s="988" t="s">
        <v>5436</v>
      </c>
      <c r="B4172" s="988">
        <v>2.0250115E7</v>
      </c>
      <c r="C4172" s="988" t="s">
        <v>164</v>
      </c>
      <c r="D4172" s="988">
        <v>1.0</v>
      </c>
      <c r="E4172" s="988">
        <v>1.0</v>
      </c>
    </row>
    <row r="4173">
      <c r="A4173" s="988" t="s">
        <v>5436</v>
      </c>
      <c r="B4173" s="988">
        <v>2.0250117E7</v>
      </c>
      <c r="C4173" s="988" t="s">
        <v>5286</v>
      </c>
      <c r="D4173" s="988">
        <v>1.0</v>
      </c>
      <c r="E4173" s="988">
        <v>1.0</v>
      </c>
    </row>
    <row r="4174">
      <c r="A4174" s="988" t="s">
        <v>5436</v>
      </c>
      <c r="B4174" s="988">
        <v>2.0250119E7</v>
      </c>
      <c r="C4174" s="988" t="s">
        <v>164</v>
      </c>
      <c r="D4174" s="988">
        <v>1.0</v>
      </c>
      <c r="E4174" s="988">
        <v>1.0</v>
      </c>
    </row>
    <row r="4175">
      <c r="A4175" s="988" t="s">
        <v>5436</v>
      </c>
      <c r="B4175" s="988">
        <v>2.0250119E7</v>
      </c>
      <c r="C4175" s="1063" t="s">
        <v>5166</v>
      </c>
      <c r="D4175" s="988">
        <v>1.0</v>
      </c>
      <c r="E4175" s="988">
        <v>1.0</v>
      </c>
    </row>
    <row r="4176">
      <c r="A4176" s="988" t="s">
        <v>5436</v>
      </c>
      <c r="B4176" s="988">
        <v>2.0250121E7</v>
      </c>
      <c r="C4176" s="988" t="s">
        <v>5286</v>
      </c>
      <c r="D4176" s="988">
        <v>1.0</v>
      </c>
      <c r="E4176" s="988">
        <v>1.0</v>
      </c>
    </row>
    <row r="4177">
      <c r="A4177" s="988" t="s">
        <v>5436</v>
      </c>
      <c r="B4177" s="988">
        <v>2.0250122E7</v>
      </c>
      <c r="C4177" s="988" t="s">
        <v>164</v>
      </c>
      <c r="D4177" s="988">
        <v>1.0</v>
      </c>
      <c r="E4177" s="988">
        <v>1.0</v>
      </c>
    </row>
    <row r="4178">
      <c r="A4178" s="988" t="s">
        <v>5436</v>
      </c>
      <c r="B4178" s="988">
        <v>2.0250123E7</v>
      </c>
      <c r="C4178" s="988" t="s">
        <v>164</v>
      </c>
      <c r="D4178" s="988">
        <v>1.0</v>
      </c>
      <c r="E4178" s="988">
        <v>1.0</v>
      </c>
    </row>
    <row r="4179">
      <c r="A4179" s="988" t="s">
        <v>5436</v>
      </c>
      <c r="B4179" s="988">
        <v>2.0250124E7</v>
      </c>
      <c r="C4179" s="988" t="s">
        <v>5286</v>
      </c>
      <c r="D4179" s="988">
        <v>1.0</v>
      </c>
      <c r="E4179" s="988">
        <v>2.0</v>
      </c>
    </row>
    <row r="4180">
      <c r="A4180" s="988" t="s">
        <v>5436</v>
      </c>
      <c r="B4180" s="988">
        <v>2.0250124E7</v>
      </c>
      <c r="C4180" s="988" t="s">
        <v>164</v>
      </c>
      <c r="D4180" s="988">
        <v>1.0</v>
      </c>
      <c r="E4180" s="988">
        <v>1.0</v>
      </c>
    </row>
    <row r="4181">
      <c r="A4181" s="988" t="s">
        <v>5436</v>
      </c>
      <c r="B4181" s="988">
        <v>2.0250127E7</v>
      </c>
      <c r="C4181" s="988" t="s">
        <v>164</v>
      </c>
      <c r="D4181" s="988">
        <v>1.0</v>
      </c>
      <c r="E4181" s="988">
        <v>1.0</v>
      </c>
    </row>
    <row r="4182">
      <c r="A4182" s="988" t="s">
        <v>5436</v>
      </c>
      <c r="B4182" s="988">
        <v>2.0250128E7</v>
      </c>
      <c r="C4182" s="988" t="s">
        <v>5286</v>
      </c>
      <c r="D4182" s="988">
        <v>1.0</v>
      </c>
      <c r="E4182" s="988">
        <v>1.0</v>
      </c>
    </row>
    <row r="4183">
      <c r="A4183" s="988" t="s">
        <v>5436</v>
      </c>
      <c r="B4183" s="988">
        <v>2.0250129E7</v>
      </c>
      <c r="C4183" s="988" t="s">
        <v>164</v>
      </c>
      <c r="D4183" s="988">
        <v>1.0</v>
      </c>
      <c r="E4183" s="988">
        <v>2.0</v>
      </c>
    </row>
    <row r="4184">
      <c r="A4184" s="988" t="s">
        <v>5436</v>
      </c>
      <c r="B4184" s="988">
        <v>2.0250212E7</v>
      </c>
      <c r="C4184" s="988" t="s">
        <v>164</v>
      </c>
      <c r="D4184" s="988">
        <v>1.0</v>
      </c>
      <c r="E4184" s="988">
        <v>0.0</v>
      </c>
    </row>
    <row r="4185">
      <c r="A4185" s="988" t="s">
        <v>5436</v>
      </c>
      <c r="B4185" s="988">
        <v>2.0250523E7</v>
      </c>
      <c r="C4185" s="988" t="s">
        <v>5286</v>
      </c>
      <c r="D4185" s="988">
        <v>1.0</v>
      </c>
      <c r="E4185" s="988">
        <v>0.0</v>
      </c>
    </row>
    <row r="4186">
      <c r="A4186" s="988" t="s">
        <v>5436</v>
      </c>
      <c r="B4186" s="988">
        <v>2.0250724E7</v>
      </c>
      <c r="C4186" s="988" t="s">
        <v>164</v>
      </c>
      <c r="D4186" s="988">
        <v>1.0</v>
      </c>
      <c r="E4186" s="988">
        <v>0.0</v>
      </c>
    </row>
    <row r="4187">
      <c r="A4187" s="988" t="s">
        <v>5436</v>
      </c>
      <c r="B4187" s="988">
        <v>2.0250724E7</v>
      </c>
      <c r="C4187" s="988" t="s">
        <v>5185</v>
      </c>
      <c r="D4187" s="988">
        <v>1.0</v>
      </c>
      <c r="E4187" s="988">
        <v>0.0</v>
      </c>
    </row>
    <row r="4188">
      <c r="A4188" s="988" t="s">
        <v>5437</v>
      </c>
      <c r="B4188" s="988">
        <v>2.0250101E7</v>
      </c>
      <c r="C4188" s="988" t="s">
        <v>164</v>
      </c>
      <c r="D4188" s="988">
        <v>1.0</v>
      </c>
      <c r="E4188" s="988">
        <v>0.0</v>
      </c>
    </row>
    <row r="4189">
      <c r="A4189" s="988" t="s">
        <v>5437</v>
      </c>
      <c r="B4189" s="988">
        <v>2.0250102E7</v>
      </c>
      <c r="C4189" s="988" t="s">
        <v>164</v>
      </c>
      <c r="D4189" s="988">
        <v>1.0</v>
      </c>
      <c r="E4189" s="988">
        <v>1.0</v>
      </c>
    </row>
    <row r="4190">
      <c r="A4190" s="988" t="s">
        <v>5437</v>
      </c>
      <c r="B4190" s="988">
        <v>2.0250102E7</v>
      </c>
      <c r="C4190" s="988" t="s">
        <v>5218</v>
      </c>
      <c r="D4190" s="988">
        <v>1.0</v>
      </c>
      <c r="E4190" s="988">
        <v>0.0</v>
      </c>
    </row>
    <row r="4191">
      <c r="A4191" s="988" t="s">
        <v>5437</v>
      </c>
      <c r="B4191" s="988">
        <v>2.0250103E7</v>
      </c>
      <c r="C4191" s="988" t="s">
        <v>5286</v>
      </c>
      <c r="D4191" s="988">
        <v>1.0</v>
      </c>
      <c r="E4191" s="988">
        <v>1.0</v>
      </c>
    </row>
    <row r="4192">
      <c r="A4192" s="988" t="s">
        <v>5437</v>
      </c>
      <c r="B4192" s="988">
        <v>2.0250103E7</v>
      </c>
      <c r="C4192" s="988" t="s">
        <v>5194</v>
      </c>
      <c r="D4192" s="988">
        <v>1.0</v>
      </c>
      <c r="E4192" s="988">
        <v>1.0</v>
      </c>
    </row>
    <row r="4193">
      <c r="A4193" s="988" t="s">
        <v>5437</v>
      </c>
      <c r="B4193" s="988">
        <v>2.0250104E7</v>
      </c>
      <c r="C4193" s="988" t="s">
        <v>5286</v>
      </c>
      <c r="D4193" s="988">
        <v>1.0</v>
      </c>
      <c r="E4193" s="988">
        <v>1.0</v>
      </c>
    </row>
    <row r="4194">
      <c r="A4194" s="988" t="s">
        <v>5437</v>
      </c>
      <c r="B4194" s="988">
        <v>2.0250105E7</v>
      </c>
      <c r="C4194" s="988" t="s">
        <v>5286</v>
      </c>
      <c r="D4194" s="988">
        <v>1.0</v>
      </c>
      <c r="E4194" s="988">
        <v>0.0</v>
      </c>
    </row>
    <row r="4195">
      <c r="A4195" s="988" t="s">
        <v>5437</v>
      </c>
      <c r="B4195" s="988">
        <v>2.0250106E7</v>
      </c>
      <c r="C4195" s="988" t="s">
        <v>5286</v>
      </c>
      <c r="D4195" s="988">
        <v>1.0</v>
      </c>
      <c r="E4195" s="988">
        <v>2.0</v>
      </c>
    </row>
    <row r="4196">
      <c r="A4196" s="988" t="s">
        <v>5437</v>
      </c>
      <c r="B4196" s="988">
        <v>2.0250106E7</v>
      </c>
      <c r="C4196" s="988" t="s">
        <v>5194</v>
      </c>
      <c r="D4196" s="988">
        <v>1.0</v>
      </c>
      <c r="E4196" s="988">
        <v>1.0</v>
      </c>
    </row>
    <row r="4197">
      <c r="A4197" s="988" t="s">
        <v>5437</v>
      </c>
      <c r="B4197" s="988">
        <v>2.0250106E7</v>
      </c>
      <c r="C4197" s="988" t="s">
        <v>164</v>
      </c>
      <c r="D4197" s="988">
        <v>1.0</v>
      </c>
      <c r="E4197" s="988">
        <v>1.0</v>
      </c>
    </row>
    <row r="4198">
      <c r="A4198" s="988" t="s">
        <v>5437</v>
      </c>
      <c r="B4198" s="988">
        <v>2.0250107E7</v>
      </c>
      <c r="C4198" s="988" t="s">
        <v>5194</v>
      </c>
      <c r="D4198" s="988">
        <v>1.0</v>
      </c>
      <c r="E4198" s="988">
        <v>1.0</v>
      </c>
    </row>
    <row r="4199">
      <c r="A4199" s="988" t="s">
        <v>5437</v>
      </c>
      <c r="B4199" s="988">
        <v>2.0250109E7</v>
      </c>
      <c r="C4199" s="988" t="s">
        <v>164</v>
      </c>
      <c r="D4199" s="988">
        <v>1.0</v>
      </c>
      <c r="E4199" s="988">
        <v>2.0</v>
      </c>
    </row>
    <row r="4200">
      <c r="A4200" s="988" t="s">
        <v>5437</v>
      </c>
      <c r="B4200" s="988">
        <v>2.025011E7</v>
      </c>
      <c r="C4200" s="988" t="s">
        <v>164</v>
      </c>
      <c r="D4200" s="988">
        <v>1.0</v>
      </c>
      <c r="E4200" s="988">
        <v>2.0</v>
      </c>
    </row>
    <row r="4201">
      <c r="A4201" s="988" t="s">
        <v>5437</v>
      </c>
      <c r="B4201" s="988">
        <v>2.0250111E7</v>
      </c>
      <c r="C4201" s="988" t="s">
        <v>5286</v>
      </c>
      <c r="D4201" s="988">
        <v>1.0</v>
      </c>
      <c r="E4201" s="988">
        <v>0.0</v>
      </c>
    </row>
    <row r="4202">
      <c r="A4202" s="988" t="s">
        <v>5437</v>
      </c>
      <c r="B4202" s="988">
        <v>2.0250113E7</v>
      </c>
      <c r="C4202" s="988" t="s">
        <v>164</v>
      </c>
      <c r="D4202" s="988">
        <v>1.0</v>
      </c>
      <c r="E4202" s="988">
        <v>0.0</v>
      </c>
    </row>
    <row r="4203">
      <c r="A4203" s="988" t="s">
        <v>5437</v>
      </c>
      <c r="B4203" s="988">
        <v>2.0250113E7</v>
      </c>
      <c r="C4203" s="1063" t="s">
        <v>5166</v>
      </c>
      <c r="D4203" s="988">
        <v>1.0</v>
      </c>
      <c r="E4203" s="988">
        <v>1.0</v>
      </c>
    </row>
    <row r="4204">
      <c r="A4204" s="988" t="s">
        <v>5437</v>
      </c>
      <c r="B4204" s="988">
        <v>2.0250114E7</v>
      </c>
      <c r="C4204" s="988" t="s">
        <v>164</v>
      </c>
      <c r="D4204" s="988">
        <v>1.0</v>
      </c>
      <c r="E4204" s="988">
        <v>1.0</v>
      </c>
    </row>
    <row r="4205">
      <c r="A4205" s="988" t="s">
        <v>5437</v>
      </c>
      <c r="B4205" s="988">
        <v>2.0250114E7</v>
      </c>
      <c r="C4205" s="1063" t="s">
        <v>5216</v>
      </c>
      <c r="D4205" s="988">
        <v>1.0</v>
      </c>
      <c r="E4205" s="988">
        <v>0.0</v>
      </c>
    </row>
    <row r="4206">
      <c r="A4206" s="988" t="s">
        <v>5437</v>
      </c>
      <c r="B4206" s="988">
        <v>2.0250115E7</v>
      </c>
      <c r="C4206" s="988" t="s">
        <v>5286</v>
      </c>
      <c r="D4206" s="988">
        <v>1.0</v>
      </c>
      <c r="E4206" s="988">
        <v>1.0</v>
      </c>
    </row>
    <row r="4207">
      <c r="A4207" s="988" t="s">
        <v>5437</v>
      </c>
      <c r="B4207" s="988">
        <v>2.0250115E7</v>
      </c>
      <c r="C4207" s="988" t="s">
        <v>164</v>
      </c>
      <c r="D4207" s="988">
        <v>1.0</v>
      </c>
      <c r="E4207" s="988">
        <v>0.0</v>
      </c>
    </row>
    <row r="4208">
      <c r="A4208" s="988" t="s">
        <v>5437</v>
      </c>
      <c r="B4208" s="988">
        <v>2.0250117E7</v>
      </c>
      <c r="C4208" s="988" t="s">
        <v>5286</v>
      </c>
      <c r="D4208" s="988">
        <v>1.0</v>
      </c>
      <c r="E4208" s="988">
        <v>1.0</v>
      </c>
    </row>
    <row r="4209">
      <c r="A4209" s="988" t="s">
        <v>5437</v>
      </c>
      <c r="B4209" s="988">
        <v>2.0250117E7</v>
      </c>
      <c r="C4209" s="988" t="s">
        <v>164</v>
      </c>
      <c r="D4209" s="988">
        <v>1.0</v>
      </c>
      <c r="E4209" s="988">
        <v>1.0</v>
      </c>
    </row>
    <row r="4210">
      <c r="A4210" s="988" t="s">
        <v>5437</v>
      </c>
      <c r="B4210" s="988">
        <v>2.0250118E7</v>
      </c>
      <c r="C4210" s="988" t="s">
        <v>5286</v>
      </c>
      <c r="D4210" s="988">
        <v>1.0</v>
      </c>
      <c r="E4210" s="988">
        <v>1.0</v>
      </c>
    </row>
    <row r="4211">
      <c r="A4211" s="988" t="s">
        <v>5437</v>
      </c>
      <c r="B4211" s="988">
        <v>2.0250118E7</v>
      </c>
      <c r="C4211" s="988" t="s">
        <v>164</v>
      </c>
      <c r="D4211" s="988">
        <v>1.0</v>
      </c>
      <c r="E4211" s="988">
        <v>1.0</v>
      </c>
    </row>
    <row r="4212">
      <c r="A4212" s="988" t="s">
        <v>5437</v>
      </c>
      <c r="B4212" s="988">
        <v>2.0250122E7</v>
      </c>
      <c r="C4212" s="988" t="s">
        <v>164</v>
      </c>
      <c r="D4212" s="988">
        <v>1.0</v>
      </c>
      <c r="E4212" s="988">
        <v>1.0</v>
      </c>
    </row>
    <row r="4213">
      <c r="A4213" s="988" t="s">
        <v>5437</v>
      </c>
      <c r="B4213" s="988">
        <v>2.0250122E7</v>
      </c>
      <c r="C4213" s="988" t="s">
        <v>5218</v>
      </c>
      <c r="D4213" s="988">
        <v>1.0</v>
      </c>
      <c r="E4213" s="988">
        <v>0.0</v>
      </c>
    </row>
    <row r="4214">
      <c r="A4214" s="988" t="s">
        <v>5437</v>
      </c>
      <c r="B4214" s="988">
        <v>2.0250123E7</v>
      </c>
      <c r="C4214" s="988" t="s">
        <v>5286</v>
      </c>
      <c r="D4214" s="988">
        <v>1.0</v>
      </c>
      <c r="E4214" s="988">
        <v>1.0</v>
      </c>
    </row>
    <row r="4215">
      <c r="A4215" s="988" t="s">
        <v>5437</v>
      </c>
      <c r="B4215" s="988">
        <v>2.0250123E7</v>
      </c>
      <c r="C4215" s="988" t="s">
        <v>164</v>
      </c>
      <c r="D4215" s="988">
        <v>1.0</v>
      </c>
      <c r="E4215" s="988">
        <v>2.0</v>
      </c>
    </row>
    <row r="4216">
      <c r="A4216" s="988" t="s">
        <v>5437</v>
      </c>
      <c r="B4216" s="988">
        <v>2.0250123E7</v>
      </c>
      <c r="C4216" s="1063" t="s">
        <v>5166</v>
      </c>
      <c r="D4216" s="988">
        <v>1.0</v>
      </c>
      <c r="E4216" s="988">
        <v>1.0</v>
      </c>
    </row>
    <row r="4217">
      <c r="A4217" s="988" t="s">
        <v>5437</v>
      </c>
      <c r="B4217" s="988">
        <v>2.0250123E7</v>
      </c>
      <c r="C4217" s="988" t="s">
        <v>5218</v>
      </c>
      <c r="D4217" s="988">
        <v>1.0</v>
      </c>
      <c r="E4217" s="988">
        <v>1.0</v>
      </c>
    </row>
    <row r="4218">
      <c r="A4218" s="988" t="s">
        <v>5437</v>
      </c>
      <c r="B4218" s="988">
        <v>2.0250124E7</v>
      </c>
      <c r="C4218" s="988" t="s">
        <v>5286</v>
      </c>
      <c r="D4218" s="988">
        <v>1.0</v>
      </c>
      <c r="E4218" s="988">
        <v>1.0</v>
      </c>
    </row>
    <row r="4219">
      <c r="A4219" s="988" t="s">
        <v>5437</v>
      </c>
      <c r="B4219" s="988">
        <v>2.0250124E7</v>
      </c>
      <c r="C4219" s="988" t="s">
        <v>164</v>
      </c>
      <c r="D4219" s="988">
        <v>1.0</v>
      </c>
      <c r="E4219" s="988">
        <v>1.0</v>
      </c>
    </row>
    <row r="4220">
      <c r="A4220" s="988" t="s">
        <v>5437</v>
      </c>
      <c r="B4220" s="988">
        <v>2.0250126E7</v>
      </c>
      <c r="C4220" s="988" t="s">
        <v>5286</v>
      </c>
      <c r="D4220" s="988">
        <v>1.0</v>
      </c>
      <c r="E4220" s="988">
        <v>1.0</v>
      </c>
    </row>
    <row r="4221">
      <c r="A4221" s="988" t="s">
        <v>5437</v>
      </c>
      <c r="B4221" s="988">
        <v>2.0250127E7</v>
      </c>
      <c r="C4221" s="1063" t="s">
        <v>5267</v>
      </c>
      <c r="D4221" s="988">
        <v>1.0</v>
      </c>
      <c r="E4221" s="988">
        <v>0.0</v>
      </c>
    </row>
    <row r="4222">
      <c r="A4222" s="988" t="s">
        <v>5437</v>
      </c>
      <c r="B4222" s="988">
        <v>2.0250128E7</v>
      </c>
      <c r="C4222" s="988" t="s">
        <v>5286</v>
      </c>
      <c r="D4222" s="988">
        <v>1.0</v>
      </c>
      <c r="E4222" s="988">
        <v>2.0</v>
      </c>
    </row>
    <row r="4223">
      <c r="A4223" s="988" t="s">
        <v>5437</v>
      </c>
      <c r="B4223" s="988">
        <v>2.0250128E7</v>
      </c>
      <c r="C4223" s="988" t="s">
        <v>164</v>
      </c>
      <c r="D4223" s="988">
        <v>1.0</v>
      </c>
      <c r="E4223" s="988">
        <v>1.0</v>
      </c>
    </row>
    <row r="4224">
      <c r="A4224" s="988" t="s">
        <v>5437</v>
      </c>
      <c r="B4224" s="988">
        <v>2.0250129E7</v>
      </c>
      <c r="C4224" s="988" t="s">
        <v>5286</v>
      </c>
      <c r="D4224" s="988">
        <v>1.0</v>
      </c>
      <c r="E4224" s="988">
        <v>1.0</v>
      </c>
    </row>
    <row r="4225">
      <c r="A4225" s="988" t="s">
        <v>5437</v>
      </c>
      <c r="B4225" s="988">
        <v>2.0250129E7</v>
      </c>
      <c r="C4225" s="988" t="s">
        <v>5218</v>
      </c>
      <c r="D4225" s="988">
        <v>1.0</v>
      </c>
      <c r="E4225" s="988">
        <v>0.0</v>
      </c>
    </row>
    <row r="4226">
      <c r="A4226" s="988" t="s">
        <v>5437</v>
      </c>
      <c r="B4226" s="988">
        <v>2.025013E7</v>
      </c>
      <c r="C4226" s="988" t="s">
        <v>164</v>
      </c>
      <c r="D4226" s="988">
        <v>1.0</v>
      </c>
      <c r="E4226" s="988">
        <v>1.0</v>
      </c>
    </row>
    <row r="4227">
      <c r="A4227" s="988" t="s">
        <v>5437</v>
      </c>
      <c r="B4227" s="988">
        <v>2.0250131E7</v>
      </c>
      <c r="C4227" s="988" t="s">
        <v>164</v>
      </c>
      <c r="D4227" s="988">
        <v>1.0</v>
      </c>
      <c r="E4227" s="988">
        <v>2.0</v>
      </c>
    </row>
    <row r="4228">
      <c r="A4228" s="988" t="s">
        <v>5437</v>
      </c>
      <c r="B4228" s="988">
        <v>2.0250212E7</v>
      </c>
      <c r="C4228" s="988" t="s">
        <v>5286</v>
      </c>
      <c r="D4228" s="988">
        <v>1.0</v>
      </c>
      <c r="E4228" s="988">
        <v>0.0</v>
      </c>
    </row>
    <row r="4229">
      <c r="A4229" s="988" t="s">
        <v>5438</v>
      </c>
      <c r="B4229" s="988">
        <v>2.0250105E7</v>
      </c>
      <c r="C4229" s="988" t="s">
        <v>5286</v>
      </c>
      <c r="D4229" s="988">
        <v>1.0</v>
      </c>
      <c r="E4229" s="988">
        <v>0.0</v>
      </c>
    </row>
    <row r="4230">
      <c r="A4230" s="988" t="s">
        <v>5438</v>
      </c>
      <c r="B4230" s="988">
        <v>2.0250106E7</v>
      </c>
      <c r="C4230" s="988" t="s">
        <v>5286</v>
      </c>
      <c r="D4230" s="988">
        <v>1.0</v>
      </c>
      <c r="E4230" s="988">
        <v>2.0</v>
      </c>
    </row>
    <row r="4231">
      <c r="A4231" s="988" t="s">
        <v>5438</v>
      </c>
      <c r="B4231" s="988">
        <v>2.0250107E7</v>
      </c>
      <c r="C4231" s="988" t="s">
        <v>5286</v>
      </c>
      <c r="D4231" s="988">
        <v>1.0</v>
      </c>
      <c r="E4231" s="988">
        <v>2.0</v>
      </c>
    </row>
    <row r="4232">
      <c r="A4232" s="988" t="s">
        <v>5438</v>
      </c>
      <c r="B4232" s="988">
        <v>2.0250107E7</v>
      </c>
      <c r="C4232" s="988" t="s">
        <v>164</v>
      </c>
      <c r="D4232" s="988">
        <v>1.0</v>
      </c>
      <c r="E4232" s="988">
        <v>0.0</v>
      </c>
    </row>
    <row r="4233">
      <c r="A4233" s="988" t="s">
        <v>5438</v>
      </c>
      <c r="B4233" s="988">
        <v>2.0250109E7</v>
      </c>
      <c r="C4233" s="1063" t="s">
        <v>5216</v>
      </c>
      <c r="D4233" s="988">
        <v>1.0</v>
      </c>
      <c r="E4233" s="988">
        <v>0.0</v>
      </c>
    </row>
    <row r="4234">
      <c r="A4234" s="988" t="s">
        <v>5438</v>
      </c>
      <c r="B4234" s="988">
        <v>2.025011E7</v>
      </c>
      <c r="C4234" s="988" t="s">
        <v>5286</v>
      </c>
      <c r="D4234" s="988">
        <v>1.0</v>
      </c>
      <c r="E4234" s="988">
        <v>1.0</v>
      </c>
    </row>
    <row r="4235">
      <c r="A4235" s="988" t="s">
        <v>5438</v>
      </c>
      <c r="B4235" s="988">
        <v>2.0250111E7</v>
      </c>
      <c r="C4235" s="988" t="s">
        <v>164</v>
      </c>
      <c r="D4235" s="988">
        <v>1.0</v>
      </c>
      <c r="E4235" s="988">
        <v>1.0</v>
      </c>
    </row>
    <row r="4236">
      <c r="A4236" s="988" t="s">
        <v>5438</v>
      </c>
      <c r="B4236" s="988">
        <v>2.0250114E7</v>
      </c>
      <c r="C4236" s="988" t="s">
        <v>164</v>
      </c>
      <c r="D4236" s="988">
        <v>1.0</v>
      </c>
      <c r="E4236" s="988">
        <v>0.0</v>
      </c>
    </row>
    <row r="4237">
      <c r="A4237" s="988" t="s">
        <v>5438</v>
      </c>
      <c r="B4237" s="988">
        <v>2.0250116E7</v>
      </c>
      <c r="C4237" s="988" t="s">
        <v>5286</v>
      </c>
      <c r="D4237" s="988">
        <v>1.0</v>
      </c>
      <c r="E4237" s="988">
        <v>1.0</v>
      </c>
    </row>
    <row r="4238">
      <c r="A4238" s="988" t="s">
        <v>5438</v>
      </c>
      <c r="B4238" s="988">
        <v>2.0250117E7</v>
      </c>
      <c r="C4238" s="1063" t="s">
        <v>5216</v>
      </c>
      <c r="D4238" s="988">
        <v>1.0</v>
      </c>
      <c r="E4238" s="988">
        <v>0.0</v>
      </c>
    </row>
    <row r="4239">
      <c r="A4239" s="988" t="s">
        <v>5438</v>
      </c>
      <c r="B4239" s="988">
        <v>2.0250119E7</v>
      </c>
      <c r="C4239" s="988" t="s">
        <v>5286</v>
      </c>
      <c r="D4239" s="988">
        <v>1.0</v>
      </c>
      <c r="E4239" s="988">
        <v>1.0</v>
      </c>
    </row>
    <row r="4240">
      <c r="A4240" s="988" t="s">
        <v>5438</v>
      </c>
      <c r="B4240" s="988">
        <v>2.0250119E7</v>
      </c>
      <c r="C4240" s="988" t="s">
        <v>164</v>
      </c>
      <c r="D4240" s="988">
        <v>1.0</v>
      </c>
      <c r="E4240" s="988">
        <v>1.0</v>
      </c>
    </row>
    <row r="4241">
      <c r="A4241" s="988" t="s">
        <v>5438</v>
      </c>
      <c r="B4241" s="988">
        <v>2.025012E7</v>
      </c>
      <c r="C4241" s="988" t="s">
        <v>5286</v>
      </c>
      <c r="D4241" s="988">
        <v>1.0</v>
      </c>
      <c r="E4241" s="988">
        <v>1.0</v>
      </c>
    </row>
    <row r="4242">
      <c r="A4242" s="988" t="s">
        <v>5438</v>
      </c>
      <c r="B4242" s="988">
        <v>2.025012E7</v>
      </c>
      <c r="C4242" s="988" t="s">
        <v>164</v>
      </c>
      <c r="D4242" s="988">
        <v>1.0</v>
      </c>
      <c r="E4242" s="988">
        <v>1.0</v>
      </c>
    </row>
    <row r="4243">
      <c r="A4243" s="988" t="s">
        <v>5438</v>
      </c>
      <c r="B4243" s="988">
        <v>2.025012E7</v>
      </c>
      <c r="C4243" s="988" t="s">
        <v>5206</v>
      </c>
      <c r="D4243" s="988">
        <v>1.0</v>
      </c>
      <c r="E4243" s="988">
        <v>1.0</v>
      </c>
    </row>
    <row r="4244">
      <c r="A4244" s="988" t="s">
        <v>5438</v>
      </c>
      <c r="B4244" s="988">
        <v>2.0250121E7</v>
      </c>
      <c r="C4244" s="988" t="s">
        <v>5286</v>
      </c>
      <c r="D4244" s="988">
        <v>1.0</v>
      </c>
      <c r="E4244" s="988">
        <v>1.0</v>
      </c>
    </row>
    <row r="4245">
      <c r="A4245" s="988" t="s">
        <v>5438</v>
      </c>
      <c r="B4245" s="988">
        <v>2.0250125E7</v>
      </c>
      <c r="C4245" s="988" t="s">
        <v>164</v>
      </c>
      <c r="D4245" s="988">
        <v>1.0</v>
      </c>
      <c r="E4245" s="988">
        <v>1.0</v>
      </c>
    </row>
    <row r="4246">
      <c r="A4246" s="988" t="s">
        <v>5438</v>
      </c>
      <c r="B4246" s="988">
        <v>2.0250126E7</v>
      </c>
      <c r="C4246" s="988" t="s">
        <v>164</v>
      </c>
      <c r="D4246" s="988">
        <v>1.0</v>
      </c>
      <c r="E4246" s="988">
        <v>1.0</v>
      </c>
    </row>
    <row r="4247">
      <c r="A4247" s="988" t="s">
        <v>5438</v>
      </c>
      <c r="B4247" s="988">
        <v>2.0250127E7</v>
      </c>
      <c r="C4247" s="988" t="s">
        <v>5286</v>
      </c>
      <c r="D4247" s="988">
        <v>1.0</v>
      </c>
      <c r="E4247" s="988">
        <v>2.0</v>
      </c>
    </row>
    <row r="4248">
      <c r="A4248" s="988" t="s">
        <v>5438</v>
      </c>
      <c r="B4248" s="988">
        <v>2.0250127E7</v>
      </c>
      <c r="C4248" s="988" t="s">
        <v>164</v>
      </c>
      <c r="D4248" s="988">
        <v>1.0</v>
      </c>
      <c r="E4248" s="988">
        <v>1.0</v>
      </c>
    </row>
    <row r="4249">
      <c r="A4249" s="988" t="s">
        <v>5438</v>
      </c>
      <c r="B4249" s="988">
        <v>2.0250129E7</v>
      </c>
      <c r="C4249" s="988" t="s">
        <v>5286</v>
      </c>
      <c r="D4249" s="988">
        <v>1.0</v>
      </c>
      <c r="E4249" s="988">
        <v>1.0</v>
      </c>
    </row>
    <row r="4250">
      <c r="A4250" s="988" t="s">
        <v>5438</v>
      </c>
      <c r="B4250" s="988">
        <v>2.025013E7</v>
      </c>
      <c r="C4250" s="988" t="s">
        <v>5286</v>
      </c>
      <c r="D4250" s="988">
        <v>1.0</v>
      </c>
      <c r="E4250" s="988">
        <v>0.0</v>
      </c>
    </row>
    <row r="4251">
      <c r="A4251" s="988" t="s">
        <v>5438</v>
      </c>
      <c r="B4251" s="988">
        <v>2.025013E7</v>
      </c>
      <c r="C4251" s="988" t="s">
        <v>164</v>
      </c>
      <c r="D4251" s="988">
        <v>1.0</v>
      </c>
      <c r="E4251" s="988">
        <v>0.0</v>
      </c>
    </row>
    <row r="4252">
      <c r="A4252" s="988" t="s">
        <v>5438</v>
      </c>
      <c r="B4252" s="988">
        <v>2.0250211E7</v>
      </c>
      <c r="C4252" s="988" t="s">
        <v>5286</v>
      </c>
      <c r="D4252" s="988">
        <v>1.0</v>
      </c>
      <c r="E4252" s="988">
        <v>0.0</v>
      </c>
    </row>
    <row r="4253">
      <c r="A4253" s="988" t="s">
        <v>5439</v>
      </c>
      <c r="B4253" s="988">
        <v>2.0250104E7</v>
      </c>
      <c r="C4253" s="988" t="s">
        <v>164</v>
      </c>
      <c r="D4253" s="988">
        <v>1.0</v>
      </c>
      <c r="E4253" s="988">
        <v>1.0</v>
      </c>
    </row>
    <row r="4254">
      <c r="A4254" s="988" t="s">
        <v>5439</v>
      </c>
      <c r="B4254" s="988">
        <v>2.0250106E7</v>
      </c>
      <c r="C4254" s="988" t="s">
        <v>5286</v>
      </c>
      <c r="D4254" s="988">
        <v>1.0</v>
      </c>
      <c r="E4254" s="988">
        <v>2.0</v>
      </c>
    </row>
    <row r="4255">
      <c r="A4255" s="988" t="s">
        <v>5439</v>
      </c>
      <c r="B4255" s="988">
        <v>2.0250108E7</v>
      </c>
      <c r="C4255" s="988" t="s">
        <v>164</v>
      </c>
      <c r="D4255" s="988">
        <v>1.0</v>
      </c>
      <c r="E4255" s="988">
        <v>0.0</v>
      </c>
    </row>
    <row r="4256">
      <c r="A4256" s="988" t="s">
        <v>5439</v>
      </c>
      <c r="B4256" s="988">
        <v>2.025011E7</v>
      </c>
      <c r="C4256" s="988" t="s">
        <v>5286</v>
      </c>
      <c r="D4256" s="988">
        <v>1.0</v>
      </c>
      <c r="E4256" s="988">
        <v>1.0</v>
      </c>
    </row>
    <row r="4257">
      <c r="A4257" s="988" t="s">
        <v>5439</v>
      </c>
      <c r="B4257" s="988">
        <v>2.025011E7</v>
      </c>
      <c r="C4257" s="988" t="s">
        <v>164</v>
      </c>
      <c r="D4257" s="988">
        <v>1.0</v>
      </c>
      <c r="E4257" s="988">
        <v>2.0</v>
      </c>
    </row>
    <row r="4258">
      <c r="A4258" s="988" t="s">
        <v>5439</v>
      </c>
      <c r="B4258" s="988">
        <v>2.0250111E7</v>
      </c>
      <c r="C4258" s="988" t="s">
        <v>5286</v>
      </c>
      <c r="D4258" s="988">
        <v>1.0</v>
      </c>
      <c r="E4258" s="988">
        <v>0.0</v>
      </c>
    </row>
    <row r="4259">
      <c r="A4259" s="988" t="s">
        <v>5439</v>
      </c>
      <c r="B4259" s="988">
        <v>2.0250113E7</v>
      </c>
      <c r="C4259" s="988" t="s">
        <v>5286</v>
      </c>
      <c r="D4259" s="988">
        <v>1.0</v>
      </c>
      <c r="E4259" s="988">
        <v>0.0</v>
      </c>
    </row>
    <row r="4260">
      <c r="A4260" s="988" t="s">
        <v>5439</v>
      </c>
      <c r="B4260" s="988">
        <v>2.0250114E7</v>
      </c>
      <c r="C4260" s="988" t="s">
        <v>164</v>
      </c>
      <c r="D4260" s="988">
        <v>1.0</v>
      </c>
      <c r="E4260" s="988">
        <v>0.0</v>
      </c>
    </row>
    <row r="4261">
      <c r="A4261" s="988" t="s">
        <v>5439</v>
      </c>
      <c r="B4261" s="988">
        <v>2.0250116E7</v>
      </c>
      <c r="C4261" s="988" t="s">
        <v>164</v>
      </c>
      <c r="D4261" s="988">
        <v>1.0</v>
      </c>
      <c r="E4261" s="988">
        <v>1.0</v>
      </c>
    </row>
    <row r="4262">
      <c r="A4262" s="988" t="s">
        <v>5439</v>
      </c>
      <c r="B4262" s="988">
        <v>2.0250118E7</v>
      </c>
      <c r="C4262" s="988" t="s">
        <v>164</v>
      </c>
      <c r="D4262" s="988">
        <v>1.0</v>
      </c>
      <c r="E4262" s="988">
        <v>0.0</v>
      </c>
    </row>
    <row r="4263">
      <c r="A4263" s="988" t="s">
        <v>5439</v>
      </c>
      <c r="B4263" s="988">
        <v>2.0250119E7</v>
      </c>
      <c r="C4263" s="988" t="s">
        <v>5286</v>
      </c>
      <c r="D4263" s="988">
        <v>1.0</v>
      </c>
      <c r="E4263" s="988">
        <v>1.0</v>
      </c>
    </row>
    <row r="4264">
      <c r="A4264" s="988" t="s">
        <v>5439</v>
      </c>
      <c r="B4264" s="988">
        <v>2.0250121E7</v>
      </c>
      <c r="C4264" s="988" t="s">
        <v>5286</v>
      </c>
      <c r="D4264" s="988">
        <v>1.0</v>
      </c>
      <c r="E4264" s="988">
        <v>2.0</v>
      </c>
    </row>
    <row r="4265">
      <c r="A4265" s="988" t="s">
        <v>5439</v>
      </c>
      <c r="B4265" s="988">
        <v>2.0250121E7</v>
      </c>
      <c r="C4265" s="988" t="s">
        <v>164</v>
      </c>
      <c r="D4265" s="988">
        <v>1.0</v>
      </c>
      <c r="E4265" s="988">
        <v>1.0</v>
      </c>
    </row>
    <row r="4266">
      <c r="A4266" s="988" t="s">
        <v>5439</v>
      </c>
      <c r="B4266" s="988">
        <v>2.0250121E7</v>
      </c>
      <c r="C4266" s="1063" t="s">
        <v>5165</v>
      </c>
      <c r="D4266" s="988">
        <v>1.0</v>
      </c>
      <c r="E4266" s="988">
        <v>1.0</v>
      </c>
    </row>
    <row r="4267">
      <c r="A4267" s="988" t="s">
        <v>5439</v>
      </c>
      <c r="B4267" s="988">
        <v>2.0250122E7</v>
      </c>
      <c r="C4267" s="988" t="s">
        <v>5194</v>
      </c>
      <c r="D4267" s="988">
        <v>1.0</v>
      </c>
      <c r="E4267" s="988">
        <v>1.0</v>
      </c>
    </row>
    <row r="4268">
      <c r="A4268" s="988" t="s">
        <v>5439</v>
      </c>
      <c r="B4268" s="988">
        <v>2.0250123E7</v>
      </c>
      <c r="C4268" s="988" t="s">
        <v>164</v>
      </c>
      <c r="D4268" s="988">
        <v>1.0</v>
      </c>
      <c r="E4268" s="988">
        <v>1.0</v>
      </c>
    </row>
    <row r="4269">
      <c r="A4269" s="988" t="s">
        <v>5439</v>
      </c>
      <c r="B4269" s="988">
        <v>2.0250125E7</v>
      </c>
      <c r="C4269" s="988" t="s">
        <v>164</v>
      </c>
      <c r="D4269" s="988">
        <v>1.0</v>
      </c>
      <c r="E4269" s="988">
        <v>2.0</v>
      </c>
    </row>
    <row r="4270">
      <c r="A4270" s="988" t="s">
        <v>5439</v>
      </c>
      <c r="B4270" s="988">
        <v>2.0250126E7</v>
      </c>
      <c r="C4270" s="988" t="s">
        <v>164</v>
      </c>
      <c r="D4270" s="988">
        <v>1.0</v>
      </c>
      <c r="E4270" s="988">
        <v>1.0</v>
      </c>
    </row>
    <row r="4271">
      <c r="A4271" s="988" t="s">
        <v>5439</v>
      </c>
      <c r="B4271" s="988">
        <v>2.0250128E7</v>
      </c>
      <c r="C4271" s="988" t="s">
        <v>5286</v>
      </c>
      <c r="D4271" s="988">
        <v>1.0</v>
      </c>
      <c r="E4271" s="988">
        <v>1.0</v>
      </c>
    </row>
    <row r="4272">
      <c r="A4272" s="988" t="s">
        <v>5439</v>
      </c>
      <c r="B4272" s="988">
        <v>2.0250211E7</v>
      </c>
      <c r="C4272" s="988" t="s">
        <v>5286</v>
      </c>
      <c r="D4272" s="988">
        <v>1.0</v>
      </c>
      <c r="E4272" s="988">
        <v>0.0</v>
      </c>
    </row>
    <row r="4273">
      <c r="A4273" s="988" t="s">
        <v>5439</v>
      </c>
      <c r="B4273" s="988">
        <v>2.0250523E7</v>
      </c>
      <c r="C4273" s="988" t="s">
        <v>5286</v>
      </c>
      <c r="D4273" s="988">
        <v>1.0</v>
      </c>
      <c r="E4273" s="988">
        <v>0.0</v>
      </c>
    </row>
    <row r="4274">
      <c r="A4274" s="988" t="s">
        <v>5440</v>
      </c>
      <c r="B4274" s="988">
        <v>2.0250116E7</v>
      </c>
      <c r="C4274" s="988" t="s">
        <v>164</v>
      </c>
      <c r="D4274" s="988">
        <v>1.0</v>
      </c>
      <c r="E4274" s="988">
        <v>1.0</v>
      </c>
    </row>
    <row r="4275">
      <c r="A4275" s="988" t="s">
        <v>5440</v>
      </c>
      <c r="B4275" s="988">
        <v>2.0250126E7</v>
      </c>
      <c r="C4275" s="988" t="s">
        <v>164</v>
      </c>
      <c r="D4275" s="988">
        <v>1.0</v>
      </c>
      <c r="E4275" s="988">
        <v>1.0</v>
      </c>
    </row>
    <row r="4276">
      <c r="A4276" s="988" t="s">
        <v>5440</v>
      </c>
      <c r="B4276" s="988">
        <v>2.0250127E7</v>
      </c>
      <c r="C4276" s="988" t="s">
        <v>5286</v>
      </c>
      <c r="D4276" s="988">
        <v>1.0</v>
      </c>
      <c r="E4276" s="988">
        <v>1.0</v>
      </c>
    </row>
    <row r="4277">
      <c r="A4277" s="988" t="s">
        <v>5440</v>
      </c>
      <c r="B4277" s="988">
        <v>2.0250128E7</v>
      </c>
      <c r="C4277" s="988" t="s">
        <v>5286</v>
      </c>
      <c r="D4277" s="988">
        <v>1.0</v>
      </c>
      <c r="E4277" s="988">
        <v>1.0</v>
      </c>
    </row>
    <row r="4278">
      <c r="A4278" s="988" t="s">
        <v>5440</v>
      </c>
      <c r="B4278" s="988">
        <v>2.0250128E7</v>
      </c>
      <c r="C4278" s="988" t="s">
        <v>164</v>
      </c>
      <c r="D4278" s="988">
        <v>1.0</v>
      </c>
      <c r="E4278" s="988">
        <v>1.0</v>
      </c>
    </row>
    <row r="4279">
      <c r="A4279" s="988" t="s">
        <v>5441</v>
      </c>
      <c r="B4279" s="988">
        <v>2.0250102E7</v>
      </c>
      <c r="C4279" s="988" t="s">
        <v>5286</v>
      </c>
      <c r="D4279" s="988">
        <v>1.0</v>
      </c>
      <c r="E4279" s="988">
        <v>0.0</v>
      </c>
    </row>
    <row r="4280">
      <c r="A4280" s="988" t="s">
        <v>5441</v>
      </c>
      <c r="B4280" s="988">
        <v>2.0250102E7</v>
      </c>
      <c r="C4280" s="988" t="s">
        <v>164</v>
      </c>
      <c r="D4280" s="988">
        <v>1.0</v>
      </c>
      <c r="E4280" s="988">
        <v>1.0</v>
      </c>
    </row>
    <row r="4281">
      <c r="A4281" s="988" t="s">
        <v>5441</v>
      </c>
      <c r="B4281" s="988">
        <v>2.0250104E7</v>
      </c>
      <c r="C4281" s="988" t="s">
        <v>164</v>
      </c>
      <c r="D4281" s="988">
        <v>1.0</v>
      </c>
      <c r="E4281" s="988">
        <v>1.0</v>
      </c>
    </row>
    <row r="4282">
      <c r="A4282" s="988" t="s">
        <v>5441</v>
      </c>
      <c r="B4282" s="988">
        <v>2.0250106E7</v>
      </c>
      <c r="C4282" s="988" t="s">
        <v>5286</v>
      </c>
      <c r="D4282" s="988">
        <v>1.0</v>
      </c>
      <c r="E4282" s="988">
        <v>0.0</v>
      </c>
    </row>
    <row r="4283">
      <c r="A4283" s="988" t="s">
        <v>5441</v>
      </c>
      <c r="B4283" s="988">
        <v>2.0250107E7</v>
      </c>
      <c r="C4283" s="988" t="s">
        <v>5286</v>
      </c>
      <c r="D4283" s="988">
        <v>1.0</v>
      </c>
      <c r="E4283" s="988">
        <v>0.0</v>
      </c>
    </row>
    <row r="4284">
      <c r="A4284" s="988" t="s">
        <v>5441</v>
      </c>
      <c r="B4284" s="988">
        <v>2.0250108E7</v>
      </c>
      <c r="C4284" s="988" t="s">
        <v>164</v>
      </c>
      <c r="D4284" s="988">
        <v>1.0</v>
      </c>
      <c r="E4284" s="988">
        <v>1.0</v>
      </c>
    </row>
    <row r="4285">
      <c r="A4285" s="988" t="s">
        <v>5441</v>
      </c>
      <c r="B4285" s="988">
        <v>2.025011E7</v>
      </c>
      <c r="C4285" s="988" t="s">
        <v>5286</v>
      </c>
      <c r="D4285" s="988">
        <v>1.0</v>
      </c>
      <c r="E4285" s="988">
        <v>1.0</v>
      </c>
    </row>
    <row r="4286">
      <c r="A4286" s="988" t="s">
        <v>5441</v>
      </c>
      <c r="B4286" s="988">
        <v>2.0250113E7</v>
      </c>
      <c r="C4286" s="988" t="s">
        <v>5286</v>
      </c>
      <c r="D4286" s="988">
        <v>1.0</v>
      </c>
      <c r="E4286" s="988">
        <v>1.0</v>
      </c>
    </row>
    <row r="4287">
      <c r="A4287" s="988" t="s">
        <v>5441</v>
      </c>
      <c r="B4287" s="988">
        <v>2.0250113E7</v>
      </c>
      <c r="C4287" s="988" t="s">
        <v>164</v>
      </c>
      <c r="D4287" s="988">
        <v>1.0</v>
      </c>
      <c r="E4287" s="988">
        <v>1.0</v>
      </c>
    </row>
    <row r="4288">
      <c r="A4288" s="988" t="s">
        <v>5441</v>
      </c>
      <c r="B4288" s="988">
        <v>2.0250114E7</v>
      </c>
      <c r="C4288" s="988" t="s">
        <v>5286</v>
      </c>
      <c r="D4288" s="988">
        <v>1.0</v>
      </c>
      <c r="E4288" s="988">
        <v>1.0</v>
      </c>
    </row>
    <row r="4289">
      <c r="A4289" s="988" t="s">
        <v>5441</v>
      </c>
      <c r="B4289" s="988">
        <v>2.0250115E7</v>
      </c>
      <c r="C4289" s="988" t="s">
        <v>164</v>
      </c>
      <c r="D4289" s="988">
        <v>1.0</v>
      </c>
      <c r="E4289" s="988">
        <v>1.0</v>
      </c>
    </row>
    <row r="4290">
      <c r="A4290" s="988" t="s">
        <v>5441</v>
      </c>
      <c r="B4290" s="988">
        <v>2.0250115E7</v>
      </c>
      <c r="C4290" s="988" t="s">
        <v>5218</v>
      </c>
      <c r="D4290" s="988">
        <v>1.0</v>
      </c>
      <c r="E4290" s="988">
        <v>1.0</v>
      </c>
    </row>
    <row r="4291">
      <c r="A4291" s="988" t="s">
        <v>5441</v>
      </c>
      <c r="B4291" s="988">
        <v>2.0250116E7</v>
      </c>
      <c r="C4291" s="988" t="s">
        <v>5286</v>
      </c>
      <c r="D4291" s="988">
        <v>1.0</v>
      </c>
      <c r="E4291" s="988">
        <v>1.0</v>
      </c>
    </row>
    <row r="4292">
      <c r="A4292" s="988" t="s">
        <v>5441</v>
      </c>
      <c r="B4292" s="988">
        <v>2.0250117E7</v>
      </c>
      <c r="C4292" s="988" t="s">
        <v>164</v>
      </c>
      <c r="D4292" s="988">
        <v>1.0</v>
      </c>
      <c r="E4292" s="988">
        <v>1.0</v>
      </c>
    </row>
    <row r="4293">
      <c r="A4293" s="988" t="s">
        <v>5441</v>
      </c>
      <c r="B4293" s="988">
        <v>2.0250119E7</v>
      </c>
      <c r="C4293" s="988" t="s">
        <v>164</v>
      </c>
      <c r="D4293" s="988">
        <v>1.0</v>
      </c>
      <c r="E4293" s="988">
        <v>0.0</v>
      </c>
    </row>
    <row r="4294">
      <c r="A4294" s="988" t="s">
        <v>5441</v>
      </c>
      <c r="B4294" s="988">
        <v>2.0250121E7</v>
      </c>
      <c r="C4294" s="988" t="s">
        <v>5286</v>
      </c>
      <c r="D4294" s="988">
        <v>1.0</v>
      </c>
      <c r="E4294" s="988">
        <v>1.0</v>
      </c>
    </row>
    <row r="4295">
      <c r="A4295" s="988" t="s">
        <v>5441</v>
      </c>
      <c r="B4295" s="988">
        <v>2.0250121E7</v>
      </c>
      <c r="C4295" s="988" t="s">
        <v>164</v>
      </c>
      <c r="D4295" s="988">
        <v>1.0</v>
      </c>
      <c r="E4295" s="988">
        <v>1.0</v>
      </c>
    </row>
    <row r="4296">
      <c r="A4296" s="988" t="s">
        <v>5441</v>
      </c>
      <c r="B4296" s="988">
        <v>2.0250122E7</v>
      </c>
      <c r="C4296" s="988" t="s">
        <v>5194</v>
      </c>
      <c r="D4296" s="988">
        <v>1.0</v>
      </c>
      <c r="E4296" s="988">
        <v>1.0</v>
      </c>
    </row>
    <row r="4297">
      <c r="A4297" s="988" t="s">
        <v>5441</v>
      </c>
      <c r="B4297" s="988">
        <v>2.0250125E7</v>
      </c>
      <c r="C4297" s="988" t="s">
        <v>164</v>
      </c>
      <c r="D4297" s="988">
        <v>1.0</v>
      </c>
      <c r="E4297" s="988">
        <v>1.0</v>
      </c>
    </row>
    <row r="4298">
      <c r="A4298" s="988" t="s">
        <v>5441</v>
      </c>
      <c r="B4298" s="988">
        <v>2.0250127E7</v>
      </c>
      <c r="C4298" s="988" t="s">
        <v>164</v>
      </c>
      <c r="D4298" s="988">
        <v>1.0</v>
      </c>
      <c r="E4298" s="988">
        <v>1.0</v>
      </c>
    </row>
    <row r="4299">
      <c r="A4299" s="988" t="s">
        <v>5441</v>
      </c>
      <c r="B4299" s="988">
        <v>2.0250129E7</v>
      </c>
      <c r="C4299" s="988" t="s">
        <v>5218</v>
      </c>
      <c r="D4299" s="988">
        <v>1.0</v>
      </c>
      <c r="E4299" s="988">
        <v>0.0</v>
      </c>
    </row>
    <row r="4300">
      <c r="A4300" s="988" t="s">
        <v>5441</v>
      </c>
      <c r="B4300" s="988">
        <v>2.0250212E7</v>
      </c>
      <c r="C4300" s="988" t="s">
        <v>164</v>
      </c>
      <c r="D4300" s="988">
        <v>1.0</v>
      </c>
      <c r="E4300" s="988">
        <v>0.0</v>
      </c>
    </row>
    <row r="4301">
      <c r="A4301" s="988" t="s">
        <v>5442</v>
      </c>
      <c r="B4301" s="988">
        <v>2.0250101E7</v>
      </c>
      <c r="C4301" s="1063" t="s">
        <v>5189</v>
      </c>
      <c r="D4301" s="988">
        <v>1.0</v>
      </c>
      <c r="E4301" s="988">
        <v>0.0</v>
      </c>
    </row>
    <row r="4302">
      <c r="A4302" s="988" t="s">
        <v>5442</v>
      </c>
      <c r="B4302" s="988">
        <v>2.0250103E7</v>
      </c>
      <c r="C4302" s="988" t="s">
        <v>5218</v>
      </c>
      <c r="D4302" s="988">
        <v>1.0</v>
      </c>
      <c r="E4302" s="988">
        <v>1.0</v>
      </c>
    </row>
    <row r="4303">
      <c r="A4303" s="988" t="s">
        <v>5442</v>
      </c>
      <c r="B4303" s="988">
        <v>2.0250105E7</v>
      </c>
      <c r="C4303" s="988" t="s">
        <v>5286</v>
      </c>
      <c r="D4303" s="988">
        <v>1.0</v>
      </c>
      <c r="E4303" s="988">
        <v>0.0</v>
      </c>
    </row>
    <row r="4304">
      <c r="A4304" s="988" t="s">
        <v>5442</v>
      </c>
      <c r="B4304" s="988">
        <v>2.0250105E7</v>
      </c>
      <c r="C4304" s="988" t="s">
        <v>164</v>
      </c>
      <c r="D4304" s="988">
        <v>1.0</v>
      </c>
      <c r="E4304" s="988">
        <v>1.0</v>
      </c>
    </row>
    <row r="4305">
      <c r="A4305" s="988" t="s">
        <v>5442</v>
      </c>
      <c r="B4305" s="988">
        <v>2.0250106E7</v>
      </c>
      <c r="C4305" s="988" t="s">
        <v>5194</v>
      </c>
      <c r="D4305" s="988">
        <v>1.0</v>
      </c>
      <c r="E4305" s="988">
        <v>0.0</v>
      </c>
    </row>
    <row r="4306">
      <c r="A4306" s="988" t="s">
        <v>5442</v>
      </c>
      <c r="B4306" s="988">
        <v>2.0250106E7</v>
      </c>
      <c r="C4306" s="1063" t="s">
        <v>5162</v>
      </c>
      <c r="D4306" s="988">
        <v>1.0</v>
      </c>
      <c r="E4306" s="988">
        <v>0.0</v>
      </c>
    </row>
    <row r="4307">
      <c r="A4307" s="988" t="s">
        <v>5442</v>
      </c>
      <c r="B4307" s="988">
        <v>2.0250106E7</v>
      </c>
      <c r="C4307" s="1063" t="s">
        <v>5146</v>
      </c>
      <c r="D4307" s="988">
        <v>1.0</v>
      </c>
      <c r="E4307" s="988">
        <v>1.0</v>
      </c>
    </row>
    <row r="4308">
      <c r="A4308" s="988" t="s">
        <v>5442</v>
      </c>
      <c r="B4308" s="988">
        <v>2.0250106E7</v>
      </c>
      <c r="C4308" s="1063" t="s">
        <v>5216</v>
      </c>
      <c r="D4308" s="988">
        <v>1.0</v>
      </c>
      <c r="E4308" s="988">
        <v>7.0</v>
      </c>
    </row>
    <row r="4309">
      <c r="A4309" s="988" t="s">
        <v>5442</v>
      </c>
      <c r="B4309" s="988">
        <v>2.0250106E7</v>
      </c>
      <c r="C4309" s="988" t="s">
        <v>5218</v>
      </c>
      <c r="D4309" s="988">
        <v>1.0</v>
      </c>
      <c r="E4309" s="988">
        <v>1.0</v>
      </c>
    </row>
    <row r="4310">
      <c r="A4310" s="988" t="s">
        <v>5442</v>
      </c>
      <c r="B4310" s="988">
        <v>2.0250106E7</v>
      </c>
      <c r="C4310" s="1063" t="s">
        <v>5178</v>
      </c>
      <c r="D4310" s="988">
        <v>1.0</v>
      </c>
      <c r="E4310" s="988">
        <v>1.0</v>
      </c>
    </row>
    <row r="4311">
      <c r="A4311" s="988" t="s">
        <v>5442</v>
      </c>
      <c r="B4311" s="988">
        <v>2.0250107E7</v>
      </c>
      <c r="C4311" s="988" t="s">
        <v>5286</v>
      </c>
      <c r="D4311" s="988">
        <v>1.0</v>
      </c>
      <c r="E4311" s="988">
        <v>2.0</v>
      </c>
    </row>
    <row r="4312">
      <c r="A4312" s="988" t="s">
        <v>5442</v>
      </c>
      <c r="B4312" s="988">
        <v>2.0250107E7</v>
      </c>
      <c r="C4312" s="988" t="s">
        <v>5194</v>
      </c>
      <c r="D4312" s="988">
        <v>1.0</v>
      </c>
      <c r="E4312" s="988">
        <v>0.0</v>
      </c>
    </row>
    <row r="4313">
      <c r="A4313" s="988" t="s">
        <v>5442</v>
      </c>
      <c r="B4313" s="988">
        <v>2.0250107E7</v>
      </c>
      <c r="C4313" s="988" t="s">
        <v>5206</v>
      </c>
      <c r="D4313" s="988">
        <v>1.0</v>
      </c>
      <c r="E4313" s="988">
        <v>1.0</v>
      </c>
    </row>
    <row r="4314">
      <c r="A4314" s="988" t="s">
        <v>5442</v>
      </c>
      <c r="B4314" s="988">
        <v>2.0250107E7</v>
      </c>
      <c r="C4314" s="1063" t="s">
        <v>5216</v>
      </c>
      <c r="D4314" s="988">
        <v>1.0</v>
      </c>
      <c r="E4314" s="988">
        <v>1.0</v>
      </c>
    </row>
    <row r="4315">
      <c r="A4315" s="988" t="s">
        <v>5442</v>
      </c>
      <c r="B4315" s="988">
        <v>2.0250109E7</v>
      </c>
      <c r="C4315" s="988" t="s">
        <v>5286</v>
      </c>
      <c r="D4315" s="988">
        <v>1.0</v>
      </c>
      <c r="E4315" s="988">
        <v>2.0</v>
      </c>
    </row>
    <row r="4316">
      <c r="A4316" s="988" t="s">
        <v>5442</v>
      </c>
      <c r="B4316" s="988">
        <v>2.0250109E7</v>
      </c>
      <c r="C4316" s="988" t="s">
        <v>164</v>
      </c>
      <c r="D4316" s="988">
        <v>1.0</v>
      </c>
      <c r="E4316" s="988">
        <v>1.0</v>
      </c>
    </row>
    <row r="4317">
      <c r="A4317" s="988" t="s">
        <v>5442</v>
      </c>
      <c r="B4317" s="988">
        <v>2.025011E7</v>
      </c>
      <c r="C4317" s="988" t="s">
        <v>164</v>
      </c>
      <c r="D4317" s="988">
        <v>1.0</v>
      </c>
      <c r="E4317" s="988">
        <v>3.0</v>
      </c>
    </row>
    <row r="4318">
      <c r="A4318" s="988" t="s">
        <v>5442</v>
      </c>
      <c r="B4318" s="988">
        <v>2.0250111E7</v>
      </c>
      <c r="C4318" s="988" t="s">
        <v>5286</v>
      </c>
      <c r="D4318" s="988">
        <v>1.0</v>
      </c>
      <c r="E4318" s="988">
        <v>0.0</v>
      </c>
    </row>
    <row r="4319">
      <c r="A4319" s="988" t="s">
        <v>5442</v>
      </c>
      <c r="B4319" s="988">
        <v>2.0250112E7</v>
      </c>
      <c r="C4319" s="988" t="s">
        <v>164</v>
      </c>
      <c r="D4319" s="988">
        <v>1.0</v>
      </c>
      <c r="E4319" s="988">
        <v>1.0</v>
      </c>
    </row>
    <row r="4320">
      <c r="A4320" s="988" t="s">
        <v>5442</v>
      </c>
      <c r="B4320" s="988">
        <v>2.0250113E7</v>
      </c>
      <c r="C4320" s="988" t="s">
        <v>164</v>
      </c>
      <c r="D4320" s="988">
        <v>1.0</v>
      </c>
      <c r="E4320" s="988">
        <v>2.0</v>
      </c>
    </row>
    <row r="4321">
      <c r="A4321" s="988" t="s">
        <v>5442</v>
      </c>
      <c r="B4321" s="988">
        <v>2.0250113E7</v>
      </c>
      <c r="C4321" s="1063" t="s">
        <v>5216</v>
      </c>
      <c r="D4321" s="988">
        <v>1.0</v>
      </c>
      <c r="E4321" s="988">
        <v>1.0</v>
      </c>
    </row>
    <row r="4322">
      <c r="A4322" s="988" t="s">
        <v>5442</v>
      </c>
      <c r="B4322" s="988">
        <v>2.0250114E7</v>
      </c>
      <c r="C4322" s="988" t="s">
        <v>5194</v>
      </c>
      <c r="D4322" s="988">
        <v>1.0</v>
      </c>
      <c r="E4322" s="988">
        <v>1.0</v>
      </c>
    </row>
    <row r="4323">
      <c r="A4323" s="988" t="s">
        <v>5442</v>
      </c>
      <c r="B4323" s="988">
        <v>2.0250115E7</v>
      </c>
      <c r="C4323" s="988" t="s">
        <v>5286</v>
      </c>
      <c r="D4323" s="988">
        <v>1.0</v>
      </c>
      <c r="E4323" s="988">
        <v>2.0</v>
      </c>
    </row>
    <row r="4324">
      <c r="A4324" s="988" t="s">
        <v>5442</v>
      </c>
      <c r="B4324" s="988">
        <v>2.0250115E7</v>
      </c>
      <c r="C4324" s="988" t="s">
        <v>164</v>
      </c>
      <c r="D4324" s="988">
        <v>1.0</v>
      </c>
      <c r="E4324" s="988">
        <v>1.0</v>
      </c>
    </row>
    <row r="4325">
      <c r="A4325" s="988" t="s">
        <v>5442</v>
      </c>
      <c r="B4325" s="988">
        <v>2.0250115E7</v>
      </c>
      <c r="C4325" s="1063" t="s">
        <v>5443</v>
      </c>
      <c r="D4325" s="988">
        <v>1.0</v>
      </c>
      <c r="E4325" s="988">
        <v>1.0</v>
      </c>
    </row>
    <row r="4326">
      <c r="A4326" s="988" t="s">
        <v>5442</v>
      </c>
      <c r="B4326" s="988">
        <v>2.0250116E7</v>
      </c>
      <c r="C4326" s="988" t="s">
        <v>5286</v>
      </c>
      <c r="D4326" s="988">
        <v>1.0</v>
      </c>
      <c r="E4326" s="988">
        <v>2.0</v>
      </c>
    </row>
    <row r="4327">
      <c r="A4327" s="988" t="s">
        <v>5442</v>
      </c>
      <c r="B4327" s="988">
        <v>2.0250117E7</v>
      </c>
      <c r="C4327" s="988" t="s">
        <v>5286</v>
      </c>
      <c r="D4327" s="988">
        <v>1.0</v>
      </c>
      <c r="E4327" s="988">
        <v>0.0</v>
      </c>
    </row>
    <row r="4328">
      <c r="A4328" s="988" t="s">
        <v>5442</v>
      </c>
      <c r="B4328" s="988">
        <v>2.0250117E7</v>
      </c>
      <c r="C4328" s="988" t="s">
        <v>164</v>
      </c>
      <c r="D4328" s="988">
        <v>1.0</v>
      </c>
      <c r="E4328" s="988">
        <v>3.0</v>
      </c>
    </row>
    <row r="4329">
      <c r="A4329" s="988" t="s">
        <v>5442</v>
      </c>
      <c r="B4329" s="988">
        <v>2.0250117E7</v>
      </c>
      <c r="C4329" s="1063" t="s">
        <v>5216</v>
      </c>
      <c r="D4329" s="988">
        <v>1.0</v>
      </c>
      <c r="E4329" s="988">
        <v>0.0</v>
      </c>
    </row>
    <row r="4330">
      <c r="A4330" s="988" t="s">
        <v>5442</v>
      </c>
      <c r="B4330" s="988">
        <v>2.0250117E7</v>
      </c>
      <c r="C4330" s="988" t="s">
        <v>5218</v>
      </c>
      <c r="D4330" s="988">
        <v>1.0</v>
      </c>
      <c r="E4330" s="988">
        <v>1.0</v>
      </c>
    </row>
    <row r="4331">
      <c r="A4331" s="988" t="s">
        <v>5442</v>
      </c>
      <c r="B4331" s="988">
        <v>2.0250118E7</v>
      </c>
      <c r="C4331" s="988" t="s">
        <v>164</v>
      </c>
      <c r="D4331" s="988">
        <v>1.0</v>
      </c>
      <c r="E4331" s="988">
        <v>1.0</v>
      </c>
    </row>
    <row r="4332">
      <c r="A4332" s="988" t="s">
        <v>5442</v>
      </c>
      <c r="B4332" s="988">
        <v>2.0250119E7</v>
      </c>
      <c r="C4332" s="1063" t="s">
        <v>5166</v>
      </c>
      <c r="D4332" s="988">
        <v>1.0</v>
      </c>
      <c r="E4332" s="988">
        <v>1.0</v>
      </c>
    </row>
    <row r="4333">
      <c r="A4333" s="988" t="s">
        <v>5442</v>
      </c>
      <c r="B4333" s="988">
        <v>2.025012E7</v>
      </c>
      <c r="C4333" s="1063" t="s">
        <v>5166</v>
      </c>
      <c r="D4333" s="988">
        <v>1.0</v>
      </c>
      <c r="E4333" s="988">
        <v>1.0</v>
      </c>
    </row>
    <row r="4334">
      <c r="A4334" s="988" t="s">
        <v>5442</v>
      </c>
      <c r="B4334" s="988">
        <v>2.0250121E7</v>
      </c>
      <c r="C4334" s="1063" t="s">
        <v>5166</v>
      </c>
      <c r="D4334" s="988">
        <v>1.0</v>
      </c>
      <c r="E4334" s="988">
        <v>1.0</v>
      </c>
    </row>
    <row r="4335">
      <c r="A4335" s="988" t="s">
        <v>5442</v>
      </c>
      <c r="B4335" s="988">
        <v>2.0250122E7</v>
      </c>
      <c r="C4335" s="988" t="s">
        <v>5286</v>
      </c>
      <c r="D4335" s="988">
        <v>1.0</v>
      </c>
      <c r="E4335" s="988">
        <v>2.0</v>
      </c>
    </row>
    <row r="4336">
      <c r="A4336" s="988" t="s">
        <v>5442</v>
      </c>
      <c r="B4336" s="988">
        <v>2.0250122E7</v>
      </c>
      <c r="C4336" s="988" t="s">
        <v>164</v>
      </c>
      <c r="D4336" s="988">
        <v>1.0</v>
      </c>
      <c r="E4336" s="988">
        <v>2.0</v>
      </c>
    </row>
    <row r="4337">
      <c r="A4337" s="988" t="s">
        <v>5442</v>
      </c>
      <c r="B4337" s="988">
        <v>2.0250122E7</v>
      </c>
      <c r="C4337" s="1063" t="s">
        <v>5166</v>
      </c>
      <c r="D4337" s="988">
        <v>1.0</v>
      </c>
      <c r="E4337" s="988">
        <v>1.0</v>
      </c>
    </row>
    <row r="4338">
      <c r="A4338" s="988" t="s">
        <v>5442</v>
      </c>
      <c r="B4338" s="988">
        <v>2.0250122E7</v>
      </c>
      <c r="C4338" s="988" t="s">
        <v>5218</v>
      </c>
      <c r="D4338" s="988">
        <v>1.0</v>
      </c>
      <c r="E4338" s="988">
        <v>0.0</v>
      </c>
    </row>
    <row r="4339">
      <c r="A4339" s="988" t="s">
        <v>5442</v>
      </c>
      <c r="B4339" s="988">
        <v>2.0250123E7</v>
      </c>
      <c r="C4339" s="988" t="s">
        <v>5194</v>
      </c>
      <c r="D4339" s="988">
        <v>1.0</v>
      </c>
      <c r="E4339" s="988">
        <v>0.0</v>
      </c>
    </row>
    <row r="4340">
      <c r="A4340" s="988" t="s">
        <v>5442</v>
      </c>
      <c r="B4340" s="988">
        <v>2.0250124E7</v>
      </c>
      <c r="C4340" s="988" t="s">
        <v>5286</v>
      </c>
      <c r="D4340" s="988">
        <v>1.0</v>
      </c>
      <c r="E4340" s="988">
        <v>3.0</v>
      </c>
    </row>
    <row r="4341">
      <c r="A4341" s="988" t="s">
        <v>5442</v>
      </c>
      <c r="B4341" s="988">
        <v>2.0250124E7</v>
      </c>
      <c r="C4341" s="988" t="s">
        <v>5186</v>
      </c>
      <c r="D4341" s="988">
        <v>1.0</v>
      </c>
      <c r="E4341" s="988">
        <v>0.0</v>
      </c>
    </row>
    <row r="4342">
      <c r="A4342" s="988" t="s">
        <v>5442</v>
      </c>
      <c r="B4342" s="988">
        <v>2.0250124E7</v>
      </c>
      <c r="C4342" s="988" t="s">
        <v>164</v>
      </c>
      <c r="D4342" s="988">
        <v>1.0</v>
      </c>
      <c r="E4342" s="988">
        <v>2.0</v>
      </c>
    </row>
    <row r="4343">
      <c r="A4343" s="988" t="s">
        <v>5442</v>
      </c>
      <c r="B4343" s="988">
        <v>2.0250125E7</v>
      </c>
      <c r="C4343" s="988" t="s">
        <v>5286</v>
      </c>
      <c r="D4343" s="988">
        <v>1.0</v>
      </c>
      <c r="E4343" s="988">
        <v>1.0</v>
      </c>
    </row>
    <row r="4344">
      <c r="A4344" s="988" t="s">
        <v>5442</v>
      </c>
      <c r="B4344" s="988">
        <v>2.0250126E7</v>
      </c>
      <c r="C4344" s="988" t="s">
        <v>5286</v>
      </c>
      <c r="D4344" s="988">
        <v>1.0</v>
      </c>
      <c r="E4344" s="988">
        <v>1.0</v>
      </c>
    </row>
    <row r="4345">
      <c r="A4345" s="988" t="s">
        <v>5442</v>
      </c>
      <c r="B4345" s="988">
        <v>2.0250126E7</v>
      </c>
      <c r="C4345" s="988" t="s">
        <v>164</v>
      </c>
      <c r="D4345" s="988">
        <v>1.0</v>
      </c>
      <c r="E4345" s="988">
        <v>1.0</v>
      </c>
    </row>
    <row r="4346">
      <c r="A4346" s="988" t="s">
        <v>5442</v>
      </c>
      <c r="B4346" s="988">
        <v>2.0250129E7</v>
      </c>
      <c r="C4346" s="988" t="s">
        <v>5286</v>
      </c>
      <c r="D4346" s="988">
        <v>1.0</v>
      </c>
      <c r="E4346" s="988">
        <v>1.0</v>
      </c>
    </row>
    <row r="4347">
      <c r="A4347" s="988" t="s">
        <v>5442</v>
      </c>
      <c r="B4347" s="988">
        <v>2.0250129E7</v>
      </c>
      <c r="C4347" s="988" t="s">
        <v>164</v>
      </c>
      <c r="D4347" s="988">
        <v>1.0</v>
      </c>
      <c r="E4347" s="988">
        <v>2.0</v>
      </c>
    </row>
    <row r="4348">
      <c r="A4348" s="988" t="s">
        <v>5442</v>
      </c>
      <c r="B4348" s="988">
        <v>2.0250129E7</v>
      </c>
      <c r="C4348" s="988" t="s">
        <v>5218</v>
      </c>
      <c r="D4348" s="988">
        <v>1.0</v>
      </c>
      <c r="E4348" s="988">
        <v>1.0</v>
      </c>
    </row>
    <row r="4349">
      <c r="A4349" s="988" t="s">
        <v>5442</v>
      </c>
      <c r="B4349" s="988">
        <v>2.0250129E7</v>
      </c>
      <c r="C4349" s="1063" t="s">
        <v>5154</v>
      </c>
      <c r="D4349" s="988">
        <v>1.0</v>
      </c>
      <c r="E4349" s="988">
        <v>1.0</v>
      </c>
    </row>
    <row r="4350">
      <c r="A4350" s="988" t="s">
        <v>5442</v>
      </c>
      <c r="B4350" s="988">
        <v>2.025013E7</v>
      </c>
      <c r="C4350" s="988" t="s">
        <v>5194</v>
      </c>
      <c r="D4350" s="988">
        <v>1.0</v>
      </c>
      <c r="E4350" s="988">
        <v>1.0</v>
      </c>
    </row>
    <row r="4351">
      <c r="A4351" s="988" t="s">
        <v>5442</v>
      </c>
      <c r="B4351" s="988">
        <v>2.025013E7</v>
      </c>
      <c r="C4351" s="988" t="s">
        <v>164</v>
      </c>
      <c r="D4351" s="988">
        <v>1.0</v>
      </c>
      <c r="E4351" s="988">
        <v>1.0</v>
      </c>
    </row>
    <row r="4352">
      <c r="A4352" s="988" t="s">
        <v>5442</v>
      </c>
      <c r="B4352" s="988">
        <v>2.0250131E7</v>
      </c>
      <c r="C4352" s="988" t="s">
        <v>164</v>
      </c>
      <c r="D4352" s="988">
        <v>1.0</v>
      </c>
      <c r="E4352" s="988">
        <v>1.0</v>
      </c>
    </row>
    <row r="4353">
      <c r="A4353" s="988" t="s">
        <v>5442</v>
      </c>
      <c r="B4353" s="988">
        <v>2.0250131E7</v>
      </c>
      <c r="C4353" s="988" t="s">
        <v>5218</v>
      </c>
      <c r="D4353" s="988">
        <v>1.0</v>
      </c>
      <c r="E4353" s="988">
        <v>0.0</v>
      </c>
    </row>
    <row r="4354">
      <c r="A4354" s="988" t="s">
        <v>5442</v>
      </c>
      <c r="B4354" s="988">
        <v>2.0250212E7</v>
      </c>
      <c r="C4354" s="988" t="s">
        <v>5286</v>
      </c>
      <c r="D4354" s="988">
        <v>1.0</v>
      </c>
      <c r="E4354" s="988">
        <v>0.0</v>
      </c>
    </row>
    <row r="4355">
      <c r="A4355" s="988" t="s">
        <v>5442</v>
      </c>
      <c r="B4355" s="988">
        <v>2.0250417E7</v>
      </c>
      <c r="C4355" s="988" t="s">
        <v>5286</v>
      </c>
      <c r="D4355" s="988">
        <v>1.0</v>
      </c>
      <c r="E4355" s="988">
        <v>0.0</v>
      </c>
    </row>
    <row r="4356">
      <c r="A4356" s="988" t="s">
        <v>5444</v>
      </c>
      <c r="B4356" s="988">
        <v>2.0250108E7</v>
      </c>
      <c r="C4356" s="988" t="s">
        <v>5286</v>
      </c>
      <c r="D4356" s="988">
        <v>1.0</v>
      </c>
      <c r="E4356" s="988">
        <v>0.0</v>
      </c>
    </row>
    <row r="4357">
      <c r="A4357" s="988" t="s">
        <v>5445</v>
      </c>
      <c r="B4357" s="988">
        <v>2.0250108E7</v>
      </c>
      <c r="C4357" s="988" t="s">
        <v>5286</v>
      </c>
      <c r="D4357" s="988">
        <v>1.0</v>
      </c>
      <c r="E4357" s="988">
        <v>0.0</v>
      </c>
    </row>
    <row r="4358">
      <c r="A4358" s="988" t="s">
        <v>5446</v>
      </c>
      <c r="B4358" s="988">
        <v>2.0250108E7</v>
      </c>
      <c r="C4358" s="988" t="s">
        <v>5286</v>
      </c>
      <c r="D4358" s="988">
        <v>1.0</v>
      </c>
      <c r="E4358" s="988">
        <v>0.0</v>
      </c>
    </row>
    <row r="4359">
      <c r="A4359" s="988" t="s">
        <v>5447</v>
      </c>
      <c r="B4359" s="988">
        <v>2.0250108E7</v>
      </c>
      <c r="C4359" s="988" t="s">
        <v>5286</v>
      </c>
      <c r="D4359" s="988">
        <v>1.0</v>
      </c>
      <c r="E4359" s="988">
        <v>0.0</v>
      </c>
    </row>
    <row r="4360">
      <c r="A4360" s="988" t="s">
        <v>5448</v>
      </c>
      <c r="B4360" s="988">
        <v>2.0250108E7</v>
      </c>
      <c r="C4360" s="988" t="s">
        <v>5286</v>
      </c>
      <c r="D4360" s="988">
        <v>1.0</v>
      </c>
      <c r="E4360" s="988">
        <v>0.0</v>
      </c>
    </row>
    <row r="4361">
      <c r="A4361" s="988" t="s">
        <v>5449</v>
      </c>
      <c r="B4361" s="988">
        <v>2.0250108E7</v>
      </c>
      <c r="C4361" s="988" t="s">
        <v>5286</v>
      </c>
      <c r="D4361" s="988">
        <v>1.0</v>
      </c>
      <c r="E4361" s="988">
        <v>0.0</v>
      </c>
    </row>
    <row r="4362">
      <c r="A4362" s="988" t="s">
        <v>5450</v>
      </c>
      <c r="B4362" s="988">
        <v>2.0250108E7</v>
      </c>
      <c r="C4362" s="988" t="s">
        <v>5286</v>
      </c>
      <c r="D4362" s="988">
        <v>1.0</v>
      </c>
      <c r="E4362" s="988">
        <v>0.0</v>
      </c>
    </row>
    <row r="4363">
      <c r="A4363" s="988" t="s">
        <v>5451</v>
      </c>
      <c r="B4363" s="988">
        <v>2.0250228E7</v>
      </c>
      <c r="C4363" s="988" t="s">
        <v>5286</v>
      </c>
      <c r="D4363" s="988">
        <v>1.0</v>
      </c>
      <c r="E4363" s="988">
        <v>0.0</v>
      </c>
    </row>
    <row r="4364">
      <c r="A4364" s="988" t="s">
        <v>5451</v>
      </c>
      <c r="B4364" s="988">
        <v>2.0250305E7</v>
      </c>
      <c r="C4364" s="1063" t="s">
        <v>5137</v>
      </c>
      <c r="D4364" s="988">
        <v>1.0</v>
      </c>
      <c r="E4364" s="988">
        <v>0.0</v>
      </c>
    </row>
    <row r="4365">
      <c r="A4365" s="988" t="s">
        <v>5452</v>
      </c>
      <c r="B4365" s="988">
        <v>2.0250109E7</v>
      </c>
      <c r="C4365" s="988" t="s">
        <v>5286</v>
      </c>
      <c r="D4365" s="988">
        <v>1.0</v>
      </c>
      <c r="E4365" s="988">
        <v>0.0</v>
      </c>
    </row>
    <row r="4366">
      <c r="A4366" s="988" t="s">
        <v>5452</v>
      </c>
      <c r="B4366" s="988">
        <v>2.025011E7</v>
      </c>
      <c r="C4366" s="988" t="s">
        <v>164</v>
      </c>
      <c r="D4366" s="988">
        <v>1.0</v>
      </c>
      <c r="E4366" s="988">
        <v>1.0</v>
      </c>
    </row>
    <row r="4367">
      <c r="A4367" s="988" t="s">
        <v>5452</v>
      </c>
      <c r="B4367" s="988">
        <v>2.0250116E7</v>
      </c>
      <c r="C4367" s="988" t="s">
        <v>5286</v>
      </c>
      <c r="D4367" s="988">
        <v>1.0</v>
      </c>
      <c r="E4367" s="988">
        <v>0.0</v>
      </c>
    </row>
    <row r="4368">
      <c r="A4368" s="988" t="s">
        <v>5452</v>
      </c>
      <c r="B4368" s="988">
        <v>2.0250117E7</v>
      </c>
      <c r="C4368" s="988" t="s">
        <v>5234</v>
      </c>
      <c r="D4368" s="988">
        <v>1.0</v>
      </c>
      <c r="E4368" s="988">
        <v>1.0</v>
      </c>
    </row>
    <row r="4369">
      <c r="A4369" s="988" t="s">
        <v>5452</v>
      </c>
      <c r="B4369" s="988">
        <v>2.0250117E7</v>
      </c>
      <c r="C4369" s="988" t="s">
        <v>164</v>
      </c>
      <c r="D4369" s="988">
        <v>1.0</v>
      </c>
      <c r="E4369" s="988">
        <v>1.0</v>
      </c>
    </row>
    <row r="4370">
      <c r="A4370" s="988" t="s">
        <v>5452</v>
      </c>
      <c r="B4370" s="988">
        <v>2.0250129E7</v>
      </c>
      <c r="C4370" s="988" t="s">
        <v>5286</v>
      </c>
      <c r="D4370" s="988">
        <v>1.0</v>
      </c>
      <c r="E4370" s="988">
        <v>0.0</v>
      </c>
    </row>
    <row r="4371">
      <c r="A4371" s="988" t="s">
        <v>5452</v>
      </c>
      <c r="B4371" s="988">
        <v>2.0250331E7</v>
      </c>
      <c r="C4371" s="988" t="s">
        <v>5286</v>
      </c>
      <c r="D4371" s="988">
        <v>1.0</v>
      </c>
      <c r="E4371" s="988">
        <v>0.0</v>
      </c>
    </row>
    <row r="4372">
      <c r="A4372" s="988" t="s">
        <v>5453</v>
      </c>
      <c r="B4372" s="988">
        <v>2.0250127E7</v>
      </c>
      <c r="C4372" s="988" t="s">
        <v>164</v>
      </c>
      <c r="D4372" s="988">
        <v>1.0</v>
      </c>
      <c r="E4372" s="988">
        <v>1.0</v>
      </c>
    </row>
    <row r="4373">
      <c r="A4373" s="988" t="s">
        <v>5454</v>
      </c>
      <c r="B4373" s="988">
        <v>2.0250106E7</v>
      </c>
      <c r="C4373" s="988" t="s">
        <v>5286</v>
      </c>
      <c r="D4373" s="988">
        <v>1.0</v>
      </c>
      <c r="E4373" s="988">
        <v>0.0</v>
      </c>
    </row>
    <row r="4374">
      <c r="A4374" s="988" t="s">
        <v>5455</v>
      </c>
      <c r="B4374" s="988">
        <v>2.0250101E7</v>
      </c>
      <c r="C4374" s="1063" t="s">
        <v>5150</v>
      </c>
      <c r="D4374" s="988">
        <v>1.0</v>
      </c>
      <c r="E4374" s="988">
        <v>0.0</v>
      </c>
    </row>
    <row r="4375">
      <c r="A4375" s="988" t="s">
        <v>5455</v>
      </c>
      <c r="B4375" s="988">
        <v>2.0250103E7</v>
      </c>
      <c r="C4375" s="988" t="s">
        <v>5286</v>
      </c>
      <c r="D4375" s="988">
        <v>1.0</v>
      </c>
      <c r="E4375" s="988">
        <v>0.0</v>
      </c>
    </row>
    <row r="4376">
      <c r="A4376" s="988" t="s">
        <v>5455</v>
      </c>
      <c r="B4376" s="988">
        <v>2.0250106E7</v>
      </c>
      <c r="C4376" s="988" t="s">
        <v>5286</v>
      </c>
      <c r="D4376" s="988">
        <v>1.0</v>
      </c>
      <c r="E4376" s="988">
        <v>0.0</v>
      </c>
    </row>
    <row r="4377">
      <c r="A4377" s="988" t="s">
        <v>5455</v>
      </c>
      <c r="B4377" s="988">
        <v>2.0250109E7</v>
      </c>
      <c r="C4377" s="988" t="s">
        <v>5286</v>
      </c>
      <c r="D4377" s="988">
        <v>1.0</v>
      </c>
      <c r="E4377" s="988">
        <v>1.0</v>
      </c>
    </row>
    <row r="4378">
      <c r="A4378" s="988" t="s">
        <v>5455</v>
      </c>
      <c r="B4378" s="988">
        <v>2.0250109E7</v>
      </c>
      <c r="C4378" s="988" t="s">
        <v>164</v>
      </c>
      <c r="D4378" s="988">
        <v>1.0</v>
      </c>
      <c r="E4378" s="988">
        <v>2.0</v>
      </c>
    </row>
    <row r="4379">
      <c r="A4379" s="988" t="s">
        <v>5455</v>
      </c>
      <c r="B4379" s="988">
        <v>2.0250113E7</v>
      </c>
      <c r="C4379" s="988" t="s">
        <v>164</v>
      </c>
      <c r="D4379" s="988">
        <v>1.0</v>
      </c>
      <c r="E4379" s="988">
        <v>1.0</v>
      </c>
    </row>
    <row r="4380">
      <c r="A4380" s="988" t="s">
        <v>5455</v>
      </c>
      <c r="B4380" s="988">
        <v>2.0250114E7</v>
      </c>
      <c r="C4380" s="988" t="s">
        <v>5286</v>
      </c>
      <c r="D4380" s="988">
        <v>1.0</v>
      </c>
      <c r="E4380" s="988">
        <v>1.0</v>
      </c>
    </row>
    <row r="4381">
      <c r="A4381" s="988" t="s">
        <v>5455</v>
      </c>
      <c r="B4381" s="988">
        <v>2.0250114E7</v>
      </c>
      <c r="C4381" s="988" t="s">
        <v>5194</v>
      </c>
      <c r="D4381" s="988">
        <v>1.0</v>
      </c>
      <c r="E4381" s="988">
        <v>1.0</v>
      </c>
    </row>
    <row r="4382">
      <c r="A4382" s="988" t="s">
        <v>5455</v>
      </c>
      <c r="B4382" s="988">
        <v>2.0250115E7</v>
      </c>
      <c r="C4382" s="988" t="s">
        <v>5194</v>
      </c>
      <c r="D4382" s="988">
        <v>1.0</v>
      </c>
      <c r="E4382" s="988">
        <v>0.0</v>
      </c>
    </row>
    <row r="4383">
      <c r="A4383" s="988" t="s">
        <v>5455</v>
      </c>
      <c r="B4383" s="988">
        <v>2.0250115E7</v>
      </c>
      <c r="C4383" s="1063" t="s">
        <v>5216</v>
      </c>
      <c r="D4383" s="988">
        <v>1.0</v>
      </c>
      <c r="E4383" s="988">
        <v>1.0</v>
      </c>
    </row>
    <row r="4384">
      <c r="A4384" s="988" t="s">
        <v>5455</v>
      </c>
      <c r="B4384" s="988">
        <v>2.0250116E7</v>
      </c>
      <c r="C4384" s="1063" t="s">
        <v>5216</v>
      </c>
      <c r="D4384" s="988">
        <v>1.0</v>
      </c>
      <c r="E4384" s="988">
        <v>1.0</v>
      </c>
    </row>
    <row r="4385">
      <c r="A4385" s="988" t="s">
        <v>5455</v>
      </c>
      <c r="B4385" s="988">
        <v>2.0250117E7</v>
      </c>
      <c r="C4385" s="988" t="s">
        <v>5286</v>
      </c>
      <c r="D4385" s="988">
        <v>1.0</v>
      </c>
      <c r="E4385" s="988">
        <v>1.0</v>
      </c>
    </row>
    <row r="4386">
      <c r="A4386" s="988" t="s">
        <v>5455</v>
      </c>
      <c r="B4386" s="988">
        <v>2.0250117E7</v>
      </c>
      <c r="C4386" s="988" t="s">
        <v>164</v>
      </c>
      <c r="D4386" s="988">
        <v>1.0</v>
      </c>
      <c r="E4386" s="988">
        <v>1.0</v>
      </c>
    </row>
    <row r="4387">
      <c r="A4387" s="988" t="s">
        <v>5455</v>
      </c>
      <c r="B4387" s="988">
        <v>2.0250117E7</v>
      </c>
      <c r="C4387" s="1063" t="s">
        <v>5178</v>
      </c>
      <c r="D4387" s="988">
        <v>1.0</v>
      </c>
      <c r="E4387" s="988">
        <v>1.0</v>
      </c>
    </row>
    <row r="4388">
      <c r="A4388" s="988" t="s">
        <v>5455</v>
      </c>
      <c r="B4388" s="988">
        <v>2.0250119E7</v>
      </c>
      <c r="C4388" s="988" t="s">
        <v>5286</v>
      </c>
      <c r="D4388" s="988">
        <v>1.0</v>
      </c>
      <c r="E4388" s="988">
        <v>1.0</v>
      </c>
    </row>
    <row r="4389">
      <c r="A4389" s="988" t="s">
        <v>5455</v>
      </c>
      <c r="B4389" s="988">
        <v>2.0250122E7</v>
      </c>
      <c r="C4389" s="988" t="s">
        <v>5286</v>
      </c>
      <c r="D4389" s="988">
        <v>1.0</v>
      </c>
      <c r="E4389" s="988">
        <v>1.0</v>
      </c>
    </row>
    <row r="4390">
      <c r="A4390" s="988" t="s">
        <v>5455</v>
      </c>
      <c r="B4390" s="988">
        <v>2.0250122E7</v>
      </c>
      <c r="C4390" s="988" t="s">
        <v>5218</v>
      </c>
      <c r="D4390" s="988">
        <v>1.0</v>
      </c>
      <c r="E4390" s="988">
        <v>0.0</v>
      </c>
    </row>
    <row r="4391">
      <c r="A4391" s="988" t="s">
        <v>5455</v>
      </c>
      <c r="B4391" s="988">
        <v>2.0250122E7</v>
      </c>
      <c r="C4391" s="1063" t="s">
        <v>5178</v>
      </c>
      <c r="D4391" s="988">
        <v>1.0</v>
      </c>
      <c r="E4391" s="988">
        <v>1.0</v>
      </c>
    </row>
    <row r="4392">
      <c r="A4392" s="988" t="s">
        <v>5455</v>
      </c>
      <c r="B4392" s="988">
        <v>2.0250124E7</v>
      </c>
      <c r="C4392" s="988" t="s">
        <v>5286</v>
      </c>
      <c r="D4392" s="988">
        <v>1.0</v>
      </c>
      <c r="E4392" s="988">
        <v>2.0</v>
      </c>
    </row>
    <row r="4393">
      <c r="A4393" s="988" t="s">
        <v>5455</v>
      </c>
      <c r="B4393" s="988">
        <v>2.0250124E7</v>
      </c>
      <c r="C4393" s="988" t="s">
        <v>164</v>
      </c>
      <c r="D4393" s="988">
        <v>1.0</v>
      </c>
      <c r="E4393" s="988">
        <v>1.0</v>
      </c>
    </row>
    <row r="4394">
      <c r="A4394" s="988" t="s">
        <v>5455</v>
      </c>
      <c r="B4394" s="988">
        <v>2.0250126E7</v>
      </c>
      <c r="C4394" s="988" t="s">
        <v>5286</v>
      </c>
      <c r="D4394" s="988">
        <v>1.0</v>
      </c>
      <c r="E4394" s="988">
        <v>1.0</v>
      </c>
    </row>
    <row r="4395">
      <c r="A4395" s="988" t="s">
        <v>5455</v>
      </c>
      <c r="B4395" s="988">
        <v>2.0250127E7</v>
      </c>
      <c r="C4395" s="988" t="s">
        <v>164</v>
      </c>
      <c r="D4395" s="988">
        <v>1.0</v>
      </c>
      <c r="E4395" s="988">
        <v>1.0</v>
      </c>
    </row>
    <row r="4396">
      <c r="A4396" s="988" t="s">
        <v>5455</v>
      </c>
      <c r="B4396" s="988">
        <v>2.0250128E7</v>
      </c>
      <c r="C4396" s="988" t="s">
        <v>5286</v>
      </c>
      <c r="D4396" s="988">
        <v>1.0</v>
      </c>
      <c r="E4396" s="988">
        <v>1.0</v>
      </c>
    </row>
    <row r="4397">
      <c r="A4397" s="988" t="s">
        <v>5455</v>
      </c>
      <c r="B4397" s="988">
        <v>2.0250128E7</v>
      </c>
      <c r="C4397" s="988" t="s">
        <v>164</v>
      </c>
      <c r="D4397" s="988">
        <v>1.0</v>
      </c>
      <c r="E4397" s="988">
        <v>1.0</v>
      </c>
    </row>
    <row r="4398">
      <c r="A4398" s="988" t="s">
        <v>5455</v>
      </c>
      <c r="B4398" s="988">
        <v>2.0250131E7</v>
      </c>
      <c r="C4398" s="988" t="s">
        <v>5286</v>
      </c>
      <c r="D4398" s="988">
        <v>1.0</v>
      </c>
      <c r="E4398" s="988">
        <v>1.0</v>
      </c>
    </row>
    <row r="4399">
      <c r="A4399" s="988" t="s">
        <v>5455</v>
      </c>
      <c r="B4399" s="988">
        <v>2.0250203E7</v>
      </c>
      <c r="C4399" s="988" t="s">
        <v>5286</v>
      </c>
      <c r="D4399" s="988">
        <v>1.0</v>
      </c>
      <c r="E4399" s="988">
        <v>0.0</v>
      </c>
    </row>
    <row r="4400">
      <c r="A4400" s="988" t="s">
        <v>5455</v>
      </c>
      <c r="B4400" s="988">
        <v>2.0250207E7</v>
      </c>
      <c r="C4400" s="988" t="s">
        <v>164</v>
      </c>
      <c r="D4400" s="988">
        <v>1.0</v>
      </c>
      <c r="E4400" s="988">
        <v>0.0</v>
      </c>
    </row>
    <row r="4401">
      <c r="A4401" s="988" t="s">
        <v>5455</v>
      </c>
      <c r="B4401" s="988">
        <v>2.0250214E7</v>
      </c>
      <c r="C4401" s="988" t="s">
        <v>5286</v>
      </c>
      <c r="D4401" s="988">
        <v>1.0</v>
      </c>
      <c r="E4401" s="988">
        <v>0.0</v>
      </c>
    </row>
    <row r="4402">
      <c r="A4402" s="988" t="s">
        <v>5455</v>
      </c>
      <c r="B4402" s="988">
        <v>2.0250728E7</v>
      </c>
      <c r="C4402" s="988" t="s">
        <v>5286</v>
      </c>
      <c r="D4402" s="988">
        <v>1.0</v>
      </c>
      <c r="E4402" s="988">
        <v>0.0</v>
      </c>
    </row>
    <row r="4403">
      <c r="A4403" s="988" t="s">
        <v>5456</v>
      </c>
      <c r="B4403" s="988">
        <v>2.025013E7</v>
      </c>
      <c r="C4403" s="988" t="s">
        <v>5286</v>
      </c>
      <c r="D4403" s="988">
        <v>1.0</v>
      </c>
      <c r="E4403" s="988">
        <v>1.0</v>
      </c>
    </row>
    <row r="4404">
      <c r="A4404" s="988" t="s">
        <v>5457</v>
      </c>
      <c r="B4404" s="988">
        <v>2.0250101E7</v>
      </c>
      <c r="C4404" s="988" t="s">
        <v>164</v>
      </c>
      <c r="D4404" s="988">
        <v>1.0</v>
      </c>
      <c r="E4404" s="988">
        <v>1.0</v>
      </c>
    </row>
    <row r="4405">
      <c r="A4405" s="988" t="s">
        <v>5457</v>
      </c>
      <c r="B4405" s="988">
        <v>2.0250107E7</v>
      </c>
      <c r="C4405" s="988" t="s">
        <v>5218</v>
      </c>
      <c r="D4405" s="988">
        <v>1.0</v>
      </c>
      <c r="E4405" s="988">
        <v>0.0</v>
      </c>
    </row>
    <row r="4406">
      <c r="A4406" s="988" t="s">
        <v>5457</v>
      </c>
      <c r="B4406" s="988">
        <v>2.025012E7</v>
      </c>
      <c r="C4406" s="988" t="s">
        <v>5194</v>
      </c>
      <c r="D4406" s="988">
        <v>1.0</v>
      </c>
      <c r="E4406" s="988">
        <v>1.0</v>
      </c>
    </row>
    <row r="4407">
      <c r="A4407" s="988" t="s">
        <v>5457</v>
      </c>
      <c r="B4407" s="988">
        <v>2.025012E7</v>
      </c>
      <c r="C4407" s="988" t="s">
        <v>164</v>
      </c>
      <c r="D4407" s="988">
        <v>1.0</v>
      </c>
      <c r="E4407" s="988">
        <v>1.0</v>
      </c>
    </row>
    <row r="4408">
      <c r="A4408" s="988" t="s">
        <v>5457</v>
      </c>
      <c r="B4408" s="988">
        <v>2.0250121E7</v>
      </c>
      <c r="C4408" s="1063" t="s">
        <v>5458</v>
      </c>
      <c r="D4408" s="988">
        <v>1.0</v>
      </c>
      <c r="E4408" s="988">
        <v>0.0</v>
      </c>
    </row>
    <row r="4409">
      <c r="A4409" s="988" t="s">
        <v>5457</v>
      </c>
      <c r="B4409" s="988">
        <v>2.0250121E7</v>
      </c>
      <c r="C4409" s="988" t="s">
        <v>5194</v>
      </c>
      <c r="D4409" s="988">
        <v>1.0</v>
      </c>
      <c r="E4409" s="988">
        <v>0.0</v>
      </c>
    </row>
    <row r="4410">
      <c r="A4410" s="988" t="s">
        <v>5457</v>
      </c>
      <c r="B4410" s="988">
        <v>2.0250125E7</v>
      </c>
      <c r="C4410" s="988" t="s">
        <v>5263</v>
      </c>
      <c r="D4410" s="988">
        <v>1.0</v>
      </c>
      <c r="E4410" s="988">
        <v>0.0</v>
      </c>
    </row>
    <row r="4411">
      <c r="A4411" s="988" t="s">
        <v>5457</v>
      </c>
      <c r="B4411" s="988">
        <v>2.0250128E7</v>
      </c>
      <c r="C4411" s="1063" t="s">
        <v>5459</v>
      </c>
      <c r="D4411" s="988">
        <v>1.0</v>
      </c>
      <c r="E4411" s="988">
        <v>0.0</v>
      </c>
    </row>
    <row r="4412">
      <c r="A4412" s="988" t="s">
        <v>5457</v>
      </c>
      <c r="B4412" s="988">
        <v>2.0250131E7</v>
      </c>
      <c r="C4412" s="988" t="s">
        <v>5194</v>
      </c>
      <c r="D4412" s="988">
        <v>1.0</v>
      </c>
      <c r="E4412" s="988">
        <v>1.0</v>
      </c>
    </row>
    <row r="4413">
      <c r="A4413" s="988" t="s">
        <v>5460</v>
      </c>
      <c r="B4413" s="988">
        <v>2.0250102E7</v>
      </c>
      <c r="C4413" s="988" t="s">
        <v>5286</v>
      </c>
      <c r="D4413" s="988">
        <v>1.0</v>
      </c>
      <c r="E4413" s="988">
        <v>0.0</v>
      </c>
    </row>
    <row r="4414">
      <c r="A4414" s="988" t="s">
        <v>5460</v>
      </c>
      <c r="B4414" s="988">
        <v>2.0250104E7</v>
      </c>
      <c r="C4414" s="988" t="s">
        <v>164</v>
      </c>
      <c r="D4414" s="988">
        <v>1.0</v>
      </c>
      <c r="E4414" s="988">
        <v>1.0</v>
      </c>
    </row>
    <row r="4415">
      <c r="A4415" s="988" t="s">
        <v>5460</v>
      </c>
      <c r="B4415" s="988">
        <v>2.0250105E7</v>
      </c>
      <c r="C4415" s="988" t="s">
        <v>164</v>
      </c>
      <c r="D4415" s="988">
        <v>1.0</v>
      </c>
      <c r="E4415" s="988">
        <v>2.0</v>
      </c>
    </row>
    <row r="4416">
      <c r="A4416" s="988" t="s">
        <v>5460</v>
      </c>
      <c r="B4416" s="988">
        <v>2.0250105E7</v>
      </c>
      <c r="C4416" s="1063" t="s">
        <v>5215</v>
      </c>
      <c r="D4416" s="988">
        <v>1.0</v>
      </c>
      <c r="E4416" s="988">
        <v>0.0</v>
      </c>
    </row>
    <row r="4417">
      <c r="A4417" s="988" t="s">
        <v>5460</v>
      </c>
      <c r="B4417" s="988">
        <v>2.0250106E7</v>
      </c>
      <c r="C4417" s="988" t="s">
        <v>5286</v>
      </c>
      <c r="D4417" s="988">
        <v>1.0</v>
      </c>
      <c r="E4417" s="988">
        <v>1.0</v>
      </c>
    </row>
    <row r="4418">
      <c r="A4418" s="988" t="s">
        <v>5460</v>
      </c>
      <c r="B4418" s="988">
        <v>2.0250107E7</v>
      </c>
      <c r="C4418" s="988" t="s">
        <v>5169</v>
      </c>
      <c r="D4418" s="988">
        <v>1.0</v>
      </c>
      <c r="E4418" s="988">
        <v>1.0</v>
      </c>
    </row>
    <row r="4419">
      <c r="A4419" s="988" t="s">
        <v>5460</v>
      </c>
      <c r="B4419" s="988">
        <v>2.0250108E7</v>
      </c>
      <c r="C4419" s="988" t="s">
        <v>5194</v>
      </c>
      <c r="D4419" s="988">
        <v>1.0</v>
      </c>
      <c r="E4419" s="988">
        <v>1.0</v>
      </c>
    </row>
    <row r="4420">
      <c r="A4420" s="988" t="s">
        <v>5460</v>
      </c>
      <c r="B4420" s="988">
        <v>2.025011E7</v>
      </c>
      <c r="C4420" s="988" t="s">
        <v>5286</v>
      </c>
      <c r="D4420" s="988">
        <v>1.0</v>
      </c>
      <c r="E4420" s="988">
        <v>0.0</v>
      </c>
    </row>
    <row r="4421">
      <c r="A4421" s="988" t="s">
        <v>5460</v>
      </c>
      <c r="B4421" s="988">
        <v>2.0250115E7</v>
      </c>
      <c r="C4421" s="988" t="s">
        <v>5194</v>
      </c>
      <c r="D4421" s="988">
        <v>1.0</v>
      </c>
      <c r="E4421" s="988">
        <v>1.0</v>
      </c>
    </row>
    <row r="4422">
      <c r="A4422" s="988" t="s">
        <v>5460</v>
      </c>
      <c r="B4422" s="988">
        <v>2.0250119E7</v>
      </c>
      <c r="C4422" s="988" t="s">
        <v>5286</v>
      </c>
      <c r="D4422" s="988">
        <v>1.0</v>
      </c>
      <c r="E4422" s="988">
        <v>1.0</v>
      </c>
    </row>
    <row r="4423">
      <c r="A4423" s="988" t="s">
        <v>5460</v>
      </c>
      <c r="B4423" s="988">
        <v>2.0250119E7</v>
      </c>
      <c r="C4423" s="988" t="s">
        <v>5194</v>
      </c>
      <c r="D4423" s="988">
        <v>1.0</v>
      </c>
      <c r="E4423" s="988">
        <v>3.0</v>
      </c>
    </row>
    <row r="4424">
      <c r="A4424" s="988" t="s">
        <v>5460</v>
      </c>
      <c r="B4424" s="988">
        <v>2.0250119E7</v>
      </c>
      <c r="C4424" s="988" t="s">
        <v>164</v>
      </c>
      <c r="D4424" s="988">
        <v>1.0</v>
      </c>
      <c r="E4424" s="988">
        <v>1.0</v>
      </c>
    </row>
    <row r="4425">
      <c r="A4425" s="988" t="s">
        <v>5460</v>
      </c>
      <c r="B4425" s="988">
        <v>2.025012E7</v>
      </c>
      <c r="C4425" s="988" t="s">
        <v>164</v>
      </c>
      <c r="D4425" s="988">
        <v>1.0</v>
      </c>
      <c r="E4425" s="988">
        <v>1.0</v>
      </c>
    </row>
    <row r="4426">
      <c r="A4426" s="988" t="s">
        <v>5460</v>
      </c>
      <c r="B4426" s="988">
        <v>2.025012E7</v>
      </c>
      <c r="C4426" s="1063" t="s">
        <v>5216</v>
      </c>
      <c r="D4426" s="988">
        <v>1.0</v>
      </c>
      <c r="E4426" s="988">
        <v>1.0</v>
      </c>
    </row>
    <row r="4427">
      <c r="A4427" s="988" t="s">
        <v>5460</v>
      </c>
      <c r="B4427" s="988">
        <v>2.0250121E7</v>
      </c>
      <c r="C4427" s="988" t="s">
        <v>5194</v>
      </c>
      <c r="D4427" s="988">
        <v>1.0</v>
      </c>
      <c r="E4427" s="988">
        <v>1.0</v>
      </c>
    </row>
    <row r="4428">
      <c r="A4428" s="988" t="s">
        <v>5460</v>
      </c>
      <c r="B4428" s="988">
        <v>2.0250124E7</v>
      </c>
      <c r="C4428" s="988" t="s">
        <v>5185</v>
      </c>
      <c r="D4428" s="988">
        <v>1.0</v>
      </c>
      <c r="E4428" s="988">
        <v>1.0</v>
      </c>
    </row>
    <row r="4429">
      <c r="A4429" s="988" t="s">
        <v>5460</v>
      </c>
      <c r="B4429" s="988">
        <v>2.0250125E7</v>
      </c>
      <c r="C4429" s="988" t="s">
        <v>5194</v>
      </c>
      <c r="D4429" s="988">
        <v>1.0</v>
      </c>
      <c r="E4429" s="988">
        <v>1.0</v>
      </c>
    </row>
    <row r="4430">
      <c r="A4430" s="988" t="s">
        <v>5460</v>
      </c>
      <c r="B4430" s="988">
        <v>2.0250126E7</v>
      </c>
      <c r="C4430" s="988" t="s">
        <v>5194</v>
      </c>
      <c r="D4430" s="988">
        <v>1.0</v>
      </c>
      <c r="E4430" s="988">
        <v>1.0</v>
      </c>
    </row>
    <row r="4431">
      <c r="A4431" s="988" t="s">
        <v>5460</v>
      </c>
      <c r="B4431" s="988">
        <v>2.0250126E7</v>
      </c>
      <c r="C4431" s="988" t="s">
        <v>164</v>
      </c>
      <c r="D4431" s="988">
        <v>1.0</v>
      </c>
      <c r="E4431" s="988">
        <v>2.0</v>
      </c>
    </row>
    <row r="4432">
      <c r="A4432" s="988" t="s">
        <v>5460</v>
      </c>
      <c r="B4432" s="988">
        <v>2.0250127E7</v>
      </c>
      <c r="C4432" s="1063" t="s">
        <v>5137</v>
      </c>
      <c r="D4432" s="988">
        <v>1.0</v>
      </c>
      <c r="E4432" s="988">
        <v>0.0</v>
      </c>
    </row>
    <row r="4433">
      <c r="A4433" s="988" t="s">
        <v>5460</v>
      </c>
      <c r="B4433" s="988">
        <v>2.0250127E7</v>
      </c>
      <c r="C4433" s="988" t="s">
        <v>164</v>
      </c>
      <c r="D4433" s="988">
        <v>1.0</v>
      </c>
      <c r="E4433" s="988">
        <v>1.0</v>
      </c>
    </row>
    <row r="4434">
      <c r="A4434" s="988" t="s">
        <v>5460</v>
      </c>
      <c r="B4434" s="988">
        <v>2.0250128E7</v>
      </c>
      <c r="C4434" s="1063" t="s">
        <v>5137</v>
      </c>
      <c r="D4434" s="988">
        <v>1.0</v>
      </c>
      <c r="E4434" s="988">
        <v>1.0</v>
      </c>
    </row>
    <row r="4435">
      <c r="A4435" s="988" t="s">
        <v>5460</v>
      </c>
      <c r="B4435" s="988">
        <v>2.025013E7</v>
      </c>
      <c r="C4435" s="988" t="s">
        <v>5194</v>
      </c>
      <c r="D4435" s="988">
        <v>1.0</v>
      </c>
      <c r="E4435" s="988">
        <v>1.0</v>
      </c>
    </row>
    <row r="4436">
      <c r="A4436" s="988" t="s">
        <v>5460</v>
      </c>
      <c r="B4436" s="988">
        <v>2.025013E7</v>
      </c>
      <c r="C4436" s="1063" t="s">
        <v>5273</v>
      </c>
      <c r="D4436" s="988">
        <v>1.0</v>
      </c>
      <c r="E4436" s="988">
        <v>0.0</v>
      </c>
    </row>
    <row r="4437">
      <c r="A4437" s="988" t="s">
        <v>5460</v>
      </c>
      <c r="B4437" s="988">
        <v>2.0250131E7</v>
      </c>
      <c r="C4437" s="988" t="s">
        <v>164</v>
      </c>
      <c r="D4437" s="988">
        <v>1.0</v>
      </c>
      <c r="E4437" s="988">
        <v>1.0</v>
      </c>
    </row>
    <row r="4438">
      <c r="A4438" s="988" t="s">
        <v>5461</v>
      </c>
      <c r="B4438" s="988">
        <v>2.0250107E7</v>
      </c>
      <c r="C4438" s="988" t="s">
        <v>5286</v>
      </c>
      <c r="D4438" s="988">
        <v>1.0</v>
      </c>
      <c r="E4438" s="988">
        <v>1.0</v>
      </c>
    </row>
    <row r="4439">
      <c r="A4439" s="988" t="s">
        <v>5461</v>
      </c>
      <c r="B4439" s="988">
        <v>2.0250109E7</v>
      </c>
      <c r="C4439" s="988" t="s">
        <v>164</v>
      </c>
      <c r="D4439" s="988">
        <v>1.0</v>
      </c>
      <c r="E4439" s="988">
        <v>0.0</v>
      </c>
    </row>
    <row r="4440">
      <c r="A4440" s="988" t="s">
        <v>5461</v>
      </c>
      <c r="B4440" s="988">
        <v>2.0250112E7</v>
      </c>
      <c r="C4440" s="988" t="s">
        <v>5286</v>
      </c>
      <c r="D4440" s="988">
        <v>1.0</v>
      </c>
      <c r="E4440" s="988">
        <v>1.0</v>
      </c>
    </row>
    <row r="4441">
      <c r="A4441" s="988" t="s">
        <v>5461</v>
      </c>
      <c r="B4441" s="988">
        <v>2.0250112E7</v>
      </c>
      <c r="C4441" s="988" t="s">
        <v>164</v>
      </c>
      <c r="D4441" s="988">
        <v>1.0</v>
      </c>
      <c r="E4441" s="988">
        <v>1.0</v>
      </c>
    </row>
    <row r="4442">
      <c r="A4442" s="988" t="s">
        <v>5461</v>
      </c>
      <c r="B4442" s="988">
        <v>2.0250112E7</v>
      </c>
      <c r="C4442" s="1063" t="s">
        <v>5178</v>
      </c>
      <c r="D4442" s="988">
        <v>1.0</v>
      </c>
      <c r="E4442" s="988">
        <v>0.0</v>
      </c>
    </row>
    <row r="4443">
      <c r="A4443" s="988" t="s">
        <v>5461</v>
      </c>
      <c r="B4443" s="988">
        <v>2.0250114E7</v>
      </c>
      <c r="C4443" s="988" t="s">
        <v>5286</v>
      </c>
      <c r="D4443" s="988">
        <v>1.0</v>
      </c>
      <c r="E4443" s="988">
        <v>0.0</v>
      </c>
    </row>
    <row r="4444">
      <c r="A4444" s="988" t="s">
        <v>5461</v>
      </c>
      <c r="B4444" s="988">
        <v>2.0250119E7</v>
      </c>
      <c r="C4444" s="988" t="s">
        <v>5286</v>
      </c>
      <c r="D4444" s="988">
        <v>1.0</v>
      </c>
      <c r="E4444" s="988">
        <v>1.0</v>
      </c>
    </row>
    <row r="4445">
      <c r="A4445" s="988" t="s">
        <v>5461</v>
      </c>
      <c r="B4445" s="988">
        <v>2.025012E7</v>
      </c>
      <c r="C4445" s="988" t="s">
        <v>5194</v>
      </c>
      <c r="D4445" s="988">
        <v>1.0</v>
      </c>
      <c r="E4445" s="988">
        <v>1.0</v>
      </c>
    </row>
    <row r="4446">
      <c r="A4446" s="988" t="s">
        <v>5461</v>
      </c>
      <c r="B4446" s="988">
        <v>2.0250125E7</v>
      </c>
      <c r="C4446" s="988" t="s">
        <v>5286</v>
      </c>
      <c r="D4446" s="988">
        <v>1.0</v>
      </c>
      <c r="E4446" s="988">
        <v>1.0</v>
      </c>
    </row>
    <row r="4447">
      <c r="A4447" s="988" t="s">
        <v>5461</v>
      </c>
      <c r="B4447" s="988">
        <v>2.0250127E7</v>
      </c>
      <c r="C4447" s="988" t="s">
        <v>164</v>
      </c>
      <c r="D4447" s="988">
        <v>1.0</v>
      </c>
      <c r="E4447" s="988">
        <v>1.0</v>
      </c>
    </row>
    <row r="4448">
      <c r="A4448" s="988" t="s">
        <v>5461</v>
      </c>
      <c r="B4448" s="988">
        <v>2.0250129E7</v>
      </c>
      <c r="C4448" s="988" t="s">
        <v>164</v>
      </c>
      <c r="D4448" s="988">
        <v>1.0</v>
      </c>
      <c r="E4448" s="988">
        <v>1.0</v>
      </c>
    </row>
    <row r="4449">
      <c r="A4449" s="988" t="s">
        <v>5461</v>
      </c>
      <c r="B4449" s="988">
        <v>2.0250129E7</v>
      </c>
      <c r="C4449" s="1063" t="s">
        <v>5216</v>
      </c>
      <c r="D4449" s="988">
        <v>1.0</v>
      </c>
      <c r="E4449" s="988">
        <v>0.0</v>
      </c>
    </row>
    <row r="4450">
      <c r="A4450" s="988" t="s">
        <v>5461</v>
      </c>
      <c r="B4450" s="988">
        <v>2.0250219E7</v>
      </c>
      <c r="C4450" s="988" t="s">
        <v>5286</v>
      </c>
      <c r="D4450" s="988">
        <v>1.0</v>
      </c>
      <c r="E4450" s="988">
        <v>0.0</v>
      </c>
    </row>
    <row r="4451">
      <c r="A4451" s="988" t="s">
        <v>5462</v>
      </c>
      <c r="B4451" s="988">
        <v>2.0250102E7</v>
      </c>
      <c r="C4451" s="988" t="s">
        <v>5286</v>
      </c>
      <c r="D4451" s="988">
        <v>1.0</v>
      </c>
      <c r="E4451" s="988">
        <v>0.0</v>
      </c>
    </row>
    <row r="4452">
      <c r="A4452" s="988" t="s">
        <v>5462</v>
      </c>
      <c r="B4452" s="988">
        <v>2.0250104E7</v>
      </c>
      <c r="C4452" s="988" t="s">
        <v>5286</v>
      </c>
      <c r="D4452" s="988">
        <v>1.0</v>
      </c>
      <c r="E4452" s="988">
        <v>0.0</v>
      </c>
    </row>
    <row r="4453">
      <c r="A4453" s="988" t="s">
        <v>5462</v>
      </c>
      <c r="B4453" s="988">
        <v>2.0250106E7</v>
      </c>
      <c r="C4453" s="988" t="s">
        <v>164</v>
      </c>
      <c r="D4453" s="988">
        <v>1.0</v>
      </c>
      <c r="E4453" s="988">
        <v>1.0</v>
      </c>
    </row>
    <row r="4454">
      <c r="A4454" s="988" t="s">
        <v>5462</v>
      </c>
      <c r="B4454" s="988">
        <v>2.0250112E7</v>
      </c>
      <c r="C4454" s="1063" t="s">
        <v>5178</v>
      </c>
      <c r="D4454" s="988">
        <v>1.0</v>
      </c>
      <c r="E4454" s="988">
        <v>0.0</v>
      </c>
    </row>
    <row r="4455">
      <c r="A4455" s="988" t="s">
        <v>5462</v>
      </c>
      <c r="B4455" s="988">
        <v>2.0250114E7</v>
      </c>
      <c r="C4455" s="988" t="s">
        <v>5286</v>
      </c>
      <c r="D4455" s="988">
        <v>1.0</v>
      </c>
      <c r="E4455" s="988">
        <v>0.0</v>
      </c>
    </row>
    <row r="4456">
      <c r="A4456" s="988" t="s">
        <v>5462</v>
      </c>
      <c r="B4456" s="988">
        <v>2.0250114E7</v>
      </c>
      <c r="C4456" s="1063" t="s">
        <v>5137</v>
      </c>
      <c r="D4456" s="988">
        <v>1.0</v>
      </c>
      <c r="E4456" s="988">
        <v>0.0</v>
      </c>
    </row>
    <row r="4457">
      <c r="A4457" s="988" t="s">
        <v>5462</v>
      </c>
      <c r="B4457" s="988">
        <v>2.0250114E7</v>
      </c>
      <c r="C4457" s="988" t="s">
        <v>164</v>
      </c>
      <c r="D4457" s="988">
        <v>1.0</v>
      </c>
      <c r="E4457" s="988">
        <v>1.0</v>
      </c>
    </row>
    <row r="4458">
      <c r="A4458" s="988" t="s">
        <v>5462</v>
      </c>
      <c r="B4458" s="988">
        <v>2.0250115E7</v>
      </c>
      <c r="C4458" s="988" t="s">
        <v>5218</v>
      </c>
      <c r="D4458" s="988">
        <v>1.0</v>
      </c>
      <c r="E4458" s="988">
        <v>0.0</v>
      </c>
    </row>
    <row r="4459">
      <c r="A4459" s="988" t="s">
        <v>5462</v>
      </c>
      <c r="B4459" s="988">
        <v>2.0250117E7</v>
      </c>
      <c r="C4459" s="988" t="s">
        <v>5194</v>
      </c>
      <c r="D4459" s="988">
        <v>1.0</v>
      </c>
      <c r="E4459" s="988">
        <v>0.0</v>
      </c>
    </row>
    <row r="4460">
      <c r="A4460" s="988" t="s">
        <v>5462</v>
      </c>
      <c r="B4460" s="988">
        <v>2.0250117E7</v>
      </c>
      <c r="C4460" s="1063" t="s">
        <v>5137</v>
      </c>
      <c r="D4460" s="988">
        <v>1.0</v>
      </c>
      <c r="E4460" s="988">
        <v>1.0</v>
      </c>
    </row>
    <row r="4461">
      <c r="A4461" s="988" t="s">
        <v>5462</v>
      </c>
      <c r="B4461" s="988">
        <v>2.0250117E7</v>
      </c>
      <c r="C4461" s="988" t="s">
        <v>164</v>
      </c>
      <c r="D4461" s="988">
        <v>1.0</v>
      </c>
      <c r="E4461" s="988">
        <v>2.0</v>
      </c>
    </row>
    <row r="4462">
      <c r="A4462" s="988" t="s">
        <v>5462</v>
      </c>
      <c r="B4462" s="988">
        <v>2.0250119E7</v>
      </c>
      <c r="C4462" s="988" t="s">
        <v>5286</v>
      </c>
      <c r="D4462" s="988">
        <v>1.0</v>
      </c>
      <c r="E4462" s="988">
        <v>2.0</v>
      </c>
    </row>
    <row r="4463">
      <c r="A4463" s="988" t="s">
        <v>5462</v>
      </c>
      <c r="B4463" s="988">
        <v>2.0250119E7</v>
      </c>
      <c r="C4463" s="988" t="s">
        <v>5194</v>
      </c>
      <c r="D4463" s="988">
        <v>1.0</v>
      </c>
      <c r="E4463" s="988">
        <v>1.0</v>
      </c>
    </row>
    <row r="4464">
      <c r="A4464" s="988" t="s">
        <v>5462</v>
      </c>
      <c r="B4464" s="988">
        <v>2.025012E7</v>
      </c>
      <c r="C4464" s="988" t="s">
        <v>5286</v>
      </c>
      <c r="D4464" s="988">
        <v>1.0</v>
      </c>
      <c r="E4464" s="988">
        <v>1.0</v>
      </c>
    </row>
    <row r="4465">
      <c r="A4465" s="988" t="s">
        <v>5462</v>
      </c>
      <c r="B4465" s="988">
        <v>2.0250121E7</v>
      </c>
      <c r="C4465" s="988" t="s">
        <v>164</v>
      </c>
      <c r="D4465" s="988">
        <v>1.0</v>
      </c>
      <c r="E4465" s="988">
        <v>1.0</v>
      </c>
    </row>
    <row r="4466">
      <c r="A4466" s="988" t="s">
        <v>5462</v>
      </c>
      <c r="B4466" s="988">
        <v>2.0250124E7</v>
      </c>
      <c r="C4466" s="988" t="s">
        <v>5286</v>
      </c>
      <c r="D4466" s="988">
        <v>1.0</v>
      </c>
      <c r="E4466" s="988">
        <v>0.0</v>
      </c>
    </row>
    <row r="4467">
      <c r="A4467" s="988" t="s">
        <v>5462</v>
      </c>
      <c r="B4467" s="988">
        <v>2.0250124E7</v>
      </c>
      <c r="C4467" s="988" t="s">
        <v>164</v>
      </c>
      <c r="D4467" s="988">
        <v>1.0</v>
      </c>
      <c r="E4467" s="988">
        <v>2.0</v>
      </c>
    </row>
    <row r="4468">
      <c r="A4468" s="988" t="s">
        <v>5462</v>
      </c>
      <c r="B4468" s="988">
        <v>2.0250125E7</v>
      </c>
      <c r="C4468" s="988" t="s">
        <v>5286</v>
      </c>
      <c r="D4468" s="988">
        <v>1.0</v>
      </c>
      <c r="E4468" s="988">
        <v>1.0</v>
      </c>
    </row>
    <row r="4469">
      <c r="A4469" s="988" t="s">
        <v>5462</v>
      </c>
      <c r="B4469" s="988">
        <v>2.0250125E7</v>
      </c>
      <c r="C4469" s="988" t="s">
        <v>164</v>
      </c>
      <c r="D4469" s="988">
        <v>1.0</v>
      </c>
      <c r="E4469" s="988">
        <v>0.0</v>
      </c>
    </row>
    <row r="4470">
      <c r="A4470" s="988" t="s">
        <v>5462</v>
      </c>
      <c r="B4470" s="988">
        <v>2.0250126E7</v>
      </c>
      <c r="C4470" s="988" t="s">
        <v>5463</v>
      </c>
      <c r="D4470" s="988">
        <v>1.0</v>
      </c>
      <c r="E4470" s="988">
        <v>0.0</v>
      </c>
    </row>
    <row r="4471">
      <c r="A4471" s="988" t="s">
        <v>5462</v>
      </c>
      <c r="B4471" s="988">
        <v>2.0250127E7</v>
      </c>
      <c r="C4471" s="988" t="s">
        <v>5286</v>
      </c>
      <c r="D4471" s="988">
        <v>1.0</v>
      </c>
      <c r="E4471" s="988">
        <v>1.0</v>
      </c>
    </row>
    <row r="4472">
      <c r="A4472" s="988" t="s">
        <v>5464</v>
      </c>
      <c r="B4472" s="988">
        <v>2.0250101E7</v>
      </c>
      <c r="C4472" s="988" t="s">
        <v>5286</v>
      </c>
      <c r="D4472" s="988">
        <v>1.0</v>
      </c>
      <c r="E4472" s="988">
        <v>0.0</v>
      </c>
    </row>
    <row r="4473">
      <c r="A4473" s="988" t="s">
        <v>5464</v>
      </c>
      <c r="B4473" s="988">
        <v>2.0250102E7</v>
      </c>
      <c r="C4473" s="1063" t="s">
        <v>5465</v>
      </c>
      <c r="D4473" s="988">
        <v>1.0</v>
      </c>
      <c r="E4473" s="988">
        <v>1.0</v>
      </c>
    </row>
    <row r="4474">
      <c r="A4474" s="988" t="s">
        <v>5464</v>
      </c>
      <c r="B4474" s="988">
        <v>2.0250104E7</v>
      </c>
      <c r="C4474" s="1063" t="s">
        <v>5163</v>
      </c>
      <c r="D4474" s="988">
        <v>1.0</v>
      </c>
      <c r="E4474" s="988">
        <v>1.0</v>
      </c>
    </row>
    <row r="4475">
      <c r="A4475" s="988" t="s">
        <v>5464</v>
      </c>
      <c r="B4475" s="988">
        <v>2.0250106E7</v>
      </c>
      <c r="C4475" s="1063" t="s">
        <v>5246</v>
      </c>
      <c r="D4475" s="988">
        <v>1.0</v>
      </c>
      <c r="E4475" s="988">
        <v>1.0</v>
      </c>
    </row>
    <row r="4476">
      <c r="A4476" s="988" t="s">
        <v>5464</v>
      </c>
      <c r="B4476" s="988">
        <v>2.0250107E7</v>
      </c>
      <c r="C4476" s="988" t="s">
        <v>5169</v>
      </c>
      <c r="D4476" s="988">
        <v>1.0</v>
      </c>
      <c r="E4476" s="988">
        <v>1.0</v>
      </c>
    </row>
    <row r="4477">
      <c r="A4477" s="988" t="s">
        <v>5464</v>
      </c>
      <c r="B4477" s="988">
        <v>2.0250108E7</v>
      </c>
      <c r="C4477" s="988" t="s">
        <v>5194</v>
      </c>
      <c r="D4477" s="988">
        <v>1.0</v>
      </c>
      <c r="E4477" s="988">
        <v>0.0</v>
      </c>
    </row>
    <row r="4478">
      <c r="A4478" s="988" t="s">
        <v>5464</v>
      </c>
      <c r="B4478" s="988">
        <v>2.0250108E7</v>
      </c>
      <c r="C4478" s="1063" t="s">
        <v>5216</v>
      </c>
      <c r="D4478" s="988">
        <v>1.0</v>
      </c>
      <c r="E4478" s="988">
        <v>0.0</v>
      </c>
    </row>
    <row r="4479">
      <c r="A4479" s="988" t="s">
        <v>5464</v>
      </c>
      <c r="B4479" s="988">
        <v>2.025011E7</v>
      </c>
      <c r="C4479" s="988" t="s">
        <v>5169</v>
      </c>
      <c r="D4479" s="988">
        <v>1.0</v>
      </c>
      <c r="E4479" s="988">
        <v>1.0</v>
      </c>
    </row>
    <row r="4480">
      <c r="A4480" s="988" t="s">
        <v>5464</v>
      </c>
      <c r="B4480" s="988">
        <v>2.0250112E7</v>
      </c>
      <c r="C4480" s="988" t="s">
        <v>5194</v>
      </c>
      <c r="D4480" s="988">
        <v>1.0</v>
      </c>
      <c r="E4480" s="988">
        <v>1.0</v>
      </c>
    </row>
    <row r="4481">
      <c r="A4481" s="988" t="s">
        <v>5464</v>
      </c>
      <c r="B4481" s="988">
        <v>2.0250113E7</v>
      </c>
      <c r="C4481" s="988" t="s">
        <v>5194</v>
      </c>
      <c r="D4481" s="988">
        <v>1.0</v>
      </c>
      <c r="E4481" s="988">
        <v>1.0</v>
      </c>
    </row>
    <row r="4482">
      <c r="A4482" s="988" t="s">
        <v>5464</v>
      </c>
      <c r="B4482" s="988">
        <v>2.0250113E7</v>
      </c>
      <c r="C4482" s="988" t="s">
        <v>164</v>
      </c>
      <c r="D4482" s="988">
        <v>1.0</v>
      </c>
      <c r="E4482" s="988">
        <v>7.0</v>
      </c>
    </row>
    <row r="4483">
      <c r="A4483" s="988" t="s">
        <v>5464</v>
      </c>
      <c r="B4483" s="988">
        <v>2.0250113E7</v>
      </c>
      <c r="C4483" s="1063" t="s">
        <v>5245</v>
      </c>
      <c r="D4483" s="988">
        <v>1.0</v>
      </c>
      <c r="E4483" s="988">
        <v>0.0</v>
      </c>
    </row>
    <row r="4484">
      <c r="A4484" s="988" t="s">
        <v>5464</v>
      </c>
      <c r="B4484" s="988">
        <v>2.0250115E7</v>
      </c>
      <c r="C4484" s="988" t="s">
        <v>5194</v>
      </c>
      <c r="D4484" s="988">
        <v>1.0</v>
      </c>
      <c r="E4484" s="988">
        <v>1.0</v>
      </c>
    </row>
    <row r="4485">
      <c r="A4485" s="988" t="s">
        <v>5464</v>
      </c>
      <c r="B4485" s="988">
        <v>2.0250117E7</v>
      </c>
      <c r="C4485" s="1063" t="s">
        <v>5217</v>
      </c>
      <c r="D4485" s="988">
        <v>1.0</v>
      </c>
      <c r="E4485" s="988">
        <v>0.0</v>
      </c>
    </row>
    <row r="4486">
      <c r="A4486" s="988" t="s">
        <v>5464</v>
      </c>
      <c r="B4486" s="988">
        <v>2.025012E7</v>
      </c>
      <c r="C4486" s="988" t="s">
        <v>5194</v>
      </c>
      <c r="D4486" s="988">
        <v>1.0</v>
      </c>
      <c r="E4486" s="988">
        <v>0.0</v>
      </c>
    </row>
    <row r="4487">
      <c r="A4487" s="988" t="s">
        <v>5464</v>
      </c>
      <c r="B4487" s="988">
        <v>2.025012E7</v>
      </c>
      <c r="C4487" s="1063" t="s">
        <v>5166</v>
      </c>
      <c r="D4487" s="988">
        <v>1.0</v>
      </c>
      <c r="E4487" s="988">
        <v>0.0</v>
      </c>
    </row>
    <row r="4488">
      <c r="A4488" s="988" t="s">
        <v>5464</v>
      </c>
      <c r="B4488" s="988">
        <v>2.025012E7</v>
      </c>
      <c r="C4488" s="1063" t="s">
        <v>5216</v>
      </c>
      <c r="D4488" s="988">
        <v>1.0</v>
      </c>
      <c r="E4488" s="988">
        <v>1.0</v>
      </c>
    </row>
    <row r="4489">
      <c r="A4489" s="988" t="s">
        <v>5464</v>
      </c>
      <c r="B4489" s="988">
        <v>2.025012E7</v>
      </c>
      <c r="C4489" s="988" t="s">
        <v>5218</v>
      </c>
      <c r="D4489" s="988">
        <v>1.0</v>
      </c>
      <c r="E4489" s="988">
        <v>0.0</v>
      </c>
    </row>
    <row r="4490">
      <c r="A4490" s="988" t="s">
        <v>5464</v>
      </c>
      <c r="B4490" s="988">
        <v>2.0250121E7</v>
      </c>
      <c r="C4490" s="988" t="s">
        <v>5194</v>
      </c>
      <c r="D4490" s="988">
        <v>1.0</v>
      </c>
      <c r="E4490" s="988">
        <v>1.0</v>
      </c>
    </row>
    <row r="4491">
      <c r="A4491" s="988" t="s">
        <v>5464</v>
      </c>
      <c r="B4491" s="988">
        <v>2.0250122E7</v>
      </c>
      <c r="C4491" s="988" t="s">
        <v>5194</v>
      </c>
      <c r="D4491" s="988">
        <v>1.0</v>
      </c>
      <c r="E4491" s="988">
        <v>1.0</v>
      </c>
    </row>
    <row r="4492">
      <c r="A4492" s="988" t="s">
        <v>5464</v>
      </c>
      <c r="B4492" s="988">
        <v>2.0250122E7</v>
      </c>
      <c r="C4492" s="1063" t="s">
        <v>5466</v>
      </c>
      <c r="D4492" s="988">
        <v>1.0</v>
      </c>
      <c r="E4492" s="988">
        <v>1.0</v>
      </c>
    </row>
    <row r="4493">
      <c r="A4493" s="988" t="s">
        <v>5464</v>
      </c>
      <c r="B4493" s="988">
        <v>2.0250122E7</v>
      </c>
      <c r="C4493" s="988" t="s">
        <v>5218</v>
      </c>
      <c r="D4493" s="988">
        <v>1.0</v>
      </c>
      <c r="E4493" s="988">
        <v>0.0</v>
      </c>
    </row>
    <row r="4494">
      <c r="A4494" s="988" t="s">
        <v>5464</v>
      </c>
      <c r="B4494" s="988">
        <v>2.0250123E7</v>
      </c>
      <c r="C4494" s="988" t="s">
        <v>5194</v>
      </c>
      <c r="D4494" s="988">
        <v>1.0</v>
      </c>
      <c r="E4494" s="988">
        <v>0.0</v>
      </c>
    </row>
    <row r="4495">
      <c r="A4495" s="988" t="s">
        <v>5464</v>
      </c>
      <c r="B4495" s="988">
        <v>2.0250124E7</v>
      </c>
      <c r="C4495" s="988" t="s">
        <v>5194</v>
      </c>
      <c r="D4495" s="988">
        <v>1.0</v>
      </c>
      <c r="E4495" s="988">
        <v>2.0</v>
      </c>
    </row>
    <row r="4496">
      <c r="A4496" s="988" t="s">
        <v>5464</v>
      </c>
      <c r="B4496" s="988">
        <v>2.0250124E7</v>
      </c>
      <c r="C4496" s="988" t="s">
        <v>5185</v>
      </c>
      <c r="D4496" s="988">
        <v>1.0</v>
      </c>
      <c r="E4496" s="988">
        <v>1.0</v>
      </c>
    </row>
    <row r="4497">
      <c r="A4497" s="988" t="s">
        <v>5464</v>
      </c>
      <c r="B4497" s="988">
        <v>2.0250125E7</v>
      </c>
      <c r="C4497" s="988" t="s">
        <v>5263</v>
      </c>
      <c r="D4497" s="988">
        <v>1.0</v>
      </c>
      <c r="E4497" s="988">
        <v>0.0</v>
      </c>
    </row>
    <row r="4498">
      <c r="A4498" s="988" t="s">
        <v>5464</v>
      </c>
      <c r="B4498" s="988">
        <v>2.0250125E7</v>
      </c>
      <c r="C4498" s="988" t="s">
        <v>5194</v>
      </c>
      <c r="D4498" s="988">
        <v>1.0</v>
      </c>
      <c r="E4498" s="988">
        <v>1.0</v>
      </c>
    </row>
    <row r="4499">
      <c r="A4499" s="988" t="s">
        <v>5464</v>
      </c>
      <c r="B4499" s="988">
        <v>2.0250126E7</v>
      </c>
      <c r="C4499" s="988" t="s">
        <v>5263</v>
      </c>
      <c r="D4499" s="988">
        <v>1.0</v>
      </c>
      <c r="E4499" s="988">
        <v>0.0</v>
      </c>
    </row>
    <row r="4500">
      <c r="A4500" s="988" t="s">
        <v>5464</v>
      </c>
      <c r="B4500" s="988">
        <v>2.0250126E7</v>
      </c>
      <c r="C4500" s="1063" t="s">
        <v>5467</v>
      </c>
      <c r="D4500" s="988">
        <v>1.0</v>
      </c>
      <c r="E4500" s="988">
        <v>1.0</v>
      </c>
    </row>
    <row r="4501">
      <c r="A4501" s="988" t="s">
        <v>5464</v>
      </c>
      <c r="B4501" s="988">
        <v>2.0250127E7</v>
      </c>
      <c r="C4501" s="988" t="s">
        <v>5194</v>
      </c>
      <c r="D4501" s="988">
        <v>1.0</v>
      </c>
      <c r="E4501" s="988">
        <v>0.0</v>
      </c>
    </row>
    <row r="4502">
      <c r="A4502" s="988" t="s">
        <v>5464</v>
      </c>
      <c r="B4502" s="988">
        <v>2.0250127E7</v>
      </c>
      <c r="C4502" s="988" t="s">
        <v>5218</v>
      </c>
      <c r="D4502" s="988">
        <v>1.0</v>
      </c>
      <c r="E4502" s="988">
        <v>0.0</v>
      </c>
    </row>
    <row r="4503">
      <c r="A4503" s="988" t="s">
        <v>5464</v>
      </c>
      <c r="B4503" s="988">
        <v>2.0250128E7</v>
      </c>
      <c r="C4503" s="1063" t="s">
        <v>5137</v>
      </c>
      <c r="D4503" s="988">
        <v>1.0</v>
      </c>
      <c r="E4503" s="988">
        <v>1.0</v>
      </c>
    </row>
    <row r="4504">
      <c r="A4504" s="988" t="s">
        <v>5464</v>
      </c>
      <c r="B4504" s="988">
        <v>2.0250128E7</v>
      </c>
      <c r="C4504" s="988" t="s">
        <v>5218</v>
      </c>
      <c r="D4504" s="988">
        <v>1.0</v>
      </c>
      <c r="E4504" s="988">
        <v>0.0</v>
      </c>
    </row>
    <row r="4505">
      <c r="A4505" s="988" t="s">
        <v>5464</v>
      </c>
      <c r="B4505" s="988">
        <v>2.0250129E7</v>
      </c>
      <c r="C4505" s="988" t="s">
        <v>5263</v>
      </c>
      <c r="D4505" s="988">
        <v>1.0</v>
      </c>
      <c r="E4505" s="988">
        <v>0.0</v>
      </c>
    </row>
    <row r="4506">
      <c r="A4506" s="988" t="s">
        <v>5464</v>
      </c>
      <c r="B4506" s="988">
        <v>2.0250129E7</v>
      </c>
      <c r="C4506" s="988" t="s">
        <v>5194</v>
      </c>
      <c r="D4506" s="988">
        <v>1.0</v>
      </c>
      <c r="E4506" s="988">
        <v>1.0</v>
      </c>
    </row>
    <row r="4507">
      <c r="A4507" s="988" t="s">
        <v>5464</v>
      </c>
      <c r="B4507" s="988">
        <v>2.025013E7</v>
      </c>
      <c r="C4507" s="1063" t="s">
        <v>5216</v>
      </c>
      <c r="D4507" s="988">
        <v>1.0</v>
      </c>
      <c r="E4507" s="988">
        <v>0.0</v>
      </c>
    </row>
    <row r="4508">
      <c r="A4508" s="988" t="s">
        <v>5464</v>
      </c>
      <c r="B4508" s="988">
        <v>2.025013E7</v>
      </c>
      <c r="C4508" s="988" t="s">
        <v>5218</v>
      </c>
      <c r="D4508" s="988">
        <v>1.0</v>
      </c>
      <c r="E4508" s="988">
        <v>0.0</v>
      </c>
    </row>
    <row r="4509">
      <c r="A4509" s="988" t="s">
        <v>5464</v>
      </c>
      <c r="B4509" s="988">
        <v>2.0250131E7</v>
      </c>
      <c r="C4509" s="988" t="s">
        <v>5218</v>
      </c>
      <c r="D4509" s="988">
        <v>1.0</v>
      </c>
      <c r="E4509" s="988">
        <v>0.0</v>
      </c>
    </row>
    <row r="4510">
      <c r="A4510" s="988" t="s">
        <v>5468</v>
      </c>
      <c r="B4510" s="988">
        <v>2.0250103E7</v>
      </c>
      <c r="C4510" s="988" t="s">
        <v>164</v>
      </c>
      <c r="D4510" s="988">
        <v>1.0</v>
      </c>
      <c r="E4510" s="988">
        <v>1.0</v>
      </c>
    </row>
    <row r="4511">
      <c r="A4511" s="988" t="s">
        <v>5468</v>
      </c>
      <c r="B4511" s="988">
        <v>2.0250105E7</v>
      </c>
      <c r="C4511" s="1063" t="s">
        <v>5137</v>
      </c>
      <c r="D4511" s="988">
        <v>1.0</v>
      </c>
      <c r="E4511" s="988">
        <v>1.0</v>
      </c>
    </row>
    <row r="4512">
      <c r="A4512" s="988" t="s">
        <v>5468</v>
      </c>
      <c r="B4512" s="988">
        <v>2.0250107E7</v>
      </c>
      <c r="C4512" s="988" t="s">
        <v>5286</v>
      </c>
      <c r="D4512" s="988">
        <v>1.0</v>
      </c>
      <c r="E4512" s="988">
        <v>0.0</v>
      </c>
    </row>
    <row r="4513">
      <c r="A4513" s="988" t="s">
        <v>5468</v>
      </c>
      <c r="B4513" s="988">
        <v>2.0250107E7</v>
      </c>
      <c r="C4513" s="1063" t="s">
        <v>5246</v>
      </c>
      <c r="D4513" s="988">
        <v>1.0</v>
      </c>
      <c r="E4513" s="988">
        <v>1.0</v>
      </c>
    </row>
    <row r="4514">
      <c r="A4514" s="988" t="s">
        <v>5468</v>
      </c>
      <c r="B4514" s="988">
        <v>2.0250112E7</v>
      </c>
      <c r="C4514" s="1063" t="s">
        <v>5178</v>
      </c>
      <c r="D4514" s="988">
        <v>1.0</v>
      </c>
      <c r="E4514" s="988">
        <v>0.0</v>
      </c>
    </row>
    <row r="4515">
      <c r="A4515" s="988" t="s">
        <v>5468</v>
      </c>
      <c r="B4515" s="988">
        <v>2.0250114E7</v>
      </c>
      <c r="C4515" s="988" t="s">
        <v>164</v>
      </c>
      <c r="D4515" s="988">
        <v>1.0</v>
      </c>
      <c r="E4515" s="988">
        <v>0.0</v>
      </c>
    </row>
    <row r="4516">
      <c r="A4516" s="988" t="s">
        <v>5468</v>
      </c>
      <c r="B4516" s="988">
        <v>2.0250116E7</v>
      </c>
      <c r="C4516" s="988" t="s">
        <v>5218</v>
      </c>
      <c r="D4516" s="988">
        <v>1.0</v>
      </c>
      <c r="E4516" s="988">
        <v>0.0</v>
      </c>
    </row>
    <row r="4517">
      <c r="A4517" s="988" t="s">
        <v>5468</v>
      </c>
      <c r="B4517" s="988">
        <v>2.0250119E7</v>
      </c>
      <c r="C4517" s="988" t="s">
        <v>5286</v>
      </c>
      <c r="D4517" s="988">
        <v>1.0</v>
      </c>
      <c r="E4517" s="988">
        <v>1.0</v>
      </c>
    </row>
    <row r="4518">
      <c r="A4518" s="988" t="s">
        <v>5468</v>
      </c>
      <c r="B4518" s="988">
        <v>2.025012E7</v>
      </c>
      <c r="C4518" s="988" t="s">
        <v>5194</v>
      </c>
      <c r="D4518" s="988">
        <v>1.0</v>
      </c>
      <c r="E4518" s="988">
        <v>1.0</v>
      </c>
    </row>
    <row r="4519">
      <c r="A4519" s="988" t="s">
        <v>5468</v>
      </c>
      <c r="B4519" s="988">
        <v>2.025012E7</v>
      </c>
      <c r="C4519" s="988" t="s">
        <v>164</v>
      </c>
      <c r="D4519" s="988">
        <v>1.0</v>
      </c>
      <c r="E4519" s="988">
        <v>1.0</v>
      </c>
    </row>
    <row r="4520">
      <c r="A4520" s="988" t="s">
        <v>5468</v>
      </c>
      <c r="B4520" s="988">
        <v>2.0250121E7</v>
      </c>
      <c r="C4520" s="988" t="s">
        <v>5286</v>
      </c>
      <c r="D4520" s="988">
        <v>1.0</v>
      </c>
      <c r="E4520" s="988">
        <v>0.0</v>
      </c>
    </row>
    <row r="4521">
      <c r="A4521" s="988" t="s">
        <v>5468</v>
      </c>
      <c r="B4521" s="988">
        <v>2.0250123E7</v>
      </c>
      <c r="C4521" s="988" t="s">
        <v>164</v>
      </c>
      <c r="D4521" s="988">
        <v>1.0</v>
      </c>
      <c r="E4521" s="988">
        <v>1.0</v>
      </c>
    </row>
    <row r="4522">
      <c r="A4522" s="988" t="s">
        <v>5468</v>
      </c>
      <c r="B4522" s="988">
        <v>2.0250128E7</v>
      </c>
      <c r="C4522" s="988" t="s">
        <v>5194</v>
      </c>
      <c r="D4522" s="988">
        <v>1.0</v>
      </c>
      <c r="E4522" s="988">
        <v>1.0</v>
      </c>
    </row>
    <row r="4523">
      <c r="A4523" s="988" t="s">
        <v>5468</v>
      </c>
      <c r="B4523" s="988">
        <v>2.0250129E7</v>
      </c>
      <c r="C4523" s="988" t="s">
        <v>164</v>
      </c>
      <c r="D4523" s="988">
        <v>1.0</v>
      </c>
      <c r="E4523" s="988">
        <v>2.0</v>
      </c>
    </row>
    <row r="4524">
      <c r="A4524" s="988" t="s">
        <v>5468</v>
      </c>
      <c r="B4524" s="988">
        <v>2.0250131E7</v>
      </c>
      <c r="C4524" s="988" t="s">
        <v>164</v>
      </c>
      <c r="D4524" s="988">
        <v>1.0</v>
      </c>
      <c r="E4524" s="988">
        <v>0.0</v>
      </c>
    </row>
    <row r="4525">
      <c r="A4525" s="988" t="s">
        <v>5469</v>
      </c>
      <c r="B4525" s="988">
        <v>2.0250101E7</v>
      </c>
      <c r="C4525" s="988" t="s">
        <v>5286</v>
      </c>
      <c r="D4525" s="988">
        <v>1.0</v>
      </c>
      <c r="E4525" s="988">
        <v>0.0</v>
      </c>
    </row>
    <row r="4526">
      <c r="A4526" s="988" t="s">
        <v>5469</v>
      </c>
      <c r="B4526" s="988">
        <v>2.0250101E7</v>
      </c>
      <c r="C4526" s="988" t="s">
        <v>164</v>
      </c>
      <c r="D4526" s="988">
        <v>1.0</v>
      </c>
      <c r="E4526" s="988">
        <v>1.0</v>
      </c>
    </row>
    <row r="4527">
      <c r="A4527" s="988" t="s">
        <v>5469</v>
      </c>
      <c r="B4527" s="988">
        <v>2.0250104E7</v>
      </c>
      <c r="C4527" s="988" t="s">
        <v>5194</v>
      </c>
      <c r="D4527" s="988">
        <v>1.0</v>
      </c>
      <c r="E4527" s="988">
        <v>1.0</v>
      </c>
    </row>
    <row r="4528">
      <c r="A4528" s="988" t="s">
        <v>5469</v>
      </c>
      <c r="B4528" s="988">
        <v>2.0250112E7</v>
      </c>
      <c r="C4528" s="988" t="s">
        <v>5286</v>
      </c>
      <c r="D4528" s="988">
        <v>1.0</v>
      </c>
      <c r="E4528" s="988">
        <v>0.0</v>
      </c>
    </row>
    <row r="4529">
      <c r="A4529" s="988" t="s">
        <v>5469</v>
      </c>
      <c r="B4529" s="988">
        <v>2.0250115E7</v>
      </c>
      <c r="C4529" s="988" t="s">
        <v>164</v>
      </c>
      <c r="D4529" s="988">
        <v>1.0</v>
      </c>
      <c r="E4529" s="988">
        <v>0.0</v>
      </c>
    </row>
    <row r="4530">
      <c r="A4530" s="988" t="s">
        <v>5469</v>
      </c>
      <c r="B4530" s="988">
        <v>2.0250119E7</v>
      </c>
      <c r="C4530" s="988" t="s">
        <v>5286</v>
      </c>
      <c r="D4530" s="988">
        <v>1.0</v>
      </c>
      <c r="E4530" s="988">
        <v>1.0</v>
      </c>
    </row>
    <row r="4531">
      <c r="A4531" s="988" t="s">
        <v>5469</v>
      </c>
      <c r="B4531" s="988">
        <v>2.0250119E7</v>
      </c>
      <c r="C4531" s="988" t="s">
        <v>5194</v>
      </c>
      <c r="D4531" s="988">
        <v>1.0</v>
      </c>
      <c r="E4531" s="988">
        <v>1.0</v>
      </c>
    </row>
    <row r="4532">
      <c r="A4532" s="988" t="s">
        <v>5469</v>
      </c>
      <c r="B4532" s="988">
        <v>2.0250121E7</v>
      </c>
      <c r="C4532" s="988" t="s">
        <v>5286</v>
      </c>
      <c r="D4532" s="988">
        <v>1.0</v>
      </c>
      <c r="E4532" s="988">
        <v>0.0</v>
      </c>
    </row>
    <row r="4533">
      <c r="A4533" s="988" t="s">
        <v>5469</v>
      </c>
      <c r="B4533" s="988">
        <v>2.0250122E7</v>
      </c>
      <c r="C4533" s="988" t="s">
        <v>5194</v>
      </c>
      <c r="D4533" s="988">
        <v>1.0</v>
      </c>
      <c r="E4533" s="988">
        <v>1.0</v>
      </c>
    </row>
    <row r="4534">
      <c r="A4534" s="988" t="s">
        <v>5469</v>
      </c>
      <c r="B4534" s="988">
        <v>2.0250123E7</v>
      </c>
      <c r="C4534" s="988" t="s">
        <v>5286</v>
      </c>
      <c r="D4534" s="988">
        <v>1.0</v>
      </c>
      <c r="E4534" s="988">
        <v>1.0</v>
      </c>
    </row>
    <row r="4535">
      <c r="A4535" s="988" t="s">
        <v>5469</v>
      </c>
      <c r="B4535" s="988">
        <v>2.0250123E7</v>
      </c>
      <c r="C4535" s="988" t="s">
        <v>164</v>
      </c>
      <c r="D4535" s="988">
        <v>1.0</v>
      </c>
      <c r="E4535" s="988">
        <v>0.0</v>
      </c>
    </row>
    <row r="4536">
      <c r="A4536" s="988" t="s">
        <v>5469</v>
      </c>
      <c r="B4536" s="988">
        <v>2.0250124E7</v>
      </c>
      <c r="C4536" s="988" t="s">
        <v>164</v>
      </c>
      <c r="D4536" s="988">
        <v>1.0</v>
      </c>
      <c r="E4536" s="988">
        <v>0.0</v>
      </c>
    </row>
    <row r="4537">
      <c r="A4537" s="988" t="s">
        <v>5470</v>
      </c>
      <c r="B4537" s="988">
        <v>2.0250103E7</v>
      </c>
      <c r="C4537" s="988" t="s">
        <v>5286</v>
      </c>
      <c r="D4537" s="988">
        <v>1.0</v>
      </c>
      <c r="E4537" s="988">
        <v>0.0</v>
      </c>
    </row>
    <row r="4538">
      <c r="A4538" s="988" t="s">
        <v>5471</v>
      </c>
      <c r="B4538" s="988">
        <v>2.025012E7</v>
      </c>
      <c r="C4538" s="988" t="s">
        <v>5286</v>
      </c>
      <c r="D4538" s="988">
        <v>1.0</v>
      </c>
      <c r="E4538" s="988">
        <v>1.0</v>
      </c>
    </row>
    <row r="4539">
      <c r="A4539" s="988" t="s">
        <v>5472</v>
      </c>
      <c r="B4539" s="988">
        <v>2.0250101E7</v>
      </c>
      <c r="C4539" s="988" t="s">
        <v>164</v>
      </c>
      <c r="D4539" s="988">
        <v>1.0</v>
      </c>
      <c r="E4539" s="988">
        <v>0.0</v>
      </c>
    </row>
    <row r="4540">
      <c r="A4540" s="988" t="s">
        <v>5472</v>
      </c>
      <c r="B4540" s="988">
        <v>2.0250101E7</v>
      </c>
      <c r="C4540" s="988" t="s">
        <v>5218</v>
      </c>
      <c r="D4540" s="988">
        <v>1.0</v>
      </c>
      <c r="E4540" s="988">
        <v>0.0</v>
      </c>
    </row>
    <row r="4541">
      <c r="A4541" s="988" t="s">
        <v>5472</v>
      </c>
      <c r="B4541" s="988">
        <v>2.0250102E7</v>
      </c>
      <c r="C4541" s="988" t="s">
        <v>164</v>
      </c>
      <c r="D4541" s="988">
        <v>1.0</v>
      </c>
      <c r="E4541" s="988">
        <v>0.0</v>
      </c>
    </row>
    <row r="4542">
      <c r="A4542" s="988" t="s">
        <v>5472</v>
      </c>
      <c r="B4542" s="988">
        <v>2.0250104E7</v>
      </c>
      <c r="C4542" s="988" t="s">
        <v>5286</v>
      </c>
      <c r="D4542" s="988">
        <v>1.0</v>
      </c>
      <c r="E4542" s="988">
        <v>2.0</v>
      </c>
    </row>
    <row r="4543">
      <c r="A4543" s="988" t="s">
        <v>5472</v>
      </c>
      <c r="B4543" s="988">
        <v>2.0250105E7</v>
      </c>
      <c r="C4543" s="988" t="s">
        <v>164</v>
      </c>
      <c r="D4543" s="988">
        <v>1.0</v>
      </c>
      <c r="E4543" s="988">
        <v>0.0</v>
      </c>
    </row>
    <row r="4544">
      <c r="A4544" s="988" t="s">
        <v>5472</v>
      </c>
      <c r="B4544" s="988">
        <v>2.0250107E7</v>
      </c>
      <c r="C4544" s="988" t="s">
        <v>5286</v>
      </c>
      <c r="D4544" s="988">
        <v>1.0</v>
      </c>
      <c r="E4544" s="988">
        <v>0.0</v>
      </c>
    </row>
    <row r="4545">
      <c r="A4545" s="988" t="s">
        <v>5472</v>
      </c>
      <c r="B4545" s="988">
        <v>2.0250108E7</v>
      </c>
      <c r="C4545" s="988" t="s">
        <v>5286</v>
      </c>
      <c r="D4545" s="988">
        <v>1.0</v>
      </c>
      <c r="E4545" s="988">
        <v>0.0</v>
      </c>
    </row>
    <row r="4546">
      <c r="A4546" s="988" t="s">
        <v>5472</v>
      </c>
      <c r="B4546" s="988">
        <v>2.025011E7</v>
      </c>
      <c r="C4546" s="988" t="s">
        <v>5286</v>
      </c>
      <c r="D4546" s="988">
        <v>1.0</v>
      </c>
      <c r="E4546" s="988">
        <v>0.0</v>
      </c>
    </row>
    <row r="4547">
      <c r="A4547" s="988" t="s">
        <v>5472</v>
      </c>
      <c r="B4547" s="988">
        <v>2.025011E7</v>
      </c>
      <c r="C4547" s="988" t="s">
        <v>164</v>
      </c>
      <c r="D4547" s="988">
        <v>1.0</v>
      </c>
      <c r="E4547" s="988">
        <v>0.0</v>
      </c>
    </row>
    <row r="4548">
      <c r="A4548" s="988" t="s">
        <v>5472</v>
      </c>
      <c r="B4548" s="988">
        <v>2.0250112E7</v>
      </c>
      <c r="C4548" s="988" t="s">
        <v>164</v>
      </c>
      <c r="D4548" s="988">
        <v>1.0</v>
      </c>
      <c r="E4548" s="988">
        <v>1.0</v>
      </c>
    </row>
    <row r="4549">
      <c r="A4549" s="988" t="s">
        <v>5472</v>
      </c>
      <c r="B4549" s="988">
        <v>2.0250113E7</v>
      </c>
      <c r="C4549" s="988" t="s">
        <v>5286</v>
      </c>
      <c r="D4549" s="988">
        <v>1.0</v>
      </c>
      <c r="E4549" s="988">
        <v>0.0</v>
      </c>
    </row>
    <row r="4550">
      <c r="A4550" s="988" t="s">
        <v>5472</v>
      </c>
      <c r="B4550" s="988">
        <v>2.0250113E7</v>
      </c>
      <c r="C4550" s="988" t="s">
        <v>164</v>
      </c>
      <c r="D4550" s="988">
        <v>1.0</v>
      </c>
      <c r="E4550" s="988">
        <v>2.0</v>
      </c>
    </row>
    <row r="4551">
      <c r="A4551" s="988" t="s">
        <v>5472</v>
      </c>
      <c r="B4551" s="988">
        <v>2.0250115E7</v>
      </c>
      <c r="C4551" s="988" t="s">
        <v>164</v>
      </c>
      <c r="D4551" s="988">
        <v>1.0</v>
      </c>
      <c r="E4551" s="988">
        <v>0.0</v>
      </c>
    </row>
    <row r="4552">
      <c r="A4552" s="988" t="s">
        <v>5472</v>
      </c>
      <c r="B4552" s="988">
        <v>2.0250116E7</v>
      </c>
      <c r="C4552" s="988" t="s">
        <v>5286</v>
      </c>
      <c r="D4552" s="988">
        <v>1.0</v>
      </c>
      <c r="E4552" s="988">
        <v>1.0</v>
      </c>
    </row>
    <row r="4553">
      <c r="A4553" s="988" t="s">
        <v>5472</v>
      </c>
      <c r="B4553" s="988">
        <v>2.0250117E7</v>
      </c>
      <c r="C4553" s="988" t="s">
        <v>164</v>
      </c>
      <c r="D4553" s="988">
        <v>1.0</v>
      </c>
      <c r="E4553" s="988">
        <v>1.0</v>
      </c>
    </row>
    <row r="4554">
      <c r="A4554" s="988" t="s">
        <v>5472</v>
      </c>
      <c r="B4554" s="988">
        <v>2.0250119E7</v>
      </c>
      <c r="C4554" s="988" t="s">
        <v>5286</v>
      </c>
      <c r="D4554" s="988">
        <v>1.0</v>
      </c>
      <c r="E4554" s="988">
        <v>1.0</v>
      </c>
    </row>
    <row r="4555">
      <c r="A4555" s="988" t="s">
        <v>5472</v>
      </c>
      <c r="B4555" s="988">
        <v>2.0250126E7</v>
      </c>
      <c r="C4555" s="988" t="s">
        <v>5286</v>
      </c>
      <c r="D4555" s="988">
        <v>1.0</v>
      </c>
      <c r="E4555" s="988">
        <v>1.0</v>
      </c>
    </row>
    <row r="4556">
      <c r="A4556" s="988" t="s">
        <v>5472</v>
      </c>
      <c r="B4556" s="988">
        <v>2.0250126E7</v>
      </c>
      <c r="C4556" s="1063" t="s">
        <v>5178</v>
      </c>
      <c r="D4556" s="988">
        <v>1.0</v>
      </c>
      <c r="E4556" s="988">
        <v>1.0</v>
      </c>
    </row>
    <row r="4557">
      <c r="A4557" s="988" t="s">
        <v>5472</v>
      </c>
      <c r="B4557" s="988">
        <v>2.0250128E7</v>
      </c>
      <c r="C4557" s="988" t="s">
        <v>5286</v>
      </c>
      <c r="D4557" s="988">
        <v>1.0</v>
      </c>
      <c r="E4557" s="988">
        <v>1.0</v>
      </c>
    </row>
    <row r="4558">
      <c r="A4558" s="988" t="s">
        <v>5472</v>
      </c>
      <c r="B4558" s="988">
        <v>2.0250129E7</v>
      </c>
      <c r="C4558" s="988" t="s">
        <v>164</v>
      </c>
      <c r="D4558" s="988">
        <v>1.0</v>
      </c>
      <c r="E4558" s="988">
        <v>0.0</v>
      </c>
    </row>
    <row r="4559">
      <c r="A4559" s="988" t="s">
        <v>5472</v>
      </c>
      <c r="B4559" s="988">
        <v>2.0250129E7</v>
      </c>
      <c r="C4559" s="988" t="s">
        <v>5218</v>
      </c>
      <c r="D4559" s="988">
        <v>1.0</v>
      </c>
      <c r="E4559" s="988">
        <v>0.0</v>
      </c>
    </row>
    <row r="4560">
      <c r="A4560" s="988" t="s">
        <v>5473</v>
      </c>
      <c r="B4560" s="988">
        <v>2.0250125E7</v>
      </c>
      <c r="C4560" s="988" t="s">
        <v>5286</v>
      </c>
      <c r="D4560" s="988">
        <v>1.0</v>
      </c>
      <c r="E4560" s="988">
        <v>1.0</v>
      </c>
    </row>
    <row r="4561">
      <c r="A4561" s="988" t="s">
        <v>5473</v>
      </c>
      <c r="B4561" s="988">
        <v>2.0250126E7</v>
      </c>
      <c r="C4561" s="988" t="s">
        <v>5286</v>
      </c>
      <c r="D4561" s="988">
        <v>1.0</v>
      </c>
      <c r="E4561" s="988">
        <v>1.0</v>
      </c>
    </row>
    <row r="4562">
      <c r="A4562" s="988" t="s">
        <v>5474</v>
      </c>
      <c r="B4562" s="988">
        <v>2.0250113E7</v>
      </c>
      <c r="C4562" s="988" t="s">
        <v>5286</v>
      </c>
      <c r="D4562" s="988">
        <v>1.0</v>
      </c>
      <c r="E4562" s="988">
        <v>1.0</v>
      </c>
    </row>
    <row r="4563">
      <c r="A4563" s="988" t="s">
        <v>5474</v>
      </c>
      <c r="B4563" s="988">
        <v>2.0250126E7</v>
      </c>
      <c r="C4563" s="988" t="s">
        <v>164</v>
      </c>
      <c r="D4563" s="988">
        <v>1.0</v>
      </c>
      <c r="E4563" s="988">
        <v>1.0</v>
      </c>
    </row>
    <row r="4564">
      <c r="A4564" s="988" t="s">
        <v>5475</v>
      </c>
      <c r="B4564" s="988">
        <v>2.025012E7</v>
      </c>
      <c r="C4564" s="988" t="s">
        <v>164</v>
      </c>
      <c r="D4564" s="988">
        <v>1.0</v>
      </c>
      <c r="E4564" s="988">
        <v>1.0</v>
      </c>
    </row>
    <row r="4565">
      <c r="A4565" s="988" t="s">
        <v>5476</v>
      </c>
      <c r="B4565" s="988">
        <v>2.0250127E7</v>
      </c>
      <c r="C4565" s="1063" t="s">
        <v>5261</v>
      </c>
      <c r="D4565" s="988">
        <v>1.0</v>
      </c>
      <c r="E4565" s="988">
        <v>1.0</v>
      </c>
    </row>
    <row r="4566">
      <c r="A4566" s="988" t="s">
        <v>5477</v>
      </c>
      <c r="B4566" s="988">
        <v>2.0250129E7</v>
      </c>
      <c r="C4566" s="988" t="s">
        <v>5286</v>
      </c>
      <c r="D4566" s="988">
        <v>1.0</v>
      </c>
      <c r="E4566" s="988">
        <v>1.0</v>
      </c>
    </row>
    <row r="4567">
      <c r="A4567" s="988" t="s">
        <v>5478</v>
      </c>
      <c r="B4567" s="988">
        <v>2.0250116E7</v>
      </c>
      <c r="C4567" s="988" t="s">
        <v>164</v>
      </c>
      <c r="D4567" s="988">
        <v>1.0</v>
      </c>
      <c r="E4567" s="988">
        <v>1.0</v>
      </c>
    </row>
    <row r="4568">
      <c r="A4568" s="988" t="s">
        <v>5479</v>
      </c>
      <c r="B4568" s="988">
        <v>2.0250113E7</v>
      </c>
      <c r="C4568" s="988" t="s">
        <v>5286</v>
      </c>
      <c r="D4568" s="988">
        <v>1.0</v>
      </c>
      <c r="E4568" s="988">
        <v>1.0</v>
      </c>
    </row>
    <row r="4569">
      <c r="A4569" s="988" t="s">
        <v>5480</v>
      </c>
      <c r="B4569" s="988">
        <v>2.0250127E7</v>
      </c>
      <c r="C4569" s="988" t="s">
        <v>5286</v>
      </c>
      <c r="D4569" s="988">
        <v>1.0</v>
      </c>
      <c r="E4569" s="988">
        <v>0.0</v>
      </c>
    </row>
    <row r="4570">
      <c r="A4570" s="988" t="s">
        <v>5481</v>
      </c>
      <c r="B4570" s="988">
        <v>2.0250113E7</v>
      </c>
      <c r="C4570" s="1063" t="s">
        <v>5178</v>
      </c>
      <c r="D4570" s="988">
        <v>1.0</v>
      </c>
      <c r="E4570" s="988">
        <v>0.0</v>
      </c>
    </row>
    <row r="4571">
      <c r="A4571" s="988" t="s">
        <v>5481</v>
      </c>
      <c r="B4571" s="988">
        <v>2.0250116E7</v>
      </c>
      <c r="C4571" s="988" t="s">
        <v>5286</v>
      </c>
      <c r="D4571" s="988">
        <v>1.0</v>
      </c>
      <c r="E4571" s="988">
        <v>1.0</v>
      </c>
    </row>
    <row r="4572">
      <c r="A4572" s="988" t="s">
        <v>5481</v>
      </c>
      <c r="B4572" s="988">
        <v>2.0250119E7</v>
      </c>
      <c r="C4572" s="988" t="s">
        <v>5286</v>
      </c>
      <c r="D4572" s="988">
        <v>1.0</v>
      </c>
      <c r="E4572" s="988">
        <v>1.0</v>
      </c>
    </row>
    <row r="4573">
      <c r="A4573" s="988" t="s">
        <v>5481</v>
      </c>
      <c r="B4573" s="988">
        <v>2.0250123E7</v>
      </c>
      <c r="C4573" s="988" t="s">
        <v>5218</v>
      </c>
      <c r="D4573" s="988">
        <v>1.0</v>
      </c>
      <c r="E4573" s="988">
        <v>1.0</v>
      </c>
    </row>
    <row r="4574">
      <c r="A4574" s="988" t="s">
        <v>5481</v>
      </c>
      <c r="B4574" s="988">
        <v>2.0250125E7</v>
      </c>
      <c r="C4574" s="988" t="s">
        <v>5286</v>
      </c>
      <c r="D4574" s="988">
        <v>1.0</v>
      </c>
      <c r="E4574" s="988">
        <v>2.0</v>
      </c>
    </row>
    <row r="4575">
      <c r="A4575" s="988" t="s">
        <v>5481</v>
      </c>
      <c r="B4575" s="988">
        <v>2.0250126E7</v>
      </c>
      <c r="C4575" s="988" t="s">
        <v>5286</v>
      </c>
      <c r="D4575" s="988">
        <v>1.0</v>
      </c>
      <c r="E4575" s="988">
        <v>1.0</v>
      </c>
    </row>
    <row r="4576">
      <c r="A4576" s="988" t="s">
        <v>5481</v>
      </c>
      <c r="B4576" s="988">
        <v>2.0250126E7</v>
      </c>
      <c r="C4576" s="988" t="s">
        <v>164</v>
      </c>
      <c r="D4576" s="988">
        <v>1.0</v>
      </c>
      <c r="E4576" s="988">
        <v>1.0</v>
      </c>
    </row>
    <row r="4577">
      <c r="A4577" s="988" t="s">
        <v>5481</v>
      </c>
      <c r="B4577" s="988">
        <v>2.0250127E7</v>
      </c>
      <c r="C4577" s="988" t="s">
        <v>5218</v>
      </c>
      <c r="D4577" s="988">
        <v>1.0</v>
      </c>
      <c r="E4577" s="988">
        <v>2.0</v>
      </c>
    </row>
    <row r="4578">
      <c r="A4578" s="988" t="s">
        <v>5481</v>
      </c>
      <c r="B4578" s="988">
        <v>2.0250128E7</v>
      </c>
      <c r="C4578" s="988" t="s">
        <v>5286</v>
      </c>
      <c r="D4578" s="988">
        <v>1.0</v>
      </c>
      <c r="E4578" s="988">
        <v>1.0</v>
      </c>
    </row>
    <row r="4579">
      <c r="A4579" s="988" t="s">
        <v>5481</v>
      </c>
      <c r="B4579" s="988">
        <v>2.0250128E7</v>
      </c>
      <c r="C4579" s="988" t="s">
        <v>164</v>
      </c>
      <c r="D4579" s="988">
        <v>1.0</v>
      </c>
      <c r="E4579" s="988">
        <v>0.0</v>
      </c>
    </row>
    <row r="4580">
      <c r="A4580" s="988" t="s">
        <v>5481</v>
      </c>
      <c r="B4580" s="988">
        <v>2.0250129E7</v>
      </c>
      <c r="C4580" s="988" t="s">
        <v>5286</v>
      </c>
      <c r="D4580" s="988">
        <v>1.0</v>
      </c>
      <c r="E4580" s="988">
        <v>1.0</v>
      </c>
    </row>
    <row r="4581">
      <c r="A4581" s="988" t="s">
        <v>5481</v>
      </c>
      <c r="B4581" s="988">
        <v>2.025013E7</v>
      </c>
      <c r="C4581" s="988" t="s">
        <v>5286</v>
      </c>
      <c r="D4581" s="988">
        <v>1.0</v>
      </c>
      <c r="E4581" s="988">
        <v>1.0</v>
      </c>
    </row>
    <row r="4582">
      <c r="A4582" s="988" t="s">
        <v>5482</v>
      </c>
      <c r="B4582" s="988">
        <v>2.0250126E7</v>
      </c>
      <c r="C4582" s="988" t="s">
        <v>5286</v>
      </c>
      <c r="D4582" s="988">
        <v>1.0</v>
      </c>
      <c r="E4582" s="988">
        <v>1.0</v>
      </c>
    </row>
    <row r="4583">
      <c r="A4583" s="988" t="s">
        <v>5482</v>
      </c>
      <c r="B4583" s="988">
        <v>2.0250129E7</v>
      </c>
      <c r="C4583" s="988" t="s">
        <v>5286</v>
      </c>
      <c r="D4583" s="988">
        <v>1.0</v>
      </c>
      <c r="E4583" s="988">
        <v>1.0</v>
      </c>
    </row>
    <row r="4584">
      <c r="A4584" s="988" t="s">
        <v>5482</v>
      </c>
      <c r="B4584" s="988">
        <v>2.0250131E7</v>
      </c>
      <c r="C4584" s="988" t="s">
        <v>5286</v>
      </c>
      <c r="D4584" s="988">
        <v>1.0</v>
      </c>
      <c r="E4584" s="988">
        <v>1.0</v>
      </c>
    </row>
    <row r="4585">
      <c r="A4585" s="988" t="s">
        <v>5483</v>
      </c>
      <c r="B4585" s="988">
        <v>2.0250111E7</v>
      </c>
      <c r="C4585" s="988" t="s">
        <v>5286</v>
      </c>
      <c r="D4585" s="988">
        <v>1.0</v>
      </c>
      <c r="E4585" s="988">
        <v>1.0</v>
      </c>
    </row>
    <row r="4586">
      <c r="A4586" s="988" t="s">
        <v>5484</v>
      </c>
      <c r="B4586" s="988">
        <v>2.0250118E7</v>
      </c>
      <c r="C4586" s="988" t="s">
        <v>5286</v>
      </c>
      <c r="D4586" s="988">
        <v>1.0</v>
      </c>
      <c r="E4586" s="988">
        <v>1.0</v>
      </c>
    </row>
    <row r="4587">
      <c r="A4587" s="988" t="s">
        <v>5485</v>
      </c>
      <c r="B4587" s="988">
        <v>2.0250126E7</v>
      </c>
      <c r="C4587" s="988" t="s">
        <v>164</v>
      </c>
      <c r="D4587" s="988">
        <v>1.0</v>
      </c>
      <c r="E4587" s="988">
        <v>0.0</v>
      </c>
    </row>
    <row r="4588">
      <c r="A4588" s="988" t="s">
        <v>5486</v>
      </c>
      <c r="B4588" s="988">
        <v>2.0250124E7</v>
      </c>
      <c r="C4588" s="988" t="s">
        <v>164</v>
      </c>
      <c r="D4588" s="988">
        <v>1.0</v>
      </c>
      <c r="E4588" s="988">
        <v>1.0</v>
      </c>
    </row>
    <row r="4589">
      <c r="A4589" s="988" t="s">
        <v>5487</v>
      </c>
      <c r="B4589" s="988">
        <v>2.025012E7</v>
      </c>
      <c r="C4589" s="988" t="s">
        <v>164</v>
      </c>
      <c r="D4589" s="988">
        <v>1.0</v>
      </c>
      <c r="E4589" s="988">
        <v>0.0</v>
      </c>
    </row>
    <row r="4590">
      <c r="A4590" s="988" t="s">
        <v>5488</v>
      </c>
      <c r="B4590" s="988">
        <v>2.0250101E7</v>
      </c>
      <c r="C4590" s="988" t="s">
        <v>164</v>
      </c>
      <c r="D4590" s="988">
        <v>1.0</v>
      </c>
      <c r="E4590" s="988">
        <v>0.0</v>
      </c>
    </row>
    <row r="4591">
      <c r="A4591" s="988" t="s">
        <v>5489</v>
      </c>
      <c r="B4591" s="988">
        <v>2.0250113E7</v>
      </c>
      <c r="C4591" s="1063" t="s">
        <v>5178</v>
      </c>
      <c r="D4591" s="988">
        <v>1.0</v>
      </c>
      <c r="E4591" s="988">
        <v>0.0</v>
      </c>
    </row>
    <row r="4592">
      <c r="A4592" s="988" t="s">
        <v>5490</v>
      </c>
      <c r="B4592" s="988">
        <v>2.0250129E7</v>
      </c>
      <c r="C4592" s="988" t="s">
        <v>164</v>
      </c>
      <c r="D4592" s="988">
        <v>1.0</v>
      </c>
      <c r="E4592" s="988">
        <v>0.0</v>
      </c>
    </row>
    <row r="4593">
      <c r="A4593" s="988" t="s">
        <v>5491</v>
      </c>
      <c r="B4593" s="988">
        <v>2.0250107E7</v>
      </c>
      <c r="C4593" s="988" t="s">
        <v>5286</v>
      </c>
      <c r="D4593" s="988">
        <v>1.0</v>
      </c>
      <c r="E4593" s="988">
        <v>0.0</v>
      </c>
    </row>
    <row r="4594">
      <c r="A4594" s="988" t="s">
        <v>5492</v>
      </c>
      <c r="B4594" s="988">
        <v>2.0250129E7</v>
      </c>
      <c r="C4594" s="988" t="s">
        <v>5286</v>
      </c>
      <c r="D4594" s="988">
        <v>1.0</v>
      </c>
      <c r="E4594" s="988">
        <v>2.0</v>
      </c>
    </row>
    <row r="4595">
      <c r="A4595" s="988" t="s">
        <v>5493</v>
      </c>
      <c r="B4595" s="988">
        <v>2.025013E7</v>
      </c>
      <c r="C4595" s="988" t="s">
        <v>164</v>
      </c>
      <c r="D4595" s="988">
        <v>1.0</v>
      </c>
      <c r="E4595" s="988">
        <v>1.0</v>
      </c>
    </row>
    <row r="4596">
      <c r="A4596" s="988" t="s">
        <v>5493</v>
      </c>
      <c r="B4596" s="988">
        <v>2.025013E7</v>
      </c>
      <c r="C4596" s="1063" t="s">
        <v>5166</v>
      </c>
      <c r="D4596" s="988">
        <v>1.0</v>
      </c>
      <c r="E4596" s="988">
        <v>0.0</v>
      </c>
    </row>
    <row r="4597">
      <c r="A4597" s="988" t="s">
        <v>5494</v>
      </c>
      <c r="B4597" s="988">
        <v>2.0250121E7</v>
      </c>
      <c r="C4597" s="988" t="s">
        <v>5286</v>
      </c>
      <c r="D4597" s="988">
        <v>1.0</v>
      </c>
      <c r="E4597" s="988">
        <v>0.0</v>
      </c>
    </row>
    <row r="4598">
      <c r="A4598" s="988" t="s">
        <v>5495</v>
      </c>
      <c r="B4598" s="988">
        <v>2.0250126E7</v>
      </c>
      <c r="C4598" s="988" t="s">
        <v>164</v>
      </c>
      <c r="D4598" s="988">
        <v>1.0</v>
      </c>
      <c r="E4598" s="988">
        <v>1.0</v>
      </c>
    </row>
    <row r="4599">
      <c r="A4599" s="988" t="s">
        <v>5496</v>
      </c>
      <c r="B4599" s="988">
        <v>2.0250119E7</v>
      </c>
      <c r="C4599" s="988" t="s">
        <v>5286</v>
      </c>
      <c r="D4599" s="988">
        <v>1.0</v>
      </c>
      <c r="E4599" s="988">
        <v>1.0</v>
      </c>
    </row>
    <row r="4600">
      <c r="A4600" s="988" t="s">
        <v>5496</v>
      </c>
      <c r="B4600" s="988">
        <v>2.0250126E7</v>
      </c>
      <c r="C4600" s="988" t="s">
        <v>5286</v>
      </c>
      <c r="D4600" s="988">
        <v>1.0</v>
      </c>
      <c r="E4600" s="988">
        <v>1.0</v>
      </c>
    </row>
    <row r="4601">
      <c r="A4601" s="988" t="s">
        <v>5496</v>
      </c>
      <c r="B4601" s="988">
        <v>2.0250127E7</v>
      </c>
      <c r="C4601" s="988" t="s">
        <v>5218</v>
      </c>
      <c r="D4601" s="988">
        <v>1.0</v>
      </c>
      <c r="E4601" s="988">
        <v>1.0</v>
      </c>
    </row>
    <row r="4602">
      <c r="A4602" s="988" t="s">
        <v>5496</v>
      </c>
      <c r="B4602" s="988">
        <v>2.025013E7</v>
      </c>
      <c r="C4602" s="988" t="s">
        <v>5286</v>
      </c>
      <c r="D4602" s="988">
        <v>1.0</v>
      </c>
      <c r="E4602" s="988">
        <v>1.0</v>
      </c>
    </row>
    <row r="4603">
      <c r="A4603" s="988" t="s">
        <v>5497</v>
      </c>
      <c r="B4603" s="988">
        <v>2.0250101E7</v>
      </c>
      <c r="C4603" s="1063" t="s">
        <v>5137</v>
      </c>
      <c r="D4603" s="988">
        <v>1.0</v>
      </c>
      <c r="E4603" s="988">
        <v>1.0</v>
      </c>
    </row>
    <row r="4604">
      <c r="A4604" s="988" t="s">
        <v>5498</v>
      </c>
      <c r="B4604" s="988">
        <v>2.0250114E7</v>
      </c>
      <c r="C4604" s="988" t="s">
        <v>164</v>
      </c>
      <c r="D4604" s="988">
        <v>1.0</v>
      </c>
      <c r="E4604" s="988">
        <v>1.0</v>
      </c>
    </row>
    <row r="4605">
      <c r="A4605" s="988" t="s">
        <v>5498</v>
      </c>
      <c r="B4605" s="988">
        <v>2.025012E7</v>
      </c>
      <c r="C4605" s="988" t="s">
        <v>164</v>
      </c>
      <c r="D4605" s="988">
        <v>1.0</v>
      </c>
      <c r="E4605" s="988">
        <v>0.0</v>
      </c>
    </row>
    <row r="4606">
      <c r="A4606" s="988" t="s">
        <v>5498</v>
      </c>
      <c r="B4606" s="988">
        <v>2.0250126E7</v>
      </c>
      <c r="C4606" s="988" t="s">
        <v>164</v>
      </c>
      <c r="D4606" s="988">
        <v>1.0</v>
      </c>
      <c r="E4606" s="988">
        <v>1.0</v>
      </c>
    </row>
    <row r="4607">
      <c r="A4607" s="988" t="s">
        <v>5499</v>
      </c>
      <c r="B4607" s="988">
        <v>2.0250109E7</v>
      </c>
      <c r="C4607" s="988" t="s">
        <v>164</v>
      </c>
      <c r="D4607" s="988">
        <v>1.0</v>
      </c>
      <c r="E4607" s="988">
        <v>0.0</v>
      </c>
    </row>
    <row r="4608">
      <c r="A4608" s="988" t="s">
        <v>5500</v>
      </c>
      <c r="B4608" s="988">
        <v>2.0250123E7</v>
      </c>
      <c r="C4608" s="988" t="s">
        <v>5286</v>
      </c>
      <c r="D4608" s="988">
        <v>1.0</v>
      </c>
      <c r="E4608" s="988">
        <v>0.0</v>
      </c>
    </row>
    <row r="4609">
      <c r="A4609" s="988" t="s">
        <v>5500</v>
      </c>
      <c r="B4609" s="988">
        <v>2.0250129E7</v>
      </c>
      <c r="C4609" s="988" t="s">
        <v>164</v>
      </c>
      <c r="D4609" s="988">
        <v>1.0</v>
      </c>
      <c r="E4609" s="988">
        <v>0.0</v>
      </c>
    </row>
    <row r="4610">
      <c r="A4610" s="988" t="s">
        <v>5501</v>
      </c>
      <c r="B4610" s="988">
        <v>2.0250106E7</v>
      </c>
      <c r="C4610" s="988" t="s">
        <v>164</v>
      </c>
      <c r="D4610" s="988">
        <v>1.0</v>
      </c>
      <c r="E4610" s="988">
        <v>2.0</v>
      </c>
    </row>
    <row r="4611">
      <c r="A4611" s="988" t="s">
        <v>5502</v>
      </c>
      <c r="B4611" s="988">
        <v>2.0250118E7</v>
      </c>
      <c r="C4611" s="988" t="s">
        <v>5286</v>
      </c>
      <c r="D4611" s="988">
        <v>1.0</v>
      </c>
      <c r="E4611" s="988">
        <v>0.0</v>
      </c>
    </row>
    <row r="4612">
      <c r="A4612" s="988" t="s">
        <v>5502</v>
      </c>
      <c r="B4612" s="988">
        <v>2.0250118E7</v>
      </c>
      <c r="C4612" s="988" t="s">
        <v>164</v>
      </c>
      <c r="D4612" s="988">
        <v>1.0</v>
      </c>
      <c r="E4612" s="988">
        <v>0.0</v>
      </c>
    </row>
    <row r="4613">
      <c r="A4613" s="988" t="s">
        <v>5503</v>
      </c>
      <c r="B4613" s="988">
        <v>2.0250108E7</v>
      </c>
      <c r="C4613" s="988" t="s">
        <v>164</v>
      </c>
      <c r="D4613" s="988">
        <v>1.0</v>
      </c>
      <c r="E4613" s="988">
        <v>1.0</v>
      </c>
    </row>
    <row r="4614">
      <c r="A4614" s="988" t="s">
        <v>5504</v>
      </c>
      <c r="B4614" s="988">
        <v>2.0250104E7</v>
      </c>
      <c r="C4614" s="988" t="s">
        <v>5286</v>
      </c>
      <c r="D4614" s="988">
        <v>1.0</v>
      </c>
      <c r="E4614" s="988">
        <v>0.0</v>
      </c>
    </row>
    <row r="4615">
      <c r="A4615" s="988" t="s">
        <v>5505</v>
      </c>
      <c r="B4615" s="988">
        <v>2.025011E7</v>
      </c>
      <c r="C4615" s="988" t="s">
        <v>5194</v>
      </c>
      <c r="D4615" s="988">
        <v>1.0</v>
      </c>
      <c r="E4615" s="988">
        <v>1.0</v>
      </c>
    </row>
    <row r="4616">
      <c r="A4616" s="988" t="s">
        <v>5506</v>
      </c>
      <c r="B4616" s="988">
        <v>2.0250127E7</v>
      </c>
      <c r="C4616" s="988" t="s">
        <v>164</v>
      </c>
      <c r="D4616" s="988">
        <v>1.0</v>
      </c>
      <c r="E4616" s="988">
        <v>0.0</v>
      </c>
    </row>
    <row r="4617">
      <c r="A4617" s="988" t="s">
        <v>5507</v>
      </c>
      <c r="B4617" s="988">
        <v>2.0250126E7</v>
      </c>
      <c r="C4617" s="988" t="s">
        <v>164</v>
      </c>
      <c r="D4617" s="988">
        <v>1.0</v>
      </c>
      <c r="E4617" s="988">
        <v>0.0</v>
      </c>
    </row>
    <row r="4618">
      <c r="A4618" s="988" t="s">
        <v>5508</v>
      </c>
      <c r="B4618" s="988">
        <v>2.025013E7</v>
      </c>
      <c r="C4618" s="988" t="s">
        <v>164</v>
      </c>
      <c r="D4618" s="988">
        <v>1.0</v>
      </c>
      <c r="E4618" s="988">
        <v>1.0</v>
      </c>
    </row>
    <row r="4619">
      <c r="A4619" s="988" t="s">
        <v>5509</v>
      </c>
      <c r="B4619" s="988">
        <v>2.0250101E7</v>
      </c>
      <c r="C4619" s="1063" t="s">
        <v>5137</v>
      </c>
      <c r="D4619" s="988">
        <v>1.0</v>
      </c>
      <c r="E4619" s="988">
        <v>0.0</v>
      </c>
    </row>
    <row r="4620">
      <c r="A4620" s="988" t="s">
        <v>5509</v>
      </c>
      <c r="B4620" s="988">
        <v>2.0250103E7</v>
      </c>
      <c r="C4620" s="1063" t="s">
        <v>5137</v>
      </c>
      <c r="D4620" s="988">
        <v>1.0</v>
      </c>
      <c r="E4620" s="988">
        <v>0.0</v>
      </c>
    </row>
    <row r="4621">
      <c r="A4621" s="988" t="s">
        <v>5509</v>
      </c>
      <c r="B4621" s="988">
        <v>2.0250108E7</v>
      </c>
      <c r="C4621" s="988" t="s">
        <v>164</v>
      </c>
      <c r="D4621" s="988">
        <v>1.0</v>
      </c>
      <c r="E4621" s="988">
        <v>0.0</v>
      </c>
    </row>
    <row r="4622">
      <c r="A4622" s="988" t="s">
        <v>5509</v>
      </c>
      <c r="B4622" s="988">
        <v>2.0250109E7</v>
      </c>
      <c r="C4622" s="988" t="s">
        <v>5286</v>
      </c>
      <c r="D4622" s="988">
        <v>1.0</v>
      </c>
      <c r="E4622" s="988">
        <v>0.0</v>
      </c>
    </row>
    <row r="4623">
      <c r="A4623" s="988" t="s">
        <v>5509</v>
      </c>
      <c r="B4623" s="988">
        <v>2.0250117E7</v>
      </c>
      <c r="C4623" s="988" t="s">
        <v>5286</v>
      </c>
      <c r="D4623" s="988">
        <v>1.0</v>
      </c>
      <c r="E4623" s="988">
        <v>0.0</v>
      </c>
    </row>
    <row r="4624">
      <c r="A4624" s="988" t="s">
        <v>5509</v>
      </c>
      <c r="B4624" s="988">
        <v>2.0250117E7</v>
      </c>
      <c r="C4624" s="988" t="s">
        <v>164</v>
      </c>
      <c r="D4624" s="988">
        <v>1.0</v>
      </c>
      <c r="E4624" s="988">
        <v>0.0</v>
      </c>
    </row>
    <row r="4625">
      <c r="A4625" s="988" t="s">
        <v>5509</v>
      </c>
      <c r="B4625" s="988">
        <v>2.0250122E7</v>
      </c>
      <c r="C4625" s="988" t="s">
        <v>164</v>
      </c>
      <c r="D4625" s="988">
        <v>1.0</v>
      </c>
      <c r="E4625" s="988">
        <v>0.0</v>
      </c>
    </row>
    <row r="4626">
      <c r="A4626" s="988" t="s">
        <v>5510</v>
      </c>
      <c r="B4626" s="988">
        <v>2.0250122E7</v>
      </c>
      <c r="C4626" s="988" t="s">
        <v>5286</v>
      </c>
      <c r="D4626" s="988">
        <v>1.0</v>
      </c>
      <c r="E4626" s="988">
        <v>0.0</v>
      </c>
    </row>
    <row r="4627">
      <c r="A4627" s="988" t="s">
        <v>5511</v>
      </c>
      <c r="B4627" s="988">
        <v>2.0250113E7</v>
      </c>
      <c r="C4627" s="988" t="s">
        <v>5286</v>
      </c>
      <c r="D4627" s="988">
        <v>1.0</v>
      </c>
      <c r="E4627" s="988">
        <v>0.0</v>
      </c>
    </row>
    <row r="4628">
      <c r="A4628" s="988" t="s">
        <v>5511</v>
      </c>
      <c r="B4628" s="988">
        <v>2.0250113E7</v>
      </c>
      <c r="C4628" s="988" t="s">
        <v>164</v>
      </c>
      <c r="D4628" s="988">
        <v>1.0</v>
      </c>
      <c r="E4628" s="988">
        <v>0.0</v>
      </c>
    </row>
    <row r="4629">
      <c r="A4629" s="988" t="s">
        <v>5511</v>
      </c>
      <c r="B4629" s="988">
        <v>2.0250116E7</v>
      </c>
      <c r="C4629" s="988" t="s">
        <v>5286</v>
      </c>
      <c r="D4629" s="988">
        <v>1.0</v>
      </c>
      <c r="E4629" s="988">
        <v>1.0</v>
      </c>
    </row>
    <row r="4630">
      <c r="A4630" s="988" t="s">
        <v>5511</v>
      </c>
      <c r="B4630" s="988">
        <v>2.0250124E7</v>
      </c>
      <c r="C4630" s="988" t="s">
        <v>5218</v>
      </c>
      <c r="D4630" s="988">
        <v>1.0</v>
      </c>
      <c r="E4630" s="988">
        <v>0.0</v>
      </c>
    </row>
    <row r="4631">
      <c r="A4631" s="988" t="s">
        <v>5511</v>
      </c>
      <c r="B4631" s="988">
        <v>2.0250125E7</v>
      </c>
      <c r="C4631" s="988" t="s">
        <v>164</v>
      </c>
      <c r="D4631" s="988">
        <v>1.0</v>
      </c>
      <c r="E4631" s="988">
        <v>1.0</v>
      </c>
    </row>
    <row r="4632">
      <c r="A4632" s="988" t="s">
        <v>5512</v>
      </c>
      <c r="B4632" s="988">
        <v>2.0250117E7</v>
      </c>
      <c r="C4632" s="988" t="s">
        <v>164</v>
      </c>
      <c r="D4632" s="988">
        <v>1.0</v>
      </c>
      <c r="E4632" s="988">
        <v>1.0</v>
      </c>
    </row>
    <row r="4633">
      <c r="A4633" s="988" t="s">
        <v>5513</v>
      </c>
      <c r="B4633" s="988">
        <v>2.0250108E7</v>
      </c>
      <c r="C4633" s="988" t="s">
        <v>164</v>
      </c>
      <c r="D4633" s="988">
        <v>1.0</v>
      </c>
      <c r="E4633" s="988">
        <v>0.0</v>
      </c>
    </row>
    <row r="4634">
      <c r="A4634" s="988" t="s">
        <v>5514</v>
      </c>
      <c r="B4634" s="988">
        <v>2.0250112E7</v>
      </c>
      <c r="C4634" s="988" t="s">
        <v>5286</v>
      </c>
      <c r="D4634" s="988">
        <v>1.0</v>
      </c>
      <c r="E4634" s="988">
        <v>0.0</v>
      </c>
    </row>
    <row r="4635">
      <c r="A4635" s="988" t="s">
        <v>5515</v>
      </c>
      <c r="B4635" s="988">
        <v>2.0250102E7</v>
      </c>
      <c r="C4635" s="988" t="s">
        <v>164</v>
      </c>
      <c r="D4635" s="988">
        <v>1.0</v>
      </c>
      <c r="E4635" s="988">
        <v>0.0</v>
      </c>
    </row>
    <row r="4636">
      <c r="A4636" s="988" t="s">
        <v>5515</v>
      </c>
      <c r="B4636" s="988">
        <v>2.0250118E7</v>
      </c>
      <c r="C4636" s="988" t="s">
        <v>5286</v>
      </c>
      <c r="D4636" s="988">
        <v>1.0</v>
      </c>
      <c r="E4636" s="988">
        <v>0.0</v>
      </c>
    </row>
    <row r="4637">
      <c r="A4637" s="988" t="s">
        <v>5515</v>
      </c>
      <c r="B4637" s="988">
        <v>2.0250125E7</v>
      </c>
      <c r="C4637" s="988" t="s">
        <v>164</v>
      </c>
      <c r="D4637" s="988">
        <v>1.0</v>
      </c>
      <c r="E4637" s="988">
        <v>1.0</v>
      </c>
    </row>
    <row r="4638">
      <c r="A4638" s="988" t="s">
        <v>5516</v>
      </c>
      <c r="B4638" s="988">
        <v>2.0250126E7</v>
      </c>
      <c r="C4638" s="988" t="s">
        <v>164</v>
      </c>
      <c r="D4638" s="988">
        <v>1.0</v>
      </c>
      <c r="E4638" s="988">
        <v>0.0</v>
      </c>
    </row>
    <row r="4639">
      <c r="A4639" s="988" t="s">
        <v>5517</v>
      </c>
      <c r="B4639" s="988">
        <v>2.0250101E7</v>
      </c>
      <c r="C4639" s="988" t="s">
        <v>164</v>
      </c>
      <c r="D4639" s="988">
        <v>1.0</v>
      </c>
      <c r="E4639" s="988">
        <v>0.0</v>
      </c>
    </row>
    <row r="4640">
      <c r="A4640" s="988" t="s">
        <v>5518</v>
      </c>
      <c r="B4640" s="988">
        <v>2.0250103E7</v>
      </c>
      <c r="C4640" s="988" t="s">
        <v>164</v>
      </c>
      <c r="D4640" s="988">
        <v>1.0</v>
      </c>
      <c r="E4640" s="988">
        <v>0.0</v>
      </c>
    </row>
    <row r="4641">
      <c r="A4641" s="988" t="s">
        <v>5518</v>
      </c>
      <c r="B4641" s="988">
        <v>2.0250111E7</v>
      </c>
      <c r="C4641" s="988" t="s">
        <v>164</v>
      </c>
      <c r="D4641" s="988">
        <v>1.0</v>
      </c>
      <c r="E4641" s="988">
        <v>0.0</v>
      </c>
    </row>
    <row r="4642">
      <c r="A4642" s="988" t="s">
        <v>5519</v>
      </c>
      <c r="B4642" s="988">
        <v>2.0250126E7</v>
      </c>
      <c r="C4642" s="988" t="s">
        <v>5286</v>
      </c>
      <c r="D4642" s="988">
        <v>1.0</v>
      </c>
      <c r="E4642" s="988">
        <v>0.0</v>
      </c>
    </row>
    <row r="4643">
      <c r="A4643" s="988" t="s">
        <v>5520</v>
      </c>
      <c r="B4643" s="988">
        <v>2.0250106E7</v>
      </c>
      <c r="C4643" s="988" t="s">
        <v>164</v>
      </c>
      <c r="D4643" s="988">
        <v>1.0</v>
      </c>
      <c r="E4643" s="988">
        <v>0.0</v>
      </c>
    </row>
    <row r="4644">
      <c r="A4644" s="988" t="s">
        <v>5521</v>
      </c>
      <c r="B4644" s="988">
        <v>2.0250107E7</v>
      </c>
      <c r="C4644" s="988" t="s">
        <v>164</v>
      </c>
      <c r="D4644" s="988">
        <v>1.0</v>
      </c>
      <c r="E4644" s="988">
        <v>1.0</v>
      </c>
    </row>
    <row r="4645">
      <c r="A4645" s="988" t="s">
        <v>5522</v>
      </c>
      <c r="B4645" s="988">
        <v>2.0250123E7</v>
      </c>
      <c r="C4645" s="988" t="s">
        <v>164</v>
      </c>
      <c r="D4645" s="988">
        <v>1.0</v>
      </c>
      <c r="E4645" s="988">
        <v>0.0</v>
      </c>
    </row>
    <row r="4646">
      <c r="A4646" s="988" t="s">
        <v>5522</v>
      </c>
      <c r="B4646" s="988">
        <v>2.0250125E7</v>
      </c>
      <c r="C4646" s="988" t="s">
        <v>164</v>
      </c>
      <c r="D4646" s="988">
        <v>1.0</v>
      </c>
      <c r="E4646" s="988">
        <v>0.0</v>
      </c>
    </row>
    <row r="4647">
      <c r="A4647" s="988" t="s">
        <v>5523</v>
      </c>
      <c r="B4647" s="988">
        <v>2.0250114E7</v>
      </c>
      <c r="C4647" s="988" t="s">
        <v>164</v>
      </c>
      <c r="D4647" s="988">
        <v>1.0</v>
      </c>
      <c r="E4647" s="988">
        <v>1.0</v>
      </c>
    </row>
    <row r="4648">
      <c r="A4648" s="988" t="s">
        <v>5523</v>
      </c>
      <c r="B4648" s="988">
        <v>2.0250117E7</v>
      </c>
      <c r="C4648" s="988" t="s">
        <v>5286</v>
      </c>
      <c r="D4648" s="988">
        <v>1.0</v>
      </c>
      <c r="E4648" s="988">
        <v>0.0</v>
      </c>
    </row>
    <row r="4649">
      <c r="A4649" s="988" t="s">
        <v>5523</v>
      </c>
      <c r="B4649" s="988">
        <v>2.0250128E7</v>
      </c>
      <c r="C4649" s="988" t="s">
        <v>5286</v>
      </c>
      <c r="D4649" s="988">
        <v>1.0</v>
      </c>
      <c r="E4649" s="988">
        <v>0.0</v>
      </c>
    </row>
    <row r="4650">
      <c r="A4650" s="988" t="s">
        <v>5524</v>
      </c>
      <c r="B4650" s="988">
        <v>2.0250124E7</v>
      </c>
      <c r="C4650" s="1063" t="s">
        <v>5224</v>
      </c>
      <c r="D4650" s="988">
        <v>1.0</v>
      </c>
      <c r="E4650" s="988">
        <v>0.0</v>
      </c>
    </row>
    <row r="4651">
      <c r="A4651" s="988" t="s">
        <v>5525</v>
      </c>
      <c r="B4651" s="988">
        <v>2.0250117E7</v>
      </c>
      <c r="C4651" s="1063" t="s">
        <v>5224</v>
      </c>
      <c r="D4651" s="988">
        <v>1.0</v>
      </c>
      <c r="E4651" s="988">
        <v>0.0</v>
      </c>
    </row>
    <row r="4652">
      <c r="A4652" s="988" t="s">
        <v>5526</v>
      </c>
      <c r="B4652" s="988">
        <v>2.0250128E7</v>
      </c>
      <c r="C4652" s="988" t="s">
        <v>5286</v>
      </c>
      <c r="D4652" s="988">
        <v>1.0</v>
      </c>
      <c r="E4652" s="988">
        <v>0.0</v>
      </c>
    </row>
    <row r="4653">
      <c r="A4653" s="988" t="s">
        <v>5527</v>
      </c>
      <c r="B4653" s="988">
        <v>2.0250112E7</v>
      </c>
      <c r="C4653" s="988" t="s">
        <v>164</v>
      </c>
      <c r="D4653" s="988">
        <v>1.0</v>
      </c>
      <c r="E4653" s="988">
        <v>1.0</v>
      </c>
    </row>
    <row r="4654">
      <c r="A4654" s="988" t="s">
        <v>5527</v>
      </c>
      <c r="B4654" s="988">
        <v>2.0250114E7</v>
      </c>
      <c r="C4654" s="988" t="s">
        <v>164</v>
      </c>
      <c r="D4654" s="988">
        <v>1.0</v>
      </c>
      <c r="E4654" s="988">
        <v>1.0</v>
      </c>
    </row>
    <row r="4655">
      <c r="A4655" s="988" t="s">
        <v>5527</v>
      </c>
      <c r="B4655" s="988">
        <v>2.0250125E7</v>
      </c>
      <c r="C4655" s="988" t="s">
        <v>5286</v>
      </c>
      <c r="D4655" s="988">
        <v>1.0</v>
      </c>
      <c r="E4655" s="988">
        <v>1.0</v>
      </c>
    </row>
    <row r="4656">
      <c r="A4656" s="988" t="s">
        <v>5528</v>
      </c>
      <c r="B4656" s="988">
        <v>2.0250108E7</v>
      </c>
      <c r="C4656" s="988" t="s">
        <v>164</v>
      </c>
      <c r="D4656" s="988">
        <v>1.0</v>
      </c>
      <c r="E4656" s="988">
        <v>1.0</v>
      </c>
    </row>
    <row r="4657">
      <c r="A4657" s="988" t="s">
        <v>5528</v>
      </c>
      <c r="B4657" s="988">
        <v>2.0250113E7</v>
      </c>
      <c r="C4657" s="988" t="s">
        <v>164</v>
      </c>
      <c r="D4657" s="988">
        <v>1.0</v>
      </c>
      <c r="E4657" s="988">
        <v>1.0</v>
      </c>
    </row>
    <row r="4658">
      <c r="A4658" s="988" t="s">
        <v>5529</v>
      </c>
      <c r="B4658" s="988">
        <v>2.0250128E7</v>
      </c>
      <c r="C4658" s="988" t="s">
        <v>5286</v>
      </c>
      <c r="D4658" s="988">
        <v>1.0</v>
      </c>
      <c r="E4658" s="988">
        <v>1.0</v>
      </c>
    </row>
    <row r="4659">
      <c r="A4659" s="988" t="s">
        <v>5530</v>
      </c>
      <c r="B4659" s="988">
        <v>2.025012E7</v>
      </c>
      <c r="C4659" s="988" t="s">
        <v>164</v>
      </c>
      <c r="D4659" s="988">
        <v>1.0</v>
      </c>
      <c r="E4659" s="988">
        <v>1.0</v>
      </c>
    </row>
    <row r="4660">
      <c r="A4660" s="988" t="s">
        <v>5531</v>
      </c>
      <c r="B4660" s="988">
        <v>2.0250101E7</v>
      </c>
      <c r="C4660" s="988" t="s">
        <v>164</v>
      </c>
      <c r="D4660" s="988">
        <v>1.0</v>
      </c>
      <c r="E4660" s="988">
        <v>0.0</v>
      </c>
    </row>
    <row r="4661">
      <c r="A4661" s="988" t="s">
        <v>5531</v>
      </c>
      <c r="B4661" s="988">
        <v>2.0250104E7</v>
      </c>
      <c r="C4661" s="988" t="s">
        <v>5286</v>
      </c>
      <c r="D4661" s="988">
        <v>1.0</v>
      </c>
      <c r="E4661" s="988">
        <v>2.0</v>
      </c>
    </row>
    <row r="4662">
      <c r="A4662" s="988" t="s">
        <v>5531</v>
      </c>
      <c r="B4662" s="988">
        <v>2.0250105E7</v>
      </c>
      <c r="C4662" s="988" t="s">
        <v>5286</v>
      </c>
      <c r="D4662" s="988">
        <v>1.0</v>
      </c>
      <c r="E4662" s="988">
        <v>0.0</v>
      </c>
    </row>
    <row r="4663">
      <c r="A4663" s="988" t="s">
        <v>5531</v>
      </c>
      <c r="B4663" s="988">
        <v>2.0250108E7</v>
      </c>
      <c r="C4663" s="988" t="s">
        <v>5286</v>
      </c>
      <c r="D4663" s="988">
        <v>1.0</v>
      </c>
      <c r="E4663" s="988">
        <v>0.0</v>
      </c>
    </row>
    <row r="4664">
      <c r="A4664" s="988" t="s">
        <v>5531</v>
      </c>
      <c r="B4664" s="988">
        <v>2.025012E7</v>
      </c>
      <c r="C4664" s="988" t="s">
        <v>5286</v>
      </c>
      <c r="D4664" s="988">
        <v>1.0</v>
      </c>
      <c r="E4664" s="988">
        <v>1.0</v>
      </c>
    </row>
    <row r="4665">
      <c r="A4665" s="988" t="s">
        <v>5532</v>
      </c>
      <c r="B4665" s="988">
        <v>2.0250118E7</v>
      </c>
      <c r="C4665" s="988" t="s">
        <v>164</v>
      </c>
      <c r="D4665" s="988">
        <v>1.0</v>
      </c>
      <c r="E4665" s="988">
        <v>0.0</v>
      </c>
    </row>
    <row r="4666">
      <c r="A4666" s="988" t="s">
        <v>5533</v>
      </c>
      <c r="B4666" s="988">
        <v>2.0250104E7</v>
      </c>
      <c r="C4666" s="988" t="s">
        <v>5286</v>
      </c>
      <c r="D4666" s="988">
        <v>1.0</v>
      </c>
      <c r="E4666" s="988">
        <v>2.0</v>
      </c>
    </row>
    <row r="4667">
      <c r="A4667" s="988" t="s">
        <v>5533</v>
      </c>
      <c r="B4667" s="988">
        <v>2.0250115E7</v>
      </c>
      <c r="C4667" s="988" t="s">
        <v>164</v>
      </c>
      <c r="D4667" s="988">
        <v>1.0</v>
      </c>
      <c r="E4667" s="988">
        <v>0.0</v>
      </c>
    </row>
    <row r="4668">
      <c r="A4668" s="988" t="s">
        <v>5533</v>
      </c>
      <c r="B4668" s="988">
        <v>2.0250129E7</v>
      </c>
      <c r="C4668" s="988" t="s">
        <v>5286</v>
      </c>
      <c r="D4668" s="988">
        <v>1.0</v>
      </c>
      <c r="E4668" s="988">
        <v>1.0</v>
      </c>
    </row>
    <row r="4669">
      <c r="A4669" s="988" t="s">
        <v>5534</v>
      </c>
      <c r="B4669" s="988">
        <v>2.0250124E7</v>
      </c>
      <c r="C4669" s="988" t="s">
        <v>5286</v>
      </c>
      <c r="D4669" s="988">
        <v>1.0</v>
      </c>
      <c r="E4669" s="988">
        <v>1.0</v>
      </c>
    </row>
    <row r="4670">
      <c r="A4670" s="988" t="s">
        <v>5535</v>
      </c>
      <c r="B4670" s="988">
        <v>2.0250123E7</v>
      </c>
      <c r="C4670" s="988" t="s">
        <v>164</v>
      </c>
      <c r="D4670" s="988">
        <v>1.0</v>
      </c>
      <c r="E4670" s="988">
        <v>0.0</v>
      </c>
    </row>
    <row r="4671">
      <c r="A4671" s="988" t="s">
        <v>5536</v>
      </c>
      <c r="B4671" s="988">
        <v>2.0250126E7</v>
      </c>
      <c r="C4671" s="988" t="s">
        <v>164</v>
      </c>
      <c r="D4671" s="988">
        <v>1.0</v>
      </c>
      <c r="E4671" s="988">
        <v>1.0</v>
      </c>
    </row>
    <row r="4672">
      <c r="A4672" s="988" t="s">
        <v>5537</v>
      </c>
      <c r="B4672" s="988">
        <v>2.0250119E7</v>
      </c>
      <c r="C4672" s="988" t="s">
        <v>164</v>
      </c>
      <c r="D4672" s="988">
        <v>1.0</v>
      </c>
      <c r="E4672" s="988">
        <v>1.0</v>
      </c>
    </row>
    <row r="4673">
      <c r="A4673" s="988" t="s">
        <v>5538</v>
      </c>
      <c r="B4673" s="988">
        <v>2.0250112E7</v>
      </c>
      <c r="C4673" s="988" t="s">
        <v>164</v>
      </c>
      <c r="D4673" s="988">
        <v>1.0</v>
      </c>
      <c r="E4673" s="988">
        <v>0.0</v>
      </c>
    </row>
    <row r="4674">
      <c r="A4674" s="988" t="s">
        <v>5538</v>
      </c>
      <c r="B4674" s="988">
        <v>2.0250114E7</v>
      </c>
      <c r="C4674" s="988" t="s">
        <v>164</v>
      </c>
      <c r="D4674" s="988">
        <v>1.0</v>
      </c>
      <c r="E4674" s="988">
        <v>0.0</v>
      </c>
    </row>
    <row r="4675">
      <c r="A4675" s="988" t="s">
        <v>5538</v>
      </c>
      <c r="B4675" s="988">
        <v>2.0250115E7</v>
      </c>
      <c r="C4675" s="988" t="s">
        <v>5286</v>
      </c>
      <c r="D4675" s="988">
        <v>1.0</v>
      </c>
      <c r="E4675" s="988">
        <v>0.0</v>
      </c>
    </row>
    <row r="4676">
      <c r="A4676" s="988" t="s">
        <v>5538</v>
      </c>
      <c r="B4676" s="988">
        <v>2.0250115E7</v>
      </c>
      <c r="C4676" s="988" t="s">
        <v>164</v>
      </c>
      <c r="D4676" s="988">
        <v>1.0</v>
      </c>
      <c r="E4676" s="988">
        <v>1.0</v>
      </c>
    </row>
    <row r="4677">
      <c r="A4677" s="988" t="s">
        <v>5538</v>
      </c>
      <c r="B4677" s="988">
        <v>2.0250121E7</v>
      </c>
      <c r="C4677" s="988" t="s">
        <v>5286</v>
      </c>
      <c r="D4677" s="988">
        <v>1.0</v>
      </c>
      <c r="E4677" s="988">
        <v>0.0</v>
      </c>
    </row>
    <row r="4678">
      <c r="A4678" s="988" t="s">
        <v>5538</v>
      </c>
      <c r="B4678" s="988">
        <v>2.0250124E7</v>
      </c>
      <c r="C4678" s="988" t="s">
        <v>164</v>
      </c>
      <c r="D4678" s="988">
        <v>1.0</v>
      </c>
      <c r="E4678" s="988">
        <v>1.0</v>
      </c>
    </row>
    <row r="4679">
      <c r="A4679" s="988" t="s">
        <v>5538</v>
      </c>
      <c r="B4679" s="988">
        <v>2.0250126E7</v>
      </c>
      <c r="C4679" s="988" t="s">
        <v>164</v>
      </c>
      <c r="D4679" s="988">
        <v>1.0</v>
      </c>
      <c r="E4679" s="988">
        <v>0.0</v>
      </c>
    </row>
    <row r="4680">
      <c r="A4680" s="988" t="s">
        <v>5538</v>
      </c>
      <c r="B4680" s="988">
        <v>2.0250127E7</v>
      </c>
      <c r="C4680" s="988" t="s">
        <v>164</v>
      </c>
      <c r="D4680" s="988">
        <v>1.0</v>
      </c>
      <c r="E4680" s="988">
        <v>1.0</v>
      </c>
    </row>
    <row r="4681">
      <c r="A4681" s="988" t="s">
        <v>5539</v>
      </c>
      <c r="B4681" s="988">
        <v>2.0250117E7</v>
      </c>
      <c r="C4681" s="988" t="s">
        <v>164</v>
      </c>
      <c r="D4681" s="988">
        <v>1.0</v>
      </c>
      <c r="E4681" s="988">
        <v>0.0</v>
      </c>
    </row>
    <row r="4682">
      <c r="A4682" s="988" t="s">
        <v>5540</v>
      </c>
      <c r="B4682" s="988">
        <v>2.025012E7</v>
      </c>
      <c r="C4682" s="988" t="s">
        <v>5286</v>
      </c>
      <c r="D4682" s="988">
        <v>1.0</v>
      </c>
      <c r="E4682" s="988">
        <v>0.0</v>
      </c>
    </row>
    <row r="4683">
      <c r="A4683" s="988" t="s">
        <v>5540</v>
      </c>
      <c r="B4683" s="988">
        <v>2.0250124E7</v>
      </c>
      <c r="C4683" s="988" t="s">
        <v>164</v>
      </c>
      <c r="D4683" s="988">
        <v>1.0</v>
      </c>
      <c r="E4683" s="988">
        <v>1.0</v>
      </c>
    </row>
    <row r="4684">
      <c r="A4684" s="988" t="s">
        <v>5541</v>
      </c>
      <c r="B4684" s="988">
        <v>2.0250115E7</v>
      </c>
      <c r="C4684" s="988" t="s">
        <v>5218</v>
      </c>
      <c r="D4684" s="988">
        <v>1.0</v>
      </c>
      <c r="E4684" s="988">
        <v>0.0</v>
      </c>
    </row>
    <row r="4685">
      <c r="A4685" s="988" t="s">
        <v>5542</v>
      </c>
      <c r="B4685" s="988">
        <v>2.0250114E7</v>
      </c>
      <c r="C4685" s="988" t="s">
        <v>5286</v>
      </c>
      <c r="D4685" s="988">
        <v>1.0</v>
      </c>
      <c r="E4685" s="988">
        <v>0.0</v>
      </c>
    </row>
    <row r="4686">
      <c r="A4686" s="988" t="s">
        <v>5543</v>
      </c>
      <c r="B4686" s="988">
        <v>2.0250101E7</v>
      </c>
      <c r="C4686" s="988" t="s">
        <v>164</v>
      </c>
      <c r="D4686" s="988">
        <v>1.0</v>
      </c>
      <c r="E4686" s="988">
        <v>1.0</v>
      </c>
    </row>
    <row r="4687">
      <c r="A4687" s="988" t="s">
        <v>5543</v>
      </c>
      <c r="B4687" s="988">
        <v>2.025012E7</v>
      </c>
      <c r="C4687" s="988" t="s">
        <v>164</v>
      </c>
      <c r="D4687" s="988">
        <v>1.0</v>
      </c>
      <c r="E4687" s="988">
        <v>0.0</v>
      </c>
    </row>
    <row r="4688">
      <c r="A4688" s="988" t="s">
        <v>5544</v>
      </c>
      <c r="B4688" s="988">
        <v>2.0250126E7</v>
      </c>
      <c r="C4688" s="988" t="s">
        <v>164</v>
      </c>
      <c r="D4688" s="988">
        <v>1.0</v>
      </c>
      <c r="E4688" s="988">
        <v>0.0</v>
      </c>
    </row>
    <row r="4689">
      <c r="A4689" s="988" t="s">
        <v>5545</v>
      </c>
      <c r="B4689" s="988">
        <v>2.0250119E7</v>
      </c>
      <c r="C4689" s="988" t="s">
        <v>164</v>
      </c>
      <c r="D4689" s="988">
        <v>1.0</v>
      </c>
      <c r="E4689" s="988">
        <v>1.0</v>
      </c>
    </row>
    <row r="4690">
      <c r="A4690" s="988" t="s">
        <v>5545</v>
      </c>
      <c r="B4690" s="988">
        <v>2.0250126E7</v>
      </c>
      <c r="C4690" s="988" t="s">
        <v>164</v>
      </c>
      <c r="D4690" s="988">
        <v>1.0</v>
      </c>
      <c r="E4690" s="988">
        <v>1.0</v>
      </c>
    </row>
    <row r="4691">
      <c r="A4691" s="988" t="s">
        <v>5546</v>
      </c>
      <c r="B4691" s="988">
        <v>2.0250109E7</v>
      </c>
      <c r="C4691" s="988" t="s">
        <v>5286</v>
      </c>
      <c r="D4691" s="988">
        <v>1.0</v>
      </c>
      <c r="E4691" s="988">
        <v>0.0</v>
      </c>
    </row>
    <row r="4692">
      <c r="A4692" s="988" t="s">
        <v>5547</v>
      </c>
      <c r="B4692" s="988">
        <v>2.0250101E7</v>
      </c>
      <c r="C4692" s="988" t="s">
        <v>164</v>
      </c>
      <c r="D4692" s="988">
        <v>1.0</v>
      </c>
      <c r="E4692" s="988">
        <v>0.0</v>
      </c>
    </row>
    <row r="4693">
      <c r="A4693" s="988" t="s">
        <v>5548</v>
      </c>
      <c r="B4693" s="988">
        <v>2.0250121E7</v>
      </c>
      <c r="C4693" s="1063" t="s">
        <v>5224</v>
      </c>
      <c r="D4693" s="988">
        <v>1.0</v>
      </c>
      <c r="E4693" s="988">
        <v>0.0</v>
      </c>
    </row>
    <row r="4694">
      <c r="A4694" s="988" t="s">
        <v>5549</v>
      </c>
      <c r="B4694" s="988">
        <v>2.0250115E7</v>
      </c>
      <c r="C4694" s="988" t="s">
        <v>5185</v>
      </c>
      <c r="D4694" s="988">
        <v>1.0</v>
      </c>
      <c r="E4694" s="988">
        <v>0.0</v>
      </c>
    </row>
    <row r="4695">
      <c r="A4695" s="988" t="s">
        <v>5550</v>
      </c>
      <c r="B4695" s="988">
        <v>2.025011E7</v>
      </c>
      <c r="C4695" s="988" t="s">
        <v>164</v>
      </c>
      <c r="D4695" s="988">
        <v>1.0</v>
      </c>
      <c r="E4695" s="988">
        <v>0.0</v>
      </c>
    </row>
    <row r="4696">
      <c r="A4696" s="988" t="s">
        <v>5550</v>
      </c>
      <c r="B4696" s="988">
        <v>2.0250115E7</v>
      </c>
      <c r="C4696" s="988" t="s">
        <v>164</v>
      </c>
      <c r="D4696" s="988">
        <v>1.0</v>
      </c>
      <c r="E4696" s="988">
        <v>0.0</v>
      </c>
    </row>
    <row r="4697">
      <c r="A4697" s="988" t="s">
        <v>5551</v>
      </c>
      <c r="B4697" s="988">
        <v>2.0250107E7</v>
      </c>
      <c r="C4697" s="988" t="s">
        <v>164</v>
      </c>
      <c r="D4697" s="988">
        <v>1.0</v>
      </c>
      <c r="E4697" s="988">
        <v>1.0</v>
      </c>
    </row>
    <row r="4698">
      <c r="A4698" s="988" t="s">
        <v>5552</v>
      </c>
      <c r="B4698" s="988">
        <v>2.0250124E7</v>
      </c>
      <c r="C4698" s="988" t="s">
        <v>164</v>
      </c>
      <c r="D4698" s="988">
        <v>1.0</v>
      </c>
      <c r="E4698" s="988">
        <v>0.0</v>
      </c>
    </row>
    <row r="4699">
      <c r="A4699" s="988" t="s">
        <v>5553</v>
      </c>
      <c r="B4699" s="988">
        <v>2.0250104E7</v>
      </c>
      <c r="C4699" s="988" t="s">
        <v>5286</v>
      </c>
      <c r="D4699" s="988">
        <v>1.0</v>
      </c>
      <c r="E4699" s="988">
        <v>0.0</v>
      </c>
    </row>
    <row r="4700">
      <c r="A4700" s="988" t="s">
        <v>5553</v>
      </c>
      <c r="B4700" s="988">
        <v>2.0250104E7</v>
      </c>
      <c r="C4700" s="988" t="s">
        <v>5554</v>
      </c>
      <c r="D4700" s="988">
        <v>1.0</v>
      </c>
      <c r="E4700" s="988">
        <v>0.0</v>
      </c>
    </row>
    <row r="4701">
      <c r="A4701" s="988" t="s">
        <v>5555</v>
      </c>
      <c r="B4701" s="988">
        <v>2.0250105E7</v>
      </c>
      <c r="C4701" s="988" t="s">
        <v>5194</v>
      </c>
      <c r="D4701" s="988">
        <v>1.0</v>
      </c>
      <c r="E4701" s="988">
        <v>0.0</v>
      </c>
    </row>
    <row r="4702">
      <c r="A4702" s="988" t="s">
        <v>5555</v>
      </c>
      <c r="B4702" s="988">
        <v>2.0250117E7</v>
      </c>
      <c r="C4702" s="988" t="s">
        <v>5218</v>
      </c>
      <c r="D4702" s="988">
        <v>1.0</v>
      </c>
      <c r="E4702" s="988">
        <v>0.0</v>
      </c>
    </row>
    <row r="4703">
      <c r="A4703" s="988" t="s">
        <v>5556</v>
      </c>
      <c r="B4703" s="988">
        <v>2.0250115E7</v>
      </c>
      <c r="C4703" s="988" t="s">
        <v>164</v>
      </c>
      <c r="D4703" s="988">
        <v>1.0</v>
      </c>
      <c r="E4703" s="988">
        <v>0.0</v>
      </c>
    </row>
    <row r="4704">
      <c r="A4704" s="988" t="s">
        <v>5557</v>
      </c>
      <c r="B4704" s="988">
        <v>2.0250126E7</v>
      </c>
      <c r="C4704" s="988" t="s">
        <v>5286</v>
      </c>
      <c r="D4704" s="988">
        <v>1.0</v>
      </c>
      <c r="E4704" s="988">
        <v>1.0</v>
      </c>
    </row>
    <row r="4705">
      <c r="A4705" s="988" t="s">
        <v>5558</v>
      </c>
      <c r="B4705" s="988">
        <v>2.0250111E7</v>
      </c>
      <c r="C4705" s="988" t="s">
        <v>5286</v>
      </c>
      <c r="D4705" s="988">
        <v>1.0</v>
      </c>
      <c r="E4705" s="988">
        <v>0.0</v>
      </c>
    </row>
    <row r="4706">
      <c r="A4706" s="988" t="s">
        <v>5559</v>
      </c>
      <c r="B4706" s="988">
        <v>2.0250124E7</v>
      </c>
      <c r="C4706" s="1063" t="s">
        <v>5224</v>
      </c>
      <c r="D4706" s="988">
        <v>1.0</v>
      </c>
      <c r="E4706" s="988">
        <v>0.0</v>
      </c>
    </row>
    <row r="4707">
      <c r="A4707" s="988" t="s">
        <v>5560</v>
      </c>
      <c r="B4707" s="988">
        <v>2.0250116E7</v>
      </c>
      <c r="C4707" s="988" t="s">
        <v>164</v>
      </c>
      <c r="D4707" s="988">
        <v>1.0</v>
      </c>
      <c r="E4707" s="988">
        <v>1.0</v>
      </c>
    </row>
    <row r="4708">
      <c r="A4708" s="988" t="s">
        <v>5560</v>
      </c>
      <c r="B4708" s="988">
        <v>2.0250118E7</v>
      </c>
      <c r="C4708" s="988" t="s">
        <v>164</v>
      </c>
      <c r="D4708" s="988">
        <v>1.0</v>
      </c>
      <c r="E4708" s="988">
        <v>1.0</v>
      </c>
    </row>
    <row r="4709">
      <c r="A4709" s="988" t="s">
        <v>5561</v>
      </c>
      <c r="B4709" s="988">
        <v>2.0250105E7</v>
      </c>
      <c r="C4709" s="988" t="s">
        <v>5286</v>
      </c>
      <c r="D4709" s="988">
        <v>1.0</v>
      </c>
      <c r="E4709" s="988">
        <v>0.0</v>
      </c>
    </row>
    <row r="4710">
      <c r="A4710" s="988" t="s">
        <v>5562</v>
      </c>
      <c r="B4710" s="988">
        <v>2.0250101E7</v>
      </c>
      <c r="C4710" s="988" t="s">
        <v>5218</v>
      </c>
      <c r="D4710" s="988">
        <v>1.0</v>
      </c>
      <c r="E4710" s="988">
        <v>0.0</v>
      </c>
    </row>
    <row r="4711">
      <c r="A4711" s="988" t="s">
        <v>5562</v>
      </c>
      <c r="B4711" s="988">
        <v>2.0250107E7</v>
      </c>
      <c r="C4711" s="988" t="s">
        <v>5286</v>
      </c>
      <c r="D4711" s="988">
        <v>1.0</v>
      </c>
      <c r="E4711" s="988">
        <v>0.0</v>
      </c>
    </row>
    <row r="4712">
      <c r="A4712" s="988" t="s">
        <v>5563</v>
      </c>
      <c r="B4712" s="988">
        <v>2.0250101E7</v>
      </c>
      <c r="C4712" s="988" t="s">
        <v>164</v>
      </c>
      <c r="D4712" s="988">
        <v>1.0</v>
      </c>
      <c r="E4712" s="988">
        <v>0.0</v>
      </c>
    </row>
    <row r="4713">
      <c r="A4713" s="988" t="s">
        <v>5564</v>
      </c>
      <c r="B4713" s="988">
        <v>2.0250101E7</v>
      </c>
      <c r="C4713" s="988" t="s">
        <v>164</v>
      </c>
      <c r="D4713" s="988">
        <v>1.0</v>
      </c>
      <c r="E4713" s="988">
        <v>0.0</v>
      </c>
    </row>
    <row r="4714">
      <c r="A4714" s="988" t="s">
        <v>5564</v>
      </c>
      <c r="B4714" s="988">
        <v>2.0250107E7</v>
      </c>
      <c r="C4714" s="988" t="s">
        <v>164</v>
      </c>
      <c r="D4714" s="988">
        <v>1.0</v>
      </c>
      <c r="E4714" s="988">
        <v>0.0</v>
      </c>
    </row>
    <row r="4715">
      <c r="A4715" s="988" t="s">
        <v>5565</v>
      </c>
      <c r="B4715" s="988">
        <v>2.0250101E7</v>
      </c>
      <c r="C4715" s="988" t="s">
        <v>5218</v>
      </c>
      <c r="D4715" s="988">
        <v>1.0</v>
      </c>
      <c r="E4715" s="988">
        <v>0.0</v>
      </c>
    </row>
    <row r="4716">
      <c r="A4716" s="988" t="s">
        <v>5566</v>
      </c>
      <c r="B4716" s="988">
        <v>2.0250125E7</v>
      </c>
      <c r="C4716" s="988" t="s">
        <v>5286</v>
      </c>
      <c r="D4716" s="988">
        <v>1.0</v>
      </c>
      <c r="E4716" s="988">
        <v>1.0</v>
      </c>
    </row>
    <row r="4717">
      <c r="A4717" s="988" t="s">
        <v>5567</v>
      </c>
      <c r="B4717" s="988">
        <v>2.025012E7</v>
      </c>
      <c r="C4717" s="988" t="s">
        <v>5286</v>
      </c>
      <c r="D4717" s="988">
        <v>1.0</v>
      </c>
      <c r="E4717" s="988">
        <v>0.0</v>
      </c>
    </row>
    <row r="4718">
      <c r="A4718" s="988" t="s">
        <v>5568</v>
      </c>
      <c r="B4718" s="988">
        <v>2.0250119E7</v>
      </c>
      <c r="C4718" s="988" t="s">
        <v>5286</v>
      </c>
      <c r="D4718" s="988">
        <v>1.0</v>
      </c>
      <c r="E4718" s="988">
        <v>0.0</v>
      </c>
    </row>
    <row r="4719">
      <c r="A4719" s="988" t="s">
        <v>5568</v>
      </c>
      <c r="B4719" s="988">
        <v>2.0250119E7</v>
      </c>
      <c r="C4719" s="988" t="s">
        <v>164</v>
      </c>
      <c r="D4719" s="988">
        <v>1.0</v>
      </c>
      <c r="E4719" s="988">
        <v>0.0</v>
      </c>
    </row>
    <row r="4720">
      <c r="A4720" s="988" t="s">
        <v>5569</v>
      </c>
      <c r="B4720" s="988">
        <v>2.0250104E7</v>
      </c>
      <c r="C4720" s="988" t="s">
        <v>164</v>
      </c>
      <c r="D4720" s="988">
        <v>1.0</v>
      </c>
      <c r="E4720" s="988">
        <v>1.0</v>
      </c>
    </row>
    <row r="4721">
      <c r="A4721" s="988" t="s">
        <v>5569</v>
      </c>
      <c r="B4721" s="988">
        <v>2.0250105E7</v>
      </c>
      <c r="C4721" s="988" t="s">
        <v>5286</v>
      </c>
      <c r="D4721" s="988">
        <v>1.0</v>
      </c>
      <c r="E4721" s="988">
        <v>0.0</v>
      </c>
    </row>
    <row r="4722">
      <c r="A4722" s="988" t="s">
        <v>5569</v>
      </c>
      <c r="B4722" s="988">
        <v>2.0250106E7</v>
      </c>
      <c r="C4722" s="988" t="s">
        <v>5286</v>
      </c>
      <c r="D4722" s="988">
        <v>1.0</v>
      </c>
      <c r="E4722" s="988">
        <v>0.0</v>
      </c>
    </row>
    <row r="4723">
      <c r="A4723" s="988" t="s">
        <v>5569</v>
      </c>
      <c r="B4723" s="988">
        <v>2.0250106E7</v>
      </c>
      <c r="C4723" s="988" t="s">
        <v>5185</v>
      </c>
      <c r="D4723" s="988">
        <v>1.0</v>
      </c>
      <c r="E4723" s="988">
        <v>1.0</v>
      </c>
    </row>
    <row r="4724">
      <c r="A4724" s="988" t="s">
        <v>5569</v>
      </c>
      <c r="B4724" s="988">
        <v>2.0250107E7</v>
      </c>
      <c r="C4724" s="988" t="s">
        <v>5286</v>
      </c>
      <c r="D4724" s="988">
        <v>1.0</v>
      </c>
      <c r="E4724" s="988">
        <v>0.0</v>
      </c>
    </row>
    <row r="4725">
      <c r="A4725" s="988" t="s">
        <v>5569</v>
      </c>
      <c r="B4725" s="988">
        <v>2.0250113E7</v>
      </c>
      <c r="C4725" s="988" t="s">
        <v>164</v>
      </c>
      <c r="D4725" s="988">
        <v>1.0</v>
      </c>
      <c r="E4725" s="988">
        <v>0.0</v>
      </c>
    </row>
    <row r="4726">
      <c r="A4726" s="988" t="s">
        <v>5569</v>
      </c>
      <c r="B4726" s="988">
        <v>2.0250113E7</v>
      </c>
      <c r="C4726" s="988" t="s">
        <v>5218</v>
      </c>
      <c r="D4726" s="988">
        <v>1.0</v>
      </c>
      <c r="E4726" s="988">
        <v>0.0</v>
      </c>
    </row>
    <row r="4727">
      <c r="A4727" s="988" t="s">
        <v>5569</v>
      </c>
      <c r="B4727" s="988">
        <v>2.0250116E7</v>
      </c>
      <c r="C4727" s="988" t="s">
        <v>164</v>
      </c>
      <c r="D4727" s="988">
        <v>1.0</v>
      </c>
      <c r="E4727" s="988">
        <v>1.0</v>
      </c>
    </row>
    <row r="4728">
      <c r="A4728" s="988" t="s">
        <v>5569</v>
      </c>
      <c r="B4728" s="988">
        <v>2.0250121E7</v>
      </c>
      <c r="C4728" s="988" t="s">
        <v>164</v>
      </c>
      <c r="D4728" s="988">
        <v>1.0</v>
      </c>
      <c r="E4728" s="988">
        <v>0.0</v>
      </c>
    </row>
    <row r="4729">
      <c r="A4729" s="988" t="s">
        <v>5569</v>
      </c>
      <c r="B4729" s="988">
        <v>2.0250127E7</v>
      </c>
      <c r="C4729" s="988" t="s">
        <v>164</v>
      </c>
      <c r="D4729" s="988">
        <v>1.0</v>
      </c>
      <c r="E4729" s="988">
        <v>0.0</v>
      </c>
    </row>
    <row r="4730">
      <c r="A4730" s="988" t="s">
        <v>5569</v>
      </c>
      <c r="B4730" s="988">
        <v>2.0250129E7</v>
      </c>
      <c r="C4730" s="988" t="s">
        <v>164</v>
      </c>
      <c r="D4730" s="988">
        <v>1.0</v>
      </c>
      <c r="E4730" s="988">
        <v>1.0</v>
      </c>
    </row>
    <row r="4731">
      <c r="A4731" s="988" t="s">
        <v>5570</v>
      </c>
      <c r="B4731" s="988">
        <v>2.0250122E7</v>
      </c>
      <c r="C4731" s="988" t="s">
        <v>164</v>
      </c>
      <c r="D4731" s="988">
        <v>1.0</v>
      </c>
      <c r="E4731" s="988">
        <v>1.0</v>
      </c>
    </row>
    <row r="4732">
      <c r="A4732" s="988" t="s">
        <v>5571</v>
      </c>
      <c r="B4732" s="988">
        <v>2.0250103E7</v>
      </c>
      <c r="C4732" s="988" t="s">
        <v>164</v>
      </c>
      <c r="D4732" s="988">
        <v>1.0</v>
      </c>
      <c r="E4732" s="988">
        <v>1.0</v>
      </c>
    </row>
    <row r="4733">
      <c r="A4733" s="988" t="s">
        <v>5571</v>
      </c>
      <c r="B4733" s="988">
        <v>2.0250108E7</v>
      </c>
      <c r="C4733" s="1063" t="s">
        <v>5137</v>
      </c>
      <c r="D4733" s="988">
        <v>1.0</v>
      </c>
      <c r="E4733" s="988">
        <v>0.0</v>
      </c>
    </row>
    <row r="4734">
      <c r="A4734" s="988" t="s">
        <v>5571</v>
      </c>
      <c r="B4734" s="988">
        <v>2.025011E7</v>
      </c>
      <c r="C4734" s="988" t="s">
        <v>5286</v>
      </c>
      <c r="D4734" s="988">
        <v>1.0</v>
      </c>
      <c r="E4734" s="988">
        <v>0.0</v>
      </c>
    </row>
    <row r="4735">
      <c r="A4735" s="988" t="s">
        <v>5571</v>
      </c>
      <c r="B4735" s="988">
        <v>2.0250117E7</v>
      </c>
      <c r="C4735" s="988" t="s">
        <v>164</v>
      </c>
      <c r="D4735" s="988">
        <v>1.0</v>
      </c>
      <c r="E4735" s="988">
        <v>1.0</v>
      </c>
    </row>
    <row r="4736">
      <c r="A4736" s="988" t="s">
        <v>5571</v>
      </c>
      <c r="B4736" s="988">
        <v>2.0250126E7</v>
      </c>
      <c r="C4736" s="988" t="s">
        <v>5286</v>
      </c>
      <c r="D4736" s="988">
        <v>1.0</v>
      </c>
      <c r="E4736" s="988">
        <v>0.0</v>
      </c>
    </row>
    <row r="4737">
      <c r="A4737" s="988" t="s">
        <v>5572</v>
      </c>
      <c r="B4737" s="988">
        <v>2.0250101E7</v>
      </c>
      <c r="C4737" s="988" t="s">
        <v>164</v>
      </c>
      <c r="D4737" s="988">
        <v>1.0</v>
      </c>
      <c r="E4737" s="988">
        <v>0.0</v>
      </c>
    </row>
    <row r="4738">
      <c r="A4738" s="988" t="s">
        <v>5572</v>
      </c>
      <c r="B4738" s="988">
        <v>2.0250103E7</v>
      </c>
      <c r="C4738" s="988" t="s">
        <v>164</v>
      </c>
      <c r="D4738" s="988">
        <v>1.0</v>
      </c>
      <c r="E4738" s="988">
        <v>1.0</v>
      </c>
    </row>
    <row r="4739">
      <c r="A4739" s="988" t="s">
        <v>5573</v>
      </c>
      <c r="B4739" s="988">
        <v>2.0250107E7</v>
      </c>
      <c r="C4739" s="988" t="s">
        <v>5286</v>
      </c>
      <c r="D4739" s="988">
        <v>1.0</v>
      </c>
      <c r="E4739" s="988">
        <v>0.0</v>
      </c>
    </row>
    <row r="4740">
      <c r="A4740" s="988" t="s">
        <v>5574</v>
      </c>
      <c r="B4740" s="988">
        <v>2.0250109E7</v>
      </c>
      <c r="C4740" s="988" t="s">
        <v>5286</v>
      </c>
      <c r="D4740" s="988">
        <v>1.0</v>
      </c>
      <c r="E4740" s="988">
        <v>0.0</v>
      </c>
    </row>
    <row r="4741">
      <c r="A4741" s="988" t="s">
        <v>5575</v>
      </c>
      <c r="B4741" s="988">
        <v>2.0250108E7</v>
      </c>
      <c r="C4741" s="988" t="s">
        <v>164</v>
      </c>
      <c r="D4741" s="988">
        <v>1.0</v>
      </c>
      <c r="E4741" s="988">
        <v>1.0</v>
      </c>
    </row>
    <row r="4742">
      <c r="A4742" s="988" t="s">
        <v>5575</v>
      </c>
      <c r="B4742" s="988">
        <v>2.0250113E7</v>
      </c>
      <c r="C4742" s="988" t="s">
        <v>5286</v>
      </c>
      <c r="D4742" s="988">
        <v>1.0</v>
      </c>
      <c r="E4742" s="988">
        <v>0.0</v>
      </c>
    </row>
    <row r="4743">
      <c r="A4743" s="988" t="s">
        <v>5575</v>
      </c>
      <c r="B4743" s="988">
        <v>2.0250114E7</v>
      </c>
      <c r="C4743" s="988" t="s">
        <v>164</v>
      </c>
      <c r="D4743" s="988">
        <v>1.0</v>
      </c>
      <c r="E4743" s="988">
        <v>0.0</v>
      </c>
    </row>
    <row r="4744">
      <c r="A4744" s="988" t="s">
        <v>5575</v>
      </c>
      <c r="B4744" s="988">
        <v>2.0250119E7</v>
      </c>
      <c r="C4744" s="988" t="s">
        <v>164</v>
      </c>
      <c r="D4744" s="988">
        <v>1.0</v>
      </c>
      <c r="E4744" s="988">
        <v>1.0</v>
      </c>
    </row>
    <row r="4745">
      <c r="A4745" s="988" t="s">
        <v>5576</v>
      </c>
      <c r="B4745" s="988">
        <v>2.0250113E7</v>
      </c>
      <c r="C4745" s="988" t="s">
        <v>164</v>
      </c>
      <c r="D4745" s="988">
        <v>1.0</v>
      </c>
      <c r="E4745" s="988">
        <v>1.0</v>
      </c>
    </row>
    <row r="4746">
      <c r="A4746" s="988" t="s">
        <v>5576</v>
      </c>
      <c r="B4746" s="988">
        <v>2.0250114E7</v>
      </c>
      <c r="C4746" s="988" t="s">
        <v>164</v>
      </c>
      <c r="D4746" s="988">
        <v>1.0</v>
      </c>
      <c r="E4746" s="988">
        <v>0.0</v>
      </c>
    </row>
    <row r="4747">
      <c r="A4747" s="988" t="s">
        <v>5576</v>
      </c>
      <c r="B4747" s="988">
        <v>2.0250117E7</v>
      </c>
      <c r="C4747" s="988" t="s">
        <v>164</v>
      </c>
      <c r="D4747" s="988">
        <v>1.0</v>
      </c>
      <c r="E4747" s="988">
        <v>1.0</v>
      </c>
    </row>
    <row r="4748">
      <c r="A4748" s="988" t="s">
        <v>5576</v>
      </c>
      <c r="B4748" s="988">
        <v>2.0250126E7</v>
      </c>
      <c r="C4748" s="988" t="s">
        <v>164</v>
      </c>
      <c r="D4748" s="988">
        <v>1.0</v>
      </c>
      <c r="E4748" s="988">
        <v>1.0</v>
      </c>
    </row>
    <row r="4749">
      <c r="A4749" s="988" t="s">
        <v>5576</v>
      </c>
      <c r="B4749" s="988">
        <v>2.0250129E7</v>
      </c>
      <c r="C4749" s="988" t="s">
        <v>164</v>
      </c>
      <c r="D4749" s="988">
        <v>1.0</v>
      </c>
      <c r="E4749" s="988">
        <v>1.0</v>
      </c>
    </row>
    <row r="4750">
      <c r="A4750" s="988" t="s">
        <v>5577</v>
      </c>
      <c r="B4750" s="988">
        <v>2.0250123E7</v>
      </c>
      <c r="C4750" s="988" t="s">
        <v>164</v>
      </c>
      <c r="D4750" s="988">
        <v>1.0</v>
      </c>
      <c r="E4750" s="988">
        <v>0.0</v>
      </c>
    </row>
    <row r="4751">
      <c r="A4751" s="988" t="s">
        <v>5578</v>
      </c>
      <c r="B4751" s="988">
        <v>2.0250127E7</v>
      </c>
      <c r="C4751" s="988" t="s">
        <v>5286</v>
      </c>
      <c r="D4751" s="988">
        <v>1.0</v>
      </c>
      <c r="E4751" s="988">
        <v>1.0</v>
      </c>
    </row>
    <row r="4752">
      <c r="A4752" s="988" t="s">
        <v>5578</v>
      </c>
      <c r="B4752" s="988">
        <v>2.025013E7</v>
      </c>
      <c r="C4752" s="1063" t="s">
        <v>5221</v>
      </c>
      <c r="D4752" s="988">
        <v>1.0</v>
      </c>
      <c r="E4752" s="988">
        <v>1.0</v>
      </c>
    </row>
    <row r="4753">
      <c r="A4753" s="988" t="s">
        <v>5579</v>
      </c>
      <c r="B4753" s="988">
        <v>2.0250128E7</v>
      </c>
      <c r="C4753" s="988" t="s">
        <v>5286</v>
      </c>
      <c r="D4753" s="988">
        <v>1.0</v>
      </c>
      <c r="E4753" s="988">
        <v>1.0</v>
      </c>
    </row>
    <row r="4754">
      <c r="A4754" s="988" t="s">
        <v>5580</v>
      </c>
      <c r="B4754" s="988">
        <v>2.0250104E7</v>
      </c>
      <c r="C4754" s="988" t="s">
        <v>5336</v>
      </c>
      <c r="D4754" s="988">
        <v>1.0</v>
      </c>
      <c r="E4754" s="988">
        <v>0.0</v>
      </c>
    </row>
    <row r="4755">
      <c r="A4755" s="988" t="s">
        <v>5580</v>
      </c>
      <c r="B4755" s="988">
        <v>2.0250106E7</v>
      </c>
      <c r="C4755" s="1063" t="s">
        <v>5187</v>
      </c>
      <c r="D4755" s="988">
        <v>1.0</v>
      </c>
      <c r="E4755" s="988">
        <v>0.0</v>
      </c>
    </row>
    <row r="4756">
      <c r="A4756" s="988" t="s">
        <v>5580</v>
      </c>
      <c r="B4756" s="988">
        <v>2.0250108E7</v>
      </c>
      <c r="C4756" s="988" t="s">
        <v>164</v>
      </c>
      <c r="D4756" s="988">
        <v>1.0</v>
      </c>
      <c r="E4756" s="988">
        <v>1.0</v>
      </c>
    </row>
    <row r="4757">
      <c r="A4757" s="988" t="s">
        <v>5580</v>
      </c>
      <c r="B4757" s="988">
        <v>2.0250109E7</v>
      </c>
      <c r="C4757" s="988" t="s">
        <v>164</v>
      </c>
      <c r="D4757" s="988">
        <v>1.0</v>
      </c>
      <c r="E4757" s="988">
        <v>1.0</v>
      </c>
    </row>
    <row r="4758">
      <c r="A4758" s="988" t="s">
        <v>5580</v>
      </c>
      <c r="B4758" s="988">
        <v>2.025012E7</v>
      </c>
      <c r="C4758" s="988" t="s">
        <v>5286</v>
      </c>
      <c r="D4758" s="988">
        <v>1.0</v>
      </c>
      <c r="E4758" s="988">
        <v>1.0</v>
      </c>
    </row>
    <row r="4759">
      <c r="A4759" s="988" t="s">
        <v>5580</v>
      </c>
      <c r="B4759" s="988">
        <v>2.025012E7</v>
      </c>
      <c r="C4759" s="988" t="s">
        <v>164</v>
      </c>
      <c r="D4759" s="988">
        <v>1.0</v>
      </c>
      <c r="E4759" s="988">
        <v>1.0</v>
      </c>
    </row>
    <row r="4760">
      <c r="A4760" s="988" t="s">
        <v>5580</v>
      </c>
      <c r="B4760" s="988">
        <v>2.0250121E7</v>
      </c>
      <c r="C4760" s="988" t="s">
        <v>5286</v>
      </c>
      <c r="D4760" s="988">
        <v>1.0</v>
      </c>
      <c r="E4760" s="988">
        <v>1.0</v>
      </c>
    </row>
    <row r="4761">
      <c r="A4761" s="988" t="s">
        <v>5580</v>
      </c>
      <c r="B4761" s="988">
        <v>2.0250121E7</v>
      </c>
      <c r="C4761" s="988" t="s">
        <v>164</v>
      </c>
      <c r="D4761" s="988">
        <v>1.0</v>
      </c>
      <c r="E4761" s="988">
        <v>1.0</v>
      </c>
    </row>
    <row r="4762">
      <c r="A4762" s="988" t="s">
        <v>5580</v>
      </c>
      <c r="B4762" s="988">
        <v>2.0250122E7</v>
      </c>
      <c r="C4762" s="988" t="s">
        <v>164</v>
      </c>
      <c r="D4762" s="988">
        <v>1.0</v>
      </c>
      <c r="E4762" s="988">
        <v>1.0</v>
      </c>
    </row>
    <row r="4763">
      <c r="A4763" s="988" t="s">
        <v>5580</v>
      </c>
      <c r="B4763" s="988">
        <v>2.0250128E7</v>
      </c>
      <c r="C4763" s="988" t="s">
        <v>5286</v>
      </c>
      <c r="D4763" s="988">
        <v>1.0</v>
      </c>
      <c r="E4763" s="988">
        <v>1.0</v>
      </c>
    </row>
    <row r="4764">
      <c r="A4764" s="988" t="s">
        <v>5581</v>
      </c>
      <c r="B4764" s="988">
        <v>2.0250102E7</v>
      </c>
      <c r="C4764" s="988" t="s">
        <v>164</v>
      </c>
      <c r="D4764" s="988">
        <v>1.0</v>
      </c>
      <c r="E4764" s="988">
        <v>1.0</v>
      </c>
    </row>
    <row r="4765">
      <c r="A4765" s="988" t="s">
        <v>5581</v>
      </c>
      <c r="B4765" s="988">
        <v>2.0250103E7</v>
      </c>
      <c r="C4765" s="988" t="s">
        <v>164</v>
      </c>
      <c r="D4765" s="988">
        <v>1.0</v>
      </c>
      <c r="E4765" s="988">
        <v>0.0</v>
      </c>
    </row>
    <row r="4766">
      <c r="A4766" s="988" t="s">
        <v>5581</v>
      </c>
      <c r="B4766" s="988">
        <v>2.0250104E7</v>
      </c>
      <c r="C4766" s="988" t="s">
        <v>5286</v>
      </c>
      <c r="D4766" s="988">
        <v>1.0</v>
      </c>
      <c r="E4766" s="988">
        <v>0.0</v>
      </c>
    </row>
    <row r="4767">
      <c r="A4767" s="988" t="s">
        <v>5581</v>
      </c>
      <c r="B4767" s="988">
        <v>2.0250105E7</v>
      </c>
      <c r="C4767" s="988" t="s">
        <v>164</v>
      </c>
      <c r="D4767" s="988">
        <v>1.0</v>
      </c>
      <c r="E4767" s="988">
        <v>2.0</v>
      </c>
    </row>
    <row r="4768">
      <c r="A4768" s="988" t="s">
        <v>5581</v>
      </c>
      <c r="B4768" s="988">
        <v>2.0250106E7</v>
      </c>
      <c r="C4768" s="988" t="s">
        <v>5286</v>
      </c>
      <c r="D4768" s="988">
        <v>1.0</v>
      </c>
      <c r="E4768" s="988">
        <v>0.0</v>
      </c>
    </row>
    <row r="4769">
      <c r="A4769" s="988" t="s">
        <v>5581</v>
      </c>
      <c r="B4769" s="988">
        <v>2.0250107E7</v>
      </c>
      <c r="C4769" s="988" t="s">
        <v>164</v>
      </c>
      <c r="D4769" s="988">
        <v>1.0</v>
      </c>
      <c r="E4769" s="988">
        <v>1.0</v>
      </c>
    </row>
    <row r="4770">
      <c r="A4770" s="988" t="s">
        <v>5581</v>
      </c>
      <c r="B4770" s="988">
        <v>2.0250108E7</v>
      </c>
      <c r="C4770" s="988" t="s">
        <v>164</v>
      </c>
      <c r="D4770" s="988">
        <v>1.0</v>
      </c>
      <c r="E4770" s="988">
        <v>1.0</v>
      </c>
    </row>
    <row r="4771">
      <c r="A4771" s="988" t="s">
        <v>5581</v>
      </c>
      <c r="B4771" s="988">
        <v>2.0250113E7</v>
      </c>
      <c r="C4771" s="988" t="s">
        <v>164</v>
      </c>
      <c r="D4771" s="988">
        <v>1.0</v>
      </c>
      <c r="E4771" s="988">
        <v>1.0</v>
      </c>
    </row>
    <row r="4772">
      <c r="A4772" s="988" t="s">
        <v>5581</v>
      </c>
      <c r="B4772" s="988">
        <v>2.0250119E7</v>
      </c>
      <c r="C4772" s="988" t="s">
        <v>164</v>
      </c>
      <c r="D4772" s="988">
        <v>1.0</v>
      </c>
      <c r="E4772" s="988">
        <v>0.0</v>
      </c>
    </row>
    <row r="4773">
      <c r="A4773" s="988" t="s">
        <v>5581</v>
      </c>
      <c r="B4773" s="988">
        <v>2.025012E7</v>
      </c>
      <c r="C4773" s="988" t="s">
        <v>5286</v>
      </c>
      <c r="D4773" s="988">
        <v>1.0</v>
      </c>
      <c r="E4773" s="988">
        <v>1.0</v>
      </c>
    </row>
    <row r="4774">
      <c r="A4774" s="988" t="s">
        <v>5581</v>
      </c>
      <c r="B4774" s="988">
        <v>2.025012E7</v>
      </c>
      <c r="C4774" s="1063" t="s">
        <v>5204</v>
      </c>
      <c r="D4774" s="988">
        <v>1.0</v>
      </c>
      <c r="E4774" s="988">
        <v>0.0</v>
      </c>
    </row>
    <row r="4775">
      <c r="A4775" s="988" t="s">
        <v>5581</v>
      </c>
      <c r="B4775" s="988">
        <v>2.0250121E7</v>
      </c>
      <c r="C4775" s="988" t="s">
        <v>5286</v>
      </c>
      <c r="D4775" s="988">
        <v>1.0</v>
      </c>
      <c r="E4775" s="988">
        <v>0.0</v>
      </c>
    </row>
    <row r="4776">
      <c r="A4776" s="988" t="s">
        <v>5581</v>
      </c>
      <c r="B4776" s="988">
        <v>2.0250121E7</v>
      </c>
      <c r="C4776" s="988" t="s">
        <v>164</v>
      </c>
      <c r="D4776" s="988">
        <v>1.0</v>
      </c>
      <c r="E4776" s="988">
        <v>1.0</v>
      </c>
    </row>
    <row r="4777">
      <c r="A4777" s="988" t="s">
        <v>5581</v>
      </c>
      <c r="B4777" s="988">
        <v>2.0250122E7</v>
      </c>
      <c r="C4777" s="988" t="s">
        <v>5186</v>
      </c>
      <c r="D4777" s="988">
        <v>1.0</v>
      </c>
      <c r="E4777" s="988">
        <v>1.0</v>
      </c>
    </row>
    <row r="4778">
      <c r="A4778" s="988" t="s">
        <v>5581</v>
      </c>
      <c r="B4778" s="988">
        <v>2.0250123E7</v>
      </c>
      <c r="C4778" s="988" t="s">
        <v>164</v>
      </c>
      <c r="D4778" s="988">
        <v>1.0</v>
      </c>
      <c r="E4778" s="988">
        <v>0.0</v>
      </c>
    </row>
    <row r="4779">
      <c r="A4779" s="988" t="s">
        <v>5581</v>
      </c>
      <c r="B4779" s="988">
        <v>2.0250124E7</v>
      </c>
      <c r="C4779" s="988" t="s">
        <v>5286</v>
      </c>
      <c r="D4779" s="988">
        <v>1.0</v>
      </c>
      <c r="E4779" s="988">
        <v>1.0</v>
      </c>
    </row>
    <row r="4780">
      <c r="A4780" s="988" t="s">
        <v>5581</v>
      </c>
      <c r="B4780" s="988">
        <v>2.0250126E7</v>
      </c>
      <c r="C4780" s="988" t="s">
        <v>5218</v>
      </c>
      <c r="D4780" s="988">
        <v>1.0</v>
      </c>
      <c r="E4780" s="988">
        <v>1.0</v>
      </c>
    </row>
    <row r="4781">
      <c r="A4781" s="988" t="s">
        <v>5582</v>
      </c>
      <c r="B4781" s="988">
        <v>2.0250106E7</v>
      </c>
      <c r="C4781" s="988" t="s">
        <v>5286</v>
      </c>
      <c r="D4781" s="988">
        <v>1.0</v>
      </c>
      <c r="E4781" s="988">
        <v>1.0</v>
      </c>
    </row>
    <row r="4782">
      <c r="A4782" s="988" t="s">
        <v>5583</v>
      </c>
      <c r="B4782" s="988">
        <v>2.0250402E7</v>
      </c>
      <c r="C4782" s="988" t="s">
        <v>5286</v>
      </c>
      <c r="D4782" s="988">
        <v>1.0</v>
      </c>
      <c r="E4782" s="988">
        <v>0.0</v>
      </c>
    </row>
    <row r="4783">
      <c r="A4783" s="988" t="s">
        <v>5584</v>
      </c>
      <c r="B4783" s="988">
        <v>2.025013E7</v>
      </c>
      <c r="C4783" s="988" t="s">
        <v>5286</v>
      </c>
      <c r="D4783" s="988">
        <v>1.0</v>
      </c>
      <c r="E4783" s="988">
        <v>1.0</v>
      </c>
    </row>
    <row r="4784">
      <c r="A4784" s="988" t="s">
        <v>5584</v>
      </c>
      <c r="B4784" s="988">
        <v>2.0250219E7</v>
      </c>
      <c r="C4784" s="988" t="s">
        <v>5286</v>
      </c>
      <c r="D4784" s="988">
        <v>1.0</v>
      </c>
      <c r="E4784" s="988">
        <v>1.0</v>
      </c>
    </row>
    <row r="4785">
      <c r="A4785" s="988" t="s">
        <v>5584</v>
      </c>
      <c r="B4785" s="988">
        <v>2.0250323E7</v>
      </c>
      <c r="C4785" s="988" t="s">
        <v>5286</v>
      </c>
      <c r="D4785" s="988">
        <v>1.0</v>
      </c>
      <c r="E4785" s="988">
        <v>1.0</v>
      </c>
    </row>
    <row r="4786">
      <c r="A4786" s="988" t="s">
        <v>5584</v>
      </c>
      <c r="B4786" s="988">
        <v>2.025041E7</v>
      </c>
      <c r="C4786" s="988" t="s">
        <v>5286</v>
      </c>
      <c r="D4786" s="988">
        <v>1.0</v>
      </c>
      <c r="E4786" s="988">
        <v>1.0</v>
      </c>
    </row>
    <row r="4787">
      <c r="A4787" s="988" t="s">
        <v>5584</v>
      </c>
      <c r="B4787" s="988">
        <v>2.0250416E7</v>
      </c>
      <c r="C4787" s="988" t="s">
        <v>5286</v>
      </c>
      <c r="D4787" s="988">
        <v>1.0</v>
      </c>
      <c r="E4787" s="988">
        <v>1.0</v>
      </c>
    </row>
    <row r="4788">
      <c r="A4788" s="988" t="s">
        <v>5584</v>
      </c>
      <c r="B4788" s="988">
        <v>2.0250507E7</v>
      </c>
      <c r="C4788" s="988" t="s">
        <v>5218</v>
      </c>
      <c r="D4788" s="988">
        <v>1.0</v>
      </c>
      <c r="E4788" s="988">
        <v>1.0</v>
      </c>
    </row>
    <row r="4789">
      <c r="A4789" s="988" t="s">
        <v>5584</v>
      </c>
      <c r="B4789" s="988">
        <v>2.025052E7</v>
      </c>
      <c r="C4789" s="988" t="s">
        <v>5286</v>
      </c>
      <c r="D4789" s="988">
        <v>1.0</v>
      </c>
      <c r="E4789" s="988">
        <v>1.0</v>
      </c>
    </row>
    <row r="4790">
      <c r="A4790" s="988" t="s">
        <v>5584</v>
      </c>
      <c r="B4790" s="988">
        <v>2.0250609E7</v>
      </c>
      <c r="C4790" s="988" t="s">
        <v>5286</v>
      </c>
      <c r="D4790" s="988">
        <v>1.0</v>
      </c>
      <c r="E4790" s="988">
        <v>1.0</v>
      </c>
    </row>
    <row r="4791">
      <c r="A4791" s="988" t="s">
        <v>5584</v>
      </c>
      <c r="B4791" s="988">
        <v>2.0250625E7</v>
      </c>
      <c r="C4791" s="988" t="s">
        <v>5286</v>
      </c>
      <c r="D4791" s="988">
        <v>1.0</v>
      </c>
      <c r="E4791" s="988">
        <v>2.0</v>
      </c>
    </row>
    <row r="4792">
      <c r="A4792" s="988" t="s">
        <v>5584</v>
      </c>
      <c r="B4792" s="988">
        <v>2.0250628E7</v>
      </c>
      <c r="C4792" s="988" t="s">
        <v>5286</v>
      </c>
      <c r="D4792" s="988">
        <v>1.0</v>
      </c>
      <c r="E4792" s="988">
        <v>1.0</v>
      </c>
    </row>
    <row r="4793">
      <c r="A4793" s="988" t="s">
        <v>5584</v>
      </c>
      <c r="B4793" s="988">
        <v>2.0250701E7</v>
      </c>
      <c r="C4793" s="988" t="s">
        <v>5286</v>
      </c>
      <c r="D4793" s="988">
        <v>1.0</v>
      </c>
      <c r="E4793" s="988">
        <v>2.0</v>
      </c>
    </row>
    <row r="4794">
      <c r="A4794" s="988" t="s">
        <v>5584</v>
      </c>
      <c r="B4794" s="988">
        <v>2.0250702E7</v>
      </c>
      <c r="C4794" s="988" t="s">
        <v>5286</v>
      </c>
      <c r="D4794" s="988">
        <v>1.0</v>
      </c>
      <c r="E4794" s="988">
        <v>2.0</v>
      </c>
    </row>
    <row r="4795">
      <c r="A4795" s="988" t="s">
        <v>5584</v>
      </c>
      <c r="B4795" s="988">
        <v>2.0250704E7</v>
      </c>
      <c r="C4795" s="988" t="s">
        <v>5286</v>
      </c>
      <c r="D4795" s="988">
        <v>1.0</v>
      </c>
      <c r="E4795" s="988">
        <v>2.0</v>
      </c>
    </row>
    <row r="4796">
      <c r="A4796" s="988" t="s">
        <v>5584</v>
      </c>
      <c r="B4796" s="988">
        <v>2.0250705E7</v>
      </c>
      <c r="C4796" s="988" t="s">
        <v>5286</v>
      </c>
      <c r="D4796" s="988">
        <v>1.0</v>
      </c>
      <c r="E4796" s="988">
        <v>1.0</v>
      </c>
    </row>
    <row r="4797">
      <c r="A4797" s="988" t="s">
        <v>5584</v>
      </c>
      <c r="B4797" s="988">
        <v>2.0250706E7</v>
      </c>
      <c r="C4797" s="988" t="s">
        <v>5286</v>
      </c>
      <c r="D4797" s="988">
        <v>1.0</v>
      </c>
      <c r="E4797" s="988">
        <v>1.0</v>
      </c>
    </row>
    <row r="4798">
      <c r="A4798" s="988" t="s">
        <v>5584</v>
      </c>
      <c r="B4798" s="988">
        <v>2.0250707E7</v>
      </c>
      <c r="C4798" s="988" t="s">
        <v>5286</v>
      </c>
      <c r="D4798" s="988">
        <v>1.0</v>
      </c>
      <c r="E4798" s="988">
        <v>1.0</v>
      </c>
    </row>
    <row r="4799">
      <c r="A4799" s="988" t="s">
        <v>5584</v>
      </c>
      <c r="B4799" s="988">
        <v>2.0250708E7</v>
      </c>
      <c r="C4799" s="988" t="s">
        <v>5286</v>
      </c>
      <c r="D4799" s="988">
        <v>1.0</v>
      </c>
      <c r="E4799" s="988">
        <v>2.0</v>
      </c>
    </row>
    <row r="4800">
      <c r="A4800" s="988" t="s">
        <v>5584</v>
      </c>
      <c r="B4800" s="988">
        <v>2.0250709E7</v>
      </c>
      <c r="C4800" s="988" t="s">
        <v>5286</v>
      </c>
      <c r="D4800" s="988">
        <v>1.0</v>
      </c>
      <c r="E4800" s="988">
        <v>1.0</v>
      </c>
    </row>
    <row r="4801">
      <c r="A4801" s="988" t="s">
        <v>5584</v>
      </c>
      <c r="B4801" s="988">
        <v>2.025071E7</v>
      </c>
      <c r="C4801" s="988" t="s">
        <v>5286</v>
      </c>
      <c r="D4801" s="988">
        <v>1.0</v>
      </c>
      <c r="E4801" s="988">
        <v>2.0</v>
      </c>
    </row>
    <row r="4802">
      <c r="A4802" s="988" t="s">
        <v>5584</v>
      </c>
      <c r="B4802" s="988">
        <v>2.0250723E7</v>
      </c>
      <c r="C4802" s="988" t="s">
        <v>5286</v>
      </c>
      <c r="D4802" s="988">
        <v>1.0</v>
      </c>
      <c r="E4802" s="988">
        <v>1.0</v>
      </c>
    </row>
    <row r="4803">
      <c r="A4803" s="988" t="s">
        <v>5584</v>
      </c>
      <c r="B4803" s="988">
        <v>2.0250724E7</v>
      </c>
      <c r="C4803" s="988" t="s">
        <v>5286</v>
      </c>
      <c r="D4803" s="988">
        <v>1.0</v>
      </c>
      <c r="E4803" s="988">
        <v>1.0</v>
      </c>
    </row>
    <row r="4804">
      <c r="A4804" s="988" t="s">
        <v>5584</v>
      </c>
      <c r="B4804" s="988">
        <v>2.0250807E7</v>
      </c>
      <c r="C4804" s="988" t="s">
        <v>5286</v>
      </c>
      <c r="D4804" s="988">
        <v>1.0</v>
      </c>
      <c r="E4804" s="988">
        <v>1.0</v>
      </c>
    </row>
    <row r="4805">
      <c r="A4805" s="988" t="s">
        <v>5584</v>
      </c>
      <c r="B4805" s="988">
        <v>2.0250904E7</v>
      </c>
      <c r="C4805" s="988" t="s">
        <v>5286</v>
      </c>
      <c r="D4805" s="988">
        <v>1.0</v>
      </c>
      <c r="E4805" s="988">
        <v>1.0</v>
      </c>
    </row>
    <row r="4806">
      <c r="A4806" s="988" t="s">
        <v>5585</v>
      </c>
      <c r="B4806" s="988">
        <v>2.0250425E7</v>
      </c>
      <c r="C4806" s="988" t="s">
        <v>5286</v>
      </c>
      <c r="D4806" s="988">
        <v>1.0</v>
      </c>
      <c r="E4806" s="988">
        <v>1.0</v>
      </c>
    </row>
    <row r="4807">
      <c r="A4807" s="988" t="s">
        <v>5586</v>
      </c>
      <c r="B4807" s="988">
        <v>2.0250105E7</v>
      </c>
      <c r="C4807" s="988" t="s">
        <v>5286</v>
      </c>
      <c r="D4807" s="988">
        <v>1.0</v>
      </c>
      <c r="E4807" s="988">
        <v>1.0</v>
      </c>
    </row>
    <row r="4808">
      <c r="A4808" s="988" t="s">
        <v>5586</v>
      </c>
      <c r="B4808" s="988">
        <v>2.0250106E7</v>
      </c>
      <c r="C4808" s="988" t="s">
        <v>164</v>
      </c>
      <c r="D4808" s="988">
        <v>1.0</v>
      </c>
      <c r="E4808" s="988">
        <v>2.0</v>
      </c>
    </row>
    <row r="4809">
      <c r="A4809" s="988" t="s">
        <v>5586</v>
      </c>
      <c r="B4809" s="988">
        <v>2.0250108E7</v>
      </c>
      <c r="C4809" s="988" t="s">
        <v>5286</v>
      </c>
      <c r="D4809" s="988">
        <v>1.0</v>
      </c>
      <c r="E4809" s="988">
        <v>2.0</v>
      </c>
    </row>
    <row r="4810">
      <c r="A4810" s="988" t="s">
        <v>5586</v>
      </c>
      <c r="B4810" s="988">
        <v>2.025011E7</v>
      </c>
      <c r="C4810" s="988" t="s">
        <v>5286</v>
      </c>
      <c r="D4810" s="988">
        <v>1.0</v>
      </c>
      <c r="E4810" s="988">
        <v>2.0</v>
      </c>
    </row>
    <row r="4811">
      <c r="A4811" s="988" t="s">
        <v>5586</v>
      </c>
      <c r="B4811" s="988">
        <v>2.0250122E7</v>
      </c>
      <c r="C4811" s="988" t="s">
        <v>5286</v>
      </c>
      <c r="D4811" s="988">
        <v>1.0</v>
      </c>
      <c r="E4811" s="988">
        <v>1.0</v>
      </c>
    </row>
    <row r="4812">
      <c r="A4812" s="988" t="s">
        <v>5586</v>
      </c>
      <c r="B4812" s="988">
        <v>2.0250123E7</v>
      </c>
      <c r="C4812" s="988" t="s">
        <v>164</v>
      </c>
      <c r="D4812" s="988">
        <v>1.0</v>
      </c>
      <c r="E4812" s="988">
        <v>1.0</v>
      </c>
    </row>
    <row r="4813">
      <c r="A4813" s="988" t="s">
        <v>5586</v>
      </c>
      <c r="B4813" s="988">
        <v>2.0250124E7</v>
      </c>
      <c r="C4813" s="988" t="s">
        <v>5218</v>
      </c>
      <c r="D4813" s="988">
        <v>1.0</v>
      </c>
      <c r="E4813" s="988">
        <v>1.0</v>
      </c>
    </row>
    <row r="4814">
      <c r="A4814" s="988" t="s">
        <v>5586</v>
      </c>
      <c r="B4814" s="988">
        <v>2.0250127E7</v>
      </c>
      <c r="C4814" s="988" t="s">
        <v>5286</v>
      </c>
      <c r="D4814" s="988">
        <v>1.0</v>
      </c>
      <c r="E4814" s="988">
        <v>1.0</v>
      </c>
    </row>
    <row r="4815">
      <c r="A4815" s="988" t="s">
        <v>5586</v>
      </c>
      <c r="B4815" s="988">
        <v>2.0250128E7</v>
      </c>
      <c r="C4815" s="988" t="s">
        <v>5286</v>
      </c>
      <c r="D4815" s="988">
        <v>1.0</v>
      </c>
      <c r="E4815" s="988">
        <v>2.0</v>
      </c>
    </row>
    <row r="4816">
      <c r="A4816" s="988" t="s">
        <v>5586</v>
      </c>
      <c r="B4816" s="988">
        <v>2.0250129E7</v>
      </c>
      <c r="C4816" s="988" t="s">
        <v>5286</v>
      </c>
      <c r="D4816" s="988">
        <v>1.0</v>
      </c>
      <c r="E4816" s="988">
        <v>1.0</v>
      </c>
    </row>
    <row r="4817">
      <c r="A4817" s="988" t="s">
        <v>5586</v>
      </c>
      <c r="B4817" s="988">
        <v>2.025013E7</v>
      </c>
      <c r="C4817" s="988" t="s">
        <v>5286</v>
      </c>
      <c r="D4817" s="988">
        <v>1.0</v>
      </c>
      <c r="E4817" s="988">
        <v>8.0</v>
      </c>
    </row>
    <row r="4818">
      <c r="A4818" s="988" t="s">
        <v>5586</v>
      </c>
      <c r="B4818" s="988">
        <v>2.0250131E7</v>
      </c>
      <c r="C4818" s="988" t="s">
        <v>5286</v>
      </c>
      <c r="D4818" s="988">
        <v>1.0</v>
      </c>
      <c r="E4818" s="988">
        <v>1.0</v>
      </c>
    </row>
    <row r="4819">
      <c r="A4819" s="988" t="s">
        <v>5586</v>
      </c>
      <c r="B4819" s="988">
        <v>2.0250202E7</v>
      </c>
      <c r="C4819" s="988" t="s">
        <v>5286</v>
      </c>
      <c r="D4819" s="988">
        <v>1.0</v>
      </c>
      <c r="E4819" s="988">
        <v>1.0</v>
      </c>
    </row>
    <row r="4820">
      <c r="A4820" s="988" t="s">
        <v>5586</v>
      </c>
      <c r="B4820" s="988">
        <v>2.0250204E7</v>
      </c>
      <c r="C4820" s="988" t="s">
        <v>5286</v>
      </c>
      <c r="D4820" s="988">
        <v>1.0</v>
      </c>
      <c r="E4820" s="988">
        <v>1.0</v>
      </c>
    </row>
    <row r="4821">
      <c r="A4821" s="988" t="s">
        <v>5586</v>
      </c>
      <c r="B4821" s="988">
        <v>2.0250205E7</v>
      </c>
      <c r="C4821" s="988" t="s">
        <v>5286</v>
      </c>
      <c r="D4821" s="988">
        <v>1.0</v>
      </c>
      <c r="E4821" s="988">
        <v>3.0</v>
      </c>
    </row>
    <row r="4822">
      <c r="A4822" s="988" t="s">
        <v>5586</v>
      </c>
      <c r="B4822" s="988">
        <v>2.0250205E7</v>
      </c>
      <c r="C4822" s="988" t="s">
        <v>5218</v>
      </c>
      <c r="D4822" s="988">
        <v>1.0</v>
      </c>
      <c r="E4822" s="988">
        <v>1.0</v>
      </c>
    </row>
    <row r="4823">
      <c r="A4823" s="988" t="s">
        <v>5586</v>
      </c>
      <c r="B4823" s="988">
        <v>2.0250206E7</v>
      </c>
      <c r="C4823" s="988" t="s">
        <v>5286</v>
      </c>
      <c r="D4823" s="988">
        <v>1.0</v>
      </c>
      <c r="E4823" s="988">
        <v>2.0</v>
      </c>
    </row>
    <row r="4824">
      <c r="A4824" s="988" t="s">
        <v>5586</v>
      </c>
      <c r="B4824" s="988">
        <v>2.0250207E7</v>
      </c>
      <c r="C4824" s="988" t="s">
        <v>5286</v>
      </c>
      <c r="D4824" s="988">
        <v>1.0</v>
      </c>
      <c r="E4824" s="988">
        <v>1.0</v>
      </c>
    </row>
    <row r="4825">
      <c r="A4825" s="988" t="s">
        <v>5586</v>
      </c>
      <c r="B4825" s="988">
        <v>2.0250211E7</v>
      </c>
      <c r="C4825" s="988" t="s">
        <v>5286</v>
      </c>
      <c r="D4825" s="988">
        <v>1.0</v>
      </c>
      <c r="E4825" s="988">
        <v>2.0</v>
      </c>
    </row>
    <row r="4826">
      <c r="A4826" s="988" t="s">
        <v>5586</v>
      </c>
      <c r="B4826" s="988">
        <v>2.0250211E7</v>
      </c>
      <c r="C4826" s="988" t="s">
        <v>164</v>
      </c>
      <c r="D4826" s="988">
        <v>1.0</v>
      </c>
      <c r="E4826" s="988">
        <v>1.0</v>
      </c>
    </row>
    <row r="4827">
      <c r="A4827" s="988" t="s">
        <v>5586</v>
      </c>
      <c r="B4827" s="988">
        <v>2.0250212E7</v>
      </c>
      <c r="C4827" s="988" t="s">
        <v>5286</v>
      </c>
      <c r="D4827" s="988">
        <v>1.0</v>
      </c>
      <c r="E4827" s="988">
        <v>2.0</v>
      </c>
    </row>
    <row r="4828">
      <c r="A4828" s="988" t="s">
        <v>5586</v>
      </c>
      <c r="B4828" s="988">
        <v>2.0250212E7</v>
      </c>
      <c r="C4828" s="988" t="s">
        <v>5218</v>
      </c>
      <c r="D4828" s="988">
        <v>1.0</v>
      </c>
      <c r="E4828" s="988">
        <v>1.0</v>
      </c>
    </row>
    <row r="4829">
      <c r="A4829" s="988" t="s">
        <v>5586</v>
      </c>
      <c r="B4829" s="988">
        <v>2.0250213E7</v>
      </c>
      <c r="C4829" s="988" t="s">
        <v>5286</v>
      </c>
      <c r="D4829" s="988">
        <v>1.0</v>
      </c>
      <c r="E4829" s="988">
        <v>2.0</v>
      </c>
    </row>
    <row r="4830">
      <c r="A4830" s="988" t="s">
        <v>5586</v>
      </c>
      <c r="B4830" s="988">
        <v>2.0250214E7</v>
      </c>
      <c r="C4830" s="988" t="s">
        <v>5286</v>
      </c>
      <c r="D4830" s="988">
        <v>1.0</v>
      </c>
      <c r="E4830" s="988">
        <v>3.0</v>
      </c>
    </row>
    <row r="4831">
      <c r="A4831" s="988" t="s">
        <v>5586</v>
      </c>
      <c r="B4831" s="988">
        <v>2.0250216E7</v>
      </c>
      <c r="C4831" s="988" t="s">
        <v>5286</v>
      </c>
      <c r="D4831" s="988">
        <v>1.0</v>
      </c>
      <c r="E4831" s="988">
        <v>1.0</v>
      </c>
    </row>
    <row r="4832">
      <c r="A4832" s="988" t="s">
        <v>5586</v>
      </c>
      <c r="B4832" s="988">
        <v>2.0250217E7</v>
      </c>
      <c r="C4832" s="988" t="s">
        <v>5286</v>
      </c>
      <c r="D4832" s="988">
        <v>1.0</v>
      </c>
      <c r="E4832" s="988">
        <v>2.0</v>
      </c>
    </row>
    <row r="4833">
      <c r="A4833" s="988" t="s">
        <v>5586</v>
      </c>
      <c r="B4833" s="988">
        <v>2.0250219E7</v>
      </c>
      <c r="C4833" s="988" t="s">
        <v>5286</v>
      </c>
      <c r="D4833" s="988">
        <v>1.0</v>
      </c>
      <c r="E4833" s="988">
        <v>21.0</v>
      </c>
    </row>
    <row r="4834">
      <c r="A4834" s="988" t="s">
        <v>5586</v>
      </c>
      <c r="B4834" s="988">
        <v>2.0250219E7</v>
      </c>
      <c r="C4834" s="988" t="s">
        <v>164</v>
      </c>
      <c r="D4834" s="988">
        <v>1.0</v>
      </c>
      <c r="E4834" s="988">
        <v>1.0</v>
      </c>
    </row>
    <row r="4835">
      <c r="A4835" s="988" t="s">
        <v>5586</v>
      </c>
      <c r="B4835" s="988">
        <v>2.025022E7</v>
      </c>
      <c r="C4835" s="988" t="s">
        <v>164</v>
      </c>
      <c r="D4835" s="988">
        <v>1.0</v>
      </c>
      <c r="E4835" s="988">
        <v>1.0</v>
      </c>
    </row>
    <row r="4836">
      <c r="A4836" s="988" t="s">
        <v>5586</v>
      </c>
      <c r="B4836" s="988">
        <v>2.0250221E7</v>
      </c>
      <c r="C4836" s="988" t="s">
        <v>5286</v>
      </c>
      <c r="D4836" s="988">
        <v>1.0</v>
      </c>
      <c r="E4836" s="988">
        <v>2.0</v>
      </c>
    </row>
    <row r="4837">
      <c r="A4837" s="988" t="s">
        <v>5586</v>
      </c>
      <c r="B4837" s="988">
        <v>2.0250222E7</v>
      </c>
      <c r="C4837" s="988" t="s">
        <v>5286</v>
      </c>
      <c r="D4837" s="988">
        <v>1.0</v>
      </c>
      <c r="E4837" s="988">
        <v>1.0</v>
      </c>
    </row>
    <row r="4838">
      <c r="A4838" s="988" t="s">
        <v>5586</v>
      </c>
      <c r="B4838" s="988">
        <v>2.0250222E7</v>
      </c>
      <c r="C4838" s="988" t="s">
        <v>164</v>
      </c>
      <c r="D4838" s="988">
        <v>1.0</v>
      </c>
      <c r="E4838" s="988">
        <v>1.0</v>
      </c>
    </row>
    <row r="4839">
      <c r="A4839" s="988" t="s">
        <v>5586</v>
      </c>
      <c r="B4839" s="988">
        <v>2.0250224E7</v>
      </c>
      <c r="C4839" s="988" t="s">
        <v>5286</v>
      </c>
      <c r="D4839" s="988">
        <v>1.0</v>
      </c>
      <c r="E4839" s="988">
        <v>1.0</v>
      </c>
    </row>
    <row r="4840">
      <c r="A4840" s="988" t="s">
        <v>5586</v>
      </c>
      <c r="B4840" s="988">
        <v>2.0250224E7</v>
      </c>
      <c r="C4840" s="988" t="s">
        <v>164</v>
      </c>
      <c r="D4840" s="988">
        <v>1.0</v>
      </c>
      <c r="E4840" s="988">
        <v>2.0</v>
      </c>
    </row>
    <row r="4841">
      <c r="A4841" s="988" t="s">
        <v>5586</v>
      </c>
      <c r="B4841" s="988">
        <v>2.0250225E7</v>
      </c>
      <c r="C4841" s="988" t="s">
        <v>5286</v>
      </c>
      <c r="D4841" s="988">
        <v>1.0</v>
      </c>
      <c r="E4841" s="988">
        <v>1.0</v>
      </c>
    </row>
    <row r="4842">
      <c r="A4842" s="988" t="s">
        <v>5586</v>
      </c>
      <c r="B4842" s="988">
        <v>2.0250225E7</v>
      </c>
      <c r="C4842" s="988" t="s">
        <v>164</v>
      </c>
      <c r="D4842" s="988">
        <v>1.0</v>
      </c>
      <c r="E4842" s="988">
        <v>1.0</v>
      </c>
    </row>
    <row r="4843">
      <c r="A4843" s="988" t="s">
        <v>5586</v>
      </c>
      <c r="B4843" s="988">
        <v>2.0250226E7</v>
      </c>
      <c r="C4843" s="988" t="s">
        <v>5286</v>
      </c>
      <c r="D4843" s="988">
        <v>1.0</v>
      </c>
      <c r="E4843" s="988">
        <v>5.0</v>
      </c>
    </row>
    <row r="4844">
      <c r="A4844" s="988" t="s">
        <v>5586</v>
      </c>
      <c r="B4844" s="988">
        <v>2.0250227E7</v>
      </c>
      <c r="C4844" s="988" t="s">
        <v>5286</v>
      </c>
      <c r="D4844" s="988">
        <v>1.0</v>
      </c>
      <c r="E4844" s="988">
        <v>1.0</v>
      </c>
    </row>
    <row r="4845">
      <c r="A4845" s="988" t="s">
        <v>5586</v>
      </c>
      <c r="B4845" s="988">
        <v>2.0250228E7</v>
      </c>
      <c r="C4845" s="988" t="s">
        <v>5286</v>
      </c>
      <c r="D4845" s="988">
        <v>1.0</v>
      </c>
      <c r="E4845" s="988">
        <v>1.0</v>
      </c>
    </row>
    <row r="4846">
      <c r="A4846" s="988" t="s">
        <v>5586</v>
      </c>
      <c r="B4846" s="988">
        <v>2.0250228E7</v>
      </c>
      <c r="C4846" s="988" t="s">
        <v>5218</v>
      </c>
      <c r="D4846" s="988">
        <v>1.0</v>
      </c>
      <c r="E4846" s="988">
        <v>1.0</v>
      </c>
    </row>
    <row r="4847">
      <c r="A4847" s="988" t="s">
        <v>5586</v>
      </c>
      <c r="B4847" s="988">
        <v>2.0250303E7</v>
      </c>
      <c r="C4847" s="988" t="s">
        <v>5286</v>
      </c>
      <c r="D4847" s="988">
        <v>1.0</v>
      </c>
      <c r="E4847" s="988">
        <v>3.0</v>
      </c>
    </row>
    <row r="4848">
      <c r="A4848" s="988" t="s">
        <v>5586</v>
      </c>
      <c r="B4848" s="988">
        <v>2.0250304E7</v>
      </c>
      <c r="C4848" s="988" t="s">
        <v>5286</v>
      </c>
      <c r="D4848" s="988">
        <v>1.0</v>
      </c>
      <c r="E4848" s="988">
        <v>3.0</v>
      </c>
    </row>
    <row r="4849">
      <c r="A4849" s="988" t="s">
        <v>5586</v>
      </c>
      <c r="B4849" s="988">
        <v>2.0250306E7</v>
      </c>
      <c r="C4849" s="988" t="s">
        <v>5286</v>
      </c>
      <c r="D4849" s="988">
        <v>1.0</v>
      </c>
      <c r="E4849" s="988">
        <v>1.0</v>
      </c>
    </row>
    <row r="4850">
      <c r="A4850" s="988" t="s">
        <v>5586</v>
      </c>
      <c r="B4850" s="988">
        <v>2.0250308E7</v>
      </c>
      <c r="C4850" s="988" t="s">
        <v>5286</v>
      </c>
      <c r="D4850" s="988">
        <v>1.0</v>
      </c>
      <c r="E4850" s="988">
        <v>1.0</v>
      </c>
    </row>
    <row r="4851">
      <c r="A4851" s="988" t="s">
        <v>5586</v>
      </c>
      <c r="B4851" s="988">
        <v>2.0250309E7</v>
      </c>
      <c r="C4851" s="1063" t="s">
        <v>5189</v>
      </c>
      <c r="D4851" s="988">
        <v>1.0</v>
      </c>
      <c r="E4851" s="988">
        <v>1.0</v>
      </c>
    </row>
    <row r="4852">
      <c r="A4852" s="988" t="s">
        <v>5586</v>
      </c>
      <c r="B4852" s="988">
        <v>2.025031E7</v>
      </c>
      <c r="C4852" s="988" t="s">
        <v>5286</v>
      </c>
      <c r="D4852" s="988">
        <v>1.0</v>
      </c>
      <c r="E4852" s="988">
        <v>5.0</v>
      </c>
    </row>
    <row r="4853">
      <c r="A4853" s="988" t="s">
        <v>5586</v>
      </c>
      <c r="B4853" s="988">
        <v>2.0250311E7</v>
      </c>
      <c r="C4853" s="988" t="s">
        <v>164</v>
      </c>
      <c r="D4853" s="988">
        <v>1.0</v>
      </c>
      <c r="E4853" s="988">
        <v>2.0</v>
      </c>
    </row>
    <row r="4854">
      <c r="A4854" s="988" t="s">
        <v>5586</v>
      </c>
      <c r="B4854" s="988">
        <v>2.0250313E7</v>
      </c>
      <c r="C4854" s="988" t="s">
        <v>5286</v>
      </c>
      <c r="D4854" s="988">
        <v>1.0</v>
      </c>
      <c r="E4854" s="988">
        <v>1.0</v>
      </c>
    </row>
    <row r="4855">
      <c r="A4855" s="988" t="s">
        <v>5586</v>
      </c>
      <c r="B4855" s="988">
        <v>2.0250313E7</v>
      </c>
      <c r="C4855" s="1063" t="s">
        <v>5137</v>
      </c>
      <c r="D4855" s="988">
        <v>1.0</v>
      </c>
      <c r="E4855" s="988">
        <v>1.0</v>
      </c>
    </row>
    <row r="4856">
      <c r="A4856" s="988" t="s">
        <v>5586</v>
      </c>
      <c r="B4856" s="988">
        <v>2.0250313E7</v>
      </c>
      <c r="C4856" s="988" t="s">
        <v>164</v>
      </c>
      <c r="D4856" s="988">
        <v>1.0</v>
      </c>
      <c r="E4856" s="988">
        <v>2.0</v>
      </c>
    </row>
    <row r="4857">
      <c r="A4857" s="988" t="s">
        <v>5586</v>
      </c>
      <c r="B4857" s="988">
        <v>2.0250315E7</v>
      </c>
      <c r="C4857" s="988" t="s">
        <v>5286</v>
      </c>
      <c r="D4857" s="988">
        <v>1.0</v>
      </c>
      <c r="E4857" s="988">
        <v>2.0</v>
      </c>
    </row>
    <row r="4858">
      <c r="A4858" s="988" t="s">
        <v>5586</v>
      </c>
      <c r="B4858" s="988">
        <v>2.0250316E7</v>
      </c>
      <c r="C4858" s="988" t="s">
        <v>5286</v>
      </c>
      <c r="D4858" s="988">
        <v>1.0</v>
      </c>
      <c r="E4858" s="988">
        <v>1.0</v>
      </c>
    </row>
    <row r="4859">
      <c r="A4859" s="988" t="s">
        <v>5586</v>
      </c>
      <c r="B4859" s="988">
        <v>2.0250317E7</v>
      </c>
      <c r="C4859" s="988" t="s">
        <v>5286</v>
      </c>
      <c r="D4859" s="988">
        <v>1.0</v>
      </c>
      <c r="E4859" s="988">
        <v>2.0</v>
      </c>
    </row>
    <row r="4860">
      <c r="A4860" s="988" t="s">
        <v>5586</v>
      </c>
      <c r="B4860" s="988">
        <v>2.0250318E7</v>
      </c>
      <c r="C4860" s="988" t="s">
        <v>5286</v>
      </c>
      <c r="D4860" s="988">
        <v>1.0</v>
      </c>
      <c r="E4860" s="988">
        <v>2.0</v>
      </c>
    </row>
    <row r="4861">
      <c r="A4861" s="988" t="s">
        <v>5586</v>
      </c>
      <c r="B4861" s="988">
        <v>2.0250319E7</v>
      </c>
      <c r="C4861" s="988" t="s">
        <v>5286</v>
      </c>
      <c r="D4861" s="988">
        <v>1.0</v>
      </c>
      <c r="E4861" s="988">
        <v>2.0</v>
      </c>
    </row>
    <row r="4862">
      <c r="A4862" s="988" t="s">
        <v>5586</v>
      </c>
      <c r="B4862" s="988">
        <v>2.025032E7</v>
      </c>
      <c r="C4862" s="988" t="s">
        <v>5286</v>
      </c>
      <c r="D4862" s="988">
        <v>1.0</v>
      </c>
      <c r="E4862" s="988">
        <v>3.0</v>
      </c>
    </row>
    <row r="4863">
      <c r="A4863" s="988" t="s">
        <v>5586</v>
      </c>
      <c r="B4863" s="988">
        <v>2.0250321E7</v>
      </c>
      <c r="C4863" s="988" t="s">
        <v>5286</v>
      </c>
      <c r="D4863" s="988">
        <v>1.0</v>
      </c>
      <c r="E4863" s="988">
        <v>2.0</v>
      </c>
    </row>
    <row r="4864">
      <c r="A4864" s="988" t="s">
        <v>5586</v>
      </c>
      <c r="B4864" s="988">
        <v>2.0250327E7</v>
      </c>
      <c r="C4864" s="988" t="s">
        <v>5286</v>
      </c>
      <c r="D4864" s="988">
        <v>1.0</v>
      </c>
      <c r="E4864" s="988">
        <v>4.0</v>
      </c>
    </row>
    <row r="4865">
      <c r="A4865" s="988" t="s">
        <v>5586</v>
      </c>
      <c r="B4865" s="988">
        <v>2.0250328E7</v>
      </c>
      <c r="C4865" s="988" t="s">
        <v>5286</v>
      </c>
      <c r="D4865" s="988">
        <v>1.0</v>
      </c>
      <c r="E4865" s="988">
        <v>5.0</v>
      </c>
    </row>
    <row r="4866">
      <c r="A4866" s="988" t="s">
        <v>5586</v>
      </c>
      <c r="B4866" s="988">
        <v>2.0250331E7</v>
      </c>
      <c r="C4866" s="988" t="s">
        <v>5286</v>
      </c>
      <c r="D4866" s="988">
        <v>1.0</v>
      </c>
      <c r="E4866" s="988">
        <v>2.0</v>
      </c>
    </row>
    <row r="4867">
      <c r="A4867" s="988" t="s">
        <v>5586</v>
      </c>
      <c r="B4867" s="988">
        <v>2.0250331E7</v>
      </c>
      <c r="C4867" s="988" t="s">
        <v>5218</v>
      </c>
      <c r="D4867" s="988">
        <v>1.0</v>
      </c>
      <c r="E4867" s="988">
        <v>1.0</v>
      </c>
    </row>
    <row r="4868">
      <c r="A4868" s="988" t="s">
        <v>5586</v>
      </c>
      <c r="B4868" s="988">
        <v>2.0250401E7</v>
      </c>
      <c r="C4868" s="988" t="s">
        <v>5286</v>
      </c>
      <c r="D4868" s="988">
        <v>1.0</v>
      </c>
      <c r="E4868" s="988">
        <v>4.0</v>
      </c>
    </row>
    <row r="4869">
      <c r="A4869" s="988" t="s">
        <v>5586</v>
      </c>
      <c r="B4869" s="988">
        <v>2.0250403E7</v>
      </c>
      <c r="C4869" s="988" t="s">
        <v>5286</v>
      </c>
      <c r="D4869" s="988">
        <v>1.0</v>
      </c>
      <c r="E4869" s="988">
        <v>1.0</v>
      </c>
    </row>
    <row r="4870">
      <c r="A4870" s="988" t="s">
        <v>5586</v>
      </c>
      <c r="B4870" s="988">
        <v>2.0250404E7</v>
      </c>
      <c r="C4870" s="988" t="s">
        <v>164</v>
      </c>
      <c r="D4870" s="988">
        <v>1.0</v>
      </c>
      <c r="E4870" s="988">
        <v>1.0</v>
      </c>
    </row>
    <row r="4871">
      <c r="A4871" s="988" t="s">
        <v>5586</v>
      </c>
      <c r="B4871" s="988">
        <v>2.0250406E7</v>
      </c>
      <c r="C4871" s="988" t="s">
        <v>164</v>
      </c>
      <c r="D4871" s="988">
        <v>1.0</v>
      </c>
      <c r="E4871" s="988">
        <v>1.0</v>
      </c>
    </row>
    <row r="4872">
      <c r="A4872" s="988" t="s">
        <v>5586</v>
      </c>
      <c r="B4872" s="988">
        <v>2.0250407E7</v>
      </c>
      <c r="C4872" s="988" t="s">
        <v>5286</v>
      </c>
      <c r="D4872" s="988">
        <v>1.0</v>
      </c>
      <c r="E4872" s="988">
        <v>1.0</v>
      </c>
    </row>
    <row r="4873">
      <c r="A4873" s="988" t="s">
        <v>5586</v>
      </c>
      <c r="B4873" s="988">
        <v>2.0250409E7</v>
      </c>
      <c r="C4873" s="988" t="s">
        <v>5286</v>
      </c>
      <c r="D4873" s="988">
        <v>1.0</v>
      </c>
      <c r="E4873" s="988">
        <v>1.0</v>
      </c>
    </row>
    <row r="4874">
      <c r="A4874" s="988" t="s">
        <v>5586</v>
      </c>
      <c r="B4874" s="988">
        <v>2.025041E7</v>
      </c>
      <c r="C4874" s="988" t="s">
        <v>5286</v>
      </c>
      <c r="D4874" s="988">
        <v>1.0</v>
      </c>
      <c r="E4874" s="988">
        <v>3.0</v>
      </c>
    </row>
    <row r="4875">
      <c r="A4875" s="988" t="s">
        <v>5586</v>
      </c>
      <c r="B4875" s="988">
        <v>2.0250411E7</v>
      </c>
      <c r="C4875" s="988" t="s">
        <v>5286</v>
      </c>
      <c r="D4875" s="988">
        <v>1.0</v>
      </c>
      <c r="E4875" s="988">
        <v>1.0</v>
      </c>
    </row>
    <row r="4876">
      <c r="A4876" s="988" t="s">
        <v>5586</v>
      </c>
      <c r="B4876" s="988">
        <v>2.0250411E7</v>
      </c>
      <c r="C4876" s="988" t="s">
        <v>164</v>
      </c>
      <c r="D4876" s="988">
        <v>1.0</v>
      </c>
      <c r="E4876" s="988">
        <v>1.0</v>
      </c>
    </row>
    <row r="4877">
      <c r="A4877" s="988" t="s">
        <v>5586</v>
      </c>
      <c r="B4877" s="988">
        <v>2.0250414E7</v>
      </c>
      <c r="C4877" s="988" t="s">
        <v>5286</v>
      </c>
      <c r="D4877" s="988">
        <v>1.0</v>
      </c>
      <c r="E4877" s="988">
        <v>1.0</v>
      </c>
    </row>
    <row r="4878">
      <c r="A4878" s="988" t="s">
        <v>5586</v>
      </c>
      <c r="B4878" s="988">
        <v>2.0250415E7</v>
      </c>
      <c r="C4878" s="988" t="s">
        <v>5286</v>
      </c>
      <c r="D4878" s="988">
        <v>1.0</v>
      </c>
      <c r="E4878" s="988">
        <v>4.0</v>
      </c>
    </row>
    <row r="4879">
      <c r="A4879" s="988" t="s">
        <v>5586</v>
      </c>
      <c r="B4879" s="988">
        <v>2.0250416E7</v>
      </c>
      <c r="C4879" s="988" t="s">
        <v>5286</v>
      </c>
      <c r="D4879" s="988">
        <v>1.0</v>
      </c>
      <c r="E4879" s="988">
        <v>2.0</v>
      </c>
    </row>
    <row r="4880">
      <c r="A4880" s="988" t="s">
        <v>5586</v>
      </c>
      <c r="B4880" s="988">
        <v>2.0250417E7</v>
      </c>
      <c r="C4880" s="988" t="s">
        <v>5286</v>
      </c>
      <c r="D4880" s="988">
        <v>1.0</v>
      </c>
      <c r="E4880" s="988">
        <v>3.0</v>
      </c>
    </row>
    <row r="4881">
      <c r="A4881" s="988" t="s">
        <v>5586</v>
      </c>
      <c r="B4881" s="988">
        <v>2.025042E7</v>
      </c>
      <c r="C4881" s="988" t="s">
        <v>5286</v>
      </c>
      <c r="D4881" s="988">
        <v>1.0</v>
      </c>
      <c r="E4881" s="988">
        <v>1.0</v>
      </c>
    </row>
    <row r="4882">
      <c r="A4882" s="988" t="s">
        <v>5586</v>
      </c>
      <c r="B4882" s="988">
        <v>2.0250421E7</v>
      </c>
      <c r="C4882" s="988" t="s">
        <v>164</v>
      </c>
      <c r="D4882" s="988">
        <v>1.0</v>
      </c>
      <c r="E4882" s="988">
        <v>1.0</v>
      </c>
    </row>
    <row r="4883">
      <c r="A4883" s="988" t="s">
        <v>5586</v>
      </c>
      <c r="B4883" s="988">
        <v>2.0250422E7</v>
      </c>
      <c r="C4883" s="988" t="s">
        <v>5286</v>
      </c>
      <c r="D4883" s="988">
        <v>1.0</v>
      </c>
      <c r="E4883" s="988">
        <v>4.0</v>
      </c>
    </row>
    <row r="4884">
      <c r="A4884" s="988" t="s">
        <v>5586</v>
      </c>
      <c r="B4884" s="988">
        <v>2.0250423E7</v>
      </c>
      <c r="C4884" s="988" t="s">
        <v>5286</v>
      </c>
      <c r="D4884" s="988">
        <v>1.0</v>
      </c>
      <c r="E4884" s="988">
        <v>2.0</v>
      </c>
    </row>
    <row r="4885">
      <c r="A4885" s="988" t="s">
        <v>5586</v>
      </c>
      <c r="B4885" s="988">
        <v>2.0250428E7</v>
      </c>
      <c r="C4885" s="988" t="s">
        <v>5286</v>
      </c>
      <c r="D4885" s="988">
        <v>1.0</v>
      </c>
      <c r="E4885" s="988">
        <v>1.0</v>
      </c>
    </row>
    <row r="4886">
      <c r="A4886" s="988" t="s">
        <v>5586</v>
      </c>
      <c r="B4886" s="988">
        <v>2.0250501E7</v>
      </c>
      <c r="C4886" s="988" t="s">
        <v>164</v>
      </c>
      <c r="D4886" s="988">
        <v>1.0</v>
      </c>
      <c r="E4886" s="988">
        <v>1.0</v>
      </c>
    </row>
    <row r="4887">
      <c r="A4887" s="988" t="s">
        <v>5586</v>
      </c>
      <c r="B4887" s="988">
        <v>2.0250502E7</v>
      </c>
      <c r="C4887" s="988" t="s">
        <v>5286</v>
      </c>
      <c r="D4887" s="988">
        <v>1.0</v>
      </c>
      <c r="E4887" s="988">
        <v>1.0</v>
      </c>
    </row>
    <row r="4888">
      <c r="A4888" s="988" t="s">
        <v>5586</v>
      </c>
      <c r="B4888" s="988">
        <v>2.0250503E7</v>
      </c>
      <c r="C4888" s="988" t="s">
        <v>5286</v>
      </c>
      <c r="D4888" s="988">
        <v>1.0</v>
      </c>
      <c r="E4888" s="988">
        <v>1.0</v>
      </c>
    </row>
    <row r="4889">
      <c r="A4889" s="988" t="s">
        <v>5586</v>
      </c>
      <c r="B4889" s="988">
        <v>2.0250506E7</v>
      </c>
      <c r="C4889" s="988" t="s">
        <v>5286</v>
      </c>
      <c r="D4889" s="988">
        <v>1.0</v>
      </c>
      <c r="E4889" s="988">
        <v>5.0</v>
      </c>
    </row>
    <row r="4890">
      <c r="A4890" s="988" t="s">
        <v>5586</v>
      </c>
      <c r="B4890" s="988">
        <v>2.0250507E7</v>
      </c>
      <c r="C4890" s="988" t="s">
        <v>5286</v>
      </c>
      <c r="D4890" s="988">
        <v>1.0</v>
      </c>
      <c r="E4890" s="988">
        <v>1.0</v>
      </c>
    </row>
    <row r="4891">
      <c r="A4891" s="988" t="s">
        <v>5586</v>
      </c>
      <c r="B4891" s="988">
        <v>2.0250507E7</v>
      </c>
      <c r="C4891" s="988" t="s">
        <v>5218</v>
      </c>
      <c r="D4891" s="988">
        <v>1.0</v>
      </c>
      <c r="E4891" s="988">
        <v>1.0</v>
      </c>
    </row>
    <row r="4892">
      <c r="A4892" s="988" t="s">
        <v>5586</v>
      </c>
      <c r="B4892" s="988">
        <v>2.0250509E7</v>
      </c>
      <c r="C4892" s="988" t="s">
        <v>5286</v>
      </c>
      <c r="D4892" s="988">
        <v>1.0</v>
      </c>
      <c r="E4892" s="988">
        <v>1.0</v>
      </c>
    </row>
    <row r="4893">
      <c r="A4893" s="988" t="s">
        <v>5586</v>
      </c>
      <c r="B4893" s="988">
        <v>2.0250511E7</v>
      </c>
      <c r="C4893" s="988" t="s">
        <v>5286</v>
      </c>
      <c r="D4893" s="988">
        <v>1.0</v>
      </c>
      <c r="E4893" s="988">
        <v>1.0</v>
      </c>
    </row>
    <row r="4894">
      <c r="A4894" s="988" t="s">
        <v>5586</v>
      </c>
      <c r="B4894" s="988">
        <v>2.0250513E7</v>
      </c>
      <c r="C4894" s="988" t="s">
        <v>5286</v>
      </c>
      <c r="D4894" s="988">
        <v>1.0</v>
      </c>
      <c r="E4894" s="988">
        <v>2.0</v>
      </c>
    </row>
    <row r="4895">
      <c r="A4895" s="988" t="s">
        <v>5586</v>
      </c>
      <c r="B4895" s="988">
        <v>2.0250514E7</v>
      </c>
      <c r="C4895" s="988" t="s">
        <v>5286</v>
      </c>
      <c r="D4895" s="988">
        <v>1.0</v>
      </c>
      <c r="E4895" s="988">
        <v>2.0</v>
      </c>
    </row>
    <row r="4896">
      <c r="A4896" s="988" t="s">
        <v>5586</v>
      </c>
      <c r="B4896" s="988">
        <v>2.0250515E7</v>
      </c>
      <c r="C4896" s="988" t="s">
        <v>5286</v>
      </c>
      <c r="D4896" s="988">
        <v>1.0</v>
      </c>
      <c r="E4896" s="988">
        <v>1.0</v>
      </c>
    </row>
    <row r="4897">
      <c r="A4897" s="988" t="s">
        <v>5586</v>
      </c>
      <c r="B4897" s="988">
        <v>2.0250516E7</v>
      </c>
      <c r="C4897" s="988" t="s">
        <v>5194</v>
      </c>
      <c r="D4897" s="988">
        <v>1.0</v>
      </c>
      <c r="E4897" s="988">
        <v>1.0</v>
      </c>
    </row>
    <row r="4898">
      <c r="A4898" s="988" t="s">
        <v>5586</v>
      </c>
      <c r="B4898" s="988">
        <v>2.0250516E7</v>
      </c>
      <c r="C4898" s="988" t="s">
        <v>164</v>
      </c>
      <c r="D4898" s="988">
        <v>1.0</v>
      </c>
      <c r="E4898" s="988">
        <v>1.0</v>
      </c>
    </row>
    <row r="4899">
      <c r="A4899" s="988" t="s">
        <v>5586</v>
      </c>
      <c r="B4899" s="988">
        <v>2.0250517E7</v>
      </c>
      <c r="C4899" s="988" t="s">
        <v>5286</v>
      </c>
      <c r="D4899" s="988">
        <v>1.0</v>
      </c>
      <c r="E4899" s="988">
        <v>1.0</v>
      </c>
    </row>
    <row r="4900">
      <c r="A4900" s="988" t="s">
        <v>5586</v>
      </c>
      <c r="B4900" s="988">
        <v>2.0250518E7</v>
      </c>
      <c r="C4900" s="988" t="s">
        <v>5286</v>
      </c>
      <c r="D4900" s="988">
        <v>1.0</v>
      </c>
      <c r="E4900" s="988">
        <v>1.0</v>
      </c>
    </row>
    <row r="4901">
      <c r="A4901" s="988" t="s">
        <v>5586</v>
      </c>
      <c r="B4901" s="988">
        <v>2.0250519E7</v>
      </c>
      <c r="C4901" s="988" t="s">
        <v>5286</v>
      </c>
      <c r="D4901" s="988">
        <v>1.0</v>
      </c>
      <c r="E4901" s="988">
        <v>3.0</v>
      </c>
    </row>
    <row r="4902">
      <c r="A4902" s="988" t="s">
        <v>5586</v>
      </c>
      <c r="B4902" s="988">
        <v>2.0250519E7</v>
      </c>
      <c r="C4902" s="988" t="s">
        <v>164</v>
      </c>
      <c r="D4902" s="988">
        <v>1.0</v>
      </c>
      <c r="E4902" s="988">
        <v>1.0</v>
      </c>
    </row>
    <row r="4903">
      <c r="A4903" s="988" t="s">
        <v>5586</v>
      </c>
      <c r="B4903" s="988">
        <v>2.025052E7</v>
      </c>
      <c r="C4903" s="988" t="s">
        <v>5218</v>
      </c>
      <c r="D4903" s="988">
        <v>1.0</v>
      </c>
      <c r="E4903" s="988">
        <v>1.0</v>
      </c>
    </row>
    <row r="4904">
      <c r="A4904" s="988" t="s">
        <v>5586</v>
      </c>
      <c r="B4904" s="988">
        <v>2.0250521E7</v>
      </c>
      <c r="C4904" s="988" t="s">
        <v>5286</v>
      </c>
      <c r="D4904" s="988">
        <v>1.0</v>
      </c>
      <c r="E4904" s="988">
        <v>3.0</v>
      </c>
    </row>
    <row r="4905">
      <c r="A4905" s="988" t="s">
        <v>5586</v>
      </c>
      <c r="B4905" s="988">
        <v>2.0250523E7</v>
      </c>
      <c r="C4905" s="988" t="s">
        <v>5286</v>
      </c>
      <c r="D4905" s="988">
        <v>1.0</v>
      </c>
      <c r="E4905" s="988">
        <v>3.0</v>
      </c>
    </row>
    <row r="4906">
      <c r="A4906" s="988" t="s">
        <v>5586</v>
      </c>
      <c r="B4906" s="988">
        <v>2.0250526E7</v>
      </c>
      <c r="C4906" s="988" t="s">
        <v>164</v>
      </c>
      <c r="D4906" s="988">
        <v>1.0</v>
      </c>
      <c r="E4906" s="988">
        <v>2.0</v>
      </c>
    </row>
    <row r="4907">
      <c r="A4907" s="988" t="s">
        <v>5586</v>
      </c>
      <c r="B4907" s="988">
        <v>2.0250527E7</v>
      </c>
      <c r="C4907" s="988" t="s">
        <v>5286</v>
      </c>
      <c r="D4907" s="988">
        <v>1.0</v>
      </c>
      <c r="E4907" s="988">
        <v>3.0</v>
      </c>
    </row>
    <row r="4908">
      <c r="A4908" s="988" t="s">
        <v>5586</v>
      </c>
      <c r="B4908" s="988">
        <v>2.0250528E7</v>
      </c>
      <c r="C4908" s="1063" t="s">
        <v>5182</v>
      </c>
      <c r="D4908" s="988">
        <v>1.0</v>
      </c>
      <c r="E4908" s="988">
        <v>1.0</v>
      </c>
    </row>
    <row r="4909">
      <c r="A4909" s="988" t="s">
        <v>5586</v>
      </c>
      <c r="B4909" s="988">
        <v>2.0250529E7</v>
      </c>
      <c r="C4909" s="988" t="s">
        <v>5286</v>
      </c>
      <c r="D4909" s="988">
        <v>1.0</v>
      </c>
      <c r="E4909" s="988">
        <v>2.0</v>
      </c>
    </row>
    <row r="4910">
      <c r="A4910" s="988" t="s">
        <v>5586</v>
      </c>
      <c r="B4910" s="988">
        <v>2.0250601E7</v>
      </c>
      <c r="C4910" s="988" t="s">
        <v>5286</v>
      </c>
      <c r="D4910" s="988">
        <v>1.0</v>
      </c>
      <c r="E4910" s="988">
        <v>1.0</v>
      </c>
    </row>
    <row r="4911">
      <c r="A4911" s="988" t="s">
        <v>5586</v>
      </c>
      <c r="B4911" s="988">
        <v>2.0250603E7</v>
      </c>
      <c r="C4911" s="988" t="s">
        <v>5286</v>
      </c>
      <c r="D4911" s="988">
        <v>1.0</v>
      </c>
      <c r="E4911" s="988">
        <v>3.0</v>
      </c>
    </row>
    <row r="4912">
      <c r="A4912" s="988" t="s">
        <v>5586</v>
      </c>
      <c r="B4912" s="988">
        <v>2.0250603E7</v>
      </c>
      <c r="C4912" s="988" t="s">
        <v>164</v>
      </c>
      <c r="D4912" s="988">
        <v>1.0</v>
      </c>
      <c r="E4912" s="988">
        <v>1.0</v>
      </c>
    </row>
    <row r="4913">
      <c r="A4913" s="988" t="s">
        <v>5586</v>
      </c>
      <c r="B4913" s="988">
        <v>2.0250604E7</v>
      </c>
      <c r="C4913" s="988" t="s">
        <v>5286</v>
      </c>
      <c r="D4913" s="988">
        <v>1.0</v>
      </c>
      <c r="E4913" s="988">
        <v>3.0</v>
      </c>
    </row>
    <row r="4914">
      <c r="A4914" s="988" t="s">
        <v>5586</v>
      </c>
      <c r="B4914" s="988">
        <v>2.0250605E7</v>
      </c>
      <c r="C4914" s="988" t="s">
        <v>5286</v>
      </c>
      <c r="D4914" s="988">
        <v>1.0</v>
      </c>
      <c r="E4914" s="988">
        <v>6.0</v>
      </c>
    </row>
    <row r="4915">
      <c r="A4915" s="988" t="s">
        <v>5586</v>
      </c>
      <c r="B4915" s="988">
        <v>2.0250605E7</v>
      </c>
      <c r="C4915" s="1063" t="s">
        <v>5312</v>
      </c>
      <c r="D4915" s="988">
        <v>1.0</v>
      </c>
      <c r="E4915" s="988">
        <v>1.0</v>
      </c>
    </row>
    <row r="4916">
      <c r="A4916" s="988" t="s">
        <v>5586</v>
      </c>
      <c r="B4916" s="988">
        <v>2.0250606E7</v>
      </c>
      <c r="C4916" s="988" t="s">
        <v>5286</v>
      </c>
      <c r="D4916" s="988">
        <v>1.0</v>
      </c>
      <c r="E4916" s="988">
        <v>6.0</v>
      </c>
    </row>
    <row r="4917">
      <c r="A4917" s="988" t="s">
        <v>5586</v>
      </c>
      <c r="B4917" s="988">
        <v>2.0250607E7</v>
      </c>
      <c r="C4917" s="988" t="s">
        <v>164</v>
      </c>
      <c r="D4917" s="988">
        <v>1.0</v>
      </c>
      <c r="E4917" s="988">
        <v>1.0</v>
      </c>
    </row>
    <row r="4918">
      <c r="A4918" s="988" t="s">
        <v>5586</v>
      </c>
      <c r="B4918" s="988">
        <v>2.0250608E7</v>
      </c>
      <c r="C4918" s="988" t="s">
        <v>5286</v>
      </c>
      <c r="D4918" s="988">
        <v>1.0</v>
      </c>
      <c r="E4918" s="988">
        <v>3.0</v>
      </c>
    </row>
    <row r="4919">
      <c r="A4919" s="988" t="s">
        <v>5586</v>
      </c>
      <c r="B4919" s="988">
        <v>2.0250609E7</v>
      </c>
      <c r="C4919" s="988" t="s">
        <v>5286</v>
      </c>
      <c r="D4919" s="988">
        <v>1.0</v>
      </c>
      <c r="E4919" s="988">
        <v>4.0</v>
      </c>
    </row>
    <row r="4920">
      <c r="A4920" s="988" t="s">
        <v>5586</v>
      </c>
      <c r="B4920" s="988">
        <v>2.0250613E7</v>
      </c>
      <c r="C4920" s="988" t="s">
        <v>5286</v>
      </c>
      <c r="D4920" s="988">
        <v>1.0</v>
      </c>
      <c r="E4920" s="988">
        <v>2.0</v>
      </c>
    </row>
    <row r="4921">
      <c r="A4921" s="988" t="s">
        <v>5586</v>
      </c>
      <c r="B4921" s="988">
        <v>2.0250616E7</v>
      </c>
      <c r="C4921" s="988" t="s">
        <v>5286</v>
      </c>
      <c r="D4921" s="988">
        <v>1.0</v>
      </c>
      <c r="E4921" s="988">
        <v>3.0</v>
      </c>
    </row>
    <row r="4922">
      <c r="A4922" s="988" t="s">
        <v>5586</v>
      </c>
      <c r="B4922" s="988">
        <v>2.0250617E7</v>
      </c>
      <c r="C4922" s="988" t="s">
        <v>164</v>
      </c>
      <c r="D4922" s="988">
        <v>1.0</v>
      </c>
      <c r="E4922" s="988">
        <v>1.0</v>
      </c>
    </row>
    <row r="4923">
      <c r="A4923" s="988" t="s">
        <v>5586</v>
      </c>
      <c r="B4923" s="988">
        <v>2.0250619E7</v>
      </c>
      <c r="C4923" s="988" t="s">
        <v>164</v>
      </c>
      <c r="D4923" s="988">
        <v>1.0</v>
      </c>
      <c r="E4923" s="988">
        <v>1.0</v>
      </c>
    </row>
    <row r="4924">
      <c r="A4924" s="988" t="s">
        <v>5586</v>
      </c>
      <c r="B4924" s="988">
        <v>2.025062E7</v>
      </c>
      <c r="C4924" s="988" t="s">
        <v>5286</v>
      </c>
      <c r="D4924" s="988">
        <v>1.0</v>
      </c>
      <c r="E4924" s="988">
        <v>2.0</v>
      </c>
    </row>
    <row r="4925">
      <c r="A4925" s="988" t="s">
        <v>5586</v>
      </c>
      <c r="B4925" s="988">
        <v>2.0250622E7</v>
      </c>
      <c r="C4925" s="988" t="s">
        <v>5286</v>
      </c>
      <c r="D4925" s="988">
        <v>1.0</v>
      </c>
      <c r="E4925" s="988">
        <v>1.0</v>
      </c>
    </row>
    <row r="4926">
      <c r="A4926" s="988" t="s">
        <v>5586</v>
      </c>
      <c r="B4926" s="988">
        <v>2.0250624E7</v>
      </c>
      <c r="C4926" s="988" t="s">
        <v>5218</v>
      </c>
      <c r="D4926" s="988">
        <v>1.0</v>
      </c>
      <c r="E4926" s="988">
        <v>1.0</v>
      </c>
    </row>
    <row r="4927">
      <c r="A4927" s="988" t="s">
        <v>5586</v>
      </c>
      <c r="B4927" s="988">
        <v>2.0250625E7</v>
      </c>
      <c r="C4927" s="1063" t="s">
        <v>5216</v>
      </c>
      <c r="D4927" s="988">
        <v>1.0</v>
      </c>
      <c r="E4927" s="988">
        <v>1.0</v>
      </c>
    </row>
    <row r="4928">
      <c r="A4928" s="988" t="s">
        <v>5586</v>
      </c>
      <c r="B4928" s="988">
        <v>2.0250628E7</v>
      </c>
      <c r="C4928" s="988" t="s">
        <v>5286</v>
      </c>
      <c r="D4928" s="988">
        <v>1.0</v>
      </c>
      <c r="E4928" s="988">
        <v>3.0</v>
      </c>
    </row>
    <row r="4929">
      <c r="A4929" s="988" t="s">
        <v>5586</v>
      </c>
      <c r="B4929" s="988">
        <v>2.0250629E7</v>
      </c>
      <c r="C4929" s="988" t="s">
        <v>5286</v>
      </c>
      <c r="D4929" s="988">
        <v>1.0</v>
      </c>
      <c r="E4929" s="988">
        <v>2.0</v>
      </c>
    </row>
    <row r="4930">
      <c r="A4930" s="988" t="s">
        <v>5586</v>
      </c>
      <c r="B4930" s="988">
        <v>2.025063E7</v>
      </c>
      <c r="C4930" s="988" t="s">
        <v>5286</v>
      </c>
      <c r="D4930" s="988">
        <v>1.0</v>
      </c>
      <c r="E4930" s="988">
        <v>7.0</v>
      </c>
    </row>
    <row r="4931">
      <c r="A4931" s="988" t="s">
        <v>5586</v>
      </c>
      <c r="B4931" s="988">
        <v>2.0250701E7</v>
      </c>
      <c r="C4931" s="988" t="s">
        <v>5286</v>
      </c>
      <c r="D4931" s="988">
        <v>1.0</v>
      </c>
      <c r="E4931" s="988">
        <v>5.0</v>
      </c>
    </row>
    <row r="4932">
      <c r="A4932" s="988" t="s">
        <v>5586</v>
      </c>
      <c r="B4932" s="988">
        <v>2.0250701E7</v>
      </c>
      <c r="C4932" s="988" t="s">
        <v>164</v>
      </c>
      <c r="D4932" s="988">
        <v>1.0</v>
      </c>
      <c r="E4932" s="988">
        <v>1.0</v>
      </c>
    </row>
    <row r="4933">
      <c r="A4933" s="988" t="s">
        <v>5586</v>
      </c>
      <c r="B4933" s="988">
        <v>2.0250704E7</v>
      </c>
      <c r="C4933" s="988" t="s">
        <v>5286</v>
      </c>
      <c r="D4933" s="988">
        <v>1.0</v>
      </c>
      <c r="E4933" s="988">
        <v>5.0</v>
      </c>
    </row>
    <row r="4934">
      <c r="A4934" s="988" t="s">
        <v>5586</v>
      </c>
      <c r="B4934" s="988">
        <v>2.0250707E7</v>
      </c>
      <c r="C4934" s="1063" t="s">
        <v>5313</v>
      </c>
      <c r="D4934" s="988">
        <v>1.0</v>
      </c>
      <c r="E4934" s="988">
        <v>1.0</v>
      </c>
    </row>
    <row r="4935">
      <c r="A4935" s="988" t="s">
        <v>5586</v>
      </c>
      <c r="B4935" s="988">
        <v>2.0250711E7</v>
      </c>
      <c r="C4935" s="988" t="s">
        <v>5286</v>
      </c>
      <c r="D4935" s="988">
        <v>1.0</v>
      </c>
      <c r="E4935" s="988">
        <v>2.0</v>
      </c>
    </row>
    <row r="4936">
      <c r="A4936" s="988" t="s">
        <v>5586</v>
      </c>
      <c r="B4936" s="988">
        <v>2.0250712E7</v>
      </c>
      <c r="C4936" s="988" t="s">
        <v>5286</v>
      </c>
      <c r="D4936" s="988">
        <v>1.0</v>
      </c>
      <c r="E4936" s="988">
        <v>3.0</v>
      </c>
    </row>
    <row r="4937">
      <c r="A4937" s="988" t="s">
        <v>5586</v>
      </c>
      <c r="B4937" s="988">
        <v>2.0250713E7</v>
      </c>
      <c r="C4937" s="988" t="s">
        <v>5286</v>
      </c>
      <c r="D4937" s="988">
        <v>1.0</v>
      </c>
      <c r="E4937" s="988">
        <v>3.0</v>
      </c>
    </row>
    <row r="4938">
      <c r="A4938" s="988" t="s">
        <v>5586</v>
      </c>
      <c r="B4938" s="988">
        <v>2.0250714E7</v>
      </c>
      <c r="C4938" s="988" t="s">
        <v>5286</v>
      </c>
      <c r="D4938" s="988">
        <v>1.0</v>
      </c>
      <c r="E4938" s="988">
        <v>7.0</v>
      </c>
    </row>
    <row r="4939">
      <c r="A4939" s="988" t="s">
        <v>5586</v>
      </c>
      <c r="B4939" s="988">
        <v>2.0250714E7</v>
      </c>
      <c r="C4939" s="988" t="s">
        <v>164</v>
      </c>
      <c r="D4939" s="988">
        <v>1.0</v>
      </c>
      <c r="E4939" s="988">
        <v>1.0</v>
      </c>
    </row>
    <row r="4940">
      <c r="A4940" s="988" t="s">
        <v>5586</v>
      </c>
      <c r="B4940" s="988">
        <v>2.0250716E7</v>
      </c>
      <c r="C4940" s="988" t="s">
        <v>5286</v>
      </c>
      <c r="D4940" s="988">
        <v>1.0</v>
      </c>
      <c r="E4940" s="988">
        <v>5.0</v>
      </c>
    </row>
    <row r="4941">
      <c r="A4941" s="988" t="s">
        <v>5586</v>
      </c>
      <c r="B4941" s="988">
        <v>2.0250716E7</v>
      </c>
      <c r="C4941" s="988" t="s">
        <v>5218</v>
      </c>
      <c r="D4941" s="988">
        <v>1.0</v>
      </c>
      <c r="E4941" s="988">
        <v>1.0</v>
      </c>
    </row>
    <row r="4942">
      <c r="A4942" s="988" t="s">
        <v>5586</v>
      </c>
      <c r="B4942" s="988">
        <v>2.0250717E7</v>
      </c>
      <c r="C4942" s="988" t="s">
        <v>164</v>
      </c>
      <c r="D4942" s="988">
        <v>1.0</v>
      </c>
      <c r="E4942" s="988">
        <v>1.0</v>
      </c>
    </row>
    <row r="4943">
      <c r="A4943" s="988" t="s">
        <v>5586</v>
      </c>
      <c r="B4943" s="988">
        <v>2.0250719E7</v>
      </c>
      <c r="C4943" s="1063" t="s">
        <v>5216</v>
      </c>
      <c r="D4943" s="988">
        <v>1.0</v>
      </c>
      <c r="E4943" s="988">
        <v>1.0</v>
      </c>
    </row>
    <row r="4944">
      <c r="A4944" s="988" t="s">
        <v>5586</v>
      </c>
      <c r="B4944" s="988">
        <v>2.025072E7</v>
      </c>
      <c r="C4944" s="988" t="s">
        <v>5286</v>
      </c>
      <c r="D4944" s="988">
        <v>1.0</v>
      </c>
      <c r="E4944" s="988">
        <v>5.0</v>
      </c>
    </row>
    <row r="4945">
      <c r="A4945" s="988" t="s">
        <v>5586</v>
      </c>
      <c r="B4945" s="988">
        <v>2.0250721E7</v>
      </c>
      <c r="C4945" s="988" t="s">
        <v>5286</v>
      </c>
      <c r="D4945" s="988">
        <v>1.0</v>
      </c>
      <c r="E4945" s="988">
        <v>4.0</v>
      </c>
    </row>
    <row r="4946">
      <c r="A4946" s="988" t="s">
        <v>5586</v>
      </c>
      <c r="B4946" s="988">
        <v>2.0250722E7</v>
      </c>
      <c r="C4946" s="988" t="s">
        <v>164</v>
      </c>
      <c r="D4946" s="988">
        <v>1.0</v>
      </c>
      <c r="E4946" s="988">
        <v>1.0</v>
      </c>
    </row>
    <row r="4947">
      <c r="A4947" s="988" t="s">
        <v>5586</v>
      </c>
      <c r="B4947" s="988">
        <v>2.0250722E7</v>
      </c>
      <c r="C4947" s="988" t="s">
        <v>5185</v>
      </c>
      <c r="D4947" s="988">
        <v>1.0</v>
      </c>
      <c r="E4947" s="988">
        <v>1.0</v>
      </c>
    </row>
    <row r="4948">
      <c r="A4948" s="988" t="s">
        <v>5586</v>
      </c>
      <c r="B4948" s="988">
        <v>2.0250723E7</v>
      </c>
      <c r="C4948" s="988" t="s">
        <v>5286</v>
      </c>
      <c r="D4948" s="988">
        <v>1.0</v>
      </c>
      <c r="E4948" s="988">
        <v>3.0</v>
      </c>
    </row>
    <row r="4949">
      <c r="A4949" s="988" t="s">
        <v>5586</v>
      </c>
      <c r="B4949" s="988">
        <v>2.0250723E7</v>
      </c>
      <c r="C4949" s="988" t="s">
        <v>164</v>
      </c>
      <c r="D4949" s="988">
        <v>1.0</v>
      </c>
      <c r="E4949" s="988">
        <v>1.0</v>
      </c>
    </row>
    <row r="4950">
      <c r="A4950" s="988" t="s">
        <v>5586</v>
      </c>
      <c r="B4950" s="988">
        <v>2.0250724E7</v>
      </c>
      <c r="C4950" s="988" t="s">
        <v>5286</v>
      </c>
      <c r="D4950" s="988">
        <v>1.0</v>
      </c>
      <c r="E4950" s="988">
        <v>1.0</v>
      </c>
    </row>
    <row r="4951">
      <c r="A4951" s="988" t="s">
        <v>5586</v>
      </c>
      <c r="B4951" s="988">
        <v>2.0250725E7</v>
      </c>
      <c r="C4951" s="988" t="s">
        <v>5286</v>
      </c>
      <c r="D4951" s="988">
        <v>1.0</v>
      </c>
      <c r="E4951" s="988">
        <v>5.0</v>
      </c>
    </row>
    <row r="4952">
      <c r="A4952" s="988" t="s">
        <v>5586</v>
      </c>
      <c r="B4952" s="988">
        <v>2.0250726E7</v>
      </c>
      <c r="C4952" s="988" t="s">
        <v>5286</v>
      </c>
      <c r="D4952" s="988">
        <v>1.0</v>
      </c>
      <c r="E4952" s="988">
        <v>4.0</v>
      </c>
    </row>
    <row r="4953">
      <c r="A4953" s="988" t="s">
        <v>5586</v>
      </c>
      <c r="B4953" s="988">
        <v>2.025073E7</v>
      </c>
      <c r="C4953" s="1063" t="s">
        <v>5178</v>
      </c>
      <c r="D4953" s="988">
        <v>1.0</v>
      </c>
      <c r="E4953" s="988">
        <v>1.0</v>
      </c>
    </row>
    <row r="4954">
      <c r="A4954" s="988" t="s">
        <v>5586</v>
      </c>
      <c r="B4954" s="988">
        <v>2.0250731E7</v>
      </c>
      <c r="C4954" s="988" t="s">
        <v>5286</v>
      </c>
      <c r="D4954" s="988">
        <v>1.0</v>
      </c>
      <c r="E4954" s="988">
        <v>5.0</v>
      </c>
    </row>
    <row r="4955">
      <c r="A4955" s="988" t="s">
        <v>5586</v>
      </c>
      <c r="B4955" s="988">
        <v>2.0250731E7</v>
      </c>
      <c r="C4955" s="1063" t="s">
        <v>5216</v>
      </c>
      <c r="D4955" s="988">
        <v>1.0</v>
      </c>
      <c r="E4955" s="988">
        <v>1.0</v>
      </c>
    </row>
    <row r="4956">
      <c r="A4956" s="988" t="s">
        <v>5586</v>
      </c>
      <c r="B4956" s="988">
        <v>2.0250801E7</v>
      </c>
      <c r="C4956" s="988" t="s">
        <v>5286</v>
      </c>
      <c r="D4956" s="988">
        <v>1.0</v>
      </c>
      <c r="E4956" s="988">
        <v>6.0</v>
      </c>
    </row>
    <row r="4957">
      <c r="A4957" s="988" t="s">
        <v>5586</v>
      </c>
      <c r="B4957" s="988">
        <v>2.0250802E7</v>
      </c>
      <c r="C4957" s="988" t="s">
        <v>5286</v>
      </c>
      <c r="D4957" s="988">
        <v>1.0</v>
      </c>
      <c r="E4957" s="988">
        <v>1.0</v>
      </c>
    </row>
    <row r="4958">
      <c r="A4958" s="988" t="s">
        <v>5586</v>
      </c>
      <c r="B4958" s="988">
        <v>2.0250803E7</v>
      </c>
      <c r="C4958" s="988" t="s">
        <v>5286</v>
      </c>
      <c r="D4958" s="988">
        <v>1.0</v>
      </c>
      <c r="E4958" s="988">
        <v>1.0</v>
      </c>
    </row>
    <row r="4959">
      <c r="A4959" s="988" t="s">
        <v>5586</v>
      </c>
      <c r="B4959" s="988">
        <v>2.0250804E7</v>
      </c>
      <c r="C4959" s="1063" t="s">
        <v>5166</v>
      </c>
      <c r="D4959" s="988">
        <v>1.0</v>
      </c>
      <c r="E4959" s="988">
        <v>1.0</v>
      </c>
    </row>
    <row r="4960">
      <c r="A4960" s="988" t="s">
        <v>5586</v>
      </c>
      <c r="B4960" s="988">
        <v>2.025081E7</v>
      </c>
      <c r="C4960" s="988" t="s">
        <v>5286</v>
      </c>
      <c r="D4960" s="988">
        <v>1.0</v>
      </c>
      <c r="E4960" s="988">
        <v>1.0</v>
      </c>
    </row>
    <row r="4961">
      <c r="A4961" s="988" t="s">
        <v>5586</v>
      </c>
      <c r="B4961" s="988">
        <v>2.0250811E7</v>
      </c>
      <c r="C4961" s="988" t="s">
        <v>5286</v>
      </c>
      <c r="D4961" s="988">
        <v>1.0</v>
      </c>
      <c r="E4961" s="988">
        <v>6.0</v>
      </c>
    </row>
    <row r="4962">
      <c r="A4962" s="988" t="s">
        <v>5586</v>
      </c>
      <c r="B4962" s="988">
        <v>2.0250811E7</v>
      </c>
      <c r="C4962" s="988" t="s">
        <v>164</v>
      </c>
      <c r="D4962" s="988">
        <v>1.0</v>
      </c>
      <c r="E4962" s="988">
        <v>2.0</v>
      </c>
    </row>
    <row r="4963">
      <c r="A4963" s="988" t="s">
        <v>5586</v>
      </c>
      <c r="B4963" s="988">
        <v>2.0250812E7</v>
      </c>
      <c r="C4963" s="988" t="s">
        <v>164</v>
      </c>
      <c r="D4963" s="988">
        <v>1.0</v>
      </c>
      <c r="E4963" s="988">
        <v>1.0</v>
      </c>
    </row>
    <row r="4964">
      <c r="A4964" s="988" t="s">
        <v>5586</v>
      </c>
      <c r="B4964" s="988">
        <v>2.0250813E7</v>
      </c>
      <c r="C4964" s="988" t="s">
        <v>5286</v>
      </c>
      <c r="D4964" s="988">
        <v>1.0</v>
      </c>
      <c r="E4964" s="988">
        <v>9.0</v>
      </c>
    </row>
    <row r="4965">
      <c r="A4965" s="988" t="s">
        <v>5586</v>
      </c>
      <c r="B4965" s="988">
        <v>2.0250815E7</v>
      </c>
      <c r="C4965" s="988" t="s">
        <v>5286</v>
      </c>
      <c r="D4965" s="988">
        <v>1.0</v>
      </c>
      <c r="E4965" s="988">
        <v>4.0</v>
      </c>
    </row>
    <row r="4966">
      <c r="A4966" s="988" t="s">
        <v>5586</v>
      </c>
      <c r="B4966" s="988">
        <v>2.0250816E7</v>
      </c>
      <c r="C4966" s="988" t="s">
        <v>5286</v>
      </c>
      <c r="D4966" s="988">
        <v>1.0</v>
      </c>
      <c r="E4966" s="988">
        <v>3.0</v>
      </c>
    </row>
    <row r="4967">
      <c r="A4967" s="988" t="s">
        <v>5586</v>
      </c>
      <c r="B4967" s="988">
        <v>2.0250817E7</v>
      </c>
      <c r="C4967" s="988" t="s">
        <v>5286</v>
      </c>
      <c r="D4967" s="988">
        <v>1.0</v>
      </c>
      <c r="E4967" s="988">
        <v>2.0</v>
      </c>
    </row>
    <row r="4968">
      <c r="A4968" s="988" t="s">
        <v>5586</v>
      </c>
      <c r="B4968" s="988">
        <v>2.0250818E7</v>
      </c>
      <c r="C4968" s="988" t="s">
        <v>5286</v>
      </c>
      <c r="D4968" s="988">
        <v>1.0</v>
      </c>
      <c r="E4968" s="988">
        <v>3.0</v>
      </c>
    </row>
    <row r="4969">
      <c r="A4969" s="988" t="s">
        <v>5586</v>
      </c>
      <c r="B4969" s="988">
        <v>2.025082E7</v>
      </c>
      <c r="C4969" s="988" t="s">
        <v>164</v>
      </c>
      <c r="D4969" s="988">
        <v>1.0</v>
      </c>
      <c r="E4969" s="988">
        <v>1.0</v>
      </c>
    </row>
    <row r="4970">
      <c r="A4970" s="988" t="s">
        <v>5586</v>
      </c>
      <c r="B4970" s="988">
        <v>2.0250821E7</v>
      </c>
      <c r="C4970" s="988" t="s">
        <v>5286</v>
      </c>
      <c r="D4970" s="988">
        <v>1.0</v>
      </c>
      <c r="E4970" s="988">
        <v>12.0</v>
      </c>
    </row>
    <row r="4971">
      <c r="A4971" s="988" t="s">
        <v>5586</v>
      </c>
      <c r="B4971" s="988">
        <v>2.0250821E7</v>
      </c>
      <c r="C4971" s="988" t="s">
        <v>164</v>
      </c>
      <c r="D4971" s="988">
        <v>1.0</v>
      </c>
      <c r="E4971" s="988">
        <v>2.0</v>
      </c>
    </row>
    <row r="4972">
      <c r="A4972" s="988" t="s">
        <v>5586</v>
      </c>
      <c r="B4972" s="988">
        <v>2.0250822E7</v>
      </c>
      <c r="C4972" s="988" t="s">
        <v>5218</v>
      </c>
      <c r="D4972" s="988">
        <v>1.0</v>
      </c>
      <c r="E4972" s="988">
        <v>1.0</v>
      </c>
    </row>
    <row r="4973">
      <c r="A4973" s="988" t="s">
        <v>5586</v>
      </c>
      <c r="B4973" s="988">
        <v>2.0250823E7</v>
      </c>
      <c r="C4973" s="988" t="s">
        <v>5286</v>
      </c>
      <c r="D4973" s="988">
        <v>1.0</v>
      </c>
      <c r="E4973" s="988">
        <v>3.0</v>
      </c>
    </row>
    <row r="4974">
      <c r="A4974" s="988" t="s">
        <v>5586</v>
      </c>
      <c r="B4974" s="988">
        <v>2.0250823E7</v>
      </c>
      <c r="C4974" s="988" t="s">
        <v>5218</v>
      </c>
      <c r="D4974" s="988">
        <v>1.0</v>
      </c>
      <c r="E4974" s="988">
        <v>1.0</v>
      </c>
    </row>
    <row r="4975">
      <c r="A4975" s="988" t="s">
        <v>5586</v>
      </c>
      <c r="B4975" s="988">
        <v>2.0250824E7</v>
      </c>
      <c r="C4975" s="988" t="s">
        <v>5286</v>
      </c>
      <c r="D4975" s="988">
        <v>1.0</v>
      </c>
      <c r="E4975" s="988">
        <v>2.0</v>
      </c>
    </row>
    <row r="4976">
      <c r="A4976" s="988" t="s">
        <v>5586</v>
      </c>
      <c r="B4976" s="988">
        <v>2.0250825E7</v>
      </c>
      <c r="C4976" s="988" t="s">
        <v>5218</v>
      </c>
      <c r="D4976" s="988">
        <v>1.0</v>
      </c>
      <c r="E4976" s="988">
        <v>2.0</v>
      </c>
    </row>
    <row r="4977">
      <c r="A4977" s="988" t="s">
        <v>5586</v>
      </c>
      <c r="B4977" s="988">
        <v>2.0250826E7</v>
      </c>
      <c r="C4977" s="988" t="s">
        <v>5218</v>
      </c>
      <c r="D4977" s="988">
        <v>1.0</v>
      </c>
      <c r="E4977" s="988">
        <v>1.0</v>
      </c>
    </row>
    <row r="4978">
      <c r="A4978" s="988" t="s">
        <v>5586</v>
      </c>
      <c r="B4978" s="988">
        <v>2.0250827E7</v>
      </c>
      <c r="C4978" s="988" t="s">
        <v>5286</v>
      </c>
      <c r="D4978" s="988">
        <v>1.0</v>
      </c>
      <c r="E4978" s="988">
        <v>5.0</v>
      </c>
    </row>
    <row r="4979">
      <c r="A4979" s="988" t="s">
        <v>5586</v>
      </c>
      <c r="B4979" s="988">
        <v>2.0250827E7</v>
      </c>
      <c r="C4979" s="988" t="s">
        <v>164</v>
      </c>
      <c r="D4979" s="988">
        <v>1.0</v>
      </c>
      <c r="E4979" s="988">
        <v>1.0</v>
      </c>
    </row>
    <row r="4980">
      <c r="A4980" s="988" t="s">
        <v>5586</v>
      </c>
      <c r="B4980" s="988">
        <v>2.0250828E7</v>
      </c>
      <c r="C4980" s="988" t="s">
        <v>5286</v>
      </c>
      <c r="D4980" s="988">
        <v>1.0</v>
      </c>
      <c r="E4980" s="988">
        <v>1.0</v>
      </c>
    </row>
    <row r="4981">
      <c r="A4981" s="988" t="s">
        <v>5586</v>
      </c>
      <c r="B4981" s="988">
        <v>2.0250829E7</v>
      </c>
      <c r="C4981" s="988" t="s">
        <v>5286</v>
      </c>
      <c r="D4981" s="988">
        <v>1.0</v>
      </c>
      <c r="E4981" s="988">
        <v>6.0</v>
      </c>
    </row>
    <row r="4982">
      <c r="A4982" s="988" t="s">
        <v>5586</v>
      </c>
      <c r="B4982" s="988">
        <v>2.025083E7</v>
      </c>
      <c r="C4982" s="988" t="s">
        <v>5286</v>
      </c>
      <c r="D4982" s="988">
        <v>1.0</v>
      </c>
      <c r="E4982" s="988">
        <v>1.0</v>
      </c>
    </row>
    <row r="4983">
      <c r="A4983" s="988" t="s">
        <v>5586</v>
      </c>
      <c r="B4983" s="988">
        <v>2.0250901E7</v>
      </c>
      <c r="C4983" s="988" t="s">
        <v>5286</v>
      </c>
      <c r="D4983" s="988">
        <v>1.0</v>
      </c>
      <c r="E4983" s="988">
        <v>5.0</v>
      </c>
    </row>
    <row r="4984">
      <c r="A4984" s="988" t="s">
        <v>5586</v>
      </c>
      <c r="B4984" s="988">
        <v>2.0250901E7</v>
      </c>
      <c r="C4984" s="1063" t="s">
        <v>5314</v>
      </c>
      <c r="D4984" s="988">
        <v>1.0</v>
      </c>
      <c r="E4984" s="988">
        <v>1.0</v>
      </c>
    </row>
    <row r="4985">
      <c r="A4985" s="988" t="s">
        <v>5586</v>
      </c>
      <c r="B4985" s="988">
        <v>2.0250903E7</v>
      </c>
      <c r="C4985" s="988" t="s">
        <v>5286</v>
      </c>
      <c r="D4985" s="988">
        <v>1.0</v>
      </c>
      <c r="E4985" s="988">
        <v>4.0</v>
      </c>
    </row>
    <row r="4986">
      <c r="A4986" s="988" t="s">
        <v>5586</v>
      </c>
      <c r="B4986" s="988">
        <v>2.0250904E7</v>
      </c>
      <c r="C4986" s="988" t="s">
        <v>5286</v>
      </c>
      <c r="D4986" s="988">
        <v>1.0</v>
      </c>
      <c r="E4986" s="988">
        <v>6.0</v>
      </c>
    </row>
    <row r="4987">
      <c r="A4987" s="988" t="s">
        <v>5586</v>
      </c>
      <c r="B4987" s="988">
        <v>2.0250905E7</v>
      </c>
      <c r="C4987" s="988" t="s">
        <v>5218</v>
      </c>
      <c r="D4987" s="988">
        <v>1.0</v>
      </c>
      <c r="E4987" s="988">
        <v>1.0</v>
      </c>
    </row>
    <row r="4988">
      <c r="A4988" s="988" t="s">
        <v>5586</v>
      </c>
      <c r="B4988" s="988">
        <v>2.0250906E7</v>
      </c>
      <c r="C4988" s="988" t="s">
        <v>5286</v>
      </c>
      <c r="D4988" s="988">
        <v>1.0</v>
      </c>
      <c r="E4988" s="988">
        <v>3.0</v>
      </c>
    </row>
    <row r="4989">
      <c r="A4989" s="988" t="s">
        <v>5586</v>
      </c>
      <c r="B4989" s="988">
        <v>2.0250907E7</v>
      </c>
      <c r="C4989" s="988" t="s">
        <v>5286</v>
      </c>
      <c r="D4989" s="988">
        <v>1.0</v>
      </c>
      <c r="E4989" s="988">
        <v>2.0</v>
      </c>
    </row>
    <row r="4990">
      <c r="A4990" s="988" t="s">
        <v>5586</v>
      </c>
      <c r="B4990" s="988">
        <v>2.0250907E7</v>
      </c>
      <c r="C4990" s="988" t="s">
        <v>164</v>
      </c>
      <c r="D4990" s="988">
        <v>1.0</v>
      </c>
      <c r="E4990" s="988">
        <v>2.0</v>
      </c>
    </row>
    <row r="4991">
      <c r="A4991" s="988" t="s">
        <v>5586</v>
      </c>
      <c r="B4991" s="988">
        <v>2.0250908E7</v>
      </c>
      <c r="C4991" s="988" t="s">
        <v>5286</v>
      </c>
      <c r="D4991" s="988">
        <v>1.0</v>
      </c>
      <c r="E4991" s="988">
        <v>6.0</v>
      </c>
    </row>
    <row r="4992">
      <c r="A4992" s="988" t="s">
        <v>5586</v>
      </c>
      <c r="B4992" s="988">
        <v>2.0250909E7</v>
      </c>
      <c r="C4992" s="988" t="s">
        <v>5286</v>
      </c>
      <c r="D4992" s="988">
        <v>1.0</v>
      </c>
      <c r="E4992" s="988">
        <v>6.0</v>
      </c>
    </row>
    <row r="4993">
      <c r="A4993" s="988" t="s">
        <v>5586</v>
      </c>
      <c r="B4993" s="988">
        <v>2.0250909E7</v>
      </c>
      <c r="C4993" s="988" t="s">
        <v>164</v>
      </c>
      <c r="D4993" s="988">
        <v>1.0</v>
      </c>
      <c r="E4993" s="988">
        <v>1.0</v>
      </c>
    </row>
    <row r="4994">
      <c r="A4994" s="988" t="s">
        <v>5586</v>
      </c>
      <c r="B4994" s="988">
        <v>2.0250909E7</v>
      </c>
      <c r="C4994" s="988" t="s">
        <v>5185</v>
      </c>
      <c r="D4994" s="988">
        <v>1.0</v>
      </c>
      <c r="E4994" s="988">
        <v>1.0</v>
      </c>
    </row>
    <row r="4995">
      <c r="A4995" s="988" t="s">
        <v>5587</v>
      </c>
      <c r="B4995" s="988">
        <v>2.0250226E7</v>
      </c>
      <c r="C4995" s="988" t="s">
        <v>5286</v>
      </c>
      <c r="D4995" s="988">
        <v>1.0</v>
      </c>
      <c r="E4995" s="988">
        <v>1.0</v>
      </c>
    </row>
    <row r="4996">
      <c r="A4996" s="988" t="s">
        <v>5588</v>
      </c>
      <c r="B4996" s="988">
        <v>2.0250325E7</v>
      </c>
      <c r="C4996" s="988" t="s">
        <v>5286</v>
      </c>
      <c r="D4996" s="988">
        <v>1.0</v>
      </c>
      <c r="E4996" s="988">
        <v>1.0</v>
      </c>
    </row>
    <row r="4997">
      <c r="A4997" s="988" t="s">
        <v>5589</v>
      </c>
      <c r="B4997" s="988">
        <v>2.0250115E7</v>
      </c>
      <c r="C4997" s="988" t="s">
        <v>5286</v>
      </c>
      <c r="D4997" s="988">
        <v>1.0</v>
      </c>
      <c r="E4997" s="988">
        <v>1.0</v>
      </c>
    </row>
    <row r="4998">
      <c r="A4998" s="988" t="s">
        <v>5590</v>
      </c>
      <c r="B4998" s="988">
        <v>2.0250124E7</v>
      </c>
      <c r="C4998" s="988" t="s">
        <v>5218</v>
      </c>
      <c r="D4998" s="988">
        <v>1.0</v>
      </c>
      <c r="E4998" s="988">
        <v>0.0</v>
      </c>
    </row>
    <row r="4999">
      <c r="A4999" s="988" t="s">
        <v>5591</v>
      </c>
      <c r="B4999" s="988">
        <v>2.0250115E7</v>
      </c>
      <c r="C4999" s="988" t="s">
        <v>5286</v>
      </c>
      <c r="D4999" s="988">
        <v>1.0</v>
      </c>
      <c r="E4999" s="988">
        <v>1.0</v>
      </c>
    </row>
    <row r="5000">
      <c r="A5000" s="988" t="s">
        <v>5592</v>
      </c>
      <c r="B5000" s="988">
        <v>2.0250101E7</v>
      </c>
      <c r="C5000" s="988" t="s">
        <v>5286</v>
      </c>
      <c r="D5000" s="988">
        <v>1.0</v>
      </c>
      <c r="E5000" s="988">
        <v>0.0</v>
      </c>
    </row>
    <row r="5001">
      <c r="A5001" s="988" t="s">
        <v>5592</v>
      </c>
      <c r="B5001" s="988">
        <v>2.0250102E7</v>
      </c>
      <c r="C5001" s="988" t="s">
        <v>5194</v>
      </c>
      <c r="D5001" s="988">
        <v>1.0</v>
      </c>
      <c r="E5001" s="988">
        <v>1.0</v>
      </c>
    </row>
    <row r="5002">
      <c r="A5002" s="988" t="s">
        <v>5592</v>
      </c>
      <c r="B5002" s="988">
        <v>2.0250102E7</v>
      </c>
      <c r="C5002" s="988" t="s">
        <v>5218</v>
      </c>
      <c r="D5002" s="988">
        <v>1.0</v>
      </c>
      <c r="E5002" s="988">
        <v>0.0</v>
      </c>
    </row>
    <row r="5003">
      <c r="A5003" s="988" t="s">
        <v>5592</v>
      </c>
      <c r="B5003" s="988">
        <v>2.0250103E7</v>
      </c>
      <c r="C5003" s="988" t="s">
        <v>5286</v>
      </c>
      <c r="D5003" s="988">
        <v>1.0</v>
      </c>
      <c r="E5003" s="988">
        <v>0.0</v>
      </c>
    </row>
    <row r="5004">
      <c r="A5004" s="988" t="s">
        <v>5592</v>
      </c>
      <c r="B5004" s="988">
        <v>2.0250103E7</v>
      </c>
      <c r="C5004" s="988" t="s">
        <v>164</v>
      </c>
      <c r="D5004" s="988">
        <v>1.0</v>
      </c>
      <c r="E5004" s="988">
        <v>1.0</v>
      </c>
    </row>
    <row r="5005">
      <c r="A5005" s="988" t="s">
        <v>5592</v>
      </c>
      <c r="B5005" s="988">
        <v>2.0250104E7</v>
      </c>
      <c r="C5005" s="988" t="s">
        <v>5286</v>
      </c>
      <c r="D5005" s="988">
        <v>1.0</v>
      </c>
      <c r="E5005" s="988">
        <v>1.0</v>
      </c>
    </row>
    <row r="5006">
      <c r="A5006" s="988" t="s">
        <v>5592</v>
      </c>
      <c r="B5006" s="988">
        <v>2.0250107E7</v>
      </c>
      <c r="C5006" s="988" t="s">
        <v>164</v>
      </c>
      <c r="D5006" s="988">
        <v>1.0</v>
      </c>
      <c r="E5006" s="988">
        <v>1.0</v>
      </c>
    </row>
    <row r="5007">
      <c r="A5007" s="988" t="s">
        <v>5592</v>
      </c>
      <c r="B5007" s="988">
        <v>2.0250107E7</v>
      </c>
      <c r="C5007" s="1063" t="s">
        <v>5166</v>
      </c>
      <c r="D5007" s="988">
        <v>1.0</v>
      </c>
      <c r="E5007" s="988">
        <v>0.0</v>
      </c>
    </row>
    <row r="5008">
      <c r="A5008" s="988" t="s">
        <v>5592</v>
      </c>
      <c r="B5008" s="988">
        <v>2.0250108E7</v>
      </c>
      <c r="C5008" s="988" t="s">
        <v>5286</v>
      </c>
      <c r="D5008" s="988">
        <v>1.0</v>
      </c>
      <c r="E5008" s="988">
        <v>2.0</v>
      </c>
    </row>
    <row r="5009">
      <c r="A5009" s="988" t="s">
        <v>5592</v>
      </c>
      <c r="B5009" s="988">
        <v>2.0250109E7</v>
      </c>
      <c r="C5009" s="988" t="s">
        <v>5194</v>
      </c>
      <c r="D5009" s="988">
        <v>1.0</v>
      </c>
      <c r="E5009" s="988">
        <v>1.0</v>
      </c>
    </row>
    <row r="5010">
      <c r="A5010" s="988" t="s">
        <v>5592</v>
      </c>
      <c r="B5010" s="988">
        <v>2.025011E7</v>
      </c>
      <c r="C5010" s="988" t="s">
        <v>5286</v>
      </c>
      <c r="D5010" s="988">
        <v>1.0</v>
      </c>
      <c r="E5010" s="988">
        <v>1.0</v>
      </c>
    </row>
    <row r="5011">
      <c r="A5011" s="988" t="s">
        <v>5592</v>
      </c>
      <c r="B5011" s="988">
        <v>2.025011E7</v>
      </c>
      <c r="C5011" s="988" t="s">
        <v>164</v>
      </c>
      <c r="D5011" s="988">
        <v>1.0</v>
      </c>
      <c r="E5011" s="988">
        <v>1.0</v>
      </c>
    </row>
    <row r="5012">
      <c r="A5012" s="988" t="s">
        <v>5592</v>
      </c>
      <c r="B5012" s="988">
        <v>2.0250112E7</v>
      </c>
      <c r="C5012" s="988" t="s">
        <v>5286</v>
      </c>
      <c r="D5012" s="988">
        <v>1.0</v>
      </c>
      <c r="E5012" s="988">
        <v>1.0</v>
      </c>
    </row>
    <row r="5013">
      <c r="A5013" s="988" t="s">
        <v>5592</v>
      </c>
      <c r="B5013" s="988">
        <v>2.0250112E7</v>
      </c>
      <c r="C5013" s="1063" t="s">
        <v>5216</v>
      </c>
      <c r="D5013" s="988">
        <v>1.0</v>
      </c>
      <c r="E5013" s="988">
        <v>0.0</v>
      </c>
    </row>
    <row r="5014">
      <c r="A5014" s="988" t="s">
        <v>5592</v>
      </c>
      <c r="B5014" s="988">
        <v>2.0250113E7</v>
      </c>
      <c r="C5014" s="1063" t="s">
        <v>5593</v>
      </c>
      <c r="D5014" s="988">
        <v>1.0</v>
      </c>
      <c r="E5014" s="988">
        <v>1.0</v>
      </c>
    </row>
    <row r="5015">
      <c r="A5015" s="988" t="s">
        <v>5592</v>
      </c>
      <c r="B5015" s="988">
        <v>2.0250114E7</v>
      </c>
      <c r="C5015" s="988" t="s">
        <v>5286</v>
      </c>
      <c r="D5015" s="988">
        <v>1.0</v>
      </c>
      <c r="E5015" s="988">
        <v>2.0</v>
      </c>
    </row>
    <row r="5016">
      <c r="A5016" s="988" t="s">
        <v>5592</v>
      </c>
      <c r="B5016" s="988">
        <v>2.0250115E7</v>
      </c>
      <c r="C5016" s="1063" t="s">
        <v>5279</v>
      </c>
      <c r="D5016" s="988">
        <v>1.0</v>
      </c>
      <c r="E5016" s="988">
        <v>1.0</v>
      </c>
    </row>
    <row r="5017">
      <c r="A5017" s="988" t="s">
        <v>5592</v>
      </c>
      <c r="B5017" s="988">
        <v>2.0250116E7</v>
      </c>
      <c r="C5017" s="988" t="s">
        <v>5286</v>
      </c>
      <c r="D5017" s="988">
        <v>1.0</v>
      </c>
      <c r="E5017" s="988">
        <v>1.0</v>
      </c>
    </row>
    <row r="5018">
      <c r="A5018" s="988" t="s">
        <v>5592</v>
      </c>
      <c r="B5018" s="988">
        <v>2.0250116E7</v>
      </c>
      <c r="C5018" s="1063" t="s">
        <v>5221</v>
      </c>
      <c r="D5018" s="988">
        <v>1.0</v>
      </c>
      <c r="E5018" s="988">
        <v>0.0</v>
      </c>
    </row>
    <row r="5019">
      <c r="A5019" s="988" t="s">
        <v>5592</v>
      </c>
      <c r="B5019" s="988">
        <v>2.0250116E7</v>
      </c>
      <c r="C5019" s="988" t="s">
        <v>164</v>
      </c>
      <c r="D5019" s="988">
        <v>1.0</v>
      </c>
      <c r="E5019" s="988">
        <v>1.0</v>
      </c>
    </row>
    <row r="5020">
      <c r="A5020" s="988" t="s">
        <v>5592</v>
      </c>
      <c r="B5020" s="988">
        <v>2.0250117E7</v>
      </c>
      <c r="C5020" s="1063" t="s">
        <v>5237</v>
      </c>
      <c r="D5020" s="988">
        <v>1.0</v>
      </c>
      <c r="E5020" s="988">
        <v>0.0</v>
      </c>
    </row>
    <row r="5021">
      <c r="A5021" s="988" t="s">
        <v>5592</v>
      </c>
      <c r="B5021" s="988">
        <v>2.025012E7</v>
      </c>
      <c r="C5021" s="988" t="s">
        <v>5286</v>
      </c>
      <c r="D5021" s="988">
        <v>1.0</v>
      </c>
      <c r="E5021" s="988">
        <v>0.0</v>
      </c>
    </row>
    <row r="5022">
      <c r="A5022" s="988" t="s">
        <v>5592</v>
      </c>
      <c r="B5022" s="988">
        <v>2.025012E7</v>
      </c>
      <c r="C5022" s="988" t="s">
        <v>164</v>
      </c>
      <c r="D5022" s="988">
        <v>1.0</v>
      </c>
      <c r="E5022" s="988">
        <v>1.0</v>
      </c>
    </row>
    <row r="5023">
      <c r="A5023" s="988" t="s">
        <v>5592</v>
      </c>
      <c r="B5023" s="988">
        <v>2.0250121E7</v>
      </c>
      <c r="C5023" s="988" t="s">
        <v>5286</v>
      </c>
      <c r="D5023" s="988">
        <v>1.0</v>
      </c>
      <c r="E5023" s="988">
        <v>2.0</v>
      </c>
    </row>
    <row r="5024">
      <c r="A5024" s="988" t="s">
        <v>5592</v>
      </c>
      <c r="B5024" s="988">
        <v>2.0250121E7</v>
      </c>
      <c r="C5024" s="1063" t="s">
        <v>5279</v>
      </c>
      <c r="D5024" s="988">
        <v>1.0</v>
      </c>
      <c r="E5024" s="988">
        <v>1.0</v>
      </c>
    </row>
    <row r="5025">
      <c r="A5025" s="988" t="s">
        <v>5592</v>
      </c>
      <c r="B5025" s="988">
        <v>2.0250122E7</v>
      </c>
      <c r="C5025" s="988" t="s">
        <v>5194</v>
      </c>
      <c r="D5025" s="988">
        <v>1.0</v>
      </c>
      <c r="E5025" s="988">
        <v>1.0</v>
      </c>
    </row>
    <row r="5026">
      <c r="A5026" s="988" t="s">
        <v>5592</v>
      </c>
      <c r="B5026" s="988">
        <v>2.0250124E7</v>
      </c>
      <c r="C5026" s="1063" t="s">
        <v>5279</v>
      </c>
      <c r="D5026" s="988">
        <v>1.0</v>
      </c>
      <c r="E5026" s="988">
        <v>1.0</v>
      </c>
    </row>
    <row r="5027">
      <c r="A5027" s="988" t="s">
        <v>5592</v>
      </c>
      <c r="B5027" s="988">
        <v>2.0250128E7</v>
      </c>
      <c r="C5027" s="988" t="s">
        <v>164</v>
      </c>
      <c r="D5027" s="988">
        <v>1.0</v>
      </c>
      <c r="E5027" s="988">
        <v>1.0</v>
      </c>
    </row>
    <row r="5028">
      <c r="A5028" s="988" t="s">
        <v>5592</v>
      </c>
      <c r="B5028" s="988">
        <v>2.0250128E7</v>
      </c>
      <c r="C5028" s="1063" t="s">
        <v>5279</v>
      </c>
      <c r="D5028" s="988">
        <v>1.0</v>
      </c>
      <c r="E5028" s="988">
        <v>1.0</v>
      </c>
    </row>
    <row r="5029">
      <c r="A5029" s="988" t="s">
        <v>5592</v>
      </c>
      <c r="B5029" s="988">
        <v>2.0250129E7</v>
      </c>
      <c r="C5029" s="988" t="s">
        <v>5286</v>
      </c>
      <c r="D5029" s="988">
        <v>1.0</v>
      </c>
      <c r="E5029" s="988">
        <v>0.0</v>
      </c>
    </row>
    <row r="5030">
      <c r="A5030" s="988" t="s">
        <v>5592</v>
      </c>
      <c r="B5030" s="988">
        <v>2.0250129E7</v>
      </c>
      <c r="C5030" s="988" t="s">
        <v>164</v>
      </c>
      <c r="D5030" s="988">
        <v>1.0</v>
      </c>
      <c r="E5030" s="988">
        <v>1.0</v>
      </c>
    </row>
    <row r="5031">
      <c r="A5031" s="988" t="s">
        <v>5592</v>
      </c>
      <c r="B5031" s="988">
        <v>2.025053E7</v>
      </c>
      <c r="C5031" s="988" t="s">
        <v>5286</v>
      </c>
      <c r="D5031" s="988">
        <v>1.0</v>
      </c>
      <c r="E5031" s="988">
        <v>0.0</v>
      </c>
    </row>
    <row r="5032">
      <c r="A5032" s="988" t="s">
        <v>5594</v>
      </c>
      <c r="B5032" s="988">
        <v>2.0250131E7</v>
      </c>
      <c r="C5032" s="988" t="s">
        <v>5286</v>
      </c>
      <c r="D5032" s="988">
        <v>1.0</v>
      </c>
      <c r="E5032" s="988">
        <v>0.0</v>
      </c>
    </row>
    <row r="5033">
      <c r="A5033" s="988" t="s">
        <v>5595</v>
      </c>
      <c r="B5033" s="988">
        <v>2.0250131E7</v>
      </c>
      <c r="C5033" s="988" t="s">
        <v>5286</v>
      </c>
      <c r="D5033" s="988">
        <v>1.0</v>
      </c>
      <c r="E5033" s="988">
        <v>0.0</v>
      </c>
    </row>
    <row r="5034">
      <c r="A5034" s="988" t="s">
        <v>5596</v>
      </c>
      <c r="B5034" s="988">
        <v>2.0250102E7</v>
      </c>
      <c r="C5034" s="988" t="s">
        <v>5286</v>
      </c>
      <c r="D5034" s="988">
        <v>1.0</v>
      </c>
      <c r="E5034" s="988">
        <v>1.0</v>
      </c>
    </row>
    <row r="5035">
      <c r="A5035" s="988" t="s">
        <v>5596</v>
      </c>
      <c r="B5035" s="988">
        <v>2.0250103E7</v>
      </c>
      <c r="C5035" s="988" t="s">
        <v>5286</v>
      </c>
      <c r="D5035" s="988">
        <v>1.0</v>
      </c>
      <c r="E5035" s="988">
        <v>1.0</v>
      </c>
    </row>
    <row r="5036">
      <c r="A5036" s="988" t="s">
        <v>5596</v>
      </c>
      <c r="B5036" s="988">
        <v>2.0250116E7</v>
      </c>
      <c r="C5036" s="988" t="s">
        <v>5286</v>
      </c>
      <c r="D5036" s="988">
        <v>1.0</v>
      </c>
      <c r="E5036" s="988">
        <v>1.0</v>
      </c>
    </row>
    <row r="5037">
      <c r="A5037" s="988" t="s">
        <v>5597</v>
      </c>
      <c r="B5037" s="988">
        <v>2.0250119E7</v>
      </c>
      <c r="C5037" s="988" t="s">
        <v>5286</v>
      </c>
      <c r="D5037" s="988">
        <v>1.0</v>
      </c>
      <c r="E5037" s="988">
        <v>1.0</v>
      </c>
    </row>
    <row r="5038">
      <c r="A5038" s="988" t="s">
        <v>5598</v>
      </c>
      <c r="B5038" s="988">
        <v>2.025022E7</v>
      </c>
      <c r="C5038" s="988" t="s">
        <v>5286</v>
      </c>
      <c r="D5038" s="988">
        <v>1.0</v>
      </c>
      <c r="E5038" s="988">
        <v>2.0</v>
      </c>
    </row>
    <row r="5039">
      <c r="A5039" s="988" t="s">
        <v>5598</v>
      </c>
      <c r="B5039" s="988">
        <v>2.0250221E7</v>
      </c>
      <c r="C5039" s="988" t="s">
        <v>5286</v>
      </c>
      <c r="D5039" s="988">
        <v>1.0</v>
      </c>
      <c r="E5039" s="988">
        <v>1.0</v>
      </c>
    </row>
    <row r="5040">
      <c r="A5040" s="988" t="s">
        <v>5598</v>
      </c>
      <c r="B5040" s="988">
        <v>2.0250224E7</v>
      </c>
      <c r="C5040" s="988" t="s">
        <v>5286</v>
      </c>
      <c r="D5040" s="988">
        <v>1.0</v>
      </c>
      <c r="E5040" s="988">
        <v>1.0</v>
      </c>
    </row>
    <row r="5041">
      <c r="A5041" s="988" t="s">
        <v>5598</v>
      </c>
      <c r="B5041" s="988">
        <v>2.0250225E7</v>
      </c>
      <c r="C5041" s="988" t="s">
        <v>5286</v>
      </c>
      <c r="D5041" s="988">
        <v>1.0</v>
      </c>
      <c r="E5041" s="988">
        <v>3.0</v>
      </c>
    </row>
    <row r="5042">
      <c r="A5042" s="988" t="s">
        <v>5598</v>
      </c>
      <c r="B5042" s="988">
        <v>2.0250225E7</v>
      </c>
      <c r="C5042" s="988" t="s">
        <v>164</v>
      </c>
      <c r="D5042" s="988">
        <v>1.0</v>
      </c>
      <c r="E5042" s="988">
        <v>1.0</v>
      </c>
    </row>
    <row r="5043">
      <c r="A5043" s="988" t="s">
        <v>5598</v>
      </c>
      <c r="B5043" s="988">
        <v>2.0250226E7</v>
      </c>
      <c r="C5043" s="988" t="s">
        <v>5286</v>
      </c>
      <c r="D5043" s="988">
        <v>1.0</v>
      </c>
      <c r="E5043" s="988">
        <v>1.0</v>
      </c>
    </row>
    <row r="5044">
      <c r="A5044" s="988" t="s">
        <v>5598</v>
      </c>
      <c r="B5044" s="988">
        <v>2.0250226E7</v>
      </c>
      <c r="C5044" s="988" t="s">
        <v>164</v>
      </c>
      <c r="D5044" s="988">
        <v>1.0</v>
      </c>
      <c r="E5044" s="988">
        <v>2.0</v>
      </c>
    </row>
    <row r="5045">
      <c r="A5045" s="988" t="s">
        <v>5598</v>
      </c>
      <c r="B5045" s="988">
        <v>2.0250226E7</v>
      </c>
      <c r="C5045" s="988" t="s">
        <v>5218</v>
      </c>
      <c r="D5045" s="988">
        <v>1.0</v>
      </c>
      <c r="E5045" s="988">
        <v>1.0</v>
      </c>
    </row>
    <row r="5046">
      <c r="A5046" s="988" t="s">
        <v>5598</v>
      </c>
      <c r="B5046" s="988">
        <v>2.0250227E7</v>
      </c>
      <c r="C5046" s="988" t="s">
        <v>5286</v>
      </c>
      <c r="D5046" s="988">
        <v>1.0</v>
      </c>
      <c r="E5046" s="988">
        <v>2.0</v>
      </c>
    </row>
    <row r="5047">
      <c r="A5047" s="988" t="s">
        <v>5598</v>
      </c>
      <c r="B5047" s="988">
        <v>2.0250227E7</v>
      </c>
      <c r="C5047" s="988" t="s">
        <v>5218</v>
      </c>
      <c r="D5047" s="988">
        <v>1.0</v>
      </c>
      <c r="E5047" s="988">
        <v>1.0</v>
      </c>
    </row>
    <row r="5048">
      <c r="A5048" s="988" t="s">
        <v>5598</v>
      </c>
      <c r="B5048" s="988">
        <v>2.0250228E7</v>
      </c>
      <c r="C5048" s="988" t="s">
        <v>5286</v>
      </c>
      <c r="D5048" s="988">
        <v>1.0</v>
      </c>
      <c r="E5048" s="988">
        <v>2.0</v>
      </c>
    </row>
    <row r="5049">
      <c r="A5049" s="988" t="s">
        <v>5598</v>
      </c>
      <c r="B5049" s="988">
        <v>2.0250304E7</v>
      </c>
      <c r="C5049" s="988" t="s">
        <v>5286</v>
      </c>
      <c r="D5049" s="988">
        <v>1.0</v>
      </c>
      <c r="E5049" s="988">
        <v>1.0</v>
      </c>
    </row>
    <row r="5050">
      <c r="A5050" s="988" t="s">
        <v>5598</v>
      </c>
      <c r="B5050" s="988">
        <v>2.0250305E7</v>
      </c>
      <c r="C5050" s="988" t="s">
        <v>5286</v>
      </c>
      <c r="D5050" s="988">
        <v>1.0</v>
      </c>
      <c r="E5050" s="988">
        <v>3.0</v>
      </c>
    </row>
    <row r="5051">
      <c r="A5051" s="988" t="s">
        <v>5598</v>
      </c>
      <c r="B5051" s="988">
        <v>2.0250306E7</v>
      </c>
      <c r="C5051" s="988" t="s">
        <v>5286</v>
      </c>
      <c r="D5051" s="988">
        <v>1.0</v>
      </c>
      <c r="E5051" s="988">
        <v>1.0</v>
      </c>
    </row>
    <row r="5052">
      <c r="A5052" s="988" t="s">
        <v>5598</v>
      </c>
      <c r="B5052" s="988">
        <v>2.0250307E7</v>
      </c>
      <c r="C5052" s="988" t="s">
        <v>5286</v>
      </c>
      <c r="D5052" s="988">
        <v>1.0</v>
      </c>
      <c r="E5052" s="988">
        <v>1.0</v>
      </c>
    </row>
    <row r="5053">
      <c r="A5053" s="988" t="s">
        <v>5598</v>
      </c>
      <c r="B5053" s="988">
        <v>2.025031E7</v>
      </c>
      <c r="C5053" s="988" t="s">
        <v>5286</v>
      </c>
      <c r="D5053" s="988">
        <v>1.0</v>
      </c>
      <c r="E5053" s="988">
        <v>1.0</v>
      </c>
    </row>
    <row r="5054">
      <c r="A5054" s="988" t="s">
        <v>5598</v>
      </c>
      <c r="B5054" s="988">
        <v>2.0250312E7</v>
      </c>
      <c r="C5054" s="988" t="s">
        <v>5286</v>
      </c>
      <c r="D5054" s="988">
        <v>1.0</v>
      </c>
      <c r="E5054" s="988">
        <v>3.0</v>
      </c>
    </row>
    <row r="5055">
      <c r="A5055" s="988" t="s">
        <v>5598</v>
      </c>
      <c r="B5055" s="988">
        <v>2.0250313E7</v>
      </c>
      <c r="C5055" s="988" t="s">
        <v>5286</v>
      </c>
      <c r="D5055" s="988">
        <v>1.0</v>
      </c>
      <c r="E5055" s="988">
        <v>2.0</v>
      </c>
    </row>
    <row r="5056">
      <c r="A5056" s="988" t="s">
        <v>5598</v>
      </c>
      <c r="B5056" s="988">
        <v>2.0250313E7</v>
      </c>
      <c r="C5056" s="988" t="s">
        <v>164</v>
      </c>
      <c r="D5056" s="988">
        <v>1.0</v>
      </c>
      <c r="E5056" s="988">
        <v>1.0</v>
      </c>
    </row>
    <row r="5057">
      <c r="A5057" s="988" t="s">
        <v>5598</v>
      </c>
      <c r="B5057" s="988">
        <v>2.0250315E7</v>
      </c>
      <c r="C5057" s="988" t="s">
        <v>5286</v>
      </c>
      <c r="D5057" s="988">
        <v>1.0</v>
      </c>
      <c r="E5057" s="988">
        <v>2.0</v>
      </c>
    </row>
    <row r="5058">
      <c r="A5058" s="988" t="s">
        <v>5598</v>
      </c>
      <c r="B5058" s="988">
        <v>2.0250317E7</v>
      </c>
      <c r="C5058" s="988" t="s">
        <v>5286</v>
      </c>
      <c r="D5058" s="988">
        <v>1.0</v>
      </c>
      <c r="E5058" s="988">
        <v>1.0</v>
      </c>
    </row>
    <row r="5059">
      <c r="A5059" s="988" t="s">
        <v>5598</v>
      </c>
      <c r="B5059" s="988">
        <v>2.0250318E7</v>
      </c>
      <c r="C5059" s="988" t="s">
        <v>5286</v>
      </c>
      <c r="D5059" s="988">
        <v>1.0</v>
      </c>
      <c r="E5059" s="988">
        <v>2.0</v>
      </c>
    </row>
    <row r="5060">
      <c r="A5060" s="988" t="s">
        <v>5598</v>
      </c>
      <c r="B5060" s="988">
        <v>2.0250319E7</v>
      </c>
      <c r="C5060" s="988" t="s">
        <v>5286</v>
      </c>
      <c r="D5060" s="988">
        <v>1.0</v>
      </c>
      <c r="E5060" s="988">
        <v>1.0</v>
      </c>
    </row>
    <row r="5061">
      <c r="A5061" s="988" t="s">
        <v>5598</v>
      </c>
      <c r="B5061" s="988">
        <v>2.025032E7</v>
      </c>
      <c r="C5061" s="988" t="s">
        <v>5286</v>
      </c>
      <c r="D5061" s="988">
        <v>1.0</v>
      </c>
      <c r="E5061" s="988">
        <v>1.0</v>
      </c>
    </row>
    <row r="5062">
      <c r="A5062" s="988" t="s">
        <v>5598</v>
      </c>
      <c r="B5062" s="988">
        <v>2.0250321E7</v>
      </c>
      <c r="C5062" s="988" t="s">
        <v>5286</v>
      </c>
      <c r="D5062" s="988">
        <v>1.0</v>
      </c>
      <c r="E5062" s="988">
        <v>4.0</v>
      </c>
    </row>
    <row r="5063">
      <c r="A5063" s="988" t="s">
        <v>5598</v>
      </c>
      <c r="B5063" s="988">
        <v>2.0250325E7</v>
      </c>
      <c r="C5063" s="988" t="s">
        <v>5286</v>
      </c>
      <c r="D5063" s="988">
        <v>1.0</v>
      </c>
      <c r="E5063" s="988">
        <v>1.0</v>
      </c>
    </row>
    <row r="5064">
      <c r="A5064" s="988" t="s">
        <v>5598</v>
      </c>
      <c r="B5064" s="988">
        <v>2.0250326E7</v>
      </c>
      <c r="C5064" s="988" t="s">
        <v>5286</v>
      </c>
      <c r="D5064" s="988">
        <v>1.0</v>
      </c>
      <c r="E5064" s="988">
        <v>2.0</v>
      </c>
    </row>
    <row r="5065">
      <c r="A5065" s="988" t="s">
        <v>5598</v>
      </c>
      <c r="B5065" s="988">
        <v>2.0250327E7</v>
      </c>
      <c r="C5065" s="988" t="s">
        <v>5286</v>
      </c>
      <c r="D5065" s="988">
        <v>1.0</v>
      </c>
      <c r="E5065" s="988">
        <v>2.0</v>
      </c>
    </row>
    <row r="5066">
      <c r="A5066" s="988" t="s">
        <v>5598</v>
      </c>
      <c r="B5066" s="988">
        <v>2.0250328E7</v>
      </c>
      <c r="C5066" s="988" t="s">
        <v>5286</v>
      </c>
      <c r="D5066" s="988">
        <v>1.0</v>
      </c>
      <c r="E5066" s="988">
        <v>1.0</v>
      </c>
    </row>
    <row r="5067">
      <c r="A5067" s="988" t="s">
        <v>5598</v>
      </c>
      <c r="B5067" s="988">
        <v>2.0250331E7</v>
      </c>
      <c r="C5067" s="988" t="s">
        <v>5286</v>
      </c>
      <c r="D5067" s="988">
        <v>1.0</v>
      </c>
      <c r="E5067" s="988">
        <v>1.0</v>
      </c>
    </row>
    <row r="5068">
      <c r="A5068" s="988" t="s">
        <v>5598</v>
      </c>
      <c r="B5068" s="988">
        <v>2.0250401E7</v>
      </c>
      <c r="C5068" s="988" t="s">
        <v>5286</v>
      </c>
      <c r="D5068" s="988">
        <v>1.0</v>
      </c>
      <c r="E5068" s="988">
        <v>6.0</v>
      </c>
    </row>
    <row r="5069">
      <c r="A5069" s="988" t="s">
        <v>5598</v>
      </c>
      <c r="B5069" s="988">
        <v>2.0250402E7</v>
      </c>
      <c r="C5069" s="988" t="s">
        <v>5286</v>
      </c>
      <c r="D5069" s="988">
        <v>1.0</v>
      </c>
      <c r="E5069" s="988">
        <v>1.0</v>
      </c>
    </row>
    <row r="5070">
      <c r="A5070" s="988" t="s">
        <v>5598</v>
      </c>
      <c r="B5070" s="988">
        <v>2.0250403E7</v>
      </c>
      <c r="C5070" s="988" t="s">
        <v>5286</v>
      </c>
      <c r="D5070" s="988">
        <v>1.0</v>
      </c>
      <c r="E5070" s="988">
        <v>4.0</v>
      </c>
    </row>
    <row r="5071">
      <c r="A5071" s="988" t="s">
        <v>5598</v>
      </c>
      <c r="B5071" s="988">
        <v>2.0250403E7</v>
      </c>
      <c r="C5071" s="988" t="s">
        <v>164</v>
      </c>
      <c r="D5071" s="988">
        <v>1.0</v>
      </c>
      <c r="E5071" s="988">
        <v>1.0</v>
      </c>
    </row>
    <row r="5072">
      <c r="A5072" s="988" t="s">
        <v>5598</v>
      </c>
      <c r="B5072" s="988">
        <v>2.0250404E7</v>
      </c>
      <c r="C5072" s="988" t="s">
        <v>5286</v>
      </c>
      <c r="D5072" s="988">
        <v>1.0</v>
      </c>
      <c r="E5072" s="988">
        <v>3.0</v>
      </c>
    </row>
    <row r="5073">
      <c r="A5073" s="988" t="s">
        <v>5598</v>
      </c>
      <c r="B5073" s="988">
        <v>2.0250406E7</v>
      </c>
      <c r="C5073" s="988" t="s">
        <v>164</v>
      </c>
      <c r="D5073" s="988">
        <v>1.0</v>
      </c>
      <c r="E5073" s="988">
        <v>1.0</v>
      </c>
    </row>
    <row r="5074">
      <c r="A5074" s="988" t="s">
        <v>5598</v>
      </c>
      <c r="B5074" s="988">
        <v>2.025041E7</v>
      </c>
      <c r="C5074" s="988" t="s">
        <v>5286</v>
      </c>
      <c r="D5074" s="988">
        <v>1.0</v>
      </c>
      <c r="E5074" s="988">
        <v>2.0</v>
      </c>
    </row>
    <row r="5075">
      <c r="A5075" s="988" t="s">
        <v>5598</v>
      </c>
      <c r="B5075" s="988">
        <v>2.0250412E7</v>
      </c>
      <c r="C5075" s="988" t="s">
        <v>5286</v>
      </c>
      <c r="D5075" s="988">
        <v>1.0</v>
      </c>
      <c r="E5075" s="988">
        <v>1.0</v>
      </c>
    </row>
    <row r="5076">
      <c r="A5076" s="988" t="s">
        <v>5598</v>
      </c>
      <c r="B5076" s="988">
        <v>2.0250414E7</v>
      </c>
      <c r="C5076" s="988" t="s">
        <v>5286</v>
      </c>
      <c r="D5076" s="988">
        <v>1.0</v>
      </c>
      <c r="E5076" s="988">
        <v>1.0</v>
      </c>
    </row>
    <row r="5077">
      <c r="A5077" s="988" t="s">
        <v>5598</v>
      </c>
      <c r="B5077" s="988">
        <v>2.0250415E7</v>
      </c>
      <c r="C5077" s="988" t="s">
        <v>5286</v>
      </c>
      <c r="D5077" s="988">
        <v>1.0</v>
      </c>
      <c r="E5077" s="988">
        <v>5.0</v>
      </c>
    </row>
    <row r="5078">
      <c r="A5078" s="988" t="s">
        <v>5598</v>
      </c>
      <c r="B5078" s="988">
        <v>2.0250416E7</v>
      </c>
      <c r="C5078" s="988" t="s">
        <v>5286</v>
      </c>
      <c r="D5078" s="988">
        <v>1.0</v>
      </c>
      <c r="E5078" s="988">
        <v>2.0</v>
      </c>
    </row>
    <row r="5079">
      <c r="A5079" s="988" t="s">
        <v>5598</v>
      </c>
      <c r="B5079" s="988">
        <v>2.0250417E7</v>
      </c>
      <c r="C5079" s="988" t="s">
        <v>5286</v>
      </c>
      <c r="D5079" s="988">
        <v>1.0</v>
      </c>
      <c r="E5079" s="988">
        <v>3.0</v>
      </c>
    </row>
    <row r="5080">
      <c r="A5080" s="988" t="s">
        <v>5598</v>
      </c>
      <c r="B5080" s="988">
        <v>2.0250418E7</v>
      </c>
      <c r="C5080" s="988" t="s">
        <v>5286</v>
      </c>
      <c r="D5080" s="988">
        <v>1.0</v>
      </c>
      <c r="E5080" s="988">
        <v>1.0</v>
      </c>
    </row>
    <row r="5081">
      <c r="A5081" s="988" t="s">
        <v>5598</v>
      </c>
      <c r="B5081" s="988">
        <v>2.025042E7</v>
      </c>
      <c r="C5081" s="988" t="s">
        <v>5286</v>
      </c>
      <c r="D5081" s="988">
        <v>1.0</v>
      </c>
      <c r="E5081" s="988">
        <v>1.0</v>
      </c>
    </row>
    <row r="5082">
      <c r="A5082" s="988" t="s">
        <v>5598</v>
      </c>
      <c r="B5082" s="988">
        <v>2.0250422E7</v>
      </c>
      <c r="C5082" s="988" t="s">
        <v>5286</v>
      </c>
      <c r="D5082" s="988">
        <v>1.0</v>
      </c>
      <c r="E5082" s="988">
        <v>1.0</v>
      </c>
    </row>
    <row r="5083">
      <c r="A5083" s="988" t="s">
        <v>5598</v>
      </c>
      <c r="B5083" s="988">
        <v>2.0250423E7</v>
      </c>
      <c r="C5083" s="988" t="s">
        <v>5286</v>
      </c>
      <c r="D5083" s="988">
        <v>1.0</v>
      </c>
      <c r="E5083" s="988">
        <v>1.0</v>
      </c>
    </row>
    <row r="5084">
      <c r="A5084" s="988" t="s">
        <v>5598</v>
      </c>
      <c r="B5084" s="988">
        <v>2.0250424E7</v>
      </c>
      <c r="C5084" s="988" t="s">
        <v>5286</v>
      </c>
      <c r="D5084" s="988">
        <v>1.0</v>
      </c>
      <c r="E5084" s="988">
        <v>2.0</v>
      </c>
    </row>
    <row r="5085">
      <c r="A5085" s="988" t="s">
        <v>5598</v>
      </c>
      <c r="B5085" s="988">
        <v>2.0250425E7</v>
      </c>
      <c r="C5085" s="988" t="s">
        <v>5286</v>
      </c>
      <c r="D5085" s="988">
        <v>1.0</v>
      </c>
      <c r="E5085" s="988">
        <v>2.0</v>
      </c>
    </row>
    <row r="5086">
      <c r="A5086" s="988" t="s">
        <v>5598</v>
      </c>
      <c r="B5086" s="988">
        <v>2.0250429E7</v>
      </c>
      <c r="C5086" s="988" t="s">
        <v>5286</v>
      </c>
      <c r="D5086" s="988">
        <v>1.0</v>
      </c>
      <c r="E5086" s="988">
        <v>1.0</v>
      </c>
    </row>
    <row r="5087">
      <c r="A5087" s="988" t="s">
        <v>5598</v>
      </c>
      <c r="B5087" s="988">
        <v>2.025043E7</v>
      </c>
      <c r="C5087" s="988" t="s">
        <v>5286</v>
      </c>
      <c r="D5087" s="988">
        <v>1.0</v>
      </c>
      <c r="E5087" s="988">
        <v>1.0</v>
      </c>
    </row>
    <row r="5088">
      <c r="A5088" s="988" t="s">
        <v>5598</v>
      </c>
      <c r="B5088" s="988">
        <v>2.0250502E7</v>
      </c>
      <c r="C5088" s="988" t="s">
        <v>5286</v>
      </c>
      <c r="D5088" s="988">
        <v>1.0</v>
      </c>
      <c r="E5088" s="988">
        <v>1.0</v>
      </c>
    </row>
    <row r="5089">
      <c r="A5089" s="988" t="s">
        <v>5598</v>
      </c>
      <c r="B5089" s="988">
        <v>2.0250505E7</v>
      </c>
      <c r="C5089" s="988" t="s">
        <v>5286</v>
      </c>
      <c r="D5089" s="988">
        <v>1.0</v>
      </c>
      <c r="E5089" s="988">
        <v>1.0</v>
      </c>
    </row>
    <row r="5090">
      <c r="A5090" s="988" t="s">
        <v>5598</v>
      </c>
      <c r="B5090" s="988">
        <v>2.0250506E7</v>
      </c>
      <c r="C5090" s="988" t="s">
        <v>5286</v>
      </c>
      <c r="D5090" s="988">
        <v>1.0</v>
      </c>
      <c r="E5090" s="988">
        <v>1.0</v>
      </c>
    </row>
    <row r="5091">
      <c r="A5091" s="988" t="s">
        <v>5598</v>
      </c>
      <c r="B5091" s="988">
        <v>2.0250507E7</v>
      </c>
      <c r="C5091" s="988" t="s">
        <v>5218</v>
      </c>
      <c r="D5091" s="988">
        <v>1.0</v>
      </c>
      <c r="E5091" s="988">
        <v>1.0</v>
      </c>
    </row>
    <row r="5092">
      <c r="A5092" s="988" t="s">
        <v>5598</v>
      </c>
      <c r="B5092" s="988">
        <v>2.0250508E7</v>
      </c>
      <c r="C5092" s="988" t="s">
        <v>5286</v>
      </c>
      <c r="D5092" s="988">
        <v>1.0</v>
      </c>
      <c r="E5092" s="988">
        <v>3.0</v>
      </c>
    </row>
    <row r="5093">
      <c r="A5093" s="988" t="s">
        <v>5598</v>
      </c>
      <c r="B5093" s="988">
        <v>2.0250509E7</v>
      </c>
      <c r="C5093" s="988" t="s">
        <v>5286</v>
      </c>
      <c r="D5093" s="988">
        <v>1.0</v>
      </c>
      <c r="E5093" s="988">
        <v>1.0</v>
      </c>
    </row>
    <row r="5094">
      <c r="A5094" s="988" t="s">
        <v>5598</v>
      </c>
      <c r="B5094" s="988">
        <v>2.025051E7</v>
      </c>
      <c r="C5094" s="988" t="s">
        <v>5286</v>
      </c>
      <c r="D5094" s="988">
        <v>1.0</v>
      </c>
      <c r="E5094" s="988">
        <v>1.0</v>
      </c>
    </row>
    <row r="5095">
      <c r="A5095" s="988" t="s">
        <v>5598</v>
      </c>
      <c r="B5095" s="988">
        <v>2.0250512E7</v>
      </c>
      <c r="C5095" s="988" t="s">
        <v>5286</v>
      </c>
      <c r="D5095" s="988">
        <v>1.0</v>
      </c>
      <c r="E5095" s="988">
        <v>3.0</v>
      </c>
    </row>
    <row r="5096">
      <c r="A5096" s="988" t="s">
        <v>5598</v>
      </c>
      <c r="B5096" s="988">
        <v>2.0250513E7</v>
      </c>
      <c r="C5096" s="988" t="s">
        <v>5286</v>
      </c>
      <c r="D5096" s="988">
        <v>1.0</v>
      </c>
      <c r="E5096" s="988">
        <v>1.0</v>
      </c>
    </row>
    <row r="5097">
      <c r="A5097" s="988" t="s">
        <v>5598</v>
      </c>
      <c r="B5097" s="988">
        <v>2.0250515E7</v>
      </c>
      <c r="C5097" s="988" t="s">
        <v>5286</v>
      </c>
      <c r="D5097" s="988">
        <v>1.0</v>
      </c>
      <c r="E5097" s="988">
        <v>1.0</v>
      </c>
    </row>
    <row r="5098">
      <c r="A5098" s="988" t="s">
        <v>5598</v>
      </c>
      <c r="B5098" s="988">
        <v>2.0250517E7</v>
      </c>
      <c r="C5098" s="988" t="s">
        <v>5286</v>
      </c>
      <c r="D5098" s="988">
        <v>1.0</v>
      </c>
      <c r="E5098" s="988">
        <v>1.0</v>
      </c>
    </row>
    <row r="5099">
      <c r="A5099" s="988" t="s">
        <v>5598</v>
      </c>
      <c r="B5099" s="988">
        <v>2.025052E7</v>
      </c>
      <c r="C5099" s="988" t="s">
        <v>5286</v>
      </c>
      <c r="D5099" s="988">
        <v>1.0</v>
      </c>
      <c r="E5099" s="988">
        <v>1.0</v>
      </c>
    </row>
    <row r="5100">
      <c r="A5100" s="988" t="s">
        <v>5598</v>
      </c>
      <c r="B5100" s="988">
        <v>2.0250523E7</v>
      </c>
      <c r="C5100" s="988" t="s">
        <v>5286</v>
      </c>
      <c r="D5100" s="988">
        <v>1.0</v>
      </c>
      <c r="E5100" s="988">
        <v>1.0</v>
      </c>
    </row>
    <row r="5101">
      <c r="A5101" s="988" t="s">
        <v>5598</v>
      </c>
      <c r="B5101" s="988">
        <v>2.0250524E7</v>
      </c>
      <c r="C5101" s="988" t="s">
        <v>5286</v>
      </c>
      <c r="D5101" s="988">
        <v>1.0</v>
      </c>
      <c r="E5101" s="988">
        <v>1.0</v>
      </c>
    </row>
    <row r="5102">
      <c r="A5102" s="988" t="s">
        <v>5598</v>
      </c>
      <c r="B5102" s="988">
        <v>2.0250526E7</v>
      </c>
      <c r="C5102" s="988" t="s">
        <v>5286</v>
      </c>
      <c r="D5102" s="988">
        <v>1.0</v>
      </c>
      <c r="E5102" s="988">
        <v>1.0</v>
      </c>
    </row>
    <row r="5103">
      <c r="A5103" s="988" t="s">
        <v>5598</v>
      </c>
      <c r="B5103" s="988">
        <v>2.0250526E7</v>
      </c>
      <c r="C5103" s="988" t="s">
        <v>164</v>
      </c>
      <c r="D5103" s="988">
        <v>1.0</v>
      </c>
      <c r="E5103" s="988">
        <v>1.0</v>
      </c>
    </row>
    <row r="5104">
      <c r="A5104" s="988" t="s">
        <v>5598</v>
      </c>
      <c r="B5104" s="988">
        <v>2.0250527E7</v>
      </c>
      <c r="C5104" s="988" t="s">
        <v>5286</v>
      </c>
      <c r="D5104" s="988">
        <v>1.0</v>
      </c>
      <c r="E5104" s="988">
        <v>1.0</v>
      </c>
    </row>
    <row r="5105">
      <c r="A5105" s="988" t="s">
        <v>5598</v>
      </c>
      <c r="B5105" s="988">
        <v>2.0250528E7</v>
      </c>
      <c r="C5105" s="1063" t="s">
        <v>5182</v>
      </c>
      <c r="D5105" s="988">
        <v>1.0</v>
      </c>
      <c r="E5105" s="988">
        <v>1.0</v>
      </c>
    </row>
    <row r="5106">
      <c r="A5106" s="988" t="s">
        <v>5598</v>
      </c>
      <c r="B5106" s="988">
        <v>2.0250529E7</v>
      </c>
      <c r="C5106" s="988" t="s">
        <v>5286</v>
      </c>
      <c r="D5106" s="988">
        <v>1.0</v>
      </c>
      <c r="E5106" s="988">
        <v>2.0</v>
      </c>
    </row>
    <row r="5107">
      <c r="A5107" s="988" t="s">
        <v>5598</v>
      </c>
      <c r="B5107" s="988">
        <v>2.025053E7</v>
      </c>
      <c r="C5107" s="988" t="s">
        <v>5218</v>
      </c>
      <c r="D5107" s="988">
        <v>1.0</v>
      </c>
      <c r="E5107" s="988">
        <v>1.0</v>
      </c>
    </row>
    <row r="5108">
      <c r="A5108" s="988" t="s">
        <v>5598</v>
      </c>
      <c r="B5108" s="988">
        <v>2.0250531E7</v>
      </c>
      <c r="C5108" s="988" t="s">
        <v>5286</v>
      </c>
      <c r="D5108" s="988">
        <v>1.0</v>
      </c>
      <c r="E5108" s="988">
        <v>1.0</v>
      </c>
    </row>
    <row r="5109">
      <c r="A5109" s="988" t="s">
        <v>5598</v>
      </c>
      <c r="B5109" s="988">
        <v>2.0250602E7</v>
      </c>
      <c r="C5109" s="988" t="s">
        <v>5286</v>
      </c>
      <c r="D5109" s="988">
        <v>1.0</v>
      </c>
      <c r="E5109" s="988">
        <v>2.0</v>
      </c>
    </row>
    <row r="5110">
      <c r="A5110" s="988" t="s">
        <v>5598</v>
      </c>
      <c r="B5110" s="988">
        <v>2.0250603E7</v>
      </c>
      <c r="C5110" s="988" t="s">
        <v>5286</v>
      </c>
      <c r="D5110" s="988">
        <v>1.0</v>
      </c>
      <c r="E5110" s="988">
        <v>1.0</v>
      </c>
    </row>
    <row r="5111">
      <c r="A5111" s="988" t="s">
        <v>5598</v>
      </c>
      <c r="B5111" s="988">
        <v>2.0250603E7</v>
      </c>
      <c r="C5111" s="988" t="s">
        <v>164</v>
      </c>
      <c r="D5111" s="988">
        <v>1.0</v>
      </c>
      <c r="E5111" s="988">
        <v>1.0</v>
      </c>
    </row>
    <row r="5112">
      <c r="A5112" s="988" t="s">
        <v>5598</v>
      </c>
      <c r="B5112" s="988">
        <v>2.0250604E7</v>
      </c>
      <c r="C5112" s="988" t="s">
        <v>5286</v>
      </c>
      <c r="D5112" s="988">
        <v>1.0</v>
      </c>
      <c r="E5112" s="988">
        <v>4.0</v>
      </c>
    </row>
    <row r="5113">
      <c r="A5113" s="988" t="s">
        <v>5598</v>
      </c>
      <c r="B5113" s="988">
        <v>2.0250605E7</v>
      </c>
      <c r="C5113" s="988" t="s">
        <v>5286</v>
      </c>
      <c r="D5113" s="988">
        <v>1.0</v>
      </c>
      <c r="E5113" s="988">
        <v>4.0</v>
      </c>
    </row>
    <row r="5114">
      <c r="A5114" s="988" t="s">
        <v>5598</v>
      </c>
      <c r="B5114" s="988">
        <v>2.0250605E7</v>
      </c>
      <c r="C5114" s="1063" t="s">
        <v>5312</v>
      </c>
      <c r="D5114" s="988">
        <v>1.0</v>
      </c>
      <c r="E5114" s="988">
        <v>1.0</v>
      </c>
    </row>
    <row r="5115">
      <c r="A5115" s="988" t="s">
        <v>5598</v>
      </c>
      <c r="B5115" s="988">
        <v>2.0250606E7</v>
      </c>
      <c r="C5115" s="988" t="s">
        <v>5286</v>
      </c>
      <c r="D5115" s="988">
        <v>1.0</v>
      </c>
      <c r="E5115" s="988">
        <v>1.0</v>
      </c>
    </row>
    <row r="5116">
      <c r="A5116" s="988" t="s">
        <v>5598</v>
      </c>
      <c r="B5116" s="988">
        <v>2.0250607E7</v>
      </c>
      <c r="C5116" s="988" t="s">
        <v>5286</v>
      </c>
      <c r="D5116" s="988">
        <v>1.0</v>
      </c>
      <c r="E5116" s="988">
        <v>2.0</v>
      </c>
    </row>
    <row r="5117">
      <c r="A5117" s="988" t="s">
        <v>5598</v>
      </c>
      <c r="B5117" s="988">
        <v>2.0250609E7</v>
      </c>
      <c r="C5117" s="988" t="s">
        <v>5286</v>
      </c>
      <c r="D5117" s="988">
        <v>1.0</v>
      </c>
      <c r="E5117" s="988">
        <v>3.0</v>
      </c>
    </row>
    <row r="5118">
      <c r="A5118" s="988" t="s">
        <v>5598</v>
      </c>
      <c r="B5118" s="988">
        <v>2.025061E7</v>
      </c>
      <c r="C5118" s="988" t="s">
        <v>5286</v>
      </c>
      <c r="D5118" s="988">
        <v>1.0</v>
      </c>
      <c r="E5118" s="988">
        <v>1.0</v>
      </c>
    </row>
    <row r="5119">
      <c r="A5119" s="988" t="s">
        <v>5598</v>
      </c>
      <c r="B5119" s="988">
        <v>2.0250613E7</v>
      </c>
      <c r="C5119" s="988" t="s">
        <v>5286</v>
      </c>
      <c r="D5119" s="988">
        <v>1.0</v>
      </c>
      <c r="E5119" s="988">
        <v>2.0</v>
      </c>
    </row>
    <row r="5120">
      <c r="A5120" s="988" t="s">
        <v>5598</v>
      </c>
      <c r="B5120" s="988">
        <v>2.0250616E7</v>
      </c>
      <c r="C5120" s="988" t="s">
        <v>5286</v>
      </c>
      <c r="D5120" s="988">
        <v>1.0</v>
      </c>
      <c r="E5120" s="988">
        <v>1.0</v>
      </c>
    </row>
    <row r="5121">
      <c r="A5121" s="988" t="s">
        <v>5598</v>
      </c>
      <c r="B5121" s="988">
        <v>2.0250617E7</v>
      </c>
      <c r="C5121" s="988" t="s">
        <v>5286</v>
      </c>
      <c r="D5121" s="988">
        <v>1.0</v>
      </c>
      <c r="E5121" s="988">
        <v>1.0</v>
      </c>
    </row>
    <row r="5122">
      <c r="A5122" s="988" t="s">
        <v>5598</v>
      </c>
      <c r="B5122" s="988">
        <v>2.0250618E7</v>
      </c>
      <c r="C5122" s="988" t="s">
        <v>5286</v>
      </c>
      <c r="D5122" s="988">
        <v>1.0</v>
      </c>
      <c r="E5122" s="988">
        <v>2.0</v>
      </c>
    </row>
    <row r="5123">
      <c r="A5123" s="988" t="s">
        <v>5598</v>
      </c>
      <c r="B5123" s="988">
        <v>2.0250619E7</v>
      </c>
      <c r="C5123" s="988" t="s">
        <v>164</v>
      </c>
      <c r="D5123" s="988">
        <v>1.0</v>
      </c>
      <c r="E5123" s="988">
        <v>1.0</v>
      </c>
    </row>
    <row r="5124">
      <c r="A5124" s="988" t="s">
        <v>5598</v>
      </c>
      <c r="B5124" s="988">
        <v>2.025062E7</v>
      </c>
      <c r="C5124" s="988" t="s">
        <v>5286</v>
      </c>
      <c r="D5124" s="988">
        <v>1.0</v>
      </c>
      <c r="E5124" s="988">
        <v>3.0</v>
      </c>
    </row>
    <row r="5125">
      <c r="A5125" s="988" t="s">
        <v>5598</v>
      </c>
      <c r="B5125" s="988">
        <v>2.0250622E7</v>
      </c>
      <c r="C5125" s="988" t="s">
        <v>5286</v>
      </c>
      <c r="D5125" s="988">
        <v>1.0</v>
      </c>
      <c r="E5125" s="988">
        <v>2.0</v>
      </c>
    </row>
    <row r="5126">
      <c r="A5126" s="988" t="s">
        <v>5598</v>
      </c>
      <c r="B5126" s="988">
        <v>2.0250624E7</v>
      </c>
      <c r="C5126" s="988" t="s">
        <v>5286</v>
      </c>
      <c r="D5126" s="988">
        <v>1.0</v>
      </c>
      <c r="E5126" s="988">
        <v>1.0</v>
      </c>
    </row>
    <row r="5127">
      <c r="A5127" s="988" t="s">
        <v>5598</v>
      </c>
      <c r="B5127" s="988">
        <v>2.0250624E7</v>
      </c>
      <c r="C5127" s="988" t="s">
        <v>5218</v>
      </c>
      <c r="D5127" s="988">
        <v>1.0</v>
      </c>
      <c r="E5127" s="988">
        <v>1.0</v>
      </c>
    </row>
    <row r="5128">
      <c r="A5128" s="988" t="s">
        <v>5598</v>
      </c>
      <c r="B5128" s="988">
        <v>2.0250625E7</v>
      </c>
      <c r="C5128" s="988" t="s">
        <v>5286</v>
      </c>
      <c r="D5128" s="988">
        <v>1.0</v>
      </c>
      <c r="E5128" s="988">
        <v>5.0</v>
      </c>
    </row>
    <row r="5129">
      <c r="A5129" s="988" t="s">
        <v>5598</v>
      </c>
      <c r="B5129" s="988">
        <v>2.0250627E7</v>
      </c>
      <c r="C5129" s="988" t="s">
        <v>5286</v>
      </c>
      <c r="D5129" s="988">
        <v>1.0</v>
      </c>
      <c r="E5129" s="988">
        <v>4.0</v>
      </c>
    </row>
    <row r="5130">
      <c r="A5130" s="988" t="s">
        <v>5598</v>
      </c>
      <c r="B5130" s="988">
        <v>2.0250628E7</v>
      </c>
      <c r="C5130" s="988" t="s">
        <v>5286</v>
      </c>
      <c r="D5130" s="988">
        <v>1.0</v>
      </c>
      <c r="E5130" s="988">
        <v>2.0</v>
      </c>
    </row>
    <row r="5131">
      <c r="A5131" s="988" t="s">
        <v>5598</v>
      </c>
      <c r="B5131" s="988">
        <v>2.0250629E7</v>
      </c>
      <c r="C5131" s="988" t="s">
        <v>5286</v>
      </c>
      <c r="D5131" s="988">
        <v>1.0</v>
      </c>
      <c r="E5131" s="988">
        <v>1.0</v>
      </c>
    </row>
    <row r="5132">
      <c r="A5132" s="988" t="s">
        <v>5598</v>
      </c>
      <c r="B5132" s="988">
        <v>2.025063E7</v>
      </c>
      <c r="C5132" s="988" t="s">
        <v>5286</v>
      </c>
      <c r="D5132" s="988">
        <v>1.0</v>
      </c>
      <c r="E5132" s="988">
        <v>4.0</v>
      </c>
    </row>
    <row r="5133">
      <c r="A5133" s="988" t="s">
        <v>5598</v>
      </c>
      <c r="B5133" s="988">
        <v>2.0250701E7</v>
      </c>
      <c r="C5133" s="988" t="s">
        <v>5286</v>
      </c>
      <c r="D5133" s="988">
        <v>1.0</v>
      </c>
      <c r="E5133" s="988">
        <v>2.0</v>
      </c>
    </row>
    <row r="5134">
      <c r="A5134" s="988" t="s">
        <v>5598</v>
      </c>
      <c r="B5134" s="988">
        <v>2.0250701E7</v>
      </c>
      <c r="C5134" s="988" t="s">
        <v>164</v>
      </c>
      <c r="D5134" s="988">
        <v>1.0</v>
      </c>
      <c r="E5134" s="988">
        <v>1.0</v>
      </c>
    </row>
    <row r="5135">
      <c r="A5135" s="988" t="s">
        <v>5598</v>
      </c>
      <c r="B5135" s="988">
        <v>2.0250702E7</v>
      </c>
      <c r="C5135" s="988" t="s">
        <v>5286</v>
      </c>
      <c r="D5135" s="988">
        <v>1.0</v>
      </c>
      <c r="E5135" s="988">
        <v>7.0</v>
      </c>
    </row>
    <row r="5136">
      <c r="A5136" s="988" t="s">
        <v>5598</v>
      </c>
      <c r="B5136" s="988">
        <v>2.0250702E7</v>
      </c>
      <c r="C5136" s="988" t="s">
        <v>5218</v>
      </c>
      <c r="D5136" s="988">
        <v>1.0</v>
      </c>
      <c r="E5136" s="988">
        <v>3.0</v>
      </c>
    </row>
    <row r="5137">
      <c r="A5137" s="988" t="s">
        <v>5598</v>
      </c>
      <c r="B5137" s="988">
        <v>2.0250703E7</v>
      </c>
      <c r="C5137" s="988" t="s">
        <v>5286</v>
      </c>
      <c r="D5137" s="988">
        <v>1.0</v>
      </c>
      <c r="E5137" s="988">
        <v>3.0</v>
      </c>
    </row>
    <row r="5138">
      <c r="A5138" s="988" t="s">
        <v>5598</v>
      </c>
      <c r="B5138" s="988">
        <v>2.0250704E7</v>
      </c>
      <c r="C5138" s="988" t="s">
        <v>5286</v>
      </c>
      <c r="D5138" s="988">
        <v>1.0</v>
      </c>
      <c r="E5138" s="988">
        <v>6.0</v>
      </c>
    </row>
    <row r="5139">
      <c r="A5139" s="988" t="s">
        <v>5598</v>
      </c>
      <c r="B5139" s="988">
        <v>2.0250705E7</v>
      </c>
      <c r="C5139" s="988" t="s">
        <v>5286</v>
      </c>
      <c r="D5139" s="988">
        <v>1.0</v>
      </c>
      <c r="E5139" s="988">
        <v>1.0</v>
      </c>
    </row>
    <row r="5140">
      <c r="A5140" s="988" t="s">
        <v>5598</v>
      </c>
      <c r="B5140" s="988">
        <v>2.0250707E7</v>
      </c>
      <c r="C5140" s="988" t="s">
        <v>5286</v>
      </c>
      <c r="D5140" s="988">
        <v>1.0</v>
      </c>
      <c r="E5140" s="988">
        <v>4.0</v>
      </c>
    </row>
    <row r="5141">
      <c r="A5141" s="988" t="s">
        <v>5598</v>
      </c>
      <c r="B5141" s="988">
        <v>2.0250709E7</v>
      </c>
      <c r="C5141" s="988" t="s">
        <v>5286</v>
      </c>
      <c r="D5141" s="988">
        <v>1.0</v>
      </c>
      <c r="E5141" s="988">
        <v>5.0</v>
      </c>
    </row>
    <row r="5142">
      <c r="A5142" s="988" t="s">
        <v>5598</v>
      </c>
      <c r="B5142" s="988">
        <v>2.025071E7</v>
      </c>
      <c r="C5142" s="988" t="s">
        <v>5286</v>
      </c>
      <c r="D5142" s="988">
        <v>1.0</v>
      </c>
      <c r="E5142" s="988">
        <v>2.0</v>
      </c>
    </row>
    <row r="5143">
      <c r="A5143" s="988" t="s">
        <v>5598</v>
      </c>
      <c r="B5143" s="988">
        <v>2.0250711E7</v>
      </c>
      <c r="C5143" s="988" t="s">
        <v>5286</v>
      </c>
      <c r="D5143" s="988">
        <v>1.0</v>
      </c>
      <c r="E5143" s="988">
        <v>2.0</v>
      </c>
    </row>
    <row r="5144">
      <c r="A5144" s="988" t="s">
        <v>5598</v>
      </c>
      <c r="B5144" s="988">
        <v>2.0250712E7</v>
      </c>
      <c r="C5144" s="988" t="s">
        <v>5286</v>
      </c>
      <c r="D5144" s="988">
        <v>1.0</v>
      </c>
      <c r="E5144" s="988">
        <v>2.0</v>
      </c>
    </row>
    <row r="5145">
      <c r="A5145" s="988" t="s">
        <v>5598</v>
      </c>
      <c r="B5145" s="988">
        <v>2.0250713E7</v>
      </c>
      <c r="C5145" s="988" t="s">
        <v>5286</v>
      </c>
      <c r="D5145" s="988">
        <v>1.0</v>
      </c>
      <c r="E5145" s="988">
        <v>1.0</v>
      </c>
    </row>
    <row r="5146">
      <c r="A5146" s="988" t="s">
        <v>5598</v>
      </c>
      <c r="B5146" s="988">
        <v>2.0250715E7</v>
      </c>
      <c r="C5146" s="988" t="s">
        <v>164</v>
      </c>
      <c r="D5146" s="988">
        <v>1.0</v>
      </c>
      <c r="E5146" s="988">
        <v>1.0</v>
      </c>
    </row>
    <row r="5147">
      <c r="A5147" s="988" t="s">
        <v>5599</v>
      </c>
      <c r="B5147" s="988">
        <v>2.0250114E7</v>
      </c>
      <c r="C5147" s="988" t="s">
        <v>5286</v>
      </c>
      <c r="D5147" s="988">
        <v>1.0</v>
      </c>
      <c r="E5147" s="988">
        <v>1.0</v>
      </c>
    </row>
    <row r="5148">
      <c r="A5148" s="988" t="s">
        <v>5599</v>
      </c>
      <c r="B5148" s="988">
        <v>2.0250115E7</v>
      </c>
      <c r="C5148" s="988" t="s">
        <v>5218</v>
      </c>
      <c r="D5148" s="988">
        <v>1.0</v>
      </c>
      <c r="E5148" s="988">
        <v>1.0</v>
      </c>
    </row>
    <row r="5149">
      <c r="A5149" s="988" t="s">
        <v>5600</v>
      </c>
      <c r="B5149" s="988">
        <v>2.0250109E7</v>
      </c>
      <c r="C5149" s="988" t="s">
        <v>5286</v>
      </c>
      <c r="D5149" s="988">
        <v>1.0</v>
      </c>
      <c r="E5149" s="988">
        <v>1.0</v>
      </c>
    </row>
    <row r="5150">
      <c r="A5150" s="988" t="s">
        <v>5600</v>
      </c>
      <c r="B5150" s="988">
        <v>2.0250117E7</v>
      </c>
      <c r="C5150" s="988" t="s">
        <v>164</v>
      </c>
      <c r="D5150" s="988">
        <v>1.0</v>
      </c>
      <c r="E5150" s="988">
        <v>1.0</v>
      </c>
    </row>
    <row r="5151">
      <c r="A5151" s="988" t="s">
        <v>5601</v>
      </c>
      <c r="B5151" s="988">
        <v>2.0250101E7</v>
      </c>
      <c r="C5151" s="988" t="s">
        <v>5286</v>
      </c>
      <c r="D5151" s="988">
        <v>1.0</v>
      </c>
      <c r="E5151" s="988">
        <v>2.0</v>
      </c>
    </row>
    <row r="5152">
      <c r="A5152" s="988" t="s">
        <v>5601</v>
      </c>
      <c r="B5152" s="988">
        <v>2.0250101E7</v>
      </c>
      <c r="C5152" s="988" t="s">
        <v>5218</v>
      </c>
      <c r="D5152" s="988">
        <v>1.0</v>
      </c>
      <c r="E5152" s="988">
        <v>1.0</v>
      </c>
    </row>
    <row r="5153">
      <c r="A5153" s="988" t="s">
        <v>5601</v>
      </c>
      <c r="B5153" s="988">
        <v>2.0250102E7</v>
      </c>
      <c r="C5153" s="1063" t="s">
        <v>5182</v>
      </c>
      <c r="D5153" s="988">
        <v>1.0</v>
      </c>
      <c r="E5153" s="988">
        <v>1.0</v>
      </c>
    </row>
    <row r="5154">
      <c r="A5154" s="988" t="s">
        <v>5601</v>
      </c>
      <c r="B5154" s="988">
        <v>2.0250102E7</v>
      </c>
      <c r="C5154" s="988" t="s">
        <v>5218</v>
      </c>
      <c r="D5154" s="988">
        <v>1.0</v>
      </c>
      <c r="E5154" s="988">
        <v>2.0</v>
      </c>
    </row>
    <row r="5155">
      <c r="A5155" s="988" t="s">
        <v>5601</v>
      </c>
      <c r="B5155" s="988">
        <v>2.0250104E7</v>
      </c>
      <c r="C5155" s="988" t="s">
        <v>5286</v>
      </c>
      <c r="D5155" s="988">
        <v>1.0</v>
      </c>
      <c r="E5155" s="988">
        <v>1.0</v>
      </c>
    </row>
    <row r="5156">
      <c r="A5156" s="988" t="s">
        <v>5601</v>
      </c>
      <c r="B5156" s="988">
        <v>2.0250107E7</v>
      </c>
      <c r="C5156" s="988" t="s">
        <v>5286</v>
      </c>
      <c r="D5156" s="988">
        <v>1.0</v>
      </c>
      <c r="E5156" s="988">
        <v>2.0</v>
      </c>
    </row>
    <row r="5157">
      <c r="A5157" s="988" t="s">
        <v>5601</v>
      </c>
      <c r="B5157" s="988">
        <v>2.0250107E7</v>
      </c>
      <c r="C5157" s="988" t="s">
        <v>164</v>
      </c>
      <c r="D5157" s="988">
        <v>1.0</v>
      </c>
      <c r="E5157" s="988">
        <v>1.0</v>
      </c>
    </row>
    <row r="5158">
      <c r="A5158" s="988" t="s">
        <v>5601</v>
      </c>
      <c r="B5158" s="988">
        <v>2.0250108E7</v>
      </c>
      <c r="C5158" s="988" t="s">
        <v>5286</v>
      </c>
      <c r="D5158" s="988">
        <v>1.0</v>
      </c>
      <c r="E5158" s="988">
        <v>4.0</v>
      </c>
    </row>
    <row r="5159">
      <c r="A5159" s="988" t="s">
        <v>5601</v>
      </c>
      <c r="B5159" s="988">
        <v>2.025011E7</v>
      </c>
      <c r="C5159" s="988" t="s">
        <v>5286</v>
      </c>
      <c r="D5159" s="988">
        <v>1.0</v>
      </c>
      <c r="E5159" s="988">
        <v>3.0</v>
      </c>
    </row>
    <row r="5160">
      <c r="A5160" s="988" t="s">
        <v>5601</v>
      </c>
      <c r="B5160" s="988">
        <v>2.025011E7</v>
      </c>
      <c r="C5160" s="1063" t="s">
        <v>5245</v>
      </c>
      <c r="D5160" s="988">
        <v>1.0</v>
      </c>
      <c r="E5160" s="988">
        <v>1.0</v>
      </c>
    </row>
    <row r="5161">
      <c r="A5161" s="988" t="s">
        <v>5601</v>
      </c>
      <c r="B5161" s="988">
        <v>2.025011E7</v>
      </c>
      <c r="C5161" s="988" t="s">
        <v>5218</v>
      </c>
      <c r="D5161" s="988">
        <v>1.0</v>
      </c>
      <c r="E5161" s="988">
        <v>1.0</v>
      </c>
    </row>
    <row r="5162">
      <c r="A5162" s="988" t="s">
        <v>5601</v>
      </c>
      <c r="B5162" s="988">
        <v>2.0250111E7</v>
      </c>
      <c r="C5162" s="988" t="s">
        <v>5286</v>
      </c>
      <c r="D5162" s="988">
        <v>1.0</v>
      </c>
      <c r="E5162" s="988">
        <v>1.0</v>
      </c>
    </row>
    <row r="5163">
      <c r="A5163" s="988" t="s">
        <v>5601</v>
      </c>
      <c r="B5163" s="988">
        <v>2.0250113E7</v>
      </c>
      <c r="C5163" s="988" t="s">
        <v>5286</v>
      </c>
      <c r="D5163" s="988">
        <v>1.0</v>
      </c>
      <c r="E5163" s="988">
        <v>1.0</v>
      </c>
    </row>
    <row r="5164">
      <c r="A5164" s="988" t="s">
        <v>5601</v>
      </c>
      <c r="B5164" s="988">
        <v>2.0250113E7</v>
      </c>
      <c r="C5164" s="1063" t="s">
        <v>5178</v>
      </c>
      <c r="D5164" s="988">
        <v>1.0</v>
      </c>
      <c r="E5164" s="988">
        <v>1.0</v>
      </c>
    </row>
    <row r="5165">
      <c r="A5165" s="988" t="s">
        <v>5601</v>
      </c>
      <c r="B5165" s="988">
        <v>2.0250114E7</v>
      </c>
      <c r="C5165" s="988" t="s">
        <v>5286</v>
      </c>
      <c r="D5165" s="988">
        <v>1.0</v>
      </c>
      <c r="E5165" s="988">
        <v>2.0</v>
      </c>
    </row>
    <row r="5166">
      <c r="A5166" s="988" t="s">
        <v>5601</v>
      </c>
      <c r="B5166" s="988">
        <v>2.0250115E7</v>
      </c>
      <c r="C5166" s="988" t="s">
        <v>5286</v>
      </c>
      <c r="D5166" s="988">
        <v>1.0</v>
      </c>
      <c r="E5166" s="988">
        <v>4.0</v>
      </c>
    </row>
    <row r="5167">
      <c r="A5167" s="988" t="s">
        <v>5601</v>
      </c>
      <c r="B5167" s="988">
        <v>2.0250117E7</v>
      </c>
      <c r="C5167" s="988" t="s">
        <v>5286</v>
      </c>
      <c r="D5167" s="988">
        <v>1.0</v>
      </c>
      <c r="E5167" s="988">
        <v>3.0</v>
      </c>
    </row>
    <row r="5168">
      <c r="A5168" s="988" t="s">
        <v>5601</v>
      </c>
      <c r="B5168" s="988">
        <v>2.0250117E7</v>
      </c>
      <c r="C5168" s="988" t="s">
        <v>164</v>
      </c>
      <c r="D5168" s="988">
        <v>1.0</v>
      </c>
      <c r="E5168" s="988">
        <v>1.0</v>
      </c>
    </row>
    <row r="5169">
      <c r="A5169" s="988" t="s">
        <v>5601</v>
      </c>
      <c r="B5169" s="988">
        <v>2.0250119E7</v>
      </c>
      <c r="C5169" s="988" t="s">
        <v>5286</v>
      </c>
      <c r="D5169" s="988">
        <v>1.0</v>
      </c>
      <c r="E5169" s="988">
        <v>1.0</v>
      </c>
    </row>
    <row r="5170">
      <c r="A5170" s="988" t="s">
        <v>5601</v>
      </c>
      <c r="B5170" s="988">
        <v>2.025012E7</v>
      </c>
      <c r="C5170" s="988" t="s">
        <v>5286</v>
      </c>
      <c r="D5170" s="988">
        <v>1.0</v>
      </c>
      <c r="E5170" s="988">
        <v>1.0</v>
      </c>
    </row>
    <row r="5171">
      <c r="A5171" s="988" t="s">
        <v>5601</v>
      </c>
      <c r="B5171" s="988">
        <v>2.025012E7</v>
      </c>
      <c r="C5171" s="988" t="s">
        <v>5218</v>
      </c>
      <c r="D5171" s="988">
        <v>1.0</v>
      </c>
      <c r="E5171" s="988">
        <v>1.0</v>
      </c>
    </row>
    <row r="5172">
      <c r="A5172" s="988" t="s">
        <v>5601</v>
      </c>
      <c r="B5172" s="988">
        <v>2.0250121E7</v>
      </c>
      <c r="C5172" s="988" t="s">
        <v>5286</v>
      </c>
      <c r="D5172" s="988">
        <v>1.0</v>
      </c>
      <c r="E5172" s="988">
        <v>4.0</v>
      </c>
    </row>
    <row r="5173">
      <c r="A5173" s="988" t="s">
        <v>5601</v>
      </c>
      <c r="B5173" s="988">
        <v>2.0250121E7</v>
      </c>
      <c r="C5173" s="988" t="s">
        <v>5218</v>
      </c>
      <c r="D5173" s="988">
        <v>1.0</v>
      </c>
      <c r="E5173" s="988">
        <v>1.0</v>
      </c>
    </row>
    <row r="5174">
      <c r="A5174" s="988" t="s">
        <v>5601</v>
      </c>
      <c r="B5174" s="988">
        <v>2.0250122E7</v>
      </c>
      <c r="C5174" s="988" t="s">
        <v>5286</v>
      </c>
      <c r="D5174" s="988">
        <v>1.0</v>
      </c>
      <c r="E5174" s="988">
        <v>2.0</v>
      </c>
    </row>
    <row r="5175">
      <c r="A5175" s="988" t="s">
        <v>5601</v>
      </c>
      <c r="B5175" s="988">
        <v>2.0250123E7</v>
      </c>
      <c r="C5175" s="988" t="s">
        <v>5286</v>
      </c>
      <c r="D5175" s="988">
        <v>1.0</v>
      </c>
      <c r="E5175" s="988">
        <v>3.0</v>
      </c>
    </row>
    <row r="5176">
      <c r="A5176" s="988" t="s">
        <v>5601</v>
      </c>
      <c r="B5176" s="988">
        <v>2.0250124E7</v>
      </c>
      <c r="C5176" s="988" t="s">
        <v>5286</v>
      </c>
      <c r="D5176" s="988">
        <v>1.0</v>
      </c>
      <c r="E5176" s="988">
        <v>5.0</v>
      </c>
    </row>
    <row r="5177">
      <c r="A5177" s="988" t="s">
        <v>5601</v>
      </c>
      <c r="B5177" s="988">
        <v>2.0250124E7</v>
      </c>
      <c r="C5177" s="988" t="s">
        <v>5218</v>
      </c>
      <c r="D5177" s="988">
        <v>1.0</v>
      </c>
      <c r="E5177" s="988">
        <v>1.0</v>
      </c>
    </row>
    <row r="5178">
      <c r="A5178" s="988" t="s">
        <v>5601</v>
      </c>
      <c r="B5178" s="988">
        <v>2.0250125E7</v>
      </c>
      <c r="C5178" s="988" t="s">
        <v>5286</v>
      </c>
      <c r="D5178" s="988">
        <v>1.0</v>
      </c>
      <c r="E5178" s="988">
        <v>1.0</v>
      </c>
    </row>
    <row r="5179">
      <c r="A5179" s="988" t="s">
        <v>5601</v>
      </c>
      <c r="B5179" s="988">
        <v>2.0250127E7</v>
      </c>
      <c r="C5179" s="988" t="s">
        <v>5286</v>
      </c>
      <c r="D5179" s="988">
        <v>1.0</v>
      </c>
      <c r="E5179" s="988">
        <v>4.0</v>
      </c>
    </row>
    <row r="5180">
      <c r="A5180" s="988" t="s">
        <v>5601</v>
      </c>
      <c r="B5180" s="988">
        <v>2.0250128E7</v>
      </c>
      <c r="C5180" s="988" t="s">
        <v>5286</v>
      </c>
      <c r="D5180" s="988">
        <v>1.0</v>
      </c>
      <c r="E5180" s="988">
        <v>5.0</v>
      </c>
    </row>
    <row r="5181">
      <c r="A5181" s="988" t="s">
        <v>5601</v>
      </c>
      <c r="B5181" s="988">
        <v>2.0250129E7</v>
      </c>
      <c r="C5181" s="1063" t="s">
        <v>5602</v>
      </c>
      <c r="D5181" s="988">
        <v>1.0</v>
      </c>
      <c r="E5181" s="988">
        <v>1.0</v>
      </c>
    </row>
    <row r="5182">
      <c r="A5182" s="988" t="s">
        <v>5601</v>
      </c>
      <c r="B5182" s="988">
        <v>2.025013E7</v>
      </c>
      <c r="C5182" s="988" t="s">
        <v>5286</v>
      </c>
      <c r="D5182" s="988">
        <v>1.0</v>
      </c>
      <c r="E5182" s="988">
        <v>7.0</v>
      </c>
    </row>
    <row r="5183">
      <c r="A5183" s="988" t="s">
        <v>5601</v>
      </c>
      <c r="B5183" s="988">
        <v>2.0250131E7</v>
      </c>
      <c r="C5183" s="988" t="s">
        <v>5286</v>
      </c>
      <c r="D5183" s="988">
        <v>1.0</v>
      </c>
      <c r="E5183" s="988">
        <v>5.0</v>
      </c>
    </row>
    <row r="5184">
      <c r="A5184" s="988" t="s">
        <v>5601</v>
      </c>
      <c r="B5184" s="988">
        <v>2.0250202E7</v>
      </c>
      <c r="C5184" s="988" t="s">
        <v>5286</v>
      </c>
      <c r="D5184" s="988">
        <v>1.0</v>
      </c>
      <c r="E5184" s="988">
        <v>1.0</v>
      </c>
    </row>
    <row r="5185">
      <c r="A5185" s="988" t="s">
        <v>5601</v>
      </c>
      <c r="B5185" s="988">
        <v>2.0250202E7</v>
      </c>
      <c r="C5185" s="1063" t="s">
        <v>5216</v>
      </c>
      <c r="D5185" s="988">
        <v>1.0</v>
      </c>
      <c r="E5185" s="988">
        <v>1.0</v>
      </c>
    </row>
    <row r="5186">
      <c r="A5186" s="988" t="s">
        <v>5601</v>
      </c>
      <c r="B5186" s="988">
        <v>2.0250203E7</v>
      </c>
      <c r="C5186" s="988" t="s">
        <v>5286</v>
      </c>
      <c r="D5186" s="988">
        <v>1.0</v>
      </c>
      <c r="E5186" s="988">
        <v>2.0</v>
      </c>
    </row>
    <row r="5187">
      <c r="A5187" s="988" t="s">
        <v>5601</v>
      </c>
      <c r="B5187" s="988">
        <v>2.0250204E7</v>
      </c>
      <c r="C5187" s="988" t="s">
        <v>5286</v>
      </c>
      <c r="D5187" s="988">
        <v>1.0</v>
      </c>
      <c r="E5187" s="988">
        <v>3.0</v>
      </c>
    </row>
    <row r="5188">
      <c r="A5188" s="988" t="s">
        <v>5601</v>
      </c>
      <c r="B5188" s="988">
        <v>2.0250205E7</v>
      </c>
      <c r="C5188" s="988" t="s">
        <v>5286</v>
      </c>
      <c r="D5188" s="988">
        <v>1.0</v>
      </c>
      <c r="E5188" s="988">
        <v>5.0</v>
      </c>
    </row>
    <row r="5189">
      <c r="A5189" s="988" t="s">
        <v>5601</v>
      </c>
      <c r="B5189" s="988">
        <v>2.0250206E7</v>
      </c>
      <c r="C5189" s="988" t="s">
        <v>5286</v>
      </c>
      <c r="D5189" s="988">
        <v>1.0</v>
      </c>
      <c r="E5189" s="988">
        <v>5.0</v>
      </c>
    </row>
    <row r="5190">
      <c r="A5190" s="988" t="s">
        <v>5601</v>
      </c>
      <c r="B5190" s="988">
        <v>2.0250207E7</v>
      </c>
      <c r="C5190" s="988" t="s">
        <v>5286</v>
      </c>
      <c r="D5190" s="988">
        <v>1.0</v>
      </c>
      <c r="E5190" s="988">
        <v>1.0</v>
      </c>
    </row>
    <row r="5191">
      <c r="A5191" s="988" t="s">
        <v>5601</v>
      </c>
      <c r="B5191" s="988">
        <v>2.0250209E7</v>
      </c>
      <c r="C5191" s="988" t="s">
        <v>5286</v>
      </c>
      <c r="D5191" s="988">
        <v>1.0</v>
      </c>
      <c r="E5191" s="988">
        <v>2.0</v>
      </c>
    </row>
    <row r="5192">
      <c r="A5192" s="988" t="s">
        <v>5601</v>
      </c>
      <c r="B5192" s="988">
        <v>2.025021E7</v>
      </c>
      <c r="C5192" s="988" t="s">
        <v>5286</v>
      </c>
      <c r="D5192" s="988">
        <v>1.0</v>
      </c>
      <c r="E5192" s="988">
        <v>4.0</v>
      </c>
    </row>
    <row r="5193">
      <c r="A5193" s="988" t="s">
        <v>5601</v>
      </c>
      <c r="B5193" s="988">
        <v>2.0250211E7</v>
      </c>
      <c r="C5193" s="988" t="s">
        <v>5286</v>
      </c>
      <c r="D5193" s="988">
        <v>1.0</v>
      </c>
      <c r="E5193" s="988">
        <v>6.0</v>
      </c>
    </row>
    <row r="5194">
      <c r="A5194" s="988" t="s">
        <v>5601</v>
      </c>
      <c r="B5194" s="988">
        <v>2.0250211E7</v>
      </c>
      <c r="C5194" s="988" t="s">
        <v>164</v>
      </c>
      <c r="D5194" s="988">
        <v>1.0</v>
      </c>
      <c r="E5194" s="988">
        <v>3.0</v>
      </c>
    </row>
    <row r="5195">
      <c r="A5195" s="988" t="s">
        <v>5601</v>
      </c>
      <c r="B5195" s="988">
        <v>2.0250212E7</v>
      </c>
      <c r="C5195" s="988" t="s">
        <v>5286</v>
      </c>
      <c r="D5195" s="988">
        <v>1.0</v>
      </c>
      <c r="E5195" s="988">
        <v>3.0</v>
      </c>
    </row>
    <row r="5196">
      <c r="A5196" s="988" t="s">
        <v>5601</v>
      </c>
      <c r="B5196" s="988">
        <v>2.0250212E7</v>
      </c>
      <c r="C5196" s="988" t="s">
        <v>5218</v>
      </c>
      <c r="D5196" s="988">
        <v>1.0</v>
      </c>
      <c r="E5196" s="988">
        <v>1.0</v>
      </c>
    </row>
    <row r="5197">
      <c r="A5197" s="988" t="s">
        <v>5601</v>
      </c>
      <c r="B5197" s="988">
        <v>2.0250213E7</v>
      </c>
      <c r="C5197" s="988" t="s">
        <v>5286</v>
      </c>
      <c r="D5197" s="988">
        <v>1.0</v>
      </c>
      <c r="E5197" s="988">
        <v>8.0</v>
      </c>
    </row>
    <row r="5198">
      <c r="A5198" s="988" t="s">
        <v>5601</v>
      </c>
      <c r="B5198" s="988">
        <v>2.0250213E7</v>
      </c>
      <c r="C5198" s="1063" t="s">
        <v>5178</v>
      </c>
      <c r="D5198" s="988">
        <v>1.0</v>
      </c>
      <c r="E5198" s="988">
        <v>1.0</v>
      </c>
    </row>
    <row r="5199">
      <c r="A5199" s="988" t="s">
        <v>5601</v>
      </c>
      <c r="B5199" s="988">
        <v>2.0250214E7</v>
      </c>
      <c r="C5199" s="988" t="s">
        <v>5286</v>
      </c>
      <c r="D5199" s="988">
        <v>1.0</v>
      </c>
      <c r="E5199" s="988">
        <v>6.0</v>
      </c>
    </row>
    <row r="5200">
      <c r="A5200" s="988" t="s">
        <v>5601</v>
      </c>
      <c r="B5200" s="988">
        <v>2.0250214E7</v>
      </c>
      <c r="C5200" s="1063" t="s">
        <v>5146</v>
      </c>
      <c r="D5200" s="988">
        <v>1.0</v>
      </c>
      <c r="E5200" s="988">
        <v>1.0</v>
      </c>
    </row>
    <row r="5201">
      <c r="A5201" s="988" t="s">
        <v>5601</v>
      </c>
      <c r="B5201" s="988">
        <v>2.0250215E7</v>
      </c>
      <c r="C5201" s="988" t="s">
        <v>5286</v>
      </c>
      <c r="D5201" s="988">
        <v>1.0</v>
      </c>
      <c r="E5201" s="988">
        <v>2.0</v>
      </c>
    </row>
    <row r="5202">
      <c r="A5202" s="988" t="s">
        <v>5601</v>
      </c>
      <c r="B5202" s="988">
        <v>2.0250216E7</v>
      </c>
      <c r="C5202" s="988" t="s">
        <v>5286</v>
      </c>
      <c r="D5202" s="988">
        <v>1.0</v>
      </c>
      <c r="E5202" s="988">
        <v>2.0</v>
      </c>
    </row>
    <row r="5203">
      <c r="A5203" s="988" t="s">
        <v>5601</v>
      </c>
      <c r="B5203" s="988">
        <v>2.0250216E7</v>
      </c>
      <c r="C5203" s="988" t="s">
        <v>164</v>
      </c>
      <c r="D5203" s="988">
        <v>1.0</v>
      </c>
      <c r="E5203" s="988">
        <v>1.0</v>
      </c>
    </row>
    <row r="5204">
      <c r="A5204" s="988" t="s">
        <v>5601</v>
      </c>
      <c r="B5204" s="988">
        <v>2.0250217E7</v>
      </c>
      <c r="C5204" s="988" t="s">
        <v>5286</v>
      </c>
      <c r="D5204" s="988">
        <v>1.0</v>
      </c>
      <c r="E5204" s="988">
        <v>4.0</v>
      </c>
    </row>
    <row r="5205">
      <c r="A5205" s="988" t="s">
        <v>5601</v>
      </c>
      <c r="B5205" s="988">
        <v>2.0250217E7</v>
      </c>
      <c r="C5205" s="988" t="s">
        <v>164</v>
      </c>
      <c r="D5205" s="988">
        <v>1.0</v>
      </c>
      <c r="E5205" s="988">
        <v>1.0</v>
      </c>
    </row>
    <row r="5206">
      <c r="A5206" s="988" t="s">
        <v>5601</v>
      </c>
      <c r="B5206" s="988">
        <v>2.0250218E7</v>
      </c>
      <c r="C5206" s="988" t="s">
        <v>5286</v>
      </c>
      <c r="D5206" s="988">
        <v>1.0</v>
      </c>
      <c r="E5206" s="988">
        <v>5.0</v>
      </c>
    </row>
    <row r="5207">
      <c r="A5207" s="988" t="s">
        <v>5601</v>
      </c>
      <c r="B5207" s="988">
        <v>2.0250218E7</v>
      </c>
      <c r="C5207" s="988" t="s">
        <v>164</v>
      </c>
      <c r="D5207" s="988">
        <v>1.0</v>
      </c>
      <c r="E5207" s="988">
        <v>2.0</v>
      </c>
    </row>
    <row r="5208">
      <c r="A5208" s="988" t="s">
        <v>5601</v>
      </c>
      <c r="B5208" s="988">
        <v>2.0250219E7</v>
      </c>
      <c r="C5208" s="988" t="s">
        <v>5286</v>
      </c>
      <c r="D5208" s="988">
        <v>1.0</v>
      </c>
      <c r="E5208" s="988">
        <v>21.0</v>
      </c>
    </row>
    <row r="5209">
      <c r="A5209" s="988" t="s">
        <v>5601</v>
      </c>
      <c r="B5209" s="988">
        <v>2.0250219E7</v>
      </c>
      <c r="C5209" s="988" t="s">
        <v>164</v>
      </c>
      <c r="D5209" s="988">
        <v>1.0</v>
      </c>
      <c r="E5209" s="988">
        <v>1.0</v>
      </c>
    </row>
    <row r="5210">
      <c r="A5210" s="988" t="s">
        <v>5601</v>
      </c>
      <c r="B5210" s="988">
        <v>2.025022E7</v>
      </c>
      <c r="C5210" s="988" t="s">
        <v>164</v>
      </c>
      <c r="D5210" s="988">
        <v>1.0</v>
      </c>
      <c r="E5210" s="988">
        <v>1.0</v>
      </c>
    </row>
    <row r="5211">
      <c r="A5211" s="988" t="s">
        <v>5601</v>
      </c>
      <c r="B5211" s="988">
        <v>2.0250221E7</v>
      </c>
      <c r="C5211" s="988" t="s">
        <v>5286</v>
      </c>
      <c r="D5211" s="988">
        <v>1.0</v>
      </c>
      <c r="E5211" s="988">
        <v>3.0</v>
      </c>
    </row>
    <row r="5212">
      <c r="A5212" s="988" t="s">
        <v>5601</v>
      </c>
      <c r="B5212" s="988">
        <v>2.0250222E7</v>
      </c>
      <c r="C5212" s="988" t="s">
        <v>5286</v>
      </c>
      <c r="D5212" s="988">
        <v>1.0</v>
      </c>
      <c r="E5212" s="988">
        <v>3.0</v>
      </c>
    </row>
    <row r="5213">
      <c r="A5213" s="988" t="s">
        <v>5601</v>
      </c>
      <c r="B5213" s="988">
        <v>2.0250223E7</v>
      </c>
      <c r="C5213" s="988" t="s">
        <v>5286</v>
      </c>
      <c r="D5213" s="988">
        <v>1.0</v>
      </c>
      <c r="E5213" s="988">
        <v>3.0</v>
      </c>
    </row>
    <row r="5214">
      <c r="A5214" s="988" t="s">
        <v>5601</v>
      </c>
      <c r="B5214" s="988">
        <v>2.0250224E7</v>
      </c>
      <c r="C5214" s="988" t="s">
        <v>5286</v>
      </c>
      <c r="D5214" s="988">
        <v>1.0</v>
      </c>
      <c r="E5214" s="988">
        <v>2.0</v>
      </c>
    </row>
    <row r="5215">
      <c r="A5215" s="988" t="s">
        <v>5601</v>
      </c>
      <c r="B5215" s="988">
        <v>2.0250224E7</v>
      </c>
      <c r="C5215" s="988" t="s">
        <v>164</v>
      </c>
      <c r="D5215" s="988">
        <v>1.0</v>
      </c>
      <c r="E5215" s="988">
        <v>1.0</v>
      </c>
    </row>
    <row r="5216">
      <c r="A5216" s="988" t="s">
        <v>5601</v>
      </c>
      <c r="B5216" s="988">
        <v>2.0250224E7</v>
      </c>
      <c r="C5216" s="1063" t="s">
        <v>5189</v>
      </c>
      <c r="D5216" s="988">
        <v>1.0</v>
      </c>
      <c r="E5216" s="988">
        <v>1.0</v>
      </c>
    </row>
    <row r="5217">
      <c r="A5217" s="988" t="s">
        <v>5601</v>
      </c>
      <c r="B5217" s="988">
        <v>2.0250224E7</v>
      </c>
      <c r="C5217" s="1063" t="s">
        <v>5246</v>
      </c>
      <c r="D5217" s="988">
        <v>1.0</v>
      </c>
      <c r="E5217" s="988">
        <v>1.0</v>
      </c>
    </row>
    <row r="5218">
      <c r="A5218" s="988" t="s">
        <v>5601</v>
      </c>
      <c r="B5218" s="988">
        <v>2.0250225E7</v>
      </c>
      <c r="C5218" s="988" t="s">
        <v>5286</v>
      </c>
      <c r="D5218" s="988">
        <v>1.0</v>
      </c>
      <c r="E5218" s="988">
        <v>6.0</v>
      </c>
    </row>
    <row r="5219">
      <c r="A5219" s="988" t="s">
        <v>5601</v>
      </c>
      <c r="B5219" s="988">
        <v>2.0250225E7</v>
      </c>
      <c r="C5219" s="988" t="s">
        <v>164</v>
      </c>
      <c r="D5219" s="988">
        <v>1.0</v>
      </c>
      <c r="E5219" s="988">
        <v>2.0</v>
      </c>
    </row>
    <row r="5220">
      <c r="A5220" s="988" t="s">
        <v>5601</v>
      </c>
      <c r="B5220" s="988">
        <v>2.0250226E7</v>
      </c>
      <c r="C5220" s="988" t="s">
        <v>5286</v>
      </c>
      <c r="D5220" s="988">
        <v>1.0</v>
      </c>
      <c r="E5220" s="988">
        <v>5.0</v>
      </c>
    </row>
    <row r="5221">
      <c r="A5221" s="988" t="s">
        <v>5601</v>
      </c>
      <c r="B5221" s="988">
        <v>2.0250226E7</v>
      </c>
      <c r="C5221" s="1063" t="s">
        <v>5166</v>
      </c>
      <c r="D5221" s="988">
        <v>1.0</v>
      </c>
      <c r="E5221" s="988">
        <v>2.0</v>
      </c>
    </row>
    <row r="5222">
      <c r="A5222" s="988" t="s">
        <v>5601</v>
      </c>
      <c r="B5222" s="988">
        <v>2.0250226E7</v>
      </c>
      <c r="C5222" s="1063" t="s">
        <v>5210</v>
      </c>
      <c r="D5222" s="988">
        <v>1.0</v>
      </c>
      <c r="E5222" s="988">
        <v>1.0</v>
      </c>
    </row>
    <row r="5223">
      <c r="A5223" s="988" t="s">
        <v>5601</v>
      </c>
      <c r="B5223" s="988">
        <v>2.0250227E7</v>
      </c>
      <c r="C5223" s="988" t="s">
        <v>5286</v>
      </c>
      <c r="D5223" s="988">
        <v>1.0</v>
      </c>
      <c r="E5223" s="988">
        <v>7.0</v>
      </c>
    </row>
    <row r="5224">
      <c r="A5224" s="988" t="s">
        <v>5601</v>
      </c>
      <c r="B5224" s="988">
        <v>2.0250228E7</v>
      </c>
      <c r="C5224" s="988" t="s">
        <v>5286</v>
      </c>
      <c r="D5224" s="988">
        <v>1.0</v>
      </c>
      <c r="E5224" s="988">
        <v>2.0</v>
      </c>
    </row>
    <row r="5225">
      <c r="A5225" s="988" t="s">
        <v>5601</v>
      </c>
      <c r="B5225" s="988">
        <v>2.0250228E7</v>
      </c>
      <c r="C5225" s="988" t="s">
        <v>5218</v>
      </c>
      <c r="D5225" s="988">
        <v>1.0</v>
      </c>
      <c r="E5225" s="988">
        <v>1.0</v>
      </c>
    </row>
    <row r="5226">
      <c r="A5226" s="988" t="s">
        <v>5601</v>
      </c>
      <c r="B5226" s="988">
        <v>2.0250301E7</v>
      </c>
      <c r="C5226" s="988" t="s">
        <v>5286</v>
      </c>
      <c r="D5226" s="988">
        <v>1.0</v>
      </c>
      <c r="E5226" s="988">
        <v>1.0</v>
      </c>
    </row>
    <row r="5227">
      <c r="A5227" s="988" t="s">
        <v>5601</v>
      </c>
      <c r="B5227" s="988">
        <v>2.0250303E7</v>
      </c>
      <c r="C5227" s="988" t="s">
        <v>5286</v>
      </c>
      <c r="D5227" s="988">
        <v>1.0</v>
      </c>
      <c r="E5227" s="988">
        <v>7.0</v>
      </c>
    </row>
    <row r="5228">
      <c r="A5228" s="988" t="s">
        <v>5601</v>
      </c>
      <c r="B5228" s="988">
        <v>2.0250304E7</v>
      </c>
      <c r="C5228" s="988" t="s">
        <v>5286</v>
      </c>
      <c r="D5228" s="988">
        <v>1.0</v>
      </c>
      <c r="E5228" s="988">
        <v>8.0</v>
      </c>
    </row>
    <row r="5229">
      <c r="A5229" s="988" t="s">
        <v>5601</v>
      </c>
      <c r="B5229" s="988">
        <v>2.0250304E7</v>
      </c>
      <c r="C5229" s="988" t="s">
        <v>164</v>
      </c>
      <c r="D5229" s="988">
        <v>1.0</v>
      </c>
      <c r="E5229" s="988">
        <v>1.0</v>
      </c>
    </row>
    <row r="5230">
      <c r="A5230" s="988" t="s">
        <v>5601</v>
      </c>
      <c r="B5230" s="988">
        <v>2.0250305E7</v>
      </c>
      <c r="C5230" s="988" t="s">
        <v>5286</v>
      </c>
      <c r="D5230" s="988">
        <v>1.0</v>
      </c>
      <c r="E5230" s="988">
        <v>11.0</v>
      </c>
    </row>
    <row r="5231">
      <c r="A5231" s="988" t="s">
        <v>5601</v>
      </c>
      <c r="B5231" s="988">
        <v>2.0250305E7</v>
      </c>
      <c r="C5231" s="1063" t="s">
        <v>5189</v>
      </c>
      <c r="D5231" s="988">
        <v>1.0</v>
      </c>
      <c r="E5231" s="988">
        <v>1.0</v>
      </c>
    </row>
    <row r="5232">
      <c r="A5232" s="988" t="s">
        <v>5601</v>
      </c>
      <c r="B5232" s="988">
        <v>2.0250305E7</v>
      </c>
      <c r="C5232" s="988" t="s">
        <v>5218</v>
      </c>
      <c r="D5232" s="988">
        <v>1.0</v>
      </c>
      <c r="E5232" s="988">
        <v>4.0</v>
      </c>
    </row>
    <row r="5233">
      <c r="A5233" s="988" t="s">
        <v>5601</v>
      </c>
      <c r="B5233" s="988">
        <v>2.0250306E7</v>
      </c>
      <c r="C5233" s="988" t="s">
        <v>5286</v>
      </c>
      <c r="D5233" s="988">
        <v>1.0</v>
      </c>
      <c r="E5233" s="988">
        <v>4.0</v>
      </c>
    </row>
    <row r="5234">
      <c r="A5234" s="988" t="s">
        <v>5601</v>
      </c>
      <c r="B5234" s="988">
        <v>2.0250306E7</v>
      </c>
      <c r="C5234" s="988" t="s">
        <v>164</v>
      </c>
      <c r="D5234" s="988">
        <v>1.0</v>
      </c>
      <c r="E5234" s="988">
        <v>2.0</v>
      </c>
    </row>
    <row r="5235">
      <c r="A5235" s="988" t="s">
        <v>5601</v>
      </c>
      <c r="B5235" s="988">
        <v>2.0250306E7</v>
      </c>
      <c r="C5235" s="1063" t="s">
        <v>5189</v>
      </c>
      <c r="D5235" s="988">
        <v>1.0</v>
      </c>
      <c r="E5235" s="988">
        <v>1.0</v>
      </c>
    </row>
    <row r="5236">
      <c r="A5236" s="988" t="s">
        <v>5601</v>
      </c>
      <c r="B5236" s="988">
        <v>2.0250307E7</v>
      </c>
      <c r="C5236" s="988" t="s">
        <v>5286</v>
      </c>
      <c r="D5236" s="988">
        <v>1.0</v>
      </c>
      <c r="E5236" s="988">
        <v>4.0</v>
      </c>
    </row>
    <row r="5237">
      <c r="A5237" s="988" t="s">
        <v>5601</v>
      </c>
      <c r="B5237" s="988">
        <v>2.0250307E7</v>
      </c>
      <c r="C5237" s="1063" t="s">
        <v>5182</v>
      </c>
      <c r="D5237" s="988">
        <v>1.0</v>
      </c>
      <c r="E5237" s="988">
        <v>1.0</v>
      </c>
    </row>
    <row r="5238">
      <c r="A5238" s="988" t="s">
        <v>5601</v>
      </c>
      <c r="B5238" s="988">
        <v>2.0250308E7</v>
      </c>
      <c r="C5238" s="988" t="s">
        <v>5286</v>
      </c>
      <c r="D5238" s="988">
        <v>1.0</v>
      </c>
      <c r="E5238" s="988">
        <v>1.0</v>
      </c>
    </row>
    <row r="5239">
      <c r="A5239" s="988" t="s">
        <v>5601</v>
      </c>
      <c r="B5239" s="988">
        <v>2.0250309E7</v>
      </c>
      <c r="C5239" s="1063" t="s">
        <v>5189</v>
      </c>
      <c r="D5239" s="988">
        <v>1.0</v>
      </c>
      <c r="E5239" s="988">
        <v>1.0</v>
      </c>
    </row>
    <row r="5240">
      <c r="A5240" s="988" t="s">
        <v>5601</v>
      </c>
      <c r="B5240" s="988">
        <v>2.025031E7</v>
      </c>
      <c r="C5240" s="988" t="s">
        <v>5286</v>
      </c>
      <c r="D5240" s="988">
        <v>1.0</v>
      </c>
      <c r="E5240" s="988">
        <v>5.0</v>
      </c>
    </row>
    <row r="5241">
      <c r="A5241" s="988" t="s">
        <v>5601</v>
      </c>
      <c r="B5241" s="988">
        <v>2.0250311E7</v>
      </c>
      <c r="C5241" s="988" t="s">
        <v>5286</v>
      </c>
      <c r="D5241" s="988">
        <v>1.0</v>
      </c>
      <c r="E5241" s="988">
        <v>3.0</v>
      </c>
    </row>
    <row r="5242">
      <c r="A5242" s="988" t="s">
        <v>5601</v>
      </c>
      <c r="B5242" s="988">
        <v>2.0250311E7</v>
      </c>
      <c r="C5242" s="988" t="s">
        <v>164</v>
      </c>
      <c r="D5242" s="988">
        <v>1.0</v>
      </c>
      <c r="E5242" s="988">
        <v>1.0</v>
      </c>
    </row>
    <row r="5243">
      <c r="A5243" s="988" t="s">
        <v>5601</v>
      </c>
      <c r="B5243" s="988">
        <v>2.0250311E7</v>
      </c>
      <c r="C5243" s="1063" t="s">
        <v>5216</v>
      </c>
      <c r="D5243" s="988">
        <v>1.0</v>
      </c>
      <c r="E5243" s="988">
        <v>1.0</v>
      </c>
    </row>
    <row r="5244">
      <c r="A5244" s="988" t="s">
        <v>5601</v>
      </c>
      <c r="B5244" s="988">
        <v>2.0250312E7</v>
      </c>
      <c r="C5244" s="988" t="s">
        <v>5286</v>
      </c>
      <c r="D5244" s="988">
        <v>1.0</v>
      </c>
      <c r="E5244" s="988">
        <v>9.0</v>
      </c>
    </row>
    <row r="5245">
      <c r="A5245" s="988" t="s">
        <v>5601</v>
      </c>
      <c r="B5245" s="988">
        <v>2.0250312E7</v>
      </c>
      <c r="C5245" s="988" t="s">
        <v>164</v>
      </c>
      <c r="D5245" s="988">
        <v>1.0</v>
      </c>
      <c r="E5245" s="988">
        <v>1.0</v>
      </c>
    </row>
    <row r="5246">
      <c r="A5246" s="988" t="s">
        <v>5601</v>
      </c>
      <c r="B5246" s="988">
        <v>2.0250312E7</v>
      </c>
      <c r="C5246" s="988" t="s">
        <v>5218</v>
      </c>
      <c r="D5246" s="988">
        <v>1.0</v>
      </c>
      <c r="E5246" s="988">
        <v>1.0</v>
      </c>
    </row>
    <row r="5247">
      <c r="A5247" s="988" t="s">
        <v>5601</v>
      </c>
      <c r="B5247" s="988">
        <v>2.0250313E7</v>
      </c>
      <c r="C5247" s="988" t="s">
        <v>164</v>
      </c>
      <c r="D5247" s="988">
        <v>1.0</v>
      </c>
      <c r="E5247" s="988">
        <v>2.0</v>
      </c>
    </row>
    <row r="5248">
      <c r="A5248" s="988" t="s">
        <v>5601</v>
      </c>
      <c r="B5248" s="988">
        <v>2.0250313E7</v>
      </c>
      <c r="C5248" s="988" t="s">
        <v>5218</v>
      </c>
      <c r="D5248" s="988">
        <v>1.0</v>
      </c>
      <c r="E5248" s="988">
        <v>1.0</v>
      </c>
    </row>
    <row r="5249">
      <c r="A5249" s="988" t="s">
        <v>5601</v>
      </c>
      <c r="B5249" s="988">
        <v>2.0250314E7</v>
      </c>
      <c r="C5249" s="988" t="s">
        <v>5286</v>
      </c>
      <c r="D5249" s="988">
        <v>1.0</v>
      </c>
      <c r="E5249" s="988">
        <v>9.0</v>
      </c>
    </row>
    <row r="5250">
      <c r="A5250" s="988" t="s">
        <v>5601</v>
      </c>
      <c r="B5250" s="988">
        <v>2.0250315E7</v>
      </c>
      <c r="C5250" s="988" t="s">
        <v>5286</v>
      </c>
      <c r="D5250" s="988">
        <v>1.0</v>
      </c>
      <c r="E5250" s="988">
        <v>6.0</v>
      </c>
    </row>
    <row r="5251">
      <c r="A5251" s="988" t="s">
        <v>5601</v>
      </c>
      <c r="B5251" s="988">
        <v>2.0250316E7</v>
      </c>
      <c r="C5251" s="988" t="s">
        <v>5286</v>
      </c>
      <c r="D5251" s="988">
        <v>1.0</v>
      </c>
      <c r="E5251" s="988">
        <v>4.0</v>
      </c>
    </row>
    <row r="5252">
      <c r="A5252" s="988" t="s">
        <v>5601</v>
      </c>
      <c r="B5252" s="988">
        <v>2.0250317E7</v>
      </c>
      <c r="C5252" s="988" t="s">
        <v>5286</v>
      </c>
      <c r="D5252" s="988">
        <v>1.0</v>
      </c>
      <c r="E5252" s="988">
        <v>5.0</v>
      </c>
    </row>
    <row r="5253">
      <c r="A5253" s="988" t="s">
        <v>5601</v>
      </c>
      <c r="B5253" s="988">
        <v>2.0250318E7</v>
      </c>
      <c r="C5253" s="988" t="s">
        <v>5286</v>
      </c>
      <c r="D5253" s="988">
        <v>1.0</v>
      </c>
      <c r="E5253" s="988">
        <v>5.0</v>
      </c>
    </row>
    <row r="5254">
      <c r="A5254" s="988" t="s">
        <v>5601</v>
      </c>
      <c r="B5254" s="988">
        <v>2.0250318E7</v>
      </c>
      <c r="C5254" s="988" t="s">
        <v>164</v>
      </c>
      <c r="D5254" s="988">
        <v>1.0</v>
      </c>
      <c r="E5254" s="988">
        <v>1.0</v>
      </c>
    </row>
    <row r="5255">
      <c r="A5255" s="988" t="s">
        <v>5601</v>
      </c>
      <c r="B5255" s="988">
        <v>2.0250318E7</v>
      </c>
      <c r="C5255" s="988" t="s">
        <v>5218</v>
      </c>
      <c r="D5255" s="988">
        <v>1.0</v>
      </c>
      <c r="E5255" s="988">
        <v>1.0</v>
      </c>
    </row>
    <row r="5256">
      <c r="A5256" s="988" t="s">
        <v>5601</v>
      </c>
      <c r="B5256" s="988">
        <v>2.0250319E7</v>
      </c>
      <c r="C5256" s="988" t="s">
        <v>5286</v>
      </c>
      <c r="D5256" s="988">
        <v>1.0</v>
      </c>
      <c r="E5256" s="988">
        <v>12.0</v>
      </c>
    </row>
    <row r="5257">
      <c r="A5257" s="988" t="s">
        <v>5601</v>
      </c>
      <c r="B5257" s="988">
        <v>2.0250319E7</v>
      </c>
      <c r="C5257" s="1063" t="s">
        <v>5137</v>
      </c>
      <c r="D5257" s="988">
        <v>1.0</v>
      </c>
      <c r="E5257" s="988">
        <v>1.0</v>
      </c>
    </row>
    <row r="5258">
      <c r="A5258" s="988" t="s">
        <v>5601</v>
      </c>
      <c r="B5258" s="988">
        <v>2.0250319E7</v>
      </c>
      <c r="C5258" s="988" t="s">
        <v>5218</v>
      </c>
      <c r="D5258" s="988">
        <v>1.0</v>
      </c>
      <c r="E5258" s="988">
        <v>1.0</v>
      </c>
    </row>
    <row r="5259">
      <c r="A5259" s="988" t="s">
        <v>5601</v>
      </c>
      <c r="B5259" s="988">
        <v>2.025032E7</v>
      </c>
      <c r="C5259" s="988" t="s">
        <v>5286</v>
      </c>
      <c r="D5259" s="988">
        <v>1.0</v>
      </c>
      <c r="E5259" s="988">
        <v>11.0</v>
      </c>
    </row>
    <row r="5260">
      <c r="A5260" s="988" t="s">
        <v>5601</v>
      </c>
      <c r="B5260" s="988">
        <v>2.025032E7</v>
      </c>
      <c r="C5260" s="988" t="s">
        <v>5218</v>
      </c>
      <c r="D5260" s="988">
        <v>1.0</v>
      </c>
      <c r="E5260" s="988">
        <v>1.0</v>
      </c>
    </row>
    <row r="5261">
      <c r="A5261" s="988" t="s">
        <v>5601</v>
      </c>
      <c r="B5261" s="988">
        <v>2.0250321E7</v>
      </c>
      <c r="C5261" s="988" t="s">
        <v>5286</v>
      </c>
      <c r="D5261" s="988">
        <v>1.0</v>
      </c>
      <c r="E5261" s="988">
        <v>3.0</v>
      </c>
    </row>
    <row r="5262">
      <c r="A5262" s="988" t="s">
        <v>5601</v>
      </c>
      <c r="B5262" s="988">
        <v>2.0250321E7</v>
      </c>
      <c r="C5262" s="988" t="s">
        <v>5218</v>
      </c>
      <c r="D5262" s="988">
        <v>1.0</v>
      </c>
      <c r="E5262" s="988">
        <v>2.0</v>
      </c>
    </row>
    <row r="5263">
      <c r="A5263" s="988" t="s">
        <v>5601</v>
      </c>
      <c r="B5263" s="988">
        <v>2.0250322E7</v>
      </c>
      <c r="C5263" s="988" t="s">
        <v>5286</v>
      </c>
      <c r="D5263" s="988">
        <v>1.0</v>
      </c>
      <c r="E5263" s="988">
        <v>3.0</v>
      </c>
    </row>
    <row r="5264">
      <c r="A5264" s="988" t="s">
        <v>5601</v>
      </c>
      <c r="B5264" s="988">
        <v>2.0250323E7</v>
      </c>
      <c r="C5264" s="988" t="s">
        <v>5286</v>
      </c>
      <c r="D5264" s="988">
        <v>1.0</v>
      </c>
      <c r="E5264" s="988">
        <v>2.0</v>
      </c>
    </row>
    <row r="5265">
      <c r="A5265" s="988" t="s">
        <v>5601</v>
      </c>
      <c r="B5265" s="988">
        <v>2.0250324E7</v>
      </c>
      <c r="C5265" s="988" t="s">
        <v>5286</v>
      </c>
      <c r="D5265" s="988">
        <v>1.0</v>
      </c>
      <c r="E5265" s="988">
        <v>4.0</v>
      </c>
    </row>
    <row r="5266">
      <c r="A5266" s="988" t="s">
        <v>5601</v>
      </c>
      <c r="B5266" s="988">
        <v>2.0250324E7</v>
      </c>
      <c r="C5266" s="1063" t="s">
        <v>5216</v>
      </c>
      <c r="D5266" s="988">
        <v>1.0</v>
      </c>
      <c r="E5266" s="988">
        <v>1.0</v>
      </c>
    </row>
    <row r="5267">
      <c r="A5267" s="988" t="s">
        <v>5601</v>
      </c>
      <c r="B5267" s="988">
        <v>2.0250325E7</v>
      </c>
      <c r="C5267" s="988" t="s">
        <v>5286</v>
      </c>
      <c r="D5267" s="988">
        <v>1.0</v>
      </c>
      <c r="E5267" s="988">
        <v>10.0</v>
      </c>
    </row>
    <row r="5268">
      <c r="A5268" s="988" t="s">
        <v>5601</v>
      </c>
      <c r="B5268" s="988">
        <v>2.0250325E7</v>
      </c>
      <c r="C5268" s="1063" t="s">
        <v>5146</v>
      </c>
      <c r="D5268" s="988">
        <v>1.0</v>
      </c>
      <c r="E5268" s="988">
        <v>1.0</v>
      </c>
    </row>
    <row r="5269">
      <c r="A5269" s="988" t="s">
        <v>5601</v>
      </c>
      <c r="B5269" s="988">
        <v>2.0250325E7</v>
      </c>
      <c r="C5269" s="1063" t="s">
        <v>5166</v>
      </c>
      <c r="D5269" s="988">
        <v>1.0</v>
      </c>
      <c r="E5269" s="988">
        <v>1.0</v>
      </c>
    </row>
    <row r="5270">
      <c r="A5270" s="988" t="s">
        <v>5601</v>
      </c>
      <c r="B5270" s="988">
        <v>2.0250326E7</v>
      </c>
      <c r="C5270" s="988" t="s">
        <v>5286</v>
      </c>
      <c r="D5270" s="988">
        <v>1.0</v>
      </c>
      <c r="E5270" s="988">
        <v>6.0</v>
      </c>
    </row>
    <row r="5271">
      <c r="A5271" s="988" t="s">
        <v>5601</v>
      </c>
      <c r="B5271" s="988">
        <v>2.0250327E7</v>
      </c>
      <c r="C5271" s="988" t="s">
        <v>5286</v>
      </c>
      <c r="D5271" s="988">
        <v>1.0</v>
      </c>
      <c r="E5271" s="988">
        <v>5.0</v>
      </c>
    </row>
    <row r="5272">
      <c r="A5272" s="988" t="s">
        <v>5601</v>
      </c>
      <c r="B5272" s="988">
        <v>2.0250327E7</v>
      </c>
      <c r="C5272" s="988" t="s">
        <v>5218</v>
      </c>
      <c r="D5272" s="988">
        <v>1.0</v>
      </c>
      <c r="E5272" s="988">
        <v>1.0</v>
      </c>
    </row>
    <row r="5273">
      <c r="A5273" s="988" t="s">
        <v>5601</v>
      </c>
      <c r="B5273" s="988">
        <v>2.0250328E7</v>
      </c>
      <c r="C5273" s="988" t="s">
        <v>5286</v>
      </c>
      <c r="D5273" s="988">
        <v>1.0</v>
      </c>
      <c r="E5273" s="988">
        <v>2.0</v>
      </c>
    </row>
    <row r="5274">
      <c r="A5274" s="988" t="s">
        <v>5601</v>
      </c>
      <c r="B5274" s="988">
        <v>2.0250328E7</v>
      </c>
      <c r="C5274" s="1063" t="s">
        <v>5146</v>
      </c>
      <c r="D5274" s="988">
        <v>1.0</v>
      </c>
      <c r="E5274" s="988">
        <v>1.0</v>
      </c>
    </row>
    <row r="5275">
      <c r="A5275" s="988" t="s">
        <v>5601</v>
      </c>
      <c r="B5275" s="988">
        <v>2.0250328E7</v>
      </c>
      <c r="C5275" s="1063" t="s">
        <v>5178</v>
      </c>
      <c r="D5275" s="988">
        <v>1.0</v>
      </c>
      <c r="E5275" s="988">
        <v>1.0</v>
      </c>
    </row>
    <row r="5276">
      <c r="A5276" s="988" t="s">
        <v>5601</v>
      </c>
      <c r="B5276" s="988">
        <v>2.0250329E7</v>
      </c>
      <c r="C5276" s="988" t="s">
        <v>5286</v>
      </c>
      <c r="D5276" s="988">
        <v>1.0</v>
      </c>
      <c r="E5276" s="988">
        <v>2.0</v>
      </c>
    </row>
    <row r="5277">
      <c r="A5277" s="988" t="s">
        <v>5601</v>
      </c>
      <c r="B5277" s="988">
        <v>2.0250329E7</v>
      </c>
      <c r="C5277" s="988" t="s">
        <v>164</v>
      </c>
      <c r="D5277" s="988">
        <v>1.0</v>
      </c>
      <c r="E5277" s="988">
        <v>1.0</v>
      </c>
    </row>
    <row r="5278">
      <c r="A5278" s="988" t="s">
        <v>5601</v>
      </c>
      <c r="B5278" s="988">
        <v>2.025033E7</v>
      </c>
      <c r="C5278" s="988" t="s">
        <v>5286</v>
      </c>
      <c r="D5278" s="988">
        <v>1.0</v>
      </c>
      <c r="E5278" s="988">
        <v>3.0</v>
      </c>
    </row>
    <row r="5279">
      <c r="A5279" s="988" t="s">
        <v>5601</v>
      </c>
      <c r="B5279" s="988">
        <v>2.025033E7</v>
      </c>
      <c r="C5279" s="988" t="s">
        <v>5218</v>
      </c>
      <c r="D5279" s="988">
        <v>1.0</v>
      </c>
      <c r="E5279" s="988">
        <v>1.0</v>
      </c>
    </row>
    <row r="5280">
      <c r="A5280" s="988" t="s">
        <v>5601</v>
      </c>
      <c r="B5280" s="988">
        <v>2.0250331E7</v>
      </c>
      <c r="C5280" s="988" t="s">
        <v>5286</v>
      </c>
      <c r="D5280" s="988">
        <v>1.0</v>
      </c>
      <c r="E5280" s="988">
        <v>8.0</v>
      </c>
    </row>
    <row r="5281">
      <c r="A5281" s="988" t="s">
        <v>5601</v>
      </c>
      <c r="B5281" s="988">
        <v>2.0250331E7</v>
      </c>
      <c r="C5281" s="988" t="s">
        <v>5218</v>
      </c>
      <c r="D5281" s="988">
        <v>1.0</v>
      </c>
      <c r="E5281" s="988">
        <v>3.0</v>
      </c>
    </row>
    <row r="5282">
      <c r="A5282" s="988" t="s">
        <v>5601</v>
      </c>
      <c r="B5282" s="988">
        <v>2.0250401E7</v>
      </c>
      <c r="C5282" s="988" t="s">
        <v>5286</v>
      </c>
      <c r="D5282" s="988">
        <v>1.0</v>
      </c>
      <c r="E5282" s="988">
        <v>5.0</v>
      </c>
    </row>
    <row r="5283">
      <c r="A5283" s="988" t="s">
        <v>5601</v>
      </c>
      <c r="B5283" s="988">
        <v>2.0250401E7</v>
      </c>
      <c r="C5283" s="988" t="s">
        <v>5218</v>
      </c>
      <c r="D5283" s="988">
        <v>1.0</v>
      </c>
      <c r="E5283" s="988">
        <v>2.0</v>
      </c>
    </row>
    <row r="5284">
      <c r="A5284" s="988" t="s">
        <v>5601</v>
      </c>
      <c r="B5284" s="988">
        <v>2.0250402E7</v>
      </c>
      <c r="C5284" s="988" t="s">
        <v>5286</v>
      </c>
      <c r="D5284" s="988">
        <v>1.0</v>
      </c>
      <c r="E5284" s="988">
        <v>3.0</v>
      </c>
    </row>
    <row r="5285">
      <c r="A5285" s="988" t="s">
        <v>5601</v>
      </c>
      <c r="B5285" s="988">
        <v>2.0250402E7</v>
      </c>
      <c r="C5285" s="988" t="s">
        <v>5218</v>
      </c>
      <c r="D5285" s="988">
        <v>1.0</v>
      </c>
      <c r="E5285" s="988">
        <v>1.0</v>
      </c>
    </row>
    <row r="5286">
      <c r="A5286" s="988" t="s">
        <v>5601</v>
      </c>
      <c r="B5286" s="988">
        <v>2.0250403E7</v>
      </c>
      <c r="C5286" s="988" t="s">
        <v>5286</v>
      </c>
      <c r="D5286" s="988">
        <v>1.0</v>
      </c>
      <c r="E5286" s="988">
        <v>6.0</v>
      </c>
    </row>
    <row r="5287">
      <c r="A5287" s="988" t="s">
        <v>5601</v>
      </c>
      <c r="B5287" s="988">
        <v>2.0250403E7</v>
      </c>
      <c r="C5287" s="988" t="s">
        <v>164</v>
      </c>
      <c r="D5287" s="988">
        <v>1.0</v>
      </c>
      <c r="E5287" s="988">
        <v>1.0</v>
      </c>
    </row>
    <row r="5288">
      <c r="A5288" s="988" t="s">
        <v>5601</v>
      </c>
      <c r="B5288" s="988">
        <v>2.0250404E7</v>
      </c>
      <c r="C5288" s="988" t="s">
        <v>5286</v>
      </c>
      <c r="D5288" s="988">
        <v>1.0</v>
      </c>
      <c r="E5288" s="988">
        <v>5.0</v>
      </c>
    </row>
    <row r="5289">
      <c r="A5289" s="988" t="s">
        <v>5601</v>
      </c>
      <c r="B5289" s="988">
        <v>2.0250404E7</v>
      </c>
      <c r="C5289" s="988" t="s">
        <v>164</v>
      </c>
      <c r="D5289" s="988">
        <v>1.0</v>
      </c>
      <c r="E5289" s="988">
        <v>2.0</v>
      </c>
    </row>
    <row r="5290">
      <c r="A5290" s="988" t="s">
        <v>5601</v>
      </c>
      <c r="B5290" s="988">
        <v>2.0250405E7</v>
      </c>
      <c r="C5290" s="988" t="s">
        <v>5286</v>
      </c>
      <c r="D5290" s="988">
        <v>1.0</v>
      </c>
      <c r="E5290" s="988">
        <v>3.0</v>
      </c>
    </row>
    <row r="5291">
      <c r="A5291" s="988" t="s">
        <v>5601</v>
      </c>
      <c r="B5291" s="988">
        <v>2.0250405E7</v>
      </c>
      <c r="C5291" s="988" t="s">
        <v>164</v>
      </c>
      <c r="D5291" s="988">
        <v>1.0</v>
      </c>
      <c r="E5291" s="988">
        <v>1.0</v>
      </c>
    </row>
    <row r="5292">
      <c r="A5292" s="988" t="s">
        <v>5601</v>
      </c>
      <c r="B5292" s="988">
        <v>2.0250406E7</v>
      </c>
      <c r="C5292" s="988" t="s">
        <v>5286</v>
      </c>
      <c r="D5292" s="988">
        <v>1.0</v>
      </c>
      <c r="E5292" s="988">
        <v>2.0</v>
      </c>
    </row>
    <row r="5293">
      <c r="A5293" s="988" t="s">
        <v>5601</v>
      </c>
      <c r="B5293" s="988">
        <v>2.0250407E7</v>
      </c>
      <c r="C5293" s="988" t="s">
        <v>5286</v>
      </c>
      <c r="D5293" s="988">
        <v>1.0</v>
      </c>
      <c r="E5293" s="988">
        <v>2.0</v>
      </c>
    </row>
    <row r="5294">
      <c r="A5294" s="988" t="s">
        <v>5601</v>
      </c>
      <c r="B5294" s="988">
        <v>2.0250409E7</v>
      </c>
      <c r="C5294" s="988" t="s">
        <v>5286</v>
      </c>
      <c r="D5294" s="988">
        <v>1.0</v>
      </c>
      <c r="E5294" s="988">
        <v>5.0</v>
      </c>
    </row>
    <row r="5295">
      <c r="A5295" s="988" t="s">
        <v>5601</v>
      </c>
      <c r="B5295" s="988">
        <v>2.0250409E7</v>
      </c>
      <c r="C5295" s="988" t="s">
        <v>164</v>
      </c>
      <c r="D5295" s="988">
        <v>1.0</v>
      </c>
      <c r="E5295" s="988">
        <v>1.0</v>
      </c>
    </row>
    <row r="5296">
      <c r="A5296" s="988" t="s">
        <v>5601</v>
      </c>
      <c r="B5296" s="988">
        <v>2.0250409E7</v>
      </c>
      <c r="C5296" s="988" t="s">
        <v>5218</v>
      </c>
      <c r="D5296" s="988">
        <v>1.0</v>
      </c>
      <c r="E5296" s="988">
        <v>1.0</v>
      </c>
    </row>
    <row r="5297">
      <c r="A5297" s="988" t="s">
        <v>5601</v>
      </c>
      <c r="B5297" s="988">
        <v>2.025041E7</v>
      </c>
      <c r="C5297" s="988" t="s">
        <v>5286</v>
      </c>
      <c r="D5297" s="988">
        <v>1.0</v>
      </c>
      <c r="E5297" s="988">
        <v>8.0</v>
      </c>
    </row>
    <row r="5298">
      <c r="A5298" s="988" t="s">
        <v>5601</v>
      </c>
      <c r="B5298" s="988">
        <v>2.0250411E7</v>
      </c>
      <c r="C5298" s="988" t="s">
        <v>5286</v>
      </c>
      <c r="D5298" s="988">
        <v>1.0</v>
      </c>
      <c r="E5298" s="988">
        <v>3.0</v>
      </c>
    </row>
    <row r="5299">
      <c r="A5299" s="988" t="s">
        <v>5601</v>
      </c>
      <c r="B5299" s="988">
        <v>2.0250412E7</v>
      </c>
      <c r="C5299" s="988" t="s">
        <v>5286</v>
      </c>
      <c r="D5299" s="988">
        <v>1.0</v>
      </c>
      <c r="E5299" s="988">
        <v>5.0</v>
      </c>
    </row>
    <row r="5300">
      <c r="A5300" s="988" t="s">
        <v>5601</v>
      </c>
      <c r="B5300" s="988">
        <v>2.0250413E7</v>
      </c>
      <c r="C5300" s="988" t="s">
        <v>5286</v>
      </c>
      <c r="D5300" s="988">
        <v>1.0</v>
      </c>
      <c r="E5300" s="988">
        <v>1.0</v>
      </c>
    </row>
    <row r="5301">
      <c r="A5301" s="988" t="s">
        <v>5601</v>
      </c>
      <c r="B5301" s="988">
        <v>2.0250414E7</v>
      </c>
      <c r="C5301" s="988" t="s">
        <v>5286</v>
      </c>
      <c r="D5301" s="988">
        <v>1.0</v>
      </c>
      <c r="E5301" s="988">
        <v>4.0</v>
      </c>
    </row>
    <row r="5302">
      <c r="A5302" s="988" t="s">
        <v>5601</v>
      </c>
      <c r="B5302" s="988">
        <v>2.0250414E7</v>
      </c>
      <c r="C5302" s="1063" t="s">
        <v>5146</v>
      </c>
      <c r="D5302" s="988">
        <v>1.0</v>
      </c>
      <c r="E5302" s="988">
        <v>1.0</v>
      </c>
    </row>
    <row r="5303">
      <c r="A5303" s="988" t="s">
        <v>5601</v>
      </c>
      <c r="B5303" s="988">
        <v>2.0250415E7</v>
      </c>
      <c r="C5303" s="988" t="s">
        <v>5286</v>
      </c>
      <c r="D5303" s="988">
        <v>1.0</v>
      </c>
      <c r="E5303" s="988">
        <v>9.0</v>
      </c>
    </row>
    <row r="5304">
      <c r="A5304" s="988" t="s">
        <v>5601</v>
      </c>
      <c r="B5304" s="988">
        <v>2.0250416E7</v>
      </c>
      <c r="C5304" s="988" t="s">
        <v>5286</v>
      </c>
      <c r="D5304" s="988">
        <v>1.0</v>
      </c>
      <c r="E5304" s="988">
        <v>3.0</v>
      </c>
    </row>
    <row r="5305">
      <c r="A5305" s="988" t="s">
        <v>5601</v>
      </c>
      <c r="B5305" s="988">
        <v>2.0250417E7</v>
      </c>
      <c r="C5305" s="988" t="s">
        <v>5286</v>
      </c>
      <c r="D5305" s="988">
        <v>1.0</v>
      </c>
      <c r="E5305" s="988">
        <v>9.0</v>
      </c>
    </row>
    <row r="5306">
      <c r="A5306" s="988" t="s">
        <v>5601</v>
      </c>
      <c r="B5306" s="988">
        <v>2.0250417E7</v>
      </c>
      <c r="C5306" s="1063" t="s">
        <v>5166</v>
      </c>
      <c r="D5306" s="988">
        <v>1.0</v>
      </c>
      <c r="E5306" s="988">
        <v>1.0</v>
      </c>
    </row>
    <row r="5307">
      <c r="A5307" s="988" t="s">
        <v>5601</v>
      </c>
      <c r="B5307" s="988">
        <v>2.0250418E7</v>
      </c>
      <c r="C5307" s="988" t="s">
        <v>5286</v>
      </c>
      <c r="D5307" s="988">
        <v>1.0</v>
      </c>
      <c r="E5307" s="988">
        <v>2.0</v>
      </c>
    </row>
    <row r="5308">
      <c r="A5308" s="988" t="s">
        <v>5601</v>
      </c>
      <c r="B5308" s="988">
        <v>2.0250419E7</v>
      </c>
      <c r="C5308" s="988" t="s">
        <v>5286</v>
      </c>
      <c r="D5308" s="988">
        <v>1.0</v>
      </c>
      <c r="E5308" s="988">
        <v>1.0</v>
      </c>
    </row>
    <row r="5309">
      <c r="A5309" s="988" t="s">
        <v>5601</v>
      </c>
      <c r="B5309" s="988">
        <v>2.025042E7</v>
      </c>
      <c r="C5309" s="988" t="s">
        <v>5286</v>
      </c>
      <c r="D5309" s="988">
        <v>1.0</v>
      </c>
      <c r="E5309" s="988">
        <v>4.0</v>
      </c>
    </row>
    <row r="5310">
      <c r="A5310" s="988" t="s">
        <v>5601</v>
      </c>
      <c r="B5310" s="988">
        <v>2.025042E7</v>
      </c>
      <c r="C5310" s="1063" t="s">
        <v>5603</v>
      </c>
      <c r="D5310" s="988">
        <v>1.0</v>
      </c>
      <c r="E5310" s="988">
        <v>1.0</v>
      </c>
    </row>
    <row r="5311">
      <c r="A5311" s="988" t="s">
        <v>5601</v>
      </c>
      <c r="B5311" s="988">
        <v>2.0250421E7</v>
      </c>
      <c r="C5311" s="988" t="s">
        <v>5286</v>
      </c>
      <c r="D5311" s="988">
        <v>1.0</v>
      </c>
      <c r="E5311" s="988">
        <v>5.0</v>
      </c>
    </row>
    <row r="5312">
      <c r="A5312" s="988" t="s">
        <v>5601</v>
      </c>
      <c r="B5312" s="988">
        <v>2.0250421E7</v>
      </c>
      <c r="C5312" s="988" t="s">
        <v>164</v>
      </c>
      <c r="D5312" s="988">
        <v>1.0</v>
      </c>
      <c r="E5312" s="988">
        <v>1.0</v>
      </c>
    </row>
    <row r="5313">
      <c r="A5313" s="988" t="s">
        <v>5601</v>
      </c>
      <c r="B5313" s="988">
        <v>2.0250421E7</v>
      </c>
      <c r="C5313" s="1063" t="s">
        <v>5146</v>
      </c>
      <c r="D5313" s="988">
        <v>1.0</v>
      </c>
      <c r="E5313" s="988">
        <v>1.0</v>
      </c>
    </row>
    <row r="5314">
      <c r="A5314" s="988" t="s">
        <v>5601</v>
      </c>
      <c r="B5314" s="988">
        <v>2.0250422E7</v>
      </c>
      <c r="C5314" s="988" t="s">
        <v>5286</v>
      </c>
      <c r="D5314" s="988">
        <v>1.0</v>
      </c>
      <c r="E5314" s="988">
        <v>8.0</v>
      </c>
    </row>
    <row r="5315">
      <c r="A5315" s="988" t="s">
        <v>5601</v>
      </c>
      <c r="B5315" s="988">
        <v>2.0250422E7</v>
      </c>
      <c r="C5315" s="988" t="s">
        <v>164</v>
      </c>
      <c r="D5315" s="988">
        <v>1.0</v>
      </c>
      <c r="E5315" s="988">
        <v>1.0</v>
      </c>
    </row>
    <row r="5316">
      <c r="A5316" s="988" t="s">
        <v>5601</v>
      </c>
      <c r="B5316" s="988">
        <v>2.0250423E7</v>
      </c>
      <c r="C5316" s="988" t="s">
        <v>5286</v>
      </c>
      <c r="D5316" s="988">
        <v>1.0</v>
      </c>
      <c r="E5316" s="988">
        <v>5.0</v>
      </c>
    </row>
    <row r="5317">
      <c r="A5317" s="988" t="s">
        <v>5601</v>
      </c>
      <c r="B5317" s="988">
        <v>2.0250423E7</v>
      </c>
      <c r="C5317" s="1063" t="s">
        <v>5182</v>
      </c>
      <c r="D5317" s="988">
        <v>1.0</v>
      </c>
      <c r="E5317" s="988">
        <v>1.0</v>
      </c>
    </row>
    <row r="5318">
      <c r="A5318" s="988" t="s">
        <v>5601</v>
      </c>
      <c r="B5318" s="988">
        <v>2.0250424E7</v>
      </c>
      <c r="C5318" s="988" t="s">
        <v>5286</v>
      </c>
      <c r="D5318" s="988">
        <v>1.0</v>
      </c>
      <c r="E5318" s="988">
        <v>4.0</v>
      </c>
    </row>
    <row r="5319">
      <c r="A5319" s="988" t="s">
        <v>5601</v>
      </c>
      <c r="B5319" s="988">
        <v>2.0250427E7</v>
      </c>
      <c r="C5319" s="988" t="s">
        <v>5286</v>
      </c>
      <c r="D5319" s="988">
        <v>1.0</v>
      </c>
      <c r="E5319" s="988">
        <v>3.0</v>
      </c>
    </row>
    <row r="5320">
      <c r="A5320" s="988" t="s">
        <v>5601</v>
      </c>
      <c r="B5320" s="988">
        <v>2.0250428E7</v>
      </c>
      <c r="C5320" s="988" t="s">
        <v>5286</v>
      </c>
      <c r="D5320" s="988">
        <v>1.0</v>
      </c>
      <c r="E5320" s="988">
        <v>6.0</v>
      </c>
    </row>
    <row r="5321">
      <c r="A5321" s="988" t="s">
        <v>5601</v>
      </c>
      <c r="B5321" s="988">
        <v>2.0250428E7</v>
      </c>
      <c r="C5321" s="1063" t="s">
        <v>5182</v>
      </c>
      <c r="D5321" s="988">
        <v>1.0</v>
      </c>
      <c r="E5321" s="988">
        <v>1.0</v>
      </c>
    </row>
    <row r="5322">
      <c r="A5322" s="988" t="s">
        <v>5601</v>
      </c>
      <c r="B5322" s="988">
        <v>2.0250429E7</v>
      </c>
      <c r="C5322" s="988" t="s">
        <v>5286</v>
      </c>
      <c r="D5322" s="988">
        <v>1.0</v>
      </c>
      <c r="E5322" s="988">
        <v>4.0</v>
      </c>
    </row>
    <row r="5323">
      <c r="A5323" s="988" t="s">
        <v>5601</v>
      </c>
      <c r="B5323" s="988">
        <v>2.0250429E7</v>
      </c>
      <c r="C5323" s="988" t="s">
        <v>5218</v>
      </c>
      <c r="D5323" s="988">
        <v>1.0</v>
      </c>
      <c r="E5323" s="988">
        <v>1.0</v>
      </c>
    </row>
    <row r="5324">
      <c r="A5324" s="988" t="s">
        <v>5601</v>
      </c>
      <c r="B5324" s="988">
        <v>2.025043E7</v>
      </c>
      <c r="C5324" s="988" t="s">
        <v>5286</v>
      </c>
      <c r="D5324" s="988">
        <v>1.0</v>
      </c>
      <c r="E5324" s="988">
        <v>8.0</v>
      </c>
    </row>
    <row r="5325">
      <c r="A5325" s="988" t="s">
        <v>5601</v>
      </c>
      <c r="B5325" s="988">
        <v>2.0250501E7</v>
      </c>
      <c r="C5325" s="988" t="s">
        <v>5286</v>
      </c>
      <c r="D5325" s="988">
        <v>1.0</v>
      </c>
      <c r="E5325" s="988">
        <v>2.0</v>
      </c>
    </row>
    <row r="5326">
      <c r="A5326" s="988" t="s">
        <v>5601</v>
      </c>
      <c r="B5326" s="988">
        <v>2.0250502E7</v>
      </c>
      <c r="C5326" s="988" t="s">
        <v>5286</v>
      </c>
      <c r="D5326" s="988">
        <v>1.0</v>
      </c>
      <c r="E5326" s="988">
        <v>2.0</v>
      </c>
    </row>
    <row r="5327">
      <c r="A5327" s="988" t="s">
        <v>5601</v>
      </c>
      <c r="B5327" s="988">
        <v>2.0250503E7</v>
      </c>
      <c r="C5327" s="988" t="s">
        <v>5286</v>
      </c>
      <c r="D5327" s="988">
        <v>1.0</v>
      </c>
      <c r="E5327" s="988">
        <v>3.0</v>
      </c>
    </row>
    <row r="5328">
      <c r="A5328" s="988" t="s">
        <v>5601</v>
      </c>
      <c r="B5328" s="988">
        <v>2.0250503E7</v>
      </c>
      <c r="C5328" s="988" t="s">
        <v>164</v>
      </c>
      <c r="D5328" s="988">
        <v>1.0</v>
      </c>
      <c r="E5328" s="988">
        <v>1.0</v>
      </c>
    </row>
    <row r="5329">
      <c r="A5329" s="988" t="s">
        <v>5601</v>
      </c>
      <c r="B5329" s="988">
        <v>2.0250504E7</v>
      </c>
      <c r="C5329" s="988" t="s">
        <v>5286</v>
      </c>
      <c r="D5329" s="988">
        <v>1.0</v>
      </c>
      <c r="E5329" s="988">
        <v>3.0</v>
      </c>
    </row>
    <row r="5330">
      <c r="A5330" s="988" t="s">
        <v>5601</v>
      </c>
      <c r="B5330" s="988">
        <v>2.0250505E7</v>
      </c>
      <c r="C5330" s="988" t="s">
        <v>5286</v>
      </c>
      <c r="D5330" s="988">
        <v>1.0</v>
      </c>
      <c r="E5330" s="988">
        <v>5.0</v>
      </c>
    </row>
    <row r="5331">
      <c r="A5331" s="988" t="s">
        <v>5601</v>
      </c>
      <c r="B5331" s="988">
        <v>2.0250506E7</v>
      </c>
      <c r="C5331" s="988" t="s">
        <v>5286</v>
      </c>
      <c r="D5331" s="988">
        <v>1.0</v>
      </c>
      <c r="E5331" s="988">
        <v>6.0</v>
      </c>
    </row>
    <row r="5332">
      <c r="A5332" s="988" t="s">
        <v>5601</v>
      </c>
      <c r="B5332" s="988">
        <v>2.0250507E7</v>
      </c>
      <c r="C5332" s="988" t="s">
        <v>5286</v>
      </c>
      <c r="D5332" s="988">
        <v>1.0</v>
      </c>
      <c r="E5332" s="988">
        <v>7.0</v>
      </c>
    </row>
    <row r="5333">
      <c r="A5333" s="988" t="s">
        <v>5601</v>
      </c>
      <c r="B5333" s="988">
        <v>2.0250507E7</v>
      </c>
      <c r="C5333" s="988" t="s">
        <v>5218</v>
      </c>
      <c r="D5333" s="988">
        <v>1.0</v>
      </c>
      <c r="E5333" s="988">
        <v>1.0</v>
      </c>
    </row>
    <row r="5334">
      <c r="A5334" s="988" t="s">
        <v>5601</v>
      </c>
      <c r="B5334" s="988">
        <v>2.0250508E7</v>
      </c>
      <c r="C5334" s="988" t="s">
        <v>5218</v>
      </c>
      <c r="D5334" s="988">
        <v>1.0</v>
      </c>
      <c r="E5334" s="988">
        <v>1.0</v>
      </c>
    </row>
    <row r="5335">
      <c r="A5335" s="988" t="s">
        <v>5601</v>
      </c>
      <c r="B5335" s="988">
        <v>2.0250509E7</v>
      </c>
      <c r="C5335" s="988" t="s">
        <v>5286</v>
      </c>
      <c r="D5335" s="988">
        <v>1.0</v>
      </c>
      <c r="E5335" s="988">
        <v>6.0</v>
      </c>
    </row>
    <row r="5336">
      <c r="A5336" s="988" t="s">
        <v>5601</v>
      </c>
      <c r="B5336" s="988">
        <v>2.0250509E7</v>
      </c>
      <c r="C5336" s="988" t="s">
        <v>5218</v>
      </c>
      <c r="D5336" s="988">
        <v>1.0</v>
      </c>
      <c r="E5336" s="988">
        <v>1.0</v>
      </c>
    </row>
    <row r="5337">
      <c r="A5337" s="988" t="s">
        <v>5601</v>
      </c>
      <c r="B5337" s="988">
        <v>2.025051E7</v>
      </c>
      <c r="C5337" s="988" t="s">
        <v>5286</v>
      </c>
      <c r="D5337" s="988">
        <v>1.0</v>
      </c>
      <c r="E5337" s="988">
        <v>2.0</v>
      </c>
    </row>
    <row r="5338">
      <c r="A5338" s="988" t="s">
        <v>5601</v>
      </c>
      <c r="B5338" s="988">
        <v>2.0250511E7</v>
      </c>
      <c r="C5338" s="988" t="s">
        <v>5286</v>
      </c>
      <c r="D5338" s="988">
        <v>1.0</v>
      </c>
      <c r="E5338" s="988">
        <v>4.0</v>
      </c>
    </row>
    <row r="5339">
      <c r="A5339" s="988" t="s">
        <v>5601</v>
      </c>
      <c r="B5339" s="988">
        <v>2.0250512E7</v>
      </c>
      <c r="C5339" s="988" t="s">
        <v>5286</v>
      </c>
      <c r="D5339" s="988">
        <v>1.0</v>
      </c>
      <c r="E5339" s="988">
        <v>5.0</v>
      </c>
    </row>
    <row r="5340">
      <c r="A5340" s="988" t="s">
        <v>5601</v>
      </c>
      <c r="B5340" s="988">
        <v>2.0250513E7</v>
      </c>
      <c r="C5340" s="988" t="s">
        <v>5286</v>
      </c>
      <c r="D5340" s="988">
        <v>1.0</v>
      </c>
      <c r="E5340" s="988">
        <v>10.0</v>
      </c>
    </row>
    <row r="5341">
      <c r="A5341" s="988" t="s">
        <v>5601</v>
      </c>
      <c r="B5341" s="988">
        <v>2.0250514E7</v>
      </c>
      <c r="C5341" s="988" t="s">
        <v>5286</v>
      </c>
      <c r="D5341" s="988">
        <v>1.0</v>
      </c>
      <c r="E5341" s="988">
        <v>4.0</v>
      </c>
    </row>
    <row r="5342">
      <c r="A5342" s="988" t="s">
        <v>5601</v>
      </c>
      <c r="B5342" s="988">
        <v>2.0250514E7</v>
      </c>
      <c r="C5342" s="988" t="s">
        <v>5218</v>
      </c>
      <c r="D5342" s="988">
        <v>1.0</v>
      </c>
      <c r="E5342" s="988">
        <v>1.0</v>
      </c>
    </row>
    <row r="5343">
      <c r="A5343" s="988" t="s">
        <v>5601</v>
      </c>
      <c r="B5343" s="988">
        <v>2.0250515E7</v>
      </c>
      <c r="C5343" s="988" t="s">
        <v>5286</v>
      </c>
      <c r="D5343" s="988">
        <v>1.0</v>
      </c>
      <c r="E5343" s="988">
        <v>4.0</v>
      </c>
    </row>
    <row r="5344">
      <c r="A5344" s="988" t="s">
        <v>5601</v>
      </c>
      <c r="B5344" s="988">
        <v>2.0250516E7</v>
      </c>
      <c r="C5344" s="988" t="s">
        <v>5286</v>
      </c>
      <c r="D5344" s="988">
        <v>1.0</v>
      </c>
      <c r="E5344" s="988">
        <v>6.0</v>
      </c>
    </row>
    <row r="5345">
      <c r="A5345" s="988" t="s">
        <v>5601</v>
      </c>
      <c r="B5345" s="988">
        <v>2.0250516E7</v>
      </c>
      <c r="C5345" s="988" t="s">
        <v>5194</v>
      </c>
      <c r="D5345" s="988">
        <v>1.0</v>
      </c>
      <c r="E5345" s="988">
        <v>1.0</v>
      </c>
    </row>
    <row r="5346">
      <c r="A5346" s="988" t="s">
        <v>5601</v>
      </c>
      <c r="B5346" s="988">
        <v>2.0250517E7</v>
      </c>
      <c r="C5346" s="988" t="s">
        <v>5286</v>
      </c>
      <c r="D5346" s="988">
        <v>1.0</v>
      </c>
      <c r="E5346" s="988">
        <v>2.0</v>
      </c>
    </row>
    <row r="5347">
      <c r="A5347" s="988" t="s">
        <v>5601</v>
      </c>
      <c r="B5347" s="988">
        <v>2.0250518E7</v>
      </c>
      <c r="C5347" s="988" t="s">
        <v>5286</v>
      </c>
      <c r="D5347" s="988">
        <v>1.0</v>
      </c>
      <c r="E5347" s="988">
        <v>2.0</v>
      </c>
    </row>
    <row r="5348">
      <c r="A5348" s="988" t="s">
        <v>5601</v>
      </c>
      <c r="B5348" s="988">
        <v>2.0250519E7</v>
      </c>
      <c r="C5348" s="988" t="s">
        <v>5286</v>
      </c>
      <c r="D5348" s="988">
        <v>1.0</v>
      </c>
      <c r="E5348" s="988">
        <v>4.0</v>
      </c>
    </row>
    <row r="5349">
      <c r="A5349" s="988" t="s">
        <v>5601</v>
      </c>
      <c r="B5349" s="988">
        <v>2.0250519E7</v>
      </c>
      <c r="C5349" s="1063" t="s">
        <v>5312</v>
      </c>
      <c r="D5349" s="988">
        <v>1.0</v>
      </c>
      <c r="E5349" s="988">
        <v>1.0</v>
      </c>
    </row>
    <row r="5350">
      <c r="A5350" s="988" t="s">
        <v>5601</v>
      </c>
      <c r="B5350" s="988">
        <v>2.0250519E7</v>
      </c>
      <c r="C5350" s="988" t="s">
        <v>164</v>
      </c>
      <c r="D5350" s="988">
        <v>1.0</v>
      </c>
      <c r="E5350" s="988">
        <v>1.0</v>
      </c>
    </row>
    <row r="5351">
      <c r="A5351" s="988" t="s">
        <v>5601</v>
      </c>
      <c r="B5351" s="988">
        <v>2.025052E7</v>
      </c>
      <c r="C5351" s="988" t="s">
        <v>164</v>
      </c>
      <c r="D5351" s="988">
        <v>1.0</v>
      </c>
      <c r="E5351" s="988">
        <v>1.0</v>
      </c>
    </row>
    <row r="5352">
      <c r="A5352" s="988" t="s">
        <v>5601</v>
      </c>
      <c r="B5352" s="988">
        <v>2.025052E7</v>
      </c>
      <c r="C5352" s="988" t="s">
        <v>5218</v>
      </c>
      <c r="D5352" s="988">
        <v>1.0</v>
      </c>
      <c r="E5352" s="988">
        <v>1.0</v>
      </c>
    </row>
    <row r="5353">
      <c r="A5353" s="988" t="s">
        <v>5601</v>
      </c>
      <c r="B5353" s="988">
        <v>2.0250522E7</v>
      </c>
      <c r="C5353" s="988" t="s">
        <v>5194</v>
      </c>
      <c r="D5353" s="988">
        <v>1.0</v>
      </c>
      <c r="E5353" s="988">
        <v>1.0</v>
      </c>
    </row>
    <row r="5354">
      <c r="A5354" s="988" t="s">
        <v>5601</v>
      </c>
      <c r="B5354" s="988">
        <v>2.0250523E7</v>
      </c>
      <c r="C5354" s="988" t="s">
        <v>5286</v>
      </c>
      <c r="D5354" s="988">
        <v>1.0</v>
      </c>
      <c r="E5354" s="988">
        <v>6.0</v>
      </c>
    </row>
    <row r="5355">
      <c r="A5355" s="988" t="s">
        <v>5601</v>
      </c>
      <c r="B5355" s="988">
        <v>2.0250523E7</v>
      </c>
      <c r="C5355" s="988" t="s">
        <v>164</v>
      </c>
      <c r="D5355" s="988">
        <v>1.0</v>
      </c>
      <c r="E5355" s="988">
        <v>1.0</v>
      </c>
    </row>
    <row r="5356">
      <c r="A5356" s="988" t="s">
        <v>5601</v>
      </c>
      <c r="B5356" s="988">
        <v>2.0250524E7</v>
      </c>
      <c r="C5356" s="988" t="s">
        <v>5286</v>
      </c>
      <c r="D5356" s="988">
        <v>1.0</v>
      </c>
      <c r="E5356" s="988">
        <v>7.0</v>
      </c>
    </row>
    <row r="5357">
      <c r="A5357" s="988" t="s">
        <v>5601</v>
      </c>
      <c r="B5357" s="988">
        <v>2.0250524E7</v>
      </c>
      <c r="C5357" s="988" t="s">
        <v>164</v>
      </c>
      <c r="D5357" s="988">
        <v>1.0</v>
      </c>
      <c r="E5357" s="988">
        <v>1.0</v>
      </c>
    </row>
    <row r="5358">
      <c r="A5358" s="988" t="s">
        <v>5601</v>
      </c>
      <c r="B5358" s="988">
        <v>2.0250525E7</v>
      </c>
      <c r="C5358" s="988" t="s">
        <v>5286</v>
      </c>
      <c r="D5358" s="988">
        <v>1.0</v>
      </c>
      <c r="E5358" s="988">
        <v>1.0</v>
      </c>
    </row>
    <row r="5359">
      <c r="A5359" s="988" t="s">
        <v>5601</v>
      </c>
      <c r="B5359" s="988">
        <v>2.0250526E7</v>
      </c>
      <c r="C5359" s="988" t="s">
        <v>5286</v>
      </c>
      <c r="D5359" s="988">
        <v>1.0</v>
      </c>
      <c r="E5359" s="988">
        <v>5.0</v>
      </c>
    </row>
    <row r="5360">
      <c r="A5360" s="988" t="s">
        <v>5601</v>
      </c>
      <c r="B5360" s="988">
        <v>2.0250526E7</v>
      </c>
      <c r="C5360" s="988" t="s">
        <v>164</v>
      </c>
      <c r="D5360" s="988">
        <v>1.0</v>
      </c>
      <c r="E5360" s="988">
        <v>1.0</v>
      </c>
    </row>
    <row r="5361">
      <c r="A5361" s="988" t="s">
        <v>5601</v>
      </c>
      <c r="B5361" s="988">
        <v>2.0250527E7</v>
      </c>
      <c r="C5361" s="988" t="s">
        <v>5286</v>
      </c>
      <c r="D5361" s="988">
        <v>1.0</v>
      </c>
      <c r="E5361" s="988">
        <v>7.0</v>
      </c>
    </row>
    <row r="5362">
      <c r="A5362" s="988" t="s">
        <v>5601</v>
      </c>
      <c r="B5362" s="988">
        <v>2.0250527E7</v>
      </c>
      <c r="C5362" s="988" t="s">
        <v>5194</v>
      </c>
      <c r="D5362" s="988">
        <v>1.0</v>
      </c>
      <c r="E5362" s="988">
        <v>1.0</v>
      </c>
    </row>
    <row r="5363">
      <c r="A5363" s="988" t="s">
        <v>5601</v>
      </c>
      <c r="B5363" s="988">
        <v>2.0250527E7</v>
      </c>
      <c r="C5363" s="1063" t="s">
        <v>5226</v>
      </c>
      <c r="D5363" s="988">
        <v>1.0</v>
      </c>
      <c r="E5363" s="988">
        <v>1.0</v>
      </c>
    </row>
    <row r="5364">
      <c r="A5364" s="988" t="s">
        <v>5601</v>
      </c>
      <c r="B5364" s="988">
        <v>2.0250527E7</v>
      </c>
      <c r="C5364" s="988" t="s">
        <v>5218</v>
      </c>
      <c r="D5364" s="988">
        <v>1.0</v>
      </c>
      <c r="E5364" s="988">
        <v>1.0</v>
      </c>
    </row>
    <row r="5365">
      <c r="A5365" s="988" t="s">
        <v>5601</v>
      </c>
      <c r="B5365" s="988">
        <v>2.0250528E7</v>
      </c>
      <c r="C5365" s="988" t="s">
        <v>5286</v>
      </c>
      <c r="D5365" s="988">
        <v>1.0</v>
      </c>
      <c r="E5365" s="988">
        <v>6.0</v>
      </c>
    </row>
    <row r="5366">
      <c r="A5366" s="988" t="s">
        <v>5601</v>
      </c>
      <c r="B5366" s="988">
        <v>2.0250528E7</v>
      </c>
      <c r="C5366" s="1063" t="s">
        <v>5182</v>
      </c>
      <c r="D5366" s="988">
        <v>1.0</v>
      </c>
      <c r="E5366" s="988">
        <v>1.0</v>
      </c>
    </row>
    <row r="5367">
      <c r="A5367" s="988" t="s">
        <v>5601</v>
      </c>
      <c r="B5367" s="988">
        <v>2.0250529E7</v>
      </c>
      <c r="C5367" s="1063" t="s">
        <v>5226</v>
      </c>
      <c r="D5367" s="988">
        <v>1.0</v>
      </c>
      <c r="E5367" s="988">
        <v>1.0</v>
      </c>
    </row>
    <row r="5368">
      <c r="A5368" s="988" t="s">
        <v>5601</v>
      </c>
      <c r="B5368" s="988">
        <v>2.025053E7</v>
      </c>
      <c r="C5368" s="988" t="s">
        <v>5286</v>
      </c>
      <c r="D5368" s="988">
        <v>1.0</v>
      </c>
      <c r="E5368" s="988">
        <v>9.0</v>
      </c>
    </row>
    <row r="5369">
      <c r="A5369" s="988" t="s">
        <v>5601</v>
      </c>
      <c r="B5369" s="988">
        <v>2.0250531E7</v>
      </c>
      <c r="C5369" s="988" t="s">
        <v>5286</v>
      </c>
      <c r="D5369" s="988">
        <v>1.0</v>
      </c>
      <c r="E5369" s="988">
        <v>5.0</v>
      </c>
    </row>
    <row r="5370">
      <c r="A5370" s="988" t="s">
        <v>5601</v>
      </c>
      <c r="B5370" s="988">
        <v>2.0250601E7</v>
      </c>
      <c r="C5370" s="988" t="s">
        <v>5286</v>
      </c>
      <c r="D5370" s="988">
        <v>1.0</v>
      </c>
      <c r="E5370" s="988">
        <v>1.0</v>
      </c>
    </row>
    <row r="5371">
      <c r="A5371" s="988" t="s">
        <v>5601</v>
      </c>
      <c r="B5371" s="988">
        <v>2.0250602E7</v>
      </c>
      <c r="C5371" s="988" t="s">
        <v>5286</v>
      </c>
      <c r="D5371" s="988">
        <v>1.0</v>
      </c>
      <c r="E5371" s="988">
        <v>7.0</v>
      </c>
    </row>
    <row r="5372">
      <c r="A5372" s="988" t="s">
        <v>5601</v>
      </c>
      <c r="B5372" s="988">
        <v>2.0250603E7</v>
      </c>
      <c r="C5372" s="988" t="s">
        <v>164</v>
      </c>
      <c r="D5372" s="988">
        <v>1.0</v>
      </c>
      <c r="E5372" s="988">
        <v>2.0</v>
      </c>
    </row>
    <row r="5373">
      <c r="A5373" s="988" t="s">
        <v>5601</v>
      </c>
      <c r="B5373" s="988">
        <v>2.0250603E7</v>
      </c>
      <c r="C5373" s="1063" t="s">
        <v>5189</v>
      </c>
      <c r="D5373" s="988">
        <v>1.0</v>
      </c>
      <c r="E5373" s="988">
        <v>1.0</v>
      </c>
    </row>
    <row r="5374">
      <c r="A5374" s="988" t="s">
        <v>5601</v>
      </c>
      <c r="B5374" s="988">
        <v>2.0250604E7</v>
      </c>
      <c r="C5374" s="988" t="s">
        <v>5286</v>
      </c>
      <c r="D5374" s="988">
        <v>1.0</v>
      </c>
      <c r="E5374" s="988">
        <v>10.0</v>
      </c>
    </row>
    <row r="5375">
      <c r="A5375" s="988" t="s">
        <v>5601</v>
      </c>
      <c r="B5375" s="988">
        <v>2.0250604E7</v>
      </c>
      <c r="C5375" s="988" t="s">
        <v>164</v>
      </c>
      <c r="D5375" s="988">
        <v>1.0</v>
      </c>
      <c r="E5375" s="988">
        <v>1.0</v>
      </c>
    </row>
    <row r="5376">
      <c r="A5376" s="988" t="s">
        <v>5601</v>
      </c>
      <c r="B5376" s="988">
        <v>2.0250606E7</v>
      </c>
      <c r="C5376" s="988" t="s">
        <v>5286</v>
      </c>
      <c r="D5376" s="988">
        <v>1.0</v>
      </c>
      <c r="E5376" s="988">
        <v>7.0</v>
      </c>
    </row>
    <row r="5377">
      <c r="A5377" s="988" t="s">
        <v>5601</v>
      </c>
      <c r="B5377" s="988">
        <v>2.0250607E7</v>
      </c>
      <c r="C5377" s="988" t="s">
        <v>5286</v>
      </c>
      <c r="D5377" s="988">
        <v>1.0</v>
      </c>
      <c r="E5377" s="988">
        <v>5.0</v>
      </c>
    </row>
    <row r="5378">
      <c r="A5378" s="988" t="s">
        <v>5601</v>
      </c>
      <c r="B5378" s="988">
        <v>2.0250607E7</v>
      </c>
      <c r="C5378" s="988" t="s">
        <v>164</v>
      </c>
      <c r="D5378" s="988">
        <v>1.0</v>
      </c>
      <c r="E5378" s="988">
        <v>1.0</v>
      </c>
    </row>
    <row r="5379">
      <c r="A5379" s="988" t="s">
        <v>5601</v>
      </c>
      <c r="B5379" s="988">
        <v>2.0250608E7</v>
      </c>
      <c r="C5379" s="988" t="s">
        <v>5286</v>
      </c>
      <c r="D5379" s="988">
        <v>1.0</v>
      </c>
      <c r="E5379" s="988">
        <v>3.0</v>
      </c>
    </row>
    <row r="5380">
      <c r="A5380" s="988" t="s">
        <v>5601</v>
      </c>
      <c r="B5380" s="988">
        <v>2.0250609E7</v>
      </c>
      <c r="C5380" s="988" t="s">
        <v>5286</v>
      </c>
      <c r="D5380" s="988">
        <v>1.0</v>
      </c>
      <c r="E5380" s="988">
        <v>9.0</v>
      </c>
    </row>
    <row r="5381">
      <c r="A5381" s="988" t="s">
        <v>5601</v>
      </c>
      <c r="B5381" s="988">
        <v>2.025061E7</v>
      </c>
      <c r="C5381" s="988" t="s">
        <v>5286</v>
      </c>
      <c r="D5381" s="988">
        <v>1.0</v>
      </c>
      <c r="E5381" s="988">
        <v>5.0</v>
      </c>
    </row>
    <row r="5382">
      <c r="A5382" s="988" t="s">
        <v>5601</v>
      </c>
      <c r="B5382" s="988">
        <v>2.025061E7</v>
      </c>
      <c r="C5382" s="988" t="s">
        <v>164</v>
      </c>
      <c r="D5382" s="988">
        <v>1.0</v>
      </c>
      <c r="E5382" s="988">
        <v>2.0</v>
      </c>
    </row>
    <row r="5383">
      <c r="A5383" s="988" t="s">
        <v>5601</v>
      </c>
      <c r="B5383" s="988">
        <v>2.0250611E7</v>
      </c>
      <c r="C5383" s="988" t="s">
        <v>5286</v>
      </c>
      <c r="D5383" s="988">
        <v>1.0</v>
      </c>
      <c r="E5383" s="988">
        <v>6.0</v>
      </c>
    </row>
    <row r="5384">
      <c r="A5384" s="988" t="s">
        <v>5601</v>
      </c>
      <c r="B5384" s="988">
        <v>2.0250611E7</v>
      </c>
      <c r="C5384" s="988" t="s">
        <v>164</v>
      </c>
      <c r="D5384" s="988">
        <v>1.0</v>
      </c>
      <c r="E5384" s="988">
        <v>2.0</v>
      </c>
    </row>
    <row r="5385">
      <c r="A5385" s="988" t="s">
        <v>5601</v>
      </c>
      <c r="B5385" s="988">
        <v>2.0250612E7</v>
      </c>
      <c r="C5385" s="988" t="s">
        <v>5286</v>
      </c>
      <c r="D5385" s="988">
        <v>1.0</v>
      </c>
      <c r="E5385" s="988">
        <v>5.0</v>
      </c>
    </row>
    <row r="5386">
      <c r="A5386" s="988" t="s">
        <v>5601</v>
      </c>
      <c r="B5386" s="988">
        <v>2.0250612E7</v>
      </c>
      <c r="C5386" s="988" t="s">
        <v>164</v>
      </c>
      <c r="D5386" s="988">
        <v>1.0</v>
      </c>
      <c r="E5386" s="988">
        <v>2.0</v>
      </c>
    </row>
    <row r="5387">
      <c r="A5387" s="988" t="s">
        <v>5601</v>
      </c>
      <c r="B5387" s="988">
        <v>2.0250613E7</v>
      </c>
      <c r="C5387" s="988" t="s">
        <v>5286</v>
      </c>
      <c r="D5387" s="988">
        <v>1.0</v>
      </c>
      <c r="E5387" s="988">
        <v>7.0</v>
      </c>
    </row>
    <row r="5388">
      <c r="A5388" s="988" t="s">
        <v>5601</v>
      </c>
      <c r="B5388" s="988">
        <v>2.0250615E7</v>
      </c>
      <c r="C5388" s="988" t="s">
        <v>5286</v>
      </c>
      <c r="D5388" s="988">
        <v>1.0</v>
      </c>
      <c r="E5388" s="988">
        <v>1.0</v>
      </c>
    </row>
    <row r="5389">
      <c r="A5389" s="988" t="s">
        <v>5601</v>
      </c>
      <c r="B5389" s="988">
        <v>2.0250616E7</v>
      </c>
      <c r="C5389" s="988" t="s">
        <v>5286</v>
      </c>
      <c r="D5389" s="988">
        <v>1.0</v>
      </c>
      <c r="E5389" s="988">
        <v>3.0</v>
      </c>
    </row>
    <row r="5390">
      <c r="A5390" s="988" t="s">
        <v>5601</v>
      </c>
      <c r="B5390" s="988">
        <v>2.0250617E7</v>
      </c>
      <c r="C5390" s="988" t="s">
        <v>5286</v>
      </c>
      <c r="D5390" s="988">
        <v>1.0</v>
      </c>
      <c r="E5390" s="988">
        <v>7.0</v>
      </c>
    </row>
    <row r="5391">
      <c r="A5391" s="988" t="s">
        <v>5601</v>
      </c>
      <c r="B5391" s="988">
        <v>2.0250617E7</v>
      </c>
      <c r="C5391" s="988" t="s">
        <v>164</v>
      </c>
      <c r="D5391" s="988">
        <v>1.0</v>
      </c>
      <c r="E5391" s="988">
        <v>1.0</v>
      </c>
    </row>
    <row r="5392">
      <c r="A5392" s="988" t="s">
        <v>5601</v>
      </c>
      <c r="B5392" s="988">
        <v>2.0250618E7</v>
      </c>
      <c r="C5392" s="988" t="s">
        <v>164</v>
      </c>
      <c r="D5392" s="988">
        <v>1.0</v>
      </c>
      <c r="E5392" s="988">
        <v>1.0</v>
      </c>
    </row>
    <row r="5393">
      <c r="A5393" s="988" t="s">
        <v>5601</v>
      </c>
      <c r="B5393" s="988">
        <v>2.0250619E7</v>
      </c>
      <c r="C5393" s="988" t="s">
        <v>164</v>
      </c>
      <c r="D5393" s="988">
        <v>1.0</v>
      </c>
      <c r="E5393" s="988">
        <v>1.0</v>
      </c>
    </row>
    <row r="5394">
      <c r="A5394" s="988" t="s">
        <v>5601</v>
      </c>
      <c r="B5394" s="988">
        <v>2.025062E7</v>
      </c>
      <c r="C5394" s="988" t="s">
        <v>5286</v>
      </c>
      <c r="D5394" s="988">
        <v>1.0</v>
      </c>
      <c r="E5394" s="988">
        <v>16.0</v>
      </c>
    </row>
    <row r="5395">
      <c r="A5395" s="988" t="s">
        <v>5601</v>
      </c>
      <c r="B5395" s="988">
        <v>2.0250621E7</v>
      </c>
      <c r="C5395" s="988" t="s">
        <v>164</v>
      </c>
      <c r="D5395" s="988">
        <v>1.0</v>
      </c>
      <c r="E5395" s="988">
        <v>1.0</v>
      </c>
    </row>
    <row r="5396">
      <c r="A5396" s="988" t="s">
        <v>5601</v>
      </c>
      <c r="B5396" s="988">
        <v>2.0250622E7</v>
      </c>
      <c r="C5396" s="988" t="s">
        <v>5286</v>
      </c>
      <c r="D5396" s="988">
        <v>1.0</v>
      </c>
      <c r="E5396" s="988">
        <v>7.0</v>
      </c>
    </row>
    <row r="5397">
      <c r="A5397" s="988" t="s">
        <v>5601</v>
      </c>
      <c r="B5397" s="988">
        <v>2.0250623E7</v>
      </c>
      <c r="C5397" s="988" t="s">
        <v>5286</v>
      </c>
      <c r="D5397" s="988">
        <v>1.0</v>
      </c>
      <c r="E5397" s="988">
        <v>7.0</v>
      </c>
    </row>
    <row r="5398">
      <c r="A5398" s="988" t="s">
        <v>5601</v>
      </c>
      <c r="B5398" s="988">
        <v>2.0250624E7</v>
      </c>
      <c r="C5398" s="988" t="s">
        <v>5218</v>
      </c>
      <c r="D5398" s="988">
        <v>1.0</v>
      </c>
      <c r="E5398" s="988">
        <v>1.0</v>
      </c>
    </row>
    <row r="5399">
      <c r="A5399" s="988" t="s">
        <v>5601</v>
      </c>
      <c r="B5399" s="988">
        <v>2.0250625E7</v>
      </c>
      <c r="C5399" s="988" t="s">
        <v>164</v>
      </c>
      <c r="D5399" s="988">
        <v>1.0</v>
      </c>
      <c r="E5399" s="988">
        <v>1.0</v>
      </c>
    </row>
    <row r="5400">
      <c r="A5400" s="988" t="s">
        <v>5601</v>
      </c>
      <c r="B5400" s="988">
        <v>2.0250625E7</v>
      </c>
      <c r="C5400" s="988" t="s">
        <v>5218</v>
      </c>
      <c r="D5400" s="988">
        <v>1.0</v>
      </c>
      <c r="E5400" s="988">
        <v>1.0</v>
      </c>
    </row>
    <row r="5401">
      <c r="A5401" s="988" t="s">
        <v>5601</v>
      </c>
      <c r="B5401" s="988">
        <v>2.0250626E7</v>
      </c>
      <c r="C5401" s="988" t="s">
        <v>5286</v>
      </c>
      <c r="D5401" s="988">
        <v>1.0</v>
      </c>
      <c r="E5401" s="988">
        <v>16.0</v>
      </c>
    </row>
    <row r="5402">
      <c r="A5402" s="988" t="s">
        <v>5601</v>
      </c>
      <c r="B5402" s="988">
        <v>2.0250627E7</v>
      </c>
      <c r="C5402" s="988" t="s">
        <v>5286</v>
      </c>
      <c r="D5402" s="988">
        <v>1.0</v>
      </c>
      <c r="E5402" s="988">
        <v>17.0</v>
      </c>
    </row>
    <row r="5403">
      <c r="A5403" s="988" t="s">
        <v>5601</v>
      </c>
      <c r="B5403" s="988">
        <v>2.0250628E7</v>
      </c>
      <c r="C5403" s="988" t="s">
        <v>5218</v>
      </c>
      <c r="D5403" s="988">
        <v>1.0</v>
      </c>
      <c r="E5403" s="988">
        <v>1.0</v>
      </c>
    </row>
    <row r="5404">
      <c r="A5404" s="988" t="s">
        <v>5601</v>
      </c>
      <c r="B5404" s="988">
        <v>2.0250629E7</v>
      </c>
      <c r="C5404" s="988" t="s">
        <v>5286</v>
      </c>
      <c r="D5404" s="988">
        <v>1.0</v>
      </c>
      <c r="E5404" s="988">
        <v>15.0</v>
      </c>
    </row>
    <row r="5405">
      <c r="A5405" s="988" t="s">
        <v>5601</v>
      </c>
      <c r="B5405" s="988">
        <v>2.0250629E7</v>
      </c>
      <c r="C5405" s="988" t="s">
        <v>164</v>
      </c>
      <c r="D5405" s="988">
        <v>1.0</v>
      </c>
      <c r="E5405" s="988">
        <v>1.0</v>
      </c>
    </row>
    <row r="5406">
      <c r="A5406" s="988" t="s">
        <v>5601</v>
      </c>
      <c r="B5406" s="988">
        <v>2.0250701E7</v>
      </c>
      <c r="C5406" s="988" t="s">
        <v>5286</v>
      </c>
      <c r="D5406" s="988">
        <v>1.0</v>
      </c>
      <c r="E5406" s="988">
        <v>11.0</v>
      </c>
    </row>
    <row r="5407">
      <c r="A5407" s="988" t="s">
        <v>5601</v>
      </c>
      <c r="B5407" s="988">
        <v>2.0250701E7</v>
      </c>
      <c r="C5407" s="988" t="s">
        <v>164</v>
      </c>
      <c r="D5407" s="988">
        <v>1.0</v>
      </c>
      <c r="E5407" s="988">
        <v>2.0</v>
      </c>
    </row>
    <row r="5408">
      <c r="A5408" s="988" t="s">
        <v>5601</v>
      </c>
      <c r="B5408" s="988">
        <v>2.0250701E7</v>
      </c>
      <c r="C5408" s="1063" t="s">
        <v>5604</v>
      </c>
      <c r="D5408" s="988">
        <v>1.0</v>
      </c>
      <c r="E5408" s="988">
        <v>1.0</v>
      </c>
    </row>
    <row r="5409">
      <c r="A5409" s="988" t="s">
        <v>5601</v>
      </c>
      <c r="B5409" s="988">
        <v>2.0250702E7</v>
      </c>
      <c r="C5409" s="988" t="s">
        <v>164</v>
      </c>
      <c r="D5409" s="988">
        <v>1.0</v>
      </c>
      <c r="E5409" s="988">
        <v>1.0</v>
      </c>
    </row>
    <row r="5410">
      <c r="A5410" s="988" t="s">
        <v>5601</v>
      </c>
      <c r="B5410" s="988">
        <v>2.0250702E7</v>
      </c>
      <c r="C5410" s="988" t="s">
        <v>5218</v>
      </c>
      <c r="D5410" s="988">
        <v>1.0</v>
      </c>
      <c r="E5410" s="988">
        <v>3.0</v>
      </c>
    </row>
    <row r="5411">
      <c r="A5411" s="988" t="s">
        <v>5601</v>
      </c>
      <c r="B5411" s="988">
        <v>2.0250702E7</v>
      </c>
      <c r="C5411" s="1063" t="s">
        <v>5178</v>
      </c>
      <c r="D5411" s="988">
        <v>1.0</v>
      </c>
      <c r="E5411" s="988">
        <v>3.0</v>
      </c>
    </row>
    <row r="5412">
      <c r="A5412" s="988" t="s">
        <v>5601</v>
      </c>
      <c r="B5412" s="988">
        <v>2.0250703E7</v>
      </c>
      <c r="C5412" s="988" t="s">
        <v>5286</v>
      </c>
      <c r="D5412" s="988">
        <v>1.0</v>
      </c>
      <c r="E5412" s="988">
        <v>15.0</v>
      </c>
    </row>
    <row r="5413">
      <c r="A5413" s="988" t="s">
        <v>5601</v>
      </c>
      <c r="B5413" s="988">
        <v>2.0250703E7</v>
      </c>
      <c r="C5413" s="1063" t="s">
        <v>5178</v>
      </c>
      <c r="D5413" s="988">
        <v>1.0</v>
      </c>
      <c r="E5413" s="988">
        <v>1.0</v>
      </c>
    </row>
    <row r="5414">
      <c r="A5414" s="988" t="s">
        <v>5601</v>
      </c>
      <c r="B5414" s="988">
        <v>2.0250705E7</v>
      </c>
      <c r="C5414" s="988" t="s">
        <v>5286</v>
      </c>
      <c r="D5414" s="988">
        <v>1.0</v>
      </c>
      <c r="E5414" s="988">
        <v>10.0</v>
      </c>
    </row>
    <row r="5415">
      <c r="A5415" s="988" t="s">
        <v>5601</v>
      </c>
      <c r="B5415" s="988">
        <v>2.0250706E7</v>
      </c>
      <c r="C5415" s="988" t="s">
        <v>5286</v>
      </c>
      <c r="D5415" s="988">
        <v>1.0</v>
      </c>
      <c r="E5415" s="988">
        <v>10.0</v>
      </c>
    </row>
    <row r="5416">
      <c r="A5416" s="988" t="s">
        <v>5601</v>
      </c>
      <c r="B5416" s="988">
        <v>2.0250707E7</v>
      </c>
      <c r="C5416" s="988" t="s">
        <v>5286</v>
      </c>
      <c r="D5416" s="988">
        <v>1.0</v>
      </c>
      <c r="E5416" s="988">
        <v>17.0</v>
      </c>
    </row>
    <row r="5417">
      <c r="A5417" s="988" t="s">
        <v>5601</v>
      </c>
      <c r="B5417" s="988">
        <v>2.0250707E7</v>
      </c>
      <c r="C5417" s="1063" t="s">
        <v>5313</v>
      </c>
      <c r="D5417" s="988">
        <v>1.0</v>
      </c>
      <c r="E5417" s="988">
        <v>1.0</v>
      </c>
    </row>
    <row r="5418">
      <c r="A5418" s="988" t="s">
        <v>5601</v>
      </c>
      <c r="B5418" s="988">
        <v>2.0250707E7</v>
      </c>
      <c r="C5418" s="988" t="s">
        <v>164</v>
      </c>
      <c r="D5418" s="988">
        <v>1.0</v>
      </c>
      <c r="E5418" s="988">
        <v>1.0</v>
      </c>
    </row>
    <row r="5419">
      <c r="A5419" s="988" t="s">
        <v>5601</v>
      </c>
      <c r="B5419" s="988">
        <v>2.0250707E7</v>
      </c>
      <c r="C5419" s="988" t="s">
        <v>5218</v>
      </c>
      <c r="D5419" s="988">
        <v>1.0</v>
      </c>
      <c r="E5419" s="988">
        <v>1.0</v>
      </c>
    </row>
    <row r="5420">
      <c r="A5420" s="988" t="s">
        <v>5601</v>
      </c>
      <c r="B5420" s="988">
        <v>2.0250707E7</v>
      </c>
      <c r="C5420" s="1063" t="s">
        <v>5178</v>
      </c>
      <c r="D5420" s="988">
        <v>1.0</v>
      </c>
      <c r="E5420" s="988">
        <v>1.0</v>
      </c>
    </row>
    <row r="5421">
      <c r="A5421" s="988" t="s">
        <v>5601</v>
      </c>
      <c r="B5421" s="988">
        <v>2.0250708E7</v>
      </c>
      <c r="C5421" s="988" t="s">
        <v>5194</v>
      </c>
      <c r="D5421" s="988">
        <v>1.0</v>
      </c>
      <c r="E5421" s="988">
        <v>1.0</v>
      </c>
    </row>
    <row r="5422">
      <c r="A5422" s="988" t="s">
        <v>5601</v>
      </c>
      <c r="B5422" s="988">
        <v>2.0250708E7</v>
      </c>
      <c r="C5422" s="988" t="s">
        <v>5218</v>
      </c>
      <c r="D5422" s="988">
        <v>1.0</v>
      </c>
      <c r="E5422" s="988">
        <v>1.0</v>
      </c>
    </row>
    <row r="5423">
      <c r="A5423" s="988" t="s">
        <v>5601</v>
      </c>
      <c r="B5423" s="988">
        <v>2.0250709E7</v>
      </c>
      <c r="C5423" s="988" t="s">
        <v>5286</v>
      </c>
      <c r="D5423" s="988">
        <v>1.0</v>
      </c>
      <c r="E5423" s="988">
        <v>15.0</v>
      </c>
    </row>
    <row r="5424">
      <c r="A5424" s="988" t="s">
        <v>5601</v>
      </c>
      <c r="B5424" s="988">
        <v>2.025071E7</v>
      </c>
      <c r="C5424" s="988" t="s">
        <v>5286</v>
      </c>
      <c r="D5424" s="988">
        <v>1.0</v>
      </c>
      <c r="E5424" s="988">
        <v>4.0</v>
      </c>
    </row>
    <row r="5425">
      <c r="A5425" s="988" t="s">
        <v>5601</v>
      </c>
      <c r="B5425" s="988">
        <v>2.025071E7</v>
      </c>
      <c r="C5425" s="1063" t="s">
        <v>5216</v>
      </c>
      <c r="D5425" s="988">
        <v>1.0</v>
      </c>
      <c r="E5425" s="988">
        <v>2.0</v>
      </c>
    </row>
    <row r="5426">
      <c r="A5426" s="988" t="s">
        <v>5601</v>
      </c>
      <c r="B5426" s="988">
        <v>2.0250711E7</v>
      </c>
      <c r="C5426" s="988" t="s">
        <v>5286</v>
      </c>
      <c r="D5426" s="988">
        <v>1.0</v>
      </c>
      <c r="E5426" s="988">
        <v>6.0</v>
      </c>
    </row>
    <row r="5427">
      <c r="A5427" s="988" t="s">
        <v>5601</v>
      </c>
      <c r="B5427" s="988">
        <v>2.0250711E7</v>
      </c>
      <c r="C5427" s="988" t="s">
        <v>164</v>
      </c>
      <c r="D5427" s="988">
        <v>1.0</v>
      </c>
      <c r="E5427" s="988">
        <v>1.0</v>
      </c>
    </row>
    <row r="5428">
      <c r="A5428" s="988" t="s">
        <v>5601</v>
      </c>
      <c r="B5428" s="988">
        <v>2.0250711E7</v>
      </c>
      <c r="C5428" s="1063" t="s">
        <v>5178</v>
      </c>
      <c r="D5428" s="988">
        <v>1.0</v>
      </c>
      <c r="E5428" s="988">
        <v>1.0</v>
      </c>
    </row>
    <row r="5429">
      <c r="A5429" s="988" t="s">
        <v>5601</v>
      </c>
      <c r="B5429" s="988">
        <v>2.0250712E7</v>
      </c>
      <c r="C5429" s="988" t="s">
        <v>5286</v>
      </c>
      <c r="D5429" s="988">
        <v>1.0</v>
      </c>
      <c r="E5429" s="988">
        <v>3.0</v>
      </c>
    </row>
    <row r="5430">
      <c r="A5430" s="988" t="s">
        <v>5601</v>
      </c>
      <c r="B5430" s="988">
        <v>2.0250712E7</v>
      </c>
      <c r="C5430" s="1063" t="s">
        <v>5216</v>
      </c>
      <c r="D5430" s="988">
        <v>1.0</v>
      </c>
      <c r="E5430" s="988">
        <v>1.0</v>
      </c>
    </row>
    <row r="5431">
      <c r="A5431" s="988" t="s">
        <v>5601</v>
      </c>
      <c r="B5431" s="988">
        <v>2.0250713E7</v>
      </c>
      <c r="C5431" s="988" t="s">
        <v>5286</v>
      </c>
      <c r="D5431" s="988">
        <v>1.0</v>
      </c>
      <c r="E5431" s="988">
        <v>2.0</v>
      </c>
    </row>
    <row r="5432">
      <c r="A5432" s="988" t="s">
        <v>5601</v>
      </c>
      <c r="B5432" s="988">
        <v>2.0250713E7</v>
      </c>
      <c r="C5432" s="988" t="s">
        <v>5147</v>
      </c>
      <c r="D5432" s="988">
        <v>1.0</v>
      </c>
      <c r="E5432" s="988">
        <v>1.0</v>
      </c>
    </row>
    <row r="5433">
      <c r="A5433" s="988" t="s">
        <v>5601</v>
      </c>
      <c r="B5433" s="988">
        <v>2.0250714E7</v>
      </c>
      <c r="C5433" s="988" t="s">
        <v>5286</v>
      </c>
      <c r="D5433" s="988">
        <v>1.0</v>
      </c>
      <c r="E5433" s="988">
        <v>4.0</v>
      </c>
    </row>
    <row r="5434">
      <c r="A5434" s="988" t="s">
        <v>5601</v>
      </c>
      <c r="B5434" s="988">
        <v>2.0250714E7</v>
      </c>
      <c r="C5434" s="988" t="s">
        <v>164</v>
      </c>
      <c r="D5434" s="988">
        <v>1.0</v>
      </c>
      <c r="E5434" s="988">
        <v>2.0</v>
      </c>
    </row>
    <row r="5435">
      <c r="A5435" s="988" t="s">
        <v>5601</v>
      </c>
      <c r="B5435" s="988">
        <v>2.0250715E7</v>
      </c>
      <c r="C5435" s="988" t="s">
        <v>5286</v>
      </c>
      <c r="D5435" s="988">
        <v>1.0</v>
      </c>
      <c r="E5435" s="988">
        <v>4.0</v>
      </c>
    </row>
    <row r="5436">
      <c r="A5436" s="988" t="s">
        <v>5601</v>
      </c>
      <c r="B5436" s="988">
        <v>2.0250715E7</v>
      </c>
      <c r="C5436" s="1063" t="s">
        <v>5137</v>
      </c>
      <c r="D5436" s="988">
        <v>1.0</v>
      </c>
      <c r="E5436" s="988">
        <v>1.0</v>
      </c>
    </row>
    <row r="5437">
      <c r="A5437" s="988" t="s">
        <v>5601</v>
      </c>
      <c r="B5437" s="988">
        <v>2.0250715E7</v>
      </c>
      <c r="C5437" s="988" t="s">
        <v>164</v>
      </c>
      <c r="D5437" s="988">
        <v>1.0</v>
      </c>
      <c r="E5437" s="988">
        <v>1.0</v>
      </c>
    </row>
    <row r="5438">
      <c r="A5438" s="988" t="s">
        <v>5601</v>
      </c>
      <c r="B5438" s="988">
        <v>2.0250716E7</v>
      </c>
      <c r="C5438" s="988" t="s">
        <v>5218</v>
      </c>
      <c r="D5438" s="988">
        <v>1.0</v>
      </c>
      <c r="E5438" s="988">
        <v>1.0</v>
      </c>
    </row>
    <row r="5439">
      <c r="A5439" s="988" t="s">
        <v>5601</v>
      </c>
      <c r="B5439" s="988">
        <v>2.0250718E7</v>
      </c>
      <c r="C5439" s="988" t="s">
        <v>5286</v>
      </c>
      <c r="D5439" s="988">
        <v>1.0</v>
      </c>
      <c r="E5439" s="988">
        <v>6.0</v>
      </c>
    </row>
    <row r="5440">
      <c r="A5440" s="988" t="s">
        <v>5601</v>
      </c>
      <c r="B5440" s="988">
        <v>2.0250719E7</v>
      </c>
      <c r="C5440" s="988" t="s">
        <v>5286</v>
      </c>
      <c r="D5440" s="988">
        <v>1.0</v>
      </c>
      <c r="E5440" s="988">
        <v>3.0</v>
      </c>
    </row>
    <row r="5441">
      <c r="A5441" s="988" t="s">
        <v>5601</v>
      </c>
      <c r="B5441" s="988">
        <v>2.0250719E7</v>
      </c>
      <c r="C5441" s="1063" t="s">
        <v>5216</v>
      </c>
      <c r="D5441" s="988">
        <v>1.0</v>
      </c>
      <c r="E5441" s="988">
        <v>1.0</v>
      </c>
    </row>
    <row r="5442">
      <c r="A5442" s="988" t="s">
        <v>5601</v>
      </c>
      <c r="B5442" s="988">
        <v>2.025072E7</v>
      </c>
      <c r="C5442" s="988" t="s">
        <v>5286</v>
      </c>
      <c r="D5442" s="988">
        <v>1.0</v>
      </c>
      <c r="E5442" s="988">
        <v>5.0</v>
      </c>
    </row>
    <row r="5443">
      <c r="A5443" s="988" t="s">
        <v>5601</v>
      </c>
      <c r="B5443" s="988">
        <v>2.0250721E7</v>
      </c>
      <c r="C5443" s="988" t="s">
        <v>5286</v>
      </c>
      <c r="D5443" s="988">
        <v>1.0</v>
      </c>
      <c r="E5443" s="988">
        <v>5.0</v>
      </c>
    </row>
    <row r="5444">
      <c r="A5444" s="988" t="s">
        <v>5601</v>
      </c>
      <c r="B5444" s="988">
        <v>2.0250721E7</v>
      </c>
      <c r="C5444" s="988" t="s">
        <v>164</v>
      </c>
      <c r="D5444" s="988">
        <v>1.0</v>
      </c>
      <c r="E5444" s="988">
        <v>1.0</v>
      </c>
    </row>
    <row r="5445">
      <c r="A5445" s="988" t="s">
        <v>5601</v>
      </c>
      <c r="B5445" s="988">
        <v>2.0250722E7</v>
      </c>
      <c r="C5445" s="988" t="s">
        <v>5286</v>
      </c>
      <c r="D5445" s="988">
        <v>1.0</v>
      </c>
      <c r="E5445" s="988">
        <v>3.0</v>
      </c>
    </row>
    <row r="5446">
      <c r="A5446" s="988" t="s">
        <v>5601</v>
      </c>
      <c r="B5446" s="988">
        <v>2.0250725E7</v>
      </c>
      <c r="C5446" s="988" t="s">
        <v>5286</v>
      </c>
      <c r="D5446" s="988">
        <v>1.0</v>
      </c>
      <c r="E5446" s="988">
        <v>7.0</v>
      </c>
    </row>
    <row r="5447">
      <c r="A5447" s="988" t="s">
        <v>5601</v>
      </c>
      <c r="B5447" s="988">
        <v>2.0250725E7</v>
      </c>
      <c r="C5447" s="988" t="s">
        <v>5194</v>
      </c>
      <c r="D5447" s="988">
        <v>1.0</v>
      </c>
      <c r="E5447" s="988">
        <v>1.0</v>
      </c>
    </row>
    <row r="5448">
      <c r="A5448" s="988" t="s">
        <v>5601</v>
      </c>
      <c r="B5448" s="988">
        <v>2.0250726E7</v>
      </c>
      <c r="C5448" s="988" t="s">
        <v>5286</v>
      </c>
      <c r="D5448" s="988">
        <v>1.0</v>
      </c>
      <c r="E5448" s="988">
        <v>3.0</v>
      </c>
    </row>
    <row r="5449">
      <c r="A5449" s="988" t="s">
        <v>5601</v>
      </c>
      <c r="B5449" s="988">
        <v>2.0250727E7</v>
      </c>
      <c r="C5449" s="988" t="s">
        <v>5286</v>
      </c>
      <c r="D5449" s="988">
        <v>1.0</v>
      </c>
      <c r="E5449" s="988">
        <v>3.0</v>
      </c>
    </row>
    <row r="5450">
      <c r="A5450" s="988" t="s">
        <v>5601</v>
      </c>
      <c r="B5450" s="988">
        <v>2.0250728E7</v>
      </c>
      <c r="C5450" s="988" t="s">
        <v>5286</v>
      </c>
      <c r="D5450" s="988">
        <v>1.0</v>
      </c>
      <c r="E5450" s="988">
        <v>7.0</v>
      </c>
    </row>
    <row r="5451">
      <c r="A5451" s="988" t="s">
        <v>5601</v>
      </c>
      <c r="B5451" s="988">
        <v>2.0250729E7</v>
      </c>
      <c r="C5451" s="988" t="s">
        <v>5286</v>
      </c>
      <c r="D5451" s="988">
        <v>1.0</v>
      </c>
      <c r="E5451" s="988">
        <v>3.0</v>
      </c>
    </row>
    <row r="5452">
      <c r="A5452" s="988" t="s">
        <v>5601</v>
      </c>
      <c r="B5452" s="988">
        <v>2.0250729E7</v>
      </c>
      <c r="C5452" s="1063" t="s">
        <v>5178</v>
      </c>
      <c r="D5452" s="988">
        <v>1.0</v>
      </c>
      <c r="E5452" s="988">
        <v>1.0</v>
      </c>
    </row>
    <row r="5453">
      <c r="A5453" s="988" t="s">
        <v>5601</v>
      </c>
      <c r="B5453" s="988">
        <v>2.025073E7</v>
      </c>
      <c r="C5453" s="988" t="s">
        <v>5286</v>
      </c>
      <c r="D5453" s="988">
        <v>1.0</v>
      </c>
      <c r="E5453" s="988">
        <v>7.0</v>
      </c>
    </row>
    <row r="5454">
      <c r="A5454" s="988" t="s">
        <v>5601</v>
      </c>
      <c r="B5454" s="988">
        <v>2.025073E7</v>
      </c>
      <c r="C5454" s="988" t="s">
        <v>5194</v>
      </c>
      <c r="D5454" s="988">
        <v>1.0</v>
      </c>
      <c r="E5454" s="988">
        <v>1.0</v>
      </c>
    </row>
    <row r="5455">
      <c r="A5455" s="988" t="s">
        <v>5601</v>
      </c>
      <c r="B5455" s="988">
        <v>2.0250731E7</v>
      </c>
      <c r="C5455" s="1063" t="s">
        <v>5166</v>
      </c>
      <c r="D5455" s="988">
        <v>1.0</v>
      </c>
      <c r="E5455" s="988">
        <v>1.0</v>
      </c>
    </row>
    <row r="5456">
      <c r="A5456" s="988" t="s">
        <v>5601</v>
      </c>
      <c r="B5456" s="988">
        <v>2.0250801E7</v>
      </c>
      <c r="C5456" s="988" t="s">
        <v>5286</v>
      </c>
      <c r="D5456" s="988">
        <v>1.0</v>
      </c>
      <c r="E5456" s="988">
        <v>4.0</v>
      </c>
    </row>
    <row r="5457">
      <c r="A5457" s="988" t="s">
        <v>5601</v>
      </c>
      <c r="B5457" s="988">
        <v>2.0250802E7</v>
      </c>
      <c r="C5457" s="988" t="s">
        <v>5286</v>
      </c>
      <c r="D5457" s="988">
        <v>1.0</v>
      </c>
      <c r="E5457" s="988">
        <v>3.0</v>
      </c>
    </row>
    <row r="5458">
      <c r="A5458" s="988" t="s">
        <v>5601</v>
      </c>
      <c r="B5458" s="988">
        <v>2.0250803E7</v>
      </c>
      <c r="C5458" s="988" t="s">
        <v>5286</v>
      </c>
      <c r="D5458" s="988">
        <v>1.0</v>
      </c>
      <c r="E5458" s="988">
        <v>1.0</v>
      </c>
    </row>
    <row r="5459">
      <c r="A5459" s="988" t="s">
        <v>5601</v>
      </c>
      <c r="B5459" s="988">
        <v>2.0250804E7</v>
      </c>
      <c r="C5459" s="988" t="s">
        <v>5286</v>
      </c>
      <c r="D5459" s="988">
        <v>1.0</v>
      </c>
      <c r="E5459" s="988">
        <v>3.0</v>
      </c>
    </row>
    <row r="5460">
      <c r="A5460" s="988" t="s">
        <v>5601</v>
      </c>
      <c r="B5460" s="988">
        <v>2.0250804E7</v>
      </c>
      <c r="C5460" s="1063" t="s">
        <v>5166</v>
      </c>
      <c r="D5460" s="988">
        <v>1.0</v>
      </c>
      <c r="E5460" s="988">
        <v>1.0</v>
      </c>
    </row>
    <row r="5461">
      <c r="A5461" s="988" t="s">
        <v>5601</v>
      </c>
      <c r="B5461" s="988">
        <v>2.0250805E7</v>
      </c>
      <c r="C5461" s="988" t="s">
        <v>5286</v>
      </c>
      <c r="D5461" s="988">
        <v>1.0</v>
      </c>
      <c r="E5461" s="988">
        <v>2.0</v>
      </c>
    </row>
    <row r="5462">
      <c r="A5462" s="988" t="s">
        <v>5601</v>
      </c>
      <c r="B5462" s="988">
        <v>2.0250805E7</v>
      </c>
      <c r="C5462" s="1063" t="s">
        <v>5166</v>
      </c>
      <c r="D5462" s="988">
        <v>1.0</v>
      </c>
      <c r="E5462" s="988">
        <v>1.0</v>
      </c>
    </row>
    <row r="5463">
      <c r="A5463" s="988" t="s">
        <v>5601</v>
      </c>
      <c r="B5463" s="988">
        <v>2.0250805E7</v>
      </c>
      <c r="C5463" s="988" t="s">
        <v>5218</v>
      </c>
      <c r="D5463" s="988">
        <v>1.0</v>
      </c>
      <c r="E5463" s="988">
        <v>1.0</v>
      </c>
    </row>
    <row r="5464">
      <c r="A5464" s="988" t="s">
        <v>5601</v>
      </c>
      <c r="B5464" s="988">
        <v>2.0250806E7</v>
      </c>
      <c r="C5464" s="988" t="s">
        <v>5286</v>
      </c>
      <c r="D5464" s="988">
        <v>1.0</v>
      </c>
      <c r="E5464" s="988">
        <v>9.0</v>
      </c>
    </row>
    <row r="5465">
      <c r="A5465" s="988" t="s">
        <v>5601</v>
      </c>
      <c r="B5465" s="988">
        <v>2.0250806E7</v>
      </c>
      <c r="C5465" s="988" t="s">
        <v>5194</v>
      </c>
      <c r="D5465" s="988">
        <v>1.0</v>
      </c>
      <c r="E5465" s="988">
        <v>1.0</v>
      </c>
    </row>
    <row r="5466">
      <c r="A5466" s="988" t="s">
        <v>5601</v>
      </c>
      <c r="B5466" s="988">
        <v>2.0250807E7</v>
      </c>
      <c r="C5466" s="988" t="s">
        <v>5286</v>
      </c>
      <c r="D5466" s="988">
        <v>1.0</v>
      </c>
      <c r="E5466" s="988">
        <v>5.0</v>
      </c>
    </row>
    <row r="5467">
      <c r="A5467" s="988" t="s">
        <v>5601</v>
      </c>
      <c r="B5467" s="988">
        <v>2.0250808E7</v>
      </c>
      <c r="C5467" s="988" t="s">
        <v>5286</v>
      </c>
      <c r="D5467" s="988">
        <v>1.0</v>
      </c>
      <c r="E5467" s="988">
        <v>2.0</v>
      </c>
    </row>
    <row r="5468">
      <c r="A5468" s="988" t="s">
        <v>5601</v>
      </c>
      <c r="B5468" s="988">
        <v>2.0250809E7</v>
      </c>
      <c r="C5468" s="988" t="s">
        <v>5286</v>
      </c>
      <c r="D5468" s="988">
        <v>1.0</v>
      </c>
      <c r="E5468" s="988">
        <v>2.0</v>
      </c>
    </row>
    <row r="5469">
      <c r="A5469" s="988" t="s">
        <v>5601</v>
      </c>
      <c r="B5469" s="988">
        <v>2.025081E7</v>
      </c>
      <c r="C5469" s="988" t="s">
        <v>5286</v>
      </c>
      <c r="D5469" s="988">
        <v>1.0</v>
      </c>
      <c r="E5469" s="988">
        <v>1.0</v>
      </c>
    </row>
    <row r="5470">
      <c r="A5470" s="988" t="s">
        <v>5601</v>
      </c>
      <c r="B5470" s="988">
        <v>2.0250811E7</v>
      </c>
      <c r="C5470" s="988" t="s">
        <v>5286</v>
      </c>
      <c r="D5470" s="988">
        <v>1.0</v>
      </c>
      <c r="E5470" s="988">
        <v>8.0</v>
      </c>
    </row>
    <row r="5471">
      <c r="A5471" s="988" t="s">
        <v>5601</v>
      </c>
      <c r="B5471" s="988">
        <v>2.0250811E7</v>
      </c>
      <c r="C5471" s="988" t="s">
        <v>164</v>
      </c>
      <c r="D5471" s="988">
        <v>1.0</v>
      </c>
      <c r="E5471" s="988">
        <v>2.0</v>
      </c>
    </row>
    <row r="5472">
      <c r="A5472" s="988" t="s">
        <v>5601</v>
      </c>
      <c r="B5472" s="988">
        <v>2.0250812E7</v>
      </c>
      <c r="C5472" s="988" t="s">
        <v>5218</v>
      </c>
      <c r="D5472" s="988">
        <v>1.0</v>
      </c>
      <c r="E5472" s="988">
        <v>1.0</v>
      </c>
    </row>
    <row r="5473">
      <c r="A5473" s="988" t="s">
        <v>5601</v>
      </c>
      <c r="B5473" s="988">
        <v>2.0250813E7</v>
      </c>
      <c r="C5473" s="988" t="s">
        <v>5286</v>
      </c>
      <c r="D5473" s="988">
        <v>1.0</v>
      </c>
      <c r="E5473" s="988">
        <v>11.0</v>
      </c>
    </row>
    <row r="5474">
      <c r="A5474" s="988" t="s">
        <v>5601</v>
      </c>
      <c r="B5474" s="988">
        <v>2.0250813E7</v>
      </c>
      <c r="C5474" s="988" t="s">
        <v>5218</v>
      </c>
      <c r="D5474" s="988">
        <v>1.0</v>
      </c>
      <c r="E5474" s="988">
        <v>1.0</v>
      </c>
    </row>
    <row r="5475">
      <c r="A5475" s="988" t="s">
        <v>5601</v>
      </c>
      <c r="B5475" s="988">
        <v>2.0250814E7</v>
      </c>
      <c r="C5475" s="988" t="s">
        <v>5286</v>
      </c>
      <c r="D5475" s="988">
        <v>1.0</v>
      </c>
      <c r="E5475" s="988">
        <v>6.0</v>
      </c>
    </row>
    <row r="5476">
      <c r="A5476" s="988" t="s">
        <v>5601</v>
      </c>
      <c r="B5476" s="988">
        <v>2.0250815E7</v>
      </c>
      <c r="C5476" s="988" t="s">
        <v>5286</v>
      </c>
      <c r="D5476" s="988">
        <v>1.0</v>
      </c>
      <c r="E5476" s="988">
        <v>3.0</v>
      </c>
    </row>
    <row r="5477">
      <c r="A5477" s="988" t="s">
        <v>5601</v>
      </c>
      <c r="B5477" s="988">
        <v>2.0250816E7</v>
      </c>
      <c r="C5477" s="988" t="s">
        <v>5286</v>
      </c>
      <c r="D5477" s="988">
        <v>1.0</v>
      </c>
      <c r="E5477" s="988">
        <v>4.0</v>
      </c>
    </row>
    <row r="5478">
      <c r="A5478" s="988" t="s">
        <v>5601</v>
      </c>
      <c r="B5478" s="988">
        <v>2.0250817E7</v>
      </c>
      <c r="C5478" s="988" t="s">
        <v>5286</v>
      </c>
      <c r="D5478" s="988">
        <v>1.0</v>
      </c>
      <c r="E5478" s="988">
        <v>2.0</v>
      </c>
    </row>
    <row r="5479">
      <c r="A5479" s="988" t="s">
        <v>5601</v>
      </c>
      <c r="B5479" s="988">
        <v>2.0250817E7</v>
      </c>
      <c r="C5479" s="1063" t="s">
        <v>5166</v>
      </c>
      <c r="D5479" s="988">
        <v>1.0</v>
      </c>
      <c r="E5479" s="988">
        <v>1.0</v>
      </c>
    </row>
    <row r="5480">
      <c r="A5480" s="988" t="s">
        <v>5601</v>
      </c>
      <c r="B5480" s="988">
        <v>2.0250818E7</v>
      </c>
      <c r="C5480" s="988" t="s">
        <v>5286</v>
      </c>
      <c r="D5480" s="988">
        <v>1.0</v>
      </c>
      <c r="E5480" s="988">
        <v>2.0</v>
      </c>
    </row>
    <row r="5481">
      <c r="A5481" s="988" t="s">
        <v>5601</v>
      </c>
      <c r="B5481" s="988">
        <v>2.0250819E7</v>
      </c>
      <c r="C5481" s="988" t="s">
        <v>5286</v>
      </c>
      <c r="D5481" s="988">
        <v>1.0</v>
      </c>
      <c r="E5481" s="988">
        <v>4.0</v>
      </c>
    </row>
    <row r="5482">
      <c r="A5482" s="988" t="s">
        <v>5601</v>
      </c>
      <c r="B5482" s="988">
        <v>2.025082E7</v>
      </c>
      <c r="C5482" s="988" t="s">
        <v>5286</v>
      </c>
      <c r="D5482" s="988">
        <v>1.0</v>
      </c>
      <c r="E5482" s="988">
        <v>3.0</v>
      </c>
    </row>
    <row r="5483">
      <c r="A5483" s="988" t="s">
        <v>5601</v>
      </c>
      <c r="B5483" s="988">
        <v>2.025082E7</v>
      </c>
      <c r="C5483" s="988" t="s">
        <v>164</v>
      </c>
      <c r="D5483" s="988">
        <v>1.0</v>
      </c>
      <c r="E5483" s="988">
        <v>1.0</v>
      </c>
    </row>
    <row r="5484">
      <c r="A5484" s="988" t="s">
        <v>5601</v>
      </c>
      <c r="B5484" s="988">
        <v>2.0250821E7</v>
      </c>
      <c r="C5484" s="988" t="s">
        <v>5286</v>
      </c>
      <c r="D5484" s="988">
        <v>1.0</v>
      </c>
      <c r="E5484" s="988">
        <v>6.0</v>
      </c>
    </row>
    <row r="5485">
      <c r="A5485" s="988" t="s">
        <v>5601</v>
      </c>
      <c r="B5485" s="988">
        <v>2.0250821E7</v>
      </c>
      <c r="C5485" s="988" t="s">
        <v>164</v>
      </c>
      <c r="D5485" s="988">
        <v>1.0</v>
      </c>
      <c r="E5485" s="988">
        <v>1.0</v>
      </c>
    </row>
    <row r="5486">
      <c r="A5486" s="988" t="s">
        <v>5601</v>
      </c>
      <c r="B5486" s="988">
        <v>2.0250822E7</v>
      </c>
      <c r="C5486" s="988" t="s">
        <v>5218</v>
      </c>
      <c r="D5486" s="988">
        <v>1.0</v>
      </c>
      <c r="E5486" s="988">
        <v>8.0</v>
      </c>
    </row>
    <row r="5487">
      <c r="A5487" s="988" t="s">
        <v>5601</v>
      </c>
      <c r="B5487" s="988">
        <v>2.0250823E7</v>
      </c>
      <c r="C5487" s="988" t="s">
        <v>5218</v>
      </c>
      <c r="D5487" s="988">
        <v>1.0</v>
      </c>
      <c r="E5487" s="988">
        <v>5.0</v>
      </c>
    </row>
    <row r="5488">
      <c r="A5488" s="988" t="s">
        <v>5601</v>
      </c>
      <c r="B5488" s="988">
        <v>2.0250824E7</v>
      </c>
      <c r="C5488" s="988" t="s">
        <v>5286</v>
      </c>
      <c r="D5488" s="988">
        <v>1.0</v>
      </c>
      <c r="E5488" s="988">
        <v>2.0</v>
      </c>
    </row>
    <row r="5489">
      <c r="A5489" s="988" t="s">
        <v>5601</v>
      </c>
      <c r="B5489" s="988">
        <v>2.0250824E7</v>
      </c>
      <c r="C5489" s="988" t="s">
        <v>5218</v>
      </c>
      <c r="D5489" s="988">
        <v>1.0</v>
      </c>
      <c r="E5489" s="988">
        <v>3.0</v>
      </c>
    </row>
    <row r="5490">
      <c r="A5490" s="988" t="s">
        <v>5601</v>
      </c>
      <c r="B5490" s="988">
        <v>2.0250825E7</v>
      </c>
      <c r="C5490" s="988" t="s">
        <v>5286</v>
      </c>
      <c r="D5490" s="988">
        <v>1.0</v>
      </c>
      <c r="E5490" s="988">
        <v>4.0</v>
      </c>
    </row>
    <row r="5491">
      <c r="A5491" s="988" t="s">
        <v>5601</v>
      </c>
      <c r="B5491" s="988">
        <v>2.0250825E7</v>
      </c>
      <c r="C5491" s="988" t="s">
        <v>5218</v>
      </c>
      <c r="D5491" s="988">
        <v>1.0</v>
      </c>
      <c r="E5491" s="988">
        <v>1.0</v>
      </c>
    </row>
    <row r="5492">
      <c r="A5492" s="988" t="s">
        <v>5601</v>
      </c>
      <c r="B5492" s="988">
        <v>2.0250826E7</v>
      </c>
      <c r="C5492" s="988" t="s">
        <v>5218</v>
      </c>
      <c r="D5492" s="988">
        <v>1.0</v>
      </c>
      <c r="E5492" s="988">
        <v>3.0</v>
      </c>
    </row>
    <row r="5493">
      <c r="A5493" s="988" t="s">
        <v>5601</v>
      </c>
      <c r="B5493" s="988">
        <v>2.0250827E7</v>
      </c>
      <c r="C5493" s="988" t="s">
        <v>164</v>
      </c>
      <c r="D5493" s="988">
        <v>1.0</v>
      </c>
      <c r="E5493" s="988">
        <v>1.0</v>
      </c>
    </row>
    <row r="5494">
      <c r="A5494" s="988" t="s">
        <v>5601</v>
      </c>
      <c r="B5494" s="988">
        <v>2.0250827E7</v>
      </c>
      <c r="C5494" s="988" t="s">
        <v>5218</v>
      </c>
      <c r="D5494" s="988">
        <v>1.0</v>
      </c>
      <c r="E5494" s="988">
        <v>1.0</v>
      </c>
    </row>
    <row r="5495">
      <c r="A5495" s="988" t="s">
        <v>5601</v>
      </c>
      <c r="B5495" s="988">
        <v>2.0250828E7</v>
      </c>
      <c r="C5495" s="988" t="s">
        <v>5286</v>
      </c>
      <c r="D5495" s="988">
        <v>1.0</v>
      </c>
      <c r="E5495" s="988">
        <v>2.0</v>
      </c>
    </row>
    <row r="5496">
      <c r="A5496" s="988" t="s">
        <v>5601</v>
      </c>
      <c r="B5496" s="988">
        <v>2.0250828E7</v>
      </c>
      <c r="C5496" s="988" t="s">
        <v>5218</v>
      </c>
      <c r="D5496" s="988">
        <v>1.0</v>
      </c>
      <c r="E5496" s="988">
        <v>1.0</v>
      </c>
    </row>
    <row r="5497">
      <c r="A5497" s="988" t="s">
        <v>5601</v>
      </c>
      <c r="B5497" s="988">
        <v>2.0250829E7</v>
      </c>
      <c r="C5497" s="1063" t="s">
        <v>5146</v>
      </c>
      <c r="D5497" s="988">
        <v>1.0</v>
      </c>
      <c r="E5497" s="988">
        <v>1.0</v>
      </c>
    </row>
    <row r="5498">
      <c r="A5498" s="988" t="s">
        <v>5601</v>
      </c>
      <c r="B5498" s="988">
        <v>2.025083E7</v>
      </c>
      <c r="C5498" s="988" t="s">
        <v>5286</v>
      </c>
      <c r="D5498" s="988">
        <v>1.0</v>
      </c>
      <c r="E5498" s="988">
        <v>2.0</v>
      </c>
    </row>
    <row r="5499">
      <c r="A5499" s="988" t="s">
        <v>5601</v>
      </c>
      <c r="B5499" s="988">
        <v>2.0250831E7</v>
      </c>
      <c r="C5499" s="988" t="s">
        <v>5286</v>
      </c>
      <c r="D5499" s="988">
        <v>1.0</v>
      </c>
      <c r="E5499" s="988">
        <v>1.0</v>
      </c>
    </row>
    <row r="5500">
      <c r="A5500" s="988" t="s">
        <v>5601</v>
      </c>
      <c r="B5500" s="988">
        <v>2.0250901E7</v>
      </c>
      <c r="C5500" s="988" t="s">
        <v>5286</v>
      </c>
      <c r="D5500" s="988">
        <v>1.0</v>
      </c>
      <c r="E5500" s="988">
        <v>3.0</v>
      </c>
    </row>
    <row r="5501">
      <c r="A5501" s="988" t="s">
        <v>5601</v>
      </c>
      <c r="B5501" s="988">
        <v>2.0250902E7</v>
      </c>
      <c r="C5501" s="988" t="s">
        <v>5286</v>
      </c>
      <c r="D5501" s="988">
        <v>1.0</v>
      </c>
      <c r="E5501" s="988">
        <v>4.0</v>
      </c>
    </row>
    <row r="5502">
      <c r="A5502" s="988" t="s">
        <v>5601</v>
      </c>
      <c r="B5502" s="988">
        <v>2.0250903E7</v>
      </c>
      <c r="C5502" s="988" t="s">
        <v>5286</v>
      </c>
      <c r="D5502" s="988">
        <v>1.0</v>
      </c>
      <c r="E5502" s="988">
        <v>5.0</v>
      </c>
    </row>
    <row r="5503">
      <c r="A5503" s="988" t="s">
        <v>5601</v>
      </c>
      <c r="B5503" s="988">
        <v>2.0250903E7</v>
      </c>
      <c r="C5503" s="988" t="s">
        <v>5218</v>
      </c>
      <c r="D5503" s="988">
        <v>1.0</v>
      </c>
      <c r="E5503" s="988">
        <v>1.0</v>
      </c>
    </row>
    <row r="5504">
      <c r="A5504" s="988" t="s">
        <v>5601</v>
      </c>
      <c r="B5504" s="988">
        <v>2.0250905E7</v>
      </c>
      <c r="C5504" s="988" t="s">
        <v>5286</v>
      </c>
      <c r="D5504" s="988">
        <v>1.0</v>
      </c>
      <c r="E5504" s="988">
        <v>4.0</v>
      </c>
    </row>
    <row r="5505">
      <c r="A5505" s="988" t="s">
        <v>5601</v>
      </c>
      <c r="B5505" s="988">
        <v>2.0250906E7</v>
      </c>
      <c r="C5505" s="988" t="s">
        <v>5286</v>
      </c>
      <c r="D5505" s="988">
        <v>1.0</v>
      </c>
      <c r="E5505" s="988">
        <v>1.0</v>
      </c>
    </row>
    <row r="5506">
      <c r="A5506" s="988" t="s">
        <v>5601</v>
      </c>
      <c r="B5506" s="988">
        <v>2.0250907E7</v>
      </c>
      <c r="C5506" s="988" t="s">
        <v>5286</v>
      </c>
      <c r="D5506" s="988">
        <v>1.0</v>
      </c>
      <c r="E5506" s="988">
        <v>3.0</v>
      </c>
    </row>
    <row r="5507">
      <c r="A5507" s="988" t="s">
        <v>5601</v>
      </c>
      <c r="B5507" s="988">
        <v>2.0250908E7</v>
      </c>
      <c r="C5507" s="988" t="s">
        <v>5286</v>
      </c>
      <c r="D5507" s="988">
        <v>1.0</v>
      </c>
      <c r="E5507" s="988">
        <v>3.0</v>
      </c>
    </row>
    <row r="5508">
      <c r="A5508" s="988" t="s">
        <v>5601</v>
      </c>
      <c r="B5508" s="988">
        <v>2.0250908E7</v>
      </c>
      <c r="C5508" s="988" t="s">
        <v>164</v>
      </c>
      <c r="D5508" s="988">
        <v>1.0</v>
      </c>
      <c r="E5508" s="988">
        <v>1.0</v>
      </c>
    </row>
    <row r="5509">
      <c r="A5509" s="988" t="s">
        <v>5601</v>
      </c>
      <c r="B5509" s="988">
        <v>2.0250908E7</v>
      </c>
      <c r="C5509" s="988" t="s">
        <v>5218</v>
      </c>
      <c r="D5509" s="988">
        <v>1.0</v>
      </c>
      <c r="E5509" s="988">
        <v>1.0</v>
      </c>
    </row>
    <row r="5510">
      <c r="A5510" s="988" t="s">
        <v>5601</v>
      </c>
      <c r="B5510" s="988">
        <v>2.0250909E7</v>
      </c>
      <c r="C5510" s="988" t="s">
        <v>5286</v>
      </c>
      <c r="D5510" s="988">
        <v>1.0</v>
      </c>
      <c r="E5510" s="988">
        <v>3.0</v>
      </c>
    </row>
    <row r="5511">
      <c r="A5511" s="988" t="s">
        <v>5601</v>
      </c>
      <c r="B5511" s="988">
        <v>2.0250909E7</v>
      </c>
      <c r="C5511" s="1063" t="s">
        <v>5178</v>
      </c>
      <c r="D5511" s="988">
        <v>1.0</v>
      </c>
      <c r="E5511" s="988">
        <v>1.0</v>
      </c>
    </row>
    <row r="5512">
      <c r="A5512" s="988" t="s">
        <v>5605</v>
      </c>
      <c r="B5512" s="988">
        <v>2.025011E7</v>
      </c>
      <c r="C5512" s="1063" t="s">
        <v>5216</v>
      </c>
      <c r="D5512" s="988">
        <v>1.0</v>
      </c>
      <c r="E5512" s="988">
        <v>0.0</v>
      </c>
    </row>
    <row r="5513">
      <c r="A5513" s="988" t="s">
        <v>5605</v>
      </c>
      <c r="B5513" s="988">
        <v>2.0250112E7</v>
      </c>
      <c r="C5513" s="988" t="s">
        <v>5286</v>
      </c>
      <c r="D5513" s="988">
        <v>1.0</v>
      </c>
      <c r="E5513" s="988">
        <v>0.0</v>
      </c>
    </row>
    <row r="5514">
      <c r="A5514" s="988" t="s">
        <v>5605</v>
      </c>
      <c r="B5514" s="988">
        <v>2.0250113E7</v>
      </c>
      <c r="C5514" s="988" t="s">
        <v>5286</v>
      </c>
      <c r="D5514" s="988">
        <v>1.0</v>
      </c>
      <c r="E5514" s="988">
        <v>0.0</v>
      </c>
    </row>
    <row r="5515">
      <c r="A5515" s="988" t="s">
        <v>5605</v>
      </c>
      <c r="B5515" s="988">
        <v>2.0250113E7</v>
      </c>
      <c r="C5515" s="988" t="s">
        <v>164</v>
      </c>
      <c r="D5515" s="988">
        <v>1.0</v>
      </c>
      <c r="E5515" s="988">
        <v>0.0</v>
      </c>
    </row>
    <row r="5516">
      <c r="A5516" s="988" t="s">
        <v>5605</v>
      </c>
      <c r="B5516" s="988">
        <v>2.0250115E7</v>
      </c>
      <c r="C5516" s="1063" t="s">
        <v>5606</v>
      </c>
      <c r="D5516" s="988">
        <v>1.0</v>
      </c>
      <c r="E5516" s="988">
        <v>0.0</v>
      </c>
    </row>
    <row r="5517">
      <c r="A5517" s="988" t="s">
        <v>5605</v>
      </c>
      <c r="B5517" s="988">
        <v>2.0250116E7</v>
      </c>
      <c r="C5517" s="988" t="s">
        <v>5286</v>
      </c>
      <c r="D5517" s="988">
        <v>1.0</v>
      </c>
      <c r="E5517" s="988">
        <v>0.0</v>
      </c>
    </row>
    <row r="5518">
      <c r="A5518" s="988" t="s">
        <v>5605</v>
      </c>
      <c r="B5518" s="988">
        <v>2.0250117E7</v>
      </c>
      <c r="C5518" s="988" t="s">
        <v>5286</v>
      </c>
      <c r="D5518" s="988">
        <v>1.0</v>
      </c>
      <c r="E5518" s="988">
        <v>0.0</v>
      </c>
    </row>
    <row r="5519">
      <c r="A5519" s="988" t="s">
        <v>5605</v>
      </c>
      <c r="B5519" s="988">
        <v>2.0250123E7</v>
      </c>
      <c r="C5519" s="988" t="s">
        <v>164</v>
      </c>
      <c r="D5519" s="988">
        <v>1.0</v>
      </c>
      <c r="E5519" s="988">
        <v>0.0</v>
      </c>
    </row>
    <row r="5520">
      <c r="A5520" s="988" t="s">
        <v>5605</v>
      </c>
      <c r="B5520" s="988">
        <v>2.0250124E7</v>
      </c>
      <c r="C5520" s="988" t="s">
        <v>164</v>
      </c>
      <c r="D5520" s="988">
        <v>1.0</v>
      </c>
      <c r="E5520" s="988">
        <v>0.0</v>
      </c>
    </row>
    <row r="5521">
      <c r="A5521" s="988" t="s">
        <v>5605</v>
      </c>
      <c r="B5521" s="988">
        <v>2.0250128E7</v>
      </c>
      <c r="C5521" s="988" t="s">
        <v>5286</v>
      </c>
      <c r="D5521" s="988">
        <v>1.0</v>
      </c>
      <c r="E5521" s="988">
        <v>0.0</v>
      </c>
    </row>
    <row r="5522">
      <c r="A5522" s="988" t="s">
        <v>5605</v>
      </c>
      <c r="B5522" s="988">
        <v>2.0250129E7</v>
      </c>
      <c r="C5522" s="988" t="s">
        <v>5286</v>
      </c>
      <c r="D5522" s="988">
        <v>1.0</v>
      </c>
      <c r="E5522" s="988">
        <v>0.0</v>
      </c>
    </row>
    <row r="5523">
      <c r="A5523" s="988" t="s">
        <v>5605</v>
      </c>
      <c r="B5523" s="988">
        <v>2.0250129E7</v>
      </c>
      <c r="C5523" s="988" t="s">
        <v>164</v>
      </c>
      <c r="D5523" s="988">
        <v>1.0</v>
      </c>
      <c r="E5523" s="988">
        <v>0.0</v>
      </c>
    </row>
    <row r="5524">
      <c r="A5524" s="988" t="s">
        <v>5605</v>
      </c>
      <c r="B5524" s="988">
        <v>2.025013E7</v>
      </c>
      <c r="C5524" s="988" t="s">
        <v>5286</v>
      </c>
      <c r="D5524" s="988">
        <v>1.0</v>
      </c>
      <c r="E5524" s="988">
        <v>0.0</v>
      </c>
    </row>
    <row r="5525">
      <c r="A5525" s="988" t="s">
        <v>5605</v>
      </c>
      <c r="B5525" s="988">
        <v>2.0250201E7</v>
      </c>
      <c r="C5525" s="988" t="s">
        <v>5286</v>
      </c>
      <c r="D5525" s="988">
        <v>1.0</v>
      </c>
      <c r="E5525" s="988">
        <v>0.0</v>
      </c>
    </row>
    <row r="5526">
      <c r="A5526" s="988" t="s">
        <v>5605</v>
      </c>
      <c r="B5526" s="988">
        <v>2.0250203E7</v>
      </c>
      <c r="C5526" s="988" t="s">
        <v>164</v>
      </c>
      <c r="D5526" s="988">
        <v>1.0</v>
      </c>
      <c r="E5526" s="988">
        <v>0.0</v>
      </c>
    </row>
    <row r="5527">
      <c r="A5527" s="988" t="s">
        <v>5605</v>
      </c>
      <c r="B5527" s="988">
        <v>2.0250207E7</v>
      </c>
      <c r="C5527" s="988" t="s">
        <v>5286</v>
      </c>
      <c r="D5527" s="988">
        <v>1.0</v>
      </c>
      <c r="E5527" s="988">
        <v>0.0</v>
      </c>
    </row>
    <row r="5528">
      <c r="A5528" s="988" t="s">
        <v>5605</v>
      </c>
      <c r="B5528" s="988">
        <v>2.0250216E7</v>
      </c>
      <c r="C5528" s="988" t="s">
        <v>5286</v>
      </c>
      <c r="D5528" s="988">
        <v>1.0</v>
      </c>
      <c r="E5528" s="988">
        <v>0.0</v>
      </c>
    </row>
    <row r="5529">
      <c r="A5529" s="988" t="s">
        <v>5605</v>
      </c>
      <c r="B5529" s="988">
        <v>2.025022E7</v>
      </c>
      <c r="C5529" s="1063" t="s">
        <v>5146</v>
      </c>
      <c r="D5529" s="988">
        <v>1.0</v>
      </c>
      <c r="E5529" s="988">
        <v>0.0</v>
      </c>
    </row>
    <row r="5530">
      <c r="A5530" s="988" t="s">
        <v>5605</v>
      </c>
      <c r="B5530" s="988">
        <v>2.0250225E7</v>
      </c>
      <c r="C5530" s="1063" t="s">
        <v>5606</v>
      </c>
      <c r="D5530" s="988">
        <v>1.0</v>
      </c>
      <c r="E5530" s="988">
        <v>0.0</v>
      </c>
    </row>
    <row r="5531">
      <c r="A5531" s="988" t="s">
        <v>5605</v>
      </c>
      <c r="B5531" s="988">
        <v>2.0250303E7</v>
      </c>
      <c r="C5531" s="988" t="s">
        <v>5286</v>
      </c>
      <c r="D5531" s="988">
        <v>1.0</v>
      </c>
      <c r="E5531" s="988">
        <v>0.0</v>
      </c>
    </row>
    <row r="5532">
      <c r="A5532" s="988" t="s">
        <v>5605</v>
      </c>
      <c r="B5532" s="988">
        <v>2.0250303E7</v>
      </c>
      <c r="C5532" s="988" t="s">
        <v>164</v>
      </c>
      <c r="D5532" s="988">
        <v>1.0</v>
      </c>
      <c r="E5532" s="988">
        <v>0.0</v>
      </c>
    </row>
    <row r="5533">
      <c r="A5533" s="988" t="s">
        <v>5605</v>
      </c>
      <c r="B5533" s="988">
        <v>2.0250306E7</v>
      </c>
      <c r="C5533" s="988" t="s">
        <v>5286</v>
      </c>
      <c r="D5533" s="988">
        <v>1.0</v>
      </c>
      <c r="E5533" s="988">
        <v>0.0</v>
      </c>
    </row>
    <row r="5534">
      <c r="A5534" s="988" t="s">
        <v>5605</v>
      </c>
      <c r="B5534" s="988">
        <v>2.025031E7</v>
      </c>
      <c r="C5534" s="988" t="s">
        <v>5286</v>
      </c>
      <c r="D5534" s="988">
        <v>1.0</v>
      </c>
      <c r="E5534" s="988">
        <v>0.0</v>
      </c>
    </row>
    <row r="5535">
      <c r="A5535" s="988" t="s">
        <v>5605</v>
      </c>
      <c r="B5535" s="988">
        <v>2.0250311E7</v>
      </c>
      <c r="C5535" s="988" t="s">
        <v>5286</v>
      </c>
      <c r="D5535" s="988">
        <v>1.0</v>
      </c>
      <c r="E5535" s="988">
        <v>0.0</v>
      </c>
    </row>
    <row r="5536">
      <c r="A5536" s="988" t="s">
        <v>5605</v>
      </c>
      <c r="B5536" s="988">
        <v>2.0250312E7</v>
      </c>
      <c r="C5536" s="988" t="s">
        <v>5286</v>
      </c>
      <c r="D5536" s="988">
        <v>1.0</v>
      </c>
      <c r="E5536" s="988">
        <v>0.0</v>
      </c>
    </row>
    <row r="5537">
      <c r="A5537" s="988" t="s">
        <v>5605</v>
      </c>
      <c r="B5537" s="988">
        <v>2.025032E7</v>
      </c>
      <c r="C5537" s="988" t="s">
        <v>164</v>
      </c>
      <c r="D5537" s="988">
        <v>1.0</v>
      </c>
      <c r="E5537" s="988">
        <v>0.0</v>
      </c>
    </row>
    <row r="5538">
      <c r="A5538" s="988" t="s">
        <v>5605</v>
      </c>
      <c r="B5538" s="988">
        <v>2.0250324E7</v>
      </c>
      <c r="C5538" s="988" t="s">
        <v>5286</v>
      </c>
      <c r="D5538" s="988">
        <v>1.0</v>
      </c>
      <c r="E5538" s="988">
        <v>0.0</v>
      </c>
    </row>
    <row r="5539">
      <c r="A5539" s="988" t="s">
        <v>5605</v>
      </c>
      <c r="B5539" s="988">
        <v>2.0250326E7</v>
      </c>
      <c r="C5539" s="1063" t="s">
        <v>5216</v>
      </c>
      <c r="D5539" s="988">
        <v>1.0</v>
      </c>
      <c r="E5539" s="988">
        <v>0.0</v>
      </c>
    </row>
    <row r="5540">
      <c r="A5540" s="988" t="s">
        <v>5605</v>
      </c>
      <c r="B5540" s="988">
        <v>2.0250401E7</v>
      </c>
      <c r="C5540" s="988" t="s">
        <v>5194</v>
      </c>
      <c r="D5540" s="988">
        <v>1.0</v>
      </c>
      <c r="E5540" s="988">
        <v>0.0</v>
      </c>
    </row>
    <row r="5541">
      <c r="A5541" s="988" t="s">
        <v>5605</v>
      </c>
      <c r="B5541" s="988">
        <v>2.0250403E7</v>
      </c>
      <c r="C5541" s="988" t="s">
        <v>5286</v>
      </c>
      <c r="D5541" s="988">
        <v>1.0</v>
      </c>
      <c r="E5541" s="988">
        <v>0.0</v>
      </c>
    </row>
    <row r="5542">
      <c r="A5542" s="988" t="s">
        <v>5605</v>
      </c>
      <c r="B5542" s="988">
        <v>2.0250415E7</v>
      </c>
      <c r="C5542" s="988" t="s">
        <v>5286</v>
      </c>
      <c r="D5542" s="988">
        <v>1.0</v>
      </c>
      <c r="E5542" s="988">
        <v>0.0</v>
      </c>
    </row>
    <row r="5543">
      <c r="A5543" s="988" t="s">
        <v>5605</v>
      </c>
      <c r="B5543" s="988">
        <v>2.0250416E7</v>
      </c>
      <c r="C5543" s="988" t="s">
        <v>5286</v>
      </c>
      <c r="D5543" s="988">
        <v>1.0</v>
      </c>
      <c r="E5543" s="988">
        <v>1.0</v>
      </c>
    </row>
    <row r="5544">
      <c r="A5544" s="988" t="s">
        <v>5605</v>
      </c>
      <c r="B5544" s="988">
        <v>2.0250418E7</v>
      </c>
      <c r="C5544" s="988" t="s">
        <v>5286</v>
      </c>
      <c r="D5544" s="988">
        <v>1.0</v>
      </c>
      <c r="E5544" s="988">
        <v>1.0</v>
      </c>
    </row>
    <row r="5545">
      <c r="A5545" s="988" t="s">
        <v>5605</v>
      </c>
      <c r="B5545" s="988">
        <v>2.0250422E7</v>
      </c>
      <c r="C5545" s="988" t="s">
        <v>5286</v>
      </c>
      <c r="D5545" s="988">
        <v>1.0</v>
      </c>
      <c r="E5545" s="988">
        <v>0.0</v>
      </c>
    </row>
    <row r="5546">
      <c r="A5546" s="988" t="s">
        <v>5605</v>
      </c>
      <c r="B5546" s="988">
        <v>2.0250501E7</v>
      </c>
      <c r="C5546" s="988" t="s">
        <v>5286</v>
      </c>
      <c r="D5546" s="988">
        <v>1.0</v>
      </c>
      <c r="E5546" s="988">
        <v>0.0</v>
      </c>
    </row>
    <row r="5547">
      <c r="A5547" s="988" t="s">
        <v>5605</v>
      </c>
      <c r="B5547" s="988">
        <v>2.0250508E7</v>
      </c>
      <c r="C5547" s="988" t="s">
        <v>5155</v>
      </c>
      <c r="D5547" s="988">
        <v>1.0</v>
      </c>
      <c r="E5547" s="988">
        <v>1.0</v>
      </c>
    </row>
    <row r="5548">
      <c r="A5548" s="988" t="s">
        <v>5605</v>
      </c>
      <c r="B5548" s="988">
        <v>2.0250508E7</v>
      </c>
      <c r="C5548" s="988" t="s">
        <v>164</v>
      </c>
      <c r="D5548" s="988">
        <v>1.0</v>
      </c>
      <c r="E5548" s="988">
        <v>0.0</v>
      </c>
    </row>
    <row r="5549">
      <c r="A5549" s="988" t="s">
        <v>5605</v>
      </c>
      <c r="B5549" s="988">
        <v>2.0250512E7</v>
      </c>
      <c r="C5549" s="988" t="s">
        <v>5286</v>
      </c>
      <c r="D5549" s="988">
        <v>1.0</v>
      </c>
      <c r="E5549" s="988">
        <v>0.0</v>
      </c>
    </row>
    <row r="5550">
      <c r="A5550" s="988" t="s">
        <v>5605</v>
      </c>
      <c r="B5550" s="988">
        <v>2.0250512E7</v>
      </c>
      <c r="C5550" s="1063" t="s">
        <v>5137</v>
      </c>
      <c r="D5550" s="988">
        <v>1.0</v>
      </c>
      <c r="E5550" s="988">
        <v>0.0</v>
      </c>
    </row>
    <row r="5551">
      <c r="A5551" s="988" t="s">
        <v>5605</v>
      </c>
      <c r="B5551" s="988">
        <v>2.0250512E7</v>
      </c>
      <c r="C5551" s="988" t="s">
        <v>164</v>
      </c>
      <c r="D5551" s="988">
        <v>1.0</v>
      </c>
      <c r="E5551" s="988">
        <v>0.0</v>
      </c>
    </row>
    <row r="5552">
      <c r="A5552" s="988" t="s">
        <v>5605</v>
      </c>
      <c r="B5552" s="988">
        <v>2.0250513E7</v>
      </c>
      <c r="C5552" s="1063" t="s">
        <v>5246</v>
      </c>
      <c r="D5552" s="988">
        <v>1.0</v>
      </c>
      <c r="E5552" s="988">
        <v>0.0</v>
      </c>
    </row>
    <row r="5553">
      <c r="A5553" s="988" t="s">
        <v>5605</v>
      </c>
      <c r="B5553" s="988">
        <v>2.0250522E7</v>
      </c>
      <c r="C5553" s="1063" t="s">
        <v>5166</v>
      </c>
      <c r="D5553" s="988">
        <v>1.0</v>
      </c>
      <c r="E5553" s="988">
        <v>0.0</v>
      </c>
    </row>
    <row r="5554">
      <c r="A5554" s="988" t="s">
        <v>5605</v>
      </c>
      <c r="B5554" s="988">
        <v>2.0250523E7</v>
      </c>
      <c r="C5554" s="988" t="s">
        <v>5286</v>
      </c>
      <c r="D5554" s="988">
        <v>1.0</v>
      </c>
      <c r="E5554" s="988">
        <v>2.0</v>
      </c>
    </row>
    <row r="5555">
      <c r="A5555" s="988" t="s">
        <v>5605</v>
      </c>
      <c r="B5555" s="988">
        <v>2.0250527E7</v>
      </c>
      <c r="C5555" s="988" t="s">
        <v>5286</v>
      </c>
      <c r="D5555" s="988">
        <v>1.0</v>
      </c>
      <c r="E5555" s="988">
        <v>0.0</v>
      </c>
    </row>
    <row r="5556">
      <c r="A5556" s="988" t="s">
        <v>5605</v>
      </c>
      <c r="B5556" s="988">
        <v>2.0250527E7</v>
      </c>
      <c r="C5556" s="988" t="s">
        <v>164</v>
      </c>
      <c r="D5556" s="988">
        <v>1.0</v>
      </c>
      <c r="E5556" s="988">
        <v>0.0</v>
      </c>
    </row>
    <row r="5557">
      <c r="A5557" s="988" t="s">
        <v>5605</v>
      </c>
      <c r="B5557" s="988">
        <v>2.0250528E7</v>
      </c>
      <c r="C5557" s="988" t="s">
        <v>5286</v>
      </c>
      <c r="D5557" s="988">
        <v>1.0</v>
      </c>
      <c r="E5557" s="988">
        <v>0.0</v>
      </c>
    </row>
    <row r="5558">
      <c r="A5558" s="988" t="s">
        <v>5605</v>
      </c>
      <c r="B5558" s="988">
        <v>2.0250529E7</v>
      </c>
      <c r="C5558" s="988" t="s">
        <v>5286</v>
      </c>
      <c r="D5558" s="988">
        <v>1.0</v>
      </c>
      <c r="E5558" s="988">
        <v>0.0</v>
      </c>
    </row>
    <row r="5559">
      <c r="A5559" s="988" t="s">
        <v>5605</v>
      </c>
      <c r="B5559" s="988">
        <v>2.0250602E7</v>
      </c>
      <c r="C5559" s="988" t="s">
        <v>5286</v>
      </c>
      <c r="D5559" s="988">
        <v>1.0</v>
      </c>
      <c r="E5559" s="988">
        <v>1.0</v>
      </c>
    </row>
    <row r="5560">
      <c r="A5560" s="988" t="s">
        <v>5605</v>
      </c>
      <c r="B5560" s="988">
        <v>2.0250606E7</v>
      </c>
      <c r="C5560" s="988" t="s">
        <v>5286</v>
      </c>
      <c r="D5560" s="988">
        <v>1.0</v>
      </c>
      <c r="E5560" s="988">
        <v>0.0</v>
      </c>
    </row>
    <row r="5561">
      <c r="A5561" s="988" t="s">
        <v>5605</v>
      </c>
      <c r="B5561" s="988">
        <v>2.0250609E7</v>
      </c>
      <c r="C5561" s="988" t="s">
        <v>164</v>
      </c>
      <c r="D5561" s="988">
        <v>1.0</v>
      </c>
      <c r="E5561" s="988">
        <v>0.0</v>
      </c>
    </row>
    <row r="5562">
      <c r="A5562" s="988" t="s">
        <v>5605</v>
      </c>
      <c r="B5562" s="988">
        <v>2.025061E7</v>
      </c>
      <c r="C5562" s="988" t="s">
        <v>5286</v>
      </c>
      <c r="D5562" s="988">
        <v>1.0</v>
      </c>
      <c r="E5562" s="988">
        <v>0.0</v>
      </c>
    </row>
    <row r="5563">
      <c r="A5563" s="988" t="s">
        <v>5605</v>
      </c>
      <c r="B5563" s="988">
        <v>2.0250614E7</v>
      </c>
      <c r="C5563" s="988" t="s">
        <v>5286</v>
      </c>
      <c r="D5563" s="988">
        <v>1.0</v>
      </c>
      <c r="E5563" s="988">
        <v>0.0</v>
      </c>
    </row>
    <row r="5564">
      <c r="A5564" s="988" t="s">
        <v>5605</v>
      </c>
      <c r="B5564" s="988">
        <v>2.0250616E7</v>
      </c>
      <c r="C5564" s="988" t="s">
        <v>5286</v>
      </c>
      <c r="D5564" s="988">
        <v>1.0</v>
      </c>
      <c r="E5564" s="988">
        <v>0.0</v>
      </c>
    </row>
    <row r="5565">
      <c r="A5565" s="988" t="s">
        <v>5605</v>
      </c>
      <c r="B5565" s="988">
        <v>2.0250619E7</v>
      </c>
      <c r="C5565" s="988" t="s">
        <v>5286</v>
      </c>
      <c r="D5565" s="988">
        <v>1.0</v>
      </c>
      <c r="E5565" s="988">
        <v>1.0</v>
      </c>
    </row>
    <row r="5566">
      <c r="A5566" s="988" t="s">
        <v>5605</v>
      </c>
      <c r="B5566" s="988">
        <v>2.0250621E7</v>
      </c>
      <c r="C5566" s="988" t="s">
        <v>5286</v>
      </c>
      <c r="D5566" s="988">
        <v>1.0</v>
      </c>
      <c r="E5566" s="988">
        <v>1.0</v>
      </c>
    </row>
    <row r="5567">
      <c r="A5567" s="988" t="s">
        <v>5605</v>
      </c>
      <c r="B5567" s="988">
        <v>2.0250622E7</v>
      </c>
      <c r="C5567" s="988" t="s">
        <v>5286</v>
      </c>
      <c r="D5567" s="988">
        <v>1.0</v>
      </c>
      <c r="E5567" s="988">
        <v>1.0</v>
      </c>
    </row>
    <row r="5568">
      <c r="A5568" s="988" t="s">
        <v>5605</v>
      </c>
      <c r="B5568" s="988">
        <v>2.0250624E7</v>
      </c>
      <c r="C5568" s="988" t="s">
        <v>5286</v>
      </c>
      <c r="D5568" s="988">
        <v>1.0</v>
      </c>
      <c r="E5568" s="988">
        <v>1.0</v>
      </c>
    </row>
    <row r="5569">
      <c r="A5569" s="988" t="s">
        <v>5605</v>
      </c>
      <c r="B5569" s="988">
        <v>2.0250625E7</v>
      </c>
      <c r="C5569" s="988" t="s">
        <v>5155</v>
      </c>
      <c r="D5569" s="988">
        <v>1.0</v>
      </c>
      <c r="E5569" s="988">
        <v>1.0</v>
      </c>
    </row>
    <row r="5570">
      <c r="A5570" s="988" t="s">
        <v>5605</v>
      </c>
      <c r="B5570" s="988">
        <v>2.0250626E7</v>
      </c>
      <c r="C5570" s="988" t="s">
        <v>5155</v>
      </c>
      <c r="D5570" s="988">
        <v>1.0</v>
      </c>
      <c r="E5570" s="988">
        <v>0.0</v>
      </c>
    </row>
    <row r="5571">
      <c r="A5571" s="988" t="s">
        <v>5605</v>
      </c>
      <c r="B5571" s="988">
        <v>2.0250627E7</v>
      </c>
      <c r="C5571" s="988" t="s">
        <v>5286</v>
      </c>
      <c r="D5571" s="988">
        <v>1.0</v>
      </c>
      <c r="E5571" s="988">
        <v>2.0</v>
      </c>
    </row>
    <row r="5572">
      <c r="A5572" s="988" t="s">
        <v>5605</v>
      </c>
      <c r="B5572" s="988">
        <v>2.0250701E7</v>
      </c>
      <c r="C5572" s="1063" t="s">
        <v>5607</v>
      </c>
      <c r="D5572" s="988">
        <v>1.0</v>
      </c>
      <c r="E5572" s="988">
        <v>1.0</v>
      </c>
    </row>
    <row r="5573">
      <c r="A5573" s="988" t="s">
        <v>5605</v>
      </c>
      <c r="B5573" s="988">
        <v>2.0250702E7</v>
      </c>
      <c r="C5573" s="988" t="s">
        <v>5286</v>
      </c>
      <c r="D5573" s="988">
        <v>1.0</v>
      </c>
      <c r="E5573" s="988">
        <v>0.0</v>
      </c>
    </row>
    <row r="5574">
      <c r="A5574" s="988" t="s">
        <v>5605</v>
      </c>
      <c r="B5574" s="988">
        <v>2.0250703E7</v>
      </c>
      <c r="C5574" s="988" t="s">
        <v>5286</v>
      </c>
      <c r="D5574" s="988">
        <v>1.0</v>
      </c>
      <c r="E5574" s="988">
        <v>0.0</v>
      </c>
    </row>
    <row r="5575">
      <c r="A5575" s="988" t="s">
        <v>5605</v>
      </c>
      <c r="B5575" s="988">
        <v>2.0250708E7</v>
      </c>
      <c r="C5575" s="988" t="s">
        <v>5286</v>
      </c>
      <c r="D5575" s="988">
        <v>1.0</v>
      </c>
      <c r="E5575" s="988">
        <v>0.0</v>
      </c>
    </row>
    <row r="5576">
      <c r="A5576" s="988" t="s">
        <v>5605</v>
      </c>
      <c r="B5576" s="988">
        <v>2.0250708E7</v>
      </c>
      <c r="C5576" s="988" t="s">
        <v>5218</v>
      </c>
      <c r="D5576" s="988">
        <v>1.0</v>
      </c>
      <c r="E5576" s="988">
        <v>0.0</v>
      </c>
    </row>
    <row r="5577">
      <c r="A5577" s="988" t="s">
        <v>5605</v>
      </c>
      <c r="B5577" s="988">
        <v>2.0250716E7</v>
      </c>
      <c r="C5577" s="988" t="s">
        <v>164</v>
      </c>
      <c r="D5577" s="988">
        <v>1.0</v>
      </c>
      <c r="E5577" s="988">
        <v>0.0</v>
      </c>
    </row>
    <row r="5578">
      <c r="A5578" s="988" t="s">
        <v>5605</v>
      </c>
      <c r="B5578" s="988">
        <v>2.0250717E7</v>
      </c>
      <c r="C5578" s="988" t="s">
        <v>5286</v>
      </c>
      <c r="D5578" s="988">
        <v>1.0</v>
      </c>
      <c r="E5578" s="988">
        <v>1.0</v>
      </c>
    </row>
    <row r="5579">
      <c r="A5579" s="988" t="s">
        <v>5605</v>
      </c>
      <c r="B5579" s="988">
        <v>2.0250721E7</v>
      </c>
      <c r="C5579" s="988" t="s">
        <v>5286</v>
      </c>
      <c r="D5579" s="988">
        <v>1.0</v>
      </c>
      <c r="E5579" s="988">
        <v>1.0</v>
      </c>
    </row>
    <row r="5580">
      <c r="A5580" s="988" t="s">
        <v>5605</v>
      </c>
      <c r="B5580" s="988">
        <v>2.0250723E7</v>
      </c>
      <c r="C5580" s="988" t="s">
        <v>5218</v>
      </c>
      <c r="D5580" s="988">
        <v>1.0</v>
      </c>
      <c r="E5580" s="988">
        <v>0.0</v>
      </c>
    </row>
    <row r="5581">
      <c r="A5581" s="988" t="s">
        <v>5605</v>
      </c>
      <c r="B5581" s="988">
        <v>2.0250728E7</v>
      </c>
      <c r="C5581" s="988" t="s">
        <v>5286</v>
      </c>
      <c r="D5581" s="988">
        <v>1.0</v>
      </c>
      <c r="E5581" s="988">
        <v>0.0</v>
      </c>
    </row>
    <row r="5582">
      <c r="A5582" s="988" t="s">
        <v>5605</v>
      </c>
      <c r="B5582" s="988">
        <v>2.0250801E7</v>
      </c>
      <c r="C5582" s="988" t="s">
        <v>5286</v>
      </c>
      <c r="D5582" s="988">
        <v>1.0</v>
      </c>
      <c r="E5582" s="988">
        <v>0.0</v>
      </c>
    </row>
    <row r="5583">
      <c r="A5583" s="988" t="s">
        <v>5605</v>
      </c>
      <c r="B5583" s="988">
        <v>2.0250801E7</v>
      </c>
      <c r="C5583" s="988" t="s">
        <v>5218</v>
      </c>
      <c r="D5583" s="988">
        <v>1.0</v>
      </c>
      <c r="E5583" s="988">
        <v>0.0</v>
      </c>
    </row>
    <row r="5584">
      <c r="A5584" s="988" t="s">
        <v>5605</v>
      </c>
      <c r="B5584" s="988">
        <v>2.0250807E7</v>
      </c>
      <c r="C5584" s="988" t="s">
        <v>5286</v>
      </c>
      <c r="D5584" s="988">
        <v>1.0</v>
      </c>
      <c r="E5584" s="988">
        <v>0.0</v>
      </c>
    </row>
    <row r="5585">
      <c r="A5585" s="988" t="s">
        <v>5605</v>
      </c>
      <c r="B5585" s="988">
        <v>2.0250808E7</v>
      </c>
      <c r="C5585" s="988" t="s">
        <v>5286</v>
      </c>
      <c r="D5585" s="988">
        <v>1.0</v>
      </c>
      <c r="E5585" s="988">
        <v>0.0</v>
      </c>
    </row>
    <row r="5586">
      <c r="A5586" s="988" t="s">
        <v>5605</v>
      </c>
      <c r="B5586" s="988">
        <v>2.0250809E7</v>
      </c>
      <c r="C5586" s="988" t="s">
        <v>164</v>
      </c>
      <c r="D5586" s="988">
        <v>1.0</v>
      </c>
      <c r="E5586" s="988">
        <v>0.0</v>
      </c>
    </row>
    <row r="5587">
      <c r="A5587" s="988" t="s">
        <v>5605</v>
      </c>
      <c r="B5587" s="988">
        <v>2.025081E7</v>
      </c>
      <c r="C5587" s="988" t="s">
        <v>5286</v>
      </c>
      <c r="D5587" s="988">
        <v>1.0</v>
      </c>
      <c r="E5587" s="988">
        <v>0.0</v>
      </c>
    </row>
    <row r="5588">
      <c r="A5588" s="988" t="s">
        <v>5605</v>
      </c>
      <c r="B5588" s="988">
        <v>2.025081E7</v>
      </c>
      <c r="C5588" s="988" t="s">
        <v>164</v>
      </c>
      <c r="D5588" s="988">
        <v>1.0</v>
      </c>
      <c r="E5588" s="988">
        <v>0.0</v>
      </c>
    </row>
    <row r="5589">
      <c r="A5589" s="988" t="s">
        <v>5605</v>
      </c>
      <c r="B5589" s="988">
        <v>2.0250813E7</v>
      </c>
      <c r="C5589" s="988" t="s">
        <v>5286</v>
      </c>
      <c r="D5589" s="988">
        <v>1.0</v>
      </c>
      <c r="E5589" s="988">
        <v>1.0</v>
      </c>
    </row>
    <row r="5590">
      <c r="A5590" s="988" t="s">
        <v>5605</v>
      </c>
      <c r="B5590" s="988">
        <v>2.0250813E7</v>
      </c>
      <c r="C5590" s="988" t="s">
        <v>164</v>
      </c>
      <c r="D5590" s="988">
        <v>1.0</v>
      </c>
      <c r="E5590" s="988">
        <v>0.0</v>
      </c>
    </row>
    <row r="5591">
      <c r="A5591" s="988" t="s">
        <v>5605</v>
      </c>
      <c r="B5591" s="988">
        <v>2.0250814E7</v>
      </c>
      <c r="C5591" s="988" t="s">
        <v>164</v>
      </c>
      <c r="D5591" s="988">
        <v>1.0</v>
      </c>
      <c r="E5591" s="988">
        <v>0.0</v>
      </c>
    </row>
    <row r="5592">
      <c r="A5592" s="988" t="s">
        <v>5605</v>
      </c>
      <c r="B5592" s="988">
        <v>2.0250818E7</v>
      </c>
      <c r="C5592" s="988" t="s">
        <v>5155</v>
      </c>
      <c r="D5592" s="988">
        <v>1.0</v>
      </c>
      <c r="E5592" s="988">
        <v>0.0</v>
      </c>
    </row>
    <row r="5593">
      <c r="A5593" s="988" t="s">
        <v>5605</v>
      </c>
      <c r="B5593" s="988">
        <v>2.0250819E7</v>
      </c>
      <c r="C5593" s="988" t="s">
        <v>5194</v>
      </c>
      <c r="D5593" s="988">
        <v>1.0</v>
      </c>
      <c r="E5593" s="988">
        <v>0.0</v>
      </c>
    </row>
    <row r="5594">
      <c r="A5594" s="988" t="s">
        <v>5605</v>
      </c>
      <c r="B5594" s="988">
        <v>2.025082E7</v>
      </c>
      <c r="C5594" s="988" t="s">
        <v>164</v>
      </c>
      <c r="D5594" s="988">
        <v>1.0</v>
      </c>
      <c r="E5594" s="988">
        <v>0.0</v>
      </c>
    </row>
    <row r="5595">
      <c r="A5595" s="988" t="s">
        <v>5605</v>
      </c>
      <c r="B5595" s="988">
        <v>2.0250821E7</v>
      </c>
      <c r="C5595" s="988" t="s">
        <v>5194</v>
      </c>
      <c r="D5595" s="988">
        <v>1.0</v>
      </c>
      <c r="E5595" s="988">
        <v>0.0</v>
      </c>
    </row>
    <row r="5596">
      <c r="A5596" s="988" t="s">
        <v>5605</v>
      </c>
      <c r="B5596" s="988">
        <v>2.0250821E7</v>
      </c>
      <c r="C5596" s="988" t="s">
        <v>164</v>
      </c>
      <c r="D5596" s="988">
        <v>1.0</v>
      </c>
      <c r="E5596" s="988">
        <v>1.0</v>
      </c>
    </row>
    <row r="5597">
      <c r="A5597" s="988" t="s">
        <v>5605</v>
      </c>
      <c r="B5597" s="988">
        <v>2.0250825E7</v>
      </c>
      <c r="C5597" s="988" t="s">
        <v>5286</v>
      </c>
      <c r="D5597" s="988">
        <v>1.0</v>
      </c>
      <c r="E5597" s="988">
        <v>2.0</v>
      </c>
    </row>
    <row r="5598">
      <c r="A5598" s="988" t="s">
        <v>5605</v>
      </c>
      <c r="B5598" s="988">
        <v>2.0250825E7</v>
      </c>
      <c r="C5598" s="1063" t="s">
        <v>5137</v>
      </c>
      <c r="D5598" s="988">
        <v>1.0</v>
      </c>
      <c r="E5598" s="988">
        <v>0.0</v>
      </c>
    </row>
    <row r="5599">
      <c r="A5599" s="988" t="s">
        <v>5605</v>
      </c>
      <c r="B5599" s="988">
        <v>2.0250825E7</v>
      </c>
      <c r="C5599" s="988" t="s">
        <v>164</v>
      </c>
      <c r="D5599" s="988">
        <v>1.0</v>
      </c>
      <c r="E5599" s="988">
        <v>0.0</v>
      </c>
    </row>
    <row r="5600">
      <c r="A5600" s="988" t="s">
        <v>5605</v>
      </c>
      <c r="B5600" s="988">
        <v>2.0250826E7</v>
      </c>
      <c r="C5600" s="988" t="s">
        <v>5286</v>
      </c>
      <c r="D5600" s="988">
        <v>1.0</v>
      </c>
      <c r="E5600" s="988">
        <v>1.0</v>
      </c>
    </row>
    <row r="5601">
      <c r="A5601" s="988" t="s">
        <v>5605</v>
      </c>
      <c r="B5601" s="988">
        <v>2.0250827E7</v>
      </c>
      <c r="C5601" s="988" t="s">
        <v>164</v>
      </c>
      <c r="D5601" s="988">
        <v>1.0</v>
      </c>
      <c r="E5601" s="988">
        <v>1.0</v>
      </c>
    </row>
    <row r="5602">
      <c r="A5602" s="988" t="s">
        <v>5605</v>
      </c>
      <c r="B5602" s="988">
        <v>2.0250831E7</v>
      </c>
      <c r="C5602" s="988" t="s">
        <v>5286</v>
      </c>
      <c r="D5602" s="988">
        <v>1.0</v>
      </c>
      <c r="E5602" s="988">
        <v>0.0</v>
      </c>
    </row>
    <row r="5603">
      <c r="A5603" s="988" t="s">
        <v>5605</v>
      </c>
      <c r="B5603" s="988">
        <v>2.0250901E7</v>
      </c>
      <c r="C5603" s="1063" t="s">
        <v>5137</v>
      </c>
      <c r="D5603" s="988">
        <v>1.0</v>
      </c>
      <c r="E5603" s="988">
        <v>0.0</v>
      </c>
    </row>
    <row r="5604">
      <c r="A5604" s="988" t="s">
        <v>5605</v>
      </c>
      <c r="B5604" s="988">
        <v>2.0250903E7</v>
      </c>
      <c r="C5604" s="988" t="s">
        <v>5286</v>
      </c>
      <c r="D5604" s="988">
        <v>1.0</v>
      </c>
      <c r="E5604" s="988">
        <v>1.0</v>
      </c>
    </row>
    <row r="5605">
      <c r="A5605" s="988" t="s">
        <v>5605</v>
      </c>
      <c r="B5605" s="988">
        <v>2.0250903E7</v>
      </c>
      <c r="C5605" s="988" t="s">
        <v>164</v>
      </c>
      <c r="D5605" s="988">
        <v>1.0</v>
      </c>
      <c r="E5605" s="988">
        <v>0.0</v>
      </c>
    </row>
    <row r="5606">
      <c r="A5606" s="988" t="s">
        <v>5605</v>
      </c>
      <c r="B5606" s="988">
        <v>2.0250903E7</v>
      </c>
      <c r="C5606" s="1063" t="s">
        <v>5161</v>
      </c>
      <c r="D5606" s="988">
        <v>1.0</v>
      </c>
      <c r="E5606" s="988">
        <v>0.0</v>
      </c>
    </row>
    <row r="5607">
      <c r="A5607" s="988" t="s">
        <v>5605</v>
      </c>
      <c r="B5607" s="988">
        <v>2.0250904E7</v>
      </c>
      <c r="C5607" s="988" t="s">
        <v>5155</v>
      </c>
      <c r="D5607" s="988">
        <v>1.0</v>
      </c>
      <c r="E5607" s="988">
        <v>0.0</v>
      </c>
    </row>
    <row r="5608">
      <c r="A5608" s="988" t="s">
        <v>5605</v>
      </c>
      <c r="B5608" s="988">
        <v>2.0250905E7</v>
      </c>
      <c r="C5608" s="988" t="s">
        <v>5608</v>
      </c>
      <c r="D5608" s="988">
        <v>1.0</v>
      </c>
      <c r="E5608" s="988">
        <v>0.0</v>
      </c>
    </row>
    <row r="5609">
      <c r="A5609" s="988" t="s">
        <v>5605</v>
      </c>
      <c r="B5609" s="988">
        <v>2.0250906E7</v>
      </c>
      <c r="C5609" s="988" t="s">
        <v>5155</v>
      </c>
      <c r="D5609" s="988">
        <v>1.0</v>
      </c>
      <c r="E5609" s="988">
        <v>0.0</v>
      </c>
    </row>
    <row r="5610">
      <c r="A5610" s="988" t="s">
        <v>5605</v>
      </c>
      <c r="B5610" s="988">
        <v>2.0250906E7</v>
      </c>
      <c r="C5610" s="988" t="s">
        <v>164</v>
      </c>
      <c r="D5610" s="988">
        <v>1.0</v>
      </c>
      <c r="E5610" s="988">
        <v>0.0</v>
      </c>
    </row>
    <row r="5611">
      <c r="A5611" s="988" t="s">
        <v>5605</v>
      </c>
      <c r="B5611" s="988">
        <v>2.0250909E7</v>
      </c>
      <c r="C5611" s="988" t="s">
        <v>164</v>
      </c>
      <c r="D5611" s="988">
        <v>1.0</v>
      </c>
      <c r="E5611" s="988">
        <v>0.0</v>
      </c>
    </row>
    <row r="5612">
      <c r="A5612" s="988" t="s">
        <v>5605</v>
      </c>
      <c r="B5612" s="988">
        <v>2.0250909E7</v>
      </c>
      <c r="C5612" s="988" t="s">
        <v>5608</v>
      </c>
      <c r="D5612" s="988">
        <v>1.0</v>
      </c>
      <c r="E5612" s="988">
        <v>0.0</v>
      </c>
    </row>
    <row r="5613">
      <c r="A5613" s="988" t="s">
        <v>5609</v>
      </c>
      <c r="B5613" s="988">
        <v>2.0250702E7</v>
      </c>
      <c r="C5613" s="988" t="s">
        <v>5286</v>
      </c>
      <c r="D5613" s="988">
        <v>1.0</v>
      </c>
      <c r="E5613" s="988">
        <v>1.0</v>
      </c>
    </row>
    <row r="5614">
      <c r="A5614" s="988" t="s">
        <v>5610</v>
      </c>
      <c r="B5614" s="988">
        <v>2.0250331E7</v>
      </c>
      <c r="C5614" s="988" t="s">
        <v>5286</v>
      </c>
      <c r="D5614" s="988">
        <v>1.0</v>
      </c>
      <c r="E5614" s="988">
        <v>0.0</v>
      </c>
    </row>
    <row r="5615">
      <c r="A5615" s="988" t="s">
        <v>5611</v>
      </c>
      <c r="B5615" s="988">
        <v>2.0250331E7</v>
      </c>
      <c r="C5615" s="988" t="s">
        <v>5286</v>
      </c>
      <c r="D5615" s="988">
        <v>1.0</v>
      </c>
      <c r="E5615" s="988">
        <v>0.0</v>
      </c>
    </row>
    <row r="5616">
      <c r="A5616" s="988" t="s">
        <v>5612</v>
      </c>
      <c r="B5616" s="988">
        <v>2.0250117E7</v>
      </c>
      <c r="C5616" s="988" t="s">
        <v>5286</v>
      </c>
      <c r="D5616" s="988">
        <v>1.0</v>
      </c>
      <c r="E5616" s="988">
        <v>0.0</v>
      </c>
    </row>
    <row r="5617">
      <c r="A5617" s="988" t="s">
        <v>5612</v>
      </c>
      <c r="B5617" s="988">
        <v>2.0250122E7</v>
      </c>
      <c r="C5617" s="988" t="s">
        <v>5286</v>
      </c>
      <c r="D5617" s="988">
        <v>1.0</v>
      </c>
      <c r="E5617" s="988">
        <v>0.0</v>
      </c>
    </row>
    <row r="5618">
      <c r="A5618" s="988" t="s">
        <v>5612</v>
      </c>
      <c r="B5618" s="988">
        <v>2.0250129E7</v>
      </c>
      <c r="C5618" s="988" t="s">
        <v>5286</v>
      </c>
      <c r="D5618" s="988">
        <v>1.0</v>
      </c>
      <c r="E5618" s="988">
        <v>0.0</v>
      </c>
    </row>
    <row r="5619">
      <c r="A5619" s="988" t="s">
        <v>5612</v>
      </c>
      <c r="B5619" s="988">
        <v>2.0250204E7</v>
      </c>
      <c r="C5619" s="988" t="s">
        <v>164</v>
      </c>
      <c r="D5619" s="988">
        <v>1.0</v>
      </c>
      <c r="E5619" s="988">
        <v>0.0</v>
      </c>
    </row>
    <row r="5620">
      <c r="A5620" s="988" t="s">
        <v>5612</v>
      </c>
      <c r="B5620" s="988">
        <v>2.025032E7</v>
      </c>
      <c r="C5620" s="988" t="s">
        <v>164</v>
      </c>
      <c r="D5620" s="988">
        <v>1.0</v>
      </c>
      <c r="E5620" s="988">
        <v>0.0</v>
      </c>
    </row>
    <row r="5621">
      <c r="A5621" s="988" t="s">
        <v>5612</v>
      </c>
      <c r="B5621" s="988">
        <v>2.0250401E7</v>
      </c>
      <c r="C5621" s="988" t="s">
        <v>5194</v>
      </c>
      <c r="D5621" s="988">
        <v>1.0</v>
      </c>
      <c r="E5621" s="988">
        <v>0.0</v>
      </c>
    </row>
    <row r="5622">
      <c r="A5622" s="988" t="s">
        <v>5612</v>
      </c>
      <c r="B5622" s="988">
        <v>2.0250416E7</v>
      </c>
      <c r="C5622" s="988" t="s">
        <v>5286</v>
      </c>
      <c r="D5622" s="988">
        <v>1.0</v>
      </c>
      <c r="E5622" s="988">
        <v>1.0</v>
      </c>
    </row>
    <row r="5623">
      <c r="A5623" s="988" t="s">
        <v>5612</v>
      </c>
      <c r="B5623" s="988">
        <v>2.0250422E7</v>
      </c>
      <c r="C5623" s="988" t="s">
        <v>5286</v>
      </c>
      <c r="D5623" s="988">
        <v>1.0</v>
      </c>
      <c r="E5623" s="988">
        <v>0.0</v>
      </c>
    </row>
    <row r="5624">
      <c r="A5624" s="988" t="s">
        <v>5612</v>
      </c>
      <c r="B5624" s="988">
        <v>2.0250613E7</v>
      </c>
      <c r="C5624" s="988" t="s">
        <v>5286</v>
      </c>
      <c r="D5624" s="988">
        <v>1.0</v>
      </c>
      <c r="E5624" s="988">
        <v>0.0</v>
      </c>
    </row>
    <row r="5625">
      <c r="A5625" s="988" t="s">
        <v>5612</v>
      </c>
      <c r="B5625" s="988">
        <v>2.0250619E7</v>
      </c>
      <c r="C5625" s="988" t="s">
        <v>5286</v>
      </c>
      <c r="D5625" s="988">
        <v>1.0</v>
      </c>
      <c r="E5625" s="988">
        <v>0.0</v>
      </c>
    </row>
    <row r="5626">
      <c r="A5626" s="988" t="s">
        <v>5612</v>
      </c>
      <c r="B5626" s="988">
        <v>2.0250621E7</v>
      </c>
      <c r="C5626" s="988" t="s">
        <v>5286</v>
      </c>
      <c r="D5626" s="988">
        <v>1.0</v>
      </c>
      <c r="E5626" s="988">
        <v>0.0</v>
      </c>
    </row>
    <row r="5627">
      <c r="A5627" s="988" t="s">
        <v>5612</v>
      </c>
      <c r="B5627" s="988">
        <v>2.0250625E7</v>
      </c>
      <c r="C5627" s="988" t="s">
        <v>5286</v>
      </c>
      <c r="D5627" s="988">
        <v>1.0</v>
      </c>
      <c r="E5627" s="988">
        <v>0.0</v>
      </c>
    </row>
    <row r="5628">
      <c r="A5628" s="988" t="s">
        <v>5612</v>
      </c>
      <c r="B5628" s="988">
        <v>2.0250626E7</v>
      </c>
      <c r="C5628" s="1063" t="s">
        <v>5613</v>
      </c>
      <c r="D5628" s="988">
        <v>1.0</v>
      </c>
      <c r="E5628" s="988">
        <v>0.0</v>
      </c>
    </row>
    <row r="5629">
      <c r="A5629" s="988" t="s">
        <v>5612</v>
      </c>
      <c r="B5629" s="988">
        <v>2.025063E7</v>
      </c>
      <c r="C5629" s="988" t="s">
        <v>5286</v>
      </c>
      <c r="D5629" s="988">
        <v>1.0</v>
      </c>
      <c r="E5629" s="988">
        <v>0.0</v>
      </c>
    </row>
    <row r="5630">
      <c r="A5630" s="988" t="s">
        <v>5612</v>
      </c>
      <c r="B5630" s="988">
        <v>2.0250703E7</v>
      </c>
      <c r="C5630" s="988" t="s">
        <v>5286</v>
      </c>
      <c r="D5630" s="988">
        <v>1.0</v>
      </c>
      <c r="E5630" s="988">
        <v>0.0</v>
      </c>
    </row>
    <row r="5631">
      <c r="A5631" s="988" t="s">
        <v>5612</v>
      </c>
      <c r="B5631" s="988">
        <v>2.0250705E7</v>
      </c>
      <c r="C5631" s="988" t="s">
        <v>5218</v>
      </c>
      <c r="D5631" s="988">
        <v>1.0</v>
      </c>
      <c r="E5631" s="988">
        <v>0.0</v>
      </c>
    </row>
    <row r="5632">
      <c r="A5632" s="988" t="s">
        <v>5612</v>
      </c>
      <c r="B5632" s="988">
        <v>2.0250706E7</v>
      </c>
      <c r="C5632" s="988" t="s">
        <v>5286</v>
      </c>
      <c r="D5632" s="988">
        <v>1.0</v>
      </c>
      <c r="E5632" s="988">
        <v>0.0</v>
      </c>
    </row>
    <row r="5633">
      <c r="A5633" s="988" t="s">
        <v>5612</v>
      </c>
      <c r="B5633" s="988">
        <v>2.0250708E7</v>
      </c>
      <c r="C5633" s="988" t="s">
        <v>5286</v>
      </c>
      <c r="D5633" s="988">
        <v>1.0</v>
      </c>
      <c r="E5633" s="988">
        <v>0.0</v>
      </c>
    </row>
    <row r="5634">
      <c r="A5634" s="988" t="s">
        <v>5612</v>
      </c>
      <c r="B5634" s="988">
        <v>2.0250708E7</v>
      </c>
      <c r="C5634" s="988" t="s">
        <v>5218</v>
      </c>
      <c r="D5634" s="988">
        <v>1.0</v>
      </c>
      <c r="E5634" s="988">
        <v>0.0</v>
      </c>
    </row>
    <row r="5635">
      <c r="A5635" s="988" t="s">
        <v>5612</v>
      </c>
      <c r="B5635" s="988">
        <v>2.0250709E7</v>
      </c>
      <c r="C5635" s="988" t="s">
        <v>5286</v>
      </c>
      <c r="D5635" s="988">
        <v>1.0</v>
      </c>
      <c r="E5635" s="988">
        <v>0.0</v>
      </c>
    </row>
    <row r="5636">
      <c r="A5636" s="988" t="s">
        <v>5612</v>
      </c>
      <c r="B5636" s="988">
        <v>2.0250711E7</v>
      </c>
      <c r="C5636" s="988" t="s">
        <v>5286</v>
      </c>
      <c r="D5636" s="988">
        <v>1.0</v>
      </c>
      <c r="E5636" s="988">
        <v>0.0</v>
      </c>
    </row>
    <row r="5637">
      <c r="A5637" s="988" t="s">
        <v>5612</v>
      </c>
      <c r="B5637" s="988">
        <v>2.0250712E7</v>
      </c>
      <c r="C5637" s="988" t="s">
        <v>5286</v>
      </c>
      <c r="D5637" s="988">
        <v>1.0</v>
      </c>
      <c r="E5637" s="988">
        <v>0.0</v>
      </c>
    </row>
    <row r="5638">
      <c r="A5638" s="988" t="s">
        <v>5612</v>
      </c>
      <c r="B5638" s="988">
        <v>2.0250714E7</v>
      </c>
      <c r="C5638" s="988" t="s">
        <v>5286</v>
      </c>
      <c r="D5638" s="988">
        <v>1.0</v>
      </c>
      <c r="E5638" s="988">
        <v>0.0</v>
      </c>
    </row>
    <row r="5639">
      <c r="A5639" s="988" t="s">
        <v>5612</v>
      </c>
      <c r="B5639" s="988">
        <v>2.0250717E7</v>
      </c>
      <c r="C5639" s="988" t="s">
        <v>164</v>
      </c>
      <c r="D5639" s="988">
        <v>1.0</v>
      </c>
      <c r="E5639" s="988">
        <v>0.0</v>
      </c>
    </row>
    <row r="5640">
      <c r="A5640" s="988" t="s">
        <v>5612</v>
      </c>
      <c r="B5640" s="988">
        <v>2.025072E7</v>
      </c>
      <c r="C5640" s="988" t="s">
        <v>5286</v>
      </c>
      <c r="D5640" s="988">
        <v>1.0</v>
      </c>
      <c r="E5640" s="988">
        <v>0.0</v>
      </c>
    </row>
    <row r="5641">
      <c r="A5641" s="988" t="s">
        <v>5612</v>
      </c>
      <c r="B5641" s="988">
        <v>2.0250721E7</v>
      </c>
      <c r="C5641" s="988" t="s">
        <v>5286</v>
      </c>
      <c r="D5641" s="988">
        <v>1.0</v>
      </c>
      <c r="E5641" s="988">
        <v>0.0</v>
      </c>
    </row>
    <row r="5642">
      <c r="A5642" s="988" t="s">
        <v>5612</v>
      </c>
      <c r="B5642" s="988">
        <v>2.0250723E7</v>
      </c>
      <c r="C5642" s="988" t="s">
        <v>5286</v>
      </c>
      <c r="D5642" s="988">
        <v>1.0</v>
      </c>
      <c r="E5642" s="988">
        <v>0.0</v>
      </c>
    </row>
    <row r="5643">
      <c r="A5643" s="988" t="s">
        <v>5612</v>
      </c>
      <c r="B5643" s="988">
        <v>2.0250723E7</v>
      </c>
      <c r="C5643" s="988" t="s">
        <v>164</v>
      </c>
      <c r="D5643" s="988">
        <v>1.0</v>
      </c>
      <c r="E5643" s="988">
        <v>0.0</v>
      </c>
    </row>
    <row r="5644">
      <c r="A5644" s="988" t="s">
        <v>5612</v>
      </c>
      <c r="B5644" s="988">
        <v>2.0250724E7</v>
      </c>
      <c r="C5644" s="988" t="s">
        <v>5286</v>
      </c>
      <c r="D5644" s="988">
        <v>1.0</v>
      </c>
      <c r="E5644" s="988">
        <v>0.0</v>
      </c>
    </row>
    <row r="5645">
      <c r="A5645" s="988" t="s">
        <v>5612</v>
      </c>
      <c r="B5645" s="988">
        <v>2.0250725E7</v>
      </c>
      <c r="C5645" s="988" t="s">
        <v>5286</v>
      </c>
      <c r="D5645" s="988">
        <v>1.0</v>
      </c>
      <c r="E5645" s="988">
        <v>0.0</v>
      </c>
    </row>
    <row r="5646">
      <c r="A5646" s="988" t="s">
        <v>5612</v>
      </c>
      <c r="B5646" s="988">
        <v>2.0250728E7</v>
      </c>
      <c r="C5646" s="988" t="s">
        <v>5286</v>
      </c>
      <c r="D5646" s="988">
        <v>1.0</v>
      </c>
      <c r="E5646" s="988">
        <v>0.0</v>
      </c>
    </row>
    <row r="5647">
      <c r="A5647" s="988" t="s">
        <v>5612</v>
      </c>
      <c r="B5647" s="988">
        <v>2.0250731E7</v>
      </c>
      <c r="C5647" s="988" t="s">
        <v>5286</v>
      </c>
      <c r="D5647" s="988">
        <v>1.0</v>
      </c>
      <c r="E5647" s="988">
        <v>0.0</v>
      </c>
    </row>
    <row r="5648">
      <c r="A5648" s="988" t="s">
        <v>5612</v>
      </c>
      <c r="B5648" s="988">
        <v>2.0250801E7</v>
      </c>
      <c r="C5648" s="988" t="s">
        <v>5286</v>
      </c>
      <c r="D5648" s="988">
        <v>1.0</v>
      </c>
      <c r="E5648" s="988">
        <v>0.0</v>
      </c>
    </row>
    <row r="5649">
      <c r="A5649" s="988" t="s">
        <v>5612</v>
      </c>
      <c r="B5649" s="988">
        <v>2.0250804E7</v>
      </c>
      <c r="C5649" s="988" t="s">
        <v>5286</v>
      </c>
      <c r="D5649" s="988">
        <v>1.0</v>
      </c>
      <c r="E5649" s="988">
        <v>0.0</v>
      </c>
    </row>
    <row r="5650">
      <c r="A5650" s="988" t="s">
        <v>5612</v>
      </c>
      <c r="B5650" s="988">
        <v>2.0250804E7</v>
      </c>
      <c r="C5650" s="1063" t="s">
        <v>5166</v>
      </c>
      <c r="D5650" s="988">
        <v>1.0</v>
      </c>
      <c r="E5650" s="988">
        <v>0.0</v>
      </c>
    </row>
    <row r="5651">
      <c r="A5651" s="988" t="s">
        <v>5612</v>
      </c>
      <c r="B5651" s="988">
        <v>2.0250806E7</v>
      </c>
      <c r="C5651" s="988" t="s">
        <v>5286</v>
      </c>
      <c r="D5651" s="988">
        <v>1.0</v>
      </c>
      <c r="E5651" s="988">
        <v>0.0</v>
      </c>
    </row>
    <row r="5652">
      <c r="A5652" s="988" t="s">
        <v>5612</v>
      </c>
      <c r="B5652" s="988">
        <v>2.0250807E7</v>
      </c>
      <c r="C5652" s="988" t="s">
        <v>5286</v>
      </c>
      <c r="D5652" s="988">
        <v>1.0</v>
      </c>
      <c r="E5652" s="988">
        <v>0.0</v>
      </c>
    </row>
    <row r="5653">
      <c r="A5653" s="988" t="s">
        <v>5612</v>
      </c>
      <c r="B5653" s="988">
        <v>2.0250809E7</v>
      </c>
      <c r="C5653" s="988" t="s">
        <v>5286</v>
      </c>
      <c r="D5653" s="988">
        <v>1.0</v>
      </c>
      <c r="E5653" s="988">
        <v>0.0</v>
      </c>
    </row>
    <row r="5654">
      <c r="A5654" s="988" t="s">
        <v>5612</v>
      </c>
      <c r="B5654" s="988">
        <v>2.0250811E7</v>
      </c>
      <c r="C5654" s="988" t="s">
        <v>5286</v>
      </c>
      <c r="D5654" s="988">
        <v>1.0</v>
      </c>
      <c r="E5654" s="988">
        <v>0.0</v>
      </c>
    </row>
    <row r="5655">
      <c r="A5655" s="988" t="s">
        <v>5612</v>
      </c>
      <c r="B5655" s="988">
        <v>2.0250812E7</v>
      </c>
      <c r="C5655" s="988" t="s">
        <v>5286</v>
      </c>
      <c r="D5655" s="988">
        <v>1.0</v>
      </c>
      <c r="E5655" s="988">
        <v>0.0</v>
      </c>
    </row>
    <row r="5656">
      <c r="A5656" s="988" t="s">
        <v>5612</v>
      </c>
      <c r="B5656" s="988">
        <v>2.0250813E7</v>
      </c>
      <c r="C5656" s="988" t="s">
        <v>5286</v>
      </c>
      <c r="D5656" s="988">
        <v>1.0</v>
      </c>
      <c r="E5656" s="988">
        <v>0.0</v>
      </c>
    </row>
    <row r="5657">
      <c r="A5657" s="988" t="s">
        <v>5612</v>
      </c>
      <c r="B5657" s="988">
        <v>2.0250817E7</v>
      </c>
      <c r="C5657" s="988" t="s">
        <v>5286</v>
      </c>
      <c r="D5657" s="988">
        <v>1.0</v>
      </c>
      <c r="E5657" s="988">
        <v>0.0</v>
      </c>
    </row>
    <row r="5658">
      <c r="A5658" s="988" t="s">
        <v>5612</v>
      </c>
      <c r="B5658" s="988">
        <v>2.0250818E7</v>
      </c>
      <c r="C5658" s="988" t="s">
        <v>5155</v>
      </c>
      <c r="D5658" s="988">
        <v>1.0</v>
      </c>
      <c r="E5658" s="988">
        <v>0.0</v>
      </c>
    </row>
    <row r="5659">
      <c r="A5659" s="988" t="s">
        <v>5612</v>
      </c>
      <c r="B5659" s="988">
        <v>2.0250819E7</v>
      </c>
      <c r="C5659" s="988" t="s">
        <v>5194</v>
      </c>
      <c r="D5659" s="988">
        <v>1.0</v>
      </c>
      <c r="E5659" s="988">
        <v>0.0</v>
      </c>
    </row>
    <row r="5660">
      <c r="A5660" s="988" t="s">
        <v>5612</v>
      </c>
      <c r="B5660" s="988">
        <v>2.025082E7</v>
      </c>
      <c r="C5660" s="988" t="s">
        <v>5286</v>
      </c>
      <c r="D5660" s="988">
        <v>1.0</v>
      </c>
      <c r="E5660" s="988">
        <v>0.0</v>
      </c>
    </row>
    <row r="5661">
      <c r="A5661" s="988" t="s">
        <v>5612</v>
      </c>
      <c r="B5661" s="988">
        <v>2.025082E7</v>
      </c>
      <c r="C5661" s="1063" t="s">
        <v>5146</v>
      </c>
      <c r="D5661" s="988">
        <v>1.0</v>
      </c>
      <c r="E5661" s="988">
        <v>0.0</v>
      </c>
    </row>
    <row r="5662">
      <c r="A5662" s="988" t="s">
        <v>5612</v>
      </c>
      <c r="B5662" s="988">
        <v>2.0250821E7</v>
      </c>
      <c r="C5662" s="988" t="s">
        <v>5286</v>
      </c>
      <c r="D5662" s="988">
        <v>1.0</v>
      </c>
      <c r="E5662" s="988">
        <v>0.0</v>
      </c>
    </row>
    <row r="5663">
      <c r="A5663" s="988" t="s">
        <v>5612</v>
      </c>
      <c r="B5663" s="988">
        <v>2.0250821E7</v>
      </c>
      <c r="C5663" s="988" t="s">
        <v>5194</v>
      </c>
      <c r="D5663" s="988">
        <v>1.0</v>
      </c>
      <c r="E5663" s="988">
        <v>0.0</v>
      </c>
    </row>
    <row r="5664">
      <c r="A5664" s="988" t="s">
        <v>5612</v>
      </c>
      <c r="B5664" s="988">
        <v>2.0250821E7</v>
      </c>
      <c r="C5664" s="988" t="s">
        <v>164</v>
      </c>
      <c r="D5664" s="988">
        <v>1.0</v>
      </c>
      <c r="E5664" s="988">
        <v>0.0</v>
      </c>
    </row>
    <row r="5665">
      <c r="A5665" s="988" t="s">
        <v>5612</v>
      </c>
      <c r="B5665" s="988">
        <v>2.0250822E7</v>
      </c>
      <c r="C5665" s="988" t="s">
        <v>5286</v>
      </c>
      <c r="D5665" s="988">
        <v>1.0</v>
      </c>
      <c r="E5665" s="988">
        <v>0.0</v>
      </c>
    </row>
    <row r="5666">
      <c r="A5666" s="988" t="s">
        <v>5612</v>
      </c>
      <c r="B5666" s="988">
        <v>2.0250823E7</v>
      </c>
      <c r="C5666" s="988" t="s">
        <v>5286</v>
      </c>
      <c r="D5666" s="988">
        <v>1.0</v>
      </c>
      <c r="E5666" s="988">
        <v>0.0</v>
      </c>
    </row>
    <row r="5667">
      <c r="A5667" s="988" t="s">
        <v>5612</v>
      </c>
      <c r="B5667" s="988">
        <v>2.0250825E7</v>
      </c>
      <c r="C5667" s="988" t="s">
        <v>5286</v>
      </c>
      <c r="D5667" s="988">
        <v>1.0</v>
      </c>
      <c r="E5667" s="988">
        <v>0.0</v>
      </c>
    </row>
    <row r="5668">
      <c r="A5668" s="988" t="s">
        <v>5612</v>
      </c>
      <c r="B5668" s="988">
        <v>2.0250825E7</v>
      </c>
      <c r="C5668" s="1063" t="s">
        <v>5137</v>
      </c>
      <c r="D5668" s="988">
        <v>1.0</v>
      </c>
      <c r="E5668" s="988">
        <v>0.0</v>
      </c>
    </row>
    <row r="5669">
      <c r="A5669" s="988" t="s">
        <v>5612</v>
      </c>
      <c r="B5669" s="988">
        <v>2.0250825E7</v>
      </c>
      <c r="C5669" s="988" t="s">
        <v>164</v>
      </c>
      <c r="D5669" s="988">
        <v>1.0</v>
      </c>
      <c r="E5669" s="988">
        <v>0.0</v>
      </c>
    </row>
    <row r="5670">
      <c r="A5670" s="988" t="s">
        <v>5612</v>
      </c>
      <c r="B5670" s="988">
        <v>2.0250828E7</v>
      </c>
      <c r="C5670" s="988" t="s">
        <v>5286</v>
      </c>
      <c r="D5670" s="988">
        <v>1.0</v>
      </c>
      <c r="E5670" s="988">
        <v>0.0</v>
      </c>
    </row>
    <row r="5671">
      <c r="A5671" s="988" t="s">
        <v>5612</v>
      </c>
      <c r="B5671" s="988">
        <v>2.0250831E7</v>
      </c>
      <c r="C5671" s="988" t="s">
        <v>164</v>
      </c>
      <c r="D5671" s="988">
        <v>1.0</v>
      </c>
      <c r="E5671" s="988">
        <v>0.0</v>
      </c>
    </row>
    <row r="5672">
      <c r="A5672" s="988" t="s">
        <v>5612</v>
      </c>
      <c r="B5672" s="988">
        <v>2.0250901E7</v>
      </c>
      <c r="C5672" s="988" t="s">
        <v>5286</v>
      </c>
      <c r="D5672" s="988">
        <v>1.0</v>
      </c>
      <c r="E5672" s="988">
        <v>0.0</v>
      </c>
    </row>
    <row r="5673">
      <c r="A5673" s="988" t="s">
        <v>5612</v>
      </c>
      <c r="B5673" s="988">
        <v>2.0250903E7</v>
      </c>
      <c r="C5673" s="988" t="s">
        <v>5286</v>
      </c>
      <c r="D5673" s="988">
        <v>1.0</v>
      </c>
      <c r="E5673" s="988">
        <v>0.0</v>
      </c>
    </row>
    <row r="5674">
      <c r="A5674" s="988" t="s">
        <v>5612</v>
      </c>
      <c r="B5674" s="988">
        <v>2.0250903E7</v>
      </c>
      <c r="C5674" s="1063" t="s">
        <v>5161</v>
      </c>
      <c r="D5674" s="988">
        <v>1.0</v>
      </c>
      <c r="E5674" s="988">
        <v>0.0</v>
      </c>
    </row>
    <row r="5675">
      <c r="A5675" s="988" t="s">
        <v>5612</v>
      </c>
      <c r="B5675" s="988">
        <v>2.0250905E7</v>
      </c>
      <c r="C5675" s="988" t="s">
        <v>5286</v>
      </c>
      <c r="D5675" s="988">
        <v>1.0</v>
      </c>
      <c r="E5675" s="988">
        <v>0.0</v>
      </c>
    </row>
    <row r="5676">
      <c r="A5676" s="988" t="s">
        <v>5612</v>
      </c>
      <c r="B5676" s="988">
        <v>2.0250908E7</v>
      </c>
      <c r="C5676" s="988" t="s">
        <v>5286</v>
      </c>
      <c r="D5676" s="988">
        <v>1.0</v>
      </c>
      <c r="E5676" s="988">
        <v>0.0</v>
      </c>
    </row>
    <row r="5677">
      <c r="A5677" s="988" t="s">
        <v>5612</v>
      </c>
      <c r="B5677" s="988">
        <v>2.0250909E7</v>
      </c>
      <c r="C5677" s="988" t="s">
        <v>164</v>
      </c>
      <c r="D5677" s="988">
        <v>1.0</v>
      </c>
      <c r="E5677" s="988">
        <v>0.0</v>
      </c>
    </row>
    <row r="5678">
      <c r="A5678" s="988" t="s">
        <v>5614</v>
      </c>
      <c r="B5678" s="988">
        <v>2.0250129E7</v>
      </c>
      <c r="C5678" s="988" t="s">
        <v>5286</v>
      </c>
      <c r="D5678" s="988">
        <v>1.0</v>
      </c>
      <c r="E5678" s="988">
        <v>0.0</v>
      </c>
    </row>
    <row r="5679">
      <c r="A5679" s="988" t="s">
        <v>5614</v>
      </c>
      <c r="B5679" s="988">
        <v>2.0250401E7</v>
      </c>
      <c r="C5679" s="988" t="s">
        <v>5194</v>
      </c>
      <c r="D5679" s="988">
        <v>1.0</v>
      </c>
      <c r="E5679" s="988">
        <v>0.0</v>
      </c>
    </row>
    <row r="5680">
      <c r="A5680" s="988" t="s">
        <v>5614</v>
      </c>
      <c r="B5680" s="988">
        <v>2.0250621E7</v>
      </c>
      <c r="C5680" s="988" t="s">
        <v>5286</v>
      </c>
      <c r="D5680" s="988">
        <v>1.0</v>
      </c>
      <c r="E5680" s="988">
        <v>0.0</v>
      </c>
    </row>
    <row r="5681">
      <c r="A5681" s="988" t="s">
        <v>5614</v>
      </c>
      <c r="B5681" s="988">
        <v>2.0250703E7</v>
      </c>
      <c r="C5681" s="988" t="s">
        <v>5286</v>
      </c>
      <c r="D5681" s="988">
        <v>1.0</v>
      </c>
      <c r="E5681" s="988">
        <v>0.0</v>
      </c>
    </row>
    <row r="5682">
      <c r="A5682" s="988" t="s">
        <v>5614</v>
      </c>
      <c r="B5682" s="988">
        <v>2.0250804E7</v>
      </c>
      <c r="C5682" s="988" t="s">
        <v>5286</v>
      </c>
      <c r="D5682" s="988">
        <v>1.0</v>
      </c>
      <c r="E5682" s="988">
        <v>0.0</v>
      </c>
    </row>
    <row r="5683">
      <c r="A5683" s="988" t="s">
        <v>5614</v>
      </c>
      <c r="B5683" s="988">
        <v>2.0250811E7</v>
      </c>
      <c r="C5683" s="988" t="s">
        <v>5286</v>
      </c>
      <c r="D5683" s="988">
        <v>1.0</v>
      </c>
      <c r="E5683" s="988">
        <v>0.0</v>
      </c>
    </row>
    <row r="5684">
      <c r="A5684" s="988" t="s">
        <v>5614</v>
      </c>
      <c r="B5684" s="988">
        <v>2.025082E7</v>
      </c>
      <c r="C5684" s="988" t="s">
        <v>5286</v>
      </c>
      <c r="D5684" s="988">
        <v>1.0</v>
      </c>
      <c r="E5684" s="988">
        <v>0.0</v>
      </c>
    </row>
    <row r="5685">
      <c r="A5685" s="988" t="s">
        <v>5614</v>
      </c>
      <c r="B5685" s="988">
        <v>2.0250823E7</v>
      </c>
      <c r="C5685" s="988" t="s">
        <v>5286</v>
      </c>
      <c r="D5685" s="988">
        <v>1.0</v>
      </c>
      <c r="E5685" s="988">
        <v>0.0</v>
      </c>
    </row>
    <row r="5686">
      <c r="A5686" s="988" t="s">
        <v>5614</v>
      </c>
      <c r="B5686" s="988">
        <v>2.0250825E7</v>
      </c>
      <c r="C5686" s="988" t="s">
        <v>164</v>
      </c>
      <c r="D5686" s="988">
        <v>1.0</v>
      </c>
      <c r="E5686" s="988">
        <v>0.0</v>
      </c>
    </row>
    <row r="5687">
      <c r="A5687" s="988" t="s">
        <v>5614</v>
      </c>
      <c r="B5687" s="988">
        <v>2.0250906E7</v>
      </c>
      <c r="C5687" s="988" t="s">
        <v>5286</v>
      </c>
      <c r="D5687" s="988">
        <v>1.0</v>
      </c>
      <c r="E5687" s="988">
        <v>0.0</v>
      </c>
    </row>
    <row r="5688">
      <c r="A5688" s="988" t="s">
        <v>5614</v>
      </c>
      <c r="B5688" s="988">
        <v>2.0250909E7</v>
      </c>
      <c r="C5688" s="988" t="s">
        <v>5286</v>
      </c>
      <c r="D5688" s="988">
        <v>1.0</v>
      </c>
      <c r="E5688" s="988">
        <v>0.0</v>
      </c>
    </row>
    <row r="5689">
      <c r="A5689" s="988" t="s">
        <v>5615</v>
      </c>
      <c r="B5689" s="988">
        <v>2.0250112E7</v>
      </c>
      <c r="C5689" s="988" t="s">
        <v>5286</v>
      </c>
      <c r="D5689" s="988">
        <v>1.0</v>
      </c>
      <c r="E5689" s="988">
        <v>0.0</v>
      </c>
    </row>
    <row r="5690">
      <c r="A5690" s="988" t="s">
        <v>5615</v>
      </c>
      <c r="B5690" s="988">
        <v>2.0250113E7</v>
      </c>
      <c r="C5690" s="988" t="s">
        <v>164</v>
      </c>
      <c r="D5690" s="988">
        <v>1.0</v>
      </c>
      <c r="E5690" s="988">
        <v>0.0</v>
      </c>
    </row>
    <row r="5691">
      <c r="A5691" s="988" t="s">
        <v>5615</v>
      </c>
      <c r="B5691" s="988">
        <v>2.0250117E7</v>
      </c>
      <c r="C5691" s="988" t="s">
        <v>5286</v>
      </c>
      <c r="D5691" s="988">
        <v>1.0</v>
      </c>
      <c r="E5691" s="988">
        <v>0.0</v>
      </c>
    </row>
    <row r="5692">
      <c r="A5692" s="988" t="s">
        <v>5615</v>
      </c>
      <c r="B5692" s="988">
        <v>2.025012E7</v>
      </c>
      <c r="C5692" s="988" t="s">
        <v>5218</v>
      </c>
      <c r="D5692" s="988">
        <v>1.0</v>
      </c>
      <c r="E5692" s="988">
        <v>0.0</v>
      </c>
    </row>
    <row r="5693">
      <c r="A5693" s="988" t="s">
        <v>5615</v>
      </c>
      <c r="B5693" s="988">
        <v>2.0250122E7</v>
      </c>
      <c r="C5693" s="988" t="s">
        <v>5286</v>
      </c>
      <c r="D5693" s="988">
        <v>1.0</v>
      </c>
      <c r="E5693" s="988">
        <v>0.0</v>
      </c>
    </row>
    <row r="5694">
      <c r="A5694" s="988" t="s">
        <v>5615</v>
      </c>
      <c r="B5694" s="988">
        <v>2.0250214E7</v>
      </c>
      <c r="C5694" s="988" t="s">
        <v>5286</v>
      </c>
      <c r="D5694" s="988">
        <v>1.0</v>
      </c>
      <c r="E5694" s="988">
        <v>0.0</v>
      </c>
    </row>
    <row r="5695">
      <c r="A5695" s="988" t="s">
        <v>5615</v>
      </c>
      <c r="B5695" s="988">
        <v>2.0250214E7</v>
      </c>
      <c r="C5695" s="988" t="s">
        <v>164</v>
      </c>
      <c r="D5695" s="988">
        <v>1.0</v>
      </c>
      <c r="E5695" s="988">
        <v>0.0</v>
      </c>
    </row>
    <row r="5696">
      <c r="A5696" s="988" t="s">
        <v>5615</v>
      </c>
      <c r="B5696" s="988">
        <v>2.0250215E7</v>
      </c>
      <c r="C5696" s="988" t="s">
        <v>164</v>
      </c>
      <c r="D5696" s="988">
        <v>1.0</v>
      </c>
      <c r="E5696" s="988">
        <v>0.0</v>
      </c>
    </row>
    <row r="5697">
      <c r="A5697" s="988" t="s">
        <v>5615</v>
      </c>
      <c r="B5697" s="988">
        <v>2.0250216E7</v>
      </c>
      <c r="C5697" s="988" t="s">
        <v>5286</v>
      </c>
      <c r="D5697" s="988">
        <v>1.0</v>
      </c>
      <c r="E5697" s="988">
        <v>0.0</v>
      </c>
    </row>
    <row r="5698">
      <c r="A5698" s="988" t="s">
        <v>5615</v>
      </c>
      <c r="B5698" s="988">
        <v>2.0250217E7</v>
      </c>
      <c r="C5698" s="1063" t="s">
        <v>5137</v>
      </c>
      <c r="D5698" s="988">
        <v>1.0</v>
      </c>
      <c r="E5698" s="988">
        <v>0.0</v>
      </c>
    </row>
    <row r="5699">
      <c r="A5699" s="988" t="s">
        <v>5615</v>
      </c>
      <c r="B5699" s="988">
        <v>2.025022E7</v>
      </c>
      <c r="C5699" s="1063" t="s">
        <v>5146</v>
      </c>
      <c r="D5699" s="988">
        <v>1.0</v>
      </c>
      <c r="E5699" s="988">
        <v>0.0</v>
      </c>
    </row>
    <row r="5700">
      <c r="A5700" s="988" t="s">
        <v>5615</v>
      </c>
      <c r="B5700" s="988">
        <v>2.0250222E7</v>
      </c>
      <c r="C5700" s="988" t="s">
        <v>5286</v>
      </c>
      <c r="D5700" s="988">
        <v>1.0</v>
      </c>
      <c r="E5700" s="988">
        <v>0.0</v>
      </c>
    </row>
    <row r="5701">
      <c r="A5701" s="988" t="s">
        <v>5615</v>
      </c>
      <c r="B5701" s="988">
        <v>2.0250224E7</v>
      </c>
      <c r="C5701" s="988" t="s">
        <v>5286</v>
      </c>
      <c r="D5701" s="988">
        <v>1.0</v>
      </c>
      <c r="E5701" s="988">
        <v>1.0</v>
      </c>
    </row>
    <row r="5702">
      <c r="A5702" s="988" t="s">
        <v>5615</v>
      </c>
      <c r="B5702" s="988">
        <v>2.0250226E7</v>
      </c>
      <c r="C5702" s="988" t="s">
        <v>5286</v>
      </c>
      <c r="D5702" s="988">
        <v>1.0</v>
      </c>
      <c r="E5702" s="988">
        <v>0.0</v>
      </c>
    </row>
    <row r="5703">
      <c r="A5703" s="988" t="s">
        <v>5615</v>
      </c>
      <c r="B5703" s="988">
        <v>2.0250227E7</v>
      </c>
      <c r="C5703" s="988" t="s">
        <v>164</v>
      </c>
      <c r="D5703" s="988">
        <v>1.0</v>
      </c>
      <c r="E5703" s="988">
        <v>0.0</v>
      </c>
    </row>
    <row r="5704">
      <c r="A5704" s="988" t="s">
        <v>5615</v>
      </c>
      <c r="B5704" s="988">
        <v>2.0250304E7</v>
      </c>
      <c r="C5704" s="988" t="s">
        <v>5286</v>
      </c>
      <c r="D5704" s="988">
        <v>1.0</v>
      </c>
      <c r="E5704" s="988">
        <v>0.0</v>
      </c>
    </row>
    <row r="5705">
      <c r="A5705" s="988" t="s">
        <v>5615</v>
      </c>
      <c r="B5705" s="988">
        <v>2.0250307E7</v>
      </c>
      <c r="C5705" s="988" t="s">
        <v>5218</v>
      </c>
      <c r="D5705" s="988">
        <v>1.0</v>
      </c>
      <c r="E5705" s="988">
        <v>0.0</v>
      </c>
    </row>
    <row r="5706">
      <c r="A5706" s="988" t="s">
        <v>5615</v>
      </c>
      <c r="B5706" s="988">
        <v>2.0250312E7</v>
      </c>
      <c r="C5706" s="988" t="s">
        <v>164</v>
      </c>
      <c r="D5706" s="988">
        <v>1.0</v>
      </c>
      <c r="E5706" s="988">
        <v>0.0</v>
      </c>
    </row>
    <row r="5707">
      <c r="A5707" s="988" t="s">
        <v>5615</v>
      </c>
      <c r="B5707" s="988">
        <v>2.0250317E7</v>
      </c>
      <c r="C5707" s="988" t="s">
        <v>5286</v>
      </c>
      <c r="D5707" s="988">
        <v>1.0</v>
      </c>
      <c r="E5707" s="988">
        <v>0.0</v>
      </c>
    </row>
    <row r="5708">
      <c r="A5708" s="988" t="s">
        <v>5615</v>
      </c>
      <c r="B5708" s="988">
        <v>2.025032E7</v>
      </c>
      <c r="C5708" s="988" t="s">
        <v>5286</v>
      </c>
      <c r="D5708" s="988">
        <v>1.0</v>
      </c>
      <c r="E5708" s="988">
        <v>0.0</v>
      </c>
    </row>
    <row r="5709">
      <c r="A5709" s="988" t="s">
        <v>5615</v>
      </c>
      <c r="B5709" s="988">
        <v>2.0250326E7</v>
      </c>
      <c r="C5709" s="1063" t="s">
        <v>5216</v>
      </c>
      <c r="D5709" s="988">
        <v>1.0</v>
      </c>
      <c r="E5709" s="988">
        <v>0.0</v>
      </c>
    </row>
    <row r="5710">
      <c r="A5710" s="988" t="s">
        <v>5615</v>
      </c>
      <c r="B5710" s="988">
        <v>2.0250329E7</v>
      </c>
      <c r="C5710" s="988" t="s">
        <v>5218</v>
      </c>
      <c r="D5710" s="988">
        <v>1.0</v>
      </c>
      <c r="E5710" s="988">
        <v>0.0</v>
      </c>
    </row>
    <row r="5711">
      <c r="A5711" s="988" t="s">
        <v>5615</v>
      </c>
      <c r="B5711" s="988">
        <v>2.0250331E7</v>
      </c>
      <c r="C5711" s="1063" t="s">
        <v>5267</v>
      </c>
      <c r="D5711" s="988">
        <v>1.0</v>
      </c>
      <c r="E5711" s="988">
        <v>0.0</v>
      </c>
    </row>
    <row r="5712">
      <c r="A5712" s="988" t="s">
        <v>5615</v>
      </c>
      <c r="B5712" s="988">
        <v>2.0250401E7</v>
      </c>
      <c r="C5712" s="988" t="s">
        <v>5286</v>
      </c>
      <c r="D5712" s="988">
        <v>1.0</v>
      </c>
      <c r="E5712" s="988">
        <v>0.0</v>
      </c>
    </row>
    <row r="5713">
      <c r="A5713" s="988" t="s">
        <v>5615</v>
      </c>
      <c r="B5713" s="988">
        <v>2.0250401E7</v>
      </c>
      <c r="C5713" s="988" t="s">
        <v>5194</v>
      </c>
      <c r="D5713" s="988">
        <v>1.0</v>
      </c>
      <c r="E5713" s="988">
        <v>1.0</v>
      </c>
    </row>
    <row r="5714">
      <c r="A5714" s="988" t="s">
        <v>5615</v>
      </c>
      <c r="B5714" s="988">
        <v>2.0250402E7</v>
      </c>
      <c r="C5714" s="988" t="s">
        <v>5286</v>
      </c>
      <c r="D5714" s="988">
        <v>1.0</v>
      </c>
      <c r="E5714" s="988">
        <v>0.0</v>
      </c>
    </row>
    <row r="5715">
      <c r="A5715" s="988" t="s">
        <v>5615</v>
      </c>
      <c r="B5715" s="988">
        <v>2.0250403E7</v>
      </c>
      <c r="C5715" s="988" t="s">
        <v>164</v>
      </c>
      <c r="D5715" s="988">
        <v>1.0</v>
      </c>
      <c r="E5715" s="988">
        <v>0.0</v>
      </c>
    </row>
    <row r="5716">
      <c r="A5716" s="988" t="s">
        <v>5615</v>
      </c>
      <c r="B5716" s="988">
        <v>2.0250405E7</v>
      </c>
      <c r="C5716" s="988" t="s">
        <v>5218</v>
      </c>
      <c r="D5716" s="988">
        <v>1.0</v>
      </c>
      <c r="E5716" s="988">
        <v>0.0</v>
      </c>
    </row>
    <row r="5717">
      <c r="A5717" s="988" t="s">
        <v>5615</v>
      </c>
      <c r="B5717" s="988">
        <v>2.0250409E7</v>
      </c>
      <c r="C5717" s="988" t="s">
        <v>5286</v>
      </c>
      <c r="D5717" s="988">
        <v>1.0</v>
      </c>
      <c r="E5717" s="988">
        <v>0.0</v>
      </c>
    </row>
    <row r="5718">
      <c r="A5718" s="988" t="s">
        <v>5615</v>
      </c>
      <c r="B5718" s="988">
        <v>2.025041E7</v>
      </c>
      <c r="C5718" s="988" t="s">
        <v>164</v>
      </c>
      <c r="D5718" s="988">
        <v>1.0</v>
      </c>
      <c r="E5718" s="988">
        <v>0.0</v>
      </c>
    </row>
    <row r="5719">
      <c r="A5719" s="988" t="s">
        <v>5615</v>
      </c>
      <c r="B5719" s="988">
        <v>2.0250413E7</v>
      </c>
      <c r="C5719" s="988" t="s">
        <v>164</v>
      </c>
      <c r="D5719" s="988">
        <v>1.0</v>
      </c>
      <c r="E5719" s="988">
        <v>0.0</v>
      </c>
    </row>
    <row r="5720">
      <c r="A5720" s="988" t="s">
        <v>5615</v>
      </c>
      <c r="B5720" s="988">
        <v>2.0250417E7</v>
      </c>
      <c r="C5720" s="988" t="s">
        <v>5286</v>
      </c>
      <c r="D5720" s="988">
        <v>1.0</v>
      </c>
      <c r="E5720" s="988">
        <v>0.0</v>
      </c>
    </row>
    <row r="5721">
      <c r="A5721" s="988" t="s">
        <v>5615</v>
      </c>
      <c r="B5721" s="988">
        <v>2.0250417E7</v>
      </c>
      <c r="C5721" s="1063" t="s">
        <v>5187</v>
      </c>
      <c r="D5721" s="988">
        <v>1.0</v>
      </c>
      <c r="E5721" s="988">
        <v>0.0</v>
      </c>
    </row>
    <row r="5722">
      <c r="A5722" s="988" t="s">
        <v>5615</v>
      </c>
      <c r="B5722" s="988">
        <v>2.0250417E7</v>
      </c>
      <c r="C5722" s="1063" t="s">
        <v>5178</v>
      </c>
      <c r="D5722" s="988">
        <v>1.0</v>
      </c>
      <c r="E5722" s="988">
        <v>0.0</v>
      </c>
    </row>
    <row r="5723">
      <c r="A5723" s="988" t="s">
        <v>5615</v>
      </c>
      <c r="B5723" s="988">
        <v>2.0250421E7</v>
      </c>
      <c r="C5723" s="988" t="s">
        <v>5286</v>
      </c>
      <c r="D5723" s="988">
        <v>1.0</v>
      </c>
      <c r="E5723" s="988">
        <v>0.0</v>
      </c>
    </row>
    <row r="5724">
      <c r="A5724" s="988" t="s">
        <v>5615</v>
      </c>
      <c r="B5724" s="988">
        <v>2.0250423E7</v>
      </c>
      <c r="C5724" s="988" t="s">
        <v>5286</v>
      </c>
      <c r="D5724" s="988">
        <v>1.0</v>
      </c>
      <c r="E5724" s="988">
        <v>1.0</v>
      </c>
    </row>
    <row r="5725">
      <c r="A5725" s="988" t="s">
        <v>5615</v>
      </c>
      <c r="B5725" s="988">
        <v>2.0250423E7</v>
      </c>
      <c r="C5725" s="988" t="s">
        <v>164</v>
      </c>
      <c r="D5725" s="988">
        <v>1.0</v>
      </c>
      <c r="E5725" s="988">
        <v>0.0</v>
      </c>
    </row>
    <row r="5726">
      <c r="A5726" s="988" t="s">
        <v>5615</v>
      </c>
      <c r="B5726" s="988">
        <v>2.0250425E7</v>
      </c>
      <c r="C5726" s="988" t="s">
        <v>164</v>
      </c>
      <c r="D5726" s="988">
        <v>1.0</v>
      </c>
      <c r="E5726" s="988">
        <v>0.0</v>
      </c>
    </row>
    <row r="5727">
      <c r="A5727" s="988" t="s">
        <v>5615</v>
      </c>
      <c r="B5727" s="988">
        <v>2.0250426E7</v>
      </c>
      <c r="C5727" s="1063" t="s">
        <v>5616</v>
      </c>
      <c r="D5727" s="988">
        <v>1.0</v>
      </c>
      <c r="E5727" s="988">
        <v>0.0</v>
      </c>
    </row>
    <row r="5728">
      <c r="A5728" s="988" t="s">
        <v>5615</v>
      </c>
      <c r="B5728" s="988">
        <v>2.0250428E7</v>
      </c>
      <c r="C5728" s="988" t="s">
        <v>5286</v>
      </c>
      <c r="D5728" s="988">
        <v>1.0</v>
      </c>
      <c r="E5728" s="988">
        <v>0.0</v>
      </c>
    </row>
    <row r="5729">
      <c r="A5729" s="988" t="s">
        <v>5615</v>
      </c>
      <c r="B5729" s="988">
        <v>2.0250429E7</v>
      </c>
      <c r="C5729" s="988" t="s">
        <v>5286</v>
      </c>
      <c r="D5729" s="988">
        <v>1.0</v>
      </c>
      <c r="E5729" s="988">
        <v>0.0</v>
      </c>
    </row>
    <row r="5730">
      <c r="A5730" s="988" t="s">
        <v>5615</v>
      </c>
      <c r="B5730" s="988">
        <v>2.025043E7</v>
      </c>
      <c r="C5730" s="988" t="s">
        <v>5286</v>
      </c>
      <c r="D5730" s="988">
        <v>1.0</v>
      </c>
      <c r="E5730" s="988">
        <v>0.0</v>
      </c>
    </row>
    <row r="5731">
      <c r="A5731" s="988" t="s">
        <v>5615</v>
      </c>
      <c r="B5731" s="988">
        <v>2.0250507E7</v>
      </c>
      <c r="C5731" s="988" t="s">
        <v>5286</v>
      </c>
      <c r="D5731" s="988">
        <v>1.0</v>
      </c>
      <c r="E5731" s="988">
        <v>0.0</v>
      </c>
    </row>
    <row r="5732">
      <c r="A5732" s="988" t="s">
        <v>5615</v>
      </c>
      <c r="B5732" s="988">
        <v>2.0250507E7</v>
      </c>
      <c r="C5732" s="988" t="s">
        <v>164</v>
      </c>
      <c r="D5732" s="988">
        <v>1.0</v>
      </c>
      <c r="E5732" s="988">
        <v>0.0</v>
      </c>
    </row>
    <row r="5733">
      <c r="A5733" s="988" t="s">
        <v>5615</v>
      </c>
      <c r="B5733" s="988">
        <v>2.0250508E7</v>
      </c>
      <c r="C5733" s="988" t="s">
        <v>5155</v>
      </c>
      <c r="D5733" s="988">
        <v>1.0</v>
      </c>
      <c r="E5733" s="988">
        <v>1.0</v>
      </c>
    </row>
    <row r="5734">
      <c r="A5734" s="988" t="s">
        <v>5615</v>
      </c>
      <c r="B5734" s="988">
        <v>2.0250509E7</v>
      </c>
      <c r="C5734" s="988" t="s">
        <v>5286</v>
      </c>
      <c r="D5734" s="988">
        <v>1.0</v>
      </c>
      <c r="E5734" s="988">
        <v>0.0</v>
      </c>
    </row>
    <row r="5735">
      <c r="A5735" s="988" t="s">
        <v>5615</v>
      </c>
      <c r="B5735" s="988">
        <v>2.0250512E7</v>
      </c>
      <c r="C5735" s="988" t="s">
        <v>164</v>
      </c>
      <c r="D5735" s="988">
        <v>1.0</v>
      </c>
      <c r="E5735" s="988">
        <v>0.0</v>
      </c>
    </row>
    <row r="5736">
      <c r="A5736" s="988" t="s">
        <v>5615</v>
      </c>
      <c r="B5736" s="988">
        <v>2.0250513E7</v>
      </c>
      <c r="C5736" s="988" t="s">
        <v>5286</v>
      </c>
      <c r="D5736" s="988">
        <v>1.0</v>
      </c>
      <c r="E5736" s="988">
        <v>0.0</v>
      </c>
    </row>
    <row r="5737">
      <c r="A5737" s="988" t="s">
        <v>5615</v>
      </c>
      <c r="B5737" s="988">
        <v>2.0250513E7</v>
      </c>
      <c r="C5737" s="1063" t="s">
        <v>5154</v>
      </c>
      <c r="D5737" s="988">
        <v>1.0</v>
      </c>
      <c r="E5737" s="988">
        <v>0.0</v>
      </c>
    </row>
    <row r="5738">
      <c r="A5738" s="988" t="s">
        <v>5615</v>
      </c>
      <c r="B5738" s="988">
        <v>2.0250519E7</v>
      </c>
      <c r="C5738" s="988" t="s">
        <v>5194</v>
      </c>
      <c r="D5738" s="988">
        <v>1.0</v>
      </c>
      <c r="E5738" s="988">
        <v>0.0</v>
      </c>
    </row>
    <row r="5739">
      <c r="A5739" s="988" t="s">
        <v>5615</v>
      </c>
      <c r="B5739" s="988">
        <v>2.0250523E7</v>
      </c>
      <c r="C5739" s="988" t="s">
        <v>5286</v>
      </c>
      <c r="D5739" s="988">
        <v>1.0</v>
      </c>
      <c r="E5739" s="988">
        <v>2.0</v>
      </c>
    </row>
    <row r="5740">
      <c r="A5740" s="988" t="s">
        <v>5615</v>
      </c>
      <c r="B5740" s="988">
        <v>2.0250523E7</v>
      </c>
      <c r="C5740" s="988" t="s">
        <v>164</v>
      </c>
      <c r="D5740" s="988">
        <v>1.0</v>
      </c>
      <c r="E5740" s="988">
        <v>1.0</v>
      </c>
    </row>
    <row r="5741">
      <c r="A5741" s="988" t="s">
        <v>5615</v>
      </c>
      <c r="B5741" s="988">
        <v>2.0250524E7</v>
      </c>
      <c r="C5741" s="988" t="s">
        <v>5286</v>
      </c>
      <c r="D5741" s="988">
        <v>1.0</v>
      </c>
      <c r="E5741" s="988">
        <v>0.0</v>
      </c>
    </row>
    <row r="5742">
      <c r="A5742" s="988" t="s">
        <v>5615</v>
      </c>
      <c r="B5742" s="988">
        <v>2.0250527E7</v>
      </c>
      <c r="C5742" s="988" t="s">
        <v>164</v>
      </c>
      <c r="D5742" s="988">
        <v>1.0</v>
      </c>
      <c r="E5742" s="988">
        <v>0.0</v>
      </c>
    </row>
    <row r="5743">
      <c r="A5743" s="988" t="s">
        <v>5615</v>
      </c>
      <c r="B5743" s="988">
        <v>2.0250529E7</v>
      </c>
      <c r="C5743" s="988" t="s">
        <v>164</v>
      </c>
      <c r="D5743" s="988">
        <v>1.0</v>
      </c>
      <c r="E5743" s="988">
        <v>0.0</v>
      </c>
    </row>
    <row r="5744">
      <c r="A5744" s="988" t="s">
        <v>5615</v>
      </c>
      <c r="B5744" s="988">
        <v>2.0250602E7</v>
      </c>
      <c r="C5744" s="988" t="s">
        <v>164</v>
      </c>
      <c r="D5744" s="988">
        <v>1.0</v>
      </c>
      <c r="E5744" s="988">
        <v>1.0</v>
      </c>
    </row>
    <row r="5745">
      <c r="A5745" s="988" t="s">
        <v>5615</v>
      </c>
      <c r="B5745" s="988">
        <v>2.0250602E7</v>
      </c>
      <c r="C5745" s="988" t="s">
        <v>5185</v>
      </c>
      <c r="D5745" s="988">
        <v>1.0</v>
      </c>
      <c r="E5745" s="988">
        <v>0.0</v>
      </c>
    </row>
    <row r="5746">
      <c r="A5746" s="988" t="s">
        <v>5615</v>
      </c>
      <c r="B5746" s="988">
        <v>2.0250603E7</v>
      </c>
      <c r="C5746" s="988" t="s">
        <v>164</v>
      </c>
      <c r="D5746" s="988">
        <v>1.0</v>
      </c>
      <c r="E5746" s="988">
        <v>0.0</v>
      </c>
    </row>
    <row r="5747">
      <c r="A5747" s="988" t="s">
        <v>5615</v>
      </c>
      <c r="B5747" s="988">
        <v>2.0250605E7</v>
      </c>
      <c r="C5747" s="988" t="s">
        <v>164</v>
      </c>
      <c r="D5747" s="988">
        <v>1.0</v>
      </c>
      <c r="E5747" s="988">
        <v>0.0</v>
      </c>
    </row>
    <row r="5748">
      <c r="A5748" s="988" t="s">
        <v>5615</v>
      </c>
      <c r="B5748" s="988">
        <v>2.0250608E7</v>
      </c>
      <c r="C5748" s="988" t="s">
        <v>5286</v>
      </c>
      <c r="D5748" s="988">
        <v>1.0</v>
      </c>
      <c r="E5748" s="988">
        <v>1.0</v>
      </c>
    </row>
    <row r="5749">
      <c r="A5749" s="988" t="s">
        <v>5615</v>
      </c>
      <c r="B5749" s="988">
        <v>2.0250611E7</v>
      </c>
      <c r="C5749" s="988" t="s">
        <v>5155</v>
      </c>
      <c r="D5749" s="988">
        <v>1.0</v>
      </c>
      <c r="E5749" s="988">
        <v>0.0</v>
      </c>
    </row>
    <row r="5750">
      <c r="A5750" s="988" t="s">
        <v>5615</v>
      </c>
      <c r="B5750" s="988">
        <v>2.0250612E7</v>
      </c>
      <c r="C5750" s="988" t="s">
        <v>164</v>
      </c>
      <c r="D5750" s="988">
        <v>1.0</v>
      </c>
      <c r="E5750" s="988">
        <v>0.0</v>
      </c>
    </row>
    <row r="5751">
      <c r="A5751" s="988" t="s">
        <v>5615</v>
      </c>
      <c r="B5751" s="988">
        <v>2.0250614E7</v>
      </c>
      <c r="C5751" s="988" t="s">
        <v>5286</v>
      </c>
      <c r="D5751" s="988">
        <v>1.0</v>
      </c>
      <c r="E5751" s="988">
        <v>0.0</v>
      </c>
    </row>
    <row r="5752">
      <c r="A5752" s="988" t="s">
        <v>5615</v>
      </c>
      <c r="B5752" s="988">
        <v>2.0250617E7</v>
      </c>
      <c r="C5752" s="1063" t="s">
        <v>5617</v>
      </c>
      <c r="D5752" s="988">
        <v>1.0</v>
      </c>
      <c r="E5752" s="988">
        <v>0.0</v>
      </c>
    </row>
    <row r="5753">
      <c r="A5753" s="988" t="s">
        <v>5615</v>
      </c>
      <c r="B5753" s="988">
        <v>2.0250617E7</v>
      </c>
      <c r="C5753" s="988" t="s">
        <v>164</v>
      </c>
      <c r="D5753" s="988">
        <v>1.0</v>
      </c>
      <c r="E5753" s="988">
        <v>0.0</v>
      </c>
    </row>
    <row r="5754">
      <c r="A5754" s="988" t="s">
        <v>5615</v>
      </c>
      <c r="B5754" s="988">
        <v>2.0250619E7</v>
      </c>
      <c r="C5754" s="988" t="s">
        <v>164</v>
      </c>
      <c r="D5754" s="988">
        <v>1.0</v>
      </c>
      <c r="E5754" s="988">
        <v>0.0</v>
      </c>
    </row>
    <row r="5755">
      <c r="A5755" s="988" t="s">
        <v>5615</v>
      </c>
      <c r="B5755" s="988">
        <v>2.0250622E7</v>
      </c>
      <c r="C5755" s="988" t="s">
        <v>5286</v>
      </c>
      <c r="D5755" s="988">
        <v>1.0</v>
      </c>
      <c r="E5755" s="988">
        <v>4.0</v>
      </c>
    </row>
    <row r="5756">
      <c r="A5756" s="988" t="s">
        <v>5615</v>
      </c>
      <c r="B5756" s="988">
        <v>2.0250624E7</v>
      </c>
      <c r="C5756" s="1063" t="s">
        <v>5255</v>
      </c>
      <c r="D5756" s="988">
        <v>1.0</v>
      </c>
      <c r="E5756" s="988">
        <v>0.0</v>
      </c>
    </row>
    <row r="5757">
      <c r="A5757" s="988" t="s">
        <v>5615</v>
      </c>
      <c r="B5757" s="988">
        <v>2.0250625E7</v>
      </c>
      <c r="C5757" s="988" t="s">
        <v>164</v>
      </c>
      <c r="D5757" s="988">
        <v>1.0</v>
      </c>
      <c r="E5757" s="988">
        <v>0.0</v>
      </c>
    </row>
    <row r="5758">
      <c r="A5758" s="988" t="s">
        <v>5615</v>
      </c>
      <c r="B5758" s="988">
        <v>2.0250626E7</v>
      </c>
      <c r="C5758" s="988" t="s">
        <v>5155</v>
      </c>
      <c r="D5758" s="988">
        <v>1.0</v>
      </c>
      <c r="E5758" s="988">
        <v>0.0</v>
      </c>
    </row>
    <row r="5759">
      <c r="A5759" s="988" t="s">
        <v>5615</v>
      </c>
      <c r="B5759" s="988">
        <v>2.0250626E7</v>
      </c>
      <c r="C5759" s="1063" t="s">
        <v>5613</v>
      </c>
      <c r="D5759" s="988">
        <v>1.0</v>
      </c>
      <c r="E5759" s="988">
        <v>0.0</v>
      </c>
    </row>
    <row r="5760">
      <c r="A5760" s="988" t="s">
        <v>5615</v>
      </c>
      <c r="B5760" s="988">
        <v>2.0250626E7</v>
      </c>
      <c r="C5760" s="1063" t="s">
        <v>5154</v>
      </c>
      <c r="D5760" s="988">
        <v>1.0</v>
      </c>
      <c r="E5760" s="988">
        <v>0.0</v>
      </c>
    </row>
    <row r="5761">
      <c r="A5761" s="988" t="s">
        <v>5615</v>
      </c>
      <c r="B5761" s="988">
        <v>2.0250627E7</v>
      </c>
      <c r="C5761" s="1063" t="s">
        <v>5154</v>
      </c>
      <c r="D5761" s="988">
        <v>1.0</v>
      </c>
      <c r="E5761" s="988">
        <v>0.0</v>
      </c>
    </row>
    <row r="5762">
      <c r="A5762" s="988" t="s">
        <v>5615</v>
      </c>
      <c r="B5762" s="988">
        <v>2.0250628E7</v>
      </c>
      <c r="C5762" s="1063" t="s">
        <v>5313</v>
      </c>
      <c r="D5762" s="988">
        <v>1.0</v>
      </c>
      <c r="E5762" s="988">
        <v>0.0</v>
      </c>
    </row>
    <row r="5763">
      <c r="A5763" s="988" t="s">
        <v>5615</v>
      </c>
      <c r="B5763" s="988">
        <v>2.0250628E7</v>
      </c>
      <c r="C5763" s="988" t="s">
        <v>164</v>
      </c>
      <c r="D5763" s="988">
        <v>1.0</v>
      </c>
      <c r="E5763" s="988">
        <v>0.0</v>
      </c>
    </row>
    <row r="5764">
      <c r="A5764" s="988" t="s">
        <v>5615</v>
      </c>
      <c r="B5764" s="988">
        <v>2.0250701E7</v>
      </c>
      <c r="C5764" s="988" t="s">
        <v>164</v>
      </c>
      <c r="D5764" s="988">
        <v>1.0</v>
      </c>
      <c r="E5764" s="988">
        <v>0.0</v>
      </c>
    </row>
    <row r="5765">
      <c r="A5765" s="988" t="s">
        <v>5615</v>
      </c>
      <c r="B5765" s="988">
        <v>2.0250704E7</v>
      </c>
      <c r="C5765" s="1063" t="s">
        <v>5617</v>
      </c>
      <c r="D5765" s="988">
        <v>1.0</v>
      </c>
      <c r="E5765" s="988">
        <v>0.0</v>
      </c>
    </row>
    <row r="5766">
      <c r="A5766" s="988" t="s">
        <v>5615</v>
      </c>
      <c r="B5766" s="988">
        <v>2.0250704E7</v>
      </c>
      <c r="C5766" s="1063" t="s">
        <v>5245</v>
      </c>
      <c r="D5766" s="988">
        <v>1.0</v>
      </c>
      <c r="E5766" s="988">
        <v>0.0</v>
      </c>
    </row>
    <row r="5767">
      <c r="A5767" s="988" t="s">
        <v>5615</v>
      </c>
      <c r="B5767" s="988">
        <v>2.0250704E7</v>
      </c>
      <c r="C5767" s="988" t="s">
        <v>5218</v>
      </c>
      <c r="D5767" s="988">
        <v>1.0</v>
      </c>
      <c r="E5767" s="988">
        <v>0.0</v>
      </c>
    </row>
    <row r="5768">
      <c r="A5768" s="988" t="s">
        <v>5615</v>
      </c>
      <c r="B5768" s="988">
        <v>2.0250708E7</v>
      </c>
      <c r="C5768" s="988" t="s">
        <v>5155</v>
      </c>
      <c r="D5768" s="988">
        <v>1.0</v>
      </c>
      <c r="E5768" s="988">
        <v>1.0</v>
      </c>
    </row>
    <row r="5769">
      <c r="A5769" s="988" t="s">
        <v>5615</v>
      </c>
      <c r="B5769" s="988">
        <v>2.0250708E7</v>
      </c>
      <c r="C5769" s="1063" t="s">
        <v>5137</v>
      </c>
      <c r="D5769" s="988">
        <v>1.0</v>
      </c>
      <c r="E5769" s="988">
        <v>0.0</v>
      </c>
    </row>
    <row r="5770">
      <c r="A5770" s="988" t="s">
        <v>5615</v>
      </c>
      <c r="B5770" s="988">
        <v>2.0250708E7</v>
      </c>
      <c r="C5770" s="988" t="s">
        <v>5218</v>
      </c>
      <c r="D5770" s="988">
        <v>1.0</v>
      </c>
      <c r="E5770" s="988">
        <v>0.0</v>
      </c>
    </row>
    <row r="5771">
      <c r="A5771" s="988" t="s">
        <v>5615</v>
      </c>
      <c r="B5771" s="988">
        <v>2.025071E7</v>
      </c>
      <c r="C5771" s="988" t="s">
        <v>5554</v>
      </c>
      <c r="D5771" s="988">
        <v>1.0</v>
      </c>
      <c r="E5771" s="988">
        <v>1.0</v>
      </c>
    </row>
    <row r="5772">
      <c r="A5772" s="988" t="s">
        <v>5615</v>
      </c>
      <c r="B5772" s="988">
        <v>2.0250711E7</v>
      </c>
      <c r="C5772" s="988" t="s">
        <v>5286</v>
      </c>
      <c r="D5772" s="988">
        <v>1.0</v>
      </c>
      <c r="E5772" s="988">
        <v>0.0</v>
      </c>
    </row>
    <row r="5773">
      <c r="A5773" s="988" t="s">
        <v>5615</v>
      </c>
      <c r="B5773" s="988">
        <v>2.0250711E7</v>
      </c>
      <c r="C5773" s="988" t="s">
        <v>5554</v>
      </c>
      <c r="D5773" s="988">
        <v>1.0</v>
      </c>
      <c r="E5773" s="988">
        <v>1.0</v>
      </c>
    </row>
    <row r="5774">
      <c r="A5774" s="988" t="s">
        <v>5615</v>
      </c>
      <c r="B5774" s="988">
        <v>2.0250711E7</v>
      </c>
      <c r="C5774" s="988" t="s">
        <v>164</v>
      </c>
      <c r="D5774" s="988">
        <v>1.0</v>
      </c>
      <c r="E5774" s="988">
        <v>0.0</v>
      </c>
    </row>
    <row r="5775">
      <c r="A5775" s="988" t="s">
        <v>5615</v>
      </c>
      <c r="B5775" s="988">
        <v>2.0250714E7</v>
      </c>
      <c r="C5775" s="1063" t="s">
        <v>5216</v>
      </c>
      <c r="D5775" s="988">
        <v>1.0</v>
      </c>
      <c r="E5775" s="988">
        <v>0.0</v>
      </c>
    </row>
    <row r="5776">
      <c r="A5776" s="988" t="s">
        <v>5615</v>
      </c>
      <c r="B5776" s="988">
        <v>2.0250715E7</v>
      </c>
      <c r="C5776" s="988" t="s">
        <v>164</v>
      </c>
      <c r="D5776" s="988">
        <v>1.0</v>
      </c>
      <c r="E5776" s="988">
        <v>0.0</v>
      </c>
    </row>
    <row r="5777">
      <c r="A5777" s="988" t="s">
        <v>5615</v>
      </c>
      <c r="B5777" s="988">
        <v>2.0250716E7</v>
      </c>
      <c r="C5777" s="988" t="s">
        <v>164</v>
      </c>
      <c r="D5777" s="988">
        <v>1.0</v>
      </c>
      <c r="E5777" s="988">
        <v>0.0</v>
      </c>
    </row>
    <row r="5778">
      <c r="A5778" s="988" t="s">
        <v>5615</v>
      </c>
      <c r="B5778" s="988">
        <v>2.0250716E7</v>
      </c>
      <c r="C5778" s="1063" t="s">
        <v>5178</v>
      </c>
      <c r="D5778" s="988">
        <v>1.0</v>
      </c>
      <c r="E5778" s="988">
        <v>0.0</v>
      </c>
    </row>
    <row r="5779">
      <c r="A5779" s="988" t="s">
        <v>5615</v>
      </c>
      <c r="B5779" s="988">
        <v>2.0250717E7</v>
      </c>
      <c r="C5779" s="988" t="s">
        <v>164</v>
      </c>
      <c r="D5779" s="988">
        <v>1.0</v>
      </c>
      <c r="E5779" s="988">
        <v>0.0</v>
      </c>
    </row>
    <row r="5780">
      <c r="A5780" s="988" t="s">
        <v>5615</v>
      </c>
      <c r="B5780" s="988">
        <v>2.0250718E7</v>
      </c>
      <c r="C5780" s="988" t="s">
        <v>164</v>
      </c>
      <c r="D5780" s="988">
        <v>1.0</v>
      </c>
      <c r="E5780" s="988">
        <v>0.0</v>
      </c>
    </row>
    <row r="5781">
      <c r="A5781" s="988" t="s">
        <v>5615</v>
      </c>
      <c r="B5781" s="988">
        <v>2.0250718E7</v>
      </c>
      <c r="C5781" s="1063" t="s">
        <v>5146</v>
      </c>
      <c r="D5781" s="988">
        <v>1.0</v>
      </c>
      <c r="E5781" s="988">
        <v>0.0</v>
      </c>
    </row>
    <row r="5782">
      <c r="A5782" s="988" t="s">
        <v>5615</v>
      </c>
      <c r="B5782" s="988">
        <v>2.0250719E7</v>
      </c>
      <c r="C5782" s="988" t="s">
        <v>164</v>
      </c>
      <c r="D5782" s="988">
        <v>1.0</v>
      </c>
      <c r="E5782" s="988">
        <v>0.0</v>
      </c>
    </row>
    <row r="5783">
      <c r="A5783" s="988" t="s">
        <v>5615</v>
      </c>
      <c r="B5783" s="988">
        <v>2.0250722E7</v>
      </c>
      <c r="C5783" s="1063" t="s">
        <v>5166</v>
      </c>
      <c r="D5783" s="988">
        <v>1.0</v>
      </c>
      <c r="E5783" s="988">
        <v>0.0</v>
      </c>
    </row>
    <row r="5784">
      <c r="A5784" s="988" t="s">
        <v>5615</v>
      </c>
      <c r="B5784" s="988">
        <v>2.0250723E7</v>
      </c>
      <c r="C5784" s="988" t="s">
        <v>5155</v>
      </c>
      <c r="D5784" s="988">
        <v>1.0</v>
      </c>
      <c r="E5784" s="988">
        <v>1.0</v>
      </c>
    </row>
    <row r="5785">
      <c r="A5785" s="988" t="s">
        <v>5615</v>
      </c>
      <c r="B5785" s="988">
        <v>2.0250729E7</v>
      </c>
      <c r="C5785" s="1063" t="s">
        <v>5216</v>
      </c>
      <c r="D5785" s="988">
        <v>1.0</v>
      </c>
      <c r="E5785" s="988">
        <v>0.0</v>
      </c>
    </row>
    <row r="5786">
      <c r="A5786" s="988" t="s">
        <v>5615</v>
      </c>
      <c r="B5786" s="988">
        <v>2.025073E7</v>
      </c>
      <c r="C5786" s="1063" t="s">
        <v>5182</v>
      </c>
      <c r="D5786" s="988">
        <v>1.0</v>
      </c>
      <c r="E5786" s="988">
        <v>0.0</v>
      </c>
    </row>
    <row r="5787">
      <c r="A5787" s="988" t="s">
        <v>5615</v>
      </c>
      <c r="B5787" s="988">
        <v>2.0250802E7</v>
      </c>
      <c r="C5787" s="988" t="s">
        <v>5169</v>
      </c>
      <c r="D5787" s="988">
        <v>1.0</v>
      </c>
      <c r="E5787" s="988">
        <v>0.0</v>
      </c>
    </row>
    <row r="5788">
      <c r="A5788" s="988" t="s">
        <v>5615</v>
      </c>
      <c r="B5788" s="988">
        <v>2.0250803E7</v>
      </c>
      <c r="C5788" s="988" t="s">
        <v>5286</v>
      </c>
      <c r="D5788" s="988">
        <v>1.0</v>
      </c>
      <c r="E5788" s="988">
        <v>4.0</v>
      </c>
    </row>
    <row r="5789">
      <c r="A5789" s="988" t="s">
        <v>5615</v>
      </c>
      <c r="B5789" s="988">
        <v>2.0250803E7</v>
      </c>
      <c r="C5789" s="988" t="s">
        <v>5194</v>
      </c>
      <c r="D5789" s="988">
        <v>1.0</v>
      </c>
      <c r="E5789" s="988">
        <v>0.0</v>
      </c>
    </row>
    <row r="5790">
      <c r="A5790" s="988" t="s">
        <v>5615</v>
      </c>
      <c r="B5790" s="988">
        <v>2.0250803E7</v>
      </c>
      <c r="C5790" s="988" t="s">
        <v>164</v>
      </c>
      <c r="D5790" s="988">
        <v>1.0</v>
      </c>
      <c r="E5790" s="988">
        <v>0.0</v>
      </c>
    </row>
    <row r="5791">
      <c r="A5791" s="988" t="s">
        <v>5615</v>
      </c>
      <c r="B5791" s="988">
        <v>2.0250804E7</v>
      </c>
      <c r="C5791" s="1063" t="s">
        <v>5166</v>
      </c>
      <c r="D5791" s="988">
        <v>1.0</v>
      </c>
      <c r="E5791" s="988">
        <v>0.0</v>
      </c>
    </row>
    <row r="5792">
      <c r="A5792" s="988" t="s">
        <v>5615</v>
      </c>
      <c r="B5792" s="988">
        <v>2.0250805E7</v>
      </c>
      <c r="C5792" s="988" t="s">
        <v>164</v>
      </c>
      <c r="D5792" s="988">
        <v>1.0</v>
      </c>
      <c r="E5792" s="988">
        <v>0.0</v>
      </c>
    </row>
    <row r="5793">
      <c r="A5793" s="988" t="s">
        <v>5615</v>
      </c>
      <c r="B5793" s="988">
        <v>2.0250805E7</v>
      </c>
      <c r="C5793" s="1063" t="s">
        <v>5210</v>
      </c>
      <c r="D5793" s="988">
        <v>1.0</v>
      </c>
      <c r="E5793" s="988">
        <v>0.0</v>
      </c>
    </row>
    <row r="5794">
      <c r="A5794" s="988" t="s">
        <v>5615</v>
      </c>
      <c r="B5794" s="988">
        <v>2.0250806E7</v>
      </c>
      <c r="C5794" s="1063" t="s">
        <v>5166</v>
      </c>
      <c r="D5794" s="988">
        <v>1.0</v>
      </c>
      <c r="E5794" s="988">
        <v>0.0</v>
      </c>
    </row>
    <row r="5795">
      <c r="A5795" s="988" t="s">
        <v>5615</v>
      </c>
      <c r="B5795" s="988">
        <v>2.0250807E7</v>
      </c>
      <c r="C5795" s="1063" t="s">
        <v>5166</v>
      </c>
      <c r="D5795" s="988">
        <v>1.0</v>
      </c>
      <c r="E5795" s="988">
        <v>0.0</v>
      </c>
    </row>
    <row r="5796">
      <c r="A5796" s="988" t="s">
        <v>5615</v>
      </c>
      <c r="B5796" s="988">
        <v>2.0250808E7</v>
      </c>
      <c r="C5796" s="1063" t="s">
        <v>5166</v>
      </c>
      <c r="D5796" s="988">
        <v>1.0</v>
      </c>
      <c r="E5796" s="988">
        <v>0.0</v>
      </c>
    </row>
    <row r="5797">
      <c r="A5797" s="988" t="s">
        <v>5615</v>
      </c>
      <c r="B5797" s="988">
        <v>2.0250809E7</v>
      </c>
      <c r="C5797" s="1063" t="s">
        <v>5137</v>
      </c>
      <c r="D5797" s="988">
        <v>1.0</v>
      </c>
      <c r="E5797" s="988">
        <v>0.0</v>
      </c>
    </row>
    <row r="5798">
      <c r="A5798" s="988" t="s">
        <v>5615</v>
      </c>
      <c r="B5798" s="988">
        <v>2.0250809E7</v>
      </c>
      <c r="C5798" s="988" t="s">
        <v>164</v>
      </c>
      <c r="D5798" s="988">
        <v>1.0</v>
      </c>
      <c r="E5798" s="988">
        <v>0.0</v>
      </c>
    </row>
    <row r="5799">
      <c r="A5799" s="988" t="s">
        <v>5615</v>
      </c>
      <c r="B5799" s="988">
        <v>2.0250809E7</v>
      </c>
      <c r="C5799" s="1063" t="s">
        <v>5216</v>
      </c>
      <c r="D5799" s="988">
        <v>1.0</v>
      </c>
      <c r="E5799" s="988">
        <v>0.0</v>
      </c>
    </row>
    <row r="5800">
      <c r="A5800" s="988" t="s">
        <v>5615</v>
      </c>
      <c r="B5800" s="988">
        <v>2.025081E7</v>
      </c>
      <c r="C5800" s="1063" t="s">
        <v>5149</v>
      </c>
      <c r="D5800" s="988">
        <v>1.0</v>
      </c>
      <c r="E5800" s="988">
        <v>1.0</v>
      </c>
    </row>
    <row r="5801">
      <c r="A5801" s="988" t="s">
        <v>5615</v>
      </c>
      <c r="B5801" s="988">
        <v>2.0250811E7</v>
      </c>
      <c r="C5801" s="988" t="s">
        <v>5218</v>
      </c>
      <c r="D5801" s="988">
        <v>1.0</v>
      </c>
      <c r="E5801" s="988">
        <v>0.0</v>
      </c>
    </row>
    <row r="5802">
      <c r="A5802" s="988" t="s">
        <v>5615</v>
      </c>
      <c r="B5802" s="988">
        <v>2.0250812E7</v>
      </c>
      <c r="C5802" s="988" t="s">
        <v>164</v>
      </c>
      <c r="D5802" s="988">
        <v>1.0</v>
      </c>
      <c r="E5802" s="988">
        <v>0.0</v>
      </c>
    </row>
    <row r="5803">
      <c r="A5803" s="988" t="s">
        <v>5615</v>
      </c>
      <c r="B5803" s="988">
        <v>2.0250812E7</v>
      </c>
      <c r="C5803" s="1063" t="s">
        <v>5149</v>
      </c>
      <c r="D5803" s="988">
        <v>1.0</v>
      </c>
      <c r="E5803" s="988">
        <v>0.0</v>
      </c>
    </row>
    <row r="5804">
      <c r="A5804" s="988" t="s">
        <v>5615</v>
      </c>
      <c r="B5804" s="988">
        <v>2.0250818E7</v>
      </c>
      <c r="C5804" s="988" t="s">
        <v>5155</v>
      </c>
      <c r="D5804" s="988">
        <v>1.0</v>
      </c>
      <c r="E5804" s="988">
        <v>0.0</v>
      </c>
    </row>
    <row r="5805">
      <c r="A5805" s="988" t="s">
        <v>5615</v>
      </c>
      <c r="B5805" s="988">
        <v>2.0250818E7</v>
      </c>
      <c r="C5805" s="988" t="s">
        <v>5608</v>
      </c>
      <c r="D5805" s="988">
        <v>1.0</v>
      </c>
      <c r="E5805" s="988">
        <v>1.0</v>
      </c>
    </row>
    <row r="5806">
      <c r="A5806" s="988" t="s">
        <v>5615</v>
      </c>
      <c r="B5806" s="988">
        <v>2.0250819E7</v>
      </c>
      <c r="C5806" s="988" t="s">
        <v>5194</v>
      </c>
      <c r="D5806" s="988">
        <v>1.0</v>
      </c>
      <c r="E5806" s="988">
        <v>0.0</v>
      </c>
    </row>
    <row r="5807">
      <c r="A5807" s="988" t="s">
        <v>5615</v>
      </c>
      <c r="B5807" s="988">
        <v>2.0250819E7</v>
      </c>
      <c r="C5807" s="1063" t="s">
        <v>5267</v>
      </c>
      <c r="D5807" s="988">
        <v>1.0</v>
      </c>
      <c r="E5807" s="988">
        <v>0.0</v>
      </c>
    </row>
    <row r="5808">
      <c r="A5808" s="988" t="s">
        <v>5615</v>
      </c>
      <c r="B5808" s="988">
        <v>2.0250819E7</v>
      </c>
      <c r="C5808" s="988" t="s">
        <v>5608</v>
      </c>
      <c r="D5808" s="988">
        <v>1.0</v>
      </c>
      <c r="E5808" s="988">
        <v>1.0</v>
      </c>
    </row>
    <row r="5809">
      <c r="A5809" s="988" t="s">
        <v>5615</v>
      </c>
      <c r="B5809" s="988">
        <v>2.025082E7</v>
      </c>
      <c r="C5809" s="988" t="s">
        <v>5194</v>
      </c>
      <c r="D5809" s="988">
        <v>1.0</v>
      </c>
      <c r="E5809" s="988">
        <v>0.0</v>
      </c>
    </row>
    <row r="5810">
      <c r="A5810" s="988" t="s">
        <v>5615</v>
      </c>
      <c r="B5810" s="988">
        <v>2.025082E7</v>
      </c>
      <c r="C5810" s="988" t="s">
        <v>5608</v>
      </c>
      <c r="D5810" s="988">
        <v>1.0</v>
      </c>
      <c r="E5810" s="988">
        <v>0.0</v>
      </c>
    </row>
    <row r="5811">
      <c r="A5811" s="988" t="s">
        <v>5615</v>
      </c>
      <c r="B5811" s="988">
        <v>2.0250821E7</v>
      </c>
      <c r="C5811" s="988" t="s">
        <v>5194</v>
      </c>
      <c r="D5811" s="988">
        <v>1.0</v>
      </c>
      <c r="E5811" s="988">
        <v>0.0</v>
      </c>
    </row>
    <row r="5812">
      <c r="A5812" s="988" t="s">
        <v>5615</v>
      </c>
      <c r="B5812" s="988">
        <v>2.0250821E7</v>
      </c>
      <c r="C5812" s="988" t="s">
        <v>5608</v>
      </c>
      <c r="D5812" s="988">
        <v>1.0</v>
      </c>
      <c r="E5812" s="988">
        <v>0.0</v>
      </c>
    </row>
    <row r="5813">
      <c r="A5813" s="988" t="s">
        <v>5615</v>
      </c>
      <c r="B5813" s="988">
        <v>2.0250822E7</v>
      </c>
      <c r="C5813" s="1063" t="s">
        <v>5137</v>
      </c>
      <c r="D5813" s="988">
        <v>1.0</v>
      </c>
      <c r="E5813" s="988">
        <v>0.0</v>
      </c>
    </row>
    <row r="5814">
      <c r="A5814" s="988" t="s">
        <v>5615</v>
      </c>
      <c r="B5814" s="988">
        <v>2.0250823E7</v>
      </c>
      <c r="C5814" s="988" t="s">
        <v>164</v>
      </c>
      <c r="D5814" s="988">
        <v>1.0</v>
      </c>
      <c r="E5814" s="988">
        <v>0.0</v>
      </c>
    </row>
    <row r="5815">
      <c r="A5815" s="988" t="s">
        <v>5615</v>
      </c>
      <c r="B5815" s="988">
        <v>2.0250824E7</v>
      </c>
      <c r="C5815" s="988" t="s">
        <v>5218</v>
      </c>
      <c r="D5815" s="988">
        <v>1.0</v>
      </c>
      <c r="E5815" s="988">
        <v>0.0</v>
      </c>
    </row>
    <row r="5816">
      <c r="A5816" s="988" t="s">
        <v>5615</v>
      </c>
      <c r="B5816" s="988">
        <v>2.0250825E7</v>
      </c>
      <c r="C5816" s="1063" t="s">
        <v>5137</v>
      </c>
      <c r="D5816" s="988">
        <v>1.0</v>
      </c>
      <c r="E5816" s="988">
        <v>0.0</v>
      </c>
    </row>
    <row r="5817">
      <c r="A5817" s="988" t="s">
        <v>5615</v>
      </c>
      <c r="B5817" s="988">
        <v>2.0250826E7</v>
      </c>
      <c r="C5817" s="988" t="s">
        <v>5155</v>
      </c>
      <c r="D5817" s="988">
        <v>1.0</v>
      </c>
      <c r="E5817" s="988">
        <v>1.0</v>
      </c>
    </row>
    <row r="5818">
      <c r="A5818" s="988" t="s">
        <v>5615</v>
      </c>
      <c r="B5818" s="988">
        <v>2.0250826E7</v>
      </c>
      <c r="C5818" s="988" t="s">
        <v>164</v>
      </c>
      <c r="D5818" s="988">
        <v>1.0</v>
      </c>
      <c r="E5818" s="988">
        <v>0.0</v>
      </c>
    </row>
    <row r="5819">
      <c r="A5819" s="988" t="s">
        <v>5615</v>
      </c>
      <c r="B5819" s="988">
        <v>2.0250826E7</v>
      </c>
      <c r="C5819" s="988" t="s">
        <v>5608</v>
      </c>
      <c r="D5819" s="988">
        <v>1.0</v>
      </c>
      <c r="E5819" s="988">
        <v>1.0</v>
      </c>
    </row>
    <row r="5820">
      <c r="A5820" s="988" t="s">
        <v>5615</v>
      </c>
      <c r="B5820" s="988">
        <v>2.0250827E7</v>
      </c>
      <c r="C5820" s="988" t="s">
        <v>164</v>
      </c>
      <c r="D5820" s="988">
        <v>1.0</v>
      </c>
      <c r="E5820" s="988">
        <v>1.0</v>
      </c>
    </row>
    <row r="5821">
      <c r="A5821" s="988" t="s">
        <v>5615</v>
      </c>
      <c r="B5821" s="988">
        <v>2.0250831E7</v>
      </c>
      <c r="C5821" s="988" t="s">
        <v>5218</v>
      </c>
      <c r="D5821" s="988">
        <v>1.0</v>
      </c>
      <c r="E5821" s="988">
        <v>0.0</v>
      </c>
    </row>
    <row r="5822">
      <c r="A5822" s="988" t="s">
        <v>5615</v>
      </c>
      <c r="B5822" s="988">
        <v>2.0250903E7</v>
      </c>
      <c r="C5822" s="988" t="s">
        <v>5608</v>
      </c>
      <c r="D5822" s="988">
        <v>1.0</v>
      </c>
      <c r="E5822" s="988">
        <v>1.0</v>
      </c>
    </row>
    <row r="5823">
      <c r="A5823" s="988" t="s">
        <v>5615</v>
      </c>
      <c r="B5823" s="988">
        <v>2.0250903E7</v>
      </c>
      <c r="C5823" s="1063" t="s">
        <v>5161</v>
      </c>
      <c r="D5823" s="988">
        <v>1.0</v>
      </c>
      <c r="E5823" s="988">
        <v>0.0</v>
      </c>
    </row>
    <row r="5824">
      <c r="A5824" s="988" t="s">
        <v>5615</v>
      </c>
      <c r="B5824" s="988">
        <v>2.0250904E7</v>
      </c>
      <c r="C5824" s="988" t="s">
        <v>5185</v>
      </c>
      <c r="D5824" s="988">
        <v>1.0</v>
      </c>
      <c r="E5824" s="988">
        <v>0.0</v>
      </c>
    </row>
    <row r="5825">
      <c r="A5825" s="988" t="s">
        <v>5615</v>
      </c>
      <c r="B5825" s="988">
        <v>2.0250905E7</v>
      </c>
      <c r="C5825" s="1063" t="s">
        <v>5137</v>
      </c>
      <c r="D5825" s="988">
        <v>1.0</v>
      </c>
      <c r="E5825" s="988">
        <v>0.0</v>
      </c>
    </row>
    <row r="5826">
      <c r="A5826" s="988" t="s">
        <v>5615</v>
      </c>
      <c r="B5826" s="988">
        <v>2.0250905E7</v>
      </c>
      <c r="C5826" s="988" t="s">
        <v>5608</v>
      </c>
      <c r="D5826" s="988">
        <v>1.0</v>
      </c>
      <c r="E5826" s="988">
        <v>1.0</v>
      </c>
    </row>
    <row r="5827">
      <c r="A5827" s="988" t="s">
        <v>5615</v>
      </c>
      <c r="B5827" s="988">
        <v>2.0250906E7</v>
      </c>
      <c r="C5827" s="988" t="s">
        <v>5155</v>
      </c>
      <c r="D5827" s="988">
        <v>1.0</v>
      </c>
      <c r="E5827" s="988">
        <v>0.0</v>
      </c>
    </row>
    <row r="5828">
      <c r="A5828" s="988" t="s">
        <v>5615</v>
      </c>
      <c r="B5828" s="988">
        <v>2.0250906E7</v>
      </c>
      <c r="C5828" s="1063" t="s">
        <v>5137</v>
      </c>
      <c r="D5828" s="988">
        <v>1.0</v>
      </c>
      <c r="E5828" s="988">
        <v>0.0</v>
      </c>
    </row>
    <row r="5829">
      <c r="A5829" s="988" t="s">
        <v>5615</v>
      </c>
      <c r="B5829" s="988">
        <v>2.0250906E7</v>
      </c>
      <c r="C5829" s="988" t="s">
        <v>164</v>
      </c>
      <c r="D5829" s="988">
        <v>1.0</v>
      </c>
      <c r="E5829" s="988">
        <v>0.0</v>
      </c>
    </row>
    <row r="5830">
      <c r="A5830" s="988" t="s">
        <v>5615</v>
      </c>
      <c r="B5830" s="988">
        <v>2.0250906E7</v>
      </c>
      <c r="C5830" s="988" t="s">
        <v>5608</v>
      </c>
      <c r="D5830" s="988">
        <v>1.0</v>
      </c>
      <c r="E5830" s="988">
        <v>0.0</v>
      </c>
    </row>
    <row r="5831">
      <c r="A5831" s="988" t="s">
        <v>5615</v>
      </c>
      <c r="B5831" s="988">
        <v>2.0250907E7</v>
      </c>
      <c r="C5831" s="988" t="s">
        <v>5155</v>
      </c>
      <c r="D5831" s="988">
        <v>1.0</v>
      </c>
      <c r="E5831" s="988">
        <v>0.0</v>
      </c>
    </row>
    <row r="5832">
      <c r="A5832" s="988" t="s">
        <v>5615</v>
      </c>
      <c r="B5832" s="988">
        <v>2.0250907E7</v>
      </c>
      <c r="C5832" s="988" t="s">
        <v>164</v>
      </c>
      <c r="D5832" s="988">
        <v>1.0</v>
      </c>
      <c r="E5832" s="988">
        <v>0.0</v>
      </c>
    </row>
    <row r="5833">
      <c r="A5833" s="988" t="s">
        <v>5615</v>
      </c>
      <c r="B5833" s="988">
        <v>2.0250909E7</v>
      </c>
      <c r="C5833" s="1063" t="s">
        <v>5163</v>
      </c>
      <c r="D5833" s="988">
        <v>1.0</v>
      </c>
      <c r="E5833" s="988">
        <v>0.0</v>
      </c>
    </row>
    <row r="5834">
      <c r="A5834" s="988" t="s">
        <v>5618</v>
      </c>
      <c r="B5834" s="988">
        <v>2.0250103E7</v>
      </c>
      <c r="C5834" s="988" t="s">
        <v>5286</v>
      </c>
      <c r="D5834" s="988">
        <v>1.0</v>
      </c>
      <c r="E5834" s="988">
        <v>0.0</v>
      </c>
    </row>
    <row r="5835">
      <c r="A5835" s="988" t="s">
        <v>5618</v>
      </c>
      <c r="B5835" s="988">
        <v>2.0250104E7</v>
      </c>
      <c r="C5835" s="988" t="s">
        <v>5286</v>
      </c>
      <c r="D5835" s="988">
        <v>1.0</v>
      </c>
      <c r="E5835" s="988">
        <v>0.0</v>
      </c>
    </row>
    <row r="5836">
      <c r="A5836" s="988" t="s">
        <v>5618</v>
      </c>
      <c r="B5836" s="988">
        <v>2.025022E7</v>
      </c>
      <c r="C5836" s="988" t="s">
        <v>5286</v>
      </c>
      <c r="D5836" s="988">
        <v>1.0</v>
      </c>
      <c r="E5836" s="988">
        <v>0.0</v>
      </c>
    </row>
    <row r="5837">
      <c r="A5837" s="988" t="s">
        <v>5618</v>
      </c>
      <c r="B5837" s="988">
        <v>2.025022E7</v>
      </c>
      <c r="C5837" s="1063" t="s">
        <v>5146</v>
      </c>
      <c r="D5837" s="988">
        <v>1.0</v>
      </c>
      <c r="E5837" s="988">
        <v>0.0</v>
      </c>
    </row>
    <row r="5838">
      <c r="A5838" s="988" t="s">
        <v>5618</v>
      </c>
      <c r="B5838" s="988">
        <v>2.025041E7</v>
      </c>
      <c r="C5838" s="988" t="s">
        <v>5286</v>
      </c>
      <c r="D5838" s="988">
        <v>1.0</v>
      </c>
      <c r="E5838" s="988">
        <v>0.0</v>
      </c>
    </row>
    <row r="5839">
      <c r="A5839" s="988" t="s">
        <v>5618</v>
      </c>
      <c r="B5839" s="988">
        <v>2.0250501E7</v>
      </c>
      <c r="C5839" s="988" t="s">
        <v>5286</v>
      </c>
      <c r="D5839" s="988">
        <v>1.0</v>
      </c>
      <c r="E5839" s="988">
        <v>0.0</v>
      </c>
    </row>
    <row r="5840">
      <c r="A5840" s="988" t="s">
        <v>5618</v>
      </c>
      <c r="B5840" s="988">
        <v>2.0250508E7</v>
      </c>
      <c r="C5840" s="988" t="s">
        <v>5155</v>
      </c>
      <c r="D5840" s="988">
        <v>1.0</v>
      </c>
      <c r="E5840" s="988">
        <v>1.0</v>
      </c>
    </row>
    <row r="5841">
      <c r="A5841" s="988" t="s">
        <v>5618</v>
      </c>
      <c r="B5841" s="988">
        <v>2.025052E7</v>
      </c>
      <c r="C5841" s="988" t="s">
        <v>5286</v>
      </c>
      <c r="D5841" s="988">
        <v>1.0</v>
      </c>
      <c r="E5841" s="988">
        <v>0.0</v>
      </c>
    </row>
    <row r="5842">
      <c r="A5842" s="988" t="s">
        <v>5618</v>
      </c>
      <c r="B5842" s="988">
        <v>2.0250602E7</v>
      </c>
      <c r="C5842" s="988" t="s">
        <v>5286</v>
      </c>
      <c r="D5842" s="988">
        <v>1.0</v>
      </c>
      <c r="E5842" s="988">
        <v>1.0</v>
      </c>
    </row>
    <row r="5843">
      <c r="A5843" s="988" t="s">
        <v>5618</v>
      </c>
      <c r="B5843" s="988">
        <v>2.0250611E7</v>
      </c>
      <c r="C5843" s="988" t="s">
        <v>5286</v>
      </c>
      <c r="D5843" s="988">
        <v>1.0</v>
      </c>
      <c r="E5843" s="988">
        <v>1.0</v>
      </c>
    </row>
    <row r="5844">
      <c r="A5844" s="988" t="s">
        <v>5618</v>
      </c>
      <c r="B5844" s="988">
        <v>2.0250617E7</v>
      </c>
      <c r="C5844" s="1063" t="s">
        <v>5161</v>
      </c>
      <c r="D5844" s="988">
        <v>1.0</v>
      </c>
      <c r="E5844" s="988">
        <v>0.0</v>
      </c>
    </row>
    <row r="5845">
      <c r="A5845" s="988" t="s">
        <v>5618</v>
      </c>
      <c r="B5845" s="988">
        <v>2.0250619E7</v>
      </c>
      <c r="C5845" s="988" t="s">
        <v>5286</v>
      </c>
      <c r="D5845" s="988">
        <v>1.0</v>
      </c>
      <c r="E5845" s="988">
        <v>1.0</v>
      </c>
    </row>
    <row r="5846">
      <c r="A5846" s="988" t="s">
        <v>5618</v>
      </c>
      <c r="B5846" s="988">
        <v>2.0250621E7</v>
      </c>
      <c r="C5846" s="988" t="s">
        <v>5286</v>
      </c>
      <c r="D5846" s="988">
        <v>1.0</v>
      </c>
      <c r="E5846" s="988">
        <v>0.0</v>
      </c>
    </row>
    <row r="5847">
      <c r="A5847" s="988" t="s">
        <v>5618</v>
      </c>
      <c r="B5847" s="988">
        <v>2.0250622E7</v>
      </c>
      <c r="C5847" s="988" t="s">
        <v>5286</v>
      </c>
      <c r="D5847" s="988">
        <v>1.0</v>
      </c>
      <c r="E5847" s="988">
        <v>1.0</v>
      </c>
    </row>
    <row r="5848">
      <c r="A5848" s="988" t="s">
        <v>5618</v>
      </c>
      <c r="B5848" s="988">
        <v>2.0250625E7</v>
      </c>
      <c r="C5848" s="988" t="s">
        <v>5155</v>
      </c>
      <c r="D5848" s="988">
        <v>1.0</v>
      </c>
      <c r="E5848" s="988">
        <v>1.0</v>
      </c>
    </row>
    <row r="5849">
      <c r="A5849" s="988" t="s">
        <v>5618</v>
      </c>
      <c r="B5849" s="988">
        <v>2.0250627E7</v>
      </c>
      <c r="C5849" s="988" t="s">
        <v>5286</v>
      </c>
      <c r="D5849" s="988">
        <v>1.0</v>
      </c>
      <c r="E5849" s="988">
        <v>2.0</v>
      </c>
    </row>
    <row r="5850">
      <c r="A5850" s="988" t="s">
        <v>5618</v>
      </c>
      <c r="B5850" s="988">
        <v>2.0250701E7</v>
      </c>
      <c r="C5850" s="988" t="s">
        <v>5286</v>
      </c>
      <c r="D5850" s="988">
        <v>1.0</v>
      </c>
      <c r="E5850" s="988">
        <v>1.0</v>
      </c>
    </row>
    <row r="5851">
      <c r="A5851" s="988" t="s">
        <v>5618</v>
      </c>
      <c r="B5851" s="988">
        <v>2.0250707E7</v>
      </c>
      <c r="C5851" s="988" t="s">
        <v>5286</v>
      </c>
      <c r="D5851" s="988">
        <v>1.0</v>
      </c>
      <c r="E5851" s="988">
        <v>1.0</v>
      </c>
    </row>
    <row r="5852">
      <c r="A5852" s="988" t="s">
        <v>5618</v>
      </c>
      <c r="B5852" s="988">
        <v>2.0250717E7</v>
      </c>
      <c r="C5852" s="988" t="s">
        <v>5286</v>
      </c>
      <c r="D5852" s="988">
        <v>1.0</v>
      </c>
      <c r="E5852" s="988">
        <v>1.0</v>
      </c>
    </row>
    <row r="5853">
      <c r="A5853" s="988" t="s">
        <v>5618</v>
      </c>
      <c r="B5853" s="988">
        <v>2.0250718E7</v>
      </c>
      <c r="C5853" s="988" t="s">
        <v>5286</v>
      </c>
      <c r="D5853" s="988">
        <v>1.0</v>
      </c>
      <c r="E5853" s="988">
        <v>1.0</v>
      </c>
    </row>
    <row r="5854">
      <c r="A5854" s="988" t="s">
        <v>5618</v>
      </c>
      <c r="B5854" s="988">
        <v>2.0250719E7</v>
      </c>
      <c r="C5854" s="988" t="s">
        <v>5286</v>
      </c>
      <c r="D5854" s="988">
        <v>1.0</v>
      </c>
      <c r="E5854" s="988">
        <v>0.0</v>
      </c>
    </row>
    <row r="5855">
      <c r="A5855" s="988" t="s">
        <v>5618</v>
      </c>
      <c r="B5855" s="988">
        <v>2.0250722E7</v>
      </c>
      <c r="C5855" s="988" t="s">
        <v>5286</v>
      </c>
      <c r="D5855" s="988">
        <v>1.0</v>
      </c>
      <c r="E5855" s="988">
        <v>1.0</v>
      </c>
    </row>
    <row r="5856">
      <c r="A5856" s="988" t="s">
        <v>5618</v>
      </c>
      <c r="B5856" s="988">
        <v>2.0250724E7</v>
      </c>
      <c r="C5856" s="988" t="s">
        <v>5286</v>
      </c>
      <c r="D5856" s="988">
        <v>1.0</v>
      </c>
      <c r="E5856" s="988">
        <v>1.0</v>
      </c>
    </row>
    <row r="5857">
      <c r="A5857" s="988" t="s">
        <v>5618</v>
      </c>
      <c r="B5857" s="988">
        <v>2.025073E7</v>
      </c>
      <c r="C5857" s="988" t="s">
        <v>5286</v>
      </c>
      <c r="D5857" s="988">
        <v>1.0</v>
      </c>
      <c r="E5857" s="988">
        <v>2.0</v>
      </c>
    </row>
    <row r="5858">
      <c r="A5858" s="988" t="s">
        <v>5618</v>
      </c>
      <c r="B5858" s="988">
        <v>2.0250802E7</v>
      </c>
      <c r="C5858" s="988" t="s">
        <v>5169</v>
      </c>
      <c r="D5858" s="988">
        <v>1.0</v>
      </c>
      <c r="E5858" s="988">
        <v>0.0</v>
      </c>
    </row>
    <row r="5859">
      <c r="A5859" s="988" t="s">
        <v>5618</v>
      </c>
      <c r="B5859" s="988">
        <v>2.0250804E7</v>
      </c>
      <c r="C5859" s="1063" t="s">
        <v>5166</v>
      </c>
      <c r="D5859" s="988">
        <v>1.0</v>
      </c>
      <c r="E5859" s="988">
        <v>0.0</v>
      </c>
    </row>
    <row r="5860">
      <c r="A5860" s="988" t="s">
        <v>5618</v>
      </c>
      <c r="B5860" s="988">
        <v>2.0250808E7</v>
      </c>
      <c r="C5860" s="988" t="s">
        <v>5286</v>
      </c>
      <c r="D5860" s="988">
        <v>1.0</v>
      </c>
      <c r="E5860" s="988">
        <v>0.0</v>
      </c>
    </row>
    <row r="5861">
      <c r="A5861" s="988" t="s">
        <v>5618</v>
      </c>
      <c r="B5861" s="988">
        <v>2.0250813E7</v>
      </c>
      <c r="C5861" s="988" t="s">
        <v>5286</v>
      </c>
      <c r="D5861" s="988">
        <v>1.0</v>
      </c>
      <c r="E5861" s="988">
        <v>2.0</v>
      </c>
    </row>
    <row r="5862">
      <c r="A5862" s="988" t="s">
        <v>5618</v>
      </c>
      <c r="B5862" s="988">
        <v>2.0250814E7</v>
      </c>
      <c r="C5862" s="988" t="s">
        <v>5286</v>
      </c>
      <c r="D5862" s="988">
        <v>1.0</v>
      </c>
      <c r="E5862" s="988">
        <v>0.0</v>
      </c>
    </row>
    <row r="5863">
      <c r="A5863" s="988" t="s">
        <v>5618</v>
      </c>
      <c r="B5863" s="988">
        <v>2.0250816E7</v>
      </c>
      <c r="C5863" s="988" t="s">
        <v>5286</v>
      </c>
      <c r="D5863" s="988">
        <v>1.0</v>
      </c>
      <c r="E5863" s="988">
        <v>1.0</v>
      </c>
    </row>
    <row r="5864">
      <c r="A5864" s="988" t="s">
        <v>5618</v>
      </c>
      <c r="B5864" s="988">
        <v>2.0250818E7</v>
      </c>
      <c r="C5864" s="988" t="s">
        <v>5155</v>
      </c>
      <c r="D5864" s="988">
        <v>1.0</v>
      </c>
      <c r="E5864" s="988">
        <v>0.0</v>
      </c>
    </row>
    <row r="5865">
      <c r="A5865" s="988" t="s">
        <v>5618</v>
      </c>
      <c r="B5865" s="988">
        <v>2.0250819E7</v>
      </c>
      <c r="C5865" s="988" t="s">
        <v>5286</v>
      </c>
      <c r="D5865" s="988">
        <v>1.0</v>
      </c>
      <c r="E5865" s="988">
        <v>0.0</v>
      </c>
    </row>
    <row r="5866">
      <c r="A5866" s="988" t="s">
        <v>5618</v>
      </c>
      <c r="B5866" s="988">
        <v>2.025082E7</v>
      </c>
      <c r="C5866" s="988" t="s">
        <v>5286</v>
      </c>
      <c r="D5866" s="988">
        <v>1.0</v>
      </c>
      <c r="E5866" s="988">
        <v>0.0</v>
      </c>
    </row>
    <row r="5867">
      <c r="A5867" s="988" t="s">
        <v>5618</v>
      </c>
      <c r="B5867" s="988">
        <v>2.0250823E7</v>
      </c>
      <c r="C5867" s="988" t="s">
        <v>5286</v>
      </c>
      <c r="D5867" s="988">
        <v>1.0</v>
      </c>
      <c r="E5867" s="988">
        <v>1.0</v>
      </c>
    </row>
    <row r="5868">
      <c r="A5868" s="988" t="s">
        <v>5618</v>
      </c>
      <c r="B5868" s="988">
        <v>2.0250825E7</v>
      </c>
      <c r="C5868" s="988" t="s">
        <v>5286</v>
      </c>
      <c r="D5868" s="988">
        <v>1.0</v>
      </c>
      <c r="E5868" s="988">
        <v>2.0</v>
      </c>
    </row>
    <row r="5869">
      <c r="A5869" s="988" t="s">
        <v>5618</v>
      </c>
      <c r="B5869" s="988">
        <v>2.0250825E7</v>
      </c>
      <c r="C5869" s="1063" t="s">
        <v>5137</v>
      </c>
      <c r="D5869" s="988">
        <v>1.0</v>
      </c>
      <c r="E5869" s="988">
        <v>0.0</v>
      </c>
    </row>
    <row r="5870">
      <c r="A5870" s="988" t="s">
        <v>5618</v>
      </c>
      <c r="B5870" s="988">
        <v>2.0250826E7</v>
      </c>
      <c r="C5870" s="988" t="s">
        <v>5286</v>
      </c>
      <c r="D5870" s="988">
        <v>1.0</v>
      </c>
      <c r="E5870" s="988">
        <v>0.0</v>
      </c>
    </row>
    <row r="5871">
      <c r="A5871" s="988" t="s">
        <v>5618</v>
      </c>
      <c r="B5871" s="988">
        <v>2.0250826E7</v>
      </c>
      <c r="C5871" s="988" t="s">
        <v>164</v>
      </c>
      <c r="D5871" s="988">
        <v>1.0</v>
      </c>
      <c r="E5871" s="988">
        <v>0.0</v>
      </c>
    </row>
    <row r="5872">
      <c r="A5872" s="988" t="s">
        <v>5618</v>
      </c>
      <c r="B5872" s="988">
        <v>2.0250901E7</v>
      </c>
      <c r="C5872" s="988" t="s">
        <v>5286</v>
      </c>
      <c r="D5872" s="988">
        <v>1.0</v>
      </c>
      <c r="E5872" s="988">
        <v>1.0</v>
      </c>
    </row>
    <row r="5873">
      <c r="A5873" s="988" t="s">
        <v>5618</v>
      </c>
      <c r="B5873" s="988">
        <v>2.0250903E7</v>
      </c>
      <c r="C5873" s="988" t="s">
        <v>164</v>
      </c>
      <c r="D5873" s="988">
        <v>1.0</v>
      </c>
      <c r="E5873" s="988">
        <v>0.0</v>
      </c>
    </row>
    <row r="5874">
      <c r="A5874" s="988" t="s">
        <v>5618</v>
      </c>
      <c r="B5874" s="988">
        <v>2.0250904E7</v>
      </c>
      <c r="C5874" s="988" t="s">
        <v>5286</v>
      </c>
      <c r="D5874" s="988">
        <v>1.0</v>
      </c>
      <c r="E5874" s="988">
        <v>2.0</v>
      </c>
    </row>
    <row r="5875">
      <c r="A5875" s="988" t="s">
        <v>5618</v>
      </c>
      <c r="B5875" s="988">
        <v>2.0250904E7</v>
      </c>
      <c r="C5875" s="988" t="s">
        <v>5155</v>
      </c>
      <c r="D5875" s="988">
        <v>1.0</v>
      </c>
      <c r="E5875" s="988">
        <v>0.0</v>
      </c>
    </row>
    <row r="5876">
      <c r="A5876" s="988" t="s">
        <v>5618</v>
      </c>
      <c r="B5876" s="988">
        <v>2.0250904E7</v>
      </c>
      <c r="C5876" s="988" t="s">
        <v>164</v>
      </c>
      <c r="D5876" s="988">
        <v>1.0</v>
      </c>
      <c r="E5876" s="988">
        <v>0.0</v>
      </c>
    </row>
    <row r="5877">
      <c r="A5877" s="988" t="s">
        <v>5618</v>
      </c>
      <c r="B5877" s="988">
        <v>2.0250905E7</v>
      </c>
      <c r="C5877" s="988" t="s">
        <v>164</v>
      </c>
      <c r="D5877" s="988">
        <v>1.0</v>
      </c>
      <c r="E5877" s="988">
        <v>0.0</v>
      </c>
    </row>
    <row r="5878">
      <c r="A5878" s="988" t="s">
        <v>5618</v>
      </c>
      <c r="B5878" s="988">
        <v>2.0250907E7</v>
      </c>
      <c r="C5878" s="988" t="s">
        <v>5155</v>
      </c>
      <c r="D5878" s="988">
        <v>1.0</v>
      </c>
      <c r="E5878" s="988">
        <v>0.0</v>
      </c>
    </row>
    <row r="5879">
      <c r="A5879" s="988" t="s">
        <v>5618</v>
      </c>
      <c r="B5879" s="988">
        <v>2.0250909E7</v>
      </c>
      <c r="C5879" s="1063" t="s">
        <v>5137</v>
      </c>
      <c r="D5879" s="988">
        <v>1.0</v>
      </c>
      <c r="E5879" s="988">
        <v>0.0</v>
      </c>
    </row>
    <row r="5880">
      <c r="A5880" s="988" t="s">
        <v>5619</v>
      </c>
      <c r="B5880" s="988">
        <v>2.0250103E7</v>
      </c>
      <c r="C5880" s="988" t="s">
        <v>5286</v>
      </c>
      <c r="D5880" s="988">
        <v>1.0</v>
      </c>
      <c r="E5880" s="988">
        <v>0.0</v>
      </c>
    </row>
    <row r="5881">
      <c r="A5881" s="988" t="s">
        <v>5619</v>
      </c>
      <c r="B5881" s="988">
        <v>2.025022E7</v>
      </c>
      <c r="C5881" s="1063" t="s">
        <v>5146</v>
      </c>
      <c r="D5881" s="988">
        <v>1.0</v>
      </c>
      <c r="E5881" s="988">
        <v>0.0</v>
      </c>
    </row>
    <row r="5882">
      <c r="A5882" s="988" t="s">
        <v>5619</v>
      </c>
      <c r="B5882" s="988">
        <v>2.0250311E7</v>
      </c>
      <c r="C5882" s="988" t="s">
        <v>5286</v>
      </c>
      <c r="D5882" s="988">
        <v>1.0</v>
      </c>
      <c r="E5882" s="988">
        <v>0.0</v>
      </c>
    </row>
    <row r="5883">
      <c r="A5883" s="988" t="s">
        <v>5619</v>
      </c>
      <c r="B5883" s="988">
        <v>2.0250415E7</v>
      </c>
      <c r="C5883" s="988" t="s">
        <v>5286</v>
      </c>
      <c r="D5883" s="988">
        <v>1.0</v>
      </c>
      <c r="E5883" s="988">
        <v>0.0</v>
      </c>
    </row>
    <row r="5884">
      <c r="A5884" s="988" t="s">
        <v>5619</v>
      </c>
      <c r="B5884" s="988">
        <v>2.0250501E7</v>
      </c>
      <c r="C5884" s="988" t="s">
        <v>5286</v>
      </c>
      <c r="D5884" s="988">
        <v>1.0</v>
      </c>
      <c r="E5884" s="988">
        <v>0.0</v>
      </c>
    </row>
    <row r="5885">
      <c r="A5885" s="988" t="s">
        <v>5619</v>
      </c>
      <c r="B5885" s="988">
        <v>2.0250508E7</v>
      </c>
      <c r="C5885" s="988" t="s">
        <v>5155</v>
      </c>
      <c r="D5885" s="988">
        <v>1.0</v>
      </c>
      <c r="E5885" s="988">
        <v>1.0</v>
      </c>
    </row>
    <row r="5886">
      <c r="A5886" s="988" t="s">
        <v>5619</v>
      </c>
      <c r="B5886" s="988">
        <v>2.0250516E7</v>
      </c>
      <c r="C5886" s="988" t="s">
        <v>5286</v>
      </c>
      <c r="D5886" s="988">
        <v>1.0</v>
      </c>
      <c r="E5886" s="988">
        <v>0.0</v>
      </c>
    </row>
    <row r="5887">
      <c r="A5887" s="988" t="s">
        <v>5619</v>
      </c>
      <c r="B5887" s="988">
        <v>2.025052E7</v>
      </c>
      <c r="C5887" s="988" t="s">
        <v>5286</v>
      </c>
      <c r="D5887" s="988">
        <v>1.0</v>
      </c>
      <c r="E5887" s="988">
        <v>0.0</v>
      </c>
    </row>
    <row r="5888">
      <c r="A5888" s="988" t="s">
        <v>5619</v>
      </c>
      <c r="B5888" s="988">
        <v>2.0250523E7</v>
      </c>
      <c r="C5888" s="988" t="s">
        <v>5286</v>
      </c>
      <c r="D5888" s="988">
        <v>1.0</v>
      </c>
      <c r="E5888" s="988">
        <v>1.0</v>
      </c>
    </row>
    <row r="5889">
      <c r="A5889" s="988" t="s">
        <v>5619</v>
      </c>
      <c r="B5889" s="988">
        <v>2.0250604E7</v>
      </c>
      <c r="C5889" s="988" t="s">
        <v>5286</v>
      </c>
      <c r="D5889" s="988">
        <v>1.0</v>
      </c>
      <c r="E5889" s="988">
        <v>0.0</v>
      </c>
    </row>
    <row r="5890">
      <c r="A5890" s="988" t="s">
        <v>5619</v>
      </c>
      <c r="B5890" s="988">
        <v>2.0250613E7</v>
      </c>
      <c r="C5890" s="988" t="s">
        <v>5286</v>
      </c>
      <c r="D5890" s="988">
        <v>1.0</v>
      </c>
      <c r="E5890" s="988">
        <v>0.0</v>
      </c>
    </row>
    <row r="5891">
      <c r="A5891" s="988" t="s">
        <v>5619</v>
      </c>
      <c r="B5891" s="988">
        <v>2.0250619E7</v>
      </c>
      <c r="C5891" s="988" t="s">
        <v>5286</v>
      </c>
      <c r="D5891" s="988">
        <v>1.0</v>
      </c>
      <c r="E5891" s="988">
        <v>1.0</v>
      </c>
    </row>
    <row r="5892">
      <c r="A5892" s="988" t="s">
        <v>5619</v>
      </c>
      <c r="B5892" s="988">
        <v>2.0250622E7</v>
      </c>
      <c r="C5892" s="988" t="s">
        <v>5286</v>
      </c>
      <c r="D5892" s="988">
        <v>1.0</v>
      </c>
      <c r="E5892" s="988">
        <v>1.0</v>
      </c>
    </row>
    <row r="5893">
      <c r="A5893" s="988" t="s">
        <v>5619</v>
      </c>
      <c r="B5893" s="988">
        <v>2.0250624E7</v>
      </c>
      <c r="C5893" s="1063" t="s">
        <v>5255</v>
      </c>
      <c r="D5893" s="988">
        <v>1.0</v>
      </c>
      <c r="E5893" s="988">
        <v>0.0</v>
      </c>
    </row>
    <row r="5894">
      <c r="A5894" s="988" t="s">
        <v>5619</v>
      </c>
      <c r="B5894" s="988">
        <v>2.0250625E7</v>
      </c>
      <c r="C5894" s="988" t="s">
        <v>5286</v>
      </c>
      <c r="D5894" s="988">
        <v>1.0</v>
      </c>
      <c r="E5894" s="988">
        <v>0.0</v>
      </c>
    </row>
    <row r="5895">
      <c r="A5895" s="988" t="s">
        <v>5619</v>
      </c>
      <c r="B5895" s="988">
        <v>2.0250625E7</v>
      </c>
      <c r="C5895" s="988" t="s">
        <v>5155</v>
      </c>
      <c r="D5895" s="988">
        <v>1.0</v>
      </c>
      <c r="E5895" s="988">
        <v>1.0</v>
      </c>
    </row>
    <row r="5896">
      <c r="A5896" s="988" t="s">
        <v>5619</v>
      </c>
      <c r="B5896" s="988">
        <v>2.0250625E7</v>
      </c>
      <c r="C5896" s="988" t="s">
        <v>164</v>
      </c>
      <c r="D5896" s="988">
        <v>1.0</v>
      </c>
      <c r="E5896" s="988">
        <v>0.0</v>
      </c>
    </row>
    <row r="5897">
      <c r="A5897" s="988" t="s">
        <v>5619</v>
      </c>
      <c r="B5897" s="988">
        <v>2.0250626E7</v>
      </c>
      <c r="C5897" s="988" t="s">
        <v>5286</v>
      </c>
      <c r="D5897" s="988">
        <v>1.0</v>
      </c>
      <c r="E5897" s="988">
        <v>0.0</v>
      </c>
    </row>
    <row r="5898">
      <c r="A5898" s="988" t="s">
        <v>5619</v>
      </c>
      <c r="B5898" s="988">
        <v>2.0250627E7</v>
      </c>
      <c r="C5898" s="988" t="s">
        <v>5286</v>
      </c>
      <c r="D5898" s="988">
        <v>1.0</v>
      </c>
      <c r="E5898" s="988">
        <v>2.0</v>
      </c>
    </row>
    <row r="5899">
      <c r="A5899" s="988" t="s">
        <v>5619</v>
      </c>
      <c r="B5899" s="988">
        <v>2.0250628E7</v>
      </c>
      <c r="C5899" s="988" t="s">
        <v>5286</v>
      </c>
      <c r="D5899" s="988">
        <v>1.0</v>
      </c>
      <c r="E5899" s="988">
        <v>0.0</v>
      </c>
    </row>
    <row r="5900">
      <c r="A5900" s="988" t="s">
        <v>5619</v>
      </c>
      <c r="B5900" s="988">
        <v>2.0250628E7</v>
      </c>
      <c r="C5900" s="988" t="s">
        <v>164</v>
      </c>
      <c r="D5900" s="988">
        <v>1.0</v>
      </c>
      <c r="E5900" s="988">
        <v>0.0</v>
      </c>
    </row>
    <row r="5901">
      <c r="A5901" s="988" t="s">
        <v>5619</v>
      </c>
      <c r="B5901" s="988">
        <v>2.0250701E7</v>
      </c>
      <c r="C5901" s="988" t="s">
        <v>5286</v>
      </c>
      <c r="D5901" s="988">
        <v>1.0</v>
      </c>
      <c r="E5901" s="988">
        <v>1.0</v>
      </c>
    </row>
    <row r="5902">
      <c r="A5902" s="988" t="s">
        <v>5619</v>
      </c>
      <c r="B5902" s="988">
        <v>2.0250704E7</v>
      </c>
      <c r="C5902" s="1063" t="s">
        <v>5245</v>
      </c>
      <c r="D5902" s="988">
        <v>1.0</v>
      </c>
      <c r="E5902" s="988">
        <v>0.0</v>
      </c>
    </row>
    <row r="5903">
      <c r="A5903" s="988" t="s">
        <v>5619</v>
      </c>
      <c r="B5903" s="988">
        <v>2.0250717E7</v>
      </c>
      <c r="C5903" s="988" t="s">
        <v>5286</v>
      </c>
      <c r="D5903" s="988">
        <v>1.0</v>
      </c>
      <c r="E5903" s="988">
        <v>1.0</v>
      </c>
    </row>
    <row r="5904">
      <c r="A5904" s="988" t="s">
        <v>5619</v>
      </c>
      <c r="B5904" s="988">
        <v>2.0250718E7</v>
      </c>
      <c r="C5904" s="988" t="s">
        <v>5286</v>
      </c>
      <c r="D5904" s="988">
        <v>1.0</v>
      </c>
      <c r="E5904" s="988">
        <v>1.0</v>
      </c>
    </row>
    <row r="5905">
      <c r="A5905" s="988" t="s">
        <v>5619</v>
      </c>
      <c r="B5905" s="988">
        <v>2.0250719E7</v>
      </c>
      <c r="C5905" s="988" t="s">
        <v>5286</v>
      </c>
      <c r="D5905" s="988">
        <v>1.0</v>
      </c>
      <c r="E5905" s="988">
        <v>0.0</v>
      </c>
    </row>
    <row r="5906">
      <c r="A5906" s="988" t="s">
        <v>5619</v>
      </c>
      <c r="B5906" s="988">
        <v>2.0250724E7</v>
      </c>
      <c r="C5906" s="988" t="s">
        <v>5286</v>
      </c>
      <c r="D5906" s="988">
        <v>1.0</v>
      </c>
      <c r="E5906" s="988">
        <v>1.0</v>
      </c>
    </row>
    <row r="5907">
      <c r="A5907" s="988" t="s">
        <v>5619</v>
      </c>
      <c r="B5907" s="988">
        <v>2.0250729E7</v>
      </c>
      <c r="C5907" s="988" t="s">
        <v>5286</v>
      </c>
      <c r="D5907" s="988">
        <v>1.0</v>
      </c>
      <c r="E5907" s="988">
        <v>0.0</v>
      </c>
    </row>
    <row r="5908">
      <c r="A5908" s="988" t="s">
        <v>5619</v>
      </c>
      <c r="B5908" s="988">
        <v>2.0250802E7</v>
      </c>
      <c r="C5908" s="988" t="s">
        <v>5169</v>
      </c>
      <c r="D5908" s="988">
        <v>1.0</v>
      </c>
      <c r="E5908" s="988">
        <v>0.0</v>
      </c>
    </row>
    <row r="5909">
      <c r="A5909" s="988" t="s">
        <v>5619</v>
      </c>
      <c r="B5909" s="988">
        <v>2.0250804E7</v>
      </c>
      <c r="C5909" s="988" t="s">
        <v>5286</v>
      </c>
      <c r="D5909" s="988">
        <v>1.0</v>
      </c>
      <c r="E5909" s="988">
        <v>1.0</v>
      </c>
    </row>
    <row r="5910">
      <c r="A5910" s="988" t="s">
        <v>5619</v>
      </c>
      <c r="B5910" s="988">
        <v>2.0250808E7</v>
      </c>
      <c r="C5910" s="988" t="s">
        <v>5286</v>
      </c>
      <c r="D5910" s="988">
        <v>1.0</v>
      </c>
      <c r="E5910" s="988">
        <v>0.0</v>
      </c>
    </row>
    <row r="5911">
      <c r="A5911" s="988" t="s">
        <v>5619</v>
      </c>
      <c r="B5911" s="988">
        <v>2.0250812E7</v>
      </c>
      <c r="C5911" s="988" t="s">
        <v>5286</v>
      </c>
      <c r="D5911" s="988">
        <v>1.0</v>
      </c>
      <c r="E5911" s="988">
        <v>0.0</v>
      </c>
    </row>
    <row r="5912">
      <c r="A5912" s="988" t="s">
        <v>5619</v>
      </c>
      <c r="B5912" s="988">
        <v>2.0250813E7</v>
      </c>
      <c r="C5912" s="988" t="s">
        <v>5286</v>
      </c>
      <c r="D5912" s="988">
        <v>1.0</v>
      </c>
      <c r="E5912" s="988">
        <v>1.0</v>
      </c>
    </row>
    <row r="5913">
      <c r="A5913" s="988" t="s">
        <v>5619</v>
      </c>
      <c r="B5913" s="988">
        <v>2.0250813E7</v>
      </c>
      <c r="C5913" s="988" t="s">
        <v>164</v>
      </c>
      <c r="D5913" s="988">
        <v>1.0</v>
      </c>
      <c r="E5913" s="988">
        <v>0.0</v>
      </c>
    </row>
    <row r="5914">
      <c r="A5914" s="988" t="s">
        <v>5619</v>
      </c>
      <c r="B5914" s="988">
        <v>2.0250814E7</v>
      </c>
      <c r="C5914" s="988" t="s">
        <v>164</v>
      </c>
      <c r="D5914" s="988">
        <v>1.0</v>
      </c>
      <c r="E5914" s="988">
        <v>0.0</v>
      </c>
    </row>
    <row r="5915">
      <c r="A5915" s="988" t="s">
        <v>5619</v>
      </c>
      <c r="B5915" s="988">
        <v>2.0250816E7</v>
      </c>
      <c r="C5915" s="988" t="s">
        <v>5286</v>
      </c>
      <c r="D5915" s="988">
        <v>1.0</v>
      </c>
      <c r="E5915" s="988">
        <v>1.0</v>
      </c>
    </row>
    <row r="5916">
      <c r="A5916" s="988" t="s">
        <v>5619</v>
      </c>
      <c r="B5916" s="988">
        <v>2.0250818E7</v>
      </c>
      <c r="C5916" s="988" t="s">
        <v>5155</v>
      </c>
      <c r="D5916" s="988">
        <v>1.0</v>
      </c>
      <c r="E5916" s="988">
        <v>0.0</v>
      </c>
    </row>
    <row r="5917">
      <c r="A5917" s="988" t="s">
        <v>5619</v>
      </c>
      <c r="B5917" s="988">
        <v>2.0250818E7</v>
      </c>
      <c r="C5917" s="988" t="s">
        <v>5608</v>
      </c>
      <c r="D5917" s="988">
        <v>1.0</v>
      </c>
      <c r="E5917" s="988">
        <v>1.0</v>
      </c>
    </row>
    <row r="5918">
      <c r="A5918" s="988" t="s">
        <v>5619</v>
      </c>
      <c r="B5918" s="988">
        <v>2.0250819E7</v>
      </c>
      <c r="C5918" s="988" t="s">
        <v>5286</v>
      </c>
      <c r="D5918" s="988">
        <v>1.0</v>
      </c>
      <c r="E5918" s="988">
        <v>0.0</v>
      </c>
    </row>
    <row r="5919">
      <c r="A5919" s="988" t="s">
        <v>5619</v>
      </c>
      <c r="B5919" s="988">
        <v>2.025082E7</v>
      </c>
      <c r="C5919" s="988" t="s">
        <v>5286</v>
      </c>
      <c r="D5919" s="988">
        <v>1.0</v>
      </c>
      <c r="E5919" s="988">
        <v>0.0</v>
      </c>
    </row>
    <row r="5920">
      <c r="A5920" s="988" t="s">
        <v>5619</v>
      </c>
      <c r="B5920" s="988">
        <v>2.0250823E7</v>
      </c>
      <c r="C5920" s="988" t="s">
        <v>5286</v>
      </c>
      <c r="D5920" s="988">
        <v>1.0</v>
      </c>
      <c r="E5920" s="988">
        <v>1.0</v>
      </c>
    </row>
    <row r="5921">
      <c r="A5921" s="988" t="s">
        <v>5619</v>
      </c>
      <c r="B5921" s="988">
        <v>2.0250825E7</v>
      </c>
      <c r="C5921" s="988" t="s">
        <v>5286</v>
      </c>
      <c r="D5921" s="988">
        <v>1.0</v>
      </c>
      <c r="E5921" s="988">
        <v>2.0</v>
      </c>
    </row>
    <row r="5922">
      <c r="A5922" s="988" t="s">
        <v>5619</v>
      </c>
      <c r="B5922" s="988">
        <v>2.0250825E7</v>
      </c>
      <c r="C5922" s="1063" t="s">
        <v>5137</v>
      </c>
      <c r="D5922" s="988">
        <v>1.0</v>
      </c>
      <c r="E5922" s="988">
        <v>0.0</v>
      </c>
    </row>
    <row r="5923">
      <c r="A5923" s="988" t="s">
        <v>5619</v>
      </c>
      <c r="B5923" s="988">
        <v>2.0250825E7</v>
      </c>
      <c r="C5923" s="988" t="s">
        <v>5218</v>
      </c>
      <c r="D5923" s="988">
        <v>1.0</v>
      </c>
      <c r="E5923" s="988">
        <v>0.0</v>
      </c>
    </row>
    <row r="5924">
      <c r="A5924" s="988" t="s">
        <v>5619</v>
      </c>
      <c r="B5924" s="988">
        <v>2.0250826E7</v>
      </c>
      <c r="C5924" s="988" t="s">
        <v>164</v>
      </c>
      <c r="D5924" s="988">
        <v>1.0</v>
      </c>
      <c r="E5924" s="988">
        <v>0.0</v>
      </c>
    </row>
    <row r="5925">
      <c r="A5925" s="988" t="s">
        <v>5619</v>
      </c>
      <c r="B5925" s="988">
        <v>2.0250827E7</v>
      </c>
      <c r="C5925" s="988" t="s">
        <v>5218</v>
      </c>
      <c r="D5925" s="988">
        <v>1.0</v>
      </c>
      <c r="E5925" s="988">
        <v>0.0</v>
      </c>
    </row>
    <row r="5926">
      <c r="A5926" s="988" t="s">
        <v>5619</v>
      </c>
      <c r="B5926" s="988">
        <v>2.0250828E7</v>
      </c>
      <c r="C5926" s="988" t="s">
        <v>5286</v>
      </c>
      <c r="D5926" s="988">
        <v>1.0</v>
      </c>
      <c r="E5926" s="988">
        <v>0.0</v>
      </c>
    </row>
    <row r="5927">
      <c r="A5927" s="988" t="s">
        <v>5619</v>
      </c>
      <c r="B5927" s="988">
        <v>2.0250902E7</v>
      </c>
      <c r="C5927" s="988" t="s">
        <v>5155</v>
      </c>
      <c r="D5927" s="988">
        <v>1.0</v>
      </c>
      <c r="E5927" s="988">
        <v>0.0</v>
      </c>
    </row>
    <row r="5928">
      <c r="A5928" s="988" t="s">
        <v>5619</v>
      </c>
      <c r="B5928" s="988">
        <v>2.0250903E7</v>
      </c>
      <c r="C5928" s="988" t="s">
        <v>164</v>
      </c>
      <c r="D5928" s="988">
        <v>1.0</v>
      </c>
      <c r="E5928" s="988">
        <v>0.0</v>
      </c>
    </row>
    <row r="5929">
      <c r="A5929" s="988" t="s">
        <v>5619</v>
      </c>
      <c r="B5929" s="988">
        <v>2.0250904E7</v>
      </c>
      <c r="C5929" s="988" t="s">
        <v>5286</v>
      </c>
      <c r="D5929" s="988">
        <v>1.0</v>
      </c>
      <c r="E5929" s="988">
        <v>2.0</v>
      </c>
    </row>
    <row r="5930">
      <c r="A5930" s="988" t="s">
        <v>5619</v>
      </c>
      <c r="B5930" s="988">
        <v>2.0250904E7</v>
      </c>
      <c r="C5930" s="988" t="s">
        <v>5155</v>
      </c>
      <c r="D5930" s="988">
        <v>1.0</v>
      </c>
      <c r="E5930" s="988">
        <v>0.0</v>
      </c>
    </row>
    <row r="5931">
      <c r="A5931" s="988" t="s">
        <v>5619</v>
      </c>
      <c r="B5931" s="988">
        <v>2.0250904E7</v>
      </c>
      <c r="C5931" s="988" t="s">
        <v>5218</v>
      </c>
      <c r="D5931" s="988">
        <v>1.0</v>
      </c>
      <c r="E5931" s="988">
        <v>0.0</v>
      </c>
    </row>
    <row r="5932">
      <c r="A5932" s="988" t="s">
        <v>5619</v>
      </c>
      <c r="B5932" s="988">
        <v>2.0250905E7</v>
      </c>
      <c r="C5932" s="988" t="s">
        <v>164</v>
      </c>
      <c r="D5932" s="988">
        <v>1.0</v>
      </c>
      <c r="E5932" s="988">
        <v>0.0</v>
      </c>
    </row>
    <row r="5933">
      <c r="A5933" s="988" t="s">
        <v>5619</v>
      </c>
      <c r="B5933" s="988">
        <v>2.0250906E7</v>
      </c>
      <c r="C5933" s="988" t="s">
        <v>5286</v>
      </c>
      <c r="D5933" s="988">
        <v>1.0</v>
      </c>
      <c r="E5933" s="988">
        <v>0.0</v>
      </c>
    </row>
    <row r="5934">
      <c r="A5934" s="988" t="s">
        <v>5619</v>
      </c>
      <c r="B5934" s="988">
        <v>2.0250907E7</v>
      </c>
      <c r="C5934" s="988" t="s">
        <v>5155</v>
      </c>
      <c r="D5934" s="988">
        <v>1.0</v>
      </c>
      <c r="E5934" s="988">
        <v>0.0</v>
      </c>
    </row>
    <row r="5935">
      <c r="A5935" s="988" t="s">
        <v>5619</v>
      </c>
      <c r="B5935" s="988">
        <v>2.0250908E7</v>
      </c>
      <c r="C5935" s="988" t="s">
        <v>164</v>
      </c>
      <c r="D5935" s="988">
        <v>1.0</v>
      </c>
      <c r="E5935" s="988">
        <v>0.0</v>
      </c>
    </row>
    <row r="5936">
      <c r="A5936" s="988" t="s">
        <v>5620</v>
      </c>
      <c r="B5936" s="988">
        <v>2.0250111E7</v>
      </c>
      <c r="C5936" s="988" t="s">
        <v>164</v>
      </c>
      <c r="D5936" s="988">
        <v>1.0</v>
      </c>
      <c r="E5936" s="988">
        <v>0.0</v>
      </c>
    </row>
    <row r="5937">
      <c r="A5937" s="988" t="s">
        <v>5620</v>
      </c>
      <c r="B5937" s="988">
        <v>2.0250112E7</v>
      </c>
      <c r="C5937" s="988" t="s">
        <v>5286</v>
      </c>
      <c r="D5937" s="988">
        <v>1.0</v>
      </c>
      <c r="E5937" s="988">
        <v>0.0</v>
      </c>
    </row>
    <row r="5938">
      <c r="A5938" s="988" t="s">
        <v>5620</v>
      </c>
      <c r="B5938" s="988">
        <v>2.0250116E7</v>
      </c>
      <c r="C5938" s="988" t="s">
        <v>5286</v>
      </c>
      <c r="D5938" s="988">
        <v>1.0</v>
      </c>
      <c r="E5938" s="988">
        <v>0.0</v>
      </c>
    </row>
    <row r="5939">
      <c r="A5939" s="988" t="s">
        <v>5620</v>
      </c>
      <c r="B5939" s="988">
        <v>2.0250116E7</v>
      </c>
      <c r="C5939" s="988" t="s">
        <v>164</v>
      </c>
      <c r="D5939" s="988">
        <v>1.0</v>
      </c>
      <c r="E5939" s="988">
        <v>0.0</v>
      </c>
    </row>
    <row r="5940">
      <c r="A5940" s="988" t="s">
        <v>5620</v>
      </c>
      <c r="B5940" s="988">
        <v>2.0250121E7</v>
      </c>
      <c r="C5940" s="988" t="s">
        <v>164</v>
      </c>
      <c r="D5940" s="988">
        <v>1.0</v>
      </c>
      <c r="E5940" s="988">
        <v>0.0</v>
      </c>
    </row>
    <row r="5941">
      <c r="A5941" s="988" t="s">
        <v>5620</v>
      </c>
      <c r="B5941" s="988">
        <v>2.0250122E7</v>
      </c>
      <c r="C5941" s="988" t="s">
        <v>5286</v>
      </c>
      <c r="D5941" s="988">
        <v>1.0</v>
      </c>
      <c r="E5941" s="988">
        <v>0.0</v>
      </c>
    </row>
    <row r="5942">
      <c r="A5942" s="988" t="s">
        <v>5620</v>
      </c>
      <c r="B5942" s="988">
        <v>2.0250123E7</v>
      </c>
      <c r="C5942" s="988" t="s">
        <v>5286</v>
      </c>
      <c r="D5942" s="988">
        <v>1.0</v>
      </c>
      <c r="E5942" s="988">
        <v>0.0</v>
      </c>
    </row>
    <row r="5943">
      <c r="A5943" s="988" t="s">
        <v>5620</v>
      </c>
      <c r="B5943" s="988">
        <v>2.0250123E7</v>
      </c>
      <c r="C5943" s="988" t="s">
        <v>164</v>
      </c>
      <c r="D5943" s="988">
        <v>1.0</v>
      </c>
      <c r="E5943" s="988">
        <v>0.0</v>
      </c>
    </row>
    <row r="5944">
      <c r="A5944" s="988" t="s">
        <v>5620</v>
      </c>
      <c r="B5944" s="988">
        <v>2.0250124E7</v>
      </c>
      <c r="C5944" s="988" t="s">
        <v>164</v>
      </c>
      <c r="D5944" s="988">
        <v>1.0</v>
      </c>
      <c r="E5944" s="988">
        <v>0.0</v>
      </c>
    </row>
    <row r="5945">
      <c r="A5945" s="988" t="s">
        <v>5620</v>
      </c>
      <c r="B5945" s="988">
        <v>2.0250125E7</v>
      </c>
      <c r="C5945" s="988" t="s">
        <v>5286</v>
      </c>
      <c r="D5945" s="988">
        <v>1.0</v>
      </c>
      <c r="E5945" s="988">
        <v>0.0</v>
      </c>
    </row>
    <row r="5946">
      <c r="A5946" s="988" t="s">
        <v>5620</v>
      </c>
      <c r="B5946" s="988">
        <v>2.0250129E7</v>
      </c>
      <c r="C5946" s="988" t="s">
        <v>5286</v>
      </c>
      <c r="D5946" s="988">
        <v>1.0</v>
      </c>
      <c r="E5946" s="988">
        <v>0.0</v>
      </c>
    </row>
    <row r="5947">
      <c r="A5947" s="988" t="s">
        <v>5620</v>
      </c>
      <c r="B5947" s="988">
        <v>2.0250211E7</v>
      </c>
      <c r="C5947" s="988" t="s">
        <v>5286</v>
      </c>
      <c r="D5947" s="988">
        <v>1.0</v>
      </c>
      <c r="E5947" s="988">
        <v>0.0</v>
      </c>
    </row>
    <row r="5948">
      <c r="A5948" s="988" t="s">
        <v>5620</v>
      </c>
      <c r="B5948" s="988">
        <v>2.0250216E7</v>
      </c>
      <c r="C5948" s="988" t="s">
        <v>5286</v>
      </c>
      <c r="D5948" s="988">
        <v>1.0</v>
      </c>
      <c r="E5948" s="988">
        <v>0.0</v>
      </c>
    </row>
    <row r="5949">
      <c r="A5949" s="988" t="s">
        <v>5620</v>
      </c>
      <c r="B5949" s="988">
        <v>2.0250217E7</v>
      </c>
      <c r="C5949" s="1063" t="s">
        <v>5137</v>
      </c>
      <c r="D5949" s="988">
        <v>1.0</v>
      </c>
      <c r="E5949" s="988">
        <v>0.0</v>
      </c>
    </row>
    <row r="5950">
      <c r="A5950" s="988" t="s">
        <v>5620</v>
      </c>
      <c r="B5950" s="988">
        <v>2.0250219E7</v>
      </c>
      <c r="C5950" s="988" t="s">
        <v>5286</v>
      </c>
      <c r="D5950" s="988">
        <v>1.0</v>
      </c>
      <c r="E5950" s="988">
        <v>0.0</v>
      </c>
    </row>
    <row r="5951">
      <c r="A5951" s="988" t="s">
        <v>5620</v>
      </c>
      <c r="B5951" s="988">
        <v>2.0250221E7</v>
      </c>
      <c r="C5951" s="988" t="s">
        <v>5286</v>
      </c>
      <c r="D5951" s="988">
        <v>1.0</v>
      </c>
      <c r="E5951" s="988">
        <v>0.0</v>
      </c>
    </row>
    <row r="5952">
      <c r="A5952" s="988" t="s">
        <v>5620</v>
      </c>
      <c r="B5952" s="988">
        <v>2.0250228E7</v>
      </c>
      <c r="C5952" s="988" t="s">
        <v>164</v>
      </c>
      <c r="D5952" s="988">
        <v>1.0</v>
      </c>
      <c r="E5952" s="988">
        <v>0.0</v>
      </c>
    </row>
    <row r="5953">
      <c r="A5953" s="988" t="s">
        <v>5620</v>
      </c>
      <c r="B5953" s="988">
        <v>2.0250313E7</v>
      </c>
      <c r="C5953" s="1063" t="s">
        <v>5137</v>
      </c>
      <c r="D5953" s="988">
        <v>1.0</v>
      </c>
      <c r="E5953" s="988">
        <v>0.0</v>
      </c>
    </row>
    <row r="5954">
      <c r="A5954" s="988" t="s">
        <v>5620</v>
      </c>
      <c r="B5954" s="988">
        <v>2.0250313E7</v>
      </c>
      <c r="C5954" s="988" t="s">
        <v>164</v>
      </c>
      <c r="D5954" s="988">
        <v>1.0</v>
      </c>
      <c r="E5954" s="988">
        <v>0.0</v>
      </c>
    </row>
    <row r="5955">
      <c r="A5955" s="988" t="s">
        <v>5620</v>
      </c>
      <c r="B5955" s="988">
        <v>2.0250314E7</v>
      </c>
      <c r="C5955" s="988" t="s">
        <v>5286</v>
      </c>
      <c r="D5955" s="988">
        <v>1.0</v>
      </c>
      <c r="E5955" s="988">
        <v>0.0</v>
      </c>
    </row>
    <row r="5956">
      <c r="A5956" s="988" t="s">
        <v>5620</v>
      </c>
      <c r="B5956" s="988">
        <v>2.0250314E7</v>
      </c>
      <c r="C5956" s="988" t="s">
        <v>164</v>
      </c>
      <c r="D5956" s="988">
        <v>1.0</v>
      </c>
      <c r="E5956" s="988">
        <v>0.0</v>
      </c>
    </row>
    <row r="5957">
      <c r="A5957" s="988" t="s">
        <v>5620</v>
      </c>
      <c r="B5957" s="988">
        <v>2.0250316E7</v>
      </c>
      <c r="C5957" s="988" t="s">
        <v>5286</v>
      </c>
      <c r="D5957" s="988">
        <v>1.0</v>
      </c>
      <c r="E5957" s="988">
        <v>2.0</v>
      </c>
    </row>
    <row r="5958">
      <c r="A5958" s="988" t="s">
        <v>5620</v>
      </c>
      <c r="B5958" s="988">
        <v>2.0250317E7</v>
      </c>
      <c r="C5958" s="988" t="s">
        <v>5286</v>
      </c>
      <c r="D5958" s="988">
        <v>1.0</v>
      </c>
      <c r="E5958" s="988">
        <v>0.0</v>
      </c>
    </row>
    <row r="5959">
      <c r="A5959" s="988" t="s">
        <v>5620</v>
      </c>
      <c r="B5959" s="988">
        <v>2.0250319E7</v>
      </c>
      <c r="C5959" s="988" t="s">
        <v>5286</v>
      </c>
      <c r="D5959" s="988">
        <v>1.0</v>
      </c>
      <c r="E5959" s="988">
        <v>0.0</v>
      </c>
    </row>
    <row r="5960">
      <c r="A5960" s="988" t="s">
        <v>5620</v>
      </c>
      <c r="B5960" s="988">
        <v>2.0250328E7</v>
      </c>
      <c r="C5960" s="988" t="s">
        <v>5286</v>
      </c>
      <c r="D5960" s="988">
        <v>1.0</v>
      </c>
      <c r="E5960" s="988">
        <v>0.0</v>
      </c>
    </row>
    <row r="5961">
      <c r="A5961" s="988" t="s">
        <v>5620</v>
      </c>
      <c r="B5961" s="988">
        <v>2.0250331E7</v>
      </c>
      <c r="C5961" s="1063" t="s">
        <v>5267</v>
      </c>
      <c r="D5961" s="988">
        <v>1.0</v>
      </c>
      <c r="E5961" s="988">
        <v>0.0</v>
      </c>
    </row>
    <row r="5962">
      <c r="A5962" s="988" t="s">
        <v>5620</v>
      </c>
      <c r="B5962" s="988">
        <v>2.0250401E7</v>
      </c>
      <c r="C5962" s="988" t="s">
        <v>5194</v>
      </c>
      <c r="D5962" s="988">
        <v>1.0</v>
      </c>
      <c r="E5962" s="988">
        <v>0.0</v>
      </c>
    </row>
    <row r="5963">
      <c r="A5963" s="988" t="s">
        <v>5620</v>
      </c>
      <c r="B5963" s="988">
        <v>2.0250408E7</v>
      </c>
      <c r="C5963" s="988" t="s">
        <v>5286</v>
      </c>
      <c r="D5963" s="988">
        <v>1.0</v>
      </c>
      <c r="E5963" s="988">
        <v>0.0</v>
      </c>
    </row>
    <row r="5964">
      <c r="A5964" s="988" t="s">
        <v>5620</v>
      </c>
      <c r="B5964" s="988">
        <v>2.025041E7</v>
      </c>
      <c r="C5964" s="988" t="s">
        <v>5286</v>
      </c>
      <c r="D5964" s="988">
        <v>1.0</v>
      </c>
      <c r="E5964" s="988">
        <v>0.0</v>
      </c>
    </row>
    <row r="5965">
      <c r="A5965" s="988" t="s">
        <v>5620</v>
      </c>
      <c r="B5965" s="988">
        <v>2.0250413E7</v>
      </c>
      <c r="C5965" s="988" t="s">
        <v>164</v>
      </c>
      <c r="D5965" s="988">
        <v>1.0</v>
      </c>
      <c r="E5965" s="988">
        <v>0.0</v>
      </c>
    </row>
    <row r="5966">
      <c r="A5966" s="988" t="s">
        <v>5620</v>
      </c>
      <c r="B5966" s="988">
        <v>2.0250415E7</v>
      </c>
      <c r="C5966" s="988" t="s">
        <v>5286</v>
      </c>
      <c r="D5966" s="988">
        <v>1.0</v>
      </c>
      <c r="E5966" s="988">
        <v>0.0</v>
      </c>
    </row>
    <row r="5967">
      <c r="A5967" s="988" t="s">
        <v>5620</v>
      </c>
      <c r="B5967" s="988">
        <v>2.0250417E7</v>
      </c>
      <c r="C5967" s="988" t="s">
        <v>5286</v>
      </c>
      <c r="D5967" s="988">
        <v>1.0</v>
      </c>
      <c r="E5967" s="988">
        <v>0.0</v>
      </c>
    </row>
    <row r="5968">
      <c r="A5968" s="988" t="s">
        <v>5620</v>
      </c>
      <c r="B5968" s="988">
        <v>2.0250418E7</v>
      </c>
      <c r="C5968" s="988" t="s">
        <v>5286</v>
      </c>
      <c r="D5968" s="988">
        <v>1.0</v>
      </c>
      <c r="E5968" s="988">
        <v>1.0</v>
      </c>
    </row>
    <row r="5969">
      <c r="A5969" s="988" t="s">
        <v>5620</v>
      </c>
      <c r="B5969" s="988">
        <v>2.0250422E7</v>
      </c>
      <c r="C5969" s="988" t="s">
        <v>5286</v>
      </c>
      <c r="D5969" s="988">
        <v>1.0</v>
      </c>
      <c r="E5969" s="988">
        <v>0.0</v>
      </c>
    </row>
    <row r="5970">
      <c r="A5970" s="988" t="s">
        <v>5620</v>
      </c>
      <c r="B5970" s="988">
        <v>2.0250423E7</v>
      </c>
      <c r="C5970" s="988" t="s">
        <v>5286</v>
      </c>
      <c r="D5970" s="988">
        <v>1.0</v>
      </c>
      <c r="E5970" s="988">
        <v>1.0</v>
      </c>
    </row>
    <row r="5971">
      <c r="A5971" s="988" t="s">
        <v>5620</v>
      </c>
      <c r="B5971" s="988">
        <v>2.0250423E7</v>
      </c>
      <c r="C5971" s="1063" t="s">
        <v>5137</v>
      </c>
      <c r="D5971" s="988">
        <v>1.0</v>
      </c>
      <c r="E5971" s="988">
        <v>0.0</v>
      </c>
    </row>
    <row r="5972">
      <c r="A5972" s="988" t="s">
        <v>5620</v>
      </c>
      <c r="B5972" s="988">
        <v>2.0250425E7</v>
      </c>
      <c r="C5972" s="988" t="s">
        <v>164</v>
      </c>
      <c r="D5972" s="988">
        <v>1.0</v>
      </c>
      <c r="E5972" s="988">
        <v>0.0</v>
      </c>
    </row>
    <row r="5973">
      <c r="A5973" s="988" t="s">
        <v>5620</v>
      </c>
      <c r="B5973" s="988">
        <v>2.025043E7</v>
      </c>
      <c r="C5973" s="988" t="s">
        <v>5286</v>
      </c>
      <c r="D5973" s="988">
        <v>1.0</v>
      </c>
      <c r="E5973" s="988">
        <v>0.0</v>
      </c>
    </row>
    <row r="5974">
      <c r="A5974" s="988" t="s">
        <v>5620</v>
      </c>
      <c r="B5974" s="988">
        <v>2.0250505E7</v>
      </c>
      <c r="C5974" s="988" t="s">
        <v>5286</v>
      </c>
      <c r="D5974" s="988">
        <v>1.0</v>
      </c>
      <c r="E5974" s="988">
        <v>1.0</v>
      </c>
    </row>
    <row r="5975">
      <c r="A5975" s="988" t="s">
        <v>5620</v>
      </c>
      <c r="B5975" s="988">
        <v>2.0250506E7</v>
      </c>
      <c r="C5975" s="988" t="s">
        <v>5286</v>
      </c>
      <c r="D5975" s="988">
        <v>1.0</v>
      </c>
      <c r="E5975" s="988">
        <v>0.0</v>
      </c>
    </row>
    <row r="5976">
      <c r="A5976" s="988" t="s">
        <v>5620</v>
      </c>
      <c r="B5976" s="988">
        <v>2.0250508E7</v>
      </c>
      <c r="C5976" s="988" t="s">
        <v>5286</v>
      </c>
      <c r="D5976" s="988">
        <v>1.0</v>
      </c>
      <c r="E5976" s="988">
        <v>1.0</v>
      </c>
    </row>
    <row r="5977">
      <c r="A5977" s="988" t="s">
        <v>5620</v>
      </c>
      <c r="B5977" s="988">
        <v>2.025051E7</v>
      </c>
      <c r="C5977" s="988" t="s">
        <v>5286</v>
      </c>
      <c r="D5977" s="988">
        <v>1.0</v>
      </c>
      <c r="E5977" s="988">
        <v>0.0</v>
      </c>
    </row>
    <row r="5978">
      <c r="A5978" s="988" t="s">
        <v>5620</v>
      </c>
      <c r="B5978" s="988">
        <v>2.0250512E7</v>
      </c>
      <c r="C5978" s="988" t="s">
        <v>5286</v>
      </c>
      <c r="D5978" s="988">
        <v>1.0</v>
      </c>
      <c r="E5978" s="988">
        <v>0.0</v>
      </c>
    </row>
    <row r="5979">
      <c r="A5979" s="988" t="s">
        <v>5620</v>
      </c>
      <c r="B5979" s="988">
        <v>2.0250513E7</v>
      </c>
      <c r="C5979" s="988" t="s">
        <v>5286</v>
      </c>
      <c r="D5979" s="988">
        <v>1.0</v>
      </c>
      <c r="E5979" s="988">
        <v>0.0</v>
      </c>
    </row>
    <row r="5980">
      <c r="A5980" s="988" t="s">
        <v>5620</v>
      </c>
      <c r="B5980" s="988">
        <v>2.0250515E7</v>
      </c>
      <c r="C5980" s="988" t="s">
        <v>5286</v>
      </c>
      <c r="D5980" s="988">
        <v>1.0</v>
      </c>
      <c r="E5980" s="988">
        <v>0.0</v>
      </c>
    </row>
    <row r="5981">
      <c r="A5981" s="988" t="s">
        <v>5620</v>
      </c>
      <c r="B5981" s="988">
        <v>2.0250519E7</v>
      </c>
      <c r="C5981" s="988" t="s">
        <v>5194</v>
      </c>
      <c r="D5981" s="988">
        <v>1.0</v>
      </c>
      <c r="E5981" s="988">
        <v>0.0</v>
      </c>
    </row>
    <row r="5982">
      <c r="A5982" s="988" t="s">
        <v>5620</v>
      </c>
      <c r="B5982" s="988">
        <v>2.025052E7</v>
      </c>
      <c r="C5982" s="988" t="s">
        <v>5286</v>
      </c>
      <c r="D5982" s="988">
        <v>1.0</v>
      </c>
      <c r="E5982" s="988">
        <v>1.0</v>
      </c>
    </row>
    <row r="5983">
      <c r="A5983" s="988" t="s">
        <v>5620</v>
      </c>
      <c r="B5983" s="988">
        <v>2.0250522E7</v>
      </c>
      <c r="C5983" s="988" t="s">
        <v>5286</v>
      </c>
      <c r="D5983" s="988">
        <v>1.0</v>
      </c>
      <c r="E5983" s="988">
        <v>1.0</v>
      </c>
    </row>
    <row r="5984">
      <c r="A5984" s="988" t="s">
        <v>5620</v>
      </c>
      <c r="B5984" s="988">
        <v>2.0250522E7</v>
      </c>
      <c r="C5984" s="1063" t="s">
        <v>5166</v>
      </c>
      <c r="D5984" s="988">
        <v>1.0</v>
      </c>
      <c r="E5984" s="988">
        <v>0.0</v>
      </c>
    </row>
    <row r="5985">
      <c r="A5985" s="988" t="s">
        <v>5620</v>
      </c>
      <c r="B5985" s="988">
        <v>2.0250523E7</v>
      </c>
      <c r="C5985" s="988" t="s">
        <v>5286</v>
      </c>
      <c r="D5985" s="988">
        <v>1.0</v>
      </c>
      <c r="E5985" s="988">
        <v>3.0</v>
      </c>
    </row>
    <row r="5986">
      <c r="A5986" s="988" t="s">
        <v>5620</v>
      </c>
      <c r="B5986" s="988">
        <v>2.0250527E7</v>
      </c>
      <c r="C5986" s="988" t="s">
        <v>5286</v>
      </c>
      <c r="D5986" s="988">
        <v>1.0</v>
      </c>
      <c r="E5986" s="988">
        <v>0.0</v>
      </c>
    </row>
    <row r="5987">
      <c r="A5987" s="988" t="s">
        <v>5620</v>
      </c>
      <c r="B5987" s="988">
        <v>2.0250527E7</v>
      </c>
      <c r="C5987" s="988" t="s">
        <v>164</v>
      </c>
      <c r="D5987" s="988">
        <v>1.0</v>
      </c>
      <c r="E5987" s="988">
        <v>0.0</v>
      </c>
    </row>
    <row r="5988">
      <c r="A5988" s="988" t="s">
        <v>5620</v>
      </c>
      <c r="B5988" s="988">
        <v>2.0250528E7</v>
      </c>
      <c r="C5988" s="988" t="s">
        <v>5286</v>
      </c>
      <c r="D5988" s="988">
        <v>1.0</v>
      </c>
      <c r="E5988" s="988">
        <v>2.0</v>
      </c>
    </row>
    <row r="5989">
      <c r="A5989" s="988" t="s">
        <v>5620</v>
      </c>
      <c r="B5989" s="988">
        <v>2.0250529E7</v>
      </c>
      <c r="C5989" s="988" t="s">
        <v>164</v>
      </c>
      <c r="D5989" s="988">
        <v>1.0</v>
      </c>
      <c r="E5989" s="988">
        <v>0.0</v>
      </c>
    </row>
    <row r="5990">
      <c r="A5990" s="988" t="s">
        <v>5620</v>
      </c>
      <c r="B5990" s="988">
        <v>2.0250601E7</v>
      </c>
      <c r="C5990" s="988" t="s">
        <v>5286</v>
      </c>
      <c r="D5990" s="988">
        <v>1.0</v>
      </c>
      <c r="E5990" s="988">
        <v>0.0</v>
      </c>
    </row>
    <row r="5991">
      <c r="A5991" s="988" t="s">
        <v>5620</v>
      </c>
      <c r="B5991" s="988">
        <v>2.0250603E7</v>
      </c>
      <c r="C5991" s="988" t="s">
        <v>164</v>
      </c>
      <c r="D5991" s="988">
        <v>1.0</v>
      </c>
      <c r="E5991" s="988">
        <v>0.0</v>
      </c>
    </row>
    <row r="5992">
      <c r="A5992" s="988" t="s">
        <v>5620</v>
      </c>
      <c r="B5992" s="988">
        <v>2.0250604E7</v>
      </c>
      <c r="C5992" s="988" t="s">
        <v>5286</v>
      </c>
      <c r="D5992" s="988">
        <v>1.0</v>
      </c>
      <c r="E5992" s="988">
        <v>0.0</v>
      </c>
    </row>
    <row r="5993">
      <c r="A5993" s="988" t="s">
        <v>5620</v>
      </c>
      <c r="B5993" s="988">
        <v>2.0250609E7</v>
      </c>
      <c r="C5993" s="988" t="s">
        <v>164</v>
      </c>
      <c r="D5993" s="988">
        <v>1.0</v>
      </c>
      <c r="E5993" s="988">
        <v>0.0</v>
      </c>
    </row>
    <row r="5994">
      <c r="A5994" s="988" t="s">
        <v>5620</v>
      </c>
      <c r="B5994" s="988">
        <v>2.025061E7</v>
      </c>
      <c r="C5994" s="988" t="s">
        <v>5286</v>
      </c>
      <c r="D5994" s="988">
        <v>1.0</v>
      </c>
      <c r="E5994" s="988">
        <v>0.0</v>
      </c>
    </row>
    <row r="5995">
      <c r="A5995" s="988" t="s">
        <v>5620</v>
      </c>
      <c r="B5995" s="988">
        <v>2.0250613E7</v>
      </c>
      <c r="C5995" s="988" t="s">
        <v>5286</v>
      </c>
      <c r="D5995" s="988">
        <v>1.0</v>
      </c>
      <c r="E5995" s="988">
        <v>0.0</v>
      </c>
    </row>
    <row r="5996">
      <c r="A5996" s="988" t="s">
        <v>5620</v>
      </c>
      <c r="B5996" s="988">
        <v>2.0250618E7</v>
      </c>
      <c r="C5996" s="988" t="s">
        <v>164</v>
      </c>
      <c r="D5996" s="988">
        <v>1.0</v>
      </c>
      <c r="E5996" s="988">
        <v>0.0</v>
      </c>
    </row>
    <row r="5997">
      <c r="A5997" s="988" t="s">
        <v>5620</v>
      </c>
      <c r="B5997" s="988">
        <v>2.0250622E7</v>
      </c>
      <c r="C5997" s="988" t="s">
        <v>5286</v>
      </c>
      <c r="D5997" s="988">
        <v>1.0</v>
      </c>
      <c r="E5997" s="988">
        <v>3.0</v>
      </c>
    </row>
    <row r="5998">
      <c r="A5998" s="988" t="s">
        <v>5620</v>
      </c>
      <c r="B5998" s="988">
        <v>2.0250624E7</v>
      </c>
      <c r="C5998" s="988" t="s">
        <v>5286</v>
      </c>
      <c r="D5998" s="988">
        <v>1.0</v>
      </c>
      <c r="E5998" s="988">
        <v>1.0</v>
      </c>
    </row>
    <row r="5999">
      <c r="A5999" s="988" t="s">
        <v>5620</v>
      </c>
      <c r="B5999" s="988">
        <v>2.0250625E7</v>
      </c>
      <c r="C5999" s="988" t="s">
        <v>5155</v>
      </c>
      <c r="D5999" s="988">
        <v>1.0</v>
      </c>
      <c r="E5999" s="988">
        <v>1.0</v>
      </c>
    </row>
    <row r="6000">
      <c r="A6000" s="988" t="s">
        <v>5620</v>
      </c>
      <c r="B6000" s="988">
        <v>2.0250626E7</v>
      </c>
      <c r="C6000" s="988" t="s">
        <v>5155</v>
      </c>
      <c r="D6000" s="988">
        <v>1.0</v>
      </c>
      <c r="E6000" s="988">
        <v>0.0</v>
      </c>
    </row>
    <row r="6001">
      <c r="A6001" s="988" t="s">
        <v>5620</v>
      </c>
      <c r="B6001" s="988">
        <v>2.0250627E7</v>
      </c>
      <c r="C6001" s="988" t="s">
        <v>5286</v>
      </c>
      <c r="D6001" s="988">
        <v>1.0</v>
      </c>
      <c r="E6001" s="988">
        <v>1.0</v>
      </c>
    </row>
    <row r="6002">
      <c r="A6002" s="988" t="s">
        <v>5620</v>
      </c>
      <c r="B6002" s="988">
        <v>2.0250628E7</v>
      </c>
      <c r="C6002" s="988" t="s">
        <v>5286</v>
      </c>
      <c r="D6002" s="988">
        <v>1.0</v>
      </c>
      <c r="E6002" s="988">
        <v>1.0</v>
      </c>
    </row>
    <row r="6003">
      <c r="A6003" s="988" t="s">
        <v>5620</v>
      </c>
      <c r="B6003" s="988">
        <v>2.0250628E7</v>
      </c>
      <c r="C6003" s="1063" t="s">
        <v>5313</v>
      </c>
      <c r="D6003" s="988">
        <v>1.0</v>
      </c>
      <c r="E6003" s="988">
        <v>0.0</v>
      </c>
    </row>
    <row r="6004">
      <c r="A6004" s="988" t="s">
        <v>5620</v>
      </c>
      <c r="B6004" s="988">
        <v>2.0250704E7</v>
      </c>
      <c r="C6004" s="988" t="s">
        <v>164</v>
      </c>
      <c r="D6004" s="988">
        <v>1.0</v>
      </c>
      <c r="E6004" s="988">
        <v>0.0</v>
      </c>
    </row>
    <row r="6005">
      <c r="A6005" s="988" t="s">
        <v>5620</v>
      </c>
      <c r="B6005" s="988">
        <v>2.0250706E7</v>
      </c>
      <c r="C6005" s="988" t="s">
        <v>5286</v>
      </c>
      <c r="D6005" s="988">
        <v>1.0</v>
      </c>
      <c r="E6005" s="988">
        <v>2.0</v>
      </c>
    </row>
    <row r="6006">
      <c r="A6006" s="988" t="s">
        <v>5620</v>
      </c>
      <c r="B6006" s="988">
        <v>2.0250708E7</v>
      </c>
      <c r="C6006" s="988" t="s">
        <v>5155</v>
      </c>
      <c r="D6006" s="988">
        <v>1.0</v>
      </c>
      <c r="E6006" s="988">
        <v>1.0</v>
      </c>
    </row>
    <row r="6007">
      <c r="A6007" s="988" t="s">
        <v>5620</v>
      </c>
      <c r="B6007" s="988">
        <v>2.0250709E7</v>
      </c>
      <c r="C6007" s="988" t="s">
        <v>164</v>
      </c>
      <c r="D6007" s="988">
        <v>1.0</v>
      </c>
      <c r="E6007" s="988">
        <v>2.0</v>
      </c>
    </row>
    <row r="6008">
      <c r="A6008" s="988" t="s">
        <v>5620</v>
      </c>
      <c r="B6008" s="988">
        <v>2.0250711E7</v>
      </c>
      <c r="C6008" s="988" t="s">
        <v>164</v>
      </c>
      <c r="D6008" s="988">
        <v>1.0</v>
      </c>
      <c r="E6008" s="988">
        <v>0.0</v>
      </c>
    </row>
    <row r="6009">
      <c r="A6009" s="988" t="s">
        <v>5620</v>
      </c>
      <c r="B6009" s="988">
        <v>2.0250712E7</v>
      </c>
      <c r="C6009" s="1063" t="s">
        <v>5216</v>
      </c>
      <c r="D6009" s="988">
        <v>1.0</v>
      </c>
      <c r="E6009" s="988">
        <v>0.0</v>
      </c>
    </row>
    <row r="6010">
      <c r="A6010" s="988" t="s">
        <v>5620</v>
      </c>
      <c r="B6010" s="988">
        <v>2.0250718E7</v>
      </c>
      <c r="C6010" s="1063" t="s">
        <v>5146</v>
      </c>
      <c r="D6010" s="988">
        <v>1.0</v>
      </c>
      <c r="E6010" s="988">
        <v>0.0</v>
      </c>
    </row>
    <row r="6011">
      <c r="A6011" s="988" t="s">
        <v>5620</v>
      </c>
      <c r="B6011" s="988">
        <v>2.0250721E7</v>
      </c>
      <c r="C6011" s="988" t="s">
        <v>164</v>
      </c>
      <c r="D6011" s="988">
        <v>1.0</v>
      </c>
      <c r="E6011" s="988">
        <v>0.0</v>
      </c>
    </row>
    <row r="6012">
      <c r="A6012" s="988" t="s">
        <v>5620</v>
      </c>
      <c r="B6012" s="988">
        <v>2.0250726E7</v>
      </c>
      <c r="C6012" s="988" t="s">
        <v>5286</v>
      </c>
      <c r="D6012" s="988">
        <v>1.0</v>
      </c>
      <c r="E6012" s="988">
        <v>0.0</v>
      </c>
    </row>
    <row r="6013">
      <c r="A6013" s="988" t="s">
        <v>5620</v>
      </c>
      <c r="B6013" s="988">
        <v>2.0250729E7</v>
      </c>
      <c r="C6013" s="1063" t="s">
        <v>5216</v>
      </c>
      <c r="D6013" s="988">
        <v>1.0</v>
      </c>
      <c r="E6013" s="988">
        <v>0.0</v>
      </c>
    </row>
    <row r="6014">
      <c r="A6014" s="988" t="s">
        <v>5620</v>
      </c>
      <c r="B6014" s="988">
        <v>2.0250801E7</v>
      </c>
      <c r="C6014" s="988" t="s">
        <v>5286</v>
      </c>
      <c r="D6014" s="988">
        <v>1.0</v>
      </c>
      <c r="E6014" s="988">
        <v>0.0</v>
      </c>
    </row>
    <row r="6015">
      <c r="A6015" s="988" t="s">
        <v>5620</v>
      </c>
      <c r="B6015" s="988">
        <v>2.0250802E7</v>
      </c>
      <c r="C6015" s="988" t="s">
        <v>5286</v>
      </c>
      <c r="D6015" s="988">
        <v>1.0</v>
      </c>
      <c r="E6015" s="988">
        <v>2.0</v>
      </c>
    </row>
    <row r="6016">
      <c r="A6016" s="988" t="s">
        <v>5620</v>
      </c>
      <c r="B6016" s="988">
        <v>2.0250803E7</v>
      </c>
      <c r="C6016" s="988" t="s">
        <v>5194</v>
      </c>
      <c r="D6016" s="988">
        <v>1.0</v>
      </c>
      <c r="E6016" s="988">
        <v>0.0</v>
      </c>
    </row>
    <row r="6017">
      <c r="A6017" s="988" t="s">
        <v>5620</v>
      </c>
      <c r="B6017" s="988">
        <v>2.0250803E7</v>
      </c>
      <c r="C6017" s="988" t="s">
        <v>164</v>
      </c>
      <c r="D6017" s="988">
        <v>1.0</v>
      </c>
      <c r="E6017" s="988">
        <v>0.0</v>
      </c>
    </row>
    <row r="6018">
      <c r="A6018" s="988" t="s">
        <v>5620</v>
      </c>
      <c r="B6018" s="988">
        <v>2.0250804E7</v>
      </c>
      <c r="C6018" s="988" t="s">
        <v>5286</v>
      </c>
      <c r="D6018" s="988">
        <v>1.0</v>
      </c>
      <c r="E6018" s="988">
        <v>0.0</v>
      </c>
    </row>
    <row r="6019">
      <c r="A6019" s="988" t="s">
        <v>5620</v>
      </c>
      <c r="B6019" s="988">
        <v>2.0250805E7</v>
      </c>
      <c r="C6019" s="1063" t="s">
        <v>5210</v>
      </c>
      <c r="D6019" s="988">
        <v>1.0</v>
      </c>
      <c r="E6019" s="988">
        <v>0.0</v>
      </c>
    </row>
    <row r="6020">
      <c r="A6020" s="988" t="s">
        <v>5620</v>
      </c>
      <c r="B6020" s="988">
        <v>2.0250806E7</v>
      </c>
      <c r="C6020" s="988" t="s">
        <v>164</v>
      </c>
      <c r="D6020" s="988">
        <v>1.0</v>
      </c>
      <c r="E6020" s="988">
        <v>0.0</v>
      </c>
    </row>
    <row r="6021">
      <c r="A6021" s="988" t="s">
        <v>5620</v>
      </c>
      <c r="B6021" s="988">
        <v>2.0250806E7</v>
      </c>
      <c r="C6021" s="1063" t="s">
        <v>5166</v>
      </c>
      <c r="D6021" s="988">
        <v>1.0</v>
      </c>
      <c r="E6021" s="988">
        <v>0.0</v>
      </c>
    </row>
    <row r="6022">
      <c r="A6022" s="988" t="s">
        <v>5620</v>
      </c>
      <c r="B6022" s="988">
        <v>2.0250807E7</v>
      </c>
      <c r="C6022" s="988" t="s">
        <v>164</v>
      </c>
      <c r="D6022" s="988">
        <v>1.0</v>
      </c>
      <c r="E6022" s="988">
        <v>0.0</v>
      </c>
    </row>
    <row r="6023">
      <c r="A6023" s="988" t="s">
        <v>5620</v>
      </c>
      <c r="B6023" s="988">
        <v>2.0250809E7</v>
      </c>
      <c r="C6023" s="1063" t="s">
        <v>5621</v>
      </c>
      <c r="D6023" s="988">
        <v>1.0</v>
      </c>
      <c r="E6023" s="988">
        <v>0.0</v>
      </c>
    </row>
    <row r="6024">
      <c r="A6024" s="988" t="s">
        <v>5620</v>
      </c>
      <c r="B6024" s="988">
        <v>2.025081E7</v>
      </c>
      <c r="C6024" s="988" t="s">
        <v>5286</v>
      </c>
      <c r="D6024" s="988">
        <v>1.0</v>
      </c>
      <c r="E6024" s="988">
        <v>4.0</v>
      </c>
    </row>
    <row r="6025">
      <c r="A6025" s="988" t="s">
        <v>5620</v>
      </c>
      <c r="B6025" s="988">
        <v>2.025081E7</v>
      </c>
      <c r="C6025" s="1063" t="s">
        <v>5149</v>
      </c>
      <c r="D6025" s="988">
        <v>1.0</v>
      </c>
      <c r="E6025" s="988">
        <v>1.0</v>
      </c>
    </row>
    <row r="6026">
      <c r="A6026" s="988" t="s">
        <v>5620</v>
      </c>
      <c r="B6026" s="988">
        <v>2.0250811E7</v>
      </c>
      <c r="C6026" s="988" t="s">
        <v>5286</v>
      </c>
      <c r="D6026" s="988">
        <v>1.0</v>
      </c>
      <c r="E6026" s="988">
        <v>5.0</v>
      </c>
    </row>
    <row r="6027">
      <c r="A6027" s="988" t="s">
        <v>5620</v>
      </c>
      <c r="B6027" s="988">
        <v>2.0250813E7</v>
      </c>
      <c r="C6027" s="988" t="s">
        <v>164</v>
      </c>
      <c r="D6027" s="988">
        <v>1.0</v>
      </c>
      <c r="E6027" s="988">
        <v>0.0</v>
      </c>
    </row>
    <row r="6028">
      <c r="A6028" s="988" t="s">
        <v>5620</v>
      </c>
      <c r="B6028" s="988">
        <v>2.0250816E7</v>
      </c>
      <c r="C6028" s="988" t="s">
        <v>5286</v>
      </c>
      <c r="D6028" s="988">
        <v>1.0</v>
      </c>
      <c r="E6028" s="988">
        <v>1.0</v>
      </c>
    </row>
    <row r="6029">
      <c r="A6029" s="988" t="s">
        <v>5620</v>
      </c>
      <c r="B6029" s="988">
        <v>2.0250818E7</v>
      </c>
      <c r="C6029" s="988" t="s">
        <v>5286</v>
      </c>
      <c r="D6029" s="988">
        <v>1.0</v>
      </c>
      <c r="E6029" s="988">
        <v>2.0</v>
      </c>
    </row>
    <row r="6030">
      <c r="A6030" s="988" t="s">
        <v>5620</v>
      </c>
      <c r="B6030" s="988">
        <v>2.0250818E7</v>
      </c>
      <c r="C6030" s="988" t="s">
        <v>5155</v>
      </c>
      <c r="D6030" s="988">
        <v>1.0</v>
      </c>
      <c r="E6030" s="988">
        <v>0.0</v>
      </c>
    </row>
    <row r="6031">
      <c r="A6031" s="988" t="s">
        <v>5620</v>
      </c>
      <c r="B6031" s="988">
        <v>2.0250818E7</v>
      </c>
      <c r="C6031" s="988" t="s">
        <v>164</v>
      </c>
      <c r="D6031" s="988">
        <v>1.0</v>
      </c>
      <c r="E6031" s="988">
        <v>0.0</v>
      </c>
    </row>
    <row r="6032">
      <c r="A6032" s="988" t="s">
        <v>5620</v>
      </c>
      <c r="B6032" s="988">
        <v>2.0250818E7</v>
      </c>
      <c r="C6032" s="988" t="s">
        <v>5608</v>
      </c>
      <c r="D6032" s="988">
        <v>1.0</v>
      </c>
      <c r="E6032" s="988">
        <v>1.0</v>
      </c>
    </row>
    <row r="6033">
      <c r="A6033" s="988" t="s">
        <v>5620</v>
      </c>
      <c r="B6033" s="988">
        <v>2.0250819E7</v>
      </c>
      <c r="C6033" s="988" t="s">
        <v>5194</v>
      </c>
      <c r="D6033" s="988">
        <v>1.0</v>
      </c>
      <c r="E6033" s="988">
        <v>0.0</v>
      </c>
    </row>
    <row r="6034">
      <c r="A6034" s="988" t="s">
        <v>5620</v>
      </c>
      <c r="B6034" s="988">
        <v>2.0250819E7</v>
      </c>
      <c r="C6034" s="988" t="s">
        <v>5608</v>
      </c>
      <c r="D6034" s="988">
        <v>1.0</v>
      </c>
      <c r="E6034" s="988">
        <v>1.0</v>
      </c>
    </row>
    <row r="6035">
      <c r="A6035" s="988" t="s">
        <v>5620</v>
      </c>
      <c r="B6035" s="988">
        <v>2.025082E7</v>
      </c>
      <c r="C6035" s="988" t="s">
        <v>164</v>
      </c>
      <c r="D6035" s="988">
        <v>1.0</v>
      </c>
      <c r="E6035" s="988">
        <v>1.0</v>
      </c>
    </row>
    <row r="6036">
      <c r="A6036" s="988" t="s">
        <v>5620</v>
      </c>
      <c r="B6036" s="988">
        <v>2.0250821E7</v>
      </c>
      <c r="C6036" s="988" t="s">
        <v>164</v>
      </c>
      <c r="D6036" s="988">
        <v>1.0</v>
      </c>
      <c r="E6036" s="988">
        <v>2.0</v>
      </c>
    </row>
    <row r="6037">
      <c r="A6037" s="988" t="s">
        <v>5620</v>
      </c>
      <c r="B6037" s="988">
        <v>2.0250822E7</v>
      </c>
      <c r="C6037" s="988" t="s">
        <v>164</v>
      </c>
      <c r="D6037" s="988">
        <v>1.0</v>
      </c>
      <c r="E6037" s="988">
        <v>0.0</v>
      </c>
    </row>
    <row r="6038">
      <c r="A6038" s="988" t="s">
        <v>5620</v>
      </c>
      <c r="B6038" s="988">
        <v>2.0250824E7</v>
      </c>
      <c r="C6038" s="988" t="s">
        <v>5286</v>
      </c>
      <c r="D6038" s="988">
        <v>1.0</v>
      </c>
      <c r="E6038" s="988">
        <v>0.0</v>
      </c>
    </row>
    <row r="6039">
      <c r="A6039" s="988" t="s">
        <v>5620</v>
      </c>
      <c r="B6039" s="988">
        <v>2.0250825E7</v>
      </c>
      <c r="C6039" s="988" t="s">
        <v>5218</v>
      </c>
      <c r="D6039" s="988">
        <v>1.0</v>
      </c>
      <c r="E6039" s="988">
        <v>0.0</v>
      </c>
    </row>
    <row r="6040">
      <c r="A6040" s="988" t="s">
        <v>5620</v>
      </c>
      <c r="B6040" s="988">
        <v>2.0250826E7</v>
      </c>
      <c r="C6040" s="988" t="s">
        <v>5155</v>
      </c>
      <c r="D6040" s="988">
        <v>1.0</v>
      </c>
      <c r="E6040" s="988">
        <v>1.0</v>
      </c>
    </row>
    <row r="6041">
      <c r="A6041" s="988" t="s">
        <v>5620</v>
      </c>
      <c r="B6041" s="988">
        <v>2.0250826E7</v>
      </c>
      <c r="C6041" s="988" t="s">
        <v>5608</v>
      </c>
      <c r="D6041" s="988">
        <v>1.0</v>
      </c>
      <c r="E6041" s="988">
        <v>1.0</v>
      </c>
    </row>
    <row r="6042">
      <c r="A6042" s="988" t="s">
        <v>5620</v>
      </c>
      <c r="B6042" s="988">
        <v>2.0250826E7</v>
      </c>
      <c r="C6042" s="988" t="s">
        <v>5218</v>
      </c>
      <c r="D6042" s="988">
        <v>1.0</v>
      </c>
      <c r="E6042" s="988">
        <v>0.0</v>
      </c>
    </row>
    <row r="6043">
      <c r="A6043" s="988" t="s">
        <v>5620</v>
      </c>
      <c r="B6043" s="988">
        <v>2.0250828E7</v>
      </c>
      <c r="C6043" s="988" t="s">
        <v>5155</v>
      </c>
      <c r="D6043" s="988">
        <v>1.0</v>
      </c>
      <c r="E6043" s="988">
        <v>0.0</v>
      </c>
    </row>
    <row r="6044">
      <c r="A6044" s="988" t="s">
        <v>5620</v>
      </c>
      <c r="B6044" s="988">
        <v>2.0250828E7</v>
      </c>
      <c r="C6044" s="988" t="s">
        <v>164</v>
      </c>
      <c r="D6044" s="988">
        <v>1.0</v>
      </c>
      <c r="E6044" s="988">
        <v>0.0</v>
      </c>
    </row>
    <row r="6045">
      <c r="A6045" s="988" t="s">
        <v>5620</v>
      </c>
      <c r="B6045" s="988">
        <v>2.0250828E7</v>
      </c>
      <c r="C6045" s="988" t="s">
        <v>5218</v>
      </c>
      <c r="D6045" s="988">
        <v>1.0</v>
      </c>
      <c r="E6045" s="988">
        <v>0.0</v>
      </c>
    </row>
    <row r="6046">
      <c r="A6046" s="988" t="s">
        <v>5620</v>
      </c>
      <c r="B6046" s="988">
        <v>2.0250831E7</v>
      </c>
      <c r="C6046" s="988" t="s">
        <v>5218</v>
      </c>
      <c r="D6046" s="988">
        <v>1.0</v>
      </c>
      <c r="E6046" s="988">
        <v>0.0</v>
      </c>
    </row>
    <row r="6047">
      <c r="A6047" s="988" t="s">
        <v>5620</v>
      </c>
      <c r="B6047" s="988">
        <v>2.0250901E7</v>
      </c>
      <c r="C6047" s="1063" t="s">
        <v>5137</v>
      </c>
      <c r="D6047" s="988">
        <v>1.0</v>
      </c>
      <c r="E6047" s="988">
        <v>0.0</v>
      </c>
    </row>
    <row r="6048">
      <c r="A6048" s="988" t="s">
        <v>5620</v>
      </c>
      <c r="B6048" s="988">
        <v>2.0250901E7</v>
      </c>
      <c r="C6048" s="988" t="s">
        <v>5218</v>
      </c>
      <c r="D6048" s="988">
        <v>1.0</v>
      </c>
      <c r="E6048" s="988">
        <v>0.0</v>
      </c>
    </row>
    <row r="6049">
      <c r="A6049" s="988" t="s">
        <v>5620</v>
      </c>
      <c r="B6049" s="988">
        <v>2.0250902E7</v>
      </c>
      <c r="C6049" s="988" t="s">
        <v>164</v>
      </c>
      <c r="D6049" s="988">
        <v>1.0</v>
      </c>
      <c r="E6049" s="988">
        <v>0.0</v>
      </c>
    </row>
    <row r="6050">
      <c r="A6050" s="988" t="s">
        <v>5620</v>
      </c>
      <c r="B6050" s="988">
        <v>2.0250903E7</v>
      </c>
      <c r="C6050" s="988" t="s">
        <v>164</v>
      </c>
      <c r="D6050" s="988">
        <v>1.0</v>
      </c>
      <c r="E6050" s="988">
        <v>0.0</v>
      </c>
    </row>
    <row r="6051">
      <c r="A6051" s="988" t="s">
        <v>5620</v>
      </c>
      <c r="B6051" s="988">
        <v>2.0250903E7</v>
      </c>
      <c r="C6051" s="988" t="s">
        <v>5608</v>
      </c>
      <c r="D6051" s="988">
        <v>1.0</v>
      </c>
      <c r="E6051" s="988">
        <v>1.0</v>
      </c>
    </row>
    <row r="6052">
      <c r="A6052" s="988" t="s">
        <v>5620</v>
      </c>
      <c r="B6052" s="988">
        <v>2.0250904E7</v>
      </c>
      <c r="C6052" s="988" t="s">
        <v>5155</v>
      </c>
      <c r="D6052" s="988">
        <v>1.0</v>
      </c>
      <c r="E6052" s="988">
        <v>0.0</v>
      </c>
    </row>
    <row r="6053">
      <c r="A6053" s="988" t="s">
        <v>5620</v>
      </c>
      <c r="B6053" s="988">
        <v>2.0250904E7</v>
      </c>
      <c r="C6053" s="988" t="s">
        <v>164</v>
      </c>
      <c r="D6053" s="988">
        <v>1.0</v>
      </c>
      <c r="E6053" s="988">
        <v>0.0</v>
      </c>
    </row>
    <row r="6054">
      <c r="A6054" s="988" t="s">
        <v>5620</v>
      </c>
      <c r="B6054" s="988">
        <v>2.0250904E7</v>
      </c>
      <c r="C6054" s="988" t="s">
        <v>5218</v>
      </c>
      <c r="D6054" s="988">
        <v>1.0</v>
      </c>
      <c r="E6054" s="988">
        <v>0.0</v>
      </c>
    </row>
    <row r="6055">
      <c r="A6055" s="988" t="s">
        <v>5620</v>
      </c>
      <c r="B6055" s="988">
        <v>2.0250905E7</v>
      </c>
      <c r="C6055" s="988" t="s">
        <v>5155</v>
      </c>
      <c r="D6055" s="988">
        <v>1.0</v>
      </c>
      <c r="E6055" s="988">
        <v>0.0</v>
      </c>
    </row>
    <row r="6056">
      <c r="A6056" s="988" t="s">
        <v>5620</v>
      </c>
      <c r="B6056" s="988">
        <v>2.0250905E7</v>
      </c>
      <c r="C6056" s="1063" t="s">
        <v>5137</v>
      </c>
      <c r="D6056" s="988">
        <v>1.0</v>
      </c>
      <c r="E6056" s="988">
        <v>0.0</v>
      </c>
    </row>
    <row r="6057">
      <c r="A6057" s="988" t="s">
        <v>5620</v>
      </c>
      <c r="B6057" s="988">
        <v>2.0250905E7</v>
      </c>
      <c r="C6057" s="988" t="s">
        <v>164</v>
      </c>
      <c r="D6057" s="988">
        <v>1.0</v>
      </c>
      <c r="E6057" s="988">
        <v>0.0</v>
      </c>
    </row>
    <row r="6058">
      <c r="A6058" s="988" t="s">
        <v>5620</v>
      </c>
      <c r="B6058" s="988">
        <v>2.0250905E7</v>
      </c>
      <c r="C6058" s="988" t="s">
        <v>5608</v>
      </c>
      <c r="D6058" s="988">
        <v>1.0</v>
      </c>
      <c r="E6058" s="988">
        <v>1.0</v>
      </c>
    </row>
    <row r="6059">
      <c r="A6059" s="988" t="s">
        <v>5620</v>
      </c>
      <c r="B6059" s="988">
        <v>2.0250907E7</v>
      </c>
      <c r="C6059" s="988" t="s">
        <v>5286</v>
      </c>
      <c r="D6059" s="988">
        <v>1.0</v>
      </c>
      <c r="E6059" s="988">
        <v>3.0</v>
      </c>
    </row>
    <row r="6060">
      <c r="A6060" s="988" t="s">
        <v>5620</v>
      </c>
      <c r="B6060" s="988">
        <v>2.0250907E7</v>
      </c>
      <c r="C6060" s="988" t="s">
        <v>5155</v>
      </c>
      <c r="D6060" s="988">
        <v>1.0</v>
      </c>
      <c r="E6060" s="988">
        <v>0.0</v>
      </c>
    </row>
    <row r="6061">
      <c r="A6061" s="988" t="s">
        <v>5620</v>
      </c>
      <c r="B6061" s="988">
        <v>2.0250907E7</v>
      </c>
      <c r="C6061" s="988" t="s">
        <v>164</v>
      </c>
      <c r="D6061" s="988">
        <v>1.0</v>
      </c>
      <c r="E6061" s="988">
        <v>0.0</v>
      </c>
    </row>
    <row r="6062">
      <c r="A6062" s="988" t="s">
        <v>5620</v>
      </c>
      <c r="B6062" s="988">
        <v>2.0250908E7</v>
      </c>
      <c r="C6062" s="988" t="s">
        <v>164</v>
      </c>
      <c r="D6062" s="988">
        <v>1.0</v>
      </c>
      <c r="E6062" s="988">
        <v>0.0</v>
      </c>
    </row>
    <row r="6063">
      <c r="A6063" s="988" t="s">
        <v>5620</v>
      </c>
      <c r="B6063" s="988">
        <v>2.0250909E7</v>
      </c>
      <c r="C6063" s="988" t="s">
        <v>5155</v>
      </c>
      <c r="D6063" s="988">
        <v>1.0</v>
      </c>
      <c r="E6063" s="988">
        <v>0.0</v>
      </c>
    </row>
    <row r="6064">
      <c r="A6064" s="988" t="s">
        <v>5620</v>
      </c>
      <c r="B6064" s="988">
        <v>2.0250909E7</v>
      </c>
      <c r="C6064" s="988" t="s">
        <v>164</v>
      </c>
      <c r="D6064" s="988">
        <v>1.0</v>
      </c>
      <c r="E6064" s="988">
        <v>0.0</v>
      </c>
    </row>
    <row r="6065">
      <c r="A6065" s="988" t="s">
        <v>5622</v>
      </c>
      <c r="B6065" s="988">
        <v>2.0250516E7</v>
      </c>
      <c r="C6065" s="988" t="s">
        <v>5286</v>
      </c>
      <c r="D6065" s="988">
        <v>1.0</v>
      </c>
      <c r="E6065" s="988">
        <v>0.0</v>
      </c>
    </row>
    <row r="6066">
      <c r="A6066" s="988" t="s">
        <v>5622</v>
      </c>
      <c r="B6066" s="988">
        <v>2.0250516E7</v>
      </c>
      <c r="C6066" s="988" t="s">
        <v>164</v>
      </c>
      <c r="D6066" s="988">
        <v>1.0</v>
      </c>
      <c r="E6066" s="988">
        <v>0.0</v>
      </c>
    </row>
    <row r="6067">
      <c r="A6067" s="988" t="s">
        <v>5623</v>
      </c>
      <c r="B6067" s="988">
        <v>2.025011E7</v>
      </c>
      <c r="C6067" s="1063" t="s">
        <v>5216</v>
      </c>
      <c r="D6067" s="988">
        <v>1.0</v>
      </c>
      <c r="E6067" s="988">
        <v>0.0</v>
      </c>
    </row>
    <row r="6068">
      <c r="A6068" s="988" t="s">
        <v>5623</v>
      </c>
      <c r="B6068" s="988">
        <v>2.0250129E7</v>
      </c>
      <c r="C6068" s="988" t="s">
        <v>164</v>
      </c>
      <c r="D6068" s="988">
        <v>1.0</v>
      </c>
      <c r="E6068" s="988">
        <v>0.0</v>
      </c>
    </row>
    <row r="6069">
      <c r="A6069" s="988" t="s">
        <v>5623</v>
      </c>
      <c r="B6069" s="988">
        <v>2.0250303E7</v>
      </c>
      <c r="C6069" s="988" t="s">
        <v>164</v>
      </c>
      <c r="D6069" s="988">
        <v>1.0</v>
      </c>
      <c r="E6069" s="988">
        <v>0.0</v>
      </c>
    </row>
    <row r="6070">
      <c r="A6070" s="988" t="s">
        <v>5623</v>
      </c>
      <c r="B6070" s="988">
        <v>2.0250401E7</v>
      </c>
      <c r="C6070" s="988" t="s">
        <v>5194</v>
      </c>
      <c r="D6070" s="988">
        <v>1.0</v>
      </c>
      <c r="E6070" s="988">
        <v>0.0</v>
      </c>
    </row>
    <row r="6071">
      <c r="A6071" s="988" t="s">
        <v>5623</v>
      </c>
      <c r="B6071" s="988">
        <v>2.0250416E7</v>
      </c>
      <c r="C6071" s="988" t="s">
        <v>5286</v>
      </c>
      <c r="D6071" s="988">
        <v>1.0</v>
      </c>
      <c r="E6071" s="988">
        <v>1.0</v>
      </c>
    </row>
    <row r="6072">
      <c r="A6072" s="988" t="s">
        <v>5623</v>
      </c>
      <c r="B6072" s="988">
        <v>2.0250422E7</v>
      </c>
      <c r="C6072" s="988" t="s">
        <v>5286</v>
      </c>
      <c r="D6072" s="988">
        <v>1.0</v>
      </c>
      <c r="E6072" s="988">
        <v>0.0</v>
      </c>
    </row>
    <row r="6073">
      <c r="A6073" s="988" t="s">
        <v>5623</v>
      </c>
      <c r="B6073" s="988">
        <v>2.0250522E7</v>
      </c>
      <c r="C6073" s="988" t="s">
        <v>5286</v>
      </c>
      <c r="D6073" s="988">
        <v>1.0</v>
      </c>
      <c r="E6073" s="988">
        <v>0.0</v>
      </c>
    </row>
    <row r="6074">
      <c r="A6074" s="988" t="s">
        <v>5623</v>
      </c>
      <c r="B6074" s="988">
        <v>2.0250527E7</v>
      </c>
      <c r="C6074" s="988" t="s">
        <v>5286</v>
      </c>
      <c r="D6074" s="988">
        <v>1.0</v>
      </c>
      <c r="E6074" s="988">
        <v>0.0</v>
      </c>
    </row>
    <row r="6075">
      <c r="A6075" s="988" t="s">
        <v>5623</v>
      </c>
      <c r="B6075" s="988">
        <v>2.0250609E7</v>
      </c>
      <c r="C6075" s="988" t="s">
        <v>164</v>
      </c>
      <c r="D6075" s="988">
        <v>1.0</v>
      </c>
      <c r="E6075" s="988">
        <v>0.0</v>
      </c>
    </row>
    <row r="6076">
      <c r="A6076" s="988" t="s">
        <v>5623</v>
      </c>
      <c r="B6076" s="988">
        <v>2.0250617E7</v>
      </c>
      <c r="C6076" s="988" t="s">
        <v>5286</v>
      </c>
      <c r="D6076" s="988">
        <v>1.0</v>
      </c>
      <c r="E6076" s="988">
        <v>0.0</v>
      </c>
    </row>
    <row r="6077">
      <c r="A6077" s="988" t="s">
        <v>5623</v>
      </c>
      <c r="B6077" s="988">
        <v>2.0250619E7</v>
      </c>
      <c r="C6077" s="988" t="s">
        <v>5286</v>
      </c>
      <c r="D6077" s="988">
        <v>1.0</v>
      </c>
      <c r="E6077" s="988">
        <v>0.0</v>
      </c>
    </row>
    <row r="6078">
      <c r="A6078" s="988" t="s">
        <v>5623</v>
      </c>
      <c r="B6078" s="988">
        <v>2.0250623E7</v>
      </c>
      <c r="C6078" s="988" t="s">
        <v>5286</v>
      </c>
      <c r="D6078" s="988">
        <v>1.0</v>
      </c>
      <c r="E6078" s="988">
        <v>0.0</v>
      </c>
    </row>
    <row r="6079">
      <c r="A6079" s="988" t="s">
        <v>5623</v>
      </c>
      <c r="B6079" s="988">
        <v>2.0250624E7</v>
      </c>
      <c r="C6079" s="988" t="s">
        <v>5286</v>
      </c>
      <c r="D6079" s="988">
        <v>1.0</v>
      </c>
      <c r="E6079" s="988">
        <v>0.0</v>
      </c>
    </row>
    <row r="6080">
      <c r="A6080" s="988" t="s">
        <v>5623</v>
      </c>
      <c r="B6080" s="988">
        <v>2.0250625E7</v>
      </c>
      <c r="C6080" s="988" t="s">
        <v>5286</v>
      </c>
      <c r="D6080" s="988">
        <v>1.0</v>
      </c>
      <c r="E6080" s="988">
        <v>0.0</v>
      </c>
    </row>
    <row r="6081">
      <c r="A6081" s="988" t="s">
        <v>5623</v>
      </c>
      <c r="B6081" s="988">
        <v>2.0250626E7</v>
      </c>
      <c r="C6081" s="988" t="s">
        <v>5155</v>
      </c>
      <c r="D6081" s="988">
        <v>1.0</v>
      </c>
      <c r="E6081" s="988">
        <v>0.0</v>
      </c>
    </row>
    <row r="6082">
      <c r="A6082" s="988" t="s">
        <v>5623</v>
      </c>
      <c r="B6082" s="988">
        <v>2.025063E7</v>
      </c>
      <c r="C6082" s="988" t="s">
        <v>5286</v>
      </c>
      <c r="D6082" s="988">
        <v>1.0</v>
      </c>
      <c r="E6082" s="988">
        <v>0.0</v>
      </c>
    </row>
    <row r="6083">
      <c r="A6083" s="988" t="s">
        <v>5623</v>
      </c>
      <c r="B6083" s="988">
        <v>2.0250701E7</v>
      </c>
      <c r="C6083" s="988" t="s">
        <v>5286</v>
      </c>
      <c r="D6083" s="988">
        <v>1.0</v>
      </c>
      <c r="E6083" s="988">
        <v>0.0</v>
      </c>
    </row>
    <row r="6084">
      <c r="A6084" s="988" t="s">
        <v>5623</v>
      </c>
      <c r="B6084" s="988">
        <v>2.0250703E7</v>
      </c>
      <c r="C6084" s="988" t="s">
        <v>5286</v>
      </c>
      <c r="D6084" s="988">
        <v>1.0</v>
      </c>
      <c r="E6084" s="988">
        <v>0.0</v>
      </c>
    </row>
    <row r="6085">
      <c r="A6085" s="988" t="s">
        <v>5623</v>
      </c>
      <c r="B6085" s="988">
        <v>2.0250708E7</v>
      </c>
      <c r="C6085" s="988" t="s">
        <v>5218</v>
      </c>
      <c r="D6085" s="988">
        <v>1.0</v>
      </c>
      <c r="E6085" s="988">
        <v>0.0</v>
      </c>
    </row>
    <row r="6086">
      <c r="A6086" s="988" t="s">
        <v>5623</v>
      </c>
      <c r="B6086" s="988">
        <v>2.0250711E7</v>
      </c>
      <c r="C6086" s="988" t="s">
        <v>5286</v>
      </c>
      <c r="D6086" s="988">
        <v>1.0</v>
      </c>
      <c r="E6086" s="988">
        <v>0.0</v>
      </c>
    </row>
    <row r="6087">
      <c r="A6087" s="988" t="s">
        <v>5623</v>
      </c>
      <c r="B6087" s="988">
        <v>2.0250724E7</v>
      </c>
      <c r="C6087" s="988" t="s">
        <v>5286</v>
      </c>
      <c r="D6087" s="988">
        <v>1.0</v>
      </c>
      <c r="E6087" s="988">
        <v>0.0</v>
      </c>
    </row>
    <row r="6088">
      <c r="A6088" s="988" t="s">
        <v>5623</v>
      </c>
      <c r="B6088" s="988">
        <v>2.0250725E7</v>
      </c>
      <c r="C6088" s="988" t="s">
        <v>5286</v>
      </c>
      <c r="D6088" s="988">
        <v>1.0</v>
      </c>
      <c r="E6088" s="988">
        <v>0.0</v>
      </c>
    </row>
    <row r="6089">
      <c r="A6089" s="988" t="s">
        <v>5623</v>
      </c>
      <c r="B6089" s="988">
        <v>2.0250729E7</v>
      </c>
      <c r="C6089" s="988" t="s">
        <v>5286</v>
      </c>
      <c r="D6089" s="988">
        <v>1.0</v>
      </c>
      <c r="E6089" s="988">
        <v>0.0</v>
      </c>
    </row>
    <row r="6090">
      <c r="A6090" s="988" t="s">
        <v>5623</v>
      </c>
      <c r="B6090" s="988">
        <v>2.0250801E7</v>
      </c>
      <c r="C6090" s="988" t="s">
        <v>5286</v>
      </c>
      <c r="D6090" s="988">
        <v>1.0</v>
      </c>
      <c r="E6090" s="988">
        <v>0.0</v>
      </c>
    </row>
    <row r="6091">
      <c r="A6091" s="988" t="s">
        <v>5623</v>
      </c>
      <c r="B6091" s="988">
        <v>2.0250801E7</v>
      </c>
      <c r="C6091" s="988" t="s">
        <v>5218</v>
      </c>
      <c r="D6091" s="988">
        <v>1.0</v>
      </c>
      <c r="E6091" s="988">
        <v>0.0</v>
      </c>
    </row>
    <row r="6092">
      <c r="A6092" s="988" t="s">
        <v>5623</v>
      </c>
      <c r="B6092" s="988">
        <v>2.0250804E7</v>
      </c>
      <c r="C6092" s="988" t="s">
        <v>5286</v>
      </c>
      <c r="D6092" s="988">
        <v>1.0</v>
      </c>
      <c r="E6092" s="988">
        <v>0.0</v>
      </c>
    </row>
    <row r="6093">
      <c r="A6093" s="988" t="s">
        <v>5623</v>
      </c>
      <c r="B6093" s="988">
        <v>2.0250804E7</v>
      </c>
      <c r="C6093" s="1063" t="s">
        <v>5166</v>
      </c>
      <c r="D6093" s="988">
        <v>1.0</v>
      </c>
      <c r="E6093" s="988">
        <v>0.0</v>
      </c>
    </row>
    <row r="6094">
      <c r="A6094" s="988" t="s">
        <v>5623</v>
      </c>
      <c r="B6094" s="988">
        <v>2.0250805E7</v>
      </c>
      <c r="C6094" s="988" t="s">
        <v>164</v>
      </c>
      <c r="D6094" s="988">
        <v>1.0</v>
      </c>
      <c r="E6094" s="988">
        <v>0.0</v>
      </c>
    </row>
    <row r="6095">
      <c r="A6095" s="988" t="s">
        <v>5623</v>
      </c>
      <c r="B6095" s="988">
        <v>2.0250807E7</v>
      </c>
      <c r="C6095" s="988" t="s">
        <v>5286</v>
      </c>
      <c r="D6095" s="988">
        <v>1.0</v>
      </c>
      <c r="E6095" s="988">
        <v>0.0</v>
      </c>
    </row>
    <row r="6096">
      <c r="A6096" s="988" t="s">
        <v>5623</v>
      </c>
      <c r="B6096" s="988">
        <v>2.0250811E7</v>
      </c>
      <c r="C6096" s="988" t="s">
        <v>5286</v>
      </c>
      <c r="D6096" s="988">
        <v>1.0</v>
      </c>
      <c r="E6096" s="988">
        <v>0.0</v>
      </c>
    </row>
    <row r="6097">
      <c r="A6097" s="988" t="s">
        <v>5623</v>
      </c>
      <c r="B6097" s="988">
        <v>2.0250818E7</v>
      </c>
      <c r="C6097" s="988" t="s">
        <v>5155</v>
      </c>
      <c r="D6097" s="988">
        <v>1.0</v>
      </c>
      <c r="E6097" s="988">
        <v>0.0</v>
      </c>
    </row>
    <row r="6098">
      <c r="A6098" s="988" t="s">
        <v>5623</v>
      </c>
      <c r="B6098" s="988">
        <v>2.0250819E7</v>
      </c>
      <c r="C6098" s="988" t="s">
        <v>5286</v>
      </c>
      <c r="D6098" s="988">
        <v>1.0</v>
      </c>
      <c r="E6098" s="988">
        <v>0.0</v>
      </c>
    </row>
    <row r="6099">
      <c r="A6099" s="988" t="s">
        <v>5623</v>
      </c>
      <c r="B6099" s="988">
        <v>2.025082E7</v>
      </c>
      <c r="C6099" s="988" t="s">
        <v>5286</v>
      </c>
      <c r="D6099" s="988">
        <v>1.0</v>
      </c>
      <c r="E6099" s="988">
        <v>0.0</v>
      </c>
    </row>
    <row r="6100">
      <c r="A6100" s="988" t="s">
        <v>5623</v>
      </c>
      <c r="B6100" s="988">
        <v>2.025082E7</v>
      </c>
      <c r="C6100" s="988" t="s">
        <v>164</v>
      </c>
      <c r="D6100" s="988">
        <v>1.0</v>
      </c>
      <c r="E6100" s="988">
        <v>0.0</v>
      </c>
    </row>
    <row r="6101">
      <c r="A6101" s="988" t="s">
        <v>5623</v>
      </c>
      <c r="B6101" s="988">
        <v>2.0250821E7</v>
      </c>
      <c r="C6101" s="988" t="s">
        <v>5194</v>
      </c>
      <c r="D6101" s="988">
        <v>1.0</v>
      </c>
      <c r="E6101" s="988">
        <v>0.0</v>
      </c>
    </row>
    <row r="6102">
      <c r="A6102" s="988" t="s">
        <v>5623</v>
      </c>
      <c r="B6102" s="988">
        <v>2.0250822E7</v>
      </c>
      <c r="C6102" s="988" t="s">
        <v>5286</v>
      </c>
      <c r="D6102" s="988">
        <v>1.0</v>
      </c>
      <c r="E6102" s="988">
        <v>0.0</v>
      </c>
    </row>
    <row r="6103">
      <c r="A6103" s="988" t="s">
        <v>5623</v>
      </c>
      <c r="B6103" s="988">
        <v>2.0250825E7</v>
      </c>
      <c r="C6103" s="988" t="s">
        <v>5286</v>
      </c>
      <c r="D6103" s="988">
        <v>1.0</v>
      </c>
      <c r="E6103" s="988">
        <v>0.0</v>
      </c>
    </row>
    <row r="6104">
      <c r="A6104" s="988" t="s">
        <v>5623</v>
      </c>
      <c r="B6104" s="988">
        <v>2.0250825E7</v>
      </c>
      <c r="C6104" s="1063" t="s">
        <v>5137</v>
      </c>
      <c r="D6104" s="988">
        <v>1.0</v>
      </c>
      <c r="E6104" s="988">
        <v>0.0</v>
      </c>
    </row>
    <row r="6105">
      <c r="A6105" s="988" t="s">
        <v>5623</v>
      </c>
      <c r="B6105" s="988">
        <v>2.0250826E7</v>
      </c>
      <c r="C6105" s="988" t="s">
        <v>5286</v>
      </c>
      <c r="D6105" s="988">
        <v>1.0</v>
      </c>
      <c r="E6105" s="988">
        <v>0.0</v>
      </c>
    </row>
    <row r="6106">
      <c r="A6106" s="988" t="s">
        <v>5623</v>
      </c>
      <c r="B6106" s="988">
        <v>2.0250905E7</v>
      </c>
      <c r="C6106" s="988" t="s">
        <v>5286</v>
      </c>
      <c r="D6106" s="988">
        <v>1.0</v>
      </c>
      <c r="E6106" s="988">
        <v>0.0</v>
      </c>
    </row>
    <row r="6107">
      <c r="A6107" s="988" t="s">
        <v>5623</v>
      </c>
      <c r="B6107" s="988">
        <v>2.0250908E7</v>
      </c>
      <c r="C6107" s="988" t="s">
        <v>5286</v>
      </c>
      <c r="D6107" s="988">
        <v>1.0</v>
      </c>
      <c r="E6107" s="988">
        <v>0.0</v>
      </c>
    </row>
    <row r="6108">
      <c r="A6108" s="988" t="s">
        <v>5623</v>
      </c>
      <c r="B6108" s="988">
        <v>2.0250909E7</v>
      </c>
      <c r="C6108" s="988" t="s">
        <v>164</v>
      </c>
      <c r="D6108" s="988">
        <v>1.0</v>
      </c>
      <c r="E6108" s="988">
        <v>0.0</v>
      </c>
    </row>
    <row r="6109">
      <c r="A6109" s="988" t="s">
        <v>5624</v>
      </c>
      <c r="B6109" s="988">
        <v>2.0250116E7</v>
      </c>
      <c r="C6109" s="988" t="s">
        <v>5286</v>
      </c>
      <c r="D6109" s="988">
        <v>1.0</v>
      </c>
      <c r="E6109" s="988">
        <v>1.0</v>
      </c>
    </row>
    <row r="6110">
      <c r="A6110" s="988" t="s">
        <v>5625</v>
      </c>
      <c r="B6110" s="988">
        <v>2.0250113E7</v>
      </c>
      <c r="C6110" s="1063" t="s">
        <v>5202</v>
      </c>
      <c r="D6110" s="988">
        <v>1.0</v>
      </c>
      <c r="E6110" s="988">
        <v>0.0</v>
      </c>
    </row>
    <row r="6111">
      <c r="A6111" s="988" t="s">
        <v>5626</v>
      </c>
      <c r="B6111" s="988">
        <v>2.0250106E7</v>
      </c>
      <c r="C6111" s="988" t="s">
        <v>164</v>
      </c>
      <c r="D6111" s="988">
        <v>1.0</v>
      </c>
      <c r="E6111" s="988">
        <v>1.0</v>
      </c>
    </row>
    <row r="6112">
      <c r="A6112" s="988" t="s">
        <v>5627</v>
      </c>
      <c r="B6112" s="988">
        <v>2.0250106E7</v>
      </c>
      <c r="C6112" s="988" t="s">
        <v>5194</v>
      </c>
      <c r="D6112" s="988">
        <v>1.0</v>
      </c>
      <c r="E6112" s="988">
        <v>0.0</v>
      </c>
    </row>
    <row r="6113">
      <c r="A6113" s="988" t="s">
        <v>5628</v>
      </c>
      <c r="B6113" s="988">
        <v>2.0250113E7</v>
      </c>
      <c r="C6113" s="988" t="s">
        <v>5286</v>
      </c>
      <c r="D6113" s="988">
        <v>1.0</v>
      </c>
      <c r="E6113" s="988">
        <v>1.0</v>
      </c>
    </row>
    <row r="6114">
      <c r="A6114" s="988" t="s">
        <v>5628</v>
      </c>
      <c r="B6114" s="988">
        <v>2.0250121E7</v>
      </c>
      <c r="C6114" s="988" t="s">
        <v>5286</v>
      </c>
      <c r="D6114" s="988">
        <v>1.0</v>
      </c>
      <c r="E6114" s="988">
        <v>1.0</v>
      </c>
    </row>
    <row r="6115">
      <c r="A6115" s="988" t="s">
        <v>5628</v>
      </c>
      <c r="B6115" s="988">
        <v>2.0250124E7</v>
      </c>
      <c r="C6115" s="988" t="s">
        <v>164</v>
      </c>
      <c r="D6115" s="988">
        <v>1.0</v>
      </c>
      <c r="E6115" s="988">
        <v>0.0</v>
      </c>
    </row>
    <row r="6116">
      <c r="A6116" s="988" t="s">
        <v>5629</v>
      </c>
      <c r="B6116" s="988">
        <v>2.0250101E7</v>
      </c>
      <c r="C6116" s="988" t="s">
        <v>5286</v>
      </c>
      <c r="D6116" s="988">
        <v>1.0</v>
      </c>
      <c r="E6116" s="988">
        <v>5.0</v>
      </c>
    </row>
    <row r="6117">
      <c r="A6117" s="988" t="s">
        <v>5629</v>
      </c>
      <c r="B6117" s="988">
        <v>2.0250101E7</v>
      </c>
      <c r="C6117" s="988" t="s">
        <v>5194</v>
      </c>
      <c r="D6117" s="988">
        <v>1.0</v>
      </c>
      <c r="E6117" s="988">
        <v>1.0</v>
      </c>
    </row>
    <row r="6118">
      <c r="A6118" s="988" t="s">
        <v>5629</v>
      </c>
      <c r="B6118" s="988">
        <v>2.0250102E7</v>
      </c>
      <c r="C6118" s="1063" t="s">
        <v>5165</v>
      </c>
      <c r="D6118" s="988">
        <v>1.0</v>
      </c>
      <c r="E6118" s="988">
        <v>1.0</v>
      </c>
    </row>
    <row r="6119">
      <c r="A6119" s="988" t="s">
        <v>5629</v>
      </c>
      <c r="B6119" s="988">
        <v>2.0250102E7</v>
      </c>
      <c r="C6119" s="1063" t="s">
        <v>5146</v>
      </c>
      <c r="D6119" s="988">
        <v>1.0</v>
      </c>
      <c r="E6119" s="988">
        <v>1.0</v>
      </c>
    </row>
    <row r="6120">
      <c r="A6120" s="988" t="s">
        <v>5629</v>
      </c>
      <c r="B6120" s="988">
        <v>2.0250103E7</v>
      </c>
      <c r="C6120" s="1063" t="s">
        <v>5247</v>
      </c>
      <c r="D6120" s="988">
        <v>1.0</v>
      </c>
      <c r="E6120" s="988">
        <v>1.0</v>
      </c>
    </row>
    <row r="6121">
      <c r="A6121" s="988" t="s">
        <v>5629</v>
      </c>
      <c r="B6121" s="988">
        <v>2.0250104E7</v>
      </c>
      <c r="C6121" s="988" t="s">
        <v>5194</v>
      </c>
      <c r="D6121" s="988">
        <v>1.0</v>
      </c>
      <c r="E6121" s="988">
        <v>1.0</v>
      </c>
    </row>
    <row r="6122">
      <c r="A6122" s="988" t="s">
        <v>5629</v>
      </c>
      <c r="B6122" s="988">
        <v>2.0250105E7</v>
      </c>
      <c r="C6122" s="1063" t="s">
        <v>5166</v>
      </c>
      <c r="D6122" s="988">
        <v>1.0</v>
      </c>
      <c r="E6122" s="988">
        <v>0.0</v>
      </c>
    </row>
    <row r="6123">
      <c r="A6123" s="988" t="s">
        <v>5629</v>
      </c>
      <c r="B6123" s="988">
        <v>2.0250106E7</v>
      </c>
      <c r="C6123" s="988" t="s">
        <v>5194</v>
      </c>
      <c r="D6123" s="988">
        <v>1.0</v>
      </c>
      <c r="E6123" s="988">
        <v>2.0</v>
      </c>
    </row>
    <row r="6124">
      <c r="A6124" s="988" t="s">
        <v>5629</v>
      </c>
      <c r="B6124" s="988">
        <v>2.0250107E7</v>
      </c>
      <c r="C6124" s="1063" t="s">
        <v>5227</v>
      </c>
      <c r="D6124" s="988">
        <v>1.0</v>
      </c>
      <c r="E6124" s="988">
        <v>1.0</v>
      </c>
    </row>
    <row r="6125">
      <c r="A6125" s="988" t="s">
        <v>5629</v>
      </c>
      <c r="B6125" s="988">
        <v>2.0250109E7</v>
      </c>
      <c r="C6125" s="988" t="s">
        <v>5194</v>
      </c>
      <c r="D6125" s="988">
        <v>1.0</v>
      </c>
      <c r="E6125" s="988">
        <v>1.0</v>
      </c>
    </row>
    <row r="6126">
      <c r="A6126" s="988" t="s">
        <v>5629</v>
      </c>
      <c r="B6126" s="988">
        <v>2.025011E7</v>
      </c>
      <c r="C6126" s="988" t="s">
        <v>5286</v>
      </c>
      <c r="D6126" s="988">
        <v>1.0</v>
      </c>
      <c r="E6126" s="988">
        <v>10.0</v>
      </c>
    </row>
    <row r="6127">
      <c r="A6127" s="988" t="s">
        <v>5629</v>
      </c>
      <c r="B6127" s="988">
        <v>2.025011E7</v>
      </c>
      <c r="C6127" s="988" t="s">
        <v>5194</v>
      </c>
      <c r="D6127" s="988">
        <v>1.0</v>
      </c>
      <c r="E6127" s="988">
        <v>1.0</v>
      </c>
    </row>
    <row r="6128">
      <c r="A6128" s="988" t="s">
        <v>5629</v>
      </c>
      <c r="B6128" s="988">
        <v>2.025011E7</v>
      </c>
      <c r="C6128" s="988" t="s">
        <v>5180</v>
      </c>
      <c r="D6128" s="988">
        <v>1.0</v>
      </c>
      <c r="E6128" s="988">
        <v>1.0</v>
      </c>
    </row>
    <row r="6129">
      <c r="A6129" s="988" t="s">
        <v>5629</v>
      </c>
      <c r="B6129" s="988">
        <v>2.0250112E7</v>
      </c>
      <c r="C6129" s="1063" t="s">
        <v>5216</v>
      </c>
      <c r="D6129" s="988">
        <v>1.0</v>
      </c>
      <c r="E6129" s="988">
        <v>0.0</v>
      </c>
    </row>
    <row r="6130">
      <c r="A6130" s="988" t="s">
        <v>5629</v>
      </c>
      <c r="B6130" s="988">
        <v>2.0250113E7</v>
      </c>
      <c r="C6130" s="988" t="s">
        <v>5194</v>
      </c>
      <c r="D6130" s="988">
        <v>1.0</v>
      </c>
      <c r="E6130" s="988">
        <v>1.0</v>
      </c>
    </row>
    <row r="6131">
      <c r="A6131" s="988" t="s">
        <v>5629</v>
      </c>
      <c r="B6131" s="988">
        <v>2.0250113E7</v>
      </c>
      <c r="C6131" s="1063" t="s">
        <v>5166</v>
      </c>
      <c r="D6131" s="988">
        <v>1.0</v>
      </c>
      <c r="E6131" s="988">
        <v>1.0</v>
      </c>
    </row>
    <row r="6132">
      <c r="A6132" s="988" t="s">
        <v>5629</v>
      </c>
      <c r="B6132" s="988">
        <v>2.0250114E7</v>
      </c>
      <c r="C6132" s="988" t="s">
        <v>5194</v>
      </c>
      <c r="D6132" s="988">
        <v>1.0</v>
      </c>
      <c r="E6132" s="988">
        <v>1.0</v>
      </c>
    </row>
    <row r="6133">
      <c r="A6133" s="988" t="s">
        <v>5629</v>
      </c>
      <c r="B6133" s="988">
        <v>2.0250115E7</v>
      </c>
      <c r="C6133" s="1063" t="s">
        <v>5458</v>
      </c>
      <c r="D6133" s="988">
        <v>1.0</v>
      </c>
      <c r="E6133" s="988">
        <v>1.0</v>
      </c>
    </row>
    <row r="6134">
      <c r="A6134" s="988" t="s">
        <v>5629</v>
      </c>
      <c r="B6134" s="988">
        <v>2.0250115E7</v>
      </c>
      <c r="C6134" s="1063" t="s">
        <v>5229</v>
      </c>
      <c r="D6134" s="988">
        <v>1.0</v>
      </c>
      <c r="E6134" s="988">
        <v>1.0</v>
      </c>
    </row>
    <row r="6135">
      <c r="A6135" s="988" t="s">
        <v>5629</v>
      </c>
      <c r="B6135" s="988">
        <v>2.0250116E7</v>
      </c>
      <c r="C6135" s="988" t="s">
        <v>5194</v>
      </c>
      <c r="D6135" s="988">
        <v>1.0</v>
      </c>
      <c r="E6135" s="988">
        <v>1.0</v>
      </c>
    </row>
    <row r="6136">
      <c r="A6136" s="988" t="s">
        <v>5629</v>
      </c>
      <c r="B6136" s="988">
        <v>2.0250116E7</v>
      </c>
      <c r="C6136" s="1063" t="s">
        <v>5166</v>
      </c>
      <c r="D6136" s="988">
        <v>1.0</v>
      </c>
      <c r="E6136" s="988">
        <v>1.0</v>
      </c>
    </row>
    <row r="6137">
      <c r="A6137" s="988" t="s">
        <v>5629</v>
      </c>
      <c r="B6137" s="988">
        <v>2.0250117E7</v>
      </c>
      <c r="C6137" s="988" t="s">
        <v>164</v>
      </c>
      <c r="D6137" s="988">
        <v>1.0</v>
      </c>
      <c r="E6137" s="988">
        <v>3.0</v>
      </c>
    </row>
    <row r="6138">
      <c r="A6138" s="988" t="s">
        <v>5629</v>
      </c>
      <c r="B6138" s="988">
        <v>2.0250117E7</v>
      </c>
      <c r="C6138" s="1063" t="s">
        <v>5630</v>
      </c>
      <c r="D6138" s="988">
        <v>1.0</v>
      </c>
      <c r="E6138" s="988">
        <v>1.0</v>
      </c>
    </row>
    <row r="6139">
      <c r="A6139" s="988" t="s">
        <v>5629</v>
      </c>
      <c r="B6139" s="988">
        <v>2.0250117E7</v>
      </c>
      <c r="C6139" s="988" t="s">
        <v>5206</v>
      </c>
      <c r="D6139" s="988">
        <v>1.0</v>
      </c>
      <c r="E6139" s="988">
        <v>1.0</v>
      </c>
    </row>
    <row r="6140">
      <c r="A6140" s="988" t="s">
        <v>5629</v>
      </c>
      <c r="B6140" s="988">
        <v>2.0250118E7</v>
      </c>
      <c r="C6140" s="1063" t="s">
        <v>5166</v>
      </c>
      <c r="D6140" s="988">
        <v>1.0</v>
      </c>
      <c r="E6140" s="988">
        <v>1.0</v>
      </c>
    </row>
    <row r="6141">
      <c r="A6141" s="988" t="s">
        <v>5629</v>
      </c>
      <c r="B6141" s="988">
        <v>2.0250119E7</v>
      </c>
      <c r="C6141" s="988" t="s">
        <v>5155</v>
      </c>
      <c r="D6141" s="988">
        <v>1.0</v>
      </c>
      <c r="E6141" s="988">
        <v>1.0</v>
      </c>
    </row>
    <row r="6142">
      <c r="A6142" s="988" t="s">
        <v>5629</v>
      </c>
      <c r="B6142" s="988">
        <v>2.025012E7</v>
      </c>
      <c r="C6142" s="988" t="s">
        <v>5194</v>
      </c>
      <c r="D6142" s="988">
        <v>1.0</v>
      </c>
      <c r="E6142" s="988">
        <v>1.0</v>
      </c>
    </row>
    <row r="6143">
      <c r="A6143" s="988" t="s">
        <v>5629</v>
      </c>
      <c r="B6143" s="988">
        <v>2.0250121E7</v>
      </c>
      <c r="C6143" s="988" t="s">
        <v>5194</v>
      </c>
      <c r="D6143" s="988">
        <v>1.0</v>
      </c>
      <c r="E6143" s="988">
        <v>2.0</v>
      </c>
    </row>
    <row r="6144">
      <c r="A6144" s="988" t="s">
        <v>5629</v>
      </c>
      <c r="B6144" s="988">
        <v>2.0250121E7</v>
      </c>
      <c r="C6144" s="1063" t="s">
        <v>5216</v>
      </c>
      <c r="D6144" s="988">
        <v>1.0</v>
      </c>
      <c r="E6144" s="988">
        <v>1.0</v>
      </c>
    </row>
    <row r="6145">
      <c r="A6145" s="988" t="s">
        <v>5629</v>
      </c>
      <c r="B6145" s="988">
        <v>2.0250121E7</v>
      </c>
      <c r="C6145" s="1063" t="s">
        <v>5251</v>
      </c>
      <c r="D6145" s="988">
        <v>1.0</v>
      </c>
      <c r="E6145" s="988">
        <v>0.0</v>
      </c>
    </row>
    <row r="6146">
      <c r="A6146" s="988" t="s">
        <v>5629</v>
      </c>
      <c r="B6146" s="988">
        <v>2.0250122E7</v>
      </c>
      <c r="C6146" s="1063" t="s">
        <v>5204</v>
      </c>
      <c r="D6146" s="988">
        <v>1.0</v>
      </c>
      <c r="E6146" s="988">
        <v>1.0</v>
      </c>
    </row>
    <row r="6147">
      <c r="A6147" s="988" t="s">
        <v>5629</v>
      </c>
      <c r="B6147" s="988">
        <v>2.0250122E7</v>
      </c>
      <c r="C6147" s="1063" t="s">
        <v>5166</v>
      </c>
      <c r="D6147" s="988">
        <v>1.0</v>
      </c>
      <c r="E6147" s="988">
        <v>1.0</v>
      </c>
    </row>
    <row r="6148">
      <c r="A6148" s="988" t="s">
        <v>5629</v>
      </c>
      <c r="B6148" s="988">
        <v>2.0250123E7</v>
      </c>
      <c r="C6148" s="1063" t="s">
        <v>5265</v>
      </c>
      <c r="D6148" s="988">
        <v>1.0</v>
      </c>
      <c r="E6148" s="988">
        <v>1.0</v>
      </c>
    </row>
    <row r="6149">
      <c r="A6149" s="988" t="s">
        <v>5629</v>
      </c>
      <c r="B6149" s="988">
        <v>2.0250123E7</v>
      </c>
      <c r="C6149" s="1063" t="s">
        <v>5166</v>
      </c>
      <c r="D6149" s="988">
        <v>1.0</v>
      </c>
      <c r="E6149" s="988">
        <v>1.0</v>
      </c>
    </row>
    <row r="6150">
      <c r="A6150" s="988" t="s">
        <v>5629</v>
      </c>
      <c r="B6150" s="988">
        <v>2.0250123E7</v>
      </c>
      <c r="C6150" s="1063" t="s">
        <v>5369</v>
      </c>
      <c r="D6150" s="988">
        <v>1.0</v>
      </c>
      <c r="E6150" s="988">
        <v>1.0</v>
      </c>
    </row>
    <row r="6151">
      <c r="A6151" s="988" t="s">
        <v>5629</v>
      </c>
      <c r="B6151" s="988">
        <v>2.0250123E7</v>
      </c>
      <c r="C6151" s="988" t="s">
        <v>5185</v>
      </c>
      <c r="D6151" s="988">
        <v>1.0</v>
      </c>
      <c r="E6151" s="988">
        <v>1.0</v>
      </c>
    </row>
    <row r="6152">
      <c r="A6152" s="988" t="s">
        <v>5629</v>
      </c>
      <c r="B6152" s="988">
        <v>2.0250124E7</v>
      </c>
      <c r="C6152" s="988" t="s">
        <v>164</v>
      </c>
      <c r="D6152" s="988">
        <v>1.0</v>
      </c>
      <c r="E6152" s="988">
        <v>4.0</v>
      </c>
    </row>
    <row r="6153">
      <c r="A6153" s="988" t="s">
        <v>5629</v>
      </c>
      <c r="B6153" s="988">
        <v>2.0250124E7</v>
      </c>
      <c r="C6153" s="1063" t="s">
        <v>5187</v>
      </c>
      <c r="D6153" s="988">
        <v>1.0</v>
      </c>
      <c r="E6153" s="988">
        <v>1.0</v>
      </c>
    </row>
    <row r="6154">
      <c r="A6154" s="988" t="s">
        <v>5629</v>
      </c>
      <c r="B6154" s="988">
        <v>2.0250124E7</v>
      </c>
      <c r="C6154" s="1063" t="s">
        <v>5222</v>
      </c>
      <c r="D6154" s="988">
        <v>1.0</v>
      </c>
      <c r="E6154" s="988">
        <v>1.0</v>
      </c>
    </row>
    <row r="6155">
      <c r="A6155" s="988" t="s">
        <v>5629</v>
      </c>
      <c r="B6155" s="988">
        <v>2.0250124E7</v>
      </c>
      <c r="C6155" s="1063" t="s">
        <v>5261</v>
      </c>
      <c r="D6155" s="988">
        <v>1.0</v>
      </c>
      <c r="E6155" s="988">
        <v>1.0</v>
      </c>
    </row>
    <row r="6156">
      <c r="A6156" s="988" t="s">
        <v>5629</v>
      </c>
      <c r="B6156" s="988">
        <v>2.0250124E7</v>
      </c>
      <c r="C6156" s="1063" t="s">
        <v>5178</v>
      </c>
      <c r="D6156" s="988">
        <v>1.0</v>
      </c>
      <c r="E6156" s="988">
        <v>1.0</v>
      </c>
    </row>
    <row r="6157">
      <c r="A6157" s="988" t="s">
        <v>5629</v>
      </c>
      <c r="B6157" s="988">
        <v>2.0250125E7</v>
      </c>
      <c r="C6157" s="1063" t="s">
        <v>5178</v>
      </c>
      <c r="D6157" s="988">
        <v>1.0</v>
      </c>
      <c r="E6157" s="988">
        <v>0.0</v>
      </c>
    </row>
    <row r="6158">
      <c r="A6158" s="988" t="s">
        <v>5629</v>
      </c>
      <c r="B6158" s="988">
        <v>2.0250127E7</v>
      </c>
      <c r="C6158" s="988" t="s">
        <v>5194</v>
      </c>
      <c r="D6158" s="988">
        <v>1.0</v>
      </c>
      <c r="E6158" s="988">
        <v>4.0</v>
      </c>
    </row>
    <row r="6159">
      <c r="A6159" s="988" t="s">
        <v>5629</v>
      </c>
      <c r="B6159" s="988">
        <v>2.0250127E7</v>
      </c>
      <c r="C6159" s="1063" t="s">
        <v>5146</v>
      </c>
      <c r="D6159" s="988">
        <v>1.0</v>
      </c>
      <c r="E6159" s="988">
        <v>1.0</v>
      </c>
    </row>
    <row r="6160">
      <c r="A6160" s="988" t="s">
        <v>5629</v>
      </c>
      <c r="B6160" s="988">
        <v>2.0250128E7</v>
      </c>
      <c r="C6160" s="1063" t="s">
        <v>5631</v>
      </c>
      <c r="D6160" s="988">
        <v>1.0</v>
      </c>
      <c r="E6160" s="988">
        <v>1.0</v>
      </c>
    </row>
    <row r="6161">
      <c r="A6161" s="988" t="s">
        <v>5629</v>
      </c>
      <c r="B6161" s="988">
        <v>2.0250128E7</v>
      </c>
      <c r="C6161" s="1063" t="s">
        <v>5153</v>
      </c>
      <c r="D6161" s="988">
        <v>1.0</v>
      </c>
      <c r="E6161" s="988">
        <v>1.0</v>
      </c>
    </row>
    <row r="6162">
      <c r="A6162" s="988" t="s">
        <v>5629</v>
      </c>
      <c r="B6162" s="988">
        <v>2.025013E7</v>
      </c>
      <c r="C6162" s="988" t="s">
        <v>5147</v>
      </c>
      <c r="D6162" s="988">
        <v>1.0</v>
      </c>
      <c r="E6162" s="988">
        <v>1.0</v>
      </c>
    </row>
    <row r="6163">
      <c r="A6163" s="988" t="s">
        <v>5629</v>
      </c>
      <c r="B6163" s="988">
        <v>2.025013E7</v>
      </c>
      <c r="C6163" s="988" t="s">
        <v>5218</v>
      </c>
      <c r="D6163" s="988">
        <v>1.0</v>
      </c>
      <c r="E6163" s="988">
        <v>2.0</v>
      </c>
    </row>
    <row r="6164">
      <c r="A6164" s="988" t="s">
        <v>5629</v>
      </c>
      <c r="B6164" s="988">
        <v>2.0250131E7</v>
      </c>
      <c r="C6164" s="988" t="s">
        <v>5218</v>
      </c>
      <c r="D6164" s="988">
        <v>1.0</v>
      </c>
      <c r="E6164" s="988">
        <v>0.0</v>
      </c>
    </row>
    <row r="6165">
      <c r="A6165" s="988" t="s">
        <v>5629</v>
      </c>
      <c r="B6165" s="988">
        <v>2.0250207E7</v>
      </c>
      <c r="C6165" s="988" t="s">
        <v>5286</v>
      </c>
      <c r="D6165" s="988">
        <v>1.0</v>
      </c>
      <c r="E6165" s="988">
        <v>0.0</v>
      </c>
    </row>
    <row r="6166">
      <c r="A6166" s="988" t="s">
        <v>5629</v>
      </c>
      <c r="B6166" s="988">
        <v>2.0250214E7</v>
      </c>
      <c r="C6166" s="988" t="s">
        <v>5286</v>
      </c>
      <c r="D6166" s="988">
        <v>1.0</v>
      </c>
      <c r="E6166" s="988">
        <v>0.0</v>
      </c>
    </row>
    <row r="6167">
      <c r="A6167" s="988" t="s">
        <v>5629</v>
      </c>
      <c r="B6167" s="988">
        <v>2.0250306E7</v>
      </c>
      <c r="C6167" s="988" t="s">
        <v>164</v>
      </c>
      <c r="D6167" s="988">
        <v>1.0</v>
      </c>
      <c r="E6167" s="988">
        <v>0.0</v>
      </c>
    </row>
    <row r="6168">
      <c r="A6168" s="988" t="s">
        <v>5629</v>
      </c>
      <c r="B6168" s="988">
        <v>2.0250319E7</v>
      </c>
      <c r="C6168" s="988" t="s">
        <v>5286</v>
      </c>
      <c r="D6168" s="988">
        <v>1.0</v>
      </c>
      <c r="E6168" s="988">
        <v>0.0</v>
      </c>
    </row>
    <row r="6169">
      <c r="A6169" s="988" t="s">
        <v>5629</v>
      </c>
      <c r="B6169" s="988">
        <v>2.025032E7</v>
      </c>
      <c r="C6169" s="988" t="s">
        <v>164</v>
      </c>
      <c r="D6169" s="988">
        <v>1.0</v>
      </c>
      <c r="E6169" s="988">
        <v>0.0</v>
      </c>
    </row>
    <row r="6170">
      <c r="A6170" s="988" t="s">
        <v>5629</v>
      </c>
      <c r="B6170" s="988">
        <v>2.0250328E7</v>
      </c>
      <c r="C6170" s="988" t="s">
        <v>5286</v>
      </c>
      <c r="D6170" s="988">
        <v>1.0</v>
      </c>
      <c r="E6170" s="988">
        <v>0.0</v>
      </c>
    </row>
    <row r="6171">
      <c r="A6171" s="988" t="s">
        <v>5629</v>
      </c>
      <c r="B6171" s="988">
        <v>2.0250402E7</v>
      </c>
      <c r="C6171" s="988" t="s">
        <v>5286</v>
      </c>
      <c r="D6171" s="988">
        <v>1.0</v>
      </c>
      <c r="E6171" s="988">
        <v>0.0</v>
      </c>
    </row>
    <row r="6172">
      <c r="A6172" s="988" t="s">
        <v>5629</v>
      </c>
      <c r="B6172" s="988">
        <v>2.0250411E7</v>
      </c>
      <c r="C6172" s="988" t="s">
        <v>164</v>
      </c>
      <c r="D6172" s="988">
        <v>1.0</v>
      </c>
      <c r="E6172" s="988">
        <v>0.0</v>
      </c>
    </row>
    <row r="6173">
      <c r="A6173" s="988" t="s">
        <v>5629</v>
      </c>
      <c r="B6173" s="988">
        <v>2.0250416E7</v>
      </c>
      <c r="C6173" s="988" t="s">
        <v>5286</v>
      </c>
      <c r="D6173" s="988">
        <v>1.0</v>
      </c>
      <c r="E6173" s="988">
        <v>0.0</v>
      </c>
    </row>
    <row r="6174">
      <c r="A6174" s="988" t="s">
        <v>5632</v>
      </c>
      <c r="B6174" s="988">
        <v>2.0250114E7</v>
      </c>
      <c r="C6174" s="988" t="s">
        <v>164</v>
      </c>
      <c r="D6174" s="988">
        <v>1.0</v>
      </c>
      <c r="E6174" s="988">
        <v>1.0</v>
      </c>
    </row>
    <row r="6175">
      <c r="A6175" s="988" t="s">
        <v>5633</v>
      </c>
      <c r="B6175" s="988">
        <v>2.0250102E7</v>
      </c>
      <c r="C6175" s="988" t="s">
        <v>164</v>
      </c>
      <c r="D6175" s="988">
        <v>1.0</v>
      </c>
      <c r="E6175" s="988">
        <v>4.0</v>
      </c>
    </row>
    <row r="6176">
      <c r="A6176" s="988" t="s">
        <v>5633</v>
      </c>
      <c r="B6176" s="988">
        <v>2.0250102E7</v>
      </c>
      <c r="C6176" s="1063" t="s">
        <v>5250</v>
      </c>
      <c r="D6176" s="988">
        <v>1.0</v>
      </c>
      <c r="E6176" s="988">
        <v>1.0</v>
      </c>
    </row>
    <row r="6177">
      <c r="A6177" s="988" t="s">
        <v>5633</v>
      </c>
      <c r="B6177" s="988">
        <v>2.0250102E7</v>
      </c>
      <c r="C6177" s="988" t="s">
        <v>5218</v>
      </c>
      <c r="D6177" s="988">
        <v>1.0</v>
      </c>
      <c r="E6177" s="988">
        <v>1.0</v>
      </c>
    </row>
    <row r="6178">
      <c r="A6178" s="988" t="s">
        <v>5633</v>
      </c>
      <c r="B6178" s="988">
        <v>2.0250103E7</v>
      </c>
      <c r="C6178" s="988" t="s">
        <v>5286</v>
      </c>
      <c r="D6178" s="988">
        <v>1.0</v>
      </c>
      <c r="E6178" s="988">
        <v>4.0</v>
      </c>
    </row>
    <row r="6179">
      <c r="A6179" s="988" t="s">
        <v>5633</v>
      </c>
      <c r="B6179" s="988">
        <v>2.0250103E7</v>
      </c>
      <c r="C6179" s="988" t="s">
        <v>164</v>
      </c>
      <c r="D6179" s="988">
        <v>1.0</v>
      </c>
      <c r="E6179" s="988">
        <v>6.0</v>
      </c>
    </row>
    <row r="6180">
      <c r="A6180" s="988" t="s">
        <v>5633</v>
      </c>
      <c r="B6180" s="988">
        <v>2.0250105E7</v>
      </c>
      <c r="C6180" s="988" t="s">
        <v>164</v>
      </c>
      <c r="D6180" s="988">
        <v>1.0</v>
      </c>
      <c r="E6180" s="988">
        <v>3.0</v>
      </c>
    </row>
    <row r="6181">
      <c r="A6181" s="988" t="s">
        <v>5633</v>
      </c>
      <c r="B6181" s="988">
        <v>2.0250105E7</v>
      </c>
      <c r="C6181" s="1063" t="s">
        <v>5172</v>
      </c>
      <c r="D6181" s="988">
        <v>1.0</v>
      </c>
      <c r="E6181" s="988">
        <v>1.0</v>
      </c>
    </row>
    <row r="6182">
      <c r="A6182" s="988" t="s">
        <v>5633</v>
      </c>
      <c r="B6182" s="988">
        <v>2.0250107E7</v>
      </c>
      <c r="C6182" s="988" t="s">
        <v>5286</v>
      </c>
      <c r="D6182" s="988">
        <v>1.0</v>
      </c>
      <c r="E6182" s="988">
        <v>2.0</v>
      </c>
    </row>
    <row r="6183">
      <c r="A6183" s="988" t="s">
        <v>5633</v>
      </c>
      <c r="B6183" s="988">
        <v>2.0250107E7</v>
      </c>
      <c r="C6183" s="988" t="s">
        <v>5194</v>
      </c>
      <c r="D6183" s="988">
        <v>1.0</v>
      </c>
      <c r="E6183" s="988">
        <v>1.0</v>
      </c>
    </row>
    <row r="6184">
      <c r="A6184" s="988" t="s">
        <v>5633</v>
      </c>
      <c r="B6184" s="988">
        <v>2.0250107E7</v>
      </c>
      <c r="C6184" s="1063" t="s">
        <v>5227</v>
      </c>
      <c r="D6184" s="988">
        <v>1.0</v>
      </c>
      <c r="E6184" s="988">
        <v>1.0</v>
      </c>
    </row>
    <row r="6185">
      <c r="A6185" s="988" t="s">
        <v>5633</v>
      </c>
      <c r="B6185" s="988">
        <v>2.0250108E7</v>
      </c>
      <c r="C6185" s="988" t="s">
        <v>5194</v>
      </c>
      <c r="D6185" s="988">
        <v>1.0</v>
      </c>
      <c r="E6185" s="988">
        <v>2.0</v>
      </c>
    </row>
    <row r="6186">
      <c r="A6186" s="988" t="s">
        <v>5633</v>
      </c>
      <c r="B6186" s="988">
        <v>2.025011E7</v>
      </c>
      <c r="C6186" s="988" t="s">
        <v>164</v>
      </c>
      <c r="D6186" s="988">
        <v>1.0</v>
      </c>
      <c r="E6186" s="988">
        <v>6.0</v>
      </c>
    </row>
    <row r="6187">
      <c r="A6187" s="988" t="s">
        <v>5633</v>
      </c>
      <c r="B6187" s="988">
        <v>2.0250111E7</v>
      </c>
      <c r="C6187" s="988" t="s">
        <v>5194</v>
      </c>
      <c r="D6187" s="988">
        <v>1.0</v>
      </c>
      <c r="E6187" s="988">
        <v>1.0</v>
      </c>
    </row>
    <row r="6188">
      <c r="A6188" s="988" t="s">
        <v>5633</v>
      </c>
      <c r="B6188" s="988">
        <v>2.0250111E7</v>
      </c>
      <c r="C6188" s="1063" t="s">
        <v>5202</v>
      </c>
      <c r="D6188" s="988">
        <v>1.0</v>
      </c>
      <c r="E6188" s="988">
        <v>1.0</v>
      </c>
    </row>
    <row r="6189">
      <c r="A6189" s="988" t="s">
        <v>5633</v>
      </c>
      <c r="B6189" s="988">
        <v>2.0250112E7</v>
      </c>
      <c r="C6189" s="988" t="s">
        <v>5185</v>
      </c>
      <c r="D6189" s="988">
        <v>1.0</v>
      </c>
      <c r="E6189" s="988">
        <v>1.0</v>
      </c>
    </row>
    <row r="6190">
      <c r="A6190" s="988" t="s">
        <v>5633</v>
      </c>
      <c r="B6190" s="988">
        <v>2.0250113E7</v>
      </c>
      <c r="C6190" s="988" t="s">
        <v>5286</v>
      </c>
      <c r="D6190" s="988">
        <v>1.0</v>
      </c>
      <c r="E6190" s="988">
        <v>4.0</v>
      </c>
    </row>
    <row r="6191">
      <c r="A6191" s="988" t="s">
        <v>5633</v>
      </c>
      <c r="B6191" s="988">
        <v>2.0250113E7</v>
      </c>
      <c r="C6191" s="1063" t="s">
        <v>5227</v>
      </c>
      <c r="D6191" s="988">
        <v>1.0</v>
      </c>
      <c r="E6191" s="988">
        <v>0.0</v>
      </c>
    </row>
    <row r="6192">
      <c r="A6192" s="988" t="s">
        <v>5633</v>
      </c>
      <c r="B6192" s="988">
        <v>2.0250113E7</v>
      </c>
      <c r="C6192" s="988" t="s">
        <v>5218</v>
      </c>
      <c r="D6192" s="988">
        <v>1.0</v>
      </c>
      <c r="E6192" s="988">
        <v>1.0</v>
      </c>
    </row>
    <row r="6193">
      <c r="A6193" s="988" t="s">
        <v>5633</v>
      </c>
      <c r="B6193" s="988">
        <v>2.0250115E7</v>
      </c>
      <c r="C6193" s="1063" t="s">
        <v>5163</v>
      </c>
      <c r="D6193" s="988">
        <v>1.0</v>
      </c>
      <c r="E6193" s="988">
        <v>1.0</v>
      </c>
    </row>
    <row r="6194">
      <c r="A6194" s="988" t="s">
        <v>5633</v>
      </c>
      <c r="B6194" s="988">
        <v>2.0250115E7</v>
      </c>
      <c r="C6194" s="988" t="s">
        <v>5218</v>
      </c>
      <c r="D6194" s="988">
        <v>1.0</v>
      </c>
      <c r="E6194" s="988">
        <v>0.0</v>
      </c>
    </row>
    <row r="6195">
      <c r="A6195" s="988" t="s">
        <v>5633</v>
      </c>
      <c r="B6195" s="988">
        <v>2.0250117E7</v>
      </c>
      <c r="C6195" s="988" t="s">
        <v>5286</v>
      </c>
      <c r="D6195" s="988">
        <v>1.0</v>
      </c>
      <c r="E6195" s="988">
        <v>3.0</v>
      </c>
    </row>
    <row r="6196">
      <c r="A6196" s="988" t="s">
        <v>5633</v>
      </c>
      <c r="B6196" s="988">
        <v>2.0250117E7</v>
      </c>
      <c r="C6196" s="1063" t="s">
        <v>5236</v>
      </c>
      <c r="D6196" s="988">
        <v>1.0</v>
      </c>
      <c r="E6196" s="988">
        <v>1.0</v>
      </c>
    </row>
    <row r="6197">
      <c r="A6197" s="988" t="s">
        <v>5633</v>
      </c>
      <c r="B6197" s="988">
        <v>2.0250117E7</v>
      </c>
      <c r="C6197" s="988" t="s">
        <v>5185</v>
      </c>
      <c r="D6197" s="988">
        <v>1.0</v>
      </c>
      <c r="E6197" s="988">
        <v>1.0</v>
      </c>
    </row>
    <row r="6198">
      <c r="A6198" s="988" t="s">
        <v>5633</v>
      </c>
      <c r="B6198" s="988">
        <v>2.0250118E7</v>
      </c>
      <c r="C6198" s="988" t="s">
        <v>5286</v>
      </c>
      <c r="D6198" s="988">
        <v>1.0</v>
      </c>
      <c r="E6198" s="988">
        <v>2.0</v>
      </c>
    </row>
    <row r="6199">
      <c r="A6199" s="988" t="s">
        <v>5633</v>
      </c>
      <c r="B6199" s="988">
        <v>2.0250119E7</v>
      </c>
      <c r="C6199" s="988" t="s">
        <v>5286</v>
      </c>
      <c r="D6199" s="988">
        <v>1.0</v>
      </c>
      <c r="E6199" s="988">
        <v>0.0</v>
      </c>
    </row>
    <row r="6200">
      <c r="A6200" s="988" t="s">
        <v>5633</v>
      </c>
      <c r="B6200" s="988">
        <v>2.0250119E7</v>
      </c>
      <c r="C6200" s="988" t="s">
        <v>5194</v>
      </c>
      <c r="D6200" s="988">
        <v>1.0</v>
      </c>
      <c r="E6200" s="988">
        <v>1.0</v>
      </c>
    </row>
    <row r="6201">
      <c r="A6201" s="988" t="s">
        <v>5633</v>
      </c>
      <c r="B6201" s="988">
        <v>2.0250119E7</v>
      </c>
      <c r="C6201" s="988" t="s">
        <v>5169</v>
      </c>
      <c r="D6201" s="988">
        <v>1.0</v>
      </c>
      <c r="E6201" s="988">
        <v>1.0</v>
      </c>
    </row>
    <row r="6202">
      <c r="A6202" s="988" t="s">
        <v>5633</v>
      </c>
      <c r="B6202" s="988">
        <v>2.0250119E7</v>
      </c>
      <c r="C6202" s="1063" t="s">
        <v>5221</v>
      </c>
      <c r="D6202" s="988">
        <v>1.0</v>
      </c>
      <c r="E6202" s="988">
        <v>0.0</v>
      </c>
    </row>
    <row r="6203">
      <c r="A6203" s="988" t="s">
        <v>5633</v>
      </c>
      <c r="B6203" s="988">
        <v>2.0250119E7</v>
      </c>
      <c r="C6203" s="988" t="s">
        <v>164</v>
      </c>
      <c r="D6203" s="988">
        <v>1.0</v>
      </c>
      <c r="E6203" s="988">
        <v>1.0</v>
      </c>
    </row>
    <row r="6204">
      <c r="A6204" s="988" t="s">
        <v>5633</v>
      </c>
      <c r="B6204" s="988">
        <v>2.025012E7</v>
      </c>
      <c r="C6204" s="988" t="s">
        <v>5286</v>
      </c>
      <c r="D6204" s="988">
        <v>1.0</v>
      </c>
      <c r="E6204" s="988">
        <v>6.0</v>
      </c>
    </row>
    <row r="6205">
      <c r="A6205" s="988" t="s">
        <v>5633</v>
      </c>
      <c r="B6205" s="988">
        <v>2.025012E7</v>
      </c>
      <c r="C6205" s="988" t="s">
        <v>164</v>
      </c>
      <c r="D6205" s="988">
        <v>1.0</v>
      </c>
      <c r="E6205" s="988">
        <v>4.0</v>
      </c>
    </row>
    <row r="6206">
      <c r="A6206" s="988" t="s">
        <v>5633</v>
      </c>
      <c r="B6206" s="988">
        <v>2.025012E7</v>
      </c>
      <c r="C6206" s="1063" t="s">
        <v>5166</v>
      </c>
      <c r="D6206" s="988">
        <v>1.0</v>
      </c>
      <c r="E6206" s="988">
        <v>0.0</v>
      </c>
    </row>
    <row r="6207">
      <c r="A6207" s="988" t="s">
        <v>5633</v>
      </c>
      <c r="B6207" s="988">
        <v>2.025012E7</v>
      </c>
      <c r="C6207" s="988" t="s">
        <v>5218</v>
      </c>
      <c r="D6207" s="988">
        <v>1.0</v>
      </c>
      <c r="E6207" s="988">
        <v>1.0</v>
      </c>
    </row>
    <row r="6208">
      <c r="A6208" s="988" t="s">
        <v>5633</v>
      </c>
      <c r="B6208" s="988">
        <v>2.0250121E7</v>
      </c>
      <c r="C6208" s="1063" t="s">
        <v>5209</v>
      </c>
      <c r="D6208" s="988">
        <v>1.0</v>
      </c>
      <c r="E6208" s="988">
        <v>0.0</v>
      </c>
    </row>
    <row r="6209">
      <c r="A6209" s="988" t="s">
        <v>5633</v>
      </c>
      <c r="B6209" s="988">
        <v>2.0250121E7</v>
      </c>
      <c r="C6209" s="1063" t="s">
        <v>5251</v>
      </c>
      <c r="D6209" s="988">
        <v>1.0</v>
      </c>
      <c r="E6209" s="988">
        <v>0.0</v>
      </c>
    </row>
    <row r="6210">
      <c r="A6210" s="988" t="s">
        <v>5633</v>
      </c>
      <c r="B6210" s="988">
        <v>2.0250122E7</v>
      </c>
      <c r="C6210" s="1063" t="s">
        <v>5634</v>
      </c>
      <c r="D6210" s="988">
        <v>1.0</v>
      </c>
      <c r="E6210" s="988">
        <v>0.0</v>
      </c>
    </row>
    <row r="6211">
      <c r="A6211" s="988" t="s">
        <v>5633</v>
      </c>
      <c r="B6211" s="988">
        <v>2.0250123E7</v>
      </c>
      <c r="C6211" s="988" t="s">
        <v>5194</v>
      </c>
      <c r="D6211" s="988">
        <v>1.0</v>
      </c>
      <c r="E6211" s="988">
        <v>1.0</v>
      </c>
    </row>
    <row r="6212">
      <c r="A6212" s="988" t="s">
        <v>5633</v>
      </c>
      <c r="B6212" s="988">
        <v>2.0250123E7</v>
      </c>
      <c r="C6212" s="988" t="s">
        <v>164</v>
      </c>
      <c r="D6212" s="988">
        <v>1.0</v>
      </c>
      <c r="E6212" s="988">
        <v>6.0</v>
      </c>
    </row>
    <row r="6213">
      <c r="A6213" s="988" t="s">
        <v>5633</v>
      </c>
      <c r="B6213" s="988">
        <v>2.0250123E7</v>
      </c>
      <c r="C6213" s="1063" t="s">
        <v>5265</v>
      </c>
      <c r="D6213" s="988">
        <v>1.0</v>
      </c>
      <c r="E6213" s="988">
        <v>1.0</v>
      </c>
    </row>
    <row r="6214">
      <c r="A6214" s="988" t="s">
        <v>5633</v>
      </c>
      <c r="B6214" s="988">
        <v>2.0250123E7</v>
      </c>
      <c r="C6214" s="1063" t="s">
        <v>5166</v>
      </c>
      <c r="D6214" s="988">
        <v>1.0</v>
      </c>
      <c r="E6214" s="988">
        <v>1.0</v>
      </c>
    </row>
    <row r="6215">
      <c r="A6215" s="988" t="s">
        <v>5633</v>
      </c>
      <c r="B6215" s="988">
        <v>2.0250124E7</v>
      </c>
      <c r="C6215" s="988" t="s">
        <v>5286</v>
      </c>
      <c r="D6215" s="988">
        <v>1.0</v>
      </c>
      <c r="E6215" s="988">
        <v>4.0</v>
      </c>
    </row>
    <row r="6216">
      <c r="A6216" s="988" t="s">
        <v>5633</v>
      </c>
      <c r="B6216" s="988">
        <v>2.0250124E7</v>
      </c>
      <c r="C6216" s="1063" t="s">
        <v>5259</v>
      </c>
      <c r="D6216" s="988">
        <v>1.0</v>
      </c>
      <c r="E6216" s="988">
        <v>1.0</v>
      </c>
    </row>
    <row r="6217">
      <c r="A6217" s="988" t="s">
        <v>5633</v>
      </c>
      <c r="B6217" s="988">
        <v>2.0250124E7</v>
      </c>
      <c r="C6217" s="1063" t="s">
        <v>5261</v>
      </c>
      <c r="D6217" s="988">
        <v>1.0</v>
      </c>
      <c r="E6217" s="988">
        <v>1.0</v>
      </c>
    </row>
    <row r="6218">
      <c r="A6218" s="988" t="s">
        <v>5633</v>
      </c>
      <c r="B6218" s="988">
        <v>2.0250125E7</v>
      </c>
      <c r="C6218" s="988" t="s">
        <v>5286</v>
      </c>
      <c r="D6218" s="988">
        <v>1.0</v>
      </c>
      <c r="E6218" s="988">
        <v>1.0</v>
      </c>
    </row>
    <row r="6219">
      <c r="A6219" s="988" t="s">
        <v>5633</v>
      </c>
      <c r="B6219" s="988">
        <v>2.0250125E7</v>
      </c>
      <c r="C6219" s="988" t="s">
        <v>5185</v>
      </c>
      <c r="D6219" s="988">
        <v>1.0</v>
      </c>
      <c r="E6219" s="988">
        <v>1.0</v>
      </c>
    </row>
    <row r="6220">
      <c r="A6220" s="988" t="s">
        <v>5633</v>
      </c>
      <c r="B6220" s="988">
        <v>2.0250126E7</v>
      </c>
      <c r="C6220" s="988" t="s">
        <v>5286</v>
      </c>
      <c r="D6220" s="988">
        <v>1.0</v>
      </c>
      <c r="E6220" s="988">
        <v>5.0</v>
      </c>
    </row>
    <row r="6221">
      <c r="A6221" s="988" t="s">
        <v>5633</v>
      </c>
      <c r="B6221" s="988">
        <v>2.0250126E7</v>
      </c>
      <c r="C6221" s="1063" t="s">
        <v>5257</v>
      </c>
      <c r="D6221" s="988">
        <v>1.0</v>
      </c>
      <c r="E6221" s="988">
        <v>0.0</v>
      </c>
    </row>
    <row r="6222">
      <c r="A6222" s="988" t="s">
        <v>5633</v>
      </c>
      <c r="B6222" s="988">
        <v>2.0250127E7</v>
      </c>
      <c r="C6222" s="988" t="s">
        <v>5194</v>
      </c>
      <c r="D6222" s="988">
        <v>1.0</v>
      </c>
      <c r="E6222" s="988">
        <v>2.0</v>
      </c>
    </row>
    <row r="6223">
      <c r="A6223" s="988" t="s">
        <v>5633</v>
      </c>
      <c r="B6223" s="988">
        <v>2.0250127E7</v>
      </c>
      <c r="C6223" s="1063" t="s">
        <v>5137</v>
      </c>
      <c r="D6223" s="988">
        <v>1.0</v>
      </c>
      <c r="E6223" s="988">
        <v>1.0</v>
      </c>
    </row>
    <row r="6224">
      <c r="A6224" s="988" t="s">
        <v>5633</v>
      </c>
      <c r="B6224" s="988">
        <v>2.0250127E7</v>
      </c>
      <c r="C6224" s="1063" t="s">
        <v>5267</v>
      </c>
      <c r="D6224" s="988">
        <v>1.0</v>
      </c>
      <c r="E6224" s="988">
        <v>0.0</v>
      </c>
    </row>
    <row r="6225">
      <c r="A6225" s="988" t="s">
        <v>5633</v>
      </c>
      <c r="B6225" s="988">
        <v>2.0250127E7</v>
      </c>
      <c r="C6225" s="988" t="s">
        <v>164</v>
      </c>
      <c r="D6225" s="988">
        <v>1.0</v>
      </c>
      <c r="E6225" s="988">
        <v>2.0</v>
      </c>
    </row>
    <row r="6226">
      <c r="A6226" s="988" t="s">
        <v>5633</v>
      </c>
      <c r="B6226" s="988">
        <v>2.0250128E7</v>
      </c>
      <c r="C6226" s="988" t="s">
        <v>5286</v>
      </c>
      <c r="D6226" s="988">
        <v>1.0</v>
      </c>
      <c r="E6226" s="988">
        <v>4.0</v>
      </c>
    </row>
    <row r="6227">
      <c r="A6227" s="988" t="s">
        <v>5633</v>
      </c>
      <c r="B6227" s="988">
        <v>2.0250128E7</v>
      </c>
      <c r="C6227" s="988" t="s">
        <v>164</v>
      </c>
      <c r="D6227" s="988">
        <v>1.0</v>
      </c>
      <c r="E6227" s="988">
        <v>5.0</v>
      </c>
    </row>
    <row r="6228">
      <c r="A6228" s="988" t="s">
        <v>5633</v>
      </c>
      <c r="B6228" s="988">
        <v>2.0250128E7</v>
      </c>
      <c r="C6228" s="988" t="s">
        <v>5272</v>
      </c>
      <c r="D6228" s="988">
        <v>1.0</v>
      </c>
      <c r="E6228" s="988">
        <v>1.0</v>
      </c>
    </row>
    <row r="6229">
      <c r="A6229" s="988" t="s">
        <v>5633</v>
      </c>
      <c r="B6229" s="988">
        <v>2.0250129E7</v>
      </c>
      <c r="C6229" s="988" t="s">
        <v>5286</v>
      </c>
      <c r="D6229" s="988">
        <v>1.0</v>
      </c>
      <c r="E6229" s="988">
        <v>1.0</v>
      </c>
    </row>
    <row r="6230">
      <c r="A6230" s="988" t="s">
        <v>5633</v>
      </c>
      <c r="B6230" s="988">
        <v>2.0250129E7</v>
      </c>
      <c r="C6230" s="988" t="s">
        <v>5194</v>
      </c>
      <c r="D6230" s="988">
        <v>1.0</v>
      </c>
      <c r="E6230" s="988">
        <v>1.0</v>
      </c>
    </row>
    <row r="6231">
      <c r="A6231" s="988" t="s">
        <v>5633</v>
      </c>
      <c r="B6231" s="988">
        <v>2.0250129E7</v>
      </c>
      <c r="C6231" s="988" t="s">
        <v>5218</v>
      </c>
      <c r="D6231" s="988">
        <v>1.0</v>
      </c>
      <c r="E6231" s="988">
        <v>0.0</v>
      </c>
    </row>
    <row r="6232">
      <c r="A6232" s="988" t="s">
        <v>5633</v>
      </c>
      <c r="B6232" s="988">
        <v>2.0250129E7</v>
      </c>
      <c r="C6232" s="1063" t="s">
        <v>5154</v>
      </c>
      <c r="D6232" s="988">
        <v>1.0</v>
      </c>
      <c r="E6232" s="988">
        <v>1.0</v>
      </c>
    </row>
    <row r="6233">
      <c r="A6233" s="988" t="s">
        <v>5633</v>
      </c>
      <c r="B6233" s="988">
        <v>2.025013E7</v>
      </c>
      <c r="C6233" s="1063" t="s">
        <v>5137</v>
      </c>
      <c r="D6233" s="988">
        <v>1.0</v>
      </c>
      <c r="E6233" s="988">
        <v>1.0</v>
      </c>
    </row>
    <row r="6234">
      <c r="A6234" s="988" t="s">
        <v>5635</v>
      </c>
      <c r="B6234" s="988">
        <v>2.0250131E7</v>
      </c>
      <c r="C6234" s="988" t="s">
        <v>164</v>
      </c>
      <c r="D6234" s="988">
        <v>1.0</v>
      </c>
      <c r="E6234" s="988">
        <v>0.0</v>
      </c>
    </row>
    <row r="6235">
      <c r="A6235" s="988" t="s">
        <v>5636</v>
      </c>
      <c r="B6235" s="988">
        <v>2.0250101E7</v>
      </c>
      <c r="C6235" s="988" t="s">
        <v>5194</v>
      </c>
      <c r="D6235" s="988">
        <v>1.0</v>
      </c>
      <c r="E6235" s="988">
        <v>1.0</v>
      </c>
    </row>
    <row r="6236">
      <c r="A6236" s="988" t="s">
        <v>5636</v>
      </c>
      <c r="B6236" s="988">
        <v>2.0250102E7</v>
      </c>
      <c r="C6236" s="988" t="s">
        <v>5286</v>
      </c>
      <c r="D6236" s="988">
        <v>1.0</v>
      </c>
      <c r="E6236" s="988">
        <v>0.0</v>
      </c>
    </row>
    <row r="6237">
      <c r="A6237" s="988" t="s">
        <v>5636</v>
      </c>
      <c r="B6237" s="988">
        <v>2.0250102E7</v>
      </c>
      <c r="C6237" s="988" t="s">
        <v>164</v>
      </c>
      <c r="D6237" s="988">
        <v>1.0</v>
      </c>
      <c r="E6237" s="988">
        <v>1.0</v>
      </c>
    </row>
    <row r="6238">
      <c r="A6238" s="988" t="s">
        <v>5636</v>
      </c>
      <c r="B6238" s="988">
        <v>2.0250103E7</v>
      </c>
      <c r="C6238" s="988" t="s">
        <v>5286</v>
      </c>
      <c r="D6238" s="988">
        <v>1.0</v>
      </c>
      <c r="E6238" s="988">
        <v>3.0</v>
      </c>
    </row>
    <row r="6239">
      <c r="A6239" s="988" t="s">
        <v>5636</v>
      </c>
      <c r="B6239" s="988">
        <v>2.0250104E7</v>
      </c>
      <c r="C6239" s="988" t="s">
        <v>5286</v>
      </c>
      <c r="D6239" s="988">
        <v>1.0</v>
      </c>
      <c r="E6239" s="988">
        <v>4.0</v>
      </c>
    </row>
    <row r="6240">
      <c r="A6240" s="988" t="s">
        <v>5636</v>
      </c>
      <c r="B6240" s="988">
        <v>2.0250104E7</v>
      </c>
      <c r="C6240" s="988" t="s">
        <v>5218</v>
      </c>
      <c r="D6240" s="988">
        <v>1.0</v>
      </c>
      <c r="E6240" s="988">
        <v>0.0</v>
      </c>
    </row>
    <row r="6241">
      <c r="A6241" s="988" t="s">
        <v>5636</v>
      </c>
      <c r="B6241" s="988">
        <v>2.0250105E7</v>
      </c>
      <c r="C6241" s="988" t="s">
        <v>164</v>
      </c>
      <c r="D6241" s="988">
        <v>1.0</v>
      </c>
      <c r="E6241" s="988">
        <v>1.0</v>
      </c>
    </row>
    <row r="6242">
      <c r="A6242" s="988" t="s">
        <v>5636</v>
      </c>
      <c r="B6242" s="988">
        <v>2.0250106E7</v>
      </c>
      <c r="C6242" s="988" t="s">
        <v>5286</v>
      </c>
      <c r="D6242" s="988">
        <v>1.0</v>
      </c>
      <c r="E6242" s="988">
        <v>6.0</v>
      </c>
    </row>
    <row r="6243">
      <c r="A6243" s="988" t="s">
        <v>5636</v>
      </c>
      <c r="B6243" s="988">
        <v>2.0250106E7</v>
      </c>
      <c r="C6243" s="988" t="s">
        <v>5194</v>
      </c>
      <c r="D6243" s="988">
        <v>1.0</v>
      </c>
      <c r="E6243" s="988">
        <v>2.0</v>
      </c>
    </row>
    <row r="6244">
      <c r="A6244" s="988" t="s">
        <v>5636</v>
      </c>
      <c r="B6244" s="988">
        <v>2.0250106E7</v>
      </c>
      <c r="C6244" s="988" t="s">
        <v>5218</v>
      </c>
      <c r="D6244" s="988">
        <v>1.0</v>
      </c>
      <c r="E6244" s="988">
        <v>1.0</v>
      </c>
    </row>
    <row r="6245">
      <c r="A6245" s="988" t="s">
        <v>5636</v>
      </c>
      <c r="B6245" s="988">
        <v>2.0250107E7</v>
      </c>
      <c r="C6245" s="988" t="s">
        <v>5286</v>
      </c>
      <c r="D6245" s="988">
        <v>1.0</v>
      </c>
      <c r="E6245" s="988">
        <v>2.0</v>
      </c>
    </row>
    <row r="6246">
      <c r="A6246" s="988" t="s">
        <v>5636</v>
      </c>
      <c r="B6246" s="988">
        <v>2.0250107E7</v>
      </c>
      <c r="C6246" s="988" t="s">
        <v>5194</v>
      </c>
      <c r="D6246" s="988">
        <v>1.0</v>
      </c>
      <c r="E6246" s="988">
        <v>2.0</v>
      </c>
    </row>
    <row r="6247">
      <c r="A6247" s="988" t="s">
        <v>5636</v>
      </c>
      <c r="B6247" s="988">
        <v>2.0250107E7</v>
      </c>
      <c r="C6247" s="988" t="s">
        <v>164</v>
      </c>
      <c r="D6247" s="988">
        <v>1.0</v>
      </c>
      <c r="E6247" s="988">
        <v>3.0</v>
      </c>
    </row>
    <row r="6248">
      <c r="A6248" s="988" t="s">
        <v>5636</v>
      </c>
      <c r="B6248" s="988">
        <v>2.0250109E7</v>
      </c>
      <c r="C6248" s="988" t="s">
        <v>5286</v>
      </c>
      <c r="D6248" s="988">
        <v>1.0</v>
      </c>
      <c r="E6248" s="988">
        <v>2.0</v>
      </c>
    </row>
    <row r="6249">
      <c r="A6249" s="988" t="s">
        <v>5636</v>
      </c>
      <c r="B6249" s="988">
        <v>2.025011E7</v>
      </c>
      <c r="C6249" s="988" t="s">
        <v>5286</v>
      </c>
      <c r="D6249" s="988">
        <v>1.0</v>
      </c>
      <c r="E6249" s="988">
        <v>1.0</v>
      </c>
    </row>
    <row r="6250">
      <c r="A6250" s="988" t="s">
        <v>5636</v>
      </c>
      <c r="B6250" s="988">
        <v>2.0250111E7</v>
      </c>
      <c r="C6250" s="988" t="s">
        <v>5286</v>
      </c>
      <c r="D6250" s="988">
        <v>1.0</v>
      </c>
      <c r="E6250" s="988">
        <v>1.0</v>
      </c>
    </row>
    <row r="6251">
      <c r="A6251" s="988" t="s">
        <v>5636</v>
      </c>
      <c r="B6251" s="988">
        <v>2.0250111E7</v>
      </c>
      <c r="C6251" s="988" t="s">
        <v>164</v>
      </c>
      <c r="D6251" s="988">
        <v>1.0</v>
      </c>
      <c r="E6251" s="988">
        <v>1.0</v>
      </c>
    </row>
    <row r="6252">
      <c r="A6252" s="988" t="s">
        <v>5636</v>
      </c>
      <c r="B6252" s="988">
        <v>2.0250113E7</v>
      </c>
      <c r="C6252" s="988" t="s">
        <v>5286</v>
      </c>
      <c r="D6252" s="988">
        <v>1.0</v>
      </c>
      <c r="E6252" s="988">
        <v>2.0</v>
      </c>
    </row>
    <row r="6253">
      <c r="A6253" s="988" t="s">
        <v>5636</v>
      </c>
      <c r="B6253" s="988">
        <v>2.0250113E7</v>
      </c>
      <c r="C6253" s="988" t="s">
        <v>5194</v>
      </c>
      <c r="D6253" s="988">
        <v>1.0</v>
      </c>
      <c r="E6253" s="988">
        <v>1.0</v>
      </c>
    </row>
    <row r="6254">
      <c r="A6254" s="988" t="s">
        <v>5636</v>
      </c>
      <c r="B6254" s="988">
        <v>2.0250113E7</v>
      </c>
      <c r="C6254" s="988" t="s">
        <v>5218</v>
      </c>
      <c r="D6254" s="988">
        <v>1.0</v>
      </c>
      <c r="E6254" s="988">
        <v>1.0</v>
      </c>
    </row>
    <row r="6255">
      <c r="A6255" s="988" t="s">
        <v>5636</v>
      </c>
      <c r="B6255" s="988">
        <v>2.0250115E7</v>
      </c>
      <c r="C6255" s="988" t="s">
        <v>5155</v>
      </c>
      <c r="D6255" s="988">
        <v>1.0</v>
      </c>
      <c r="E6255" s="988">
        <v>1.0</v>
      </c>
    </row>
    <row r="6256">
      <c r="A6256" s="988" t="s">
        <v>5636</v>
      </c>
      <c r="B6256" s="988">
        <v>2.0250115E7</v>
      </c>
      <c r="C6256" s="1063" t="s">
        <v>5458</v>
      </c>
      <c r="D6256" s="988">
        <v>1.0</v>
      </c>
      <c r="E6256" s="988">
        <v>1.0</v>
      </c>
    </row>
    <row r="6257">
      <c r="A6257" s="988" t="s">
        <v>5636</v>
      </c>
      <c r="B6257" s="988">
        <v>2.0250115E7</v>
      </c>
      <c r="C6257" s="988" t="s">
        <v>164</v>
      </c>
      <c r="D6257" s="988">
        <v>1.0</v>
      </c>
      <c r="E6257" s="988">
        <v>1.0</v>
      </c>
    </row>
    <row r="6258">
      <c r="A6258" s="988" t="s">
        <v>5636</v>
      </c>
      <c r="B6258" s="988">
        <v>2.0250116E7</v>
      </c>
      <c r="C6258" s="988" t="s">
        <v>5286</v>
      </c>
      <c r="D6258" s="988">
        <v>1.0</v>
      </c>
      <c r="E6258" s="988">
        <v>2.0</v>
      </c>
    </row>
    <row r="6259">
      <c r="A6259" s="988" t="s">
        <v>5636</v>
      </c>
      <c r="B6259" s="988">
        <v>2.0250116E7</v>
      </c>
      <c r="C6259" s="988" t="s">
        <v>164</v>
      </c>
      <c r="D6259" s="988">
        <v>1.0</v>
      </c>
      <c r="E6259" s="988">
        <v>1.0</v>
      </c>
    </row>
    <row r="6260">
      <c r="A6260" s="988" t="s">
        <v>5636</v>
      </c>
      <c r="B6260" s="988">
        <v>2.0250116E7</v>
      </c>
      <c r="C6260" s="1063" t="s">
        <v>5166</v>
      </c>
      <c r="D6260" s="988">
        <v>1.0</v>
      </c>
      <c r="E6260" s="988">
        <v>1.0</v>
      </c>
    </row>
    <row r="6261">
      <c r="A6261" s="988" t="s">
        <v>5636</v>
      </c>
      <c r="B6261" s="988">
        <v>2.0250117E7</v>
      </c>
      <c r="C6261" s="988" t="s">
        <v>5286</v>
      </c>
      <c r="D6261" s="988">
        <v>1.0</v>
      </c>
      <c r="E6261" s="988">
        <v>1.0</v>
      </c>
    </row>
    <row r="6262">
      <c r="A6262" s="988" t="s">
        <v>5636</v>
      </c>
      <c r="B6262" s="988">
        <v>2.0250118E7</v>
      </c>
      <c r="C6262" s="988" t="s">
        <v>164</v>
      </c>
      <c r="D6262" s="988">
        <v>1.0</v>
      </c>
      <c r="E6262" s="988">
        <v>0.0</v>
      </c>
    </row>
    <row r="6263">
      <c r="A6263" s="988" t="s">
        <v>5636</v>
      </c>
      <c r="B6263" s="988">
        <v>2.0250119E7</v>
      </c>
      <c r="C6263" s="988" t="s">
        <v>5155</v>
      </c>
      <c r="D6263" s="988">
        <v>1.0</v>
      </c>
      <c r="E6263" s="988">
        <v>1.0</v>
      </c>
    </row>
    <row r="6264">
      <c r="A6264" s="988" t="s">
        <v>5636</v>
      </c>
      <c r="B6264" s="988">
        <v>2.025012E7</v>
      </c>
      <c r="C6264" s="988" t="s">
        <v>5286</v>
      </c>
      <c r="D6264" s="988">
        <v>1.0</v>
      </c>
      <c r="E6264" s="988">
        <v>5.0</v>
      </c>
    </row>
    <row r="6265">
      <c r="A6265" s="988" t="s">
        <v>5636</v>
      </c>
      <c r="B6265" s="988">
        <v>2.025012E7</v>
      </c>
      <c r="C6265" s="988" t="s">
        <v>164</v>
      </c>
      <c r="D6265" s="988">
        <v>1.0</v>
      </c>
      <c r="E6265" s="988">
        <v>2.0</v>
      </c>
    </row>
    <row r="6266">
      <c r="A6266" s="988" t="s">
        <v>5636</v>
      </c>
      <c r="B6266" s="988">
        <v>2.025012E7</v>
      </c>
      <c r="C6266" s="1063" t="s">
        <v>5233</v>
      </c>
      <c r="D6266" s="988">
        <v>1.0</v>
      </c>
      <c r="E6266" s="988">
        <v>0.0</v>
      </c>
    </row>
    <row r="6267">
      <c r="A6267" s="988" t="s">
        <v>5636</v>
      </c>
      <c r="B6267" s="988">
        <v>2.0250121E7</v>
      </c>
      <c r="C6267" s="988" t="s">
        <v>164</v>
      </c>
      <c r="D6267" s="988">
        <v>1.0</v>
      </c>
      <c r="E6267" s="988">
        <v>2.0</v>
      </c>
    </row>
    <row r="6268">
      <c r="A6268" s="988" t="s">
        <v>5636</v>
      </c>
      <c r="B6268" s="988">
        <v>2.0250122E7</v>
      </c>
      <c r="C6268" s="988" t="s">
        <v>5286</v>
      </c>
      <c r="D6268" s="988">
        <v>1.0</v>
      </c>
      <c r="E6268" s="988">
        <v>3.0</v>
      </c>
    </row>
    <row r="6269">
      <c r="A6269" s="988" t="s">
        <v>5636</v>
      </c>
      <c r="B6269" s="988">
        <v>2.0250123E7</v>
      </c>
      <c r="C6269" s="1063" t="s">
        <v>5265</v>
      </c>
      <c r="D6269" s="988">
        <v>1.0</v>
      </c>
      <c r="E6269" s="988">
        <v>1.0</v>
      </c>
    </row>
    <row r="6270">
      <c r="A6270" s="988" t="s">
        <v>5636</v>
      </c>
      <c r="B6270" s="988">
        <v>2.0250123E7</v>
      </c>
      <c r="C6270" s="988" t="s">
        <v>5218</v>
      </c>
      <c r="D6270" s="988">
        <v>1.0</v>
      </c>
      <c r="E6270" s="988">
        <v>1.0</v>
      </c>
    </row>
    <row r="6271">
      <c r="A6271" s="988" t="s">
        <v>5636</v>
      </c>
      <c r="B6271" s="988">
        <v>2.0250124E7</v>
      </c>
      <c r="C6271" s="988" t="s">
        <v>5286</v>
      </c>
      <c r="D6271" s="988">
        <v>1.0</v>
      </c>
      <c r="E6271" s="988">
        <v>1.0</v>
      </c>
    </row>
    <row r="6272">
      <c r="A6272" s="988" t="s">
        <v>5636</v>
      </c>
      <c r="B6272" s="988">
        <v>2.0250124E7</v>
      </c>
      <c r="C6272" s="1063" t="s">
        <v>5222</v>
      </c>
      <c r="D6272" s="988">
        <v>1.0</v>
      </c>
      <c r="E6272" s="988">
        <v>1.0</v>
      </c>
    </row>
    <row r="6273">
      <c r="A6273" s="988" t="s">
        <v>5636</v>
      </c>
      <c r="B6273" s="988">
        <v>2.0250124E7</v>
      </c>
      <c r="C6273" s="1063" t="s">
        <v>5261</v>
      </c>
      <c r="D6273" s="988">
        <v>1.0</v>
      </c>
      <c r="E6273" s="988">
        <v>1.0</v>
      </c>
    </row>
    <row r="6274">
      <c r="A6274" s="988" t="s">
        <v>5636</v>
      </c>
      <c r="B6274" s="988">
        <v>2.0250125E7</v>
      </c>
      <c r="C6274" s="988" t="s">
        <v>164</v>
      </c>
      <c r="D6274" s="988">
        <v>1.0</v>
      </c>
      <c r="E6274" s="988">
        <v>2.0</v>
      </c>
    </row>
    <row r="6275">
      <c r="A6275" s="988" t="s">
        <v>5636</v>
      </c>
      <c r="B6275" s="988">
        <v>2.0250127E7</v>
      </c>
      <c r="C6275" s="988" t="s">
        <v>164</v>
      </c>
      <c r="D6275" s="988">
        <v>1.0</v>
      </c>
      <c r="E6275" s="988">
        <v>2.0</v>
      </c>
    </row>
    <row r="6276">
      <c r="A6276" s="988" t="s">
        <v>5636</v>
      </c>
      <c r="B6276" s="988">
        <v>2.0250128E7</v>
      </c>
      <c r="C6276" s="988" t="s">
        <v>5286</v>
      </c>
      <c r="D6276" s="988">
        <v>1.0</v>
      </c>
      <c r="E6276" s="988">
        <v>3.0</v>
      </c>
    </row>
    <row r="6277">
      <c r="A6277" s="988" t="s">
        <v>5636</v>
      </c>
      <c r="B6277" s="988">
        <v>2.0250128E7</v>
      </c>
      <c r="C6277" s="1063" t="s">
        <v>5631</v>
      </c>
      <c r="D6277" s="988">
        <v>1.0</v>
      </c>
      <c r="E6277" s="988">
        <v>1.0</v>
      </c>
    </row>
    <row r="6278">
      <c r="A6278" s="988" t="s">
        <v>5636</v>
      </c>
      <c r="B6278" s="988">
        <v>2.0250129E7</v>
      </c>
      <c r="C6278" s="1063" t="s">
        <v>5154</v>
      </c>
      <c r="D6278" s="988">
        <v>1.0</v>
      </c>
      <c r="E6278" s="988">
        <v>1.0</v>
      </c>
    </row>
    <row r="6279">
      <c r="A6279" s="988" t="s">
        <v>5636</v>
      </c>
      <c r="B6279" s="988">
        <v>2.025013E7</v>
      </c>
      <c r="C6279" s="988" t="s">
        <v>5286</v>
      </c>
      <c r="D6279" s="988">
        <v>1.0</v>
      </c>
      <c r="E6279" s="988">
        <v>1.0</v>
      </c>
    </row>
    <row r="6280">
      <c r="A6280" s="988" t="s">
        <v>5636</v>
      </c>
      <c r="B6280" s="988">
        <v>2.025013E7</v>
      </c>
      <c r="C6280" s="988" t="s">
        <v>5147</v>
      </c>
      <c r="D6280" s="988">
        <v>1.0</v>
      </c>
      <c r="E6280" s="988">
        <v>1.0</v>
      </c>
    </row>
    <row r="6281">
      <c r="A6281" s="988" t="s">
        <v>5636</v>
      </c>
      <c r="B6281" s="988">
        <v>2.025013E7</v>
      </c>
      <c r="C6281" s="988" t="s">
        <v>5218</v>
      </c>
      <c r="D6281" s="988">
        <v>1.0</v>
      </c>
      <c r="E6281" s="988">
        <v>1.0</v>
      </c>
    </row>
    <row r="6282">
      <c r="A6282" s="988" t="s">
        <v>5637</v>
      </c>
      <c r="B6282" s="988">
        <v>2.0250101E7</v>
      </c>
      <c r="C6282" s="988" t="s">
        <v>5286</v>
      </c>
      <c r="D6282" s="988">
        <v>1.0</v>
      </c>
      <c r="E6282" s="988">
        <v>0.0</v>
      </c>
    </row>
    <row r="6283">
      <c r="A6283" s="988" t="s">
        <v>5637</v>
      </c>
      <c r="B6283" s="988">
        <v>2.0250101E7</v>
      </c>
      <c r="C6283" s="988" t="s">
        <v>164</v>
      </c>
      <c r="D6283" s="988">
        <v>1.0</v>
      </c>
      <c r="E6283" s="988">
        <v>2.0</v>
      </c>
    </row>
    <row r="6284">
      <c r="A6284" s="988" t="s">
        <v>5637</v>
      </c>
      <c r="B6284" s="988">
        <v>2.0250102E7</v>
      </c>
      <c r="C6284" s="988" t="s">
        <v>5194</v>
      </c>
      <c r="D6284" s="988">
        <v>1.0</v>
      </c>
      <c r="E6284" s="988">
        <v>1.0</v>
      </c>
    </row>
    <row r="6285">
      <c r="A6285" s="988" t="s">
        <v>5637</v>
      </c>
      <c r="B6285" s="988">
        <v>2.0250104E7</v>
      </c>
      <c r="C6285" s="988" t="s">
        <v>5286</v>
      </c>
      <c r="D6285" s="988">
        <v>1.0</v>
      </c>
      <c r="E6285" s="988">
        <v>1.0</v>
      </c>
    </row>
    <row r="6286">
      <c r="A6286" s="988" t="s">
        <v>5637</v>
      </c>
      <c r="B6286" s="988">
        <v>2.0250104E7</v>
      </c>
      <c r="C6286" s="988" t="s">
        <v>5194</v>
      </c>
      <c r="D6286" s="988">
        <v>1.0</v>
      </c>
      <c r="E6286" s="988">
        <v>1.0</v>
      </c>
    </row>
    <row r="6287">
      <c r="A6287" s="988" t="s">
        <v>5637</v>
      </c>
      <c r="B6287" s="988">
        <v>2.0250106E7</v>
      </c>
      <c r="C6287" s="1063" t="s">
        <v>5173</v>
      </c>
      <c r="D6287" s="988">
        <v>1.0</v>
      </c>
      <c r="E6287" s="988">
        <v>0.0</v>
      </c>
    </row>
    <row r="6288">
      <c r="A6288" s="988" t="s">
        <v>5637</v>
      </c>
      <c r="B6288" s="988">
        <v>2.0250106E7</v>
      </c>
      <c r="C6288" s="1063" t="s">
        <v>5175</v>
      </c>
      <c r="D6288" s="988">
        <v>1.0</v>
      </c>
      <c r="E6288" s="988">
        <v>1.0</v>
      </c>
    </row>
    <row r="6289">
      <c r="A6289" s="988" t="s">
        <v>5637</v>
      </c>
      <c r="B6289" s="988">
        <v>2.0250106E7</v>
      </c>
      <c r="C6289" s="1063" t="s">
        <v>5638</v>
      </c>
      <c r="D6289" s="988">
        <v>1.0</v>
      </c>
      <c r="E6289" s="988">
        <v>1.0</v>
      </c>
    </row>
    <row r="6290">
      <c r="A6290" s="988" t="s">
        <v>5637</v>
      </c>
      <c r="B6290" s="988">
        <v>2.0250107E7</v>
      </c>
      <c r="C6290" s="988" t="s">
        <v>5194</v>
      </c>
      <c r="D6290" s="988">
        <v>1.0</v>
      </c>
      <c r="E6290" s="988">
        <v>1.0</v>
      </c>
    </row>
    <row r="6291">
      <c r="A6291" s="988" t="s">
        <v>5637</v>
      </c>
      <c r="B6291" s="988">
        <v>2.0250108E7</v>
      </c>
      <c r="C6291" s="988" t="s">
        <v>5194</v>
      </c>
      <c r="D6291" s="988">
        <v>1.0</v>
      </c>
      <c r="E6291" s="988">
        <v>2.0</v>
      </c>
    </row>
    <row r="6292">
      <c r="A6292" s="988" t="s">
        <v>5637</v>
      </c>
      <c r="B6292" s="988">
        <v>2.0250109E7</v>
      </c>
      <c r="C6292" s="988" t="s">
        <v>5286</v>
      </c>
      <c r="D6292" s="988">
        <v>1.0</v>
      </c>
      <c r="E6292" s="988">
        <v>2.0</v>
      </c>
    </row>
    <row r="6293">
      <c r="A6293" s="988" t="s">
        <v>5637</v>
      </c>
      <c r="B6293" s="988">
        <v>2.025011E7</v>
      </c>
      <c r="C6293" s="988" t="s">
        <v>5286</v>
      </c>
      <c r="D6293" s="988">
        <v>1.0</v>
      </c>
      <c r="E6293" s="988">
        <v>0.0</v>
      </c>
    </row>
    <row r="6294">
      <c r="A6294" s="988" t="s">
        <v>5637</v>
      </c>
      <c r="B6294" s="988">
        <v>2.025011E7</v>
      </c>
      <c r="C6294" s="988" t="s">
        <v>164</v>
      </c>
      <c r="D6294" s="988">
        <v>1.0</v>
      </c>
      <c r="E6294" s="988">
        <v>1.0</v>
      </c>
    </row>
    <row r="6295">
      <c r="A6295" s="988" t="s">
        <v>5637</v>
      </c>
      <c r="B6295" s="988">
        <v>2.0250111E7</v>
      </c>
      <c r="C6295" s="988" t="s">
        <v>5164</v>
      </c>
      <c r="D6295" s="988">
        <v>1.0</v>
      </c>
      <c r="E6295" s="988">
        <v>0.0</v>
      </c>
    </row>
    <row r="6296">
      <c r="A6296" s="988" t="s">
        <v>5637</v>
      </c>
      <c r="B6296" s="988">
        <v>2.0250111E7</v>
      </c>
      <c r="C6296" s="988" t="s">
        <v>5147</v>
      </c>
      <c r="D6296" s="988">
        <v>1.0</v>
      </c>
      <c r="E6296" s="988">
        <v>1.0</v>
      </c>
    </row>
    <row r="6297">
      <c r="A6297" s="988" t="s">
        <v>5637</v>
      </c>
      <c r="B6297" s="988">
        <v>2.0250113E7</v>
      </c>
      <c r="C6297" s="988" t="s">
        <v>5194</v>
      </c>
      <c r="D6297" s="988">
        <v>1.0</v>
      </c>
      <c r="E6297" s="988">
        <v>1.0</v>
      </c>
    </row>
    <row r="6298">
      <c r="A6298" s="988" t="s">
        <v>5637</v>
      </c>
      <c r="B6298" s="988">
        <v>2.0250114E7</v>
      </c>
      <c r="C6298" s="988" t="s">
        <v>5194</v>
      </c>
      <c r="D6298" s="988">
        <v>1.0</v>
      </c>
      <c r="E6298" s="988">
        <v>1.0</v>
      </c>
    </row>
    <row r="6299">
      <c r="A6299" s="988" t="s">
        <v>5637</v>
      </c>
      <c r="B6299" s="988">
        <v>2.0250115E7</v>
      </c>
      <c r="C6299" s="988" t="s">
        <v>164</v>
      </c>
      <c r="D6299" s="988">
        <v>1.0</v>
      </c>
      <c r="E6299" s="988">
        <v>5.0</v>
      </c>
    </row>
    <row r="6300">
      <c r="A6300" s="988" t="s">
        <v>5637</v>
      </c>
      <c r="B6300" s="988">
        <v>2.0250116E7</v>
      </c>
      <c r="C6300" s="988" t="s">
        <v>5194</v>
      </c>
      <c r="D6300" s="988">
        <v>1.0</v>
      </c>
      <c r="E6300" s="988">
        <v>1.0</v>
      </c>
    </row>
    <row r="6301">
      <c r="A6301" s="988" t="s">
        <v>5637</v>
      </c>
      <c r="B6301" s="988">
        <v>2.0250117E7</v>
      </c>
      <c r="C6301" s="988" t="s">
        <v>5286</v>
      </c>
      <c r="D6301" s="988">
        <v>1.0</v>
      </c>
      <c r="E6301" s="988">
        <v>1.0</v>
      </c>
    </row>
    <row r="6302">
      <c r="A6302" s="988" t="s">
        <v>5637</v>
      </c>
      <c r="B6302" s="988">
        <v>2.0250117E7</v>
      </c>
      <c r="C6302" s="988" t="s">
        <v>5194</v>
      </c>
      <c r="D6302" s="988">
        <v>1.0</v>
      </c>
      <c r="E6302" s="988">
        <v>1.0</v>
      </c>
    </row>
    <row r="6303">
      <c r="A6303" s="988" t="s">
        <v>5637</v>
      </c>
      <c r="B6303" s="988">
        <v>2.0250119E7</v>
      </c>
      <c r="C6303" s="1063" t="s">
        <v>5221</v>
      </c>
      <c r="D6303" s="988">
        <v>1.0</v>
      </c>
      <c r="E6303" s="988">
        <v>0.0</v>
      </c>
    </row>
    <row r="6304">
      <c r="A6304" s="988" t="s">
        <v>5637</v>
      </c>
      <c r="B6304" s="988">
        <v>2.0250119E7</v>
      </c>
      <c r="C6304" s="1063" t="s">
        <v>5166</v>
      </c>
      <c r="D6304" s="988">
        <v>1.0</v>
      </c>
      <c r="E6304" s="988">
        <v>0.0</v>
      </c>
    </row>
    <row r="6305">
      <c r="A6305" s="988" t="s">
        <v>5637</v>
      </c>
      <c r="B6305" s="988">
        <v>2.025012E7</v>
      </c>
      <c r="C6305" s="988" t="s">
        <v>5218</v>
      </c>
      <c r="D6305" s="988">
        <v>1.0</v>
      </c>
      <c r="E6305" s="988">
        <v>0.0</v>
      </c>
    </row>
    <row r="6306">
      <c r="A6306" s="988" t="s">
        <v>5637</v>
      </c>
      <c r="B6306" s="988">
        <v>2.0250121E7</v>
      </c>
      <c r="C6306" s="988" t="s">
        <v>5194</v>
      </c>
      <c r="D6306" s="988">
        <v>1.0</v>
      </c>
      <c r="E6306" s="988">
        <v>1.0</v>
      </c>
    </row>
    <row r="6307">
      <c r="A6307" s="988" t="s">
        <v>5637</v>
      </c>
      <c r="B6307" s="988">
        <v>2.0250122E7</v>
      </c>
      <c r="C6307" s="988" t="s">
        <v>164</v>
      </c>
      <c r="D6307" s="988">
        <v>1.0</v>
      </c>
      <c r="E6307" s="988">
        <v>2.0</v>
      </c>
    </row>
    <row r="6308">
      <c r="A6308" s="988" t="s">
        <v>5637</v>
      </c>
      <c r="B6308" s="988">
        <v>2.0250123E7</v>
      </c>
      <c r="C6308" s="988" t="s">
        <v>5286</v>
      </c>
      <c r="D6308" s="988">
        <v>1.0</v>
      </c>
      <c r="E6308" s="988">
        <v>0.0</v>
      </c>
    </row>
    <row r="6309">
      <c r="A6309" s="988" t="s">
        <v>5637</v>
      </c>
      <c r="B6309" s="988">
        <v>2.0250123E7</v>
      </c>
      <c r="C6309" s="988" t="s">
        <v>5194</v>
      </c>
      <c r="D6309" s="988">
        <v>1.0</v>
      </c>
      <c r="E6309" s="988">
        <v>1.0</v>
      </c>
    </row>
    <row r="6310">
      <c r="A6310" s="988" t="s">
        <v>5637</v>
      </c>
      <c r="B6310" s="988">
        <v>2.0250123E7</v>
      </c>
      <c r="C6310" s="988" t="s">
        <v>164</v>
      </c>
      <c r="D6310" s="988">
        <v>1.0</v>
      </c>
      <c r="E6310" s="988">
        <v>4.0</v>
      </c>
    </row>
    <row r="6311">
      <c r="A6311" s="988" t="s">
        <v>5637</v>
      </c>
      <c r="B6311" s="988">
        <v>2.0250123E7</v>
      </c>
      <c r="C6311" s="988" t="s">
        <v>5218</v>
      </c>
      <c r="D6311" s="988">
        <v>1.0</v>
      </c>
      <c r="E6311" s="988">
        <v>0.0</v>
      </c>
    </row>
    <row r="6312">
      <c r="A6312" s="988" t="s">
        <v>5637</v>
      </c>
      <c r="B6312" s="988">
        <v>2.0250123E7</v>
      </c>
      <c r="C6312" s="1063" t="s">
        <v>5140</v>
      </c>
      <c r="D6312" s="988">
        <v>1.0</v>
      </c>
      <c r="E6312" s="988">
        <v>0.0</v>
      </c>
    </row>
    <row r="6313">
      <c r="A6313" s="988" t="s">
        <v>5637</v>
      </c>
      <c r="B6313" s="988">
        <v>2.0250125E7</v>
      </c>
      <c r="C6313" s="1063" t="s">
        <v>5137</v>
      </c>
      <c r="D6313" s="988">
        <v>1.0</v>
      </c>
      <c r="E6313" s="988">
        <v>1.0</v>
      </c>
    </row>
    <row r="6314">
      <c r="A6314" s="988" t="s">
        <v>5637</v>
      </c>
      <c r="B6314" s="988">
        <v>2.0250125E7</v>
      </c>
      <c r="C6314" s="1063" t="s">
        <v>5178</v>
      </c>
      <c r="D6314" s="988">
        <v>1.0</v>
      </c>
      <c r="E6314" s="988">
        <v>0.0</v>
      </c>
    </row>
    <row r="6315">
      <c r="A6315" s="988" t="s">
        <v>5637</v>
      </c>
      <c r="B6315" s="988">
        <v>2.0250127E7</v>
      </c>
      <c r="C6315" s="988" t="s">
        <v>5194</v>
      </c>
      <c r="D6315" s="988">
        <v>1.0</v>
      </c>
      <c r="E6315" s="988">
        <v>2.0</v>
      </c>
    </row>
    <row r="6316">
      <c r="A6316" s="988" t="s">
        <v>5637</v>
      </c>
      <c r="B6316" s="988">
        <v>2.0250129E7</v>
      </c>
      <c r="C6316" s="988" t="s">
        <v>5218</v>
      </c>
      <c r="D6316" s="988">
        <v>1.0</v>
      </c>
      <c r="E6316" s="988">
        <v>0.0</v>
      </c>
    </row>
    <row r="6317">
      <c r="A6317" s="988" t="s">
        <v>5637</v>
      </c>
      <c r="B6317" s="988">
        <v>2.0250129E7</v>
      </c>
      <c r="C6317" s="1063" t="s">
        <v>5168</v>
      </c>
      <c r="D6317" s="988">
        <v>1.0</v>
      </c>
      <c r="E6317" s="988">
        <v>0.0</v>
      </c>
    </row>
    <row r="6318">
      <c r="A6318" s="988" t="s">
        <v>5637</v>
      </c>
      <c r="B6318" s="988">
        <v>2.0250131E7</v>
      </c>
      <c r="C6318" s="988" t="s">
        <v>5639</v>
      </c>
      <c r="D6318" s="988">
        <v>1.0</v>
      </c>
      <c r="E6318" s="988">
        <v>1.0</v>
      </c>
    </row>
    <row r="6319">
      <c r="A6319" s="988" t="s">
        <v>5637</v>
      </c>
      <c r="B6319" s="988">
        <v>2.0250131E7</v>
      </c>
      <c r="C6319" s="988" t="s">
        <v>164</v>
      </c>
      <c r="D6319" s="988">
        <v>1.0</v>
      </c>
      <c r="E6319" s="988">
        <v>1.0</v>
      </c>
    </row>
    <row r="6320">
      <c r="A6320" s="988" t="s">
        <v>5640</v>
      </c>
      <c r="B6320" s="988">
        <v>2.0250122E7</v>
      </c>
      <c r="C6320" s="988" t="s">
        <v>164</v>
      </c>
      <c r="D6320" s="988">
        <v>1.0</v>
      </c>
      <c r="E6320" s="988">
        <v>1.0</v>
      </c>
    </row>
    <row r="6321">
      <c r="A6321" s="988" t="s">
        <v>5640</v>
      </c>
      <c r="B6321" s="988">
        <v>2.0250124E7</v>
      </c>
      <c r="C6321" s="988" t="s">
        <v>164</v>
      </c>
      <c r="D6321" s="988">
        <v>1.0</v>
      </c>
      <c r="E6321" s="988">
        <v>0.0</v>
      </c>
    </row>
    <row r="6322">
      <c r="A6322" s="988" t="s">
        <v>5641</v>
      </c>
      <c r="B6322" s="988">
        <v>2.0250114E7</v>
      </c>
      <c r="C6322" s="988" t="s">
        <v>5286</v>
      </c>
      <c r="D6322" s="988">
        <v>1.0</v>
      </c>
      <c r="E6322" s="988">
        <v>0.0</v>
      </c>
    </row>
    <row r="6323">
      <c r="A6323" s="988" t="s">
        <v>5641</v>
      </c>
      <c r="B6323" s="988">
        <v>2.0250124E7</v>
      </c>
      <c r="C6323" s="988" t="s">
        <v>164</v>
      </c>
      <c r="D6323" s="988">
        <v>1.0</v>
      </c>
      <c r="E6323" s="988">
        <v>0.0</v>
      </c>
    </row>
    <row r="6324">
      <c r="A6324" s="988" t="s">
        <v>5641</v>
      </c>
      <c r="B6324" s="988">
        <v>2.0250127E7</v>
      </c>
      <c r="C6324" s="988" t="s">
        <v>5286</v>
      </c>
      <c r="D6324" s="988">
        <v>1.0</v>
      </c>
      <c r="E6324" s="988">
        <v>0.0</v>
      </c>
    </row>
    <row r="6325">
      <c r="A6325" s="988" t="s">
        <v>5641</v>
      </c>
      <c r="B6325" s="988">
        <v>2.025013E7</v>
      </c>
      <c r="C6325" s="988" t="s">
        <v>164</v>
      </c>
      <c r="D6325" s="988">
        <v>1.0</v>
      </c>
      <c r="E6325" s="988">
        <v>0.0</v>
      </c>
    </row>
    <row r="6326">
      <c r="A6326" s="988" t="s">
        <v>5642</v>
      </c>
      <c r="B6326" s="988">
        <v>2.0250115E7</v>
      </c>
      <c r="C6326" s="1063" t="s">
        <v>5593</v>
      </c>
      <c r="D6326" s="988">
        <v>1.0</v>
      </c>
      <c r="E6326" s="988">
        <v>0.0</v>
      </c>
    </row>
    <row r="6327">
      <c r="A6327" s="988" t="s">
        <v>5643</v>
      </c>
      <c r="B6327" s="988">
        <v>2.0250101E7</v>
      </c>
      <c r="C6327" s="988" t="s">
        <v>164</v>
      </c>
      <c r="D6327" s="988">
        <v>1.0</v>
      </c>
      <c r="E6327" s="988">
        <v>0.0</v>
      </c>
    </row>
    <row r="6328">
      <c r="A6328" s="988" t="s">
        <v>5643</v>
      </c>
      <c r="B6328" s="988">
        <v>2.0250102E7</v>
      </c>
      <c r="C6328" s="988" t="s">
        <v>164</v>
      </c>
      <c r="D6328" s="988">
        <v>1.0</v>
      </c>
      <c r="E6328" s="988">
        <v>2.0</v>
      </c>
    </row>
    <row r="6329">
      <c r="A6329" s="988" t="s">
        <v>5643</v>
      </c>
      <c r="B6329" s="988">
        <v>2.0250105E7</v>
      </c>
      <c r="C6329" s="988" t="s">
        <v>164</v>
      </c>
      <c r="D6329" s="988">
        <v>1.0</v>
      </c>
      <c r="E6329" s="988">
        <v>1.0</v>
      </c>
    </row>
    <row r="6330">
      <c r="A6330" s="988" t="s">
        <v>5643</v>
      </c>
      <c r="B6330" s="988">
        <v>2.0250106E7</v>
      </c>
      <c r="C6330" s="988" t="s">
        <v>164</v>
      </c>
      <c r="D6330" s="988">
        <v>1.0</v>
      </c>
      <c r="E6330" s="988">
        <v>1.0</v>
      </c>
    </row>
    <row r="6331">
      <c r="A6331" s="988" t="s">
        <v>5643</v>
      </c>
      <c r="B6331" s="988">
        <v>2.0250107E7</v>
      </c>
      <c r="C6331" s="988" t="s">
        <v>5194</v>
      </c>
      <c r="D6331" s="988">
        <v>1.0</v>
      </c>
      <c r="E6331" s="988">
        <v>1.0</v>
      </c>
    </row>
    <row r="6332">
      <c r="A6332" s="988" t="s">
        <v>5643</v>
      </c>
      <c r="B6332" s="988">
        <v>2.0250107E7</v>
      </c>
      <c r="C6332" s="988" t="s">
        <v>5206</v>
      </c>
      <c r="D6332" s="988">
        <v>1.0</v>
      </c>
      <c r="E6332" s="988">
        <v>1.0</v>
      </c>
    </row>
    <row r="6333">
      <c r="A6333" s="988" t="s">
        <v>5643</v>
      </c>
      <c r="B6333" s="988">
        <v>2.0250108E7</v>
      </c>
      <c r="C6333" s="988" t="s">
        <v>164</v>
      </c>
      <c r="D6333" s="988">
        <v>1.0</v>
      </c>
      <c r="E6333" s="988">
        <v>1.0</v>
      </c>
    </row>
    <row r="6334">
      <c r="A6334" s="988" t="s">
        <v>5643</v>
      </c>
      <c r="B6334" s="988">
        <v>2.0250109E7</v>
      </c>
      <c r="C6334" s="988" t="s">
        <v>164</v>
      </c>
      <c r="D6334" s="988">
        <v>1.0</v>
      </c>
      <c r="E6334" s="988">
        <v>2.0</v>
      </c>
    </row>
    <row r="6335">
      <c r="A6335" s="988" t="s">
        <v>5643</v>
      </c>
      <c r="B6335" s="988">
        <v>2.0250111E7</v>
      </c>
      <c r="C6335" s="988" t="s">
        <v>164</v>
      </c>
      <c r="D6335" s="988">
        <v>1.0</v>
      </c>
      <c r="E6335" s="988">
        <v>2.0</v>
      </c>
    </row>
    <row r="6336">
      <c r="A6336" s="988" t="s">
        <v>5643</v>
      </c>
      <c r="B6336" s="988">
        <v>2.0250112E7</v>
      </c>
      <c r="C6336" s="988" t="s">
        <v>164</v>
      </c>
      <c r="D6336" s="988">
        <v>1.0</v>
      </c>
      <c r="E6336" s="988">
        <v>1.0</v>
      </c>
    </row>
    <row r="6337">
      <c r="A6337" s="988" t="s">
        <v>5643</v>
      </c>
      <c r="B6337" s="988">
        <v>2.0250113E7</v>
      </c>
      <c r="C6337" s="988" t="s">
        <v>5286</v>
      </c>
      <c r="D6337" s="988">
        <v>1.0</v>
      </c>
      <c r="E6337" s="988">
        <v>1.0</v>
      </c>
    </row>
    <row r="6338">
      <c r="A6338" s="988" t="s">
        <v>5643</v>
      </c>
      <c r="B6338" s="988">
        <v>2.0250113E7</v>
      </c>
      <c r="C6338" s="988" t="s">
        <v>164</v>
      </c>
      <c r="D6338" s="988">
        <v>1.0</v>
      </c>
      <c r="E6338" s="988">
        <v>1.0</v>
      </c>
    </row>
    <row r="6339">
      <c r="A6339" s="988" t="s">
        <v>5643</v>
      </c>
      <c r="B6339" s="988">
        <v>2.0250114E7</v>
      </c>
      <c r="C6339" s="988" t="s">
        <v>5194</v>
      </c>
      <c r="D6339" s="988">
        <v>1.0</v>
      </c>
      <c r="E6339" s="988">
        <v>1.0</v>
      </c>
    </row>
    <row r="6340">
      <c r="A6340" s="988" t="s">
        <v>5643</v>
      </c>
      <c r="B6340" s="988">
        <v>2.0250116E7</v>
      </c>
      <c r="C6340" s="988" t="s">
        <v>164</v>
      </c>
      <c r="D6340" s="988">
        <v>1.0</v>
      </c>
      <c r="E6340" s="988">
        <v>1.0</v>
      </c>
    </row>
    <row r="6341">
      <c r="A6341" s="988" t="s">
        <v>5643</v>
      </c>
      <c r="B6341" s="988">
        <v>2.0250118E7</v>
      </c>
      <c r="C6341" s="988" t="s">
        <v>164</v>
      </c>
      <c r="D6341" s="988">
        <v>1.0</v>
      </c>
      <c r="E6341" s="988">
        <v>1.0</v>
      </c>
    </row>
    <row r="6342">
      <c r="A6342" s="988" t="s">
        <v>5643</v>
      </c>
      <c r="B6342" s="988">
        <v>2.0250121E7</v>
      </c>
      <c r="C6342" s="988" t="s">
        <v>5286</v>
      </c>
      <c r="D6342" s="988">
        <v>1.0</v>
      </c>
      <c r="E6342" s="988">
        <v>1.0</v>
      </c>
    </row>
    <row r="6343">
      <c r="A6343" s="988" t="s">
        <v>5643</v>
      </c>
      <c r="B6343" s="988">
        <v>2.0250122E7</v>
      </c>
      <c r="C6343" s="988" t="s">
        <v>5286</v>
      </c>
      <c r="D6343" s="988">
        <v>1.0</v>
      </c>
      <c r="E6343" s="988">
        <v>0.0</v>
      </c>
    </row>
    <row r="6344">
      <c r="A6344" s="988" t="s">
        <v>5643</v>
      </c>
      <c r="B6344" s="988">
        <v>2.0250122E7</v>
      </c>
      <c r="C6344" s="988" t="s">
        <v>164</v>
      </c>
      <c r="D6344" s="988">
        <v>1.0</v>
      </c>
      <c r="E6344" s="988">
        <v>2.0</v>
      </c>
    </row>
    <row r="6345">
      <c r="A6345" s="988" t="s">
        <v>5643</v>
      </c>
      <c r="B6345" s="988">
        <v>2.0250126E7</v>
      </c>
      <c r="C6345" s="988" t="s">
        <v>5286</v>
      </c>
      <c r="D6345" s="988">
        <v>1.0</v>
      </c>
      <c r="E6345" s="988">
        <v>0.0</v>
      </c>
    </row>
    <row r="6346">
      <c r="A6346" s="988" t="s">
        <v>5643</v>
      </c>
      <c r="B6346" s="988">
        <v>2.0250128E7</v>
      </c>
      <c r="C6346" s="988" t="s">
        <v>5286</v>
      </c>
      <c r="D6346" s="988">
        <v>1.0</v>
      </c>
      <c r="E6346" s="988">
        <v>1.0</v>
      </c>
    </row>
    <row r="6347">
      <c r="A6347" s="988" t="s">
        <v>5643</v>
      </c>
      <c r="B6347" s="988">
        <v>2.0250128E7</v>
      </c>
      <c r="C6347" s="988" t="s">
        <v>164</v>
      </c>
      <c r="D6347" s="988">
        <v>1.0</v>
      </c>
      <c r="E6347" s="988">
        <v>0.0</v>
      </c>
    </row>
    <row r="6348">
      <c r="A6348" s="988" t="s">
        <v>5643</v>
      </c>
      <c r="B6348" s="988">
        <v>2.0250129E7</v>
      </c>
      <c r="C6348" s="988" t="s">
        <v>5286</v>
      </c>
      <c r="D6348" s="988">
        <v>1.0</v>
      </c>
      <c r="E6348" s="988">
        <v>1.0</v>
      </c>
    </row>
    <row r="6349">
      <c r="A6349" s="988" t="s">
        <v>5643</v>
      </c>
      <c r="B6349" s="988">
        <v>2.0250129E7</v>
      </c>
      <c r="C6349" s="1063" t="s">
        <v>5189</v>
      </c>
      <c r="D6349" s="988">
        <v>1.0</v>
      </c>
      <c r="E6349" s="988">
        <v>1.0</v>
      </c>
    </row>
    <row r="6350">
      <c r="A6350" s="988" t="s">
        <v>5643</v>
      </c>
      <c r="B6350" s="988">
        <v>2.025013E7</v>
      </c>
      <c r="C6350" s="988" t="s">
        <v>5286</v>
      </c>
      <c r="D6350" s="988">
        <v>1.0</v>
      </c>
      <c r="E6350" s="988">
        <v>2.0</v>
      </c>
    </row>
    <row r="6351">
      <c r="A6351" s="988" t="s">
        <v>5643</v>
      </c>
      <c r="B6351" s="988">
        <v>2.025013E7</v>
      </c>
      <c r="C6351" s="988" t="s">
        <v>164</v>
      </c>
      <c r="D6351" s="988">
        <v>1.0</v>
      </c>
      <c r="E6351" s="988">
        <v>1.0</v>
      </c>
    </row>
    <row r="6352">
      <c r="A6352" s="988" t="s">
        <v>5644</v>
      </c>
      <c r="B6352" s="988">
        <v>2.0250101E7</v>
      </c>
      <c r="C6352" s="1063" t="s">
        <v>5380</v>
      </c>
      <c r="D6352" s="988">
        <v>1.0</v>
      </c>
      <c r="E6352" s="988">
        <v>1.0</v>
      </c>
    </row>
    <row r="6353">
      <c r="A6353" s="988" t="s">
        <v>5644</v>
      </c>
      <c r="B6353" s="988">
        <v>2.0250102E7</v>
      </c>
      <c r="C6353" s="1063" t="s">
        <v>5166</v>
      </c>
      <c r="D6353" s="988">
        <v>1.0</v>
      </c>
      <c r="E6353" s="988">
        <v>1.0</v>
      </c>
    </row>
    <row r="6354">
      <c r="A6354" s="988" t="s">
        <v>5644</v>
      </c>
      <c r="B6354" s="988">
        <v>2.0250102E7</v>
      </c>
      <c r="C6354" s="988" t="s">
        <v>5218</v>
      </c>
      <c r="D6354" s="988">
        <v>1.0</v>
      </c>
      <c r="E6354" s="988">
        <v>0.0</v>
      </c>
    </row>
    <row r="6355">
      <c r="A6355" s="988" t="s">
        <v>5644</v>
      </c>
      <c r="B6355" s="988">
        <v>2.0250103E7</v>
      </c>
      <c r="C6355" s="988" t="s">
        <v>5185</v>
      </c>
      <c r="D6355" s="988">
        <v>1.0</v>
      </c>
      <c r="E6355" s="988">
        <v>1.0</v>
      </c>
    </row>
    <row r="6356">
      <c r="A6356" s="988" t="s">
        <v>5644</v>
      </c>
      <c r="B6356" s="988">
        <v>2.0250104E7</v>
      </c>
      <c r="C6356" s="1063" t="s">
        <v>5166</v>
      </c>
      <c r="D6356" s="988">
        <v>1.0</v>
      </c>
      <c r="E6356" s="988">
        <v>1.0</v>
      </c>
    </row>
    <row r="6357">
      <c r="A6357" s="988" t="s">
        <v>5644</v>
      </c>
      <c r="B6357" s="988">
        <v>2.0250105E7</v>
      </c>
      <c r="C6357" s="988" t="s">
        <v>5194</v>
      </c>
      <c r="D6357" s="988">
        <v>1.0</v>
      </c>
      <c r="E6357" s="988">
        <v>1.0</v>
      </c>
    </row>
    <row r="6358">
      <c r="A6358" s="988" t="s">
        <v>5644</v>
      </c>
      <c r="B6358" s="988">
        <v>2.0250105E7</v>
      </c>
      <c r="C6358" s="1063" t="s">
        <v>5170</v>
      </c>
      <c r="D6358" s="988">
        <v>1.0</v>
      </c>
      <c r="E6358" s="988">
        <v>1.0</v>
      </c>
    </row>
    <row r="6359">
      <c r="A6359" s="988" t="s">
        <v>5644</v>
      </c>
      <c r="B6359" s="988">
        <v>2.0250105E7</v>
      </c>
      <c r="C6359" s="1063" t="s">
        <v>5215</v>
      </c>
      <c r="D6359" s="988">
        <v>1.0</v>
      </c>
      <c r="E6359" s="988">
        <v>0.0</v>
      </c>
    </row>
    <row r="6360">
      <c r="A6360" s="988" t="s">
        <v>5644</v>
      </c>
      <c r="B6360" s="988">
        <v>2.0250105E7</v>
      </c>
      <c r="C6360" s="1063" t="s">
        <v>5166</v>
      </c>
      <c r="D6360" s="988">
        <v>1.0</v>
      </c>
      <c r="E6360" s="988">
        <v>2.0</v>
      </c>
    </row>
    <row r="6361">
      <c r="A6361" s="988" t="s">
        <v>5644</v>
      </c>
      <c r="B6361" s="988">
        <v>2.0250105E7</v>
      </c>
      <c r="C6361" s="988" t="s">
        <v>5159</v>
      </c>
      <c r="D6361" s="988">
        <v>1.0</v>
      </c>
      <c r="E6361" s="988">
        <v>0.0</v>
      </c>
    </row>
    <row r="6362">
      <c r="A6362" s="988" t="s">
        <v>5644</v>
      </c>
      <c r="B6362" s="988">
        <v>2.0250107E7</v>
      </c>
      <c r="C6362" s="1063" t="s">
        <v>5250</v>
      </c>
      <c r="D6362" s="988">
        <v>1.0</v>
      </c>
      <c r="E6362" s="988">
        <v>0.0</v>
      </c>
    </row>
    <row r="6363">
      <c r="A6363" s="988" t="s">
        <v>5644</v>
      </c>
      <c r="B6363" s="988">
        <v>2.0250107E7</v>
      </c>
      <c r="C6363" s="1063" t="s">
        <v>5216</v>
      </c>
      <c r="D6363" s="988">
        <v>1.0</v>
      </c>
      <c r="E6363" s="988">
        <v>0.0</v>
      </c>
    </row>
    <row r="6364">
      <c r="A6364" s="988" t="s">
        <v>5644</v>
      </c>
      <c r="B6364" s="988">
        <v>2.0250107E7</v>
      </c>
      <c r="C6364" s="1063" t="s">
        <v>5182</v>
      </c>
      <c r="D6364" s="988">
        <v>1.0</v>
      </c>
      <c r="E6364" s="988">
        <v>0.0</v>
      </c>
    </row>
    <row r="6365">
      <c r="A6365" s="988" t="s">
        <v>5644</v>
      </c>
      <c r="B6365" s="988">
        <v>2.0250108E7</v>
      </c>
      <c r="C6365" s="1063" t="s">
        <v>5166</v>
      </c>
      <c r="D6365" s="988">
        <v>1.0</v>
      </c>
      <c r="E6365" s="988">
        <v>0.0</v>
      </c>
    </row>
    <row r="6366">
      <c r="A6366" s="988" t="s">
        <v>5644</v>
      </c>
      <c r="B6366" s="988">
        <v>2.0250109E7</v>
      </c>
      <c r="C6366" s="988" t="s">
        <v>5164</v>
      </c>
      <c r="D6366" s="988">
        <v>1.0</v>
      </c>
      <c r="E6366" s="988">
        <v>0.0</v>
      </c>
    </row>
    <row r="6367">
      <c r="A6367" s="988" t="s">
        <v>5644</v>
      </c>
      <c r="B6367" s="988">
        <v>2.0250109E7</v>
      </c>
      <c r="C6367" s="1063" t="s">
        <v>5158</v>
      </c>
      <c r="D6367" s="988">
        <v>1.0</v>
      </c>
      <c r="E6367" s="988">
        <v>1.0</v>
      </c>
    </row>
    <row r="6368">
      <c r="A6368" s="988" t="s">
        <v>5644</v>
      </c>
      <c r="B6368" s="988">
        <v>2.0250109E7</v>
      </c>
      <c r="C6368" s="1063" t="s">
        <v>5189</v>
      </c>
      <c r="D6368" s="988">
        <v>1.0</v>
      </c>
      <c r="E6368" s="988">
        <v>1.0</v>
      </c>
    </row>
    <row r="6369">
      <c r="A6369" s="988" t="s">
        <v>5644</v>
      </c>
      <c r="B6369" s="988">
        <v>2.025011E7</v>
      </c>
      <c r="C6369" s="988" t="s">
        <v>5194</v>
      </c>
      <c r="D6369" s="988">
        <v>1.0</v>
      </c>
      <c r="E6369" s="988">
        <v>1.0</v>
      </c>
    </row>
    <row r="6370">
      <c r="A6370" s="988" t="s">
        <v>5644</v>
      </c>
      <c r="B6370" s="988">
        <v>2.025011E7</v>
      </c>
      <c r="C6370" s="1063" t="s">
        <v>5146</v>
      </c>
      <c r="D6370" s="988">
        <v>1.0</v>
      </c>
      <c r="E6370" s="988">
        <v>0.0</v>
      </c>
    </row>
    <row r="6371">
      <c r="A6371" s="988" t="s">
        <v>5644</v>
      </c>
      <c r="B6371" s="988">
        <v>2.0250112E7</v>
      </c>
      <c r="C6371" s="988" t="s">
        <v>5185</v>
      </c>
      <c r="D6371" s="988">
        <v>1.0</v>
      </c>
      <c r="E6371" s="988">
        <v>1.0</v>
      </c>
    </row>
    <row r="6372">
      <c r="A6372" s="988" t="s">
        <v>5644</v>
      </c>
      <c r="B6372" s="988">
        <v>2.0250113E7</v>
      </c>
      <c r="C6372" s="1063" t="s">
        <v>5216</v>
      </c>
      <c r="D6372" s="988">
        <v>1.0</v>
      </c>
      <c r="E6372" s="988">
        <v>1.0</v>
      </c>
    </row>
    <row r="6373">
      <c r="A6373" s="988" t="s">
        <v>5644</v>
      </c>
      <c r="B6373" s="988">
        <v>2.0250114E7</v>
      </c>
      <c r="C6373" s="988" t="s">
        <v>5194</v>
      </c>
      <c r="D6373" s="988">
        <v>1.0</v>
      </c>
      <c r="E6373" s="988">
        <v>0.0</v>
      </c>
    </row>
    <row r="6374">
      <c r="A6374" s="988" t="s">
        <v>5644</v>
      </c>
      <c r="B6374" s="988">
        <v>2.0250114E7</v>
      </c>
      <c r="C6374" s="1063" t="s">
        <v>5216</v>
      </c>
      <c r="D6374" s="988">
        <v>1.0</v>
      </c>
      <c r="E6374" s="988">
        <v>1.0</v>
      </c>
    </row>
    <row r="6375">
      <c r="A6375" s="988" t="s">
        <v>5644</v>
      </c>
      <c r="B6375" s="988">
        <v>2.0250114E7</v>
      </c>
      <c r="C6375" s="988" t="s">
        <v>5185</v>
      </c>
      <c r="D6375" s="988">
        <v>1.0</v>
      </c>
      <c r="E6375" s="988">
        <v>0.0</v>
      </c>
    </row>
    <row r="6376">
      <c r="A6376" s="988" t="s">
        <v>5644</v>
      </c>
      <c r="B6376" s="988">
        <v>2.0250115E7</v>
      </c>
      <c r="C6376" s="988" t="s">
        <v>5194</v>
      </c>
      <c r="D6376" s="988">
        <v>1.0</v>
      </c>
      <c r="E6376" s="988">
        <v>2.0</v>
      </c>
    </row>
    <row r="6377">
      <c r="A6377" s="988" t="s">
        <v>5644</v>
      </c>
      <c r="B6377" s="988">
        <v>2.0250117E7</v>
      </c>
      <c r="C6377" s="1063" t="s">
        <v>5166</v>
      </c>
      <c r="D6377" s="988">
        <v>1.0</v>
      </c>
      <c r="E6377" s="988">
        <v>1.0</v>
      </c>
    </row>
    <row r="6378">
      <c r="A6378" s="988" t="s">
        <v>5644</v>
      </c>
      <c r="B6378" s="988">
        <v>2.0250117E7</v>
      </c>
      <c r="C6378" s="1063" t="s">
        <v>5216</v>
      </c>
      <c r="D6378" s="988">
        <v>1.0</v>
      </c>
      <c r="E6378" s="988">
        <v>1.0</v>
      </c>
    </row>
    <row r="6379">
      <c r="A6379" s="988" t="s">
        <v>5644</v>
      </c>
      <c r="B6379" s="988">
        <v>2.0250121E7</v>
      </c>
      <c r="C6379" s="988" t="s">
        <v>5194</v>
      </c>
      <c r="D6379" s="988">
        <v>1.0</v>
      </c>
      <c r="E6379" s="988">
        <v>1.0</v>
      </c>
    </row>
    <row r="6380">
      <c r="A6380" s="988" t="s">
        <v>5644</v>
      </c>
      <c r="B6380" s="988">
        <v>2.0250121E7</v>
      </c>
      <c r="C6380" s="1063" t="s">
        <v>5165</v>
      </c>
      <c r="D6380" s="988">
        <v>1.0</v>
      </c>
      <c r="E6380" s="988">
        <v>1.0</v>
      </c>
    </row>
    <row r="6381">
      <c r="A6381" s="988" t="s">
        <v>5644</v>
      </c>
      <c r="B6381" s="988">
        <v>2.0250122E7</v>
      </c>
      <c r="C6381" s="988" t="s">
        <v>5194</v>
      </c>
      <c r="D6381" s="988">
        <v>1.0</v>
      </c>
      <c r="E6381" s="988">
        <v>1.0</v>
      </c>
    </row>
    <row r="6382">
      <c r="A6382" s="988" t="s">
        <v>5644</v>
      </c>
      <c r="B6382" s="988">
        <v>2.0250123E7</v>
      </c>
      <c r="C6382" s="988" t="s">
        <v>5194</v>
      </c>
      <c r="D6382" s="988">
        <v>1.0</v>
      </c>
      <c r="E6382" s="988">
        <v>1.0</v>
      </c>
    </row>
    <row r="6383">
      <c r="A6383" s="988" t="s">
        <v>5644</v>
      </c>
      <c r="B6383" s="988">
        <v>2.0250123E7</v>
      </c>
      <c r="C6383" s="1063" t="s">
        <v>5265</v>
      </c>
      <c r="D6383" s="988">
        <v>1.0</v>
      </c>
      <c r="E6383" s="988">
        <v>1.0</v>
      </c>
    </row>
    <row r="6384">
      <c r="A6384" s="988" t="s">
        <v>5644</v>
      </c>
      <c r="B6384" s="988">
        <v>2.0250123E7</v>
      </c>
      <c r="C6384" s="1063" t="s">
        <v>5166</v>
      </c>
      <c r="D6384" s="988">
        <v>1.0</v>
      </c>
      <c r="E6384" s="988">
        <v>2.0</v>
      </c>
    </row>
    <row r="6385">
      <c r="A6385" s="988" t="s">
        <v>5644</v>
      </c>
      <c r="B6385" s="988">
        <v>2.0250123E7</v>
      </c>
      <c r="C6385" s="1063" t="s">
        <v>5140</v>
      </c>
      <c r="D6385" s="988">
        <v>1.0</v>
      </c>
      <c r="E6385" s="988">
        <v>0.0</v>
      </c>
    </row>
    <row r="6386">
      <c r="A6386" s="988" t="s">
        <v>5644</v>
      </c>
      <c r="B6386" s="988">
        <v>2.0250124E7</v>
      </c>
      <c r="C6386" s="1063" t="s">
        <v>5380</v>
      </c>
      <c r="D6386" s="988">
        <v>1.0</v>
      </c>
      <c r="E6386" s="988">
        <v>1.0</v>
      </c>
    </row>
    <row r="6387">
      <c r="A6387" s="988" t="s">
        <v>5644</v>
      </c>
      <c r="B6387" s="988">
        <v>2.0250124E7</v>
      </c>
      <c r="C6387" s="1063" t="s">
        <v>5265</v>
      </c>
      <c r="D6387" s="988">
        <v>1.0</v>
      </c>
      <c r="E6387" s="988">
        <v>1.0</v>
      </c>
    </row>
    <row r="6388">
      <c r="A6388" s="988" t="s">
        <v>5644</v>
      </c>
      <c r="B6388" s="988">
        <v>2.0250124E7</v>
      </c>
      <c r="C6388" s="1063" t="s">
        <v>5222</v>
      </c>
      <c r="D6388" s="988">
        <v>1.0</v>
      </c>
      <c r="E6388" s="988">
        <v>1.0</v>
      </c>
    </row>
    <row r="6389">
      <c r="A6389" s="988" t="s">
        <v>5644</v>
      </c>
      <c r="B6389" s="988">
        <v>2.0250124E7</v>
      </c>
      <c r="C6389" s="988" t="s">
        <v>5218</v>
      </c>
      <c r="D6389" s="988">
        <v>1.0</v>
      </c>
      <c r="E6389" s="988">
        <v>0.0</v>
      </c>
    </row>
    <row r="6390">
      <c r="A6390" s="988" t="s">
        <v>5644</v>
      </c>
      <c r="B6390" s="988">
        <v>2.0250127E7</v>
      </c>
      <c r="C6390" s="1063" t="s">
        <v>5166</v>
      </c>
      <c r="D6390" s="988">
        <v>1.0</v>
      </c>
      <c r="E6390" s="988">
        <v>1.0</v>
      </c>
    </row>
    <row r="6391">
      <c r="A6391" s="988" t="s">
        <v>5644</v>
      </c>
      <c r="B6391" s="988">
        <v>2.0250127E7</v>
      </c>
      <c r="C6391" s="1063" t="s">
        <v>5261</v>
      </c>
      <c r="D6391" s="988">
        <v>1.0</v>
      </c>
      <c r="E6391" s="988">
        <v>1.0</v>
      </c>
    </row>
    <row r="6392">
      <c r="A6392" s="988" t="s">
        <v>5644</v>
      </c>
      <c r="B6392" s="988">
        <v>2.0250127E7</v>
      </c>
      <c r="C6392" s="988" t="s">
        <v>5218</v>
      </c>
      <c r="D6392" s="988">
        <v>1.0</v>
      </c>
      <c r="E6392" s="988">
        <v>0.0</v>
      </c>
    </row>
    <row r="6393">
      <c r="A6393" s="988" t="s">
        <v>5644</v>
      </c>
      <c r="B6393" s="988">
        <v>2.0250128E7</v>
      </c>
      <c r="C6393" s="988" t="s">
        <v>5194</v>
      </c>
      <c r="D6393" s="988">
        <v>1.0</v>
      </c>
      <c r="E6393" s="988">
        <v>1.0</v>
      </c>
    </row>
    <row r="6394">
      <c r="A6394" s="988" t="s">
        <v>5644</v>
      </c>
      <c r="B6394" s="988">
        <v>2.0250128E7</v>
      </c>
      <c r="C6394" s="1063" t="s">
        <v>5137</v>
      </c>
      <c r="D6394" s="988">
        <v>1.0</v>
      </c>
      <c r="E6394" s="988">
        <v>0.0</v>
      </c>
    </row>
    <row r="6395">
      <c r="A6395" s="988" t="s">
        <v>5644</v>
      </c>
      <c r="B6395" s="988">
        <v>2.0250128E7</v>
      </c>
      <c r="C6395" s="1063" t="s">
        <v>5216</v>
      </c>
      <c r="D6395" s="988">
        <v>1.0</v>
      </c>
      <c r="E6395" s="988">
        <v>1.0</v>
      </c>
    </row>
    <row r="6396">
      <c r="A6396" s="988" t="s">
        <v>5644</v>
      </c>
      <c r="B6396" s="988">
        <v>2.0250128E7</v>
      </c>
      <c r="C6396" s="988" t="s">
        <v>5218</v>
      </c>
      <c r="D6396" s="988">
        <v>1.0</v>
      </c>
      <c r="E6396" s="988">
        <v>1.0</v>
      </c>
    </row>
    <row r="6397">
      <c r="A6397" s="988" t="s">
        <v>5644</v>
      </c>
      <c r="B6397" s="988">
        <v>2.0250129E7</v>
      </c>
      <c r="C6397" s="1063" t="s">
        <v>5163</v>
      </c>
      <c r="D6397" s="988">
        <v>1.0</v>
      </c>
      <c r="E6397" s="988">
        <v>0.0</v>
      </c>
    </row>
    <row r="6398">
      <c r="A6398" s="988" t="s">
        <v>5644</v>
      </c>
      <c r="B6398" s="988">
        <v>2.0250129E7</v>
      </c>
      <c r="C6398" s="1063" t="s">
        <v>5222</v>
      </c>
      <c r="D6398" s="988">
        <v>1.0</v>
      </c>
      <c r="E6398" s="988">
        <v>1.0</v>
      </c>
    </row>
    <row r="6399">
      <c r="A6399" s="988" t="s">
        <v>5644</v>
      </c>
      <c r="B6399" s="988">
        <v>2.0250129E7</v>
      </c>
      <c r="C6399" s="1063" t="s">
        <v>5216</v>
      </c>
      <c r="D6399" s="988">
        <v>1.0</v>
      </c>
      <c r="E6399" s="988">
        <v>0.0</v>
      </c>
    </row>
    <row r="6400">
      <c r="A6400" s="988" t="s">
        <v>5644</v>
      </c>
      <c r="B6400" s="988">
        <v>2.025013E7</v>
      </c>
      <c r="C6400" s="1063" t="s">
        <v>5193</v>
      </c>
      <c r="D6400" s="988">
        <v>1.0</v>
      </c>
      <c r="E6400" s="988">
        <v>0.0</v>
      </c>
    </row>
    <row r="6401">
      <c r="A6401" s="988" t="s">
        <v>5644</v>
      </c>
      <c r="B6401" s="988">
        <v>2.025013E7</v>
      </c>
      <c r="C6401" s="1063" t="s">
        <v>5216</v>
      </c>
      <c r="D6401" s="988">
        <v>1.0</v>
      </c>
      <c r="E6401" s="988">
        <v>1.0</v>
      </c>
    </row>
    <row r="6402">
      <c r="A6402" s="988" t="s">
        <v>5644</v>
      </c>
      <c r="B6402" s="988">
        <v>2.0250131E7</v>
      </c>
      <c r="C6402" s="1063" t="s">
        <v>5237</v>
      </c>
      <c r="D6402" s="988">
        <v>1.0</v>
      </c>
      <c r="E6402" s="988">
        <v>0.0</v>
      </c>
    </row>
    <row r="6403">
      <c r="A6403" s="988" t="s">
        <v>5644</v>
      </c>
      <c r="B6403" s="988">
        <v>2.0250131E7</v>
      </c>
      <c r="C6403" s="988" t="s">
        <v>5147</v>
      </c>
      <c r="D6403" s="988">
        <v>1.0</v>
      </c>
      <c r="E6403" s="988">
        <v>1.0</v>
      </c>
    </row>
    <row r="6404">
      <c r="A6404" s="988" t="s">
        <v>5644</v>
      </c>
      <c r="B6404" s="988">
        <v>2.0250203E7</v>
      </c>
      <c r="C6404" s="988" t="s">
        <v>164</v>
      </c>
      <c r="D6404" s="988">
        <v>1.0</v>
      </c>
      <c r="E6404" s="988">
        <v>0.0</v>
      </c>
    </row>
    <row r="6405">
      <c r="A6405" s="988" t="s">
        <v>5644</v>
      </c>
      <c r="B6405" s="988">
        <v>2.0250206E7</v>
      </c>
      <c r="C6405" s="988" t="s">
        <v>5286</v>
      </c>
      <c r="D6405" s="988">
        <v>1.0</v>
      </c>
      <c r="E6405" s="988">
        <v>1.0</v>
      </c>
    </row>
    <row r="6406">
      <c r="A6406" s="988" t="s">
        <v>5644</v>
      </c>
      <c r="B6406" s="988">
        <v>2.0250213E7</v>
      </c>
      <c r="C6406" s="988" t="s">
        <v>5286</v>
      </c>
      <c r="D6406" s="988">
        <v>1.0</v>
      </c>
      <c r="E6406" s="988">
        <v>1.0</v>
      </c>
    </row>
    <row r="6407">
      <c r="A6407" s="988" t="s">
        <v>5644</v>
      </c>
      <c r="B6407" s="988">
        <v>2.0250217E7</v>
      </c>
      <c r="C6407" s="988" t="s">
        <v>5286</v>
      </c>
      <c r="D6407" s="988">
        <v>1.0</v>
      </c>
      <c r="E6407" s="988">
        <v>1.0</v>
      </c>
    </row>
    <row r="6408">
      <c r="A6408" s="988" t="s">
        <v>5644</v>
      </c>
      <c r="B6408" s="988">
        <v>2.0250219E7</v>
      </c>
      <c r="C6408" s="988" t="s">
        <v>5286</v>
      </c>
      <c r="D6408" s="988">
        <v>1.0</v>
      </c>
      <c r="E6408" s="988">
        <v>1.0</v>
      </c>
    </row>
    <row r="6409">
      <c r="A6409" s="988" t="s">
        <v>5644</v>
      </c>
      <c r="B6409" s="988">
        <v>2.025022E7</v>
      </c>
      <c r="C6409" s="988" t="s">
        <v>5286</v>
      </c>
      <c r="D6409" s="988">
        <v>1.0</v>
      </c>
      <c r="E6409" s="988">
        <v>1.0</v>
      </c>
    </row>
    <row r="6410">
      <c r="A6410" s="988" t="s">
        <v>5644</v>
      </c>
      <c r="B6410" s="988">
        <v>2.0250225E7</v>
      </c>
      <c r="C6410" s="988" t="s">
        <v>5286</v>
      </c>
      <c r="D6410" s="988">
        <v>1.0</v>
      </c>
      <c r="E6410" s="988">
        <v>1.0</v>
      </c>
    </row>
    <row r="6411">
      <c r="A6411" s="988" t="s">
        <v>5644</v>
      </c>
      <c r="B6411" s="988">
        <v>2.0250323E7</v>
      </c>
      <c r="C6411" s="988" t="s">
        <v>5286</v>
      </c>
      <c r="D6411" s="988">
        <v>1.0</v>
      </c>
      <c r="E6411" s="988">
        <v>1.0</v>
      </c>
    </row>
    <row r="6412">
      <c r="A6412" s="988" t="s">
        <v>5644</v>
      </c>
      <c r="B6412" s="988">
        <v>2.0250402E7</v>
      </c>
      <c r="C6412" s="988" t="s">
        <v>5286</v>
      </c>
      <c r="D6412" s="988">
        <v>1.0</v>
      </c>
      <c r="E6412" s="988">
        <v>1.0</v>
      </c>
    </row>
    <row r="6413">
      <c r="A6413" s="988" t="s">
        <v>5644</v>
      </c>
      <c r="B6413" s="988">
        <v>2.0250414E7</v>
      </c>
      <c r="C6413" s="988" t="s">
        <v>5286</v>
      </c>
      <c r="D6413" s="988">
        <v>1.0</v>
      </c>
      <c r="E6413" s="988">
        <v>2.0</v>
      </c>
    </row>
    <row r="6414">
      <c r="A6414" s="988" t="s">
        <v>5644</v>
      </c>
      <c r="B6414" s="988">
        <v>2.0250422E7</v>
      </c>
      <c r="C6414" s="988" t="s">
        <v>5286</v>
      </c>
      <c r="D6414" s="988">
        <v>1.0</v>
      </c>
      <c r="E6414" s="988">
        <v>1.0</v>
      </c>
    </row>
    <row r="6415">
      <c r="A6415" s="988" t="s">
        <v>5644</v>
      </c>
      <c r="B6415" s="988">
        <v>2.0250428E7</v>
      </c>
      <c r="C6415" s="988" t="s">
        <v>5286</v>
      </c>
      <c r="D6415" s="988">
        <v>1.0</v>
      </c>
      <c r="E6415" s="988">
        <v>1.0</v>
      </c>
    </row>
    <row r="6416">
      <c r="A6416" s="988" t="s">
        <v>5644</v>
      </c>
      <c r="B6416" s="988">
        <v>2.0250507E7</v>
      </c>
      <c r="C6416" s="988" t="s">
        <v>5286</v>
      </c>
      <c r="D6416" s="988">
        <v>1.0</v>
      </c>
      <c r="E6416" s="988">
        <v>1.0</v>
      </c>
    </row>
    <row r="6417">
      <c r="A6417" s="988" t="s">
        <v>5644</v>
      </c>
      <c r="B6417" s="988">
        <v>2.0250511E7</v>
      </c>
      <c r="C6417" s="988" t="s">
        <v>5286</v>
      </c>
      <c r="D6417" s="988">
        <v>1.0</v>
      </c>
      <c r="E6417" s="988">
        <v>1.0</v>
      </c>
    </row>
    <row r="6418">
      <c r="A6418" s="988" t="s">
        <v>5644</v>
      </c>
      <c r="B6418" s="988">
        <v>2.0250517E7</v>
      </c>
      <c r="C6418" s="988" t="s">
        <v>5286</v>
      </c>
      <c r="D6418" s="988">
        <v>1.0</v>
      </c>
      <c r="E6418" s="988">
        <v>1.0</v>
      </c>
    </row>
    <row r="6419">
      <c r="A6419" s="988" t="s">
        <v>5644</v>
      </c>
      <c r="B6419" s="988">
        <v>2.0250613E7</v>
      </c>
      <c r="C6419" s="988" t="s">
        <v>5286</v>
      </c>
      <c r="D6419" s="988">
        <v>1.0</v>
      </c>
      <c r="E6419" s="988">
        <v>1.0</v>
      </c>
    </row>
    <row r="6420">
      <c r="A6420" s="988" t="s">
        <v>5644</v>
      </c>
      <c r="B6420" s="988">
        <v>2.0250615E7</v>
      </c>
      <c r="C6420" s="988" t="s">
        <v>5286</v>
      </c>
      <c r="D6420" s="988">
        <v>1.0</v>
      </c>
      <c r="E6420" s="988">
        <v>1.0</v>
      </c>
    </row>
    <row r="6421">
      <c r="A6421" s="988" t="s">
        <v>5644</v>
      </c>
      <c r="B6421" s="988">
        <v>2.0250618E7</v>
      </c>
      <c r="C6421" s="988" t="s">
        <v>5286</v>
      </c>
      <c r="D6421" s="988">
        <v>1.0</v>
      </c>
      <c r="E6421" s="988">
        <v>1.0</v>
      </c>
    </row>
    <row r="6422">
      <c r="A6422" s="988" t="s">
        <v>5644</v>
      </c>
      <c r="B6422" s="988">
        <v>2.025063E7</v>
      </c>
      <c r="C6422" s="988" t="s">
        <v>5286</v>
      </c>
      <c r="D6422" s="988">
        <v>1.0</v>
      </c>
      <c r="E6422" s="988">
        <v>1.0</v>
      </c>
    </row>
    <row r="6423">
      <c r="A6423" s="988" t="s">
        <v>5644</v>
      </c>
      <c r="B6423" s="988">
        <v>2.0250726E7</v>
      </c>
      <c r="C6423" s="988" t="s">
        <v>5286</v>
      </c>
      <c r="D6423" s="988">
        <v>1.0</v>
      </c>
      <c r="E6423" s="988">
        <v>1.0</v>
      </c>
    </row>
    <row r="6424">
      <c r="A6424" s="988" t="s">
        <v>5645</v>
      </c>
      <c r="B6424" s="988">
        <v>2.0250109E7</v>
      </c>
      <c r="C6424" s="988" t="s">
        <v>164</v>
      </c>
      <c r="D6424" s="988">
        <v>1.0</v>
      </c>
      <c r="E6424" s="988">
        <v>0.0</v>
      </c>
    </row>
    <row r="6425">
      <c r="A6425" s="988" t="s">
        <v>5645</v>
      </c>
      <c r="B6425" s="988">
        <v>2.025012E7</v>
      </c>
      <c r="C6425" s="988" t="s">
        <v>5218</v>
      </c>
      <c r="D6425" s="988">
        <v>1.0</v>
      </c>
      <c r="E6425" s="988">
        <v>0.0</v>
      </c>
    </row>
    <row r="6426">
      <c r="A6426" s="988" t="s">
        <v>5646</v>
      </c>
      <c r="B6426" s="988">
        <v>2.0250107E7</v>
      </c>
      <c r="C6426" s="1063" t="s">
        <v>5216</v>
      </c>
      <c r="D6426" s="988">
        <v>1.0</v>
      </c>
      <c r="E6426" s="988">
        <v>0.0</v>
      </c>
    </row>
    <row r="6427">
      <c r="A6427" s="988" t="s">
        <v>5646</v>
      </c>
      <c r="B6427" s="988">
        <v>2.0250108E7</v>
      </c>
      <c r="C6427" s="988" t="s">
        <v>5286</v>
      </c>
      <c r="D6427" s="988">
        <v>1.0</v>
      </c>
      <c r="E6427" s="988">
        <v>1.0</v>
      </c>
    </row>
    <row r="6428">
      <c r="A6428" s="988" t="s">
        <v>5646</v>
      </c>
      <c r="B6428" s="988">
        <v>2.0250108E7</v>
      </c>
      <c r="C6428" s="988" t="s">
        <v>164</v>
      </c>
      <c r="D6428" s="988">
        <v>1.0</v>
      </c>
      <c r="E6428" s="988">
        <v>1.0</v>
      </c>
    </row>
    <row r="6429">
      <c r="A6429" s="988" t="s">
        <v>5646</v>
      </c>
      <c r="B6429" s="988">
        <v>2.0250109E7</v>
      </c>
      <c r="C6429" s="988" t="s">
        <v>5286</v>
      </c>
      <c r="D6429" s="988">
        <v>1.0</v>
      </c>
      <c r="E6429" s="988">
        <v>2.0</v>
      </c>
    </row>
    <row r="6430">
      <c r="A6430" s="988" t="s">
        <v>5646</v>
      </c>
      <c r="B6430" s="988">
        <v>2.025011E7</v>
      </c>
      <c r="C6430" s="988" t="s">
        <v>5286</v>
      </c>
      <c r="D6430" s="988">
        <v>1.0</v>
      </c>
      <c r="E6430" s="988">
        <v>1.0</v>
      </c>
    </row>
    <row r="6431">
      <c r="A6431" s="988" t="s">
        <v>5646</v>
      </c>
      <c r="B6431" s="988">
        <v>2.0250111E7</v>
      </c>
      <c r="C6431" s="988" t="s">
        <v>5286</v>
      </c>
      <c r="D6431" s="988">
        <v>1.0</v>
      </c>
      <c r="E6431" s="988">
        <v>1.0</v>
      </c>
    </row>
    <row r="6432">
      <c r="A6432" s="988" t="s">
        <v>5646</v>
      </c>
      <c r="B6432" s="988">
        <v>2.0250113E7</v>
      </c>
      <c r="C6432" s="988" t="s">
        <v>5286</v>
      </c>
      <c r="D6432" s="988">
        <v>1.0</v>
      </c>
      <c r="E6432" s="988">
        <v>0.0</v>
      </c>
    </row>
    <row r="6433">
      <c r="A6433" s="988" t="s">
        <v>5646</v>
      </c>
      <c r="B6433" s="988">
        <v>2.0250114E7</v>
      </c>
      <c r="C6433" s="988" t="s">
        <v>5194</v>
      </c>
      <c r="D6433" s="988">
        <v>1.0</v>
      </c>
      <c r="E6433" s="988">
        <v>1.0</v>
      </c>
    </row>
    <row r="6434">
      <c r="A6434" s="988" t="s">
        <v>5646</v>
      </c>
      <c r="B6434" s="988">
        <v>2.0250114E7</v>
      </c>
      <c r="C6434" s="988" t="s">
        <v>164</v>
      </c>
      <c r="D6434" s="988">
        <v>1.0</v>
      </c>
      <c r="E6434" s="988">
        <v>0.0</v>
      </c>
    </row>
    <row r="6435">
      <c r="A6435" s="988" t="s">
        <v>5646</v>
      </c>
      <c r="B6435" s="988">
        <v>2.0250116E7</v>
      </c>
      <c r="C6435" s="988" t="s">
        <v>5286</v>
      </c>
      <c r="D6435" s="988">
        <v>1.0</v>
      </c>
      <c r="E6435" s="988">
        <v>0.0</v>
      </c>
    </row>
    <row r="6436">
      <c r="A6436" s="988" t="s">
        <v>5646</v>
      </c>
      <c r="B6436" s="988">
        <v>2.0250116E7</v>
      </c>
      <c r="C6436" s="988" t="s">
        <v>164</v>
      </c>
      <c r="D6436" s="988">
        <v>1.0</v>
      </c>
      <c r="E6436" s="988">
        <v>1.0</v>
      </c>
    </row>
    <row r="6437">
      <c r="A6437" s="988" t="s">
        <v>5646</v>
      </c>
      <c r="B6437" s="988">
        <v>2.0250118E7</v>
      </c>
      <c r="C6437" s="988" t="s">
        <v>164</v>
      </c>
      <c r="D6437" s="988">
        <v>1.0</v>
      </c>
      <c r="E6437" s="988">
        <v>0.0</v>
      </c>
    </row>
    <row r="6438">
      <c r="A6438" s="988" t="s">
        <v>5646</v>
      </c>
      <c r="B6438" s="988">
        <v>2.0250123E7</v>
      </c>
      <c r="C6438" s="1063" t="s">
        <v>5265</v>
      </c>
      <c r="D6438" s="988">
        <v>1.0</v>
      </c>
      <c r="E6438" s="988">
        <v>1.0</v>
      </c>
    </row>
    <row r="6439">
      <c r="A6439" s="988" t="s">
        <v>5646</v>
      </c>
      <c r="B6439" s="988">
        <v>2.0250123E7</v>
      </c>
      <c r="C6439" s="1063" t="s">
        <v>5166</v>
      </c>
      <c r="D6439" s="988">
        <v>1.0</v>
      </c>
      <c r="E6439" s="988">
        <v>1.0</v>
      </c>
    </row>
    <row r="6440">
      <c r="A6440" s="988" t="s">
        <v>5646</v>
      </c>
      <c r="B6440" s="988">
        <v>2.0250124E7</v>
      </c>
      <c r="C6440" s="1063" t="s">
        <v>5265</v>
      </c>
      <c r="D6440" s="988">
        <v>1.0</v>
      </c>
      <c r="E6440" s="988">
        <v>1.0</v>
      </c>
    </row>
    <row r="6441">
      <c r="A6441" s="988" t="s">
        <v>5646</v>
      </c>
      <c r="B6441" s="988">
        <v>2.0250128E7</v>
      </c>
      <c r="C6441" s="988" t="s">
        <v>164</v>
      </c>
      <c r="D6441" s="988">
        <v>1.0</v>
      </c>
      <c r="E6441" s="988">
        <v>1.0</v>
      </c>
    </row>
    <row r="6442">
      <c r="A6442" s="988" t="s">
        <v>5646</v>
      </c>
      <c r="B6442" s="988">
        <v>2.0250129E7</v>
      </c>
      <c r="C6442" s="988" t="s">
        <v>164</v>
      </c>
      <c r="D6442" s="988">
        <v>1.0</v>
      </c>
      <c r="E6442" s="988">
        <v>1.0</v>
      </c>
    </row>
    <row r="6443">
      <c r="A6443" s="988" t="s">
        <v>5646</v>
      </c>
      <c r="B6443" s="988">
        <v>2.025013E7</v>
      </c>
      <c r="C6443" s="1063" t="s">
        <v>5146</v>
      </c>
      <c r="D6443" s="988">
        <v>1.0</v>
      </c>
      <c r="E6443" s="988">
        <v>1.0</v>
      </c>
    </row>
    <row r="6444">
      <c r="A6444" s="988" t="s">
        <v>5647</v>
      </c>
      <c r="B6444" s="988">
        <v>2.0250114E7</v>
      </c>
      <c r="C6444" s="988" t="s">
        <v>5194</v>
      </c>
      <c r="D6444" s="988">
        <v>1.0</v>
      </c>
      <c r="E6444" s="988">
        <v>1.0</v>
      </c>
    </row>
    <row r="6445">
      <c r="A6445" s="988" t="s">
        <v>5647</v>
      </c>
      <c r="B6445" s="988">
        <v>2.0250118E7</v>
      </c>
      <c r="C6445" s="988" t="s">
        <v>5286</v>
      </c>
      <c r="D6445" s="988">
        <v>1.0</v>
      </c>
      <c r="E6445" s="988">
        <v>1.0</v>
      </c>
    </row>
    <row r="6446">
      <c r="A6446" s="988" t="s">
        <v>5647</v>
      </c>
      <c r="B6446" s="988">
        <v>2.0250121E7</v>
      </c>
      <c r="C6446" s="988" t="s">
        <v>5286</v>
      </c>
      <c r="D6446" s="988">
        <v>1.0</v>
      </c>
      <c r="E6446" s="988">
        <v>1.0</v>
      </c>
    </row>
    <row r="6447">
      <c r="A6447" s="988" t="s">
        <v>5647</v>
      </c>
      <c r="B6447" s="988">
        <v>2.0250123E7</v>
      </c>
      <c r="C6447" s="1063" t="s">
        <v>5166</v>
      </c>
      <c r="D6447" s="988">
        <v>1.0</v>
      </c>
      <c r="E6447" s="988">
        <v>1.0</v>
      </c>
    </row>
    <row r="6448">
      <c r="A6448" s="988" t="s">
        <v>5647</v>
      </c>
      <c r="B6448" s="988">
        <v>2.0250128E7</v>
      </c>
      <c r="C6448" s="988" t="s">
        <v>164</v>
      </c>
      <c r="D6448" s="988">
        <v>1.0</v>
      </c>
      <c r="E6448" s="988">
        <v>1.0</v>
      </c>
    </row>
    <row r="6449">
      <c r="A6449" s="988" t="s">
        <v>5648</v>
      </c>
      <c r="B6449" s="988">
        <v>2.0250101E7</v>
      </c>
      <c r="C6449" s="988" t="s">
        <v>164</v>
      </c>
      <c r="D6449" s="988">
        <v>1.0</v>
      </c>
      <c r="E6449" s="988">
        <v>1.0</v>
      </c>
    </row>
    <row r="6450">
      <c r="A6450" s="988" t="s">
        <v>5648</v>
      </c>
      <c r="B6450" s="988">
        <v>2.0250102E7</v>
      </c>
      <c r="C6450" s="988" t="s">
        <v>5194</v>
      </c>
      <c r="D6450" s="988">
        <v>1.0</v>
      </c>
      <c r="E6450" s="988">
        <v>1.0</v>
      </c>
    </row>
    <row r="6451">
      <c r="A6451" s="988" t="s">
        <v>5648</v>
      </c>
      <c r="B6451" s="988">
        <v>2.0250102E7</v>
      </c>
      <c r="C6451" s="1063" t="s">
        <v>5137</v>
      </c>
      <c r="D6451" s="988">
        <v>1.0</v>
      </c>
      <c r="E6451" s="988">
        <v>1.0</v>
      </c>
    </row>
    <row r="6452">
      <c r="A6452" s="988" t="s">
        <v>5648</v>
      </c>
      <c r="B6452" s="988">
        <v>2.0250103E7</v>
      </c>
      <c r="C6452" s="988" t="s">
        <v>5286</v>
      </c>
      <c r="D6452" s="988">
        <v>1.0</v>
      </c>
      <c r="E6452" s="988">
        <v>0.0</v>
      </c>
    </row>
    <row r="6453">
      <c r="A6453" s="988" t="s">
        <v>5648</v>
      </c>
      <c r="B6453" s="988">
        <v>2.0250103E7</v>
      </c>
      <c r="C6453" s="988" t="s">
        <v>164</v>
      </c>
      <c r="D6453" s="988">
        <v>1.0</v>
      </c>
      <c r="E6453" s="988">
        <v>1.0</v>
      </c>
    </row>
    <row r="6454">
      <c r="A6454" s="988" t="s">
        <v>5648</v>
      </c>
      <c r="B6454" s="988">
        <v>2.0250104E7</v>
      </c>
      <c r="C6454" s="988" t="s">
        <v>5194</v>
      </c>
      <c r="D6454" s="988">
        <v>1.0</v>
      </c>
      <c r="E6454" s="988">
        <v>1.0</v>
      </c>
    </row>
    <row r="6455">
      <c r="A6455" s="988" t="s">
        <v>5648</v>
      </c>
      <c r="B6455" s="988">
        <v>2.0250104E7</v>
      </c>
      <c r="C6455" s="988" t="s">
        <v>164</v>
      </c>
      <c r="D6455" s="988">
        <v>1.0</v>
      </c>
      <c r="E6455" s="988">
        <v>3.0</v>
      </c>
    </row>
    <row r="6456">
      <c r="A6456" s="988" t="s">
        <v>5648</v>
      </c>
      <c r="B6456" s="988">
        <v>2.0250106E7</v>
      </c>
      <c r="C6456" s="988" t="s">
        <v>5286</v>
      </c>
      <c r="D6456" s="988">
        <v>1.0</v>
      </c>
      <c r="E6456" s="988">
        <v>1.0</v>
      </c>
    </row>
    <row r="6457">
      <c r="A6457" s="988" t="s">
        <v>5648</v>
      </c>
      <c r="B6457" s="988">
        <v>2.0250108E7</v>
      </c>
      <c r="C6457" s="988" t="s">
        <v>5286</v>
      </c>
      <c r="D6457" s="988">
        <v>1.0</v>
      </c>
      <c r="E6457" s="988">
        <v>3.0</v>
      </c>
    </row>
    <row r="6458">
      <c r="A6458" s="988" t="s">
        <v>5648</v>
      </c>
      <c r="B6458" s="988">
        <v>2.0250108E7</v>
      </c>
      <c r="C6458" s="988" t="s">
        <v>164</v>
      </c>
      <c r="D6458" s="988">
        <v>1.0</v>
      </c>
      <c r="E6458" s="988">
        <v>2.0</v>
      </c>
    </row>
    <row r="6459">
      <c r="A6459" s="988" t="s">
        <v>5648</v>
      </c>
      <c r="B6459" s="988">
        <v>2.0250109E7</v>
      </c>
      <c r="C6459" s="988" t="s">
        <v>5286</v>
      </c>
      <c r="D6459" s="988">
        <v>1.0</v>
      </c>
      <c r="E6459" s="988">
        <v>2.0</v>
      </c>
    </row>
    <row r="6460">
      <c r="A6460" s="988" t="s">
        <v>5648</v>
      </c>
      <c r="B6460" s="988">
        <v>2.025011E7</v>
      </c>
      <c r="C6460" s="988" t="s">
        <v>5286</v>
      </c>
      <c r="D6460" s="988">
        <v>1.0</v>
      </c>
      <c r="E6460" s="988">
        <v>3.0</v>
      </c>
    </row>
    <row r="6461">
      <c r="A6461" s="988" t="s">
        <v>5648</v>
      </c>
      <c r="B6461" s="988">
        <v>2.025011E7</v>
      </c>
      <c r="C6461" s="988" t="s">
        <v>164</v>
      </c>
      <c r="D6461" s="988">
        <v>1.0</v>
      </c>
      <c r="E6461" s="988">
        <v>1.0</v>
      </c>
    </row>
    <row r="6462">
      <c r="A6462" s="988" t="s">
        <v>5648</v>
      </c>
      <c r="B6462" s="988">
        <v>2.0250111E7</v>
      </c>
      <c r="C6462" s="988" t="s">
        <v>5286</v>
      </c>
      <c r="D6462" s="988">
        <v>1.0</v>
      </c>
      <c r="E6462" s="988">
        <v>1.0</v>
      </c>
    </row>
    <row r="6463">
      <c r="A6463" s="988" t="s">
        <v>5648</v>
      </c>
      <c r="B6463" s="988">
        <v>2.0250111E7</v>
      </c>
      <c r="C6463" s="988" t="s">
        <v>164</v>
      </c>
      <c r="D6463" s="988">
        <v>1.0</v>
      </c>
      <c r="E6463" s="988">
        <v>1.0</v>
      </c>
    </row>
    <row r="6464">
      <c r="A6464" s="988" t="s">
        <v>5648</v>
      </c>
      <c r="B6464" s="988">
        <v>2.0250112E7</v>
      </c>
      <c r="C6464" s="988" t="s">
        <v>5286</v>
      </c>
      <c r="D6464" s="988">
        <v>1.0</v>
      </c>
      <c r="E6464" s="988">
        <v>0.0</v>
      </c>
    </row>
    <row r="6465">
      <c r="A6465" s="988" t="s">
        <v>5648</v>
      </c>
      <c r="B6465" s="988">
        <v>2.0250112E7</v>
      </c>
      <c r="C6465" s="988" t="s">
        <v>5185</v>
      </c>
      <c r="D6465" s="988">
        <v>1.0</v>
      </c>
      <c r="E6465" s="988">
        <v>1.0</v>
      </c>
    </row>
    <row r="6466">
      <c r="A6466" s="988" t="s">
        <v>5648</v>
      </c>
      <c r="B6466" s="988">
        <v>2.0250114E7</v>
      </c>
      <c r="C6466" s="988" t="s">
        <v>5286</v>
      </c>
      <c r="D6466" s="988">
        <v>1.0</v>
      </c>
      <c r="E6466" s="988">
        <v>7.0</v>
      </c>
    </row>
    <row r="6467">
      <c r="A6467" s="988" t="s">
        <v>5648</v>
      </c>
      <c r="B6467" s="988">
        <v>2.0250115E7</v>
      </c>
      <c r="C6467" s="1063" t="s">
        <v>5649</v>
      </c>
      <c r="D6467" s="988">
        <v>1.0</v>
      </c>
      <c r="E6467" s="988">
        <v>1.0</v>
      </c>
    </row>
    <row r="6468">
      <c r="A6468" s="988" t="s">
        <v>5648</v>
      </c>
      <c r="B6468" s="988">
        <v>2.0250115E7</v>
      </c>
      <c r="C6468" s="1063" t="s">
        <v>5204</v>
      </c>
      <c r="D6468" s="988">
        <v>1.0</v>
      </c>
      <c r="E6468" s="988">
        <v>1.0</v>
      </c>
    </row>
    <row r="6469">
      <c r="A6469" s="988" t="s">
        <v>5648</v>
      </c>
      <c r="B6469" s="988">
        <v>2.0250116E7</v>
      </c>
      <c r="C6469" s="988" t="s">
        <v>164</v>
      </c>
      <c r="D6469" s="988">
        <v>1.0</v>
      </c>
      <c r="E6469" s="988">
        <v>1.0</v>
      </c>
    </row>
    <row r="6470">
      <c r="A6470" s="988" t="s">
        <v>5648</v>
      </c>
      <c r="B6470" s="988">
        <v>2.0250118E7</v>
      </c>
      <c r="C6470" s="988" t="s">
        <v>5286</v>
      </c>
      <c r="D6470" s="988">
        <v>1.0</v>
      </c>
      <c r="E6470" s="988">
        <v>1.0</v>
      </c>
    </row>
    <row r="6471">
      <c r="A6471" s="988" t="s">
        <v>5648</v>
      </c>
      <c r="B6471" s="988">
        <v>2.0250118E7</v>
      </c>
      <c r="C6471" s="988" t="s">
        <v>164</v>
      </c>
      <c r="D6471" s="988">
        <v>1.0</v>
      </c>
      <c r="E6471" s="988">
        <v>0.0</v>
      </c>
    </row>
    <row r="6472">
      <c r="A6472" s="988" t="s">
        <v>5648</v>
      </c>
      <c r="B6472" s="988">
        <v>2.0250119E7</v>
      </c>
      <c r="C6472" s="1063" t="s">
        <v>5221</v>
      </c>
      <c r="D6472" s="988">
        <v>1.0</v>
      </c>
      <c r="E6472" s="988">
        <v>0.0</v>
      </c>
    </row>
    <row r="6473">
      <c r="A6473" s="988" t="s">
        <v>5648</v>
      </c>
      <c r="B6473" s="988">
        <v>2.0250119E7</v>
      </c>
      <c r="C6473" s="988" t="s">
        <v>164</v>
      </c>
      <c r="D6473" s="988">
        <v>1.0</v>
      </c>
      <c r="E6473" s="988">
        <v>0.0</v>
      </c>
    </row>
    <row r="6474">
      <c r="A6474" s="988" t="s">
        <v>5648</v>
      </c>
      <c r="B6474" s="988">
        <v>2.025012E7</v>
      </c>
      <c r="C6474" s="988" t="s">
        <v>5194</v>
      </c>
      <c r="D6474" s="988">
        <v>1.0</v>
      </c>
      <c r="E6474" s="988">
        <v>1.0</v>
      </c>
    </row>
    <row r="6475">
      <c r="A6475" s="988" t="s">
        <v>5648</v>
      </c>
      <c r="B6475" s="988">
        <v>2.0250121E7</v>
      </c>
      <c r="C6475" s="988" t="s">
        <v>5286</v>
      </c>
      <c r="D6475" s="988">
        <v>1.0</v>
      </c>
      <c r="E6475" s="988">
        <v>0.0</v>
      </c>
    </row>
    <row r="6476">
      <c r="A6476" s="988" t="s">
        <v>5648</v>
      </c>
      <c r="B6476" s="988">
        <v>2.0250121E7</v>
      </c>
      <c r="C6476" s="988" t="s">
        <v>164</v>
      </c>
      <c r="D6476" s="988">
        <v>1.0</v>
      </c>
      <c r="E6476" s="988">
        <v>3.0</v>
      </c>
    </row>
    <row r="6477">
      <c r="A6477" s="988" t="s">
        <v>5648</v>
      </c>
      <c r="B6477" s="988">
        <v>2.0250121E7</v>
      </c>
      <c r="C6477" s="1063" t="s">
        <v>5293</v>
      </c>
      <c r="D6477" s="988">
        <v>1.0</v>
      </c>
      <c r="E6477" s="988">
        <v>0.0</v>
      </c>
    </row>
    <row r="6478">
      <c r="A6478" s="988" t="s">
        <v>5648</v>
      </c>
      <c r="B6478" s="988">
        <v>2.0250122E7</v>
      </c>
      <c r="C6478" s="1063" t="s">
        <v>5216</v>
      </c>
      <c r="D6478" s="988">
        <v>1.0</v>
      </c>
      <c r="E6478" s="988">
        <v>0.0</v>
      </c>
    </row>
    <row r="6479">
      <c r="A6479" s="988" t="s">
        <v>5648</v>
      </c>
      <c r="B6479" s="988">
        <v>2.0250123E7</v>
      </c>
      <c r="C6479" s="988" t="s">
        <v>5194</v>
      </c>
      <c r="D6479" s="988">
        <v>1.0</v>
      </c>
      <c r="E6479" s="988">
        <v>1.0</v>
      </c>
    </row>
    <row r="6480">
      <c r="A6480" s="988" t="s">
        <v>5648</v>
      </c>
      <c r="B6480" s="988">
        <v>2.0250123E7</v>
      </c>
      <c r="C6480" s="988" t="s">
        <v>5218</v>
      </c>
      <c r="D6480" s="988">
        <v>1.0</v>
      </c>
      <c r="E6480" s="988">
        <v>1.0</v>
      </c>
    </row>
    <row r="6481">
      <c r="A6481" s="988" t="s">
        <v>5648</v>
      </c>
      <c r="B6481" s="988">
        <v>2.0250123E7</v>
      </c>
      <c r="C6481" s="988" t="s">
        <v>5185</v>
      </c>
      <c r="D6481" s="988">
        <v>1.0</v>
      </c>
      <c r="E6481" s="988">
        <v>1.0</v>
      </c>
    </row>
    <row r="6482">
      <c r="A6482" s="988" t="s">
        <v>5648</v>
      </c>
      <c r="B6482" s="988">
        <v>2.0250124E7</v>
      </c>
      <c r="C6482" s="988" t="s">
        <v>5286</v>
      </c>
      <c r="D6482" s="988">
        <v>1.0</v>
      </c>
      <c r="E6482" s="988">
        <v>1.0</v>
      </c>
    </row>
    <row r="6483">
      <c r="A6483" s="988" t="s">
        <v>5648</v>
      </c>
      <c r="B6483" s="988">
        <v>2.0250124E7</v>
      </c>
      <c r="C6483" s="988" t="s">
        <v>164</v>
      </c>
      <c r="D6483" s="988">
        <v>1.0</v>
      </c>
      <c r="E6483" s="988">
        <v>5.0</v>
      </c>
    </row>
    <row r="6484">
      <c r="A6484" s="988" t="s">
        <v>5648</v>
      </c>
      <c r="B6484" s="988">
        <v>2.0250124E7</v>
      </c>
      <c r="C6484" s="1063" t="s">
        <v>5178</v>
      </c>
      <c r="D6484" s="988">
        <v>1.0</v>
      </c>
      <c r="E6484" s="988">
        <v>0.0</v>
      </c>
    </row>
    <row r="6485">
      <c r="A6485" s="988" t="s">
        <v>5648</v>
      </c>
      <c r="B6485" s="988">
        <v>2.0250126E7</v>
      </c>
      <c r="C6485" s="988" t="s">
        <v>5286</v>
      </c>
      <c r="D6485" s="988">
        <v>1.0</v>
      </c>
      <c r="E6485" s="988">
        <v>1.0</v>
      </c>
    </row>
    <row r="6486">
      <c r="A6486" s="988" t="s">
        <v>5648</v>
      </c>
      <c r="B6486" s="988">
        <v>2.0250126E7</v>
      </c>
      <c r="C6486" s="988" t="s">
        <v>164</v>
      </c>
      <c r="D6486" s="988">
        <v>1.0</v>
      </c>
      <c r="E6486" s="988">
        <v>2.0</v>
      </c>
    </row>
    <row r="6487">
      <c r="A6487" s="988" t="s">
        <v>5648</v>
      </c>
      <c r="B6487" s="988">
        <v>2.0250126E7</v>
      </c>
      <c r="C6487" s="1063" t="s">
        <v>5188</v>
      </c>
      <c r="D6487" s="988">
        <v>1.0</v>
      </c>
      <c r="E6487" s="988">
        <v>1.0</v>
      </c>
    </row>
    <row r="6488">
      <c r="A6488" s="988" t="s">
        <v>5648</v>
      </c>
      <c r="B6488" s="988">
        <v>2.0250127E7</v>
      </c>
      <c r="C6488" s="988" t="s">
        <v>5286</v>
      </c>
      <c r="D6488" s="988">
        <v>1.0</v>
      </c>
      <c r="E6488" s="988">
        <v>0.0</v>
      </c>
    </row>
    <row r="6489">
      <c r="A6489" s="988" t="s">
        <v>5648</v>
      </c>
      <c r="B6489" s="988">
        <v>2.0250127E7</v>
      </c>
      <c r="C6489" s="988" t="s">
        <v>5194</v>
      </c>
      <c r="D6489" s="988">
        <v>1.0</v>
      </c>
      <c r="E6489" s="988">
        <v>1.0</v>
      </c>
    </row>
    <row r="6490">
      <c r="A6490" s="988" t="s">
        <v>5648</v>
      </c>
      <c r="B6490" s="988">
        <v>2.0250127E7</v>
      </c>
      <c r="C6490" s="988" t="s">
        <v>164</v>
      </c>
      <c r="D6490" s="988">
        <v>1.0</v>
      </c>
      <c r="E6490" s="988">
        <v>4.0</v>
      </c>
    </row>
    <row r="6491">
      <c r="A6491" s="988" t="s">
        <v>5648</v>
      </c>
      <c r="B6491" s="988">
        <v>2.0250127E7</v>
      </c>
      <c r="C6491" s="988" t="s">
        <v>5218</v>
      </c>
      <c r="D6491" s="988">
        <v>1.0</v>
      </c>
      <c r="E6491" s="988">
        <v>1.0</v>
      </c>
    </row>
    <row r="6492">
      <c r="A6492" s="988" t="s">
        <v>5648</v>
      </c>
      <c r="B6492" s="988">
        <v>2.0250128E7</v>
      </c>
      <c r="C6492" s="988" t="s">
        <v>5286</v>
      </c>
      <c r="D6492" s="988">
        <v>1.0</v>
      </c>
      <c r="E6492" s="988">
        <v>2.0</v>
      </c>
    </row>
    <row r="6493">
      <c r="A6493" s="988" t="s">
        <v>5648</v>
      </c>
      <c r="B6493" s="988">
        <v>2.0250128E7</v>
      </c>
      <c r="C6493" s="988" t="s">
        <v>5272</v>
      </c>
      <c r="D6493" s="988">
        <v>1.0</v>
      </c>
      <c r="E6493" s="988">
        <v>1.0</v>
      </c>
    </row>
    <row r="6494">
      <c r="A6494" s="988" t="s">
        <v>5648</v>
      </c>
      <c r="B6494" s="988">
        <v>2.0250129E7</v>
      </c>
      <c r="C6494" s="988" t="s">
        <v>5263</v>
      </c>
      <c r="D6494" s="988">
        <v>1.0</v>
      </c>
      <c r="E6494" s="988">
        <v>0.0</v>
      </c>
    </row>
    <row r="6495">
      <c r="A6495" s="988" t="s">
        <v>5648</v>
      </c>
      <c r="B6495" s="988">
        <v>2.0250129E7</v>
      </c>
      <c r="C6495" s="988" t="s">
        <v>164</v>
      </c>
      <c r="D6495" s="988">
        <v>1.0</v>
      </c>
      <c r="E6495" s="988">
        <v>3.0</v>
      </c>
    </row>
    <row r="6496">
      <c r="A6496" s="988" t="s">
        <v>5648</v>
      </c>
      <c r="B6496" s="988">
        <v>2.0250129E7</v>
      </c>
      <c r="C6496" s="1063" t="s">
        <v>5154</v>
      </c>
      <c r="D6496" s="988">
        <v>1.0</v>
      </c>
      <c r="E6496" s="988">
        <v>1.0</v>
      </c>
    </row>
    <row r="6497">
      <c r="A6497" s="988" t="s">
        <v>5648</v>
      </c>
      <c r="B6497" s="988">
        <v>2.025013E7</v>
      </c>
      <c r="C6497" s="988" t="s">
        <v>5286</v>
      </c>
      <c r="D6497" s="988">
        <v>1.0</v>
      </c>
      <c r="E6497" s="988">
        <v>2.0</v>
      </c>
    </row>
    <row r="6498">
      <c r="A6498" s="988" t="s">
        <v>5648</v>
      </c>
      <c r="B6498" s="988">
        <v>2.025013E7</v>
      </c>
      <c r="C6498" s="988" t="s">
        <v>164</v>
      </c>
      <c r="D6498" s="988">
        <v>1.0</v>
      </c>
      <c r="E6498" s="988">
        <v>3.0</v>
      </c>
    </row>
    <row r="6499">
      <c r="A6499" s="988" t="s">
        <v>5648</v>
      </c>
      <c r="B6499" s="988">
        <v>2.0250131E7</v>
      </c>
      <c r="C6499" s="988" t="s">
        <v>5286</v>
      </c>
      <c r="D6499" s="988">
        <v>1.0</v>
      </c>
      <c r="E6499" s="988">
        <v>1.0</v>
      </c>
    </row>
    <row r="6500">
      <c r="A6500" s="988" t="s">
        <v>5648</v>
      </c>
      <c r="B6500" s="988">
        <v>2.0250131E7</v>
      </c>
      <c r="C6500" s="988" t="s">
        <v>164</v>
      </c>
      <c r="D6500" s="988">
        <v>1.0</v>
      </c>
      <c r="E6500" s="988">
        <v>2.0</v>
      </c>
    </row>
    <row r="6501">
      <c r="A6501" s="988" t="s">
        <v>5648</v>
      </c>
      <c r="B6501" s="988">
        <v>2.0250618E7</v>
      </c>
      <c r="C6501" s="988" t="s">
        <v>5286</v>
      </c>
      <c r="D6501" s="988">
        <v>1.0</v>
      </c>
      <c r="E6501" s="988">
        <v>0.0</v>
      </c>
    </row>
    <row r="6502">
      <c r="A6502" s="988" t="s">
        <v>5650</v>
      </c>
      <c r="B6502" s="988">
        <v>2.025011E7</v>
      </c>
      <c r="C6502" s="988" t="s">
        <v>5286</v>
      </c>
      <c r="D6502" s="988">
        <v>1.0</v>
      </c>
      <c r="E6502" s="988">
        <v>1.0</v>
      </c>
    </row>
    <row r="6503">
      <c r="A6503" s="988" t="s">
        <v>5650</v>
      </c>
      <c r="B6503" s="988">
        <v>2.0250115E7</v>
      </c>
      <c r="C6503" s="988" t="s">
        <v>5286</v>
      </c>
      <c r="D6503" s="988">
        <v>1.0</v>
      </c>
      <c r="E6503" s="988">
        <v>0.0</v>
      </c>
    </row>
    <row r="6504">
      <c r="A6504" s="988" t="s">
        <v>5650</v>
      </c>
      <c r="B6504" s="988">
        <v>2.0250123E7</v>
      </c>
      <c r="C6504" s="988" t="s">
        <v>5286</v>
      </c>
      <c r="D6504" s="988">
        <v>1.0</v>
      </c>
      <c r="E6504" s="988">
        <v>1.0</v>
      </c>
    </row>
    <row r="6505">
      <c r="A6505" s="988" t="s">
        <v>5651</v>
      </c>
      <c r="B6505" s="988">
        <v>2.0250122E7</v>
      </c>
      <c r="C6505" s="988" t="s">
        <v>164</v>
      </c>
      <c r="D6505" s="988">
        <v>1.0</v>
      </c>
      <c r="E6505" s="988">
        <v>1.0</v>
      </c>
    </row>
    <row r="6506">
      <c r="A6506" s="988" t="s">
        <v>5651</v>
      </c>
      <c r="B6506" s="988">
        <v>2.0250126E7</v>
      </c>
      <c r="C6506" s="1063" t="s">
        <v>5216</v>
      </c>
      <c r="D6506" s="988">
        <v>1.0</v>
      </c>
      <c r="E6506" s="988">
        <v>0.0</v>
      </c>
    </row>
    <row r="6507">
      <c r="A6507" s="988" t="s">
        <v>5651</v>
      </c>
      <c r="B6507" s="988">
        <v>2.0250127E7</v>
      </c>
      <c r="C6507" s="988" t="s">
        <v>164</v>
      </c>
      <c r="D6507" s="988">
        <v>1.0</v>
      </c>
      <c r="E6507" s="988">
        <v>1.0</v>
      </c>
    </row>
    <row r="6508">
      <c r="A6508" s="988" t="s">
        <v>5652</v>
      </c>
      <c r="B6508" s="988">
        <v>2.0250112E7</v>
      </c>
      <c r="C6508" s="988" t="s">
        <v>164</v>
      </c>
      <c r="D6508" s="988">
        <v>1.0</v>
      </c>
      <c r="E6508" s="988">
        <v>1.0</v>
      </c>
    </row>
    <row r="6509">
      <c r="A6509" s="988" t="s">
        <v>5652</v>
      </c>
      <c r="B6509" s="988">
        <v>2.0250115E7</v>
      </c>
      <c r="C6509" s="988" t="s">
        <v>5286</v>
      </c>
      <c r="D6509" s="988">
        <v>1.0</v>
      </c>
      <c r="E6509" s="988">
        <v>0.0</v>
      </c>
    </row>
    <row r="6510">
      <c r="A6510" s="988" t="s">
        <v>5652</v>
      </c>
      <c r="B6510" s="988">
        <v>2.0250123E7</v>
      </c>
      <c r="C6510" s="988" t="s">
        <v>5286</v>
      </c>
      <c r="D6510" s="988">
        <v>1.0</v>
      </c>
      <c r="E6510" s="988">
        <v>1.0</v>
      </c>
    </row>
    <row r="6511">
      <c r="A6511" s="988" t="s">
        <v>5652</v>
      </c>
      <c r="B6511" s="988">
        <v>2.0250123E7</v>
      </c>
      <c r="C6511" s="988" t="s">
        <v>164</v>
      </c>
      <c r="D6511" s="988">
        <v>1.0</v>
      </c>
      <c r="E6511" s="988">
        <v>1.0</v>
      </c>
    </row>
    <row r="6512">
      <c r="A6512" s="988" t="s">
        <v>5652</v>
      </c>
      <c r="B6512" s="988">
        <v>2.0250126E7</v>
      </c>
      <c r="C6512" s="988" t="s">
        <v>164</v>
      </c>
      <c r="D6512" s="988">
        <v>1.0</v>
      </c>
      <c r="E6512" s="988">
        <v>1.0</v>
      </c>
    </row>
    <row r="6513">
      <c r="A6513" s="988" t="s">
        <v>5653</v>
      </c>
      <c r="B6513" s="988">
        <v>2.0250101E7</v>
      </c>
      <c r="C6513" s="988" t="s">
        <v>164</v>
      </c>
      <c r="D6513" s="988">
        <v>1.0</v>
      </c>
      <c r="E6513" s="988">
        <v>1.0</v>
      </c>
    </row>
    <row r="6514">
      <c r="A6514" s="988" t="s">
        <v>5653</v>
      </c>
      <c r="B6514" s="988">
        <v>2.0250102E7</v>
      </c>
      <c r="C6514" s="988" t="s">
        <v>5286</v>
      </c>
      <c r="D6514" s="988">
        <v>1.0</v>
      </c>
      <c r="E6514" s="988">
        <v>2.0</v>
      </c>
    </row>
    <row r="6515">
      <c r="A6515" s="988" t="s">
        <v>5653</v>
      </c>
      <c r="B6515" s="988">
        <v>2.0250103E7</v>
      </c>
      <c r="C6515" s="988" t="s">
        <v>164</v>
      </c>
      <c r="D6515" s="988">
        <v>1.0</v>
      </c>
      <c r="E6515" s="988">
        <v>0.0</v>
      </c>
    </row>
    <row r="6516">
      <c r="A6516" s="988" t="s">
        <v>5653</v>
      </c>
      <c r="B6516" s="988">
        <v>2.0250104E7</v>
      </c>
      <c r="C6516" s="988" t="s">
        <v>164</v>
      </c>
      <c r="D6516" s="988">
        <v>1.0</v>
      </c>
      <c r="E6516" s="988">
        <v>2.0</v>
      </c>
    </row>
    <row r="6517">
      <c r="A6517" s="988" t="s">
        <v>5653</v>
      </c>
      <c r="B6517" s="988">
        <v>2.0250105E7</v>
      </c>
      <c r="C6517" s="988" t="s">
        <v>5286</v>
      </c>
      <c r="D6517" s="988">
        <v>1.0</v>
      </c>
      <c r="E6517" s="988">
        <v>1.0</v>
      </c>
    </row>
    <row r="6518">
      <c r="A6518" s="988" t="s">
        <v>5653</v>
      </c>
      <c r="B6518" s="988">
        <v>2.0250106E7</v>
      </c>
      <c r="C6518" s="988" t="s">
        <v>5194</v>
      </c>
      <c r="D6518" s="988">
        <v>1.0</v>
      </c>
      <c r="E6518" s="988">
        <v>1.0</v>
      </c>
    </row>
    <row r="6519">
      <c r="A6519" s="988" t="s">
        <v>5653</v>
      </c>
      <c r="B6519" s="988">
        <v>2.0250106E7</v>
      </c>
      <c r="C6519" s="988" t="s">
        <v>164</v>
      </c>
      <c r="D6519" s="988">
        <v>1.0</v>
      </c>
      <c r="E6519" s="988">
        <v>2.0</v>
      </c>
    </row>
    <row r="6520">
      <c r="A6520" s="988" t="s">
        <v>5653</v>
      </c>
      <c r="B6520" s="988">
        <v>2.0250106E7</v>
      </c>
      <c r="C6520" s="1063" t="s">
        <v>5638</v>
      </c>
      <c r="D6520" s="988">
        <v>1.0</v>
      </c>
      <c r="E6520" s="988">
        <v>1.0</v>
      </c>
    </row>
    <row r="6521">
      <c r="A6521" s="988" t="s">
        <v>5653</v>
      </c>
      <c r="B6521" s="988">
        <v>2.0250107E7</v>
      </c>
      <c r="C6521" s="988" t="s">
        <v>5286</v>
      </c>
      <c r="D6521" s="988">
        <v>1.0</v>
      </c>
      <c r="E6521" s="988">
        <v>0.0</v>
      </c>
    </row>
    <row r="6522">
      <c r="A6522" s="988" t="s">
        <v>5653</v>
      </c>
      <c r="B6522" s="988">
        <v>2.0250108E7</v>
      </c>
      <c r="C6522" s="988" t="s">
        <v>164</v>
      </c>
      <c r="D6522" s="988">
        <v>1.0</v>
      </c>
      <c r="E6522" s="988">
        <v>1.0</v>
      </c>
    </row>
    <row r="6523">
      <c r="A6523" s="988" t="s">
        <v>5653</v>
      </c>
      <c r="B6523" s="988">
        <v>2.0250109E7</v>
      </c>
      <c r="C6523" s="988" t="s">
        <v>5286</v>
      </c>
      <c r="D6523" s="988">
        <v>1.0</v>
      </c>
      <c r="E6523" s="988">
        <v>1.0</v>
      </c>
    </row>
    <row r="6524">
      <c r="A6524" s="988" t="s">
        <v>5653</v>
      </c>
      <c r="B6524" s="988">
        <v>2.0250109E7</v>
      </c>
      <c r="C6524" s="988" t="s">
        <v>164</v>
      </c>
      <c r="D6524" s="988">
        <v>1.0</v>
      </c>
      <c r="E6524" s="988">
        <v>1.0</v>
      </c>
    </row>
    <row r="6525">
      <c r="A6525" s="988" t="s">
        <v>5653</v>
      </c>
      <c r="B6525" s="988">
        <v>2.0250111E7</v>
      </c>
      <c r="C6525" s="1063" t="s">
        <v>5202</v>
      </c>
      <c r="D6525" s="988">
        <v>1.0</v>
      </c>
      <c r="E6525" s="988">
        <v>1.0</v>
      </c>
    </row>
    <row r="6526">
      <c r="A6526" s="988" t="s">
        <v>5653</v>
      </c>
      <c r="B6526" s="988">
        <v>2.0250113E7</v>
      </c>
      <c r="C6526" s="1063" t="s">
        <v>5202</v>
      </c>
      <c r="D6526" s="988">
        <v>1.0</v>
      </c>
      <c r="E6526" s="988">
        <v>0.0</v>
      </c>
    </row>
    <row r="6527">
      <c r="A6527" s="988" t="s">
        <v>5653</v>
      </c>
      <c r="B6527" s="988">
        <v>2.0250113E7</v>
      </c>
      <c r="C6527" s="988" t="s">
        <v>164</v>
      </c>
      <c r="D6527" s="988">
        <v>1.0</v>
      </c>
      <c r="E6527" s="988">
        <v>1.0</v>
      </c>
    </row>
    <row r="6528">
      <c r="A6528" s="988" t="s">
        <v>5653</v>
      </c>
      <c r="B6528" s="988">
        <v>2.0250115E7</v>
      </c>
      <c r="C6528" s="988" t="s">
        <v>5286</v>
      </c>
      <c r="D6528" s="988">
        <v>1.0</v>
      </c>
      <c r="E6528" s="988">
        <v>0.0</v>
      </c>
    </row>
    <row r="6529">
      <c r="A6529" s="988" t="s">
        <v>5653</v>
      </c>
      <c r="B6529" s="988">
        <v>2.0250115E7</v>
      </c>
      <c r="C6529" s="988" t="s">
        <v>164</v>
      </c>
      <c r="D6529" s="988">
        <v>1.0</v>
      </c>
      <c r="E6529" s="988">
        <v>1.0</v>
      </c>
    </row>
    <row r="6530">
      <c r="A6530" s="988" t="s">
        <v>5653</v>
      </c>
      <c r="B6530" s="988">
        <v>2.025012E7</v>
      </c>
      <c r="C6530" s="988" t="s">
        <v>164</v>
      </c>
      <c r="D6530" s="988">
        <v>1.0</v>
      </c>
      <c r="E6530" s="988">
        <v>1.0</v>
      </c>
    </row>
    <row r="6531">
      <c r="A6531" s="988" t="s">
        <v>5653</v>
      </c>
      <c r="B6531" s="988">
        <v>2.025012E7</v>
      </c>
      <c r="C6531" s="988" t="s">
        <v>5218</v>
      </c>
      <c r="D6531" s="988">
        <v>1.0</v>
      </c>
      <c r="E6531" s="988">
        <v>0.0</v>
      </c>
    </row>
    <row r="6532">
      <c r="A6532" s="988" t="s">
        <v>5653</v>
      </c>
      <c r="B6532" s="988">
        <v>2.0250121E7</v>
      </c>
      <c r="C6532" s="988" t="s">
        <v>5286</v>
      </c>
      <c r="D6532" s="988">
        <v>1.0</v>
      </c>
      <c r="E6532" s="988">
        <v>0.0</v>
      </c>
    </row>
    <row r="6533">
      <c r="A6533" s="988" t="s">
        <v>5653</v>
      </c>
      <c r="B6533" s="988">
        <v>2.0250121E7</v>
      </c>
      <c r="C6533" s="988" t="s">
        <v>164</v>
      </c>
      <c r="D6533" s="988">
        <v>1.0</v>
      </c>
      <c r="E6533" s="988">
        <v>3.0</v>
      </c>
    </row>
    <row r="6534">
      <c r="A6534" s="988" t="s">
        <v>5653</v>
      </c>
      <c r="B6534" s="988">
        <v>2.0250122E7</v>
      </c>
      <c r="C6534" s="988" t="s">
        <v>5194</v>
      </c>
      <c r="D6534" s="988">
        <v>1.0</v>
      </c>
      <c r="E6534" s="988">
        <v>1.0</v>
      </c>
    </row>
    <row r="6535">
      <c r="A6535" s="988" t="s">
        <v>5653</v>
      </c>
      <c r="B6535" s="988">
        <v>2.0250122E7</v>
      </c>
      <c r="C6535" s="988" t="s">
        <v>5218</v>
      </c>
      <c r="D6535" s="988">
        <v>1.0</v>
      </c>
      <c r="E6535" s="988">
        <v>0.0</v>
      </c>
    </row>
    <row r="6536">
      <c r="A6536" s="988" t="s">
        <v>5653</v>
      </c>
      <c r="B6536" s="988">
        <v>2.0250124E7</v>
      </c>
      <c r="C6536" s="988" t="s">
        <v>164</v>
      </c>
      <c r="D6536" s="988">
        <v>1.0</v>
      </c>
      <c r="E6536" s="988">
        <v>1.0</v>
      </c>
    </row>
    <row r="6537">
      <c r="A6537" s="988" t="s">
        <v>5653</v>
      </c>
      <c r="B6537" s="988">
        <v>2.0250127E7</v>
      </c>
      <c r="C6537" s="988" t="s">
        <v>5286</v>
      </c>
      <c r="D6537" s="988">
        <v>1.0</v>
      </c>
      <c r="E6537" s="988">
        <v>0.0</v>
      </c>
    </row>
    <row r="6538">
      <c r="A6538" s="988" t="s">
        <v>5653</v>
      </c>
      <c r="B6538" s="988">
        <v>2.0250127E7</v>
      </c>
      <c r="C6538" s="988" t="s">
        <v>164</v>
      </c>
      <c r="D6538" s="988">
        <v>1.0</v>
      </c>
      <c r="E6538" s="988">
        <v>1.0</v>
      </c>
    </row>
    <row r="6539">
      <c r="A6539" s="988" t="s">
        <v>5653</v>
      </c>
      <c r="B6539" s="988">
        <v>2.0250129E7</v>
      </c>
      <c r="C6539" s="988" t="s">
        <v>5286</v>
      </c>
      <c r="D6539" s="988">
        <v>1.0</v>
      </c>
      <c r="E6539" s="988">
        <v>0.0</v>
      </c>
    </row>
    <row r="6540">
      <c r="A6540" s="988" t="s">
        <v>5653</v>
      </c>
      <c r="B6540" s="988">
        <v>2.0250129E7</v>
      </c>
      <c r="C6540" s="988" t="s">
        <v>164</v>
      </c>
      <c r="D6540" s="988">
        <v>1.0</v>
      </c>
      <c r="E6540" s="988">
        <v>0.0</v>
      </c>
    </row>
    <row r="6541">
      <c r="A6541" s="988" t="s">
        <v>5653</v>
      </c>
      <c r="B6541" s="988">
        <v>2.025013E7</v>
      </c>
      <c r="C6541" s="988" t="s">
        <v>164</v>
      </c>
      <c r="D6541" s="988">
        <v>1.0</v>
      </c>
      <c r="E6541" s="988">
        <v>1.0</v>
      </c>
    </row>
    <row r="6542">
      <c r="A6542" s="988" t="s">
        <v>5653</v>
      </c>
      <c r="B6542" s="988">
        <v>2.0250131E7</v>
      </c>
      <c r="C6542" s="988" t="s">
        <v>164</v>
      </c>
      <c r="D6542" s="988">
        <v>1.0</v>
      </c>
      <c r="E6542" s="988">
        <v>1.0</v>
      </c>
    </row>
    <row r="6543">
      <c r="A6543" s="988" t="s">
        <v>5654</v>
      </c>
      <c r="B6543" s="988">
        <v>2.0250129E7</v>
      </c>
      <c r="C6543" s="988" t="s">
        <v>5286</v>
      </c>
      <c r="D6543" s="988">
        <v>1.0</v>
      </c>
      <c r="E6543" s="988">
        <v>1.0</v>
      </c>
    </row>
    <row r="6544">
      <c r="A6544" s="988" t="s">
        <v>5655</v>
      </c>
      <c r="B6544" s="988">
        <v>2.0250101E7</v>
      </c>
      <c r="C6544" s="988" t="s">
        <v>5286</v>
      </c>
      <c r="D6544" s="988">
        <v>1.0</v>
      </c>
      <c r="E6544" s="988">
        <v>0.0</v>
      </c>
    </row>
    <row r="6545">
      <c r="A6545" s="988" t="s">
        <v>5655</v>
      </c>
      <c r="B6545" s="988">
        <v>2.0250102E7</v>
      </c>
      <c r="C6545" s="988" t="s">
        <v>5286</v>
      </c>
      <c r="D6545" s="988">
        <v>1.0</v>
      </c>
      <c r="E6545" s="988">
        <v>1.0</v>
      </c>
    </row>
    <row r="6546">
      <c r="A6546" s="988" t="s">
        <v>5655</v>
      </c>
      <c r="B6546" s="988">
        <v>2.0250107E7</v>
      </c>
      <c r="C6546" s="988" t="s">
        <v>5194</v>
      </c>
      <c r="D6546" s="988">
        <v>1.0</v>
      </c>
      <c r="E6546" s="988">
        <v>0.0</v>
      </c>
    </row>
    <row r="6547">
      <c r="A6547" s="988" t="s">
        <v>5655</v>
      </c>
      <c r="B6547" s="988">
        <v>2.0250107E7</v>
      </c>
      <c r="C6547" s="988" t="s">
        <v>164</v>
      </c>
      <c r="D6547" s="988">
        <v>1.0</v>
      </c>
      <c r="E6547" s="988">
        <v>1.0</v>
      </c>
    </row>
    <row r="6548">
      <c r="A6548" s="988" t="s">
        <v>5655</v>
      </c>
      <c r="B6548" s="988">
        <v>2.0250107E7</v>
      </c>
      <c r="C6548" s="988" t="s">
        <v>5206</v>
      </c>
      <c r="D6548" s="988">
        <v>1.0</v>
      </c>
      <c r="E6548" s="988">
        <v>1.0</v>
      </c>
    </row>
    <row r="6549">
      <c r="A6549" s="988" t="s">
        <v>5655</v>
      </c>
      <c r="B6549" s="988">
        <v>2.0250107E7</v>
      </c>
      <c r="C6549" s="1063" t="s">
        <v>5216</v>
      </c>
      <c r="D6549" s="988">
        <v>1.0</v>
      </c>
      <c r="E6549" s="988">
        <v>0.0</v>
      </c>
    </row>
    <row r="6550">
      <c r="A6550" s="988" t="s">
        <v>5655</v>
      </c>
      <c r="B6550" s="988">
        <v>2.0250108E7</v>
      </c>
      <c r="C6550" s="988" t="s">
        <v>5286</v>
      </c>
      <c r="D6550" s="988">
        <v>1.0</v>
      </c>
      <c r="E6550" s="988">
        <v>1.0</v>
      </c>
    </row>
    <row r="6551">
      <c r="A6551" s="988" t="s">
        <v>5655</v>
      </c>
      <c r="B6551" s="988">
        <v>2.0250109E7</v>
      </c>
      <c r="C6551" s="988" t="s">
        <v>164</v>
      </c>
      <c r="D6551" s="988">
        <v>1.0</v>
      </c>
      <c r="E6551" s="988">
        <v>2.0</v>
      </c>
    </row>
    <row r="6552">
      <c r="A6552" s="988" t="s">
        <v>5655</v>
      </c>
      <c r="B6552" s="988">
        <v>2.0250109E7</v>
      </c>
      <c r="C6552" s="1063" t="s">
        <v>5158</v>
      </c>
      <c r="D6552" s="988">
        <v>1.0</v>
      </c>
      <c r="E6552" s="988">
        <v>1.0</v>
      </c>
    </row>
    <row r="6553">
      <c r="A6553" s="988" t="s">
        <v>5655</v>
      </c>
      <c r="B6553" s="988">
        <v>2.025011E7</v>
      </c>
      <c r="C6553" s="988" t="s">
        <v>164</v>
      </c>
      <c r="D6553" s="988">
        <v>1.0</v>
      </c>
      <c r="E6553" s="988">
        <v>2.0</v>
      </c>
    </row>
    <row r="6554">
      <c r="A6554" s="988" t="s">
        <v>5655</v>
      </c>
      <c r="B6554" s="988">
        <v>2.0250112E7</v>
      </c>
      <c r="C6554" s="988" t="s">
        <v>5286</v>
      </c>
      <c r="D6554" s="988">
        <v>1.0</v>
      </c>
      <c r="E6554" s="988">
        <v>0.0</v>
      </c>
    </row>
    <row r="6555">
      <c r="A6555" s="988" t="s">
        <v>5655</v>
      </c>
      <c r="B6555" s="988">
        <v>2.0250113E7</v>
      </c>
      <c r="C6555" s="988" t="s">
        <v>5194</v>
      </c>
      <c r="D6555" s="988">
        <v>1.0</v>
      </c>
      <c r="E6555" s="988">
        <v>1.0</v>
      </c>
    </row>
    <row r="6556">
      <c r="A6556" s="988" t="s">
        <v>5655</v>
      </c>
      <c r="B6556" s="988">
        <v>2.0250113E7</v>
      </c>
      <c r="C6556" s="1063" t="s">
        <v>5165</v>
      </c>
      <c r="D6556" s="988">
        <v>1.0</v>
      </c>
      <c r="E6556" s="988">
        <v>1.0</v>
      </c>
    </row>
    <row r="6557">
      <c r="A6557" s="988" t="s">
        <v>5655</v>
      </c>
      <c r="B6557" s="988">
        <v>2.0250114E7</v>
      </c>
      <c r="C6557" s="988" t="s">
        <v>5194</v>
      </c>
      <c r="D6557" s="988">
        <v>1.0</v>
      </c>
      <c r="E6557" s="988">
        <v>2.0</v>
      </c>
    </row>
    <row r="6558">
      <c r="A6558" s="988" t="s">
        <v>5655</v>
      </c>
      <c r="B6558" s="988">
        <v>2.0250115E7</v>
      </c>
      <c r="C6558" s="1063" t="s">
        <v>5165</v>
      </c>
      <c r="D6558" s="988">
        <v>1.0</v>
      </c>
      <c r="E6558" s="988">
        <v>1.0</v>
      </c>
    </row>
    <row r="6559">
      <c r="A6559" s="988" t="s">
        <v>5655</v>
      </c>
      <c r="B6559" s="988">
        <v>2.0250115E7</v>
      </c>
      <c r="C6559" s="1063" t="s">
        <v>5443</v>
      </c>
      <c r="D6559" s="988">
        <v>1.0</v>
      </c>
      <c r="E6559" s="988">
        <v>1.0</v>
      </c>
    </row>
    <row r="6560">
      <c r="A6560" s="988" t="s">
        <v>5655</v>
      </c>
      <c r="B6560" s="988">
        <v>2.0250116E7</v>
      </c>
      <c r="C6560" s="1063" t="s">
        <v>5215</v>
      </c>
      <c r="D6560" s="988">
        <v>1.0</v>
      </c>
      <c r="E6560" s="988">
        <v>0.0</v>
      </c>
    </row>
    <row r="6561">
      <c r="A6561" s="988" t="s">
        <v>5655</v>
      </c>
      <c r="B6561" s="988">
        <v>2.025012E7</v>
      </c>
      <c r="C6561" s="1063" t="s">
        <v>5156</v>
      </c>
      <c r="D6561" s="988">
        <v>1.0</v>
      </c>
      <c r="E6561" s="988">
        <v>1.0</v>
      </c>
    </row>
    <row r="6562">
      <c r="A6562" s="988" t="s">
        <v>5655</v>
      </c>
      <c r="B6562" s="988">
        <v>2.025012E7</v>
      </c>
      <c r="C6562" s="1063" t="s">
        <v>5216</v>
      </c>
      <c r="D6562" s="988">
        <v>1.0</v>
      </c>
      <c r="E6562" s="988">
        <v>1.0</v>
      </c>
    </row>
    <row r="6563">
      <c r="A6563" s="988" t="s">
        <v>5655</v>
      </c>
      <c r="B6563" s="988">
        <v>2.0250123E7</v>
      </c>
      <c r="C6563" s="1063" t="s">
        <v>5166</v>
      </c>
      <c r="D6563" s="988">
        <v>1.0</v>
      </c>
      <c r="E6563" s="988">
        <v>4.0</v>
      </c>
    </row>
    <row r="6564">
      <c r="A6564" s="988" t="s">
        <v>5655</v>
      </c>
      <c r="B6564" s="988">
        <v>2.0250123E7</v>
      </c>
      <c r="C6564" s="1063" t="s">
        <v>5152</v>
      </c>
      <c r="D6564" s="988">
        <v>1.0</v>
      </c>
      <c r="E6564" s="988">
        <v>0.0</v>
      </c>
    </row>
    <row r="6565">
      <c r="A6565" s="988" t="s">
        <v>5655</v>
      </c>
      <c r="B6565" s="988">
        <v>2.0250124E7</v>
      </c>
      <c r="C6565" s="1063" t="s">
        <v>5166</v>
      </c>
      <c r="D6565" s="988">
        <v>1.0</v>
      </c>
      <c r="E6565" s="988">
        <v>0.0</v>
      </c>
    </row>
    <row r="6566">
      <c r="A6566" s="988" t="s">
        <v>5655</v>
      </c>
      <c r="B6566" s="988">
        <v>2.0250125E7</v>
      </c>
      <c r="C6566" s="1063" t="s">
        <v>5166</v>
      </c>
      <c r="D6566" s="988">
        <v>1.0</v>
      </c>
      <c r="E6566" s="988">
        <v>2.0</v>
      </c>
    </row>
    <row r="6567">
      <c r="A6567" s="988" t="s">
        <v>5655</v>
      </c>
      <c r="B6567" s="988">
        <v>2.0250126E7</v>
      </c>
      <c r="C6567" s="988" t="s">
        <v>5286</v>
      </c>
      <c r="D6567" s="988">
        <v>1.0</v>
      </c>
      <c r="E6567" s="988">
        <v>2.0</v>
      </c>
    </row>
    <row r="6568">
      <c r="A6568" s="988" t="s">
        <v>5655</v>
      </c>
      <c r="B6568" s="988">
        <v>2.0250126E7</v>
      </c>
      <c r="C6568" s="988" t="s">
        <v>5608</v>
      </c>
      <c r="D6568" s="988">
        <v>1.0</v>
      </c>
      <c r="E6568" s="988">
        <v>0.0</v>
      </c>
    </row>
    <row r="6569">
      <c r="A6569" s="988" t="s">
        <v>5655</v>
      </c>
      <c r="B6569" s="988">
        <v>2.0250126E7</v>
      </c>
      <c r="C6569" s="988" t="s">
        <v>5218</v>
      </c>
      <c r="D6569" s="988">
        <v>1.0</v>
      </c>
      <c r="E6569" s="988">
        <v>1.0</v>
      </c>
    </row>
    <row r="6570">
      <c r="A6570" s="988" t="s">
        <v>5655</v>
      </c>
      <c r="B6570" s="988">
        <v>2.0250128E7</v>
      </c>
      <c r="C6570" s="988" t="s">
        <v>5147</v>
      </c>
      <c r="D6570" s="988">
        <v>1.0</v>
      </c>
      <c r="E6570" s="988">
        <v>0.0</v>
      </c>
    </row>
    <row r="6571">
      <c r="A6571" s="988" t="s">
        <v>5655</v>
      </c>
      <c r="B6571" s="988">
        <v>2.0250128E7</v>
      </c>
      <c r="C6571" s="988" t="s">
        <v>5185</v>
      </c>
      <c r="D6571" s="988">
        <v>1.0</v>
      </c>
      <c r="E6571" s="988">
        <v>0.0</v>
      </c>
    </row>
    <row r="6572">
      <c r="A6572" s="988" t="s">
        <v>5655</v>
      </c>
      <c r="B6572" s="988">
        <v>2.0250129E7</v>
      </c>
      <c r="C6572" s="1063" t="s">
        <v>5166</v>
      </c>
      <c r="D6572" s="988">
        <v>1.0</v>
      </c>
      <c r="E6572" s="988">
        <v>2.0</v>
      </c>
    </row>
    <row r="6573">
      <c r="A6573" s="988" t="s">
        <v>5655</v>
      </c>
      <c r="B6573" s="988">
        <v>2.025013E7</v>
      </c>
      <c r="C6573" s="1063" t="s">
        <v>5158</v>
      </c>
      <c r="D6573" s="988">
        <v>1.0</v>
      </c>
      <c r="E6573" s="988">
        <v>1.0</v>
      </c>
    </row>
    <row r="6574">
      <c r="A6574" s="988" t="s">
        <v>5655</v>
      </c>
      <c r="B6574" s="988">
        <v>2.025013E7</v>
      </c>
      <c r="C6574" s="988" t="s">
        <v>5218</v>
      </c>
      <c r="D6574" s="988">
        <v>1.0</v>
      </c>
      <c r="E6574" s="988">
        <v>0.0</v>
      </c>
    </row>
    <row r="6575">
      <c r="A6575" s="988" t="s">
        <v>5655</v>
      </c>
      <c r="B6575" s="988">
        <v>2.0250131E7</v>
      </c>
      <c r="C6575" s="988" t="s">
        <v>164</v>
      </c>
      <c r="D6575" s="988">
        <v>1.0</v>
      </c>
      <c r="E6575" s="988">
        <v>0.0</v>
      </c>
    </row>
    <row r="6576">
      <c r="A6576" s="988" t="s">
        <v>5655</v>
      </c>
      <c r="B6576" s="988">
        <v>2.0250131E7</v>
      </c>
      <c r="C6576" s="988" t="s">
        <v>5218</v>
      </c>
      <c r="D6576" s="988">
        <v>1.0</v>
      </c>
      <c r="E6576" s="988">
        <v>0.0</v>
      </c>
    </row>
    <row r="6577">
      <c r="A6577" s="988" t="s">
        <v>5656</v>
      </c>
      <c r="B6577" s="988">
        <v>2.0250106E7</v>
      </c>
      <c r="C6577" s="988" t="s">
        <v>164</v>
      </c>
      <c r="D6577" s="988">
        <v>1.0</v>
      </c>
      <c r="E6577" s="988">
        <v>1.0</v>
      </c>
    </row>
    <row r="6578">
      <c r="A6578" s="988" t="s">
        <v>5656</v>
      </c>
      <c r="B6578" s="988">
        <v>2.0250109E7</v>
      </c>
      <c r="C6578" s="988" t="s">
        <v>164</v>
      </c>
      <c r="D6578" s="988">
        <v>1.0</v>
      </c>
      <c r="E6578" s="988">
        <v>1.0</v>
      </c>
    </row>
    <row r="6579">
      <c r="A6579" s="988" t="s">
        <v>5656</v>
      </c>
      <c r="B6579" s="988">
        <v>2.0250115E7</v>
      </c>
      <c r="C6579" s="988" t="s">
        <v>5286</v>
      </c>
      <c r="D6579" s="988">
        <v>1.0</v>
      </c>
      <c r="E6579" s="988">
        <v>0.0</v>
      </c>
    </row>
    <row r="6580">
      <c r="A6580" s="988" t="s">
        <v>5656</v>
      </c>
      <c r="B6580" s="988">
        <v>2.0250122E7</v>
      </c>
      <c r="C6580" s="988" t="s">
        <v>5218</v>
      </c>
      <c r="D6580" s="988">
        <v>1.0</v>
      </c>
      <c r="E6580" s="988">
        <v>0.0</v>
      </c>
    </row>
    <row r="6581">
      <c r="A6581" s="988" t="s">
        <v>5656</v>
      </c>
      <c r="B6581" s="988">
        <v>2.0250127E7</v>
      </c>
      <c r="C6581" s="988" t="s">
        <v>5286</v>
      </c>
      <c r="D6581" s="988">
        <v>1.0</v>
      </c>
      <c r="E6581" s="988">
        <v>1.0</v>
      </c>
    </row>
    <row r="6582">
      <c r="A6582" s="988" t="s">
        <v>5656</v>
      </c>
      <c r="B6582" s="988">
        <v>2.0250128E7</v>
      </c>
      <c r="C6582" s="988" t="s">
        <v>5286</v>
      </c>
      <c r="D6582" s="988">
        <v>1.0</v>
      </c>
      <c r="E6582" s="988">
        <v>1.0</v>
      </c>
    </row>
    <row r="6583">
      <c r="A6583" s="988" t="s">
        <v>5657</v>
      </c>
      <c r="B6583" s="988">
        <v>2.0250101E7</v>
      </c>
      <c r="C6583" s="988" t="s">
        <v>164</v>
      </c>
      <c r="D6583" s="988">
        <v>1.0</v>
      </c>
      <c r="E6583" s="988">
        <v>1.0</v>
      </c>
    </row>
    <row r="6584">
      <c r="A6584" s="988" t="s">
        <v>5657</v>
      </c>
      <c r="B6584" s="988">
        <v>2.0250103E7</v>
      </c>
      <c r="C6584" s="988" t="s">
        <v>5286</v>
      </c>
      <c r="D6584" s="988">
        <v>1.0</v>
      </c>
      <c r="E6584" s="988">
        <v>3.0</v>
      </c>
    </row>
    <row r="6585">
      <c r="A6585" s="988" t="s">
        <v>5657</v>
      </c>
      <c r="B6585" s="988">
        <v>2.0250103E7</v>
      </c>
      <c r="C6585" s="988" t="s">
        <v>164</v>
      </c>
      <c r="D6585" s="988">
        <v>1.0</v>
      </c>
      <c r="E6585" s="988">
        <v>2.0</v>
      </c>
    </row>
    <row r="6586">
      <c r="A6586" s="988" t="s">
        <v>5657</v>
      </c>
      <c r="B6586" s="988">
        <v>2.0250103E7</v>
      </c>
      <c r="C6586" s="1063" t="s">
        <v>5138</v>
      </c>
      <c r="D6586" s="988">
        <v>1.0</v>
      </c>
      <c r="E6586" s="988">
        <v>0.0</v>
      </c>
    </row>
    <row r="6587">
      <c r="A6587" s="988" t="s">
        <v>5657</v>
      </c>
      <c r="B6587" s="988">
        <v>2.0250103E7</v>
      </c>
      <c r="C6587" s="988" t="s">
        <v>5185</v>
      </c>
      <c r="D6587" s="988">
        <v>1.0</v>
      </c>
      <c r="E6587" s="988">
        <v>1.0</v>
      </c>
    </row>
    <row r="6588">
      <c r="A6588" s="988" t="s">
        <v>5657</v>
      </c>
      <c r="B6588" s="988">
        <v>2.0250104E7</v>
      </c>
      <c r="C6588" s="988" t="s">
        <v>164</v>
      </c>
      <c r="D6588" s="988">
        <v>1.0</v>
      </c>
      <c r="E6588" s="988">
        <v>1.0</v>
      </c>
    </row>
    <row r="6589">
      <c r="A6589" s="988" t="s">
        <v>5657</v>
      </c>
      <c r="B6589" s="988">
        <v>2.0250105E7</v>
      </c>
      <c r="C6589" s="988" t="s">
        <v>5286</v>
      </c>
      <c r="D6589" s="988">
        <v>1.0</v>
      </c>
      <c r="E6589" s="988">
        <v>1.0</v>
      </c>
    </row>
    <row r="6590">
      <c r="A6590" s="988" t="s">
        <v>5657</v>
      </c>
      <c r="B6590" s="988">
        <v>2.0250106E7</v>
      </c>
      <c r="C6590" s="988" t="s">
        <v>164</v>
      </c>
      <c r="D6590" s="988">
        <v>1.0</v>
      </c>
      <c r="E6590" s="988">
        <v>1.0</v>
      </c>
    </row>
    <row r="6591">
      <c r="A6591" s="988" t="s">
        <v>5657</v>
      </c>
      <c r="B6591" s="988">
        <v>2.0250106E7</v>
      </c>
      <c r="C6591" s="988" t="s">
        <v>5218</v>
      </c>
      <c r="D6591" s="988">
        <v>1.0</v>
      </c>
      <c r="E6591" s="988">
        <v>1.0</v>
      </c>
    </row>
    <row r="6592">
      <c r="A6592" s="988" t="s">
        <v>5657</v>
      </c>
      <c r="B6592" s="988">
        <v>2.0250107E7</v>
      </c>
      <c r="C6592" s="988" t="s">
        <v>164</v>
      </c>
      <c r="D6592" s="988">
        <v>1.0</v>
      </c>
      <c r="E6592" s="988">
        <v>1.0</v>
      </c>
    </row>
    <row r="6593">
      <c r="A6593" s="988" t="s">
        <v>5657</v>
      </c>
      <c r="B6593" s="988">
        <v>2.0250108E7</v>
      </c>
      <c r="C6593" s="988" t="s">
        <v>5286</v>
      </c>
      <c r="D6593" s="988">
        <v>1.0</v>
      </c>
      <c r="E6593" s="988">
        <v>1.0</v>
      </c>
    </row>
    <row r="6594">
      <c r="A6594" s="988" t="s">
        <v>5657</v>
      </c>
      <c r="B6594" s="988">
        <v>2.0250108E7</v>
      </c>
      <c r="C6594" s="988" t="s">
        <v>5194</v>
      </c>
      <c r="D6594" s="988">
        <v>1.0</v>
      </c>
      <c r="E6594" s="988">
        <v>1.0</v>
      </c>
    </row>
    <row r="6595">
      <c r="A6595" s="988" t="s">
        <v>5657</v>
      </c>
      <c r="B6595" s="988">
        <v>2.0250108E7</v>
      </c>
      <c r="C6595" s="988" t="s">
        <v>164</v>
      </c>
      <c r="D6595" s="988">
        <v>1.0</v>
      </c>
      <c r="E6595" s="988">
        <v>2.0</v>
      </c>
    </row>
    <row r="6596">
      <c r="A6596" s="988" t="s">
        <v>5657</v>
      </c>
      <c r="B6596" s="988">
        <v>2.0250109E7</v>
      </c>
      <c r="C6596" s="988" t="s">
        <v>5286</v>
      </c>
      <c r="D6596" s="988">
        <v>1.0</v>
      </c>
      <c r="E6596" s="988">
        <v>1.0</v>
      </c>
    </row>
    <row r="6597">
      <c r="A6597" s="988" t="s">
        <v>5657</v>
      </c>
      <c r="B6597" s="988">
        <v>2.025011E7</v>
      </c>
      <c r="C6597" s="988" t="s">
        <v>5286</v>
      </c>
      <c r="D6597" s="988">
        <v>1.0</v>
      </c>
      <c r="E6597" s="988">
        <v>1.0</v>
      </c>
    </row>
    <row r="6598">
      <c r="A6598" s="988" t="s">
        <v>5657</v>
      </c>
      <c r="B6598" s="988">
        <v>2.025011E7</v>
      </c>
      <c r="C6598" s="988" t="s">
        <v>164</v>
      </c>
      <c r="D6598" s="988">
        <v>1.0</v>
      </c>
      <c r="E6598" s="988">
        <v>2.0</v>
      </c>
    </row>
    <row r="6599">
      <c r="A6599" s="988" t="s">
        <v>5657</v>
      </c>
      <c r="B6599" s="988">
        <v>2.0250111E7</v>
      </c>
      <c r="C6599" s="988" t="s">
        <v>5286</v>
      </c>
      <c r="D6599" s="988">
        <v>1.0</v>
      </c>
      <c r="E6599" s="988">
        <v>0.0</v>
      </c>
    </row>
    <row r="6600">
      <c r="A6600" s="988" t="s">
        <v>5657</v>
      </c>
      <c r="B6600" s="988">
        <v>2.0250112E7</v>
      </c>
      <c r="C6600" s="988" t="s">
        <v>5286</v>
      </c>
      <c r="D6600" s="988">
        <v>1.0</v>
      </c>
      <c r="E6600" s="988">
        <v>0.0</v>
      </c>
    </row>
    <row r="6601">
      <c r="A6601" s="988" t="s">
        <v>5657</v>
      </c>
      <c r="B6601" s="988">
        <v>2.0250113E7</v>
      </c>
      <c r="C6601" s="988" t="s">
        <v>5286</v>
      </c>
      <c r="D6601" s="988">
        <v>1.0</v>
      </c>
      <c r="E6601" s="988">
        <v>0.0</v>
      </c>
    </row>
    <row r="6602">
      <c r="A6602" s="988" t="s">
        <v>5657</v>
      </c>
      <c r="B6602" s="988">
        <v>2.0250113E7</v>
      </c>
      <c r="C6602" s="988" t="s">
        <v>164</v>
      </c>
      <c r="D6602" s="988">
        <v>1.0</v>
      </c>
      <c r="E6602" s="988">
        <v>1.0</v>
      </c>
    </row>
    <row r="6603">
      <c r="A6603" s="988" t="s">
        <v>5657</v>
      </c>
      <c r="B6603" s="988">
        <v>2.0250115E7</v>
      </c>
      <c r="C6603" s="988" t="s">
        <v>164</v>
      </c>
      <c r="D6603" s="988">
        <v>1.0</v>
      </c>
      <c r="E6603" s="988">
        <v>3.0</v>
      </c>
    </row>
    <row r="6604">
      <c r="A6604" s="988" t="s">
        <v>5657</v>
      </c>
      <c r="B6604" s="988">
        <v>2.0250116E7</v>
      </c>
      <c r="C6604" s="988" t="s">
        <v>164</v>
      </c>
      <c r="D6604" s="988">
        <v>1.0</v>
      </c>
      <c r="E6604" s="988">
        <v>2.0</v>
      </c>
    </row>
    <row r="6605">
      <c r="A6605" s="988" t="s">
        <v>5657</v>
      </c>
      <c r="B6605" s="988">
        <v>2.0250117E7</v>
      </c>
      <c r="C6605" s="988" t="s">
        <v>5286</v>
      </c>
      <c r="D6605" s="988">
        <v>1.0</v>
      </c>
      <c r="E6605" s="988">
        <v>1.0</v>
      </c>
    </row>
    <row r="6606">
      <c r="A6606" s="988" t="s">
        <v>5657</v>
      </c>
      <c r="B6606" s="988">
        <v>2.0250117E7</v>
      </c>
      <c r="C6606" s="988" t="s">
        <v>164</v>
      </c>
      <c r="D6606" s="988">
        <v>1.0</v>
      </c>
      <c r="E6606" s="988">
        <v>1.0</v>
      </c>
    </row>
    <row r="6607">
      <c r="A6607" s="988" t="s">
        <v>5657</v>
      </c>
      <c r="B6607" s="988">
        <v>2.0250118E7</v>
      </c>
      <c r="C6607" s="988" t="s">
        <v>5286</v>
      </c>
      <c r="D6607" s="988">
        <v>1.0</v>
      </c>
      <c r="E6607" s="988">
        <v>2.0</v>
      </c>
    </row>
    <row r="6608">
      <c r="A6608" s="988" t="s">
        <v>5657</v>
      </c>
      <c r="B6608" s="988">
        <v>2.0250119E7</v>
      </c>
      <c r="C6608" s="988" t="s">
        <v>5286</v>
      </c>
      <c r="D6608" s="988">
        <v>1.0</v>
      </c>
      <c r="E6608" s="988">
        <v>0.0</v>
      </c>
    </row>
    <row r="6609">
      <c r="A6609" s="988" t="s">
        <v>5657</v>
      </c>
      <c r="B6609" s="988">
        <v>2.0250119E7</v>
      </c>
      <c r="C6609" s="988" t="s">
        <v>164</v>
      </c>
      <c r="D6609" s="988">
        <v>1.0</v>
      </c>
      <c r="E6609" s="988">
        <v>1.0</v>
      </c>
    </row>
    <row r="6610">
      <c r="A6610" s="988" t="s">
        <v>5657</v>
      </c>
      <c r="B6610" s="988">
        <v>2.025012E7</v>
      </c>
      <c r="C6610" s="988" t="s">
        <v>5286</v>
      </c>
      <c r="D6610" s="988">
        <v>1.0</v>
      </c>
      <c r="E6610" s="988">
        <v>1.0</v>
      </c>
    </row>
    <row r="6611">
      <c r="A6611" s="988" t="s">
        <v>5657</v>
      </c>
      <c r="B6611" s="988">
        <v>2.025012E7</v>
      </c>
      <c r="C6611" s="988" t="s">
        <v>164</v>
      </c>
      <c r="D6611" s="988">
        <v>1.0</v>
      </c>
      <c r="E6611" s="988">
        <v>0.0</v>
      </c>
    </row>
    <row r="6612">
      <c r="A6612" s="988" t="s">
        <v>5657</v>
      </c>
      <c r="B6612" s="988">
        <v>2.025012E7</v>
      </c>
      <c r="C6612" s="988" t="s">
        <v>5218</v>
      </c>
      <c r="D6612" s="988">
        <v>1.0</v>
      </c>
      <c r="E6612" s="988">
        <v>0.0</v>
      </c>
    </row>
    <row r="6613">
      <c r="A6613" s="988" t="s">
        <v>5657</v>
      </c>
      <c r="B6613" s="988">
        <v>2.0250121E7</v>
      </c>
      <c r="C6613" s="988" t="s">
        <v>5194</v>
      </c>
      <c r="D6613" s="988">
        <v>1.0</v>
      </c>
      <c r="E6613" s="988">
        <v>1.0</v>
      </c>
    </row>
    <row r="6614">
      <c r="A6614" s="988" t="s">
        <v>5657</v>
      </c>
      <c r="B6614" s="988">
        <v>2.0250121E7</v>
      </c>
      <c r="C6614" s="988" t="s">
        <v>164</v>
      </c>
      <c r="D6614" s="988">
        <v>1.0</v>
      </c>
      <c r="E6614" s="988">
        <v>3.0</v>
      </c>
    </row>
    <row r="6615">
      <c r="A6615" s="988" t="s">
        <v>5657</v>
      </c>
      <c r="B6615" s="988">
        <v>2.0250122E7</v>
      </c>
      <c r="C6615" s="988" t="s">
        <v>5286</v>
      </c>
      <c r="D6615" s="988">
        <v>1.0</v>
      </c>
      <c r="E6615" s="988">
        <v>1.0</v>
      </c>
    </row>
    <row r="6616">
      <c r="A6616" s="988" t="s">
        <v>5657</v>
      </c>
      <c r="B6616" s="988">
        <v>2.0250122E7</v>
      </c>
      <c r="C6616" s="988" t="s">
        <v>5218</v>
      </c>
      <c r="D6616" s="988">
        <v>1.0</v>
      </c>
      <c r="E6616" s="988">
        <v>0.0</v>
      </c>
    </row>
    <row r="6617">
      <c r="A6617" s="988" t="s">
        <v>5657</v>
      </c>
      <c r="B6617" s="988">
        <v>2.0250123E7</v>
      </c>
      <c r="C6617" s="988" t="s">
        <v>5286</v>
      </c>
      <c r="D6617" s="988">
        <v>1.0</v>
      </c>
      <c r="E6617" s="988">
        <v>1.0</v>
      </c>
    </row>
    <row r="6618">
      <c r="A6618" s="988" t="s">
        <v>5657</v>
      </c>
      <c r="B6618" s="988">
        <v>2.0250123E7</v>
      </c>
      <c r="C6618" s="988" t="s">
        <v>5218</v>
      </c>
      <c r="D6618" s="988">
        <v>1.0</v>
      </c>
      <c r="E6618" s="988">
        <v>0.0</v>
      </c>
    </row>
    <row r="6619">
      <c r="A6619" s="988" t="s">
        <v>5657</v>
      </c>
      <c r="B6619" s="988">
        <v>2.0250124E7</v>
      </c>
      <c r="C6619" s="988" t="s">
        <v>5286</v>
      </c>
      <c r="D6619" s="988">
        <v>1.0</v>
      </c>
      <c r="E6619" s="988">
        <v>1.0</v>
      </c>
    </row>
    <row r="6620">
      <c r="A6620" s="988" t="s">
        <v>5657</v>
      </c>
      <c r="B6620" s="988">
        <v>2.0250124E7</v>
      </c>
      <c r="C6620" s="988" t="s">
        <v>164</v>
      </c>
      <c r="D6620" s="988">
        <v>1.0</v>
      </c>
      <c r="E6620" s="988">
        <v>1.0</v>
      </c>
    </row>
    <row r="6621">
      <c r="A6621" s="988" t="s">
        <v>5657</v>
      </c>
      <c r="B6621" s="988">
        <v>2.0250125E7</v>
      </c>
      <c r="C6621" s="988" t="s">
        <v>5286</v>
      </c>
      <c r="D6621" s="988">
        <v>1.0</v>
      </c>
      <c r="E6621" s="988">
        <v>2.0</v>
      </c>
    </row>
    <row r="6622">
      <c r="A6622" s="988" t="s">
        <v>5657</v>
      </c>
      <c r="B6622" s="988">
        <v>2.0250126E7</v>
      </c>
      <c r="C6622" s="988" t="s">
        <v>5286</v>
      </c>
      <c r="D6622" s="988">
        <v>1.0</v>
      </c>
      <c r="E6622" s="988">
        <v>1.0</v>
      </c>
    </row>
    <row r="6623">
      <c r="A6623" s="988" t="s">
        <v>5657</v>
      </c>
      <c r="B6623" s="988">
        <v>2.0250126E7</v>
      </c>
      <c r="C6623" s="988" t="s">
        <v>5218</v>
      </c>
      <c r="D6623" s="988">
        <v>1.0</v>
      </c>
      <c r="E6623" s="988">
        <v>0.0</v>
      </c>
    </row>
    <row r="6624">
      <c r="A6624" s="988" t="s">
        <v>5657</v>
      </c>
      <c r="B6624" s="988">
        <v>2.0250128E7</v>
      </c>
      <c r="C6624" s="988" t="s">
        <v>164</v>
      </c>
      <c r="D6624" s="988">
        <v>1.0</v>
      </c>
      <c r="E6624" s="988">
        <v>4.0</v>
      </c>
    </row>
    <row r="6625">
      <c r="A6625" s="988" t="s">
        <v>5657</v>
      </c>
      <c r="B6625" s="988">
        <v>2.0250129E7</v>
      </c>
      <c r="C6625" s="988" t="s">
        <v>5286</v>
      </c>
      <c r="D6625" s="988">
        <v>1.0</v>
      </c>
      <c r="E6625" s="988">
        <v>0.0</v>
      </c>
    </row>
    <row r="6626">
      <c r="A6626" s="988" t="s">
        <v>5657</v>
      </c>
      <c r="B6626" s="988">
        <v>2.0250129E7</v>
      </c>
      <c r="C6626" s="988" t="s">
        <v>5194</v>
      </c>
      <c r="D6626" s="988">
        <v>1.0</v>
      </c>
      <c r="E6626" s="988">
        <v>1.0</v>
      </c>
    </row>
    <row r="6627">
      <c r="A6627" s="988" t="s">
        <v>5657</v>
      </c>
      <c r="B6627" s="988">
        <v>2.0250129E7</v>
      </c>
      <c r="C6627" s="988" t="s">
        <v>164</v>
      </c>
      <c r="D6627" s="988">
        <v>1.0</v>
      </c>
      <c r="E6627" s="988">
        <v>1.0</v>
      </c>
    </row>
    <row r="6628">
      <c r="A6628" s="988" t="s">
        <v>5657</v>
      </c>
      <c r="B6628" s="988">
        <v>2.025013E7</v>
      </c>
      <c r="C6628" s="988" t="s">
        <v>5286</v>
      </c>
      <c r="D6628" s="988">
        <v>1.0</v>
      </c>
      <c r="E6628" s="988">
        <v>2.0</v>
      </c>
    </row>
    <row r="6629">
      <c r="A6629" s="988" t="s">
        <v>5657</v>
      </c>
      <c r="B6629" s="988">
        <v>2.025013E7</v>
      </c>
      <c r="C6629" s="988" t="s">
        <v>164</v>
      </c>
      <c r="D6629" s="988">
        <v>1.0</v>
      </c>
      <c r="E6629" s="988">
        <v>1.0</v>
      </c>
    </row>
    <row r="6630">
      <c r="A6630" s="988" t="s">
        <v>5657</v>
      </c>
      <c r="B6630" s="988">
        <v>2.0250131E7</v>
      </c>
      <c r="C6630" s="988" t="s">
        <v>164</v>
      </c>
      <c r="D6630" s="988">
        <v>1.0</v>
      </c>
      <c r="E6630" s="988">
        <v>1.0</v>
      </c>
    </row>
    <row r="6631">
      <c r="A6631" s="988" t="s">
        <v>5658</v>
      </c>
      <c r="B6631" s="988">
        <v>2.0250102E7</v>
      </c>
      <c r="C6631" s="988" t="s">
        <v>5286</v>
      </c>
      <c r="D6631" s="988">
        <v>1.0</v>
      </c>
      <c r="E6631" s="988">
        <v>0.0</v>
      </c>
    </row>
    <row r="6632">
      <c r="A6632" s="988" t="s">
        <v>5658</v>
      </c>
      <c r="B6632" s="988">
        <v>2.0250107E7</v>
      </c>
      <c r="C6632" s="988" t="s">
        <v>5286</v>
      </c>
      <c r="D6632" s="988">
        <v>1.0</v>
      </c>
      <c r="E6632" s="988">
        <v>0.0</v>
      </c>
    </row>
    <row r="6633">
      <c r="A6633" s="988" t="s">
        <v>5658</v>
      </c>
      <c r="B6633" s="988">
        <v>2.0250109E7</v>
      </c>
      <c r="C6633" s="988" t="s">
        <v>5234</v>
      </c>
      <c r="D6633" s="988">
        <v>1.0</v>
      </c>
      <c r="E6633" s="988">
        <v>0.0</v>
      </c>
    </row>
    <row r="6634">
      <c r="A6634" s="988" t="s">
        <v>5658</v>
      </c>
      <c r="B6634" s="988">
        <v>2.0250109E7</v>
      </c>
      <c r="C6634" s="988" t="s">
        <v>164</v>
      </c>
      <c r="D6634" s="988">
        <v>1.0</v>
      </c>
      <c r="E6634" s="988">
        <v>1.0</v>
      </c>
    </row>
    <row r="6635">
      <c r="A6635" s="988" t="s">
        <v>5658</v>
      </c>
      <c r="B6635" s="988">
        <v>2.025011E7</v>
      </c>
      <c r="C6635" s="988" t="s">
        <v>164</v>
      </c>
      <c r="D6635" s="988">
        <v>1.0</v>
      </c>
      <c r="E6635" s="988">
        <v>1.0</v>
      </c>
    </row>
    <row r="6636">
      <c r="A6636" s="988" t="s">
        <v>5658</v>
      </c>
      <c r="B6636" s="988">
        <v>2.0250111E7</v>
      </c>
      <c r="C6636" s="988" t="s">
        <v>164</v>
      </c>
      <c r="D6636" s="988">
        <v>1.0</v>
      </c>
      <c r="E6636" s="988">
        <v>1.0</v>
      </c>
    </row>
    <row r="6637">
      <c r="A6637" s="988" t="s">
        <v>5658</v>
      </c>
      <c r="B6637" s="988">
        <v>2.0250112E7</v>
      </c>
      <c r="C6637" s="988" t="s">
        <v>164</v>
      </c>
      <c r="D6637" s="988">
        <v>1.0</v>
      </c>
      <c r="E6637" s="988">
        <v>1.0</v>
      </c>
    </row>
    <row r="6638">
      <c r="A6638" s="988" t="s">
        <v>5658</v>
      </c>
      <c r="B6638" s="988">
        <v>2.0250114E7</v>
      </c>
      <c r="C6638" s="988" t="s">
        <v>5286</v>
      </c>
      <c r="D6638" s="988">
        <v>1.0</v>
      </c>
      <c r="E6638" s="988">
        <v>0.0</v>
      </c>
    </row>
    <row r="6639">
      <c r="A6639" s="988" t="s">
        <v>5658</v>
      </c>
      <c r="B6639" s="988">
        <v>2.0250121E7</v>
      </c>
      <c r="C6639" s="988" t="s">
        <v>5286</v>
      </c>
      <c r="D6639" s="988">
        <v>1.0</v>
      </c>
      <c r="E6639" s="988">
        <v>1.0</v>
      </c>
    </row>
    <row r="6640">
      <c r="A6640" s="988" t="s">
        <v>5658</v>
      </c>
      <c r="B6640" s="988">
        <v>2.0250129E7</v>
      </c>
      <c r="C6640" s="988" t="s">
        <v>164</v>
      </c>
      <c r="D6640" s="988">
        <v>1.0</v>
      </c>
      <c r="E6640" s="988">
        <v>0.0</v>
      </c>
    </row>
    <row r="6641">
      <c r="A6641" s="988" t="s">
        <v>5658</v>
      </c>
      <c r="B6641" s="988">
        <v>2.0250131E7</v>
      </c>
      <c r="C6641" s="988" t="s">
        <v>5286</v>
      </c>
      <c r="D6641" s="988">
        <v>1.0</v>
      </c>
      <c r="E6641" s="988">
        <v>0.0</v>
      </c>
    </row>
    <row r="6642">
      <c r="A6642" s="988" t="s">
        <v>5659</v>
      </c>
      <c r="B6642" s="988">
        <v>2.0250103E7</v>
      </c>
      <c r="C6642" s="988" t="s">
        <v>164</v>
      </c>
      <c r="D6642" s="988">
        <v>1.0</v>
      </c>
      <c r="E6642" s="988">
        <v>1.0</v>
      </c>
    </row>
    <row r="6643">
      <c r="A6643" s="988" t="s">
        <v>5659</v>
      </c>
      <c r="B6643" s="988">
        <v>2.0250104E7</v>
      </c>
      <c r="C6643" s="988" t="s">
        <v>5194</v>
      </c>
      <c r="D6643" s="988">
        <v>1.0</v>
      </c>
      <c r="E6643" s="988">
        <v>1.0</v>
      </c>
    </row>
    <row r="6644">
      <c r="A6644" s="988" t="s">
        <v>5659</v>
      </c>
      <c r="B6644" s="988">
        <v>2.0250105E7</v>
      </c>
      <c r="C6644" s="988" t="s">
        <v>5286</v>
      </c>
      <c r="D6644" s="988">
        <v>1.0</v>
      </c>
      <c r="E6644" s="988">
        <v>1.0</v>
      </c>
    </row>
    <row r="6645">
      <c r="A6645" s="988" t="s">
        <v>5659</v>
      </c>
      <c r="B6645" s="988">
        <v>2.0250105E7</v>
      </c>
      <c r="C6645" s="1063" t="s">
        <v>5172</v>
      </c>
      <c r="D6645" s="988">
        <v>1.0</v>
      </c>
      <c r="E6645" s="988">
        <v>1.0</v>
      </c>
    </row>
    <row r="6646">
      <c r="A6646" s="988" t="s">
        <v>5659</v>
      </c>
      <c r="B6646" s="988">
        <v>2.0250107E7</v>
      </c>
      <c r="C6646" s="988" t="s">
        <v>5286</v>
      </c>
      <c r="D6646" s="988">
        <v>1.0</v>
      </c>
      <c r="E6646" s="988">
        <v>0.0</v>
      </c>
    </row>
    <row r="6647">
      <c r="A6647" s="988" t="s">
        <v>5659</v>
      </c>
      <c r="B6647" s="988">
        <v>2.0250107E7</v>
      </c>
      <c r="C6647" s="1063" t="s">
        <v>5216</v>
      </c>
      <c r="D6647" s="988">
        <v>1.0</v>
      </c>
      <c r="E6647" s="988">
        <v>0.0</v>
      </c>
    </row>
    <row r="6648">
      <c r="A6648" s="988" t="s">
        <v>5659</v>
      </c>
      <c r="B6648" s="988">
        <v>2.0250108E7</v>
      </c>
      <c r="C6648" s="988" t="s">
        <v>164</v>
      </c>
      <c r="D6648" s="988">
        <v>1.0</v>
      </c>
      <c r="E6648" s="988">
        <v>3.0</v>
      </c>
    </row>
    <row r="6649">
      <c r="A6649" s="988" t="s">
        <v>5659</v>
      </c>
      <c r="B6649" s="988">
        <v>2.025011E7</v>
      </c>
      <c r="C6649" s="988" t="s">
        <v>5286</v>
      </c>
      <c r="D6649" s="988">
        <v>1.0</v>
      </c>
      <c r="E6649" s="988">
        <v>2.0</v>
      </c>
    </row>
    <row r="6650">
      <c r="A6650" s="988" t="s">
        <v>5659</v>
      </c>
      <c r="B6650" s="988">
        <v>2.025011E7</v>
      </c>
      <c r="C6650" s="988" t="s">
        <v>5194</v>
      </c>
      <c r="D6650" s="988">
        <v>1.0</v>
      </c>
      <c r="E6650" s="988">
        <v>1.0</v>
      </c>
    </row>
    <row r="6651">
      <c r="A6651" s="988" t="s">
        <v>5659</v>
      </c>
      <c r="B6651" s="988">
        <v>2.025011E7</v>
      </c>
      <c r="C6651" s="988" t="s">
        <v>164</v>
      </c>
      <c r="D6651" s="988">
        <v>1.0</v>
      </c>
      <c r="E6651" s="988">
        <v>1.0</v>
      </c>
    </row>
    <row r="6652">
      <c r="A6652" s="988" t="s">
        <v>5659</v>
      </c>
      <c r="B6652" s="988">
        <v>2.0250111E7</v>
      </c>
      <c r="C6652" s="988" t="s">
        <v>164</v>
      </c>
      <c r="D6652" s="988">
        <v>1.0</v>
      </c>
      <c r="E6652" s="988">
        <v>1.0</v>
      </c>
    </row>
    <row r="6653">
      <c r="A6653" s="988" t="s">
        <v>5659</v>
      </c>
      <c r="B6653" s="988">
        <v>2.0250112E7</v>
      </c>
      <c r="C6653" s="988" t="s">
        <v>5286</v>
      </c>
      <c r="D6653" s="988">
        <v>1.0</v>
      </c>
      <c r="E6653" s="988">
        <v>0.0</v>
      </c>
    </row>
    <row r="6654">
      <c r="A6654" s="988" t="s">
        <v>5659</v>
      </c>
      <c r="B6654" s="988">
        <v>2.0250113E7</v>
      </c>
      <c r="C6654" s="988" t="s">
        <v>164</v>
      </c>
      <c r="D6654" s="988">
        <v>1.0</v>
      </c>
      <c r="E6654" s="988">
        <v>2.0</v>
      </c>
    </row>
    <row r="6655">
      <c r="A6655" s="988" t="s">
        <v>5659</v>
      </c>
      <c r="B6655" s="988">
        <v>2.0250114E7</v>
      </c>
      <c r="C6655" s="988" t="s">
        <v>5194</v>
      </c>
      <c r="D6655" s="988">
        <v>1.0</v>
      </c>
      <c r="E6655" s="988">
        <v>1.0</v>
      </c>
    </row>
    <row r="6656">
      <c r="A6656" s="988" t="s">
        <v>5659</v>
      </c>
      <c r="B6656" s="988">
        <v>2.0250115E7</v>
      </c>
      <c r="C6656" s="988" t="s">
        <v>5286</v>
      </c>
      <c r="D6656" s="988">
        <v>1.0</v>
      </c>
      <c r="E6656" s="988">
        <v>1.0</v>
      </c>
    </row>
    <row r="6657">
      <c r="A6657" s="988" t="s">
        <v>5659</v>
      </c>
      <c r="B6657" s="988">
        <v>2.0250115E7</v>
      </c>
      <c r="C6657" s="988" t="s">
        <v>164</v>
      </c>
      <c r="D6657" s="988">
        <v>1.0</v>
      </c>
      <c r="E6657" s="988">
        <v>2.0</v>
      </c>
    </row>
    <row r="6658">
      <c r="A6658" s="988" t="s">
        <v>5659</v>
      </c>
      <c r="B6658" s="988">
        <v>2.0250115E7</v>
      </c>
      <c r="C6658" s="1063" t="s">
        <v>5166</v>
      </c>
      <c r="D6658" s="988">
        <v>1.0</v>
      </c>
      <c r="E6658" s="988">
        <v>1.0</v>
      </c>
    </row>
    <row r="6659">
      <c r="A6659" s="988" t="s">
        <v>5659</v>
      </c>
      <c r="B6659" s="988">
        <v>2.0250117E7</v>
      </c>
      <c r="C6659" s="988" t="s">
        <v>5286</v>
      </c>
      <c r="D6659" s="988">
        <v>1.0</v>
      </c>
      <c r="E6659" s="988">
        <v>1.0</v>
      </c>
    </row>
    <row r="6660">
      <c r="A6660" s="988" t="s">
        <v>5659</v>
      </c>
      <c r="B6660" s="988">
        <v>2.0250118E7</v>
      </c>
      <c r="C6660" s="988" t="s">
        <v>5286</v>
      </c>
      <c r="D6660" s="988">
        <v>1.0</v>
      </c>
      <c r="E6660" s="988">
        <v>2.0</v>
      </c>
    </row>
    <row r="6661">
      <c r="A6661" s="988" t="s">
        <v>5659</v>
      </c>
      <c r="B6661" s="988">
        <v>2.0250118E7</v>
      </c>
      <c r="C6661" s="988" t="s">
        <v>164</v>
      </c>
      <c r="D6661" s="988">
        <v>1.0</v>
      </c>
      <c r="E6661" s="988">
        <v>1.0</v>
      </c>
    </row>
    <row r="6662">
      <c r="A6662" s="988" t="s">
        <v>5659</v>
      </c>
      <c r="B6662" s="988">
        <v>2.025012E7</v>
      </c>
      <c r="C6662" s="988" t="s">
        <v>5286</v>
      </c>
      <c r="D6662" s="988">
        <v>1.0</v>
      </c>
      <c r="E6662" s="988">
        <v>1.0</v>
      </c>
    </row>
    <row r="6663">
      <c r="A6663" s="988" t="s">
        <v>5659</v>
      </c>
      <c r="B6663" s="988">
        <v>2.025012E7</v>
      </c>
      <c r="C6663" s="988" t="s">
        <v>164</v>
      </c>
      <c r="D6663" s="988">
        <v>1.0</v>
      </c>
      <c r="E6663" s="988">
        <v>1.0</v>
      </c>
    </row>
    <row r="6664">
      <c r="A6664" s="988" t="s">
        <v>5659</v>
      </c>
      <c r="B6664" s="988">
        <v>2.0250121E7</v>
      </c>
      <c r="C6664" s="988" t="s">
        <v>5286</v>
      </c>
      <c r="D6664" s="988">
        <v>1.0</v>
      </c>
      <c r="E6664" s="988">
        <v>1.0</v>
      </c>
    </row>
    <row r="6665">
      <c r="A6665" s="988" t="s">
        <v>5659</v>
      </c>
      <c r="B6665" s="988">
        <v>2.0250122E7</v>
      </c>
      <c r="C6665" s="1063" t="s">
        <v>5216</v>
      </c>
      <c r="D6665" s="988">
        <v>1.0</v>
      </c>
      <c r="E6665" s="988">
        <v>0.0</v>
      </c>
    </row>
    <row r="6666">
      <c r="A6666" s="988" t="s">
        <v>5659</v>
      </c>
      <c r="B6666" s="988">
        <v>2.0250123E7</v>
      </c>
      <c r="C6666" s="988" t="s">
        <v>5286</v>
      </c>
      <c r="D6666" s="988">
        <v>1.0</v>
      </c>
      <c r="E6666" s="988">
        <v>1.0</v>
      </c>
    </row>
    <row r="6667">
      <c r="A6667" s="988" t="s">
        <v>5659</v>
      </c>
      <c r="B6667" s="988">
        <v>2.0250123E7</v>
      </c>
      <c r="C6667" s="1063" t="s">
        <v>5265</v>
      </c>
      <c r="D6667" s="988">
        <v>1.0</v>
      </c>
      <c r="E6667" s="988">
        <v>1.0</v>
      </c>
    </row>
    <row r="6668">
      <c r="A6668" s="988" t="s">
        <v>5659</v>
      </c>
      <c r="B6668" s="988">
        <v>2.0250123E7</v>
      </c>
      <c r="C6668" s="1063" t="s">
        <v>5166</v>
      </c>
      <c r="D6668" s="988">
        <v>1.0</v>
      </c>
      <c r="E6668" s="988">
        <v>1.0</v>
      </c>
    </row>
    <row r="6669">
      <c r="A6669" s="988" t="s">
        <v>5659</v>
      </c>
      <c r="B6669" s="988">
        <v>2.0250124E7</v>
      </c>
      <c r="C6669" s="988" t="s">
        <v>164</v>
      </c>
      <c r="D6669" s="988">
        <v>1.0</v>
      </c>
      <c r="E6669" s="988">
        <v>1.0</v>
      </c>
    </row>
    <row r="6670">
      <c r="A6670" s="988" t="s">
        <v>5659</v>
      </c>
      <c r="B6670" s="988">
        <v>2.0250124E7</v>
      </c>
      <c r="C6670" s="1063" t="s">
        <v>5222</v>
      </c>
      <c r="D6670" s="988">
        <v>1.0</v>
      </c>
      <c r="E6670" s="988">
        <v>1.0</v>
      </c>
    </row>
    <row r="6671">
      <c r="A6671" s="988" t="s">
        <v>5659</v>
      </c>
      <c r="B6671" s="988">
        <v>2.0250125E7</v>
      </c>
      <c r="C6671" s="988" t="s">
        <v>164</v>
      </c>
      <c r="D6671" s="988">
        <v>1.0</v>
      </c>
      <c r="E6671" s="988">
        <v>1.0</v>
      </c>
    </row>
    <row r="6672">
      <c r="A6672" s="988" t="s">
        <v>5659</v>
      </c>
      <c r="B6672" s="988">
        <v>2.0250126E7</v>
      </c>
      <c r="C6672" s="988" t="s">
        <v>5286</v>
      </c>
      <c r="D6672" s="988">
        <v>1.0</v>
      </c>
      <c r="E6672" s="988">
        <v>0.0</v>
      </c>
    </row>
    <row r="6673">
      <c r="A6673" s="988" t="s">
        <v>5659</v>
      </c>
      <c r="B6673" s="988">
        <v>2.0250127E7</v>
      </c>
      <c r="C6673" s="988" t="s">
        <v>5286</v>
      </c>
      <c r="D6673" s="988">
        <v>1.0</v>
      </c>
      <c r="E6673" s="988">
        <v>1.0</v>
      </c>
    </row>
    <row r="6674">
      <c r="A6674" s="988" t="s">
        <v>5659</v>
      </c>
      <c r="B6674" s="988">
        <v>2.0250127E7</v>
      </c>
      <c r="C6674" s="988" t="s">
        <v>164</v>
      </c>
      <c r="D6674" s="988">
        <v>1.0</v>
      </c>
      <c r="E6674" s="988">
        <v>2.0</v>
      </c>
    </row>
    <row r="6675">
      <c r="A6675" s="988" t="s">
        <v>5659</v>
      </c>
      <c r="B6675" s="988">
        <v>2.0250128E7</v>
      </c>
      <c r="C6675" s="988" t="s">
        <v>5286</v>
      </c>
      <c r="D6675" s="988">
        <v>1.0</v>
      </c>
      <c r="E6675" s="988">
        <v>1.0</v>
      </c>
    </row>
    <row r="6676">
      <c r="A6676" s="988" t="s">
        <v>5659</v>
      </c>
      <c r="B6676" s="988">
        <v>2.0250129E7</v>
      </c>
      <c r="C6676" s="988" t="s">
        <v>5286</v>
      </c>
      <c r="D6676" s="988">
        <v>1.0</v>
      </c>
      <c r="E6676" s="988">
        <v>5.0</v>
      </c>
    </row>
    <row r="6677">
      <c r="A6677" s="988" t="s">
        <v>5659</v>
      </c>
      <c r="B6677" s="988">
        <v>2.0250129E7</v>
      </c>
      <c r="C6677" s="988" t="s">
        <v>5371</v>
      </c>
      <c r="D6677" s="988">
        <v>1.0</v>
      </c>
      <c r="E6677" s="988">
        <v>0.0</v>
      </c>
    </row>
    <row r="6678">
      <c r="A6678" s="988" t="s">
        <v>5659</v>
      </c>
      <c r="B6678" s="988">
        <v>2.0250129E7</v>
      </c>
      <c r="C6678" s="988" t="s">
        <v>164</v>
      </c>
      <c r="D6678" s="988">
        <v>1.0</v>
      </c>
      <c r="E6678" s="988">
        <v>4.0</v>
      </c>
    </row>
    <row r="6679">
      <c r="A6679" s="988" t="s">
        <v>5659</v>
      </c>
      <c r="B6679" s="988">
        <v>2.0250129E7</v>
      </c>
      <c r="C6679" s="1063" t="s">
        <v>5166</v>
      </c>
      <c r="D6679" s="988">
        <v>1.0</v>
      </c>
      <c r="E6679" s="988">
        <v>1.0</v>
      </c>
    </row>
    <row r="6680">
      <c r="A6680" s="988" t="s">
        <v>5659</v>
      </c>
      <c r="B6680" s="988">
        <v>2.0250129E7</v>
      </c>
      <c r="C6680" s="988" t="s">
        <v>5218</v>
      </c>
      <c r="D6680" s="988">
        <v>1.0</v>
      </c>
      <c r="E6680" s="988">
        <v>0.0</v>
      </c>
    </row>
    <row r="6681">
      <c r="A6681" s="988" t="s">
        <v>5659</v>
      </c>
      <c r="B6681" s="988">
        <v>2.025013E7</v>
      </c>
      <c r="C6681" s="1063" t="s">
        <v>5146</v>
      </c>
      <c r="D6681" s="988">
        <v>1.0</v>
      </c>
      <c r="E6681" s="988">
        <v>1.0</v>
      </c>
    </row>
    <row r="6682">
      <c r="A6682" s="988" t="s">
        <v>5659</v>
      </c>
      <c r="B6682" s="988">
        <v>2.0250131E7</v>
      </c>
      <c r="C6682" s="988" t="s">
        <v>164</v>
      </c>
      <c r="D6682" s="988">
        <v>1.0</v>
      </c>
      <c r="E6682" s="988">
        <v>0.0</v>
      </c>
    </row>
    <row r="6683">
      <c r="A6683" s="988" t="s">
        <v>5660</v>
      </c>
      <c r="B6683" s="988">
        <v>2.0250102E7</v>
      </c>
      <c r="C6683" s="988" t="s">
        <v>164</v>
      </c>
      <c r="D6683" s="988">
        <v>1.0</v>
      </c>
      <c r="E6683" s="988">
        <v>1.0</v>
      </c>
    </row>
    <row r="6684">
      <c r="A6684" s="988" t="s">
        <v>5660</v>
      </c>
      <c r="B6684" s="988">
        <v>2.0250102E7</v>
      </c>
      <c r="C6684" s="1063" t="s">
        <v>5165</v>
      </c>
      <c r="D6684" s="988">
        <v>1.0</v>
      </c>
      <c r="E6684" s="988">
        <v>1.0</v>
      </c>
    </row>
    <row r="6685">
      <c r="A6685" s="988" t="s">
        <v>5660</v>
      </c>
      <c r="B6685" s="988">
        <v>2.0250104E7</v>
      </c>
      <c r="C6685" s="1063" t="s">
        <v>5166</v>
      </c>
      <c r="D6685" s="988">
        <v>1.0</v>
      </c>
      <c r="E6685" s="988">
        <v>1.0</v>
      </c>
    </row>
    <row r="6686">
      <c r="A6686" s="988" t="s">
        <v>5660</v>
      </c>
      <c r="B6686" s="988">
        <v>2.0250109E7</v>
      </c>
      <c r="C6686" s="988" t="s">
        <v>164</v>
      </c>
      <c r="D6686" s="988">
        <v>1.0</v>
      </c>
      <c r="E6686" s="988">
        <v>0.0</v>
      </c>
    </row>
    <row r="6687">
      <c r="A6687" s="988" t="s">
        <v>5660</v>
      </c>
      <c r="B6687" s="988">
        <v>2.025011E7</v>
      </c>
      <c r="C6687" s="988" t="s">
        <v>5286</v>
      </c>
      <c r="D6687" s="988">
        <v>1.0</v>
      </c>
      <c r="E6687" s="988">
        <v>1.0</v>
      </c>
    </row>
    <row r="6688">
      <c r="A6688" s="988" t="s">
        <v>5660</v>
      </c>
      <c r="B6688" s="988">
        <v>2.0250111E7</v>
      </c>
      <c r="C6688" s="988" t="s">
        <v>5286</v>
      </c>
      <c r="D6688" s="988">
        <v>1.0</v>
      </c>
      <c r="E6688" s="988">
        <v>1.0</v>
      </c>
    </row>
    <row r="6689">
      <c r="A6689" s="988" t="s">
        <v>5660</v>
      </c>
      <c r="B6689" s="988">
        <v>2.0250112E7</v>
      </c>
      <c r="C6689" s="988" t="s">
        <v>5286</v>
      </c>
      <c r="D6689" s="988">
        <v>1.0</v>
      </c>
      <c r="E6689" s="988">
        <v>0.0</v>
      </c>
    </row>
    <row r="6690">
      <c r="A6690" s="988" t="s">
        <v>5660</v>
      </c>
      <c r="B6690" s="988">
        <v>2.0250115E7</v>
      </c>
      <c r="C6690" s="988" t="s">
        <v>164</v>
      </c>
      <c r="D6690" s="988">
        <v>1.0</v>
      </c>
      <c r="E6690" s="988">
        <v>1.0</v>
      </c>
    </row>
    <row r="6691">
      <c r="A6691" s="988" t="s">
        <v>5660</v>
      </c>
      <c r="B6691" s="988">
        <v>2.0250127E7</v>
      </c>
      <c r="C6691" s="988" t="s">
        <v>164</v>
      </c>
      <c r="D6691" s="988">
        <v>1.0</v>
      </c>
      <c r="E6691" s="988">
        <v>1.0</v>
      </c>
    </row>
    <row r="6692">
      <c r="A6692" s="988" t="s">
        <v>5661</v>
      </c>
      <c r="B6692" s="988">
        <v>2.0250101E7</v>
      </c>
      <c r="C6692" s="988" t="s">
        <v>164</v>
      </c>
      <c r="D6692" s="988">
        <v>1.0</v>
      </c>
      <c r="E6692" s="988">
        <v>1.0</v>
      </c>
    </row>
    <row r="6693">
      <c r="A6693" s="988" t="s">
        <v>5661</v>
      </c>
      <c r="B6693" s="988">
        <v>2.0250102E7</v>
      </c>
      <c r="C6693" s="988" t="s">
        <v>164</v>
      </c>
      <c r="D6693" s="988">
        <v>1.0</v>
      </c>
      <c r="E6693" s="988">
        <v>2.0</v>
      </c>
    </row>
    <row r="6694">
      <c r="A6694" s="988" t="s">
        <v>5661</v>
      </c>
      <c r="B6694" s="988">
        <v>2.0250103E7</v>
      </c>
      <c r="C6694" s="988" t="s">
        <v>5286</v>
      </c>
      <c r="D6694" s="988">
        <v>1.0</v>
      </c>
      <c r="E6694" s="988">
        <v>1.0</v>
      </c>
    </row>
    <row r="6695">
      <c r="A6695" s="988" t="s">
        <v>5661</v>
      </c>
      <c r="B6695" s="988">
        <v>2.0250103E7</v>
      </c>
      <c r="C6695" s="988" t="s">
        <v>5194</v>
      </c>
      <c r="D6695" s="988">
        <v>1.0</v>
      </c>
      <c r="E6695" s="988">
        <v>1.0</v>
      </c>
    </row>
    <row r="6696">
      <c r="A6696" s="988" t="s">
        <v>5661</v>
      </c>
      <c r="B6696" s="988">
        <v>2.0250103E7</v>
      </c>
      <c r="C6696" s="988" t="s">
        <v>164</v>
      </c>
      <c r="D6696" s="988">
        <v>1.0</v>
      </c>
      <c r="E6696" s="988">
        <v>2.0</v>
      </c>
    </row>
    <row r="6697">
      <c r="A6697" s="988" t="s">
        <v>5661</v>
      </c>
      <c r="B6697" s="988">
        <v>2.0250103E7</v>
      </c>
      <c r="C6697" s="988" t="s">
        <v>5185</v>
      </c>
      <c r="D6697" s="988">
        <v>1.0</v>
      </c>
      <c r="E6697" s="988">
        <v>0.0</v>
      </c>
    </row>
    <row r="6698">
      <c r="A6698" s="988" t="s">
        <v>5661</v>
      </c>
      <c r="B6698" s="988">
        <v>2.0250104E7</v>
      </c>
      <c r="C6698" s="988" t="s">
        <v>164</v>
      </c>
      <c r="D6698" s="988">
        <v>1.0</v>
      </c>
      <c r="E6698" s="988">
        <v>1.0</v>
      </c>
    </row>
    <row r="6699">
      <c r="A6699" s="988" t="s">
        <v>5661</v>
      </c>
      <c r="B6699" s="988">
        <v>2.0250105E7</v>
      </c>
      <c r="C6699" s="988" t="s">
        <v>5286</v>
      </c>
      <c r="D6699" s="988">
        <v>1.0</v>
      </c>
      <c r="E6699" s="988">
        <v>2.0</v>
      </c>
    </row>
    <row r="6700">
      <c r="A6700" s="988" t="s">
        <v>5661</v>
      </c>
      <c r="B6700" s="988">
        <v>2.0250106E7</v>
      </c>
      <c r="C6700" s="988" t="s">
        <v>5194</v>
      </c>
      <c r="D6700" s="988">
        <v>1.0</v>
      </c>
      <c r="E6700" s="988">
        <v>1.0</v>
      </c>
    </row>
    <row r="6701">
      <c r="A6701" s="988" t="s">
        <v>5661</v>
      </c>
      <c r="B6701" s="988">
        <v>2.0250106E7</v>
      </c>
      <c r="C6701" s="988" t="s">
        <v>5167</v>
      </c>
      <c r="D6701" s="988">
        <v>1.0</v>
      </c>
      <c r="E6701" s="988">
        <v>0.0</v>
      </c>
    </row>
    <row r="6702">
      <c r="A6702" s="988" t="s">
        <v>5661</v>
      </c>
      <c r="B6702" s="988">
        <v>2.0250107E7</v>
      </c>
      <c r="C6702" s="988" t="s">
        <v>5194</v>
      </c>
      <c r="D6702" s="988">
        <v>1.0</v>
      </c>
      <c r="E6702" s="988">
        <v>1.0</v>
      </c>
    </row>
    <row r="6703">
      <c r="A6703" s="988" t="s">
        <v>5661</v>
      </c>
      <c r="B6703" s="988">
        <v>2.0250108E7</v>
      </c>
      <c r="C6703" s="988" t="s">
        <v>5286</v>
      </c>
      <c r="D6703" s="988">
        <v>1.0</v>
      </c>
      <c r="E6703" s="988">
        <v>1.0</v>
      </c>
    </row>
    <row r="6704">
      <c r="A6704" s="988" t="s">
        <v>5661</v>
      </c>
      <c r="B6704" s="988">
        <v>2.0250108E7</v>
      </c>
      <c r="C6704" s="988" t="s">
        <v>164</v>
      </c>
      <c r="D6704" s="988">
        <v>1.0</v>
      </c>
      <c r="E6704" s="988">
        <v>1.0</v>
      </c>
    </row>
    <row r="6705">
      <c r="A6705" s="988" t="s">
        <v>5661</v>
      </c>
      <c r="B6705" s="988">
        <v>2.025011E7</v>
      </c>
      <c r="C6705" s="988" t="s">
        <v>5286</v>
      </c>
      <c r="D6705" s="988">
        <v>1.0</v>
      </c>
      <c r="E6705" s="988">
        <v>1.0</v>
      </c>
    </row>
    <row r="6706">
      <c r="A6706" s="988" t="s">
        <v>5661</v>
      </c>
      <c r="B6706" s="988">
        <v>2.025011E7</v>
      </c>
      <c r="C6706" s="1063" t="s">
        <v>5193</v>
      </c>
      <c r="D6706" s="988">
        <v>1.0</v>
      </c>
      <c r="E6706" s="988">
        <v>1.0</v>
      </c>
    </row>
    <row r="6707">
      <c r="A6707" s="988" t="s">
        <v>5661</v>
      </c>
      <c r="B6707" s="988">
        <v>2.025011E7</v>
      </c>
      <c r="C6707" s="988" t="s">
        <v>164</v>
      </c>
      <c r="D6707" s="988">
        <v>1.0</v>
      </c>
      <c r="E6707" s="988">
        <v>2.0</v>
      </c>
    </row>
    <row r="6708">
      <c r="A6708" s="988" t="s">
        <v>5661</v>
      </c>
      <c r="B6708" s="988">
        <v>2.0250111E7</v>
      </c>
      <c r="C6708" s="1063" t="s">
        <v>5202</v>
      </c>
      <c r="D6708" s="988">
        <v>1.0</v>
      </c>
      <c r="E6708" s="988">
        <v>1.0</v>
      </c>
    </row>
    <row r="6709">
      <c r="A6709" s="988" t="s">
        <v>5661</v>
      </c>
      <c r="B6709" s="988">
        <v>2.0250112E7</v>
      </c>
      <c r="C6709" s="988" t="s">
        <v>164</v>
      </c>
      <c r="D6709" s="988">
        <v>1.0</v>
      </c>
      <c r="E6709" s="988">
        <v>3.0</v>
      </c>
    </row>
    <row r="6710">
      <c r="A6710" s="988" t="s">
        <v>5661</v>
      </c>
      <c r="B6710" s="988">
        <v>2.0250113E7</v>
      </c>
      <c r="C6710" s="988" t="s">
        <v>5286</v>
      </c>
      <c r="D6710" s="988">
        <v>1.0</v>
      </c>
      <c r="E6710" s="988">
        <v>2.0</v>
      </c>
    </row>
    <row r="6711">
      <c r="A6711" s="988" t="s">
        <v>5661</v>
      </c>
      <c r="B6711" s="988">
        <v>2.0250114E7</v>
      </c>
      <c r="C6711" s="988" t="s">
        <v>5286</v>
      </c>
      <c r="D6711" s="988">
        <v>1.0</v>
      </c>
      <c r="E6711" s="988">
        <v>1.0</v>
      </c>
    </row>
    <row r="6712">
      <c r="A6712" s="988" t="s">
        <v>5661</v>
      </c>
      <c r="B6712" s="988">
        <v>2.0250115E7</v>
      </c>
      <c r="C6712" s="988" t="s">
        <v>164</v>
      </c>
      <c r="D6712" s="988">
        <v>1.0</v>
      </c>
      <c r="E6712" s="988">
        <v>3.0</v>
      </c>
    </row>
    <row r="6713">
      <c r="A6713" s="988" t="s">
        <v>5661</v>
      </c>
      <c r="B6713" s="988">
        <v>2.0250116E7</v>
      </c>
      <c r="C6713" s="988" t="s">
        <v>5286</v>
      </c>
      <c r="D6713" s="988">
        <v>1.0</v>
      </c>
      <c r="E6713" s="988">
        <v>1.0</v>
      </c>
    </row>
    <row r="6714">
      <c r="A6714" s="988" t="s">
        <v>5661</v>
      </c>
      <c r="B6714" s="988">
        <v>2.0250118E7</v>
      </c>
      <c r="C6714" s="988" t="s">
        <v>5286</v>
      </c>
      <c r="D6714" s="988">
        <v>1.0</v>
      </c>
      <c r="E6714" s="988">
        <v>1.0</v>
      </c>
    </row>
    <row r="6715">
      <c r="A6715" s="988" t="s">
        <v>5661</v>
      </c>
      <c r="B6715" s="988">
        <v>2.0250118E7</v>
      </c>
      <c r="C6715" s="988" t="s">
        <v>164</v>
      </c>
      <c r="D6715" s="988">
        <v>1.0</v>
      </c>
      <c r="E6715" s="988">
        <v>1.0</v>
      </c>
    </row>
    <row r="6716">
      <c r="A6716" s="988" t="s">
        <v>5661</v>
      </c>
      <c r="B6716" s="988">
        <v>2.0250119E7</v>
      </c>
      <c r="C6716" s="988" t="s">
        <v>5286</v>
      </c>
      <c r="D6716" s="988">
        <v>1.0</v>
      </c>
      <c r="E6716" s="988">
        <v>1.0</v>
      </c>
    </row>
    <row r="6717">
      <c r="A6717" s="988" t="s">
        <v>5661</v>
      </c>
      <c r="B6717" s="988">
        <v>2.0250119E7</v>
      </c>
      <c r="C6717" s="988" t="s">
        <v>164</v>
      </c>
      <c r="D6717" s="988">
        <v>1.0</v>
      </c>
      <c r="E6717" s="988">
        <v>1.0</v>
      </c>
    </row>
    <row r="6718">
      <c r="A6718" s="988" t="s">
        <v>5661</v>
      </c>
      <c r="B6718" s="988">
        <v>2.0250119E7</v>
      </c>
      <c r="C6718" s="988" t="s">
        <v>5218</v>
      </c>
      <c r="D6718" s="988">
        <v>1.0</v>
      </c>
      <c r="E6718" s="988">
        <v>1.0</v>
      </c>
    </row>
    <row r="6719">
      <c r="A6719" s="988" t="s">
        <v>5661</v>
      </c>
      <c r="B6719" s="988">
        <v>2.0250119E7</v>
      </c>
      <c r="C6719" s="1063" t="s">
        <v>5178</v>
      </c>
      <c r="D6719" s="988">
        <v>1.0</v>
      </c>
      <c r="E6719" s="988">
        <v>0.0</v>
      </c>
    </row>
    <row r="6720">
      <c r="A6720" s="988" t="s">
        <v>5661</v>
      </c>
      <c r="B6720" s="988">
        <v>2.025012E7</v>
      </c>
      <c r="C6720" s="988" t="s">
        <v>164</v>
      </c>
      <c r="D6720" s="988">
        <v>1.0</v>
      </c>
      <c r="E6720" s="988">
        <v>2.0</v>
      </c>
    </row>
    <row r="6721">
      <c r="A6721" s="988" t="s">
        <v>5661</v>
      </c>
      <c r="B6721" s="988">
        <v>2.0250121E7</v>
      </c>
      <c r="C6721" s="988" t="s">
        <v>5286</v>
      </c>
      <c r="D6721" s="988">
        <v>1.0</v>
      </c>
      <c r="E6721" s="988">
        <v>2.0</v>
      </c>
    </row>
    <row r="6722">
      <c r="A6722" s="988" t="s">
        <v>5661</v>
      </c>
      <c r="B6722" s="988">
        <v>2.0250122E7</v>
      </c>
      <c r="C6722" s="988" t="s">
        <v>5286</v>
      </c>
      <c r="D6722" s="988">
        <v>1.0</v>
      </c>
      <c r="E6722" s="988">
        <v>0.0</v>
      </c>
    </row>
    <row r="6723">
      <c r="A6723" s="988" t="s">
        <v>5661</v>
      </c>
      <c r="B6723" s="988">
        <v>2.0250122E7</v>
      </c>
      <c r="C6723" s="988" t="s">
        <v>164</v>
      </c>
      <c r="D6723" s="988">
        <v>1.0</v>
      </c>
      <c r="E6723" s="988">
        <v>1.0</v>
      </c>
    </row>
    <row r="6724">
      <c r="A6724" s="988" t="s">
        <v>5661</v>
      </c>
      <c r="B6724" s="988">
        <v>2.0250123E7</v>
      </c>
      <c r="C6724" s="988" t="s">
        <v>5286</v>
      </c>
      <c r="D6724" s="988">
        <v>1.0</v>
      </c>
      <c r="E6724" s="988">
        <v>1.0</v>
      </c>
    </row>
    <row r="6725">
      <c r="A6725" s="988" t="s">
        <v>5661</v>
      </c>
      <c r="B6725" s="988">
        <v>2.0250123E7</v>
      </c>
      <c r="C6725" s="988" t="s">
        <v>164</v>
      </c>
      <c r="D6725" s="988">
        <v>1.0</v>
      </c>
      <c r="E6725" s="988">
        <v>2.0</v>
      </c>
    </row>
    <row r="6726">
      <c r="A6726" s="988" t="s">
        <v>5661</v>
      </c>
      <c r="B6726" s="988">
        <v>2.0250124E7</v>
      </c>
      <c r="C6726" s="988" t="s">
        <v>5286</v>
      </c>
      <c r="D6726" s="988">
        <v>1.0</v>
      </c>
      <c r="E6726" s="988">
        <v>1.0</v>
      </c>
    </row>
    <row r="6727">
      <c r="A6727" s="988" t="s">
        <v>5661</v>
      </c>
      <c r="B6727" s="988">
        <v>2.0250124E7</v>
      </c>
      <c r="C6727" s="988" t="s">
        <v>164</v>
      </c>
      <c r="D6727" s="988">
        <v>1.0</v>
      </c>
      <c r="E6727" s="988">
        <v>1.0</v>
      </c>
    </row>
    <row r="6728">
      <c r="A6728" s="988" t="s">
        <v>5661</v>
      </c>
      <c r="B6728" s="988">
        <v>2.0250124E7</v>
      </c>
      <c r="C6728" s="1063" t="s">
        <v>5178</v>
      </c>
      <c r="D6728" s="988">
        <v>1.0</v>
      </c>
      <c r="E6728" s="988">
        <v>0.0</v>
      </c>
    </row>
    <row r="6729">
      <c r="A6729" s="988" t="s">
        <v>5661</v>
      </c>
      <c r="B6729" s="988">
        <v>2.0250125E7</v>
      </c>
      <c r="C6729" s="988" t="s">
        <v>5286</v>
      </c>
      <c r="D6729" s="988">
        <v>1.0</v>
      </c>
      <c r="E6729" s="988">
        <v>1.0</v>
      </c>
    </row>
    <row r="6730">
      <c r="A6730" s="988" t="s">
        <v>5661</v>
      </c>
      <c r="B6730" s="988">
        <v>2.0250125E7</v>
      </c>
      <c r="C6730" s="988" t="s">
        <v>5194</v>
      </c>
      <c r="D6730" s="988">
        <v>1.0</v>
      </c>
      <c r="E6730" s="988">
        <v>0.0</v>
      </c>
    </row>
    <row r="6731">
      <c r="A6731" s="988" t="s">
        <v>5661</v>
      </c>
      <c r="B6731" s="988">
        <v>2.0250126E7</v>
      </c>
      <c r="C6731" s="988" t="s">
        <v>5286</v>
      </c>
      <c r="D6731" s="988">
        <v>1.0</v>
      </c>
      <c r="E6731" s="988">
        <v>0.0</v>
      </c>
    </row>
    <row r="6732">
      <c r="A6732" s="988" t="s">
        <v>5661</v>
      </c>
      <c r="B6732" s="988">
        <v>2.0250126E7</v>
      </c>
      <c r="C6732" s="988" t="s">
        <v>164</v>
      </c>
      <c r="D6732" s="988">
        <v>1.0</v>
      </c>
      <c r="E6732" s="988">
        <v>0.0</v>
      </c>
    </row>
    <row r="6733">
      <c r="A6733" s="988" t="s">
        <v>5661</v>
      </c>
      <c r="B6733" s="988">
        <v>2.0250126E7</v>
      </c>
      <c r="C6733" s="988" t="s">
        <v>5218</v>
      </c>
      <c r="D6733" s="988">
        <v>1.0</v>
      </c>
      <c r="E6733" s="988">
        <v>1.0</v>
      </c>
    </row>
    <row r="6734">
      <c r="A6734" s="988" t="s">
        <v>5661</v>
      </c>
      <c r="B6734" s="988">
        <v>2.0250127E7</v>
      </c>
      <c r="C6734" s="988" t="s">
        <v>5286</v>
      </c>
      <c r="D6734" s="988">
        <v>1.0</v>
      </c>
      <c r="E6734" s="988">
        <v>1.0</v>
      </c>
    </row>
    <row r="6735">
      <c r="A6735" s="988" t="s">
        <v>5661</v>
      </c>
      <c r="B6735" s="988">
        <v>2.0250127E7</v>
      </c>
      <c r="C6735" s="988" t="s">
        <v>5194</v>
      </c>
      <c r="D6735" s="988">
        <v>1.0</v>
      </c>
      <c r="E6735" s="988">
        <v>0.0</v>
      </c>
    </row>
    <row r="6736">
      <c r="A6736" s="988" t="s">
        <v>5661</v>
      </c>
      <c r="B6736" s="988">
        <v>2.0250127E7</v>
      </c>
      <c r="C6736" s="988" t="s">
        <v>164</v>
      </c>
      <c r="D6736" s="988">
        <v>1.0</v>
      </c>
      <c r="E6736" s="988">
        <v>3.0</v>
      </c>
    </row>
    <row r="6737">
      <c r="A6737" s="988" t="s">
        <v>5661</v>
      </c>
      <c r="B6737" s="988">
        <v>2.0250127E7</v>
      </c>
      <c r="C6737" s="988" t="s">
        <v>5185</v>
      </c>
      <c r="D6737" s="988">
        <v>1.0</v>
      </c>
      <c r="E6737" s="988">
        <v>1.0</v>
      </c>
    </row>
    <row r="6738">
      <c r="A6738" s="988" t="s">
        <v>5661</v>
      </c>
      <c r="B6738" s="988">
        <v>2.0250128E7</v>
      </c>
      <c r="C6738" s="1063" t="s">
        <v>5153</v>
      </c>
      <c r="D6738" s="988">
        <v>1.0</v>
      </c>
      <c r="E6738" s="988">
        <v>1.0</v>
      </c>
    </row>
    <row r="6739">
      <c r="A6739" s="988" t="s">
        <v>5661</v>
      </c>
      <c r="B6739" s="988">
        <v>2.0250129E7</v>
      </c>
      <c r="C6739" s="988" t="s">
        <v>164</v>
      </c>
      <c r="D6739" s="988">
        <v>1.0</v>
      </c>
      <c r="E6739" s="988">
        <v>1.0</v>
      </c>
    </row>
    <row r="6740">
      <c r="A6740" s="988" t="s">
        <v>5661</v>
      </c>
      <c r="B6740" s="988">
        <v>2.025013E7</v>
      </c>
      <c r="C6740" s="988" t="s">
        <v>5286</v>
      </c>
      <c r="D6740" s="988">
        <v>1.0</v>
      </c>
      <c r="E6740" s="988">
        <v>1.0</v>
      </c>
    </row>
    <row r="6741">
      <c r="A6741" s="988" t="s">
        <v>5661</v>
      </c>
      <c r="B6741" s="988">
        <v>2.025013E7</v>
      </c>
      <c r="C6741" s="988" t="s">
        <v>5194</v>
      </c>
      <c r="D6741" s="988">
        <v>1.0</v>
      </c>
      <c r="E6741" s="988">
        <v>0.0</v>
      </c>
    </row>
    <row r="6742">
      <c r="A6742" s="988" t="s">
        <v>5661</v>
      </c>
      <c r="B6742" s="988">
        <v>2.025013E7</v>
      </c>
      <c r="C6742" s="988" t="s">
        <v>164</v>
      </c>
      <c r="D6742" s="988">
        <v>1.0</v>
      </c>
      <c r="E6742" s="988">
        <v>1.0</v>
      </c>
    </row>
    <row r="6743">
      <c r="A6743" s="988" t="s">
        <v>5661</v>
      </c>
      <c r="B6743" s="988">
        <v>2.0250131E7</v>
      </c>
      <c r="C6743" s="988" t="s">
        <v>5194</v>
      </c>
      <c r="D6743" s="988">
        <v>1.0</v>
      </c>
      <c r="E6743" s="988">
        <v>1.0</v>
      </c>
    </row>
    <row r="6744">
      <c r="A6744" s="988" t="s">
        <v>5662</v>
      </c>
      <c r="B6744" s="988">
        <v>2.0250101E7</v>
      </c>
      <c r="C6744" s="988" t="s">
        <v>164</v>
      </c>
      <c r="D6744" s="988">
        <v>1.0</v>
      </c>
      <c r="E6744" s="988">
        <v>1.0</v>
      </c>
    </row>
    <row r="6745">
      <c r="A6745" s="988" t="s">
        <v>5662</v>
      </c>
      <c r="B6745" s="988">
        <v>2.0250102E7</v>
      </c>
      <c r="C6745" s="988" t="s">
        <v>5286</v>
      </c>
      <c r="D6745" s="988">
        <v>1.0</v>
      </c>
      <c r="E6745" s="988">
        <v>2.0</v>
      </c>
    </row>
    <row r="6746">
      <c r="A6746" s="988" t="s">
        <v>5662</v>
      </c>
      <c r="B6746" s="988">
        <v>2.0250103E7</v>
      </c>
      <c r="C6746" s="988" t="s">
        <v>164</v>
      </c>
      <c r="D6746" s="988">
        <v>1.0</v>
      </c>
      <c r="E6746" s="988">
        <v>3.0</v>
      </c>
    </row>
    <row r="6747">
      <c r="A6747" s="988" t="s">
        <v>5662</v>
      </c>
      <c r="B6747" s="988">
        <v>2.0250104E7</v>
      </c>
      <c r="C6747" s="988" t="s">
        <v>5286</v>
      </c>
      <c r="D6747" s="988">
        <v>1.0</v>
      </c>
      <c r="E6747" s="988">
        <v>3.0</v>
      </c>
    </row>
    <row r="6748">
      <c r="A6748" s="988" t="s">
        <v>5662</v>
      </c>
      <c r="B6748" s="988">
        <v>2.0250107E7</v>
      </c>
      <c r="C6748" s="988" t="s">
        <v>5286</v>
      </c>
      <c r="D6748" s="988">
        <v>1.0</v>
      </c>
      <c r="E6748" s="988">
        <v>2.0</v>
      </c>
    </row>
    <row r="6749">
      <c r="A6749" s="988" t="s">
        <v>5662</v>
      </c>
      <c r="B6749" s="988">
        <v>2.0250108E7</v>
      </c>
      <c r="C6749" s="1063" t="s">
        <v>5166</v>
      </c>
      <c r="D6749" s="988">
        <v>1.0</v>
      </c>
      <c r="E6749" s="988">
        <v>0.0</v>
      </c>
    </row>
    <row r="6750">
      <c r="A6750" s="988" t="s">
        <v>5662</v>
      </c>
      <c r="B6750" s="988">
        <v>2.0250109E7</v>
      </c>
      <c r="C6750" s="988" t="s">
        <v>5286</v>
      </c>
      <c r="D6750" s="988">
        <v>1.0</v>
      </c>
      <c r="E6750" s="988">
        <v>3.0</v>
      </c>
    </row>
    <row r="6751">
      <c r="A6751" s="988" t="s">
        <v>5662</v>
      </c>
      <c r="B6751" s="988">
        <v>2.0250109E7</v>
      </c>
      <c r="C6751" s="988" t="s">
        <v>5186</v>
      </c>
      <c r="D6751" s="988">
        <v>1.0</v>
      </c>
      <c r="E6751" s="988">
        <v>1.0</v>
      </c>
    </row>
    <row r="6752">
      <c r="A6752" s="988" t="s">
        <v>5662</v>
      </c>
      <c r="B6752" s="988">
        <v>2.0250111E7</v>
      </c>
      <c r="C6752" s="988" t="s">
        <v>5286</v>
      </c>
      <c r="D6752" s="988">
        <v>1.0</v>
      </c>
      <c r="E6752" s="988">
        <v>0.0</v>
      </c>
    </row>
    <row r="6753">
      <c r="A6753" s="988" t="s">
        <v>5662</v>
      </c>
      <c r="B6753" s="988">
        <v>2.0250111E7</v>
      </c>
      <c r="C6753" s="988" t="s">
        <v>164</v>
      </c>
      <c r="D6753" s="988">
        <v>1.0</v>
      </c>
      <c r="E6753" s="988">
        <v>1.0</v>
      </c>
    </row>
    <row r="6754">
      <c r="A6754" s="988" t="s">
        <v>5662</v>
      </c>
      <c r="B6754" s="988">
        <v>2.0250112E7</v>
      </c>
      <c r="C6754" s="988" t="s">
        <v>164</v>
      </c>
      <c r="D6754" s="988">
        <v>1.0</v>
      </c>
      <c r="E6754" s="988">
        <v>1.0</v>
      </c>
    </row>
    <row r="6755">
      <c r="A6755" s="988" t="s">
        <v>5662</v>
      </c>
      <c r="B6755" s="988">
        <v>2.0250113E7</v>
      </c>
      <c r="C6755" s="988" t="s">
        <v>164</v>
      </c>
      <c r="D6755" s="988">
        <v>1.0</v>
      </c>
      <c r="E6755" s="988">
        <v>1.0</v>
      </c>
    </row>
    <row r="6756">
      <c r="A6756" s="988" t="s">
        <v>5662</v>
      </c>
      <c r="B6756" s="988">
        <v>2.0250115E7</v>
      </c>
      <c r="C6756" s="1063" t="s">
        <v>5166</v>
      </c>
      <c r="D6756" s="988">
        <v>1.0</v>
      </c>
      <c r="E6756" s="988">
        <v>1.0</v>
      </c>
    </row>
    <row r="6757">
      <c r="A6757" s="988" t="s">
        <v>5662</v>
      </c>
      <c r="B6757" s="988">
        <v>2.0250116E7</v>
      </c>
      <c r="C6757" s="1063" t="s">
        <v>5228</v>
      </c>
      <c r="D6757" s="988">
        <v>1.0</v>
      </c>
      <c r="E6757" s="988">
        <v>0.0</v>
      </c>
    </row>
    <row r="6758">
      <c r="A6758" s="988" t="s">
        <v>5662</v>
      </c>
      <c r="B6758" s="988">
        <v>2.0250117E7</v>
      </c>
      <c r="C6758" s="988" t="s">
        <v>164</v>
      </c>
      <c r="D6758" s="988">
        <v>1.0</v>
      </c>
      <c r="E6758" s="988">
        <v>1.0</v>
      </c>
    </row>
    <row r="6759">
      <c r="A6759" s="988" t="s">
        <v>5662</v>
      </c>
      <c r="B6759" s="988">
        <v>2.0250121E7</v>
      </c>
      <c r="C6759" s="988" t="s">
        <v>5194</v>
      </c>
      <c r="D6759" s="988">
        <v>1.0</v>
      </c>
      <c r="E6759" s="988">
        <v>1.0</v>
      </c>
    </row>
    <row r="6760">
      <c r="A6760" s="988" t="s">
        <v>5662</v>
      </c>
      <c r="B6760" s="988">
        <v>2.0250122E7</v>
      </c>
      <c r="C6760" s="1063" t="s">
        <v>5246</v>
      </c>
      <c r="D6760" s="988">
        <v>1.0</v>
      </c>
      <c r="E6760" s="988">
        <v>0.0</v>
      </c>
    </row>
    <row r="6761">
      <c r="A6761" s="988" t="s">
        <v>5662</v>
      </c>
      <c r="B6761" s="988">
        <v>2.0250123E7</v>
      </c>
      <c r="C6761" s="988" t="s">
        <v>164</v>
      </c>
      <c r="D6761" s="988">
        <v>1.0</v>
      </c>
      <c r="E6761" s="988">
        <v>1.0</v>
      </c>
    </row>
    <row r="6762">
      <c r="A6762" s="988" t="s">
        <v>5662</v>
      </c>
      <c r="B6762" s="988">
        <v>2.0250123E7</v>
      </c>
      <c r="C6762" s="1063" t="s">
        <v>5369</v>
      </c>
      <c r="D6762" s="988">
        <v>1.0</v>
      </c>
      <c r="E6762" s="988">
        <v>1.0</v>
      </c>
    </row>
    <row r="6763">
      <c r="A6763" s="988" t="s">
        <v>5662</v>
      </c>
      <c r="B6763" s="988">
        <v>2.0250124E7</v>
      </c>
      <c r="C6763" s="1063" t="s">
        <v>5261</v>
      </c>
      <c r="D6763" s="988">
        <v>1.0</v>
      </c>
      <c r="E6763" s="988">
        <v>1.0</v>
      </c>
    </row>
    <row r="6764">
      <c r="A6764" s="988" t="s">
        <v>5662</v>
      </c>
      <c r="B6764" s="988">
        <v>2.0250125E7</v>
      </c>
      <c r="C6764" s="988" t="s">
        <v>5286</v>
      </c>
      <c r="D6764" s="988">
        <v>1.0</v>
      </c>
      <c r="E6764" s="988">
        <v>2.0</v>
      </c>
    </row>
    <row r="6765">
      <c r="A6765" s="988" t="s">
        <v>5662</v>
      </c>
      <c r="B6765" s="988">
        <v>2.0250125E7</v>
      </c>
      <c r="C6765" s="988" t="s">
        <v>164</v>
      </c>
      <c r="D6765" s="988">
        <v>1.0</v>
      </c>
      <c r="E6765" s="988">
        <v>1.0</v>
      </c>
    </row>
    <row r="6766">
      <c r="A6766" s="988" t="s">
        <v>5662</v>
      </c>
      <c r="B6766" s="988">
        <v>2.0250126E7</v>
      </c>
      <c r="C6766" s="988" t="s">
        <v>5286</v>
      </c>
      <c r="D6766" s="988">
        <v>1.0</v>
      </c>
      <c r="E6766" s="988">
        <v>1.0</v>
      </c>
    </row>
    <row r="6767">
      <c r="A6767" s="988" t="s">
        <v>5662</v>
      </c>
      <c r="B6767" s="988">
        <v>2.0250127E7</v>
      </c>
      <c r="C6767" s="988" t="s">
        <v>5194</v>
      </c>
      <c r="D6767" s="988">
        <v>1.0</v>
      </c>
      <c r="E6767" s="988">
        <v>1.0</v>
      </c>
    </row>
    <row r="6768">
      <c r="A6768" s="988" t="s">
        <v>5662</v>
      </c>
      <c r="B6768" s="988">
        <v>2.0250127E7</v>
      </c>
      <c r="C6768" s="988" t="s">
        <v>164</v>
      </c>
      <c r="D6768" s="988">
        <v>1.0</v>
      </c>
      <c r="E6768" s="988">
        <v>4.0</v>
      </c>
    </row>
    <row r="6769">
      <c r="A6769" s="988" t="s">
        <v>5662</v>
      </c>
      <c r="B6769" s="988">
        <v>2.0250128E7</v>
      </c>
      <c r="C6769" s="988" t="s">
        <v>5286</v>
      </c>
      <c r="D6769" s="988">
        <v>1.0</v>
      </c>
      <c r="E6769" s="988">
        <v>2.0</v>
      </c>
    </row>
    <row r="6770">
      <c r="A6770" s="988" t="s">
        <v>5662</v>
      </c>
      <c r="B6770" s="988">
        <v>2.0250128E7</v>
      </c>
      <c r="C6770" s="1063" t="s">
        <v>5137</v>
      </c>
      <c r="D6770" s="988">
        <v>1.0</v>
      </c>
      <c r="E6770" s="988">
        <v>0.0</v>
      </c>
    </row>
    <row r="6771">
      <c r="A6771" s="988" t="s">
        <v>5662</v>
      </c>
      <c r="B6771" s="988">
        <v>2.0250128E7</v>
      </c>
      <c r="C6771" s="1063" t="s">
        <v>5216</v>
      </c>
      <c r="D6771" s="988">
        <v>1.0</v>
      </c>
      <c r="E6771" s="988">
        <v>1.0</v>
      </c>
    </row>
    <row r="6772">
      <c r="A6772" s="988" t="s">
        <v>5662</v>
      </c>
      <c r="B6772" s="988">
        <v>2.025013E7</v>
      </c>
      <c r="C6772" s="988" t="s">
        <v>5194</v>
      </c>
      <c r="D6772" s="988">
        <v>1.0</v>
      </c>
      <c r="E6772" s="988">
        <v>1.0</v>
      </c>
    </row>
    <row r="6773">
      <c r="A6773" s="988" t="s">
        <v>5662</v>
      </c>
      <c r="B6773" s="988">
        <v>2.025013E7</v>
      </c>
      <c r="C6773" s="1063" t="s">
        <v>5137</v>
      </c>
      <c r="D6773" s="988">
        <v>1.0</v>
      </c>
      <c r="E6773" s="988">
        <v>1.0</v>
      </c>
    </row>
    <row r="6774">
      <c r="A6774" s="988" t="s">
        <v>5662</v>
      </c>
      <c r="B6774" s="988">
        <v>2.025013E7</v>
      </c>
      <c r="C6774" s="988" t="s">
        <v>164</v>
      </c>
      <c r="D6774" s="988">
        <v>1.0</v>
      </c>
      <c r="E6774" s="988">
        <v>1.0</v>
      </c>
    </row>
    <row r="6775">
      <c r="A6775" s="988" t="s">
        <v>5662</v>
      </c>
      <c r="B6775" s="988">
        <v>2.0250131E7</v>
      </c>
      <c r="C6775" s="988" t="s">
        <v>5286</v>
      </c>
      <c r="D6775" s="988">
        <v>1.0</v>
      </c>
      <c r="E6775" s="988">
        <v>3.0</v>
      </c>
    </row>
    <row r="6776">
      <c r="A6776" s="988" t="s">
        <v>5662</v>
      </c>
      <c r="B6776" s="988">
        <v>2.0250131E7</v>
      </c>
      <c r="C6776" s="988" t="s">
        <v>164</v>
      </c>
      <c r="D6776" s="988">
        <v>1.0</v>
      </c>
      <c r="E6776" s="988">
        <v>1.0</v>
      </c>
    </row>
    <row r="6777">
      <c r="A6777" s="988" t="s">
        <v>5662</v>
      </c>
      <c r="B6777" s="988">
        <v>2.025052E7</v>
      </c>
      <c r="C6777" s="988" t="s">
        <v>5218</v>
      </c>
      <c r="D6777" s="988">
        <v>1.0</v>
      </c>
      <c r="E6777" s="988">
        <v>1.0</v>
      </c>
    </row>
    <row r="6778">
      <c r="A6778" s="988" t="s">
        <v>5662</v>
      </c>
      <c r="B6778" s="988">
        <v>2.0250521E7</v>
      </c>
      <c r="C6778" s="988" t="s">
        <v>5218</v>
      </c>
      <c r="D6778" s="988">
        <v>1.0</v>
      </c>
      <c r="E6778" s="988">
        <v>1.0</v>
      </c>
    </row>
    <row r="6779">
      <c r="A6779" s="988" t="s">
        <v>5662</v>
      </c>
      <c r="B6779" s="988">
        <v>2.0250612E7</v>
      </c>
      <c r="C6779" s="988" t="s">
        <v>5286</v>
      </c>
      <c r="D6779" s="988">
        <v>1.0</v>
      </c>
      <c r="E6779" s="988">
        <v>0.0</v>
      </c>
    </row>
    <row r="6780">
      <c r="A6780" s="988" t="s">
        <v>5662</v>
      </c>
      <c r="B6780" s="988">
        <v>2.0250624E7</v>
      </c>
      <c r="C6780" s="988" t="s">
        <v>5218</v>
      </c>
      <c r="D6780" s="988">
        <v>1.0</v>
      </c>
      <c r="E6780" s="988">
        <v>1.0</v>
      </c>
    </row>
    <row r="6781">
      <c r="A6781" s="988" t="s">
        <v>5663</v>
      </c>
      <c r="B6781" s="988">
        <v>2.0250109E7</v>
      </c>
      <c r="C6781" s="988" t="s">
        <v>5286</v>
      </c>
      <c r="D6781" s="988">
        <v>1.0</v>
      </c>
      <c r="E6781" s="988">
        <v>0.0</v>
      </c>
    </row>
    <row r="6782">
      <c r="A6782" s="988" t="s">
        <v>5663</v>
      </c>
      <c r="B6782" s="988">
        <v>2.0250109E7</v>
      </c>
      <c r="C6782" s="988" t="s">
        <v>164</v>
      </c>
      <c r="D6782" s="988">
        <v>1.0</v>
      </c>
      <c r="E6782" s="988">
        <v>1.0</v>
      </c>
    </row>
    <row r="6783">
      <c r="A6783" s="988" t="s">
        <v>5663</v>
      </c>
      <c r="B6783" s="988">
        <v>2.0250115E7</v>
      </c>
      <c r="C6783" s="988" t="s">
        <v>164</v>
      </c>
      <c r="D6783" s="988">
        <v>1.0</v>
      </c>
      <c r="E6783" s="988">
        <v>0.0</v>
      </c>
    </row>
    <row r="6784">
      <c r="A6784" s="988" t="s">
        <v>5664</v>
      </c>
      <c r="B6784" s="988">
        <v>2.0250103E7</v>
      </c>
      <c r="C6784" s="988" t="s">
        <v>5286</v>
      </c>
      <c r="D6784" s="988">
        <v>1.0</v>
      </c>
      <c r="E6784" s="988">
        <v>0.0</v>
      </c>
    </row>
    <row r="6785">
      <c r="A6785" s="988" t="s">
        <v>5664</v>
      </c>
      <c r="B6785" s="988">
        <v>2.0250107E7</v>
      </c>
      <c r="C6785" s="1063" t="s">
        <v>5149</v>
      </c>
      <c r="D6785" s="988">
        <v>1.0</v>
      </c>
      <c r="E6785" s="988">
        <v>1.0</v>
      </c>
    </row>
    <row r="6786">
      <c r="A6786" s="988" t="s">
        <v>5664</v>
      </c>
      <c r="B6786" s="988">
        <v>2.0250108E7</v>
      </c>
      <c r="C6786" s="988" t="s">
        <v>5286</v>
      </c>
      <c r="D6786" s="988">
        <v>1.0</v>
      </c>
      <c r="E6786" s="988">
        <v>0.0</v>
      </c>
    </row>
    <row r="6787">
      <c r="A6787" s="988" t="s">
        <v>5664</v>
      </c>
      <c r="B6787" s="988">
        <v>2.0250114E7</v>
      </c>
      <c r="C6787" s="988" t="s">
        <v>5194</v>
      </c>
      <c r="D6787" s="988">
        <v>1.0</v>
      </c>
      <c r="E6787" s="988">
        <v>1.0</v>
      </c>
    </row>
    <row r="6788">
      <c r="A6788" s="988" t="s">
        <v>5664</v>
      </c>
      <c r="B6788" s="988">
        <v>2.025012E7</v>
      </c>
      <c r="C6788" s="988" t="s">
        <v>5286</v>
      </c>
      <c r="D6788" s="988">
        <v>1.0</v>
      </c>
      <c r="E6788" s="988">
        <v>1.0</v>
      </c>
    </row>
    <row r="6789">
      <c r="A6789" s="988" t="s">
        <v>5664</v>
      </c>
      <c r="B6789" s="988">
        <v>2.025012E7</v>
      </c>
      <c r="C6789" s="988" t="s">
        <v>164</v>
      </c>
      <c r="D6789" s="988">
        <v>1.0</v>
      </c>
      <c r="E6789" s="988">
        <v>1.0</v>
      </c>
    </row>
    <row r="6790">
      <c r="A6790" s="988" t="s">
        <v>5664</v>
      </c>
      <c r="B6790" s="988">
        <v>2.0250129E7</v>
      </c>
      <c r="C6790" s="988" t="s">
        <v>5286</v>
      </c>
      <c r="D6790" s="988">
        <v>1.0</v>
      </c>
      <c r="E6790" s="988">
        <v>1.0</v>
      </c>
    </row>
    <row r="6791">
      <c r="A6791" s="988" t="s">
        <v>5665</v>
      </c>
      <c r="B6791" s="988">
        <v>2.025012E7</v>
      </c>
      <c r="C6791" s="988" t="s">
        <v>5286</v>
      </c>
      <c r="D6791" s="988">
        <v>1.0</v>
      </c>
      <c r="E6791" s="988">
        <v>2.0</v>
      </c>
    </row>
    <row r="6792">
      <c r="A6792" s="988" t="s">
        <v>5666</v>
      </c>
      <c r="B6792" s="988">
        <v>2.025012E7</v>
      </c>
      <c r="C6792" s="988" t="s">
        <v>5286</v>
      </c>
      <c r="D6792" s="988">
        <v>1.0</v>
      </c>
      <c r="E6792" s="988">
        <v>1.0</v>
      </c>
    </row>
    <row r="6793">
      <c r="A6793" s="988" t="s">
        <v>5667</v>
      </c>
      <c r="B6793" s="988">
        <v>2.0250114E7</v>
      </c>
      <c r="C6793" s="988" t="s">
        <v>164</v>
      </c>
      <c r="D6793" s="988">
        <v>1.0</v>
      </c>
      <c r="E6793" s="988">
        <v>0.0</v>
      </c>
    </row>
    <row r="6794">
      <c r="A6794" s="988" t="s">
        <v>5667</v>
      </c>
      <c r="B6794" s="988">
        <v>2.025012E7</v>
      </c>
      <c r="C6794" s="988" t="s">
        <v>5286</v>
      </c>
      <c r="D6794" s="988">
        <v>1.0</v>
      </c>
      <c r="E6794" s="988">
        <v>1.0</v>
      </c>
    </row>
    <row r="6795">
      <c r="A6795" s="988" t="s">
        <v>5668</v>
      </c>
      <c r="B6795" s="988">
        <v>2.0250109E7</v>
      </c>
      <c r="C6795" s="988" t="s">
        <v>164</v>
      </c>
      <c r="D6795" s="988">
        <v>1.0</v>
      </c>
      <c r="E6795" s="988">
        <v>0.0</v>
      </c>
    </row>
    <row r="6796">
      <c r="A6796" s="988" t="s">
        <v>5668</v>
      </c>
      <c r="B6796" s="988">
        <v>2.0250114E7</v>
      </c>
      <c r="C6796" s="988" t="s">
        <v>5286</v>
      </c>
      <c r="D6796" s="988">
        <v>1.0</v>
      </c>
      <c r="E6796" s="988">
        <v>1.0</v>
      </c>
    </row>
    <row r="6797">
      <c r="A6797" s="988" t="s">
        <v>5668</v>
      </c>
      <c r="B6797" s="988">
        <v>2.025012E7</v>
      </c>
      <c r="C6797" s="988" t="s">
        <v>5286</v>
      </c>
      <c r="D6797" s="988">
        <v>1.0</v>
      </c>
      <c r="E6797" s="988">
        <v>1.0</v>
      </c>
    </row>
    <row r="6798">
      <c r="A6798" s="988" t="s">
        <v>5668</v>
      </c>
      <c r="B6798" s="988">
        <v>2.0250124E7</v>
      </c>
      <c r="C6798" s="988" t="s">
        <v>5286</v>
      </c>
      <c r="D6798" s="988">
        <v>1.0</v>
      </c>
      <c r="E6798" s="988">
        <v>1.0</v>
      </c>
    </row>
    <row r="6799">
      <c r="A6799" s="988" t="s">
        <v>5668</v>
      </c>
      <c r="B6799" s="988">
        <v>2.0250127E7</v>
      </c>
      <c r="C6799" s="988" t="s">
        <v>5286</v>
      </c>
      <c r="D6799" s="988">
        <v>1.0</v>
      </c>
      <c r="E6799" s="988">
        <v>1.0</v>
      </c>
    </row>
    <row r="6800">
      <c r="A6800" s="988" t="s">
        <v>5668</v>
      </c>
      <c r="B6800" s="988">
        <v>2.0250127E7</v>
      </c>
      <c r="C6800" s="988" t="s">
        <v>164</v>
      </c>
      <c r="D6800" s="988">
        <v>1.0</v>
      </c>
      <c r="E6800" s="988">
        <v>1.0</v>
      </c>
    </row>
    <row r="6801">
      <c r="A6801" s="988" t="s">
        <v>5669</v>
      </c>
      <c r="B6801" s="988">
        <v>2.025012E7</v>
      </c>
      <c r="C6801" s="988" t="s">
        <v>5286</v>
      </c>
      <c r="D6801" s="988">
        <v>1.0</v>
      </c>
      <c r="E6801" s="988">
        <v>2.0</v>
      </c>
    </row>
    <row r="6802">
      <c r="A6802" s="988" t="s">
        <v>5669</v>
      </c>
      <c r="B6802" s="988">
        <v>2.0250121E7</v>
      </c>
      <c r="C6802" s="988" t="s">
        <v>164</v>
      </c>
      <c r="D6802" s="988">
        <v>1.0</v>
      </c>
      <c r="E6802" s="988">
        <v>1.0</v>
      </c>
    </row>
    <row r="6803">
      <c r="A6803" s="988" t="s">
        <v>5670</v>
      </c>
      <c r="B6803" s="988">
        <v>2.025012E7</v>
      </c>
      <c r="C6803" s="988" t="s">
        <v>5286</v>
      </c>
      <c r="D6803" s="988">
        <v>1.0</v>
      </c>
      <c r="E6803" s="988">
        <v>1.0</v>
      </c>
    </row>
    <row r="6804">
      <c r="A6804" s="988" t="s">
        <v>5671</v>
      </c>
      <c r="B6804" s="988">
        <v>2.0250108E7</v>
      </c>
      <c r="C6804" s="988" t="s">
        <v>164</v>
      </c>
      <c r="D6804" s="988">
        <v>1.0</v>
      </c>
      <c r="E6804" s="988">
        <v>2.0</v>
      </c>
    </row>
    <row r="6805">
      <c r="A6805" s="988" t="s">
        <v>5671</v>
      </c>
      <c r="B6805" s="988">
        <v>2.0250108E7</v>
      </c>
      <c r="C6805" s="1063" t="s">
        <v>5166</v>
      </c>
      <c r="D6805" s="988">
        <v>1.0</v>
      </c>
      <c r="E6805" s="988">
        <v>0.0</v>
      </c>
    </row>
    <row r="6806">
      <c r="A6806" s="988" t="s">
        <v>5671</v>
      </c>
      <c r="B6806" s="988">
        <v>2.0250113E7</v>
      </c>
      <c r="C6806" s="988" t="s">
        <v>5286</v>
      </c>
      <c r="D6806" s="988">
        <v>1.0</v>
      </c>
      <c r="E6806" s="988">
        <v>0.0</v>
      </c>
    </row>
    <row r="6807">
      <c r="A6807" s="988" t="s">
        <v>5671</v>
      </c>
      <c r="B6807" s="988">
        <v>2.025012E7</v>
      </c>
      <c r="C6807" s="988" t="s">
        <v>5286</v>
      </c>
      <c r="D6807" s="988">
        <v>1.0</v>
      </c>
      <c r="E6807" s="988">
        <v>1.0</v>
      </c>
    </row>
    <row r="6808">
      <c r="A6808" s="988" t="s">
        <v>5671</v>
      </c>
      <c r="B6808" s="988">
        <v>2.0250122E7</v>
      </c>
      <c r="C6808" s="988" t="s">
        <v>164</v>
      </c>
      <c r="D6808" s="988">
        <v>1.0</v>
      </c>
      <c r="E6808" s="988">
        <v>1.0</v>
      </c>
    </row>
    <row r="6809">
      <c r="A6809" s="988" t="s">
        <v>5671</v>
      </c>
      <c r="B6809" s="988">
        <v>2.0250127E7</v>
      </c>
      <c r="C6809" s="988" t="s">
        <v>5286</v>
      </c>
      <c r="D6809" s="988">
        <v>1.0</v>
      </c>
      <c r="E6809" s="988">
        <v>1.0</v>
      </c>
    </row>
    <row r="6810">
      <c r="A6810" s="988" t="s">
        <v>5671</v>
      </c>
      <c r="B6810" s="988">
        <v>2.025013E7</v>
      </c>
      <c r="C6810" s="988" t="s">
        <v>5286</v>
      </c>
      <c r="D6810" s="988">
        <v>1.0</v>
      </c>
      <c r="E6810" s="988">
        <v>1.0</v>
      </c>
    </row>
    <row r="6811">
      <c r="A6811" s="988" t="s">
        <v>5672</v>
      </c>
      <c r="B6811" s="988">
        <v>2.0250107E7</v>
      </c>
      <c r="C6811" s="988" t="s">
        <v>164</v>
      </c>
      <c r="D6811" s="988">
        <v>1.0</v>
      </c>
      <c r="E6811" s="988">
        <v>1.0</v>
      </c>
    </row>
    <row r="6812">
      <c r="A6812" s="988" t="s">
        <v>5672</v>
      </c>
      <c r="B6812" s="988">
        <v>2.025012E7</v>
      </c>
      <c r="C6812" s="988" t="s">
        <v>5286</v>
      </c>
      <c r="D6812" s="988">
        <v>1.0</v>
      </c>
      <c r="E6812" s="988">
        <v>1.0</v>
      </c>
    </row>
    <row r="6813">
      <c r="A6813" s="988" t="s">
        <v>5673</v>
      </c>
      <c r="B6813" s="988">
        <v>2.025012E7</v>
      </c>
      <c r="C6813" s="988" t="s">
        <v>5286</v>
      </c>
      <c r="D6813" s="988">
        <v>1.0</v>
      </c>
      <c r="E6813" s="988">
        <v>1.0</v>
      </c>
    </row>
    <row r="6814">
      <c r="A6814" s="988" t="s">
        <v>5674</v>
      </c>
      <c r="B6814" s="988">
        <v>2.0250107E7</v>
      </c>
      <c r="C6814" s="1063" t="s">
        <v>5675</v>
      </c>
      <c r="D6814" s="988">
        <v>1.0</v>
      </c>
      <c r="E6814" s="988">
        <v>1.0</v>
      </c>
    </row>
    <row r="6815">
      <c r="A6815" s="988" t="s">
        <v>5674</v>
      </c>
      <c r="B6815" s="988">
        <v>2.025012E7</v>
      </c>
      <c r="C6815" s="988" t="s">
        <v>5286</v>
      </c>
      <c r="D6815" s="988">
        <v>1.0</v>
      </c>
      <c r="E6815" s="988">
        <v>1.0</v>
      </c>
    </row>
    <row r="6816">
      <c r="A6816" s="988" t="s">
        <v>5676</v>
      </c>
      <c r="B6816" s="988">
        <v>2.025012E7</v>
      </c>
      <c r="C6816" s="988" t="s">
        <v>164</v>
      </c>
      <c r="D6816" s="988">
        <v>1.0</v>
      </c>
      <c r="E6816" s="988">
        <v>1.0</v>
      </c>
    </row>
    <row r="6817">
      <c r="A6817" s="988" t="s">
        <v>5677</v>
      </c>
      <c r="B6817" s="988">
        <v>2.025012E7</v>
      </c>
      <c r="C6817" s="988" t="s">
        <v>5286</v>
      </c>
      <c r="D6817" s="988">
        <v>1.0</v>
      </c>
      <c r="E6817" s="988">
        <v>1.0</v>
      </c>
    </row>
    <row r="6818">
      <c r="A6818" s="988" t="s">
        <v>5678</v>
      </c>
      <c r="B6818" s="988">
        <v>2.025012E7</v>
      </c>
      <c r="C6818" s="988" t="s">
        <v>5286</v>
      </c>
      <c r="D6818" s="988">
        <v>1.0</v>
      </c>
      <c r="E6818" s="988">
        <v>1.0</v>
      </c>
    </row>
    <row r="6819">
      <c r="A6819" s="988" t="s">
        <v>5679</v>
      </c>
      <c r="B6819" s="988">
        <v>2.025012E7</v>
      </c>
      <c r="C6819" s="988" t="s">
        <v>5286</v>
      </c>
      <c r="D6819" s="988">
        <v>1.0</v>
      </c>
      <c r="E6819" s="988">
        <v>1.0</v>
      </c>
    </row>
    <row r="6820">
      <c r="A6820" s="988" t="s">
        <v>5680</v>
      </c>
      <c r="B6820" s="988">
        <v>2.0250113E7</v>
      </c>
      <c r="C6820" s="988" t="s">
        <v>164</v>
      </c>
      <c r="D6820" s="988">
        <v>1.0</v>
      </c>
      <c r="E6820" s="988">
        <v>1.0</v>
      </c>
    </row>
    <row r="6821">
      <c r="A6821" s="988" t="s">
        <v>5680</v>
      </c>
      <c r="B6821" s="988">
        <v>2.025012E7</v>
      </c>
      <c r="C6821" s="988" t="s">
        <v>5286</v>
      </c>
      <c r="D6821" s="988">
        <v>1.0</v>
      </c>
      <c r="E6821" s="988">
        <v>1.0</v>
      </c>
    </row>
    <row r="6822">
      <c r="A6822" s="988" t="s">
        <v>5681</v>
      </c>
      <c r="B6822" s="988">
        <v>2.0250102E7</v>
      </c>
      <c r="C6822" s="988" t="s">
        <v>5286</v>
      </c>
      <c r="D6822" s="988">
        <v>1.0</v>
      </c>
      <c r="E6822" s="988">
        <v>1.0</v>
      </c>
    </row>
    <row r="6823">
      <c r="A6823" s="988" t="s">
        <v>5681</v>
      </c>
      <c r="B6823" s="988">
        <v>2.025012E7</v>
      </c>
      <c r="C6823" s="988" t="s">
        <v>5286</v>
      </c>
      <c r="D6823" s="988">
        <v>1.0</v>
      </c>
      <c r="E6823" s="988">
        <v>1.0</v>
      </c>
    </row>
    <row r="6824">
      <c r="A6824" s="988" t="s">
        <v>5682</v>
      </c>
      <c r="B6824" s="988">
        <v>2.0250107E7</v>
      </c>
      <c r="C6824" s="988" t="s">
        <v>5286</v>
      </c>
      <c r="D6824" s="988">
        <v>1.0</v>
      </c>
      <c r="E6824" s="988">
        <v>1.0</v>
      </c>
    </row>
    <row r="6825">
      <c r="A6825" s="988" t="s">
        <v>5682</v>
      </c>
      <c r="B6825" s="988">
        <v>2.025012E7</v>
      </c>
      <c r="C6825" s="988" t="s">
        <v>5286</v>
      </c>
      <c r="D6825" s="988">
        <v>1.0</v>
      </c>
      <c r="E6825" s="988">
        <v>1.0</v>
      </c>
    </row>
    <row r="6826">
      <c r="A6826" s="988" t="s">
        <v>5683</v>
      </c>
      <c r="B6826" s="988">
        <v>2.0250116E7</v>
      </c>
      <c r="C6826" s="988" t="s">
        <v>164</v>
      </c>
      <c r="D6826" s="988">
        <v>1.0</v>
      </c>
      <c r="E6826" s="988">
        <v>1.0</v>
      </c>
    </row>
    <row r="6827">
      <c r="A6827" s="988" t="s">
        <v>5684</v>
      </c>
      <c r="B6827" s="988">
        <v>2.025012E7</v>
      </c>
      <c r="C6827" s="988" t="s">
        <v>5286</v>
      </c>
      <c r="D6827" s="988">
        <v>1.0</v>
      </c>
      <c r="E6827" s="988">
        <v>1.0</v>
      </c>
    </row>
    <row r="6828">
      <c r="A6828" s="988" t="s">
        <v>5685</v>
      </c>
      <c r="B6828" s="988">
        <v>2.025012E7</v>
      </c>
      <c r="C6828" s="988" t="s">
        <v>5286</v>
      </c>
      <c r="D6828" s="988">
        <v>1.0</v>
      </c>
      <c r="E6828" s="988">
        <v>1.0</v>
      </c>
    </row>
    <row r="6829">
      <c r="A6829" s="988" t="s">
        <v>5686</v>
      </c>
      <c r="B6829" s="988">
        <v>2.0250108E7</v>
      </c>
      <c r="C6829" s="988" t="s">
        <v>5286</v>
      </c>
      <c r="D6829" s="988">
        <v>1.0</v>
      </c>
      <c r="E6829" s="988">
        <v>0.0</v>
      </c>
    </row>
    <row r="6830">
      <c r="A6830" s="988" t="s">
        <v>5686</v>
      </c>
      <c r="B6830" s="988">
        <v>2.0250115E7</v>
      </c>
      <c r="C6830" s="988" t="s">
        <v>5286</v>
      </c>
      <c r="D6830" s="988">
        <v>1.0</v>
      </c>
      <c r="E6830" s="988">
        <v>1.0</v>
      </c>
    </row>
    <row r="6831">
      <c r="A6831" s="988" t="s">
        <v>5686</v>
      </c>
      <c r="B6831" s="988">
        <v>2.025012E7</v>
      </c>
      <c r="C6831" s="988" t="s">
        <v>5286</v>
      </c>
      <c r="D6831" s="988">
        <v>1.0</v>
      </c>
      <c r="E6831" s="988">
        <v>1.0</v>
      </c>
    </row>
    <row r="6832">
      <c r="A6832" s="988" t="s">
        <v>5687</v>
      </c>
      <c r="B6832" s="988">
        <v>2.0250107E7</v>
      </c>
      <c r="C6832" s="988" t="s">
        <v>164</v>
      </c>
      <c r="D6832" s="988">
        <v>1.0</v>
      </c>
      <c r="E6832" s="988">
        <v>0.0</v>
      </c>
    </row>
    <row r="6833">
      <c r="A6833" s="988" t="s">
        <v>5687</v>
      </c>
      <c r="B6833" s="988">
        <v>2.0250108E7</v>
      </c>
      <c r="C6833" s="1063" t="s">
        <v>5166</v>
      </c>
      <c r="D6833" s="988">
        <v>1.0</v>
      </c>
      <c r="E6833" s="988">
        <v>0.0</v>
      </c>
    </row>
    <row r="6834">
      <c r="A6834" s="988" t="s">
        <v>5687</v>
      </c>
      <c r="B6834" s="988">
        <v>2.025012E7</v>
      </c>
      <c r="C6834" s="988" t="s">
        <v>5286</v>
      </c>
      <c r="D6834" s="988">
        <v>1.0</v>
      </c>
      <c r="E6834" s="988">
        <v>1.0</v>
      </c>
    </row>
    <row r="6835">
      <c r="A6835" s="988" t="s">
        <v>5687</v>
      </c>
      <c r="B6835" s="988">
        <v>2.0250122E7</v>
      </c>
      <c r="C6835" s="988" t="s">
        <v>164</v>
      </c>
      <c r="D6835" s="988">
        <v>1.0</v>
      </c>
      <c r="E6835" s="988">
        <v>1.0</v>
      </c>
    </row>
    <row r="6836">
      <c r="A6836" s="988" t="s">
        <v>5688</v>
      </c>
      <c r="B6836" s="988">
        <v>2.0250106E7</v>
      </c>
      <c r="C6836" s="988" t="s">
        <v>5286</v>
      </c>
      <c r="D6836" s="988">
        <v>1.0</v>
      </c>
      <c r="E6836" s="988">
        <v>1.0</v>
      </c>
    </row>
    <row r="6837">
      <c r="A6837" s="988" t="s">
        <v>5688</v>
      </c>
      <c r="B6837" s="988">
        <v>2.025012E7</v>
      </c>
      <c r="C6837" s="988" t="s">
        <v>5286</v>
      </c>
      <c r="D6837" s="988">
        <v>1.0</v>
      </c>
      <c r="E6837" s="988">
        <v>2.0</v>
      </c>
    </row>
    <row r="6838">
      <c r="A6838" s="988" t="s">
        <v>5688</v>
      </c>
      <c r="B6838" s="988">
        <v>2.0250122E7</v>
      </c>
      <c r="C6838" s="988" t="s">
        <v>5286</v>
      </c>
      <c r="D6838" s="988">
        <v>1.0</v>
      </c>
      <c r="E6838" s="988">
        <v>1.0</v>
      </c>
    </row>
    <row r="6839">
      <c r="A6839" s="988" t="s">
        <v>5689</v>
      </c>
      <c r="B6839" s="988">
        <v>2.025012E7</v>
      </c>
      <c r="C6839" s="988" t="s">
        <v>5286</v>
      </c>
      <c r="D6839" s="988">
        <v>1.0</v>
      </c>
      <c r="E6839" s="988">
        <v>1.0</v>
      </c>
    </row>
    <row r="6840">
      <c r="A6840" s="988" t="s">
        <v>5690</v>
      </c>
      <c r="B6840" s="988">
        <v>2.0250116E7</v>
      </c>
      <c r="C6840" s="988" t="s">
        <v>164</v>
      </c>
      <c r="D6840" s="988">
        <v>1.0</v>
      </c>
      <c r="E6840" s="988">
        <v>1.0</v>
      </c>
    </row>
    <row r="6841">
      <c r="A6841" s="988" t="s">
        <v>5690</v>
      </c>
      <c r="B6841" s="988">
        <v>2.025012E7</v>
      </c>
      <c r="C6841" s="988" t="s">
        <v>5286</v>
      </c>
      <c r="D6841" s="988">
        <v>1.0</v>
      </c>
      <c r="E6841" s="988">
        <v>1.0</v>
      </c>
    </row>
    <row r="6842">
      <c r="A6842" s="988" t="s">
        <v>5690</v>
      </c>
      <c r="B6842" s="988">
        <v>2.0250128E7</v>
      </c>
      <c r="C6842" s="988" t="s">
        <v>164</v>
      </c>
      <c r="D6842" s="988">
        <v>1.0</v>
      </c>
      <c r="E6842" s="988">
        <v>1.0</v>
      </c>
    </row>
    <row r="6843">
      <c r="A6843" s="988" t="s">
        <v>5691</v>
      </c>
      <c r="B6843" s="988">
        <v>2.025012E7</v>
      </c>
      <c r="C6843" s="988" t="s">
        <v>5286</v>
      </c>
      <c r="D6843" s="988">
        <v>1.0</v>
      </c>
      <c r="E6843" s="988">
        <v>1.0</v>
      </c>
    </row>
    <row r="6844">
      <c r="A6844" s="988" t="s">
        <v>5691</v>
      </c>
      <c r="B6844" s="988">
        <v>2.0250122E7</v>
      </c>
      <c r="C6844" s="988" t="s">
        <v>5194</v>
      </c>
      <c r="D6844" s="988">
        <v>1.0</v>
      </c>
      <c r="E6844" s="988">
        <v>0.0</v>
      </c>
    </row>
    <row r="6845">
      <c r="A6845" s="988" t="s">
        <v>5692</v>
      </c>
      <c r="B6845" s="988">
        <v>2.025012E7</v>
      </c>
      <c r="C6845" s="988" t="s">
        <v>5286</v>
      </c>
      <c r="D6845" s="988">
        <v>1.0</v>
      </c>
      <c r="E6845" s="988">
        <v>1.0</v>
      </c>
    </row>
    <row r="6846">
      <c r="A6846" s="988" t="s">
        <v>5693</v>
      </c>
      <c r="B6846" s="988">
        <v>2.0250112E7</v>
      </c>
      <c r="C6846" s="988" t="s">
        <v>5286</v>
      </c>
      <c r="D6846" s="988">
        <v>1.0</v>
      </c>
      <c r="E6846" s="988">
        <v>1.0</v>
      </c>
    </row>
    <row r="6847">
      <c r="A6847" s="988" t="s">
        <v>5693</v>
      </c>
      <c r="B6847" s="988">
        <v>2.0250115E7</v>
      </c>
      <c r="C6847" s="988" t="s">
        <v>164</v>
      </c>
      <c r="D6847" s="988">
        <v>1.0</v>
      </c>
      <c r="E6847" s="988">
        <v>1.0</v>
      </c>
    </row>
    <row r="6848">
      <c r="A6848" s="988" t="s">
        <v>5693</v>
      </c>
      <c r="B6848" s="988">
        <v>2.025012E7</v>
      </c>
      <c r="C6848" s="988" t="s">
        <v>5286</v>
      </c>
      <c r="D6848" s="988">
        <v>1.0</v>
      </c>
      <c r="E6848" s="988">
        <v>1.0</v>
      </c>
    </row>
    <row r="6849">
      <c r="A6849" s="988" t="s">
        <v>5694</v>
      </c>
      <c r="B6849" s="988">
        <v>2.0250102E7</v>
      </c>
      <c r="C6849" s="988" t="s">
        <v>5286</v>
      </c>
      <c r="D6849" s="988">
        <v>1.0</v>
      </c>
      <c r="E6849" s="988">
        <v>1.0</v>
      </c>
    </row>
    <row r="6850">
      <c r="A6850" s="988" t="s">
        <v>5694</v>
      </c>
      <c r="B6850" s="988">
        <v>2.0250116E7</v>
      </c>
      <c r="C6850" s="988" t="s">
        <v>164</v>
      </c>
      <c r="D6850" s="988">
        <v>1.0</v>
      </c>
      <c r="E6850" s="988">
        <v>1.0</v>
      </c>
    </row>
    <row r="6851">
      <c r="A6851" s="988" t="s">
        <v>5694</v>
      </c>
      <c r="B6851" s="988">
        <v>2.025012E7</v>
      </c>
      <c r="C6851" s="988" t="s">
        <v>5286</v>
      </c>
      <c r="D6851" s="988">
        <v>1.0</v>
      </c>
      <c r="E6851" s="988">
        <v>1.0</v>
      </c>
    </row>
    <row r="6852">
      <c r="A6852" s="988" t="s">
        <v>5695</v>
      </c>
      <c r="B6852" s="988">
        <v>2.0250103E7</v>
      </c>
      <c r="C6852" s="988" t="s">
        <v>5286</v>
      </c>
      <c r="D6852" s="988">
        <v>1.0</v>
      </c>
      <c r="E6852" s="988">
        <v>1.0</v>
      </c>
    </row>
    <row r="6853">
      <c r="A6853" s="988" t="s">
        <v>5695</v>
      </c>
      <c r="B6853" s="988">
        <v>2.0250106E7</v>
      </c>
      <c r="C6853" s="988" t="s">
        <v>5286</v>
      </c>
      <c r="D6853" s="988">
        <v>1.0</v>
      </c>
      <c r="E6853" s="988">
        <v>1.0</v>
      </c>
    </row>
    <row r="6854">
      <c r="A6854" s="988" t="s">
        <v>5695</v>
      </c>
      <c r="B6854" s="988">
        <v>2.0250115E7</v>
      </c>
      <c r="C6854" s="988" t="s">
        <v>164</v>
      </c>
      <c r="D6854" s="988">
        <v>1.0</v>
      </c>
      <c r="E6854" s="988">
        <v>1.0</v>
      </c>
    </row>
    <row r="6855">
      <c r="A6855" s="988" t="s">
        <v>5695</v>
      </c>
      <c r="B6855" s="988">
        <v>2.0250116E7</v>
      </c>
      <c r="C6855" s="988" t="s">
        <v>164</v>
      </c>
      <c r="D6855" s="988">
        <v>1.0</v>
      </c>
      <c r="E6855" s="988">
        <v>1.0</v>
      </c>
    </row>
    <row r="6856">
      <c r="A6856" s="988" t="s">
        <v>5695</v>
      </c>
      <c r="B6856" s="988">
        <v>2.0250117E7</v>
      </c>
      <c r="C6856" s="988" t="s">
        <v>5286</v>
      </c>
      <c r="D6856" s="988">
        <v>1.0</v>
      </c>
      <c r="E6856" s="988">
        <v>1.0</v>
      </c>
    </row>
    <row r="6857">
      <c r="A6857" s="988" t="s">
        <v>5695</v>
      </c>
      <c r="B6857" s="988">
        <v>2.0250119E7</v>
      </c>
      <c r="C6857" s="988" t="s">
        <v>164</v>
      </c>
      <c r="D6857" s="988">
        <v>1.0</v>
      </c>
      <c r="E6857" s="988">
        <v>1.0</v>
      </c>
    </row>
    <row r="6858">
      <c r="A6858" s="988" t="s">
        <v>5695</v>
      </c>
      <c r="B6858" s="988">
        <v>2.025012E7</v>
      </c>
      <c r="C6858" s="988" t="s">
        <v>5286</v>
      </c>
      <c r="D6858" s="988">
        <v>1.0</v>
      </c>
      <c r="E6858" s="988">
        <v>1.0</v>
      </c>
    </row>
    <row r="6859">
      <c r="A6859" s="988" t="s">
        <v>5695</v>
      </c>
      <c r="B6859" s="988">
        <v>2.0250127E7</v>
      </c>
      <c r="C6859" s="988" t="s">
        <v>5286</v>
      </c>
      <c r="D6859" s="988">
        <v>1.0</v>
      </c>
      <c r="E6859" s="988">
        <v>1.0</v>
      </c>
    </row>
    <row r="6860">
      <c r="A6860" s="988" t="s">
        <v>5695</v>
      </c>
      <c r="B6860" s="988">
        <v>2.0250129E7</v>
      </c>
      <c r="C6860" s="988" t="s">
        <v>5286</v>
      </c>
      <c r="D6860" s="988">
        <v>1.0</v>
      </c>
      <c r="E6860" s="988">
        <v>1.0</v>
      </c>
    </row>
    <row r="6861">
      <c r="A6861" s="988" t="s">
        <v>5696</v>
      </c>
      <c r="B6861" s="988">
        <v>2.0250114E7</v>
      </c>
      <c r="C6861" s="988" t="s">
        <v>164</v>
      </c>
      <c r="D6861" s="988">
        <v>1.0</v>
      </c>
      <c r="E6861" s="988">
        <v>0.0</v>
      </c>
    </row>
    <row r="6862">
      <c r="A6862" s="988" t="s">
        <v>5696</v>
      </c>
      <c r="B6862" s="988">
        <v>2.025012E7</v>
      </c>
      <c r="C6862" s="988" t="s">
        <v>5286</v>
      </c>
      <c r="D6862" s="988">
        <v>1.0</v>
      </c>
      <c r="E6862" s="988">
        <v>1.0</v>
      </c>
    </row>
    <row r="6863">
      <c r="A6863" s="988" t="s">
        <v>5697</v>
      </c>
      <c r="B6863" s="988">
        <v>2.0250115E7</v>
      </c>
      <c r="C6863" s="988" t="s">
        <v>164</v>
      </c>
      <c r="D6863" s="988">
        <v>1.0</v>
      </c>
      <c r="E6863" s="988">
        <v>1.0</v>
      </c>
    </row>
    <row r="6864">
      <c r="A6864" s="988" t="s">
        <v>5697</v>
      </c>
      <c r="B6864" s="988">
        <v>2.025012E7</v>
      </c>
      <c r="C6864" s="988" t="s">
        <v>5286</v>
      </c>
      <c r="D6864" s="988">
        <v>1.0</v>
      </c>
      <c r="E6864" s="988">
        <v>1.0</v>
      </c>
    </row>
    <row r="6865">
      <c r="A6865" s="988" t="s">
        <v>5698</v>
      </c>
      <c r="B6865" s="988">
        <v>2.0250115E7</v>
      </c>
      <c r="C6865" s="988" t="s">
        <v>164</v>
      </c>
      <c r="D6865" s="988">
        <v>1.0</v>
      </c>
      <c r="E6865" s="988">
        <v>1.0</v>
      </c>
    </row>
    <row r="6866">
      <c r="A6866" s="988" t="s">
        <v>5698</v>
      </c>
      <c r="B6866" s="988">
        <v>2.0250117E7</v>
      </c>
      <c r="C6866" s="988" t="s">
        <v>5286</v>
      </c>
      <c r="D6866" s="988">
        <v>1.0</v>
      </c>
      <c r="E6866" s="988">
        <v>0.0</v>
      </c>
    </row>
    <row r="6867">
      <c r="A6867" s="988" t="s">
        <v>5698</v>
      </c>
      <c r="B6867" s="988">
        <v>2.025012E7</v>
      </c>
      <c r="C6867" s="988" t="s">
        <v>5286</v>
      </c>
      <c r="D6867" s="988">
        <v>1.0</v>
      </c>
      <c r="E6867" s="988">
        <v>1.0</v>
      </c>
    </row>
    <row r="6868">
      <c r="A6868" s="988" t="s">
        <v>5698</v>
      </c>
      <c r="B6868" s="988">
        <v>2.0250127E7</v>
      </c>
      <c r="C6868" s="1063" t="s">
        <v>5189</v>
      </c>
      <c r="D6868" s="988">
        <v>1.0</v>
      </c>
      <c r="E6868" s="988">
        <v>0.0</v>
      </c>
    </row>
    <row r="6869">
      <c r="A6869" s="988" t="s">
        <v>5698</v>
      </c>
      <c r="B6869" s="988">
        <v>2.0250128E7</v>
      </c>
      <c r="C6869" s="988" t="s">
        <v>164</v>
      </c>
      <c r="D6869" s="988">
        <v>1.0</v>
      </c>
      <c r="E6869" s="988">
        <v>1.0</v>
      </c>
    </row>
    <row r="6870">
      <c r="A6870" s="988" t="s">
        <v>5699</v>
      </c>
      <c r="B6870" s="988">
        <v>2.0250115E7</v>
      </c>
      <c r="C6870" s="988" t="s">
        <v>5286</v>
      </c>
      <c r="D6870" s="988">
        <v>1.0</v>
      </c>
      <c r="E6870" s="988">
        <v>1.0</v>
      </c>
    </row>
    <row r="6871">
      <c r="A6871" s="988" t="s">
        <v>5699</v>
      </c>
      <c r="B6871" s="988">
        <v>2.025012E7</v>
      </c>
      <c r="C6871" s="988" t="s">
        <v>5286</v>
      </c>
      <c r="D6871" s="988">
        <v>1.0</v>
      </c>
      <c r="E6871" s="988">
        <v>1.0</v>
      </c>
    </row>
    <row r="6872">
      <c r="A6872" s="988" t="s">
        <v>5700</v>
      </c>
      <c r="B6872" s="988">
        <v>2.0250102E7</v>
      </c>
      <c r="C6872" s="988" t="s">
        <v>164</v>
      </c>
      <c r="D6872" s="988">
        <v>1.0</v>
      </c>
      <c r="E6872" s="988">
        <v>1.0</v>
      </c>
    </row>
    <row r="6873">
      <c r="A6873" s="988" t="s">
        <v>5700</v>
      </c>
      <c r="B6873" s="988">
        <v>2.0250103E7</v>
      </c>
      <c r="C6873" s="988" t="s">
        <v>5286</v>
      </c>
      <c r="D6873" s="988">
        <v>1.0</v>
      </c>
      <c r="E6873" s="988">
        <v>1.0</v>
      </c>
    </row>
    <row r="6874">
      <c r="A6874" s="988" t="s">
        <v>5700</v>
      </c>
      <c r="B6874" s="988">
        <v>2.025012E7</v>
      </c>
      <c r="C6874" s="988" t="s">
        <v>5286</v>
      </c>
      <c r="D6874" s="988">
        <v>1.0</v>
      </c>
      <c r="E6874" s="988">
        <v>1.0</v>
      </c>
    </row>
    <row r="6875">
      <c r="A6875" s="988" t="s">
        <v>5700</v>
      </c>
      <c r="B6875" s="988">
        <v>2.0250129E7</v>
      </c>
      <c r="C6875" s="1063" t="s">
        <v>5216</v>
      </c>
      <c r="D6875" s="988">
        <v>1.0</v>
      </c>
      <c r="E6875" s="988">
        <v>1.0</v>
      </c>
    </row>
    <row r="6876">
      <c r="A6876" s="988" t="s">
        <v>5701</v>
      </c>
      <c r="B6876" s="988">
        <v>2.0250101E7</v>
      </c>
      <c r="C6876" s="1063" t="s">
        <v>5156</v>
      </c>
      <c r="D6876" s="988">
        <v>1.0</v>
      </c>
      <c r="E6876" s="988">
        <v>1.0</v>
      </c>
    </row>
    <row r="6877">
      <c r="A6877" s="988" t="s">
        <v>5701</v>
      </c>
      <c r="B6877" s="988">
        <v>2.0250101E7</v>
      </c>
      <c r="C6877" s="1063" t="s">
        <v>5188</v>
      </c>
      <c r="D6877" s="988">
        <v>1.0</v>
      </c>
      <c r="E6877" s="988">
        <v>1.0</v>
      </c>
    </row>
    <row r="6878">
      <c r="A6878" s="988" t="s">
        <v>5701</v>
      </c>
      <c r="B6878" s="988">
        <v>2.0250101E7</v>
      </c>
      <c r="C6878" s="1063" t="s">
        <v>5166</v>
      </c>
      <c r="D6878" s="988">
        <v>1.0</v>
      </c>
      <c r="E6878" s="988">
        <v>0.0</v>
      </c>
    </row>
    <row r="6879">
      <c r="A6879" s="988" t="s">
        <v>5701</v>
      </c>
      <c r="B6879" s="988">
        <v>2.0250102E7</v>
      </c>
      <c r="C6879" s="988" t="s">
        <v>5194</v>
      </c>
      <c r="D6879" s="988">
        <v>1.0</v>
      </c>
      <c r="E6879" s="988">
        <v>1.0</v>
      </c>
    </row>
    <row r="6880">
      <c r="A6880" s="988" t="s">
        <v>5701</v>
      </c>
      <c r="B6880" s="988">
        <v>2.0250102E7</v>
      </c>
      <c r="C6880" s="1063" t="s">
        <v>5143</v>
      </c>
      <c r="D6880" s="988">
        <v>1.0</v>
      </c>
      <c r="E6880" s="988">
        <v>1.0</v>
      </c>
    </row>
    <row r="6881">
      <c r="A6881" s="988" t="s">
        <v>5701</v>
      </c>
      <c r="B6881" s="988">
        <v>2.0250102E7</v>
      </c>
      <c r="C6881" s="1063" t="s">
        <v>5216</v>
      </c>
      <c r="D6881" s="988">
        <v>1.0</v>
      </c>
      <c r="E6881" s="988">
        <v>1.0</v>
      </c>
    </row>
    <row r="6882">
      <c r="A6882" s="988" t="s">
        <v>5701</v>
      </c>
      <c r="B6882" s="988">
        <v>2.0250103E7</v>
      </c>
      <c r="C6882" s="988" t="s">
        <v>164</v>
      </c>
      <c r="D6882" s="988">
        <v>1.0</v>
      </c>
      <c r="E6882" s="988">
        <v>2.0</v>
      </c>
    </row>
    <row r="6883">
      <c r="A6883" s="988" t="s">
        <v>5701</v>
      </c>
      <c r="B6883" s="988">
        <v>2.0250104E7</v>
      </c>
      <c r="C6883" s="1063" t="s">
        <v>5162</v>
      </c>
      <c r="D6883" s="988">
        <v>1.0</v>
      </c>
      <c r="E6883" s="988">
        <v>1.0</v>
      </c>
    </row>
    <row r="6884">
      <c r="A6884" s="988" t="s">
        <v>5701</v>
      </c>
      <c r="B6884" s="988">
        <v>2.0250104E7</v>
      </c>
      <c r="C6884" s="988" t="s">
        <v>164</v>
      </c>
      <c r="D6884" s="988">
        <v>1.0</v>
      </c>
      <c r="E6884" s="988">
        <v>0.0</v>
      </c>
    </row>
    <row r="6885">
      <c r="A6885" s="988" t="s">
        <v>5701</v>
      </c>
      <c r="B6885" s="988">
        <v>2.0250106E7</v>
      </c>
      <c r="C6885" s="1063" t="s">
        <v>5166</v>
      </c>
      <c r="D6885" s="988">
        <v>1.0</v>
      </c>
      <c r="E6885" s="988">
        <v>0.0</v>
      </c>
    </row>
    <row r="6886">
      <c r="A6886" s="988" t="s">
        <v>5701</v>
      </c>
      <c r="B6886" s="988">
        <v>2.0250107E7</v>
      </c>
      <c r="C6886" s="1063" t="s">
        <v>5171</v>
      </c>
      <c r="D6886" s="988">
        <v>1.0</v>
      </c>
      <c r="E6886" s="988">
        <v>1.0</v>
      </c>
    </row>
    <row r="6887">
      <c r="A6887" s="988" t="s">
        <v>5701</v>
      </c>
      <c r="B6887" s="988">
        <v>2.0250107E7</v>
      </c>
      <c r="C6887" s="988" t="s">
        <v>5218</v>
      </c>
      <c r="D6887" s="988">
        <v>1.0</v>
      </c>
      <c r="E6887" s="988">
        <v>1.0</v>
      </c>
    </row>
    <row r="6888">
      <c r="A6888" s="988" t="s">
        <v>5701</v>
      </c>
      <c r="B6888" s="988">
        <v>2.0250108E7</v>
      </c>
      <c r="C6888" s="988" t="s">
        <v>5194</v>
      </c>
      <c r="D6888" s="988">
        <v>1.0</v>
      </c>
      <c r="E6888" s="988">
        <v>1.0</v>
      </c>
    </row>
    <row r="6889">
      <c r="A6889" s="988" t="s">
        <v>5701</v>
      </c>
      <c r="B6889" s="988">
        <v>2.0250108E7</v>
      </c>
      <c r="C6889" s="988" t="s">
        <v>5183</v>
      </c>
      <c r="D6889" s="988">
        <v>1.0</v>
      </c>
      <c r="E6889" s="988">
        <v>1.0</v>
      </c>
    </row>
    <row r="6890">
      <c r="A6890" s="988" t="s">
        <v>5701</v>
      </c>
      <c r="B6890" s="988">
        <v>2.0250109E7</v>
      </c>
      <c r="C6890" s="988" t="s">
        <v>5194</v>
      </c>
      <c r="D6890" s="988">
        <v>1.0</v>
      </c>
      <c r="E6890" s="988">
        <v>1.0</v>
      </c>
    </row>
    <row r="6891">
      <c r="A6891" s="988" t="s">
        <v>5701</v>
      </c>
      <c r="B6891" s="988">
        <v>2.0250109E7</v>
      </c>
      <c r="C6891" s="1063" t="s">
        <v>5702</v>
      </c>
      <c r="D6891" s="988">
        <v>1.0</v>
      </c>
      <c r="E6891" s="988">
        <v>1.0</v>
      </c>
    </row>
    <row r="6892">
      <c r="A6892" s="988" t="s">
        <v>5701</v>
      </c>
      <c r="B6892" s="988">
        <v>2.025011E7</v>
      </c>
      <c r="C6892" s="1063" t="s">
        <v>5199</v>
      </c>
      <c r="D6892" s="988">
        <v>1.0</v>
      </c>
      <c r="E6892" s="988">
        <v>1.0</v>
      </c>
    </row>
    <row r="6893">
      <c r="A6893" s="988" t="s">
        <v>5701</v>
      </c>
      <c r="B6893" s="988">
        <v>2.0250111E7</v>
      </c>
      <c r="C6893" s="988" t="s">
        <v>5194</v>
      </c>
      <c r="D6893" s="988">
        <v>1.0</v>
      </c>
      <c r="E6893" s="988">
        <v>1.0</v>
      </c>
    </row>
    <row r="6894">
      <c r="A6894" s="988" t="s">
        <v>5701</v>
      </c>
      <c r="B6894" s="988">
        <v>2.0250111E7</v>
      </c>
      <c r="C6894" s="988" t="s">
        <v>164</v>
      </c>
      <c r="D6894" s="988">
        <v>1.0</v>
      </c>
      <c r="E6894" s="988">
        <v>3.0</v>
      </c>
    </row>
    <row r="6895">
      <c r="A6895" s="988" t="s">
        <v>5701</v>
      </c>
      <c r="B6895" s="988">
        <v>2.0250113E7</v>
      </c>
      <c r="C6895" s="1063" t="s">
        <v>5146</v>
      </c>
      <c r="D6895" s="988">
        <v>1.0</v>
      </c>
      <c r="E6895" s="988">
        <v>1.0</v>
      </c>
    </row>
    <row r="6896">
      <c r="A6896" s="988" t="s">
        <v>5701</v>
      </c>
      <c r="B6896" s="988">
        <v>2.0250114E7</v>
      </c>
      <c r="C6896" s="988" t="s">
        <v>5194</v>
      </c>
      <c r="D6896" s="988">
        <v>1.0</v>
      </c>
      <c r="E6896" s="988">
        <v>1.0</v>
      </c>
    </row>
    <row r="6897">
      <c r="A6897" s="988" t="s">
        <v>5701</v>
      </c>
      <c r="B6897" s="988">
        <v>2.0250115E7</v>
      </c>
      <c r="C6897" s="1063" t="s">
        <v>5593</v>
      </c>
      <c r="D6897" s="988">
        <v>1.0</v>
      </c>
      <c r="E6897" s="988">
        <v>0.0</v>
      </c>
    </row>
    <row r="6898">
      <c r="A6898" s="988" t="s">
        <v>5701</v>
      </c>
      <c r="B6898" s="988">
        <v>2.0250115E7</v>
      </c>
      <c r="C6898" s="1063" t="s">
        <v>5216</v>
      </c>
      <c r="D6898" s="988">
        <v>1.0</v>
      </c>
      <c r="E6898" s="988">
        <v>0.0</v>
      </c>
    </row>
    <row r="6899">
      <c r="A6899" s="988" t="s">
        <v>5701</v>
      </c>
      <c r="B6899" s="988">
        <v>2.0250116E7</v>
      </c>
      <c r="C6899" s="988" t="s">
        <v>5194</v>
      </c>
      <c r="D6899" s="988">
        <v>1.0</v>
      </c>
      <c r="E6899" s="988">
        <v>0.0</v>
      </c>
    </row>
    <row r="6900">
      <c r="A6900" s="988" t="s">
        <v>5701</v>
      </c>
      <c r="B6900" s="988">
        <v>2.0250117E7</v>
      </c>
      <c r="C6900" s="988" t="s">
        <v>5194</v>
      </c>
      <c r="D6900" s="988">
        <v>1.0</v>
      </c>
      <c r="E6900" s="988">
        <v>1.0</v>
      </c>
    </row>
    <row r="6901">
      <c r="A6901" s="988" t="s">
        <v>5701</v>
      </c>
      <c r="B6901" s="988">
        <v>2.0250117E7</v>
      </c>
      <c r="C6901" s="1063" t="s">
        <v>5265</v>
      </c>
      <c r="D6901" s="988">
        <v>1.0</v>
      </c>
      <c r="E6901" s="988">
        <v>1.0</v>
      </c>
    </row>
    <row r="6902">
      <c r="A6902" s="988" t="s">
        <v>5701</v>
      </c>
      <c r="B6902" s="988">
        <v>2.0250118E7</v>
      </c>
      <c r="C6902" s="988" t="s">
        <v>164</v>
      </c>
      <c r="D6902" s="988">
        <v>1.0</v>
      </c>
      <c r="E6902" s="988">
        <v>2.0</v>
      </c>
    </row>
    <row r="6903">
      <c r="A6903" s="988" t="s">
        <v>5701</v>
      </c>
      <c r="B6903" s="988">
        <v>2.0250119E7</v>
      </c>
      <c r="C6903" s="988" t="s">
        <v>5194</v>
      </c>
      <c r="D6903" s="988">
        <v>1.0</v>
      </c>
      <c r="E6903" s="988">
        <v>0.0</v>
      </c>
    </row>
    <row r="6904">
      <c r="A6904" s="988" t="s">
        <v>5701</v>
      </c>
      <c r="B6904" s="988">
        <v>2.025012E7</v>
      </c>
      <c r="C6904" s="1063" t="s">
        <v>5165</v>
      </c>
      <c r="D6904" s="988">
        <v>1.0</v>
      </c>
      <c r="E6904" s="988">
        <v>1.0</v>
      </c>
    </row>
    <row r="6905">
      <c r="A6905" s="988" t="s">
        <v>5701</v>
      </c>
      <c r="B6905" s="988">
        <v>2.025012E7</v>
      </c>
      <c r="C6905" s="1063" t="s">
        <v>5166</v>
      </c>
      <c r="D6905" s="988">
        <v>1.0</v>
      </c>
      <c r="E6905" s="988">
        <v>0.0</v>
      </c>
    </row>
    <row r="6906">
      <c r="A6906" s="988" t="s">
        <v>5701</v>
      </c>
      <c r="B6906" s="988">
        <v>2.0250121E7</v>
      </c>
      <c r="C6906" s="988" t="s">
        <v>5218</v>
      </c>
      <c r="D6906" s="988">
        <v>1.0</v>
      </c>
      <c r="E6906" s="988">
        <v>1.0</v>
      </c>
    </row>
    <row r="6907">
      <c r="A6907" s="988" t="s">
        <v>5701</v>
      </c>
      <c r="B6907" s="988">
        <v>2.0250123E7</v>
      </c>
      <c r="C6907" s="1063" t="s">
        <v>5265</v>
      </c>
      <c r="D6907" s="988">
        <v>1.0</v>
      </c>
      <c r="E6907" s="988">
        <v>1.0</v>
      </c>
    </row>
    <row r="6908">
      <c r="A6908" s="988" t="s">
        <v>5701</v>
      </c>
      <c r="B6908" s="988">
        <v>2.0250124E7</v>
      </c>
      <c r="C6908" s="988" t="s">
        <v>5286</v>
      </c>
      <c r="D6908" s="988">
        <v>1.0</v>
      </c>
      <c r="E6908" s="988">
        <v>5.0</v>
      </c>
    </row>
    <row r="6909">
      <c r="A6909" s="988" t="s">
        <v>5701</v>
      </c>
      <c r="B6909" s="988">
        <v>2.0250124E7</v>
      </c>
      <c r="C6909" s="988" t="s">
        <v>5463</v>
      </c>
      <c r="D6909" s="988">
        <v>1.0</v>
      </c>
      <c r="E6909" s="988">
        <v>1.0</v>
      </c>
    </row>
    <row r="6910">
      <c r="A6910" s="988" t="s">
        <v>5701</v>
      </c>
      <c r="B6910" s="988">
        <v>2.0250124E7</v>
      </c>
      <c r="C6910" s="1063" t="s">
        <v>5265</v>
      </c>
      <c r="D6910" s="988">
        <v>1.0</v>
      </c>
      <c r="E6910" s="988">
        <v>1.0</v>
      </c>
    </row>
    <row r="6911">
      <c r="A6911" s="988" t="s">
        <v>5701</v>
      </c>
      <c r="B6911" s="988">
        <v>2.0250125E7</v>
      </c>
      <c r="C6911" s="988" t="s">
        <v>5194</v>
      </c>
      <c r="D6911" s="988">
        <v>1.0</v>
      </c>
      <c r="E6911" s="988">
        <v>1.0</v>
      </c>
    </row>
    <row r="6912">
      <c r="A6912" s="988" t="s">
        <v>5701</v>
      </c>
      <c r="B6912" s="988">
        <v>2.0250125E7</v>
      </c>
      <c r="C6912" s="988" t="s">
        <v>5218</v>
      </c>
      <c r="D6912" s="988">
        <v>1.0</v>
      </c>
      <c r="E6912" s="988">
        <v>1.0</v>
      </c>
    </row>
    <row r="6913">
      <c r="A6913" s="988" t="s">
        <v>5701</v>
      </c>
      <c r="B6913" s="988">
        <v>2.0250126E7</v>
      </c>
      <c r="C6913" s="988" t="s">
        <v>164</v>
      </c>
      <c r="D6913" s="988">
        <v>1.0</v>
      </c>
      <c r="E6913" s="988">
        <v>1.0</v>
      </c>
    </row>
    <row r="6914">
      <c r="A6914" s="988" t="s">
        <v>5701</v>
      </c>
      <c r="B6914" s="988">
        <v>2.0250126E7</v>
      </c>
      <c r="C6914" s="988" t="s">
        <v>5218</v>
      </c>
      <c r="D6914" s="988">
        <v>1.0</v>
      </c>
      <c r="E6914" s="988">
        <v>1.0</v>
      </c>
    </row>
    <row r="6915">
      <c r="A6915" s="988" t="s">
        <v>5701</v>
      </c>
      <c r="B6915" s="988">
        <v>2.0250126E7</v>
      </c>
      <c r="C6915" s="1063" t="s">
        <v>5152</v>
      </c>
      <c r="D6915" s="988">
        <v>1.0</v>
      </c>
      <c r="E6915" s="988">
        <v>0.0</v>
      </c>
    </row>
    <row r="6916">
      <c r="A6916" s="988" t="s">
        <v>5701</v>
      </c>
      <c r="B6916" s="988">
        <v>2.0250127E7</v>
      </c>
      <c r="C6916" s="988" t="s">
        <v>5194</v>
      </c>
      <c r="D6916" s="988">
        <v>1.0</v>
      </c>
      <c r="E6916" s="988">
        <v>1.0</v>
      </c>
    </row>
    <row r="6917">
      <c r="A6917" s="988" t="s">
        <v>5701</v>
      </c>
      <c r="B6917" s="988">
        <v>2.0250127E7</v>
      </c>
      <c r="C6917" s="988" t="s">
        <v>5218</v>
      </c>
      <c r="D6917" s="988">
        <v>1.0</v>
      </c>
      <c r="E6917" s="988">
        <v>1.0</v>
      </c>
    </row>
    <row r="6918">
      <c r="A6918" s="988" t="s">
        <v>5701</v>
      </c>
      <c r="B6918" s="988">
        <v>2.0250127E7</v>
      </c>
      <c r="C6918" s="988" t="s">
        <v>5185</v>
      </c>
      <c r="D6918" s="988">
        <v>1.0</v>
      </c>
      <c r="E6918" s="988">
        <v>1.0</v>
      </c>
    </row>
    <row r="6919">
      <c r="A6919" s="988" t="s">
        <v>5701</v>
      </c>
      <c r="B6919" s="988">
        <v>2.0250128E7</v>
      </c>
      <c r="C6919" s="988" t="s">
        <v>5194</v>
      </c>
      <c r="D6919" s="988">
        <v>1.0</v>
      </c>
      <c r="E6919" s="988">
        <v>3.0</v>
      </c>
    </row>
    <row r="6920">
      <c r="A6920" s="988" t="s">
        <v>5701</v>
      </c>
      <c r="B6920" s="988">
        <v>2.0250128E7</v>
      </c>
      <c r="C6920" s="988" t="s">
        <v>5218</v>
      </c>
      <c r="D6920" s="988">
        <v>1.0</v>
      </c>
      <c r="E6920" s="988">
        <v>1.0</v>
      </c>
    </row>
    <row r="6921">
      <c r="A6921" s="988" t="s">
        <v>5701</v>
      </c>
      <c r="B6921" s="988">
        <v>2.0250128E7</v>
      </c>
      <c r="C6921" s="988" t="s">
        <v>5185</v>
      </c>
      <c r="D6921" s="988">
        <v>1.0</v>
      </c>
      <c r="E6921" s="988">
        <v>0.0</v>
      </c>
    </row>
    <row r="6922">
      <c r="A6922" s="988" t="s">
        <v>5701</v>
      </c>
      <c r="B6922" s="988">
        <v>2.0250129E7</v>
      </c>
      <c r="C6922" s="1063" t="s">
        <v>5372</v>
      </c>
      <c r="D6922" s="988">
        <v>1.0</v>
      </c>
      <c r="E6922" s="988">
        <v>1.0</v>
      </c>
    </row>
    <row r="6923">
      <c r="A6923" s="988" t="s">
        <v>5701</v>
      </c>
      <c r="B6923" s="988">
        <v>2.025013E7</v>
      </c>
      <c r="C6923" s="988" t="s">
        <v>5194</v>
      </c>
      <c r="D6923" s="988">
        <v>1.0</v>
      </c>
      <c r="E6923" s="988">
        <v>1.0</v>
      </c>
    </row>
    <row r="6924">
      <c r="A6924" s="988" t="s">
        <v>5701</v>
      </c>
      <c r="B6924" s="988">
        <v>2.025013E7</v>
      </c>
      <c r="C6924" s="988" t="s">
        <v>5185</v>
      </c>
      <c r="D6924" s="988">
        <v>1.0</v>
      </c>
      <c r="E6924" s="988">
        <v>1.0</v>
      </c>
    </row>
    <row r="6925">
      <c r="A6925" s="988" t="s">
        <v>5701</v>
      </c>
      <c r="B6925" s="988">
        <v>2.025013E7</v>
      </c>
      <c r="C6925" s="1063" t="s">
        <v>5154</v>
      </c>
      <c r="D6925" s="988">
        <v>1.0</v>
      </c>
      <c r="E6925" s="988">
        <v>1.0</v>
      </c>
    </row>
    <row r="6926">
      <c r="A6926" s="988" t="s">
        <v>5701</v>
      </c>
      <c r="B6926" s="988">
        <v>2.0250131E7</v>
      </c>
      <c r="C6926" s="988" t="s">
        <v>164</v>
      </c>
      <c r="D6926" s="988">
        <v>1.0</v>
      </c>
      <c r="E6926" s="988">
        <v>6.0</v>
      </c>
    </row>
    <row r="6927">
      <c r="A6927" s="988" t="s">
        <v>5701</v>
      </c>
      <c r="B6927" s="988">
        <v>2.0250201E7</v>
      </c>
      <c r="C6927" s="988" t="s">
        <v>164</v>
      </c>
      <c r="D6927" s="988">
        <v>1.0</v>
      </c>
      <c r="E6927" s="988">
        <v>1.0</v>
      </c>
    </row>
    <row r="6928">
      <c r="A6928" s="988" t="s">
        <v>5703</v>
      </c>
      <c r="B6928" s="988">
        <v>2.0250103E7</v>
      </c>
      <c r="C6928" s="988" t="s">
        <v>5286</v>
      </c>
      <c r="D6928" s="988">
        <v>1.0</v>
      </c>
      <c r="E6928" s="988">
        <v>1.0</v>
      </c>
    </row>
    <row r="6929">
      <c r="A6929" s="988" t="s">
        <v>5703</v>
      </c>
      <c r="B6929" s="988">
        <v>2.025012E7</v>
      </c>
      <c r="C6929" s="988" t="s">
        <v>5286</v>
      </c>
      <c r="D6929" s="988">
        <v>1.0</v>
      </c>
      <c r="E6929" s="988">
        <v>1.0</v>
      </c>
    </row>
    <row r="6930">
      <c r="A6930" s="988" t="s">
        <v>5704</v>
      </c>
      <c r="B6930" s="988">
        <v>2.025012E7</v>
      </c>
      <c r="C6930" s="988" t="s">
        <v>5286</v>
      </c>
      <c r="D6930" s="988">
        <v>1.0</v>
      </c>
      <c r="E6930" s="988">
        <v>1.0</v>
      </c>
    </row>
    <row r="6931">
      <c r="A6931" s="988" t="s">
        <v>5704</v>
      </c>
      <c r="B6931" s="988">
        <v>2.0250122E7</v>
      </c>
      <c r="C6931" s="988" t="s">
        <v>5286</v>
      </c>
      <c r="D6931" s="988">
        <v>1.0</v>
      </c>
      <c r="E6931" s="988">
        <v>1.0</v>
      </c>
    </row>
    <row r="6932">
      <c r="A6932" s="988" t="s">
        <v>5705</v>
      </c>
      <c r="B6932" s="988">
        <v>2.025012E7</v>
      </c>
      <c r="C6932" s="988" t="s">
        <v>5286</v>
      </c>
      <c r="D6932" s="988">
        <v>1.0</v>
      </c>
      <c r="E6932" s="988">
        <v>1.0</v>
      </c>
    </row>
    <row r="6933">
      <c r="A6933" s="988" t="s">
        <v>5706</v>
      </c>
      <c r="B6933" s="988">
        <v>2.025012E7</v>
      </c>
      <c r="C6933" s="988" t="s">
        <v>5286</v>
      </c>
      <c r="D6933" s="988">
        <v>1.0</v>
      </c>
      <c r="E6933" s="988">
        <v>1.0</v>
      </c>
    </row>
    <row r="6934">
      <c r="A6934" s="988" t="s">
        <v>5706</v>
      </c>
      <c r="B6934" s="988">
        <v>2.0250122E7</v>
      </c>
      <c r="C6934" s="988" t="s">
        <v>5286</v>
      </c>
      <c r="D6934" s="988">
        <v>1.0</v>
      </c>
      <c r="E6934" s="988">
        <v>1.0</v>
      </c>
    </row>
    <row r="6935">
      <c r="A6935" s="988" t="s">
        <v>5706</v>
      </c>
      <c r="B6935" s="988">
        <v>2.0250122E7</v>
      </c>
      <c r="C6935" s="988" t="s">
        <v>164</v>
      </c>
      <c r="D6935" s="988">
        <v>1.0</v>
      </c>
      <c r="E6935" s="988">
        <v>2.0</v>
      </c>
    </row>
    <row r="6936">
      <c r="A6936" s="988" t="s">
        <v>5706</v>
      </c>
      <c r="B6936" s="988">
        <v>2.0250124E7</v>
      </c>
      <c r="C6936" s="988" t="s">
        <v>164</v>
      </c>
      <c r="D6936" s="988">
        <v>1.0</v>
      </c>
      <c r="E6936" s="988">
        <v>1.0</v>
      </c>
    </row>
    <row r="6937">
      <c r="A6937" s="988" t="s">
        <v>5707</v>
      </c>
      <c r="B6937" s="988">
        <v>2.0250108E7</v>
      </c>
      <c r="C6937" s="988" t="s">
        <v>5286</v>
      </c>
      <c r="D6937" s="988">
        <v>1.0</v>
      </c>
      <c r="E6937" s="988">
        <v>1.0</v>
      </c>
    </row>
    <row r="6938">
      <c r="A6938" s="988" t="s">
        <v>5707</v>
      </c>
      <c r="B6938" s="988">
        <v>2.025012E7</v>
      </c>
      <c r="C6938" s="988" t="s">
        <v>5286</v>
      </c>
      <c r="D6938" s="988">
        <v>1.0</v>
      </c>
      <c r="E6938" s="988">
        <v>1.0</v>
      </c>
    </row>
    <row r="6939">
      <c r="A6939" s="988" t="s">
        <v>5708</v>
      </c>
      <c r="B6939" s="988">
        <v>2.0250101E7</v>
      </c>
      <c r="C6939" s="988" t="s">
        <v>5286</v>
      </c>
      <c r="D6939" s="988">
        <v>1.0</v>
      </c>
      <c r="E6939" s="988">
        <v>4.0</v>
      </c>
    </row>
    <row r="6940">
      <c r="A6940" s="988" t="s">
        <v>5708</v>
      </c>
      <c r="B6940" s="988">
        <v>2.0250101E7</v>
      </c>
      <c r="C6940" s="988" t="s">
        <v>164</v>
      </c>
      <c r="D6940" s="988">
        <v>1.0</v>
      </c>
      <c r="E6940" s="988">
        <v>1.0</v>
      </c>
    </row>
    <row r="6941">
      <c r="A6941" s="988" t="s">
        <v>5708</v>
      </c>
      <c r="B6941" s="988">
        <v>2.0250101E7</v>
      </c>
      <c r="C6941" s="988" t="s">
        <v>5218</v>
      </c>
      <c r="D6941" s="988">
        <v>1.0</v>
      </c>
      <c r="E6941" s="988">
        <v>1.0</v>
      </c>
    </row>
    <row r="6942">
      <c r="A6942" s="988" t="s">
        <v>5708</v>
      </c>
      <c r="B6942" s="988">
        <v>2.0250102E7</v>
      </c>
      <c r="C6942" s="988" t="s">
        <v>5286</v>
      </c>
      <c r="D6942" s="988">
        <v>1.0</v>
      </c>
      <c r="E6942" s="988">
        <v>8.0</v>
      </c>
    </row>
    <row r="6943">
      <c r="A6943" s="988" t="s">
        <v>5708</v>
      </c>
      <c r="B6943" s="988">
        <v>2.0250102E7</v>
      </c>
      <c r="C6943" s="1063" t="s">
        <v>5284</v>
      </c>
      <c r="D6943" s="988">
        <v>1.0</v>
      </c>
      <c r="E6943" s="988">
        <v>1.0</v>
      </c>
    </row>
    <row r="6944">
      <c r="A6944" s="988" t="s">
        <v>5708</v>
      </c>
      <c r="B6944" s="988">
        <v>2.0250102E7</v>
      </c>
      <c r="C6944" s="1063" t="s">
        <v>5182</v>
      </c>
      <c r="D6944" s="988">
        <v>1.0</v>
      </c>
      <c r="E6944" s="988">
        <v>1.0</v>
      </c>
    </row>
    <row r="6945">
      <c r="A6945" s="988" t="s">
        <v>5708</v>
      </c>
      <c r="B6945" s="988">
        <v>2.0250102E7</v>
      </c>
      <c r="C6945" s="988" t="s">
        <v>5218</v>
      </c>
      <c r="D6945" s="988">
        <v>1.0</v>
      </c>
      <c r="E6945" s="988">
        <v>1.0</v>
      </c>
    </row>
    <row r="6946">
      <c r="A6946" s="988" t="s">
        <v>5708</v>
      </c>
      <c r="B6946" s="988">
        <v>2.0250104E7</v>
      </c>
      <c r="C6946" s="988" t="s">
        <v>164</v>
      </c>
      <c r="D6946" s="988">
        <v>1.0</v>
      </c>
      <c r="E6946" s="988">
        <v>1.0</v>
      </c>
    </row>
    <row r="6947">
      <c r="A6947" s="988" t="s">
        <v>5708</v>
      </c>
      <c r="B6947" s="988">
        <v>2.0250107E7</v>
      </c>
      <c r="C6947" s="988" t="s">
        <v>5286</v>
      </c>
      <c r="D6947" s="988">
        <v>1.0</v>
      </c>
      <c r="E6947" s="988">
        <v>7.0</v>
      </c>
    </row>
    <row r="6948">
      <c r="A6948" s="988" t="s">
        <v>5708</v>
      </c>
      <c r="B6948" s="988">
        <v>2.0250107E7</v>
      </c>
      <c r="C6948" s="988" t="s">
        <v>5194</v>
      </c>
      <c r="D6948" s="988">
        <v>1.0</v>
      </c>
      <c r="E6948" s="988">
        <v>1.0</v>
      </c>
    </row>
    <row r="6949">
      <c r="A6949" s="988" t="s">
        <v>5708</v>
      </c>
      <c r="B6949" s="988">
        <v>2.0250108E7</v>
      </c>
      <c r="C6949" s="988" t="s">
        <v>164</v>
      </c>
      <c r="D6949" s="988">
        <v>1.0</v>
      </c>
      <c r="E6949" s="988">
        <v>2.0</v>
      </c>
    </row>
    <row r="6950">
      <c r="A6950" s="988" t="s">
        <v>5708</v>
      </c>
      <c r="B6950" s="988">
        <v>2.0250108E7</v>
      </c>
      <c r="C6950" s="988" t="s">
        <v>5218</v>
      </c>
      <c r="D6950" s="988">
        <v>1.0</v>
      </c>
      <c r="E6950" s="988">
        <v>1.0</v>
      </c>
    </row>
    <row r="6951">
      <c r="A6951" s="988" t="s">
        <v>5708</v>
      </c>
      <c r="B6951" s="988">
        <v>2.0250109E7</v>
      </c>
      <c r="C6951" s="988" t="s">
        <v>164</v>
      </c>
      <c r="D6951" s="988">
        <v>1.0</v>
      </c>
      <c r="E6951" s="988">
        <v>1.0</v>
      </c>
    </row>
    <row r="6952">
      <c r="A6952" s="988" t="s">
        <v>5708</v>
      </c>
      <c r="B6952" s="988">
        <v>2.0250109E7</v>
      </c>
      <c r="C6952" s="1063" t="s">
        <v>5182</v>
      </c>
      <c r="D6952" s="988">
        <v>1.0</v>
      </c>
      <c r="E6952" s="988">
        <v>1.0</v>
      </c>
    </row>
    <row r="6953">
      <c r="A6953" s="988" t="s">
        <v>5708</v>
      </c>
      <c r="B6953" s="988">
        <v>2.025011E7</v>
      </c>
      <c r="C6953" s="988" t="s">
        <v>5286</v>
      </c>
      <c r="D6953" s="988">
        <v>1.0</v>
      </c>
      <c r="E6953" s="988">
        <v>5.0</v>
      </c>
    </row>
    <row r="6954">
      <c r="A6954" s="988" t="s">
        <v>5708</v>
      </c>
      <c r="B6954" s="988">
        <v>2.0250113E7</v>
      </c>
      <c r="C6954" s="988" t="s">
        <v>164</v>
      </c>
      <c r="D6954" s="988">
        <v>1.0</v>
      </c>
      <c r="E6954" s="988">
        <v>2.0</v>
      </c>
    </row>
    <row r="6955">
      <c r="A6955" s="988" t="s">
        <v>5708</v>
      </c>
      <c r="B6955" s="988">
        <v>2.0250115E7</v>
      </c>
      <c r="C6955" s="988" t="s">
        <v>5286</v>
      </c>
      <c r="D6955" s="988">
        <v>1.0</v>
      </c>
      <c r="E6955" s="988">
        <v>8.0</v>
      </c>
    </row>
    <row r="6956">
      <c r="A6956" s="988" t="s">
        <v>5708</v>
      </c>
      <c r="B6956" s="988">
        <v>2.0250115E7</v>
      </c>
      <c r="C6956" s="988" t="s">
        <v>164</v>
      </c>
      <c r="D6956" s="988">
        <v>1.0</v>
      </c>
      <c r="E6956" s="988">
        <v>1.0</v>
      </c>
    </row>
    <row r="6957">
      <c r="A6957" s="988" t="s">
        <v>5708</v>
      </c>
      <c r="B6957" s="988">
        <v>2.0250116E7</v>
      </c>
      <c r="C6957" s="988" t="s">
        <v>5286</v>
      </c>
      <c r="D6957" s="988">
        <v>1.0</v>
      </c>
      <c r="E6957" s="988">
        <v>8.0</v>
      </c>
    </row>
    <row r="6958">
      <c r="A6958" s="988" t="s">
        <v>5708</v>
      </c>
      <c r="B6958" s="988">
        <v>2.0250116E7</v>
      </c>
      <c r="C6958" s="1063" t="s">
        <v>5146</v>
      </c>
      <c r="D6958" s="988">
        <v>1.0</v>
      </c>
      <c r="E6958" s="988">
        <v>1.0</v>
      </c>
    </row>
    <row r="6959">
      <c r="A6959" s="988" t="s">
        <v>5708</v>
      </c>
      <c r="B6959" s="988">
        <v>2.0250117E7</v>
      </c>
      <c r="C6959" s="988" t="s">
        <v>5286</v>
      </c>
      <c r="D6959" s="988">
        <v>1.0</v>
      </c>
      <c r="E6959" s="988">
        <v>4.0</v>
      </c>
    </row>
    <row r="6960">
      <c r="A6960" s="988" t="s">
        <v>5708</v>
      </c>
      <c r="B6960" s="988">
        <v>2.0250117E7</v>
      </c>
      <c r="C6960" s="988" t="s">
        <v>164</v>
      </c>
      <c r="D6960" s="988">
        <v>1.0</v>
      </c>
      <c r="E6960" s="988">
        <v>2.0</v>
      </c>
    </row>
    <row r="6961">
      <c r="A6961" s="988" t="s">
        <v>5708</v>
      </c>
      <c r="B6961" s="988">
        <v>2.0250118E7</v>
      </c>
      <c r="C6961" s="988" t="s">
        <v>5286</v>
      </c>
      <c r="D6961" s="988">
        <v>1.0</v>
      </c>
      <c r="E6961" s="988">
        <v>2.0</v>
      </c>
    </row>
    <row r="6962">
      <c r="A6962" s="988" t="s">
        <v>5708</v>
      </c>
      <c r="B6962" s="988">
        <v>2.025012E7</v>
      </c>
      <c r="C6962" s="988" t="s">
        <v>5286</v>
      </c>
      <c r="D6962" s="988">
        <v>1.0</v>
      </c>
      <c r="E6962" s="988">
        <v>3.0</v>
      </c>
    </row>
    <row r="6963">
      <c r="A6963" s="988" t="s">
        <v>5708</v>
      </c>
      <c r="B6963" s="988">
        <v>2.025012E7</v>
      </c>
      <c r="C6963" s="988" t="s">
        <v>164</v>
      </c>
      <c r="D6963" s="988">
        <v>1.0</v>
      </c>
      <c r="E6963" s="988">
        <v>2.0</v>
      </c>
    </row>
    <row r="6964">
      <c r="A6964" s="988" t="s">
        <v>5708</v>
      </c>
      <c r="B6964" s="988">
        <v>2.025012E7</v>
      </c>
      <c r="C6964" s="988" t="s">
        <v>5218</v>
      </c>
      <c r="D6964" s="988">
        <v>1.0</v>
      </c>
      <c r="E6964" s="988">
        <v>1.0</v>
      </c>
    </row>
    <row r="6965">
      <c r="A6965" s="988" t="s">
        <v>5708</v>
      </c>
      <c r="B6965" s="988">
        <v>2.0250121E7</v>
      </c>
      <c r="C6965" s="988" t="s">
        <v>5286</v>
      </c>
      <c r="D6965" s="988">
        <v>1.0</v>
      </c>
      <c r="E6965" s="988">
        <v>12.0</v>
      </c>
    </row>
    <row r="6966">
      <c r="A6966" s="988" t="s">
        <v>5708</v>
      </c>
      <c r="B6966" s="988">
        <v>2.0250121E7</v>
      </c>
      <c r="C6966" s="988" t="s">
        <v>164</v>
      </c>
      <c r="D6966" s="988">
        <v>1.0</v>
      </c>
      <c r="E6966" s="988">
        <v>1.0</v>
      </c>
    </row>
    <row r="6967">
      <c r="A6967" s="988" t="s">
        <v>5708</v>
      </c>
      <c r="B6967" s="988">
        <v>2.0250121E7</v>
      </c>
      <c r="C6967" s="988" t="s">
        <v>5218</v>
      </c>
      <c r="D6967" s="988">
        <v>1.0</v>
      </c>
      <c r="E6967" s="988">
        <v>1.0</v>
      </c>
    </row>
    <row r="6968">
      <c r="A6968" s="988" t="s">
        <v>5708</v>
      </c>
      <c r="B6968" s="988">
        <v>2.0250122E7</v>
      </c>
      <c r="C6968" s="988" t="s">
        <v>5286</v>
      </c>
      <c r="D6968" s="988">
        <v>1.0</v>
      </c>
      <c r="E6968" s="988">
        <v>10.0</v>
      </c>
    </row>
    <row r="6969">
      <c r="A6969" s="988" t="s">
        <v>5708</v>
      </c>
      <c r="B6969" s="988">
        <v>2.0250123E7</v>
      </c>
      <c r="C6969" s="988" t="s">
        <v>5194</v>
      </c>
      <c r="D6969" s="988">
        <v>1.0</v>
      </c>
      <c r="E6969" s="988">
        <v>1.0</v>
      </c>
    </row>
    <row r="6970">
      <c r="A6970" s="988" t="s">
        <v>5708</v>
      </c>
      <c r="B6970" s="988">
        <v>2.0250123E7</v>
      </c>
      <c r="C6970" s="988" t="s">
        <v>164</v>
      </c>
      <c r="D6970" s="988">
        <v>1.0</v>
      </c>
      <c r="E6970" s="988">
        <v>2.0</v>
      </c>
    </row>
    <row r="6971">
      <c r="A6971" s="988" t="s">
        <v>5708</v>
      </c>
      <c r="B6971" s="988">
        <v>2.0250123E7</v>
      </c>
      <c r="C6971" s="988" t="s">
        <v>5218</v>
      </c>
      <c r="D6971" s="988">
        <v>1.0</v>
      </c>
      <c r="E6971" s="988">
        <v>1.0</v>
      </c>
    </row>
    <row r="6972">
      <c r="A6972" s="988" t="s">
        <v>5708</v>
      </c>
      <c r="B6972" s="988">
        <v>2.0250125E7</v>
      </c>
      <c r="C6972" s="988" t="s">
        <v>164</v>
      </c>
      <c r="D6972" s="988">
        <v>1.0</v>
      </c>
      <c r="E6972" s="988">
        <v>2.0</v>
      </c>
    </row>
    <row r="6973">
      <c r="A6973" s="988" t="s">
        <v>5708</v>
      </c>
      <c r="B6973" s="988">
        <v>2.0250126E7</v>
      </c>
      <c r="C6973" s="988" t="s">
        <v>5286</v>
      </c>
      <c r="D6973" s="988">
        <v>1.0</v>
      </c>
      <c r="E6973" s="988">
        <v>6.0</v>
      </c>
    </row>
    <row r="6974">
      <c r="A6974" s="988" t="s">
        <v>5708</v>
      </c>
      <c r="B6974" s="988">
        <v>2.0250126E7</v>
      </c>
      <c r="C6974" s="1063" t="s">
        <v>5216</v>
      </c>
      <c r="D6974" s="988">
        <v>1.0</v>
      </c>
      <c r="E6974" s="988">
        <v>1.0</v>
      </c>
    </row>
    <row r="6975">
      <c r="A6975" s="988" t="s">
        <v>5708</v>
      </c>
      <c r="B6975" s="988">
        <v>2.0250127E7</v>
      </c>
      <c r="C6975" s="1063" t="s">
        <v>5380</v>
      </c>
      <c r="D6975" s="988">
        <v>1.0</v>
      </c>
      <c r="E6975" s="988">
        <v>1.0</v>
      </c>
    </row>
    <row r="6976">
      <c r="A6976" s="988" t="s">
        <v>5708</v>
      </c>
      <c r="B6976" s="988">
        <v>2.0250128E7</v>
      </c>
      <c r="C6976" s="1063" t="s">
        <v>5216</v>
      </c>
      <c r="D6976" s="988">
        <v>1.0</v>
      </c>
      <c r="E6976" s="988">
        <v>1.0</v>
      </c>
    </row>
    <row r="6977">
      <c r="A6977" s="988" t="s">
        <v>5708</v>
      </c>
      <c r="B6977" s="988">
        <v>2.0250131E7</v>
      </c>
      <c r="C6977" s="988" t="s">
        <v>164</v>
      </c>
      <c r="D6977" s="988">
        <v>1.0</v>
      </c>
      <c r="E6977" s="988">
        <v>1.0</v>
      </c>
    </row>
    <row r="6978">
      <c r="A6978" s="988" t="s">
        <v>5708</v>
      </c>
      <c r="B6978" s="988">
        <v>2.0250201E7</v>
      </c>
      <c r="C6978" s="988" t="s">
        <v>5286</v>
      </c>
      <c r="D6978" s="988">
        <v>1.0</v>
      </c>
      <c r="E6978" s="988">
        <v>3.0</v>
      </c>
    </row>
    <row r="6979">
      <c r="A6979" s="988" t="s">
        <v>5708</v>
      </c>
      <c r="B6979" s="988">
        <v>2.0250201E7</v>
      </c>
      <c r="C6979" s="988" t="s">
        <v>164</v>
      </c>
      <c r="D6979" s="988">
        <v>1.0</v>
      </c>
      <c r="E6979" s="988">
        <v>1.0</v>
      </c>
    </row>
    <row r="6980">
      <c r="A6980" s="988" t="s">
        <v>5708</v>
      </c>
      <c r="B6980" s="988">
        <v>2.0250202E7</v>
      </c>
      <c r="C6980" s="988" t="s">
        <v>5286</v>
      </c>
      <c r="D6980" s="988">
        <v>1.0</v>
      </c>
      <c r="E6980" s="988">
        <v>8.0</v>
      </c>
    </row>
    <row r="6981">
      <c r="A6981" s="988" t="s">
        <v>5708</v>
      </c>
      <c r="B6981" s="988">
        <v>2.0250202E7</v>
      </c>
      <c r="C6981" s="1063" t="s">
        <v>5216</v>
      </c>
      <c r="D6981" s="988">
        <v>1.0</v>
      </c>
      <c r="E6981" s="988">
        <v>1.0</v>
      </c>
    </row>
    <row r="6982">
      <c r="A6982" s="988" t="s">
        <v>5708</v>
      </c>
      <c r="B6982" s="988">
        <v>2.0250203E7</v>
      </c>
      <c r="C6982" s="988" t="s">
        <v>5194</v>
      </c>
      <c r="D6982" s="988">
        <v>1.0</v>
      </c>
      <c r="E6982" s="988">
        <v>1.0</v>
      </c>
    </row>
    <row r="6983">
      <c r="A6983" s="988" t="s">
        <v>5708</v>
      </c>
      <c r="B6983" s="988">
        <v>2.0250203E7</v>
      </c>
      <c r="C6983" s="988" t="s">
        <v>164</v>
      </c>
      <c r="D6983" s="988">
        <v>1.0</v>
      </c>
      <c r="E6983" s="988">
        <v>3.0</v>
      </c>
    </row>
    <row r="6984">
      <c r="A6984" s="988" t="s">
        <v>5708</v>
      </c>
      <c r="B6984" s="988">
        <v>2.0250204E7</v>
      </c>
      <c r="C6984" s="988" t="s">
        <v>164</v>
      </c>
      <c r="D6984" s="988">
        <v>1.0</v>
      </c>
      <c r="E6984" s="988">
        <v>2.0</v>
      </c>
    </row>
    <row r="6985">
      <c r="A6985" s="988" t="s">
        <v>5708</v>
      </c>
      <c r="B6985" s="988">
        <v>2.0250205E7</v>
      </c>
      <c r="C6985" s="1063" t="s">
        <v>5137</v>
      </c>
      <c r="D6985" s="988">
        <v>1.0</v>
      </c>
      <c r="E6985" s="988">
        <v>1.0</v>
      </c>
    </row>
    <row r="6986">
      <c r="A6986" s="988" t="s">
        <v>5708</v>
      </c>
      <c r="B6986" s="988">
        <v>2.0250205E7</v>
      </c>
      <c r="C6986" s="988" t="s">
        <v>164</v>
      </c>
      <c r="D6986" s="988">
        <v>1.0</v>
      </c>
      <c r="E6986" s="988">
        <v>2.0</v>
      </c>
    </row>
    <row r="6987">
      <c r="A6987" s="988" t="s">
        <v>5708</v>
      </c>
      <c r="B6987" s="988">
        <v>2.0250205E7</v>
      </c>
      <c r="C6987" s="988" t="s">
        <v>5218</v>
      </c>
      <c r="D6987" s="988">
        <v>1.0</v>
      </c>
      <c r="E6987" s="988">
        <v>1.0</v>
      </c>
    </row>
    <row r="6988">
      <c r="A6988" s="988" t="s">
        <v>5708</v>
      </c>
      <c r="B6988" s="988">
        <v>2.0250206E7</v>
      </c>
      <c r="C6988" s="988" t="s">
        <v>5286</v>
      </c>
      <c r="D6988" s="988">
        <v>1.0</v>
      </c>
      <c r="E6988" s="988">
        <v>13.0</v>
      </c>
    </row>
    <row r="6989">
      <c r="A6989" s="988" t="s">
        <v>5708</v>
      </c>
      <c r="B6989" s="988">
        <v>2.0250206E7</v>
      </c>
      <c r="C6989" s="988" t="s">
        <v>5218</v>
      </c>
      <c r="D6989" s="988">
        <v>1.0</v>
      </c>
      <c r="E6989" s="988">
        <v>1.0</v>
      </c>
    </row>
    <row r="6990">
      <c r="A6990" s="988" t="s">
        <v>5708</v>
      </c>
      <c r="B6990" s="988">
        <v>2.0250207E7</v>
      </c>
      <c r="C6990" s="988" t="s">
        <v>5286</v>
      </c>
      <c r="D6990" s="988">
        <v>1.0</v>
      </c>
      <c r="E6990" s="988">
        <v>5.0</v>
      </c>
    </row>
    <row r="6991">
      <c r="A6991" s="988" t="s">
        <v>5708</v>
      </c>
      <c r="B6991" s="988">
        <v>2.0250207E7</v>
      </c>
      <c r="C6991" s="988" t="s">
        <v>164</v>
      </c>
      <c r="D6991" s="988">
        <v>1.0</v>
      </c>
      <c r="E6991" s="988">
        <v>1.0</v>
      </c>
    </row>
    <row r="6992">
      <c r="A6992" s="988" t="s">
        <v>5708</v>
      </c>
      <c r="B6992" s="988">
        <v>2.0250207E7</v>
      </c>
      <c r="C6992" s="1063" t="s">
        <v>5216</v>
      </c>
      <c r="D6992" s="988">
        <v>1.0</v>
      </c>
      <c r="E6992" s="988">
        <v>2.0</v>
      </c>
    </row>
    <row r="6993">
      <c r="A6993" s="988" t="s">
        <v>5708</v>
      </c>
      <c r="B6993" s="988">
        <v>2.0250208E7</v>
      </c>
      <c r="C6993" s="988" t="s">
        <v>5286</v>
      </c>
      <c r="D6993" s="988">
        <v>1.0</v>
      </c>
      <c r="E6993" s="988">
        <v>4.0</v>
      </c>
    </row>
    <row r="6994">
      <c r="A6994" s="988" t="s">
        <v>5708</v>
      </c>
      <c r="B6994" s="988">
        <v>2.0250209E7</v>
      </c>
      <c r="C6994" s="1063" t="s">
        <v>5216</v>
      </c>
      <c r="D6994" s="988">
        <v>1.0</v>
      </c>
      <c r="E6994" s="988">
        <v>1.0</v>
      </c>
    </row>
    <row r="6995">
      <c r="A6995" s="988" t="s">
        <v>5708</v>
      </c>
      <c r="B6995" s="988">
        <v>2.025021E7</v>
      </c>
      <c r="C6995" s="988" t="s">
        <v>164</v>
      </c>
      <c r="D6995" s="988">
        <v>1.0</v>
      </c>
      <c r="E6995" s="988">
        <v>1.0</v>
      </c>
    </row>
    <row r="6996">
      <c r="A6996" s="988" t="s">
        <v>5708</v>
      </c>
      <c r="B6996" s="988">
        <v>2.0250211E7</v>
      </c>
      <c r="C6996" s="988" t="s">
        <v>5286</v>
      </c>
      <c r="D6996" s="988">
        <v>1.0</v>
      </c>
      <c r="E6996" s="988">
        <v>9.0</v>
      </c>
    </row>
    <row r="6997">
      <c r="A6997" s="988" t="s">
        <v>5708</v>
      </c>
      <c r="B6997" s="988">
        <v>2.0250211E7</v>
      </c>
      <c r="C6997" s="988" t="s">
        <v>164</v>
      </c>
      <c r="D6997" s="988">
        <v>1.0</v>
      </c>
      <c r="E6997" s="988">
        <v>1.0</v>
      </c>
    </row>
    <row r="6998">
      <c r="A6998" s="988" t="s">
        <v>5708</v>
      </c>
      <c r="B6998" s="988">
        <v>2.0250212E7</v>
      </c>
      <c r="C6998" s="988" t="s">
        <v>5286</v>
      </c>
      <c r="D6998" s="988">
        <v>1.0</v>
      </c>
      <c r="E6998" s="988">
        <v>12.0</v>
      </c>
    </row>
    <row r="6999">
      <c r="A6999" s="988" t="s">
        <v>5708</v>
      </c>
      <c r="B6999" s="988">
        <v>2.0250212E7</v>
      </c>
      <c r="C6999" s="988" t="s">
        <v>5218</v>
      </c>
      <c r="D6999" s="988">
        <v>1.0</v>
      </c>
      <c r="E6999" s="988">
        <v>1.0</v>
      </c>
    </row>
    <row r="7000">
      <c r="A7000" s="988" t="s">
        <v>5708</v>
      </c>
      <c r="B7000" s="988">
        <v>2.0250214E7</v>
      </c>
      <c r="C7000" s="988" t="s">
        <v>164</v>
      </c>
      <c r="D7000" s="988">
        <v>1.0</v>
      </c>
      <c r="E7000" s="988">
        <v>1.0</v>
      </c>
    </row>
    <row r="7001">
      <c r="A7001" s="988" t="s">
        <v>5708</v>
      </c>
      <c r="B7001" s="988">
        <v>2.0250215E7</v>
      </c>
      <c r="C7001" s="988" t="s">
        <v>5286</v>
      </c>
      <c r="D7001" s="988">
        <v>1.0</v>
      </c>
      <c r="E7001" s="988">
        <v>4.0</v>
      </c>
    </row>
    <row r="7002">
      <c r="A7002" s="988" t="s">
        <v>5708</v>
      </c>
      <c r="B7002" s="988">
        <v>2.0250217E7</v>
      </c>
      <c r="C7002" s="988" t="s">
        <v>164</v>
      </c>
      <c r="D7002" s="988">
        <v>1.0</v>
      </c>
      <c r="E7002" s="988">
        <v>3.0</v>
      </c>
    </row>
    <row r="7003">
      <c r="A7003" s="988" t="s">
        <v>5708</v>
      </c>
      <c r="B7003" s="988">
        <v>2.0250218E7</v>
      </c>
      <c r="C7003" s="988" t="s">
        <v>5194</v>
      </c>
      <c r="D7003" s="988">
        <v>1.0</v>
      </c>
      <c r="E7003" s="988">
        <v>1.0</v>
      </c>
    </row>
    <row r="7004">
      <c r="A7004" s="988" t="s">
        <v>5708</v>
      </c>
      <c r="B7004" s="988">
        <v>2.0250218E7</v>
      </c>
      <c r="C7004" s="988" t="s">
        <v>5218</v>
      </c>
      <c r="D7004" s="988">
        <v>1.0</v>
      </c>
      <c r="E7004" s="988">
        <v>1.0</v>
      </c>
    </row>
    <row r="7005">
      <c r="A7005" s="988" t="s">
        <v>5708</v>
      </c>
      <c r="B7005" s="988">
        <v>2.0250219E7</v>
      </c>
      <c r="C7005" s="988" t="s">
        <v>5286</v>
      </c>
      <c r="D7005" s="988">
        <v>1.0</v>
      </c>
      <c r="E7005" s="988">
        <v>15.0</v>
      </c>
    </row>
    <row r="7006">
      <c r="A7006" s="988" t="s">
        <v>5708</v>
      </c>
      <c r="B7006" s="988">
        <v>2.025022E7</v>
      </c>
      <c r="C7006" s="988" t="s">
        <v>5286</v>
      </c>
      <c r="D7006" s="988">
        <v>1.0</v>
      </c>
      <c r="E7006" s="988">
        <v>15.0</v>
      </c>
    </row>
    <row r="7007">
      <c r="A7007" s="988" t="s">
        <v>5708</v>
      </c>
      <c r="B7007" s="988">
        <v>2.0250226E7</v>
      </c>
      <c r="C7007" s="988" t="s">
        <v>5286</v>
      </c>
      <c r="D7007" s="988">
        <v>1.0</v>
      </c>
      <c r="E7007" s="988">
        <v>5.0</v>
      </c>
    </row>
    <row r="7008">
      <c r="A7008" s="988" t="s">
        <v>5708</v>
      </c>
      <c r="B7008" s="988">
        <v>2.0250228E7</v>
      </c>
      <c r="C7008" s="988" t="s">
        <v>5286</v>
      </c>
      <c r="D7008" s="988">
        <v>1.0</v>
      </c>
      <c r="E7008" s="988">
        <v>8.0</v>
      </c>
    </row>
    <row r="7009">
      <c r="A7009" s="988" t="s">
        <v>5708</v>
      </c>
      <c r="B7009" s="988">
        <v>2.0250228E7</v>
      </c>
      <c r="C7009" s="988" t="s">
        <v>164</v>
      </c>
      <c r="D7009" s="988">
        <v>1.0</v>
      </c>
      <c r="E7009" s="988">
        <v>1.0</v>
      </c>
    </row>
    <row r="7010">
      <c r="A7010" s="988" t="s">
        <v>5708</v>
      </c>
      <c r="B7010" s="988">
        <v>2.0250228E7</v>
      </c>
      <c r="C7010" s="1063" t="s">
        <v>5284</v>
      </c>
      <c r="D7010" s="988">
        <v>1.0</v>
      </c>
      <c r="E7010" s="988">
        <v>1.0</v>
      </c>
    </row>
    <row r="7011">
      <c r="A7011" s="988" t="s">
        <v>5708</v>
      </c>
      <c r="B7011" s="988">
        <v>2.0250301E7</v>
      </c>
      <c r="C7011" s="988" t="s">
        <v>5286</v>
      </c>
      <c r="D7011" s="988">
        <v>1.0</v>
      </c>
      <c r="E7011" s="988">
        <v>4.0</v>
      </c>
    </row>
    <row r="7012">
      <c r="A7012" s="988" t="s">
        <v>5708</v>
      </c>
      <c r="B7012" s="988">
        <v>2.0250302E7</v>
      </c>
      <c r="C7012" s="988" t="s">
        <v>5286</v>
      </c>
      <c r="D7012" s="988">
        <v>1.0</v>
      </c>
      <c r="E7012" s="988">
        <v>3.0</v>
      </c>
    </row>
    <row r="7013">
      <c r="A7013" s="988" t="s">
        <v>5708</v>
      </c>
      <c r="B7013" s="988">
        <v>2.0250302E7</v>
      </c>
      <c r="C7013" s="1063" t="s">
        <v>5137</v>
      </c>
      <c r="D7013" s="988">
        <v>1.0</v>
      </c>
      <c r="E7013" s="988">
        <v>1.0</v>
      </c>
    </row>
    <row r="7014">
      <c r="A7014" s="988" t="s">
        <v>5708</v>
      </c>
      <c r="B7014" s="988">
        <v>2.0250302E7</v>
      </c>
      <c r="C7014" s="988" t="s">
        <v>164</v>
      </c>
      <c r="D7014" s="988">
        <v>1.0</v>
      </c>
      <c r="E7014" s="988">
        <v>2.0</v>
      </c>
    </row>
    <row r="7015">
      <c r="A7015" s="988" t="s">
        <v>5708</v>
      </c>
      <c r="B7015" s="988">
        <v>2.0250302E7</v>
      </c>
      <c r="C7015" s="988" t="s">
        <v>5218</v>
      </c>
      <c r="D7015" s="988">
        <v>1.0</v>
      </c>
      <c r="E7015" s="988">
        <v>1.0</v>
      </c>
    </row>
    <row r="7016">
      <c r="A7016" s="988" t="s">
        <v>5708</v>
      </c>
      <c r="B7016" s="988">
        <v>2.0250303E7</v>
      </c>
      <c r="C7016" s="988" t="s">
        <v>164</v>
      </c>
      <c r="D7016" s="988">
        <v>1.0</v>
      </c>
      <c r="E7016" s="988">
        <v>2.0</v>
      </c>
    </row>
    <row r="7017">
      <c r="A7017" s="988" t="s">
        <v>5708</v>
      </c>
      <c r="B7017" s="988">
        <v>2.0250304E7</v>
      </c>
      <c r="C7017" s="988" t="s">
        <v>5286</v>
      </c>
      <c r="D7017" s="988">
        <v>1.0</v>
      </c>
      <c r="E7017" s="988">
        <v>11.0</v>
      </c>
    </row>
    <row r="7018">
      <c r="A7018" s="988" t="s">
        <v>5708</v>
      </c>
      <c r="B7018" s="988">
        <v>2.0250305E7</v>
      </c>
      <c r="C7018" s="988" t="s">
        <v>5286</v>
      </c>
      <c r="D7018" s="988">
        <v>1.0</v>
      </c>
      <c r="E7018" s="988">
        <v>7.0</v>
      </c>
    </row>
    <row r="7019">
      <c r="A7019" s="988" t="s">
        <v>5708</v>
      </c>
      <c r="B7019" s="988">
        <v>2.0250305E7</v>
      </c>
      <c r="C7019" s="988" t="s">
        <v>164</v>
      </c>
      <c r="D7019" s="988">
        <v>1.0</v>
      </c>
      <c r="E7019" s="988">
        <v>2.0</v>
      </c>
    </row>
    <row r="7020">
      <c r="A7020" s="988" t="s">
        <v>5708</v>
      </c>
      <c r="B7020" s="988">
        <v>2.0250306E7</v>
      </c>
      <c r="C7020" s="1063" t="s">
        <v>5182</v>
      </c>
      <c r="D7020" s="988">
        <v>1.0</v>
      </c>
      <c r="E7020" s="988">
        <v>1.0</v>
      </c>
    </row>
    <row r="7021">
      <c r="A7021" s="988" t="s">
        <v>5708</v>
      </c>
      <c r="B7021" s="988">
        <v>2.0250307E7</v>
      </c>
      <c r="C7021" s="988" t="s">
        <v>164</v>
      </c>
      <c r="D7021" s="988">
        <v>1.0</v>
      </c>
      <c r="E7021" s="988">
        <v>2.0</v>
      </c>
    </row>
    <row r="7022">
      <c r="A7022" s="988" t="s">
        <v>5708</v>
      </c>
      <c r="B7022" s="988">
        <v>2.0250309E7</v>
      </c>
      <c r="C7022" s="988" t="s">
        <v>5286</v>
      </c>
      <c r="D7022" s="988">
        <v>1.0</v>
      </c>
      <c r="E7022" s="988">
        <v>1.0</v>
      </c>
    </row>
    <row r="7023">
      <c r="A7023" s="988" t="s">
        <v>5708</v>
      </c>
      <c r="B7023" s="988">
        <v>2.0250309E7</v>
      </c>
      <c r="C7023" s="1063" t="s">
        <v>5189</v>
      </c>
      <c r="D7023" s="988">
        <v>1.0</v>
      </c>
      <c r="E7023" s="988">
        <v>1.0</v>
      </c>
    </row>
    <row r="7024">
      <c r="A7024" s="988" t="s">
        <v>5708</v>
      </c>
      <c r="B7024" s="988">
        <v>2.0250313E7</v>
      </c>
      <c r="C7024" s="988" t="s">
        <v>5286</v>
      </c>
      <c r="D7024" s="988">
        <v>1.0</v>
      </c>
      <c r="E7024" s="988">
        <v>10.0</v>
      </c>
    </row>
    <row r="7025">
      <c r="A7025" s="988" t="s">
        <v>5708</v>
      </c>
      <c r="B7025" s="988">
        <v>2.0250313E7</v>
      </c>
      <c r="C7025" s="1063" t="s">
        <v>5137</v>
      </c>
      <c r="D7025" s="988">
        <v>1.0</v>
      </c>
      <c r="E7025" s="988">
        <v>1.0</v>
      </c>
    </row>
    <row r="7026">
      <c r="A7026" s="988" t="s">
        <v>5708</v>
      </c>
      <c r="B7026" s="988">
        <v>2.0250313E7</v>
      </c>
      <c r="C7026" s="988" t="s">
        <v>164</v>
      </c>
      <c r="D7026" s="988">
        <v>1.0</v>
      </c>
      <c r="E7026" s="988">
        <v>1.0</v>
      </c>
    </row>
    <row r="7027">
      <c r="A7027" s="988" t="s">
        <v>5708</v>
      </c>
      <c r="B7027" s="988">
        <v>2.0250315E7</v>
      </c>
      <c r="C7027" s="988" t="s">
        <v>5286</v>
      </c>
      <c r="D7027" s="988">
        <v>1.0</v>
      </c>
      <c r="E7027" s="988">
        <v>8.0</v>
      </c>
    </row>
    <row r="7028">
      <c r="A7028" s="988" t="s">
        <v>5708</v>
      </c>
      <c r="B7028" s="988">
        <v>2.0250315E7</v>
      </c>
      <c r="C7028" s="988" t="s">
        <v>164</v>
      </c>
      <c r="D7028" s="988">
        <v>1.0</v>
      </c>
      <c r="E7028" s="988">
        <v>1.0</v>
      </c>
    </row>
    <row r="7029">
      <c r="A7029" s="988" t="s">
        <v>5708</v>
      </c>
      <c r="B7029" s="988">
        <v>2.0250316E7</v>
      </c>
      <c r="C7029" s="988" t="s">
        <v>164</v>
      </c>
      <c r="D7029" s="988">
        <v>1.0</v>
      </c>
      <c r="E7029" s="988">
        <v>2.0</v>
      </c>
    </row>
    <row r="7030">
      <c r="A7030" s="988" t="s">
        <v>5708</v>
      </c>
      <c r="B7030" s="988">
        <v>2.0250317E7</v>
      </c>
      <c r="C7030" s="988" t="s">
        <v>164</v>
      </c>
      <c r="D7030" s="988">
        <v>1.0</v>
      </c>
      <c r="E7030" s="988">
        <v>1.0</v>
      </c>
    </row>
    <row r="7031">
      <c r="A7031" s="988" t="s">
        <v>5708</v>
      </c>
      <c r="B7031" s="988">
        <v>2.0250317E7</v>
      </c>
      <c r="C7031" s="1063" t="s">
        <v>5603</v>
      </c>
      <c r="D7031" s="988">
        <v>1.0</v>
      </c>
      <c r="E7031" s="988">
        <v>1.0</v>
      </c>
    </row>
    <row r="7032">
      <c r="A7032" s="988" t="s">
        <v>5708</v>
      </c>
      <c r="B7032" s="988">
        <v>2.0250319E7</v>
      </c>
      <c r="C7032" s="988" t="s">
        <v>164</v>
      </c>
      <c r="D7032" s="988">
        <v>1.0</v>
      </c>
      <c r="E7032" s="988">
        <v>1.0</v>
      </c>
    </row>
    <row r="7033">
      <c r="A7033" s="988" t="s">
        <v>5708</v>
      </c>
      <c r="B7033" s="988">
        <v>2.025032E7</v>
      </c>
      <c r="C7033" s="988" t="s">
        <v>164</v>
      </c>
      <c r="D7033" s="988">
        <v>1.0</v>
      </c>
      <c r="E7033" s="988">
        <v>1.0</v>
      </c>
    </row>
    <row r="7034">
      <c r="A7034" s="988" t="s">
        <v>5708</v>
      </c>
      <c r="B7034" s="988">
        <v>2.0250322E7</v>
      </c>
      <c r="C7034" s="988" t="s">
        <v>5286</v>
      </c>
      <c r="D7034" s="988">
        <v>1.0</v>
      </c>
      <c r="E7034" s="988">
        <v>7.0</v>
      </c>
    </row>
    <row r="7035">
      <c r="A7035" s="988" t="s">
        <v>5708</v>
      </c>
      <c r="B7035" s="988">
        <v>2.0250323E7</v>
      </c>
      <c r="C7035" s="988" t="s">
        <v>5286</v>
      </c>
      <c r="D7035" s="988">
        <v>1.0</v>
      </c>
      <c r="E7035" s="988">
        <v>1.0</v>
      </c>
    </row>
    <row r="7036">
      <c r="A7036" s="988" t="s">
        <v>5708</v>
      </c>
      <c r="B7036" s="988">
        <v>2.0250324E7</v>
      </c>
      <c r="C7036" s="1063" t="s">
        <v>5137</v>
      </c>
      <c r="D7036" s="988">
        <v>1.0</v>
      </c>
      <c r="E7036" s="988">
        <v>1.0</v>
      </c>
    </row>
    <row r="7037">
      <c r="A7037" s="988" t="s">
        <v>5708</v>
      </c>
      <c r="B7037" s="988">
        <v>2.0250324E7</v>
      </c>
      <c r="C7037" s="988" t="s">
        <v>164</v>
      </c>
      <c r="D7037" s="988">
        <v>1.0</v>
      </c>
      <c r="E7037" s="988">
        <v>1.0</v>
      </c>
    </row>
    <row r="7038">
      <c r="A7038" s="988" t="s">
        <v>5708</v>
      </c>
      <c r="B7038" s="988">
        <v>2.0250324E7</v>
      </c>
      <c r="C7038" s="1063" t="s">
        <v>5216</v>
      </c>
      <c r="D7038" s="988">
        <v>1.0</v>
      </c>
      <c r="E7038" s="988">
        <v>1.0</v>
      </c>
    </row>
    <row r="7039">
      <c r="A7039" s="988" t="s">
        <v>5708</v>
      </c>
      <c r="B7039" s="988">
        <v>2.0250325E7</v>
      </c>
      <c r="C7039" s="988" t="s">
        <v>164</v>
      </c>
      <c r="D7039" s="988">
        <v>1.0</v>
      </c>
      <c r="E7039" s="988">
        <v>1.0</v>
      </c>
    </row>
    <row r="7040">
      <c r="A7040" s="988" t="s">
        <v>5708</v>
      </c>
      <c r="B7040" s="988">
        <v>2.0250326E7</v>
      </c>
      <c r="C7040" s="988" t="s">
        <v>5286</v>
      </c>
      <c r="D7040" s="988">
        <v>1.0</v>
      </c>
      <c r="E7040" s="988">
        <v>11.0</v>
      </c>
    </row>
    <row r="7041">
      <c r="A7041" s="988" t="s">
        <v>5708</v>
      </c>
      <c r="B7041" s="988">
        <v>2.0250327E7</v>
      </c>
      <c r="C7041" s="988" t="s">
        <v>5286</v>
      </c>
      <c r="D7041" s="988">
        <v>1.0</v>
      </c>
      <c r="E7041" s="988">
        <v>8.0</v>
      </c>
    </row>
    <row r="7042">
      <c r="A7042" s="988" t="s">
        <v>5708</v>
      </c>
      <c r="B7042" s="988">
        <v>2.0250327E7</v>
      </c>
      <c r="C7042" s="988" t="s">
        <v>164</v>
      </c>
      <c r="D7042" s="988">
        <v>1.0</v>
      </c>
      <c r="E7042" s="988">
        <v>2.0</v>
      </c>
    </row>
    <row r="7043">
      <c r="A7043" s="988" t="s">
        <v>5708</v>
      </c>
      <c r="B7043" s="988">
        <v>2.0250327E7</v>
      </c>
      <c r="C7043" s="1063" t="s">
        <v>5166</v>
      </c>
      <c r="D7043" s="988">
        <v>1.0</v>
      </c>
      <c r="E7043" s="988">
        <v>1.0</v>
      </c>
    </row>
    <row r="7044">
      <c r="A7044" s="988" t="s">
        <v>5708</v>
      </c>
      <c r="B7044" s="988">
        <v>2.0250328E7</v>
      </c>
      <c r="C7044" s="988" t="s">
        <v>164</v>
      </c>
      <c r="D7044" s="988">
        <v>1.0</v>
      </c>
      <c r="E7044" s="988">
        <v>1.0</v>
      </c>
    </row>
    <row r="7045">
      <c r="A7045" s="988" t="s">
        <v>5708</v>
      </c>
      <c r="B7045" s="988">
        <v>2.0250328E7</v>
      </c>
      <c r="C7045" s="988" t="s">
        <v>5218</v>
      </c>
      <c r="D7045" s="988">
        <v>1.0</v>
      </c>
      <c r="E7045" s="988">
        <v>1.0</v>
      </c>
    </row>
    <row r="7046">
      <c r="A7046" s="988" t="s">
        <v>5708</v>
      </c>
      <c r="B7046" s="988">
        <v>2.0250329E7</v>
      </c>
      <c r="C7046" s="988" t="s">
        <v>5286</v>
      </c>
      <c r="D7046" s="988">
        <v>1.0</v>
      </c>
      <c r="E7046" s="988">
        <v>1.0</v>
      </c>
    </row>
    <row r="7047">
      <c r="A7047" s="988" t="s">
        <v>5708</v>
      </c>
      <c r="B7047" s="988">
        <v>2.0250329E7</v>
      </c>
      <c r="C7047" s="988" t="s">
        <v>164</v>
      </c>
      <c r="D7047" s="988">
        <v>1.0</v>
      </c>
      <c r="E7047" s="988">
        <v>1.0</v>
      </c>
    </row>
    <row r="7048">
      <c r="A7048" s="988" t="s">
        <v>5708</v>
      </c>
      <c r="B7048" s="988">
        <v>2.025033E7</v>
      </c>
      <c r="C7048" s="988" t="s">
        <v>5286</v>
      </c>
      <c r="D7048" s="988">
        <v>1.0</v>
      </c>
      <c r="E7048" s="988">
        <v>2.0</v>
      </c>
    </row>
    <row r="7049">
      <c r="A7049" s="988" t="s">
        <v>5708</v>
      </c>
      <c r="B7049" s="988">
        <v>2.025033E7</v>
      </c>
      <c r="C7049" s="988" t="s">
        <v>5194</v>
      </c>
      <c r="D7049" s="988">
        <v>1.0</v>
      </c>
      <c r="E7049" s="988">
        <v>1.0</v>
      </c>
    </row>
    <row r="7050">
      <c r="A7050" s="988" t="s">
        <v>5708</v>
      </c>
      <c r="B7050" s="988">
        <v>2.025033E7</v>
      </c>
      <c r="C7050" s="988" t="s">
        <v>5218</v>
      </c>
      <c r="D7050" s="988">
        <v>1.0</v>
      </c>
      <c r="E7050" s="988">
        <v>1.0</v>
      </c>
    </row>
    <row r="7051">
      <c r="A7051" s="988" t="s">
        <v>5708</v>
      </c>
      <c r="B7051" s="988">
        <v>2.0250401E7</v>
      </c>
      <c r="C7051" s="988" t="s">
        <v>5286</v>
      </c>
      <c r="D7051" s="988">
        <v>1.0</v>
      </c>
      <c r="E7051" s="988">
        <v>6.0</v>
      </c>
    </row>
    <row r="7052">
      <c r="A7052" s="988" t="s">
        <v>5708</v>
      </c>
      <c r="B7052" s="988">
        <v>2.0250401E7</v>
      </c>
      <c r="C7052" s="988" t="s">
        <v>164</v>
      </c>
      <c r="D7052" s="988">
        <v>1.0</v>
      </c>
      <c r="E7052" s="988">
        <v>1.0</v>
      </c>
    </row>
    <row r="7053">
      <c r="A7053" s="988" t="s">
        <v>5708</v>
      </c>
      <c r="B7053" s="988">
        <v>2.0250401E7</v>
      </c>
      <c r="C7053" s="1063" t="s">
        <v>5606</v>
      </c>
      <c r="D7053" s="988">
        <v>1.0</v>
      </c>
      <c r="E7053" s="988">
        <v>1.0</v>
      </c>
    </row>
    <row r="7054">
      <c r="A7054" s="988" t="s">
        <v>5708</v>
      </c>
      <c r="B7054" s="988">
        <v>2.0250402E7</v>
      </c>
      <c r="C7054" s="988" t="s">
        <v>5286</v>
      </c>
      <c r="D7054" s="988">
        <v>1.0</v>
      </c>
      <c r="E7054" s="988">
        <v>4.0</v>
      </c>
    </row>
    <row r="7055">
      <c r="A7055" s="988" t="s">
        <v>5708</v>
      </c>
      <c r="B7055" s="988">
        <v>2.0250402E7</v>
      </c>
      <c r="C7055" s="1063" t="s">
        <v>5137</v>
      </c>
      <c r="D7055" s="988">
        <v>1.0</v>
      </c>
      <c r="E7055" s="988">
        <v>1.0</v>
      </c>
    </row>
    <row r="7056">
      <c r="A7056" s="988" t="s">
        <v>5708</v>
      </c>
      <c r="B7056" s="988">
        <v>2.0250402E7</v>
      </c>
      <c r="C7056" s="988" t="s">
        <v>5218</v>
      </c>
      <c r="D7056" s="988">
        <v>1.0</v>
      </c>
      <c r="E7056" s="988">
        <v>1.0</v>
      </c>
    </row>
    <row r="7057">
      <c r="A7057" s="988" t="s">
        <v>5708</v>
      </c>
      <c r="B7057" s="988">
        <v>2.0250403E7</v>
      </c>
      <c r="C7057" s="1063" t="s">
        <v>5216</v>
      </c>
      <c r="D7057" s="988">
        <v>1.0</v>
      </c>
      <c r="E7057" s="988">
        <v>1.0</v>
      </c>
    </row>
    <row r="7058">
      <c r="A7058" s="988" t="s">
        <v>5708</v>
      </c>
      <c r="B7058" s="988">
        <v>2.0250403E7</v>
      </c>
      <c r="C7058" s="988" t="s">
        <v>5218</v>
      </c>
      <c r="D7058" s="988">
        <v>1.0</v>
      </c>
      <c r="E7058" s="988">
        <v>2.0</v>
      </c>
    </row>
    <row r="7059">
      <c r="A7059" s="988" t="s">
        <v>5708</v>
      </c>
      <c r="B7059" s="988">
        <v>2.0250404E7</v>
      </c>
      <c r="C7059" s="988" t="s">
        <v>5286</v>
      </c>
      <c r="D7059" s="988">
        <v>1.0</v>
      </c>
      <c r="E7059" s="988">
        <v>6.0</v>
      </c>
    </row>
    <row r="7060">
      <c r="A7060" s="988" t="s">
        <v>5708</v>
      </c>
      <c r="B7060" s="988">
        <v>2.0250406E7</v>
      </c>
      <c r="C7060" s="988" t="s">
        <v>5286</v>
      </c>
      <c r="D7060" s="988">
        <v>1.0</v>
      </c>
      <c r="E7060" s="988">
        <v>2.0</v>
      </c>
    </row>
    <row r="7061">
      <c r="A7061" s="988" t="s">
        <v>5708</v>
      </c>
      <c r="B7061" s="988">
        <v>2.0250407E7</v>
      </c>
      <c r="C7061" s="988" t="s">
        <v>5286</v>
      </c>
      <c r="D7061" s="988">
        <v>1.0</v>
      </c>
      <c r="E7061" s="988">
        <v>6.0</v>
      </c>
    </row>
    <row r="7062">
      <c r="A7062" s="988" t="s">
        <v>5708</v>
      </c>
      <c r="B7062" s="988">
        <v>2.0250408E7</v>
      </c>
      <c r="C7062" s="988" t="s">
        <v>5286</v>
      </c>
      <c r="D7062" s="988">
        <v>1.0</v>
      </c>
      <c r="E7062" s="988">
        <v>4.0</v>
      </c>
    </row>
    <row r="7063">
      <c r="A7063" s="988" t="s">
        <v>5708</v>
      </c>
      <c r="B7063" s="988">
        <v>2.0250409E7</v>
      </c>
      <c r="C7063" s="988" t="s">
        <v>5286</v>
      </c>
      <c r="D7063" s="988">
        <v>1.0</v>
      </c>
      <c r="E7063" s="988">
        <v>4.0</v>
      </c>
    </row>
    <row r="7064">
      <c r="A7064" s="988" t="s">
        <v>5708</v>
      </c>
      <c r="B7064" s="988">
        <v>2.025041E7</v>
      </c>
      <c r="C7064" s="988" t="s">
        <v>5194</v>
      </c>
      <c r="D7064" s="988">
        <v>1.0</v>
      </c>
      <c r="E7064" s="988">
        <v>1.0</v>
      </c>
    </row>
    <row r="7065">
      <c r="A7065" s="988" t="s">
        <v>5708</v>
      </c>
      <c r="B7065" s="988">
        <v>2.025041E7</v>
      </c>
      <c r="C7065" s="988" t="s">
        <v>164</v>
      </c>
      <c r="D7065" s="988">
        <v>1.0</v>
      </c>
      <c r="E7065" s="988">
        <v>2.0</v>
      </c>
    </row>
    <row r="7066">
      <c r="A7066" s="988" t="s">
        <v>5708</v>
      </c>
      <c r="B7066" s="988">
        <v>2.0250411E7</v>
      </c>
      <c r="C7066" s="988" t="s">
        <v>164</v>
      </c>
      <c r="D7066" s="988">
        <v>1.0</v>
      </c>
      <c r="E7066" s="988">
        <v>1.0</v>
      </c>
    </row>
    <row r="7067">
      <c r="A7067" s="988" t="s">
        <v>5708</v>
      </c>
      <c r="B7067" s="988">
        <v>2.0250411E7</v>
      </c>
      <c r="C7067" s="1063" t="s">
        <v>5182</v>
      </c>
      <c r="D7067" s="988">
        <v>1.0</v>
      </c>
      <c r="E7067" s="988">
        <v>1.0</v>
      </c>
    </row>
    <row r="7068">
      <c r="A7068" s="988" t="s">
        <v>5708</v>
      </c>
      <c r="B7068" s="988">
        <v>2.0250412E7</v>
      </c>
      <c r="C7068" s="988" t="s">
        <v>5286</v>
      </c>
      <c r="D7068" s="988">
        <v>1.0</v>
      </c>
      <c r="E7068" s="988">
        <v>3.0</v>
      </c>
    </row>
    <row r="7069">
      <c r="A7069" s="988" t="s">
        <v>5708</v>
      </c>
      <c r="B7069" s="988">
        <v>2.0250413E7</v>
      </c>
      <c r="C7069" s="988" t="s">
        <v>5286</v>
      </c>
      <c r="D7069" s="988">
        <v>1.0</v>
      </c>
      <c r="E7069" s="988">
        <v>2.0</v>
      </c>
    </row>
    <row r="7070">
      <c r="A7070" s="988" t="s">
        <v>5708</v>
      </c>
      <c r="B7070" s="988">
        <v>2.0250414E7</v>
      </c>
      <c r="C7070" s="988" t="s">
        <v>164</v>
      </c>
      <c r="D7070" s="988">
        <v>1.0</v>
      </c>
      <c r="E7070" s="988">
        <v>1.0</v>
      </c>
    </row>
    <row r="7071">
      <c r="A7071" s="988" t="s">
        <v>5708</v>
      </c>
      <c r="B7071" s="988">
        <v>2.0250415E7</v>
      </c>
      <c r="C7071" s="988" t="s">
        <v>164</v>
      </c>
      <c r="D7071" s="988">
        <v>1.0</v>
      </c>
      <c r="E7071" s="988">
        <v>2.0</v>
      </c>
    </row>
    <row r="7072">
      <c r="A7072" s="988" t="s">
        <v>5708</v>
      </c>
      <c r="B7072" s="988">
        <v>2.0250416E7</v>
      </c>
      <c r="C7072" s="988" t="s">
        <v>164</v>
      </c>
      <c r="D7072" s="988">
        <v>1.0</v>
      </c>
      <c r="E7072" s="988">
        <v>2.0</v>
      </c>
    </row>
    <row r="7073">
      <c r="A7073" s="988" t="s">
        <v>5708</v>
      </c>
      <c r="B7073" s="988">
        <v>2.0250417E7</v>
      </c>
      <c r="C7073" s="988" t="s">
        <v>5286</v>
      </c>
      <c r="D7073" s="988">
        <v>1.0</v>
      </c>
      <c r="E7073" s="988">
        <v>7.0</v>
      </c>
    </row>
    <row r="7074">
      <c r="A7074" s="988" t="s">
        <v>5708</v>
      </c>
      <c r="B7074" s="988">
        <v>2.0250418E7</v>
      </c>
      <c r="C7074" s="988" t="s">
        <v>5194</v>
      </c>
      <c r="D7074" s="988">
        <v>1.0</v>
      </c>
      <c r="E7074" s="988">
        <v>1.0</v>
      </c>
    </row>
    <row r="7075">
      <c r="A7075" s="988" t="s">
        <v>5708</v>
      </c>
      <c r="B7075" s="988">
        <v>2.0250419E7</v>
      </c>
      <c r="C7075" s="988" t="s">
        <v>5286</v>
      </c>
      <c r="D7075" s="988">
        <v>1.0</v>
      </c>
      <c r="E7075" s="988">
        <v>1.0</v>
      </c>
    </row>
    <row r="7076">
      <c r="A7076" s="988" t="s">
        <v>5708</v>
      </c>
      <c r="B7076" s="988">
        <v>2.0250419E7</v>
      </c>
      <c r="C7076" s="988" t="s">
        <v>164</v>
      </c>
      <c r="D7076" s="988">
        <v>1.0</v>
      </c>
      <c r="E7076" s="988">
        <v>1.0</v>
      </c>
    </row>
    <row r="7077">
      <c r="A7077" s="988" t="s">
        <v>5708</v>
      </c>
      <c r="B7077" s="988">
        <v>2.025042E7</v>
      </c>
      <c r="C7077" s="988" t="s">
        <v>5286</v>
      </c>
      <c r="D7077" s="988">
        <v>1.0</v>
      </c>
      <c r="E7077" s="988">
        <v>7.0</v>
      </c>
    </row>
    <row r="7078">
      <c r="A7078" s="988" t="s">
        <v>5708</v>
      </c>
      <c r="B7078" s="988">
        <v>2.0250421E7</v>
      </c>
      <c r="C7078" s="988" t="s">
        <v>5286</v>
      </c>
      <c r="D7078" s="988">
        <v>1.0</v>
      </c>
      <c r="E7078" s="988">
        <v>3.0</v>
      </c>
    </row>
    <row r="7079">
      <c r="A7079" s="988" t="s">
        <v>5708</v>
      </c>
      <c r="B7079" s="988">
        <v>2.0250423E7</v>
      </c>
      <c r="C7079" s="988" t="s">
        <v>164</v>
      </c>
      <c r="D7079" s="988">
        <v>1.0</v>
      </c>
      <c r="E7079" s="988">
        <v>2.0</v>
      </c>
    </row>
    <row r="7080">
      <c r="A7080" s="988" t="s">
        <v>5708</v>
      </c>
      <c r="B7080" s="988">
        <v>2.0250423E7</v>
      </c>
      <c r="C7080" s="1063" t="s">
        <v>5182</v>
      </c>
      <c r="D7080" s="988">
        <v>1.0</v>
      </c>
      <c r="E7080" s="988">
        <v>1.0</v>
      </c>
    </row>
    <row r="7081">
      <c r="A7081" s="988" t="s">
        <v>5708</v>
      </c>
      <c r="B7081" s="988">
        <v>2.0250424E7</v>
      </c>
      <c r="C7081" s="988" t="s">
        <v>164</v>
      </c>
      <c r="D7081" s="988">
        <v>1.0</v>
      </c>
      <c r="E7081" s="988">
        <v>1.0</v>
      </c>
    </row>
    <row r="7082">
      <c r="A7082" s="988" t="s">
        <v>5708</v>
      </c>
      <c r="B7082" s="988">
        <v>2.0250424E7</v>
      </c>
      <c r="C7082" s="1063" t="s">
        <v>5182</v>
      </c>
      <c r="D7082" s="988">
        <v>1.0</v>
      </c>
      <c r="E7082" s="988">
        <v>1.0</v>
      </c>
    </row>
    <row r="7083">
      <c r="A7083" s="988" t="s">
        <v>5708</v>
      </c>
      <c r="B7083" s="988">
        <v>2.0250425E7</v>
      </c>
      <c r="C7083" s="988" t="s">
        <v>164</v>
      </c>
      <c r="D7083" s="988">
        <v>1.0</v>
      </c>
      <c r="E7083" s="988">
        <v>1.0</v>
      </c>
    </row>
    <row r="7084">
      <c r="A7084" s="988" t="s">
        <v>5708</v>
      </c>
      <c r="B7084" s="988">
        <v>2.0250425E7</v>
      </c>
      <c r="C7084" s="1063" t="s">
        <v>5166</v>
      </c>
      <c r="D7084" s="988">
        <v>1.0</v>
      </c>
      <c r="E7084" s="988">
        <v>1.0</v>
      </c>
    </row>
    <row r="7085">
      <c r="A7085" s="988" t="s">
        <v>5708</v>
      </c>
      <c r="B7085" s="988">
        <v>2.0250425E7</v>
      </c>
      <c r="C7085" s="1063" t="s">
        <v>5216</v>
      </c>
      <c r="D7085" s="988">
        <v>1.0</v>
      </c>
      <c r="E7085" s="988">
        <v>1.0</v>
      </c>
    </row>
    <row r="7086">
      <c r="A7086" s="988" t="s">
        <v>5708</v>
      </c>
      <c r="B7086" s="988">
        <v>2.0250425E7</v>
      </c>
      <c r="C7086" s="988" t="s">
        <v>5218</v>
      </c>
      <c r="D7086" s="988">
        <v>1.0</v>
      </c>
      <c r="E7086" s="988">
        <v>1.0</v>
      </c>
    </row>
    <row r="7087">
      <c r="A7087" s="988" t="s">
        <v>5708</v>
      </c>
      <c r="B7087" s="988">
        <v>2.0250428E7</v>
      </c>
      <c r="C7087" s="1063" t="s">
        <v>5156</v>
      </c>
      <c r="D7087" s="988">
        <v>1.0</v>
      </c>
      <c r="E7087" s="988">
        <v>1.0</v>
      </c>
    </row>
    <row r="7088">
      <c r="A7088" s="988" t="s">
        <v>5708</v>
      </c>
      <c r="B7088" s="988">
        <v>2.0250429E7</v>
      </c>
      <c r="C7088" s="988" t="s">
        <v>164</v>
      </c>
      <c r="D7088" s="988">
        <v>1.0</v>
      </c>
      <c r="E7088" s="988">
        <v>1.0</v>
      </c>
    </row>
    <row r="7089">
      <c r="A7089" s="988" t="s">
        <v>5708</v>
      </c>
      <c r="B7089" s="988">
        <v>2.0250501E7</v>
      </c>
      <c r="C7089" s="988" t="s">
        <v>164</v>
      </c>
      <c r="D7089" s="988">
        <v>1.0</v>
      </c>
      <c r="E7089" s="988">
        <v>1.0</v>
      </c>
    </row>
    <row r="7090">
      <c r="A7090" s="988" t="s">
        <v>5708</v>
      </c>
      <c r="B7090" s="988">
        <v>2.0250503E7</v>
      </c>
      <c r="C7090" s="988" t="s">
        <v>5286</v>
      </c>
      <c r="D7090" s="988">
        <v>1.0</v>
      </c>
      <c r="E7090" s="988">
        <v>2.0</v>
      </c>
    </row>
    <row r="7091">
      <c r="A7091" s="988" t="s">
        <v>5708</v>
      </c>
      <c r="B7091" s="988">
        <v>2.0250504E7</v>
      </c>
      <c r="C7091" s="988" t="s">
        <v>5218</v>
      </c>
      <c r="D7091" s="988">
        <v>1.0</v>
      </c>
      <c r="E7091" s="988">
        <v>1.0</v>
      </c>
    </row>
    <row r="7092">
      <c r="A7092" s="988" t="s">
        <v>5708</v>
      </c>
      <c r="B7092" s="988">
        <v>2.0250506E7</v>
      </c>
      <c r="C7092" s="988" t="s">
        <v>164</v>
      </c>
      <c r="D7092" s="988">
        <v>1.0</v>
      </c>
      <c r="E7092" s="988">
        <v>1.0</v>
      </c>
    </row>
    <row r="7093">
      <c r="A7093" s="988" t="s">
        <v>5708</v>
      </c>
      <c r="B7093" s="988">
        <v>2.0250508E7</v>
      </c>
      <c r="C7093" s="988" t="s">
        <v>164</v>
      </c>
      <c r="D7093" s="988">
        <v>1.0</v>
      </c>
      <c r="E7093" s="988">
        <v>2.0</v>
      </c>
    </row>
    <row r="7094">
      <c r="A7094" s="988" t="s">
        <v>5708</v>
      </c>
      <c r="B7094" s="988">
        <v>2.0250508E7</v>
      </c>
      <c r="C7094" s="988" t="s">
        <v>5218</v>
      </c>
      <c r="D7094" s="988">
        <v>1.0</v>
      </c>
      <c r="E7094" s="988">
        <v>1.0</v>
      </c>
    </row>
    <row r="7095">
      <c r="A7095" s="988" t="s">
        <v>5708</v>
      </c>
      <c r="B7095" s="988">
        <v>2.0250509E7</v>
      </c>
      <c r="C7095" s="988" t="s">
        <v>5218</v>
      </c>
      <c r="D7095" s="988">
        <v>1.0</v>
      </c>
      <c r="E7095" s="988">
        <v>1.0</v>
      </c>
    </row>
    <row r="7096">
      <c r="A7096" s="988" t="s">
        <v>5708</v>
      </c>
      <c r="B7096" s="988">
        <v>2.025051E7</v>
      </c>
      <c r="C7096" s="1063" t="s">
        <v>5137</v>
      </c>
      <c r="D7096" s="988">
        <v>1.0</v>
      </c>
      <c r="E7096" s="988">
        <v>1.0</v>
      </c>
    </row>
    <row r="7097">
      <c r="A7097" s="988" t="s">
        <v>5708</v>
      </c>
      <c r="B7097" s="988">
        <v>2.0250511E7</v>
      </c>
      <c r="C7097" s="988" t="s">
        <v>164</v>
      </c>
      <c r="D7097" s="988">
        <v>1.0</v>
      </c>
      <c r="E7097" s="988">
        <v>1.0</v>
      </c>
    </row>
    <row r="7098">
      <c r="A7098" s="988" t="s">
        <v>5708</v>
      </c>
      <c r="B7098" s="988">
        <v>2.0250513E7</v>
      </c>
      <c r="C7098" s="988" t="s">
        <v>5286</v>
      </c>
      <c r="D7098" s="988">
        <v>1.0</v>
      </c>
      <c r="E7098" s="988">
        <v>12.0</v>
      </c>
    </row>
    <row r="7099">
      <c r="A7099" s="988" t="s">
        <v>5708</v>
      </c>
      <c r="B7099" s="988">
        <v>2.0250513E7</v>
      </c>
      <c r="C7099" s="988" t="s">
        <v>164</v>
      </c>
      <c r="D7099" s="988">
        <v>1.0</v>
      </c>
      <c r="E7099" s="988">
        <v>1.0</v>
      </c>
    </row>
    <row r="7100">
      <c r="A7100" s="988" t="s">
        <v>5708</v>
      </c>
      <c r="B7100" s="988">
        <v>2.0250514E7</v>
      </c>
      <c r="C7100" s="988" t="s">
        <v>164</v>
      </c>
      <c r="D7100" s="988">
        <v>1.0</v>
      </c>
      <c r="E7100" s="988">
        <v>1.0</v>
      </c>
    </row>
    <row r="7101">
      <c r="A7101" s="988" t="s">
        <v>5709</v>
      </c>
      <c r="B7101" s="988">
        <v>2.025013E7</v>
      </c>
      <c r="C7101" s="988" t="s">
        <v>5286</v>
      </c>
      <c r="D7101" s="988">
        <v>1.0</v>
      </c>
      <c r="E7101" s="988">
        <v>1.0</v>
      </c>
    </row>
    <row r="7102">
      <c r="A7102" s="988" t="s">
        <v>5709</v>
      </c>
      <c r="B7102" s="988">
        <v>2.0250415E7</v>
      </c>
      <c r="C7102" s="988" t="s">
        <v>164</v>
      </c>
      <c r="D7102" s="988">
        <v>1.0</v>
      </c>
      <c r="E7102" s="988">
        <v>1.0</v>
      </c>
    </row>
    <row r="7103">
      <c r="A7103" s="988" t="s">
        <v>5709</v>
      </c>
      <c r="B7103" s="988">
        <v>2.0250506E7</v>
      </c>
      <c r="C7103" s="988" t="s">
        <v>164</v>
      </c>
      <c r="D7103" s="988">
        <v>1.0</v>
      </c>
      <c r="E7103" s="988">
        <v>1.0</v>
      </c>
    </row>
    <row r="7104">
      <c r="A7104" s="988" t="s">
        <v>5710</v>
      </c>
      <c r="B7104" s="988">
        <v>2.0250131E7</v>
      </c>
      <c r="C7104" s="988" t="s">
        <v>5286</v>
      </c>
      <c r="D7104" s="988">
        <v>1.0</v>
      </c>
      <c r="E7104" s="988">
        <v>1.0</v>
      </c>
    </row>
    <row r="7105">
      <c r="A7105" s="988" t="s">
        <v>5711</v>
      </c>
      <c r="B7105" s="988">
        <v>2.0250102E7</v>
      </c>
      <c r="C7105" s="1063" t="s">
        <v>5284</v>
      </c>
      <c r="D7105" s="988">
        <v>1.0</v>
      </c>
      <c r="E7105" s="988">
        <v>1.0</v>
      </c>
    </row>
    <row r="7106">
      <c r="A7106" s="988" t="s">
        <v>5711</v>
      </c>
      <c r="B7106" s="988">
        <v>2.0250102E7</v>
      </c>
      <c r="C7106" s="1063" t="s">
        <v>5182</v>
      </c>
      <c r="D7106" s="988">
        <v>1.0</v>
      </c>
      <c r="E7106" s="988">
        <v>1.0</v>
      </c>
    </row>
    <row r="7107">
      <c r="A7107" s="988" t="s">
        <v>5711</v>
      </c>
      <c r="B7107" s="988">
        <v>2.0250102E7</v>
      </c>
      <c r="C7107" s="988" t="s">
        <v>5218</v>
      </c>
      <c r="D7107" s="988">
        <v>1.0</v>
      </c>
      <c r="E7107" s="988">
        <v>1.0</v>
      </c>
    </row>
    <row r="7108">
      <c r="A7108" s="988" t="s">
        <v>5711</v>
      </c>
      <c r="B7108" s="988">
        <v>2.0250103E7</v>
      </c>
      <c r="C7108" s="988" t="s">
        <v>5286</v>
      </c>
      <c r="D7108" s="988">
        <v>1.0</v>
      </c>
      <c r="E7108" s="988">
        <v>4.0</v>
      </c>
    </row>
    <row r="7109">
      <c r="A7109" s="988" t="s">
        <v>5711</v>
      </c>
      <c r="B7109" s="988">
        <v>2.0250104E7</v>
      </c>
      <c r="C7109" s="988" t="s">
        <v>164</v>
      </c>
      <c r="D7109" s="988">
        <v>1.0</v>
      </c>
      <c r="E7109" s="988">
        <v>1.0</v>
      </c>
    </row>
    <row r="7110">
      <c r="A7110" s="988" t="s">
        <v>5711</v>
      </c>
      <c r="B7110" s="988">
        <v>2.0250108E7</v>
      </c>
      <c r="C7110" s="1063" t="s">
        <v>5267</v>
      </c>
      <c r="D7110" s="988">
        <v>1.0</v>
      </c>
      <c r="E7110" s="988">
        <v>1.0</v>
      </c>
    </row>
    <row r="7111">
      <c r="A7111" s="988" t="s">
        <v>5711</v>
      </c>
      <c r="B7111" s="988">
        <v>2.0250109E7</v>
      </c>
      <c r="C7111" s="988" t="s">
        <v>5286</v>
      </c>
      <c r="D7111" s="988">
        <v>1.0</v>
      </c>
      <c r="E7111" s="988">
        <v>9.0</v>
      </c>
    </row>
    <row r="7112">
      <c r="A7112" s="988" t="s">
        <v>5711</v>
      </c>
      <c r="B7112" s="988">
        <v>2.025011E7</v>
      </c>
      <c r="C7112" s="988" t="s">
        <v>5286</v>
      </c>
      <c r="D7112" s="988">
        <v>1.0</v>
      </c>
      <c r="E7112" s="988">
        <v>9.0</v>
      </c>
    </row>
    <row r="7113">
      <c r="A7113" s="988" t="s">
        <v>5711</v>
      </c>
      <c r="B7113" s="988">
        <v>2.025011E7</v>
      </c>
      <c r="C7113" s="1063" t="s">
        <v>5245</v>
      </c>
      <c r="D7113" s="988">
        <v>1.0</v>
      </c>
      <c r="E7113" s="988">
        <v>1.0</v>
      </c>
    </row>
    <row r="7114">
      <c r="A7114" s="988" t="s">
        <v>5711</v>
      </c>
      <c r="B7114" s="988">
        <v>2.025011E7</v>
      </c>
      <c r="C7114" s="988" t="s">
        <v>5218</v>
      </c>
      <c r="D7114" s="988">
        <v>1.0</v>
      </c>
      <c r="E7114" s="988">
        <v>1.0</v>
      </c>
    </row>
    <row r="7115">
      <c r="A7115" s="988" t="s">
        <v>5711</v>
      </c>
      <c r="B7115" s="988">
        <v>2.0250111E7</v>
      </c>
      <c r="C7115" s="988" t="s">
        <v>5286</v>
      </c>
      <c r="D7115" s="988">
        <v>1.0</v>
      </c>
      <c r="E7115" s="988">
        <v>6.0</v>
      </c>
    </row>
    <row r="7116">
      <c r="A7116" s="988" t="s">
        <v>5711</v>
      </c>
      <c r="B7116" s="988">
        <v>2.0250112E7</v>
      </c>
      <c r="C7116" s="988" t="s">
        <v>5286</v>
      </c>
      <c r="D7116" s="988">
        <v>1.0</v>
      </c>
      <c r="E7116" s="988">
        <v>5.0</v>
      </c>
    </row>
    <row r="7117">
      <c r="A7117" s="988" t="s">
        <v>5711</v>
      </c>
      <c r="B7117" s="988">
        <v>2.0250113E7</v>
      </c>
      <c r="C7117" s="1063" t="s">
        <v>5178</v>
      </c>
      <c r="D7117" s="988">
        <v>1.0</v>
      </c>
      <c r="E7117" s="988">
        <v>1.0</v>
      </c>
    </row>
    <row r="7118">
      <c r="A7118" s="988" t="s">
        <v>5711</v>
      </c>
      <c r="B7118" s="988">
        <v>2.0250115E7</v>
      </c>
      <c r="C7118" s="988" t="s">
        <v>164</v>
      </c>
      <c r="D7118" s="988">
        <v>1.0</v>
      </c>
      <c r="E7118" s="988">
        <v>1.0</v>
      </c>
    </row>
    <row r="7119">
      <c r="A7119" s="988" t="s">
        <v>5711</v>
      </c>
      <c r="B7119" s="988">
        <v>2.0250116E7</v>
      </c>
      <c r="C7119" s="1063" t="s">
        <v>5146</v>
      </c>
      <c r="D7119" s="988">
        <v>1.0</v>
      </c>
      <c r="E7119" s="988">
        <v>1.0</v>
      </c>
    </row>
    <row r="7120">
      <c r="A7120" s="988" t="s">
        <v>5711</v>
      </c>
      <c r="B7120" s="988">
        <v>2.0250117E7</v>
      </c>
      <c r="C7120" s="988" t="s">
        <v>5286</v>
      </c>
      <c r="D7120" s="988">
        <v>1.0</v>
      </c>
      <c r="E7120" s="988">
        <v>8.0</v>
      </c>
    </row>
    <row r="7121">
      <c r="A7121" s="988" t="s">
        <v>5711</v>
      </c>
      <c r="B7121" s="988">
        <v>2.0250117E7</v>
      </c>
      <c r="C7121" s="988" t="s">
        <v>164</v>
      </c>
      <c r="D7121" s="988">
        <v>1.0</v>
      </c>
      <c r="E7121" s="988">
        <v>1.0</v>
      </c>
    </row>
    <row r="7122">
      <c r="A7122" s="988" t="s">
        <v>5711</v>
      </c>
      <c r="B7122" s="988">
        <v>2.0250118E7</v>
      </c>
      <c r="C7122" s="988" t="s">
        <v>5286</v>
      </c>
      <c r="D7122" s="988">
        <v>1.0</v>
      </c>
      <c r="E7122" s="988">
        <v>4.0</v>
      </c>
    </row>
    <row r="7123">
      <c r="A7123" s="988" t="s">
        <v>5711</v>
      </c>
      <c r="B7123" s="988">
        <v>2.025012E7</v>
      </c>
      <c r="C7123" s="988" t="s">
        <v>5286</v>
      </c>
      <c r="D7123" s="988">
        <v>1.0</v>
      </c>
      <c r="E7123" s="988">
        <v>6.0</v>
      </c>
    </row>
    <row r="7124">
      <c r="A7124" s="988" t="s">
        <v>5711</v>
      </c>
      <c r="B7124" s="988">
        <v>2.025012E7</v>
      </c>
      <c r="C7124" s="988" t="s">
        <v>5218</v>
      </c>
      <c r="D7124" s="988">
        <v>1.0</v>
      </c>
      <c r="E7124" s="988">
        <v>1.0</v>
      </c>
    </row>
    <row r="7125">
      <c r="A7125" s="988" t="s">
        <v>5711</v>
      </c>
      <c r="B7125" s="988">
        <v>2.0250121E7</v>
      </c>
      <c r="C7125" s="988" t="s">
        <v>5286</v>
      </c>
      <c r="D7125" s="988">
        <v>1.0</v>
      </c>
      <c r="E7125" s="988">
        <v>9.0</v>
      </c>
    </row>
    <row r="7126">
      <c r="A7126" s="988" t="s">
        <v>5711</v>
      </c>
      <c r="B7126" s="988">
        <v>2.0250121E7</v>
      </c>
      <c r="C7126" s="988" t="s">
        <v>164</v>
      </c>
      <c r="D7126" s="988">
        <v>1.0</v>
      </c>
      <c r="E7126" s="988">
        <v>1.0</v>
      </c>
    </row>
    <row r="7127">
      <c r="A7127" s="988" t="s">
        <v>5711</v>
      </c>
      <c r="B7127" s="988">
        <v>2.0250122E7</v>
      </c>
      <c r="C7127" s="1063" t="s">
        <v>5146</v>
      </c>
      <c r="D7127" s="988">
        <v>1.0</v>
      </c>
      <c r="E7127" s="988">
        <v>1.0</v>
      </c>
    </row>
    <row r="7128">
      <c r="A7128" s="988" t="s">
        <v>5711</v>
      </c>
      <c r="B7128" s="988">
        <v>2.0250123E7</v>
      </c>
      <c r="C7128" s="988" t="s">
        <v>164</v>
      </c>
      <c r="D7128" s="988">
        <v>1.0</v>
      </c>
      <c r="E7128" s="988">
        <v>1.0</v>
      </c>
    </row>
    <row r="7129">
      <c r="A7129" s="988" t="s">
        <v>5711</v>
      </c>
      <c r="B7129" s="988">
        <v>2.0250123E7</v>
      </c>
      <c r="C7129" s="1063" t="s">
        <v>5216</v>
      </c>
      <c r="D7129" s="988">
        <v>1.0</v>
      </c>
      <c r="E7129" s="988">
        <v>1.0</v>
      </c>
    </row>
    <row r="7130">
      <c r="A7130" s="988" t="s">
        <v>5711</v>
      </c>
      <c r="B7130" s="988">
        <v>2.0250124E7</v>
      </c>
      <c r="C7130" s="1063" t="s">
        <v>5178</v>
      </c>
      <c r="D7130" s="988">
        <v>1.0</v>
      </c>
      <c r="E7130" s="988">
        <v>1.0</v>
      </c>
    </row>
    <row r="7131">
      <c r="A7131" s="988" t="s">
        <v>5711</v>
      </c>
      <c r="B7131" s="988">
        <v>2.0250125E7</v>
      </c>
      <c r="C7131" s="1063" t="s">
        <v>5267</v>
      </c>
      <c r="D7131" s="988">
        <v>1.0</v>
      </c>
      <c r="E7131" s="988">
        <v>1.0</v>
      </c>
    </row>
    <row r="7132">
      <c r="A7132" s="988" t="s">
        <v>5711</v>
      </c>
      <c r="B7132" s="988">
        <v>2.0250125E7</v>
      </c>
      <c r="C7132" s="1063" t="s">
        <v>5224</v>
      </c>
      <c r="D7132" s="988">
        <v>1.0</v>
      </c>
      <c r="E7132" s="988">
        <v>1.0</v>
      </c>
    </row>
    <row r="7133">
      <c r="A7133" s="988" t="s">
        <v>5711</v>
      </c>
      <c r="B7133" s="988">
        <v>2.0250126E7</v>
      </c>
      <c r="C7133" s="1063" t="s">
        <v>5267</v>
      </c>
      <c r="D7133" s="988">
        <v>1.0</v>
      </c>
      <c r="E7133" s="988">
        <v>1.0</v>
      </c>
    </row>
    <row r="7134">
      <c r="A7134" s="988" t="s">
        <v>5711</v>
      </c>
      <c r="B7134" s="988">
        <v>2.0250126E7</v>
      </c>
      <c r="C7134" s="988" t="s">
        <v>164</v>
      </c>
      <c r="D7134" s="988">
        <v>1.0</v>
      </c>
      <c r="E7134" s="988">
        <v>1.0</v>
      </c>
    </row>
    <row r="7135">
      <c r="A7135" s="988" t="s">
        <v>5711</v>
      </c>
      <c r="B7135" s="988">
        <v>2.0250127E7</v>
      </c>
      <c r="C7135" s="1063" t="s">
        <v>5380</v>
      </c>
      <c r="D7135" s="988">
        <v>1.0</v>
      </c>
      <c r="E7135" s="988">
        <v>1.0</v>
      </c>
    </row>
    <row r="7136">
      <c r="A7136" s="988" t="s">
        <v>5711</v>
      </c>
      <c r="B7136" s="988">
        <v>2.0250129E7</v>
      </c>
      <c r="C7136" s="988" t="s">
        <v>164</v>
      </c>
      <c r="D7136" s="988">
        <v>1.0</v>
      </c>
      <c r="E7136" s="988">
        <v>1.0</v>
      </c>
    </row>
    <row r="7137">
      <c r="A7137" s="988" t="s">
        <v>5711</v>
      </c>
      <c r="B7137" s="988">
        <v>2.0250129E7</v>
      </c>
      <c r="C7137" s="1063" t="s">
        <v>5146</v>
      </c>
      <c r="D7137" s="988">
        <v>1.0</v>
      </c>
      <c r="E7137" s="988">
        <v>1.0</v>
      </c>
    </row>
    <row r="7138">
      <c r="A7138" s="988" t="s">
        <v>5711</v>
      </c>
      <c r="B7138" s="988">
        <v>2.0250131E7</v>
      </c>
      <c r="C7138" s="1063" t="s">
        <v>5267</v>
      </c>
      <c r="D7138" s="988">
        <v>1.0</v>
      </c>
      <c r="E7138" s="988">
        <v>1.0</v>
      </c>
    </row>
    <row r="7139">
      <c r="A7139" s="988" t="s">
        <v>5711</v>
      </c>
      <c r="B7139" s="988">
        <v>2.0250201E7</v>
      </c>
      <c r="C7139" s="988" t="s">
        <v>5286</v>
      </c>
      <c r="D7139" s="988">
        <v>1.0</v>
      </c>
      <c r="E7139" s="988">
        <v>8.0</v>
      </c>
    </row>
    <row r="7140">
      <c r="A7140" s="988" t="s">
        <v>5711</v>
      </c>
      <c r="B7140" s="988">
        <v>2.0250201E7</v>
      </c>
      <c r="C7140" s="988" t="s">
        <v>164</v>
      </c>
      <c r="D7140" s="988">
        <v>1.0</v>
      </c>
      <c r="E7140" s="988">
        <v>1.0</v>
      </c>
    </row>
    <row r="7141">
      <c r="A7141" s="988" t="s">
        <v>5711</v>
      </c>
      <c r="B7141" s="988">
        <v>2.0250201E7</v>
      </c>
      <c r="C7141" s="1063" t="s">
        <v>5166</v>
      </c>
      <c r="D7141" s="988">
        <v>1.0</v>
      </c>
      <c r="E7141" s="988">
        <v>1.0</v>
      </c>
    </row>
    <row r="7142">
      <c r="A7142" s="988" t="s">
        <v>5711</v>
      </c>
      <c r="B7142" s="988">
        <v>2.0250202E7</v>
      </c>
      <c r="C7142" s="1063" t="s">
        <v>5224</v>
      </c>
      <c r="D7142" s="988">
        <v>1.0</v>
      </c>
      <c r="E7142" s="988">
        <v>1.0</v>
      </c>
    </row>
    <row r="7143">
      <c r="A7143" s="988" t="s">
        <v>5711</v>
      </c>
      <c r="B7143" s="988">
        <v>2.0250202E7</v>
      </c>
      <c r="C7143" s="1063" t="s">
        <v>5216</v>
      </c>
      <c r="D7143" s="988">
        <v>1.0</v>
      </c>
      <c r="E7143" s="988">
        <v>1.0</v>
      </c>
    </row>
    <row r="7144">
      <c r="A7144" s="988" t="s">
        <v>5711</v>
      </c>
      <c r="B7144" s="988">
        <v>2.0250203E7</v>
      </c>
      <c r="C7144" s="1063" t="s">
        <v>5267</v>
      </c>
      <c r="D7144" s="988">
        <v>1.0</v>
      </c>
      <c r="E7144" s="988">
        <v>1.0</v>
      </c>
    </row>
    <row r="7145">
      <c r="A7145" s="988" t="s">
        <v>5711</v>
      </c>
      <c r="B7145" s="988">
        <v>2.0250203E7</v>
      </c>
      <c r="C7145" s="988" t="s">
        <v>164</v>
      </c>
      <c r="D7145" s="988">
        <v>1.0</v>
      </c>
      <c r="E7145" s="988">
        <v>2.0</v>
      </c>
    </row>
    <row r="7146">
      <c r="A7146" s="988" t="s">
        <v>5711</v>
      </c>
      <c r="B7146" s="988">
        <v>2.0250203E7</v>
      </c>
      <c r="C7146" s="1063" t="s">
        <v>5166</v>
      </c>
      <c r="D7146" s="988">
        <v>1.0</v>
      </c>
      <c r="E7146" s="988">
        <v>1.0</v>
      </c>
    </row>
    <row r="7147">
      <c r="A7147" s="988" t="s">
        <v>5711</v>
      </c>
      <c r="B7147" s="988">
        <v>2.0250203E7</v>
      </c>
      <c r="C7147" s="1063" t="s">
        <v>5216</v>
      </c>
      <c r="D7147" s="988">
        <v>1.0</v>
      </c>
      <c r="E7147" s="988">
        <v>1.0</v>
      </c>
    </row>
    <row r="7148">
      <c r="A7148" s="988" t="s">
        <v>5711</v>
      </c>
      <c r="B7148" s="988">
        <v>2.0250204E7</v>
      </c>
      <c r="C7148" s="1063" t="s">
        <v>5284</v>
      </c>
      <c r="D7148" s="988">
        <v>1.0</v>
      </c>
      <c r="E7148" s="988">
        <v>1.0</v>
      </c>
    </row>
    <row r="7149">
      <c r="A7149" s="988" t="s">
        <v>5711</v>
      </c>
      <c r="B7149" s="988">
        <v>2.0250204E7</v>
      </c>
      <c r="C7149" s="1063" t="s">
        <v>5224</v>
      </c>
      <c r="D7149" s="988">
        <v>1.0</v>
      </c>
      <c r="E7149" s="988">
        <v>1.0</v>
      </c>
    </row>
    <row r="7150">
      <c r="A7150" s="988" t="s">
        <v>5711</v>
      </c>
      <c r="B7150" s="988">
        <v>2.0250205E7</v>
      </c>
      <c r="C7150" s="1063" t="s">
        <v>5137</v>
      </c>
      <c r="D7150" s="988">
        <v>1.0</v>
      </c>
      <c r="E7150" s="988">
        <v>1.0</v>
      </c>
    </row>
    <row r="7151">
      <c r="A7151" s="988" t="s">
        <v>5711</v>
      </c>
      <c r="B7151" s="988">
        <v>2.0250205E7</v>
      </c>
      <c r="C7151" s="988" t="s">
        <v>164</v>
      </c>
      <c r="D7151" s="988">
        <v>1.0</v>
      </c>
      <c r="E7151" s="988">
        <v>2.0</v>
      </c>
    </row>
    <row r="7152">
      <c r="A7152" s="988" t="s">
        <v>5711</v>
      </c>
      <c r="B7152" s="988">
        <v>2.0250205E7</v>
      </c>
      <c r="C7152" s="988" t="s">
        <v>5218</v>
      </c>
      <c r="D7152" s="988">
        <v>1.0</v>
      </c>
      <c r="E7152" s="988">
        <v>1.0</v>
      </c>
    </row>
    <row r="7153">
      <c r="A7153" s="988" t="s">
        <v>5711</v>
      </c>
      <c r="B7153" s="988">
        <v>2.0250206E7</v>
      </c>
      <c r="C7153" s="1063" t="s">
        <v>5267</v>
      </c>
      <c r="D7153" s="988">
        <v>1.0</v>
      </c>
      <c r="E7153" s="988">
        <v>1.0</v>
      </c>
    </row>
    <row r="7154">
      <c r="A7154" s="988" t="s">
        <v>5711</v>
      </c>
      <c r="B7154" s="988">
        <v>2.0250206E7</v>
      </c>
      <c r="C7154" s="988" t="s">
        <v>164</v>
      </c>
      <c r="D7154" s="988">
        <v>1.0</v>
      </c>
      <c r="E7154" s="988">
        <v>1.0</v>
      </c>
    </row>
    <row r="7155">
      <c r="A7155" s="988" t="s">
        <v>5711</v>
      </c>
      <c r="B7155" s="988">
        <v>2.0250206E7</v>
      </c>
      <c r="C7155" s="988" t="s">
        <v>5218</v>
      </c>
      <c r="D7155" s="988">
        <v>1.0</v>
      </c>
      <c r="E7155" s="988">
        <v>1.0</v>
      </c>
    </row>
    <row r="7156">
      <c r="A7156" s="988" t="s">
        <v>5711</v>
      </c>
      <c r="B7156" s="988">
        <v>2.0250206E7</v>
      </c>
      <c r="C7156" s="1063" t="s">
        <v>5178</v>
      </c>
      <c r="D7156" s="988">
        <v>1.0</v>
      </c>
      <c r="E7156" s="988">
        <v>1.0</v>
      </c>
    </row>
    <row r="7157">
      <c r="A7157" s="988" t="s">
        <v>5711</v>
      </c>
      <c r="B7157" s="988">
        <v>2.0250207E7</v>
      </c>
      <c r="C7157" s="988" t="s">
        <v>164</v>
      </c>
      <c r="D7157" s="988">
        <v>1.0</v>
      </c>
      <c r="E7157" s="988">
        <v>1.0</v>
      </c>
    </row>
    <row r="7158">
      <c r="A7158" s="988" t="s">
        <v>5711</v>
      </c>
      <c r="B7158" s="988">
        <v>2.0250207E7</v>
      </c>
      <c r="C7158" s="1063" t="s">
        <v>5216</v>
      </c>
      <c r="D7158" s="988">
        <v>1.0</v>
      </c>
      <c r="E7158" s="988">
        <v>1.0</v>
      </c>
    </row>
    <row r="7159">
      <c r="A7159" s="988" t="s">
        <v>5711</v>
      </c>
      <c r="B7159" s="988">
        <v>2.0250208E7</v>
      </c>
      <c r="C7159" s="1063" t="s">
        <v>5267</v>
      </c>
      <c r="D7159" s="988">
        <v>1.0</v>
      </c>
      <c r="E7159" s="988">
        <v>1.0</v>
      </c>
    </row>
    <row r="7160">
      <c r="A7160" s="988" t="s">
        <v>5711</v>
      </c>
      <c r="B7160" s="988">
        <v>2.0250208E7</v>
      </c>
      <c r="C7160" s="1063" t="s">
        <v>5166</v>
      </c>
      <c r="D7160" s="988">
        <v>1.0</v>
      </c>
      <c r="E7160" s="988">
        <v>1.0</v>
      </c>
    </row>
    <row r="7161">
      <c r="A7161" s="988" t="s">
        <v>5711</v>
      </c>
      <c r="B7161" s="988">
        <v>2.0250209E7</v>
      </c>
      <c r="C7161" s="1063" t="s">
        <v>5284</v>
      </c>
      <c r="D7161" s="988">
        <v>1.0</v>
      </c>
      <c r="E7161" s="988">
        <v>1.0</v>
      </c>
    </row>
    <row r="7162">
      <c r="A7162" s="988" t="s">
        <v>5711</v>
      </c>
      <c r="B7162" s="988">
        <v>2.0250209E7</v>
      </c>
      <c r="C7162" s="1063" t="s">
        <v>5216</v>
      </c>
      <c r="D7162" s="988">
        <v>1.0</v>
      </c>
      <c r="E7162" s="988">
        <v>1.0</v>
      </c>
    </row>
    <row r="7163">
      <c r="A7163" s="988" t="s">
        <v>5711</v>
      </c>
      <c r="B7163" s="988">
        <v>2.025021E7</v>
      </c>
      <c r="C7163" s="988" t="s">
        <v>5286</v>
      </c>
      <c r="D7163" s="988">
        <v>1.0</v>
      </c>
      <c r="E7163" s="988">
        <v>19.0</v>
      </c>
    </row>
    <row r="7164">
      <c r="A7164" s="988" t="s">
        <v>5711</v>
      </c>
      <c r="B7164" s="988">
        <v>2.025021E7</v>
      </c>
      <c r="C7164" s="988" t="s">
        <v>164</v>
      </c>
      <c r="D7164" s="988">
        <v>1.0</v>
      </c>
      <c r="E7164" s="988">
        <v>1.0</v>
      </c>
    </row>
    <row r="7165">
      <c r="A7165" s="988" t="s">
        <v>5711</v>
      </c>
      <c r="B7165" s="988">
        <v>2.0250211E7</v>
      </c>
      <c r="C7165" s="988" t="s">
        <v>164</v>
      </c>
      <c r="D7165" s="988">
        <v>1.0</v>
      </c>
      <c r="E7165" s="988">
        <v>2.0</v>
      </c>
    </row>
    <row r="7166">
      <c r="A7166" s="988" t="s">
        <v>5711</v>
      </c>
      <c r="B7166" s="988">
        <v>2.0250211E7</v>
      </c>
      <c r="C7166" s="1063" t="s">
        <v>5216</v>
      </c>
      <c r="D7166" s="988">
        <v>1.0</v>
      </c>
      <c r="E7166" s="988">
        <v>1.0</v>
      </c>
    </row>
    <row r="7167">
      <c r="A7167" s="988" t="s">
        <v>5711</v>
      </c>
      <c r="B7167" s="988">
        <v>2.0250212E7</v>
      </c>
      <c r="C7167" s="1063" t="s">
        <v>5284</v>
      </c>
      <c r="D7167" s="988">
        <v>1.0</v>
      </c>
      <c r="E7167" s="988">
        <v>1.0</v>
      </c>
    </row>
    <row r="7168">
      <c r="A7168" s="988" t="s">
        <v>5711</v>
      </c>
      <c r="B7168" s="988">
        <v>2.0250212E7</v>
      </c>
      <c r="C7168" s="988" t="s">
        <v>5218</v>
      </c>
      <c r="D7168" s="988">
        <v>1.0</v>
      </c>
      <c r="E7168" s="988">
        <v>1.0</v>
      </c>
    </row>
    <row r="7169">
      <c r="A7169" s="988" t="s">
        <v>5711</v>
      </c>
      <c r="B7169" s="988">
        <v>2.0250213E7</v>
      </c>
      <c r="C7169" s="988" t="s">
        <v>164</v>
      </c>
      <c r="D7169" s="988">
        <v>1.0</v>
      </c>
      <c r="E7169" s="988">
        <v>1.0</v>
      </c>
    </row>
    <row r="7170">
      <c r="A7170" s="988" t="s">
        <v>5711</v>
      </c>
      <c r="B7170" s="988">
        <v>2.0250214E7</v>
      </c>
      <c r="C7170" s="1063" t="s">
        <v>5146</v>
      </c>
      <c r="D7170" s="988">
        <v>1.0</v>
      </c>
      <c r="E7170" s="988">
        <v>1.0</v>
      </c>
    </row>
    <row r="7171">
      <c r="A7171" s="988" t="s">
        <v>5711</v>
      </c>
      <c r="B7171" s="988">
        <v>2.0250215E7</v>
      </c>
      <c r="C7171" s="988" t="s">
        <v>5286</v>
      </c>
      <c r="D7171" s="988">
        <v>1.0</v>
      </c>
      <c r="E7171" s="988">
        <v>4.0</v>
      </c>
    </row>
    <row r="7172">
      <c r="A7172" s="988" t="s">
        <v>5711</v>
      </c>
      <c r="B7172" s="988">
        <v>2.0250217E7</v>
      </c>
      <c r="C7172" s="988" t="s">
        <v>164</v>
      </c>
      <c r="D7172" s="988">
        <v>1.0</v>
      </c>
      <c r="E7172" s="988">
        <v>2.0</v>
      </c>
    </row>
    <row r="7173">
      <c r="A7173" s="988" t="s">
        <v>5711</v>
      </c>
      <c r="B7173" s="988">
        <v>2.0250218E7</v>
      </c>
      <c r="C7173" s="988" t="s">
        <v>5194</v>
      </c>
      <c r="D7173" s="988">
        <v>1.0</v>
      </c>
      <c r="E7173" s="988">
        <v>1.0</v>
      </c>
    </row>
    <row r="7174">
      <c r="A7174" s="988" t="s">
        <v>5711</v>
      </c>
      <c r="B7174" s="988">
        <v>2.0250218E7</v>
      </c>
      <c r="C7174" s="988" t="s">
        <v>164</v>
      </c>
      <c r="D7174" s="988">
        <v>1.0</v>
      </c>
      <c r="E7174" s="988">
        <v>2.0</v>
      </c>
    </row>
    <row r="7175">
      <c r="A7175" s="988" t="s">
        <v>5711</v>
      </c>
      <c r="B7175" s="988">
        <v>2.0250218E7</v>
      </c>
      <c r="C7175" s="988" t="s">
        <v>5218</v>
      </c>
      <c r="D7175" s="988">
        <v>1.0</v>
      </c>
      <c r="E7175" s="988">
        <v>1.0</v>
      </c>
    </row>
    <row r="7176">
      <c r="A7176" s="988" t="s">
        <v>5711</v>
      </c>
      <c r="B7176" s="988">
        <v>2.0250218E7</v>
      </c>
      <c r="C7176" s="1063" t="s">
        <v>5178</v>
      </c>
      <c r="D7176" s="988">
        <v>1.0</v>
      </c>
      <c r="E7176" s="988">
        <v>1.0</v>
      </c>
    </row>
    <row r="7177">
      <c r="A7177" s="988" t="s">
        <v>5711</v>
      </c>
      <c r="B7177" s="988">
        <v>2.0250219E7</v>
      </c>
      <c r="C7177" s="988" t="s">
        <v>164</v>
      </c>
      <c r="D7177" s="988">
        <v>1.0</v>
      </c>
      <c r="E7177" s="988">
        <v>1.0</v>
      </c>
    </row>
    <row r="7178">
      <c r="A7178" s="988" t="s">
        <v>5711</v>
      </c>
      <c r="B7178" s="988">
        <v>2.0250219E7</v>
      </c>
      <c r="C7178" s="1063" t="s">
        <v>5603</v>
      </c>
      <c r="D7178" s="988">
        <v>1.0</v>
      </c>
      <c r="E7178" s="988">
        <v>1.0</v>
      </c>
    </row>
    <row r="7179">
      <c r="A7179" s="988" t="s">
        <v>5711</v>
      </c>
      <c r="B7179" s="988">
        <v>2.025022E7</v>
      </c>
      <c r="C7179" s="988" t="s">
        <v>5286</v>
      </c>
      <c r="D7179" s="988">
        <v>1.0</v>
      </c>
      <c r="E7179" s="988">
        <v>20.0</v>
      </c>
    </row>
    <row r="7180">
      <c r="A7180" s="988" t="s">
        <v>5711</v>
      </c>
      <c r="B7180" s="988">
        <v>2.025022E7</v>
      </c>
      <c r="C7180" s="1063" t="s">
        <v>5267</v>
      </c>
      <c r="D7180" s="988">
        <v>1.0</v>
      </c>
      <c r="E7180" s="988">
        <v>1.0</v>
      </c>
    </row>
    <row r="7181">
      <c r="A7181" s="988" t="s">
        <v>5711</v>
      </c>
      <c r="B7181" s="988">
        <v>2.025022E7</v>
      </c>
      <c r="C7181" s="988" t="s">
        <v>164</v>
      </c>
      <c r="D7181" s="988">
        <v>1.0</v>
      </c>
      <c r="E7181" s="988">
        <v>2.0</v>
      </c>
    </row>
    <row r="7182">
      <c r="A7182" s="988" t="s">
        <v>5711</v>
      </c>
      <c r="B7182" s="988">
        <v>2.025022E7</v>
      </c>
      <c r="C7182" s="1063" t="s">
        <v>5146</v>
      </c>
      <c r="D7182" s="988">
        <v>1.0</v>
      </c>
      <c r="E7182" s="988">
        <v>1.0</v>
      </c>
    </row>
    <row r="7183">
      <c r="A7183" s="988" t="s">
        <v>5711</v>
      </c>
      <c r="B7183" s="988">
        <v>2.0250221E7</v>
      </c>
      <c r="C7183" s="1063" t="s">
        <v>5146</v>
      </c>
      <c r="D7183" s="988">
        <v>1.0</v>
      </c>
      <c r="E7183" s="988">
        <v>1.0</v>
      </c>
    </row>
    <row r="7184">
      <c r="A7184" s="988" t="s">
        <v>5711</v>
      </c>
      <c r="B7184" s="988">
        <v>2.0250222E7</v>
      </c>
      <c r="C7184" s="988" t="s">
        <v>164</v>
      </c>
      <c r="D7184" s="988">
        <v>1.0</v>
      </c>
      <c r="E7184" s="988">
        <v>1.0</v>
      </c>
    </row>
    <row r="7185">
      <c r="A7185" s="988" t="s">
        <v>5711</v>
      </c>
      <c r="B7185" s="988">
        <v>2.0250223E7</v>
      </c>
      <c r="C7185" s="988" t="s">
        <v>164</v>
      </c>
      <c r="D7185" s="988">
        <v>1.0</v>
      </c>
      <c r="E7185" s="988">
        <v>2.0</v>
      </c>
    </row>
    <row r="7186">
      <c r="A7186" s="988" t="s">
        <v>5711</v>
      </c>
      <c r="B7186" s="988">
        <v>2.0250224E7</v>
      </c>
      <c r="C7186" s="988" t="s">
        <v>164</v>
      </c>
      <c r="D7186" s="988">
        <v>1.0</v>
      </c>
      <c r="E7186" s="988">
        <v>1.0</v>
      </c>
    </row>
    <row r="7187">
      <c r="A7187" s="988" t="s">
        <v>5711</v>
      </c>
      <c r="B7187" s="988">
        <v>2.0250224E7</v>
      </c>
      <c r="C7187" s="1063" t="s">
        <v>5146</v>
      </c>
      <c r="D7187" s="988">
        <v>1.0</v>
      </c>
      <c r="E7187" s="988">
        <v>1.0</v>
      </c>
    </row>
    <row r="7188">
      <c r="A7188" s="988" t="s">
        <v>5711</v>
      </c>
      <c r="B7188" s="988">
        <v>2.0250225E7</v>
      </c>
      <c r="C7188" s="988" t="s">
        <v>164</v>
      </c>
      <c r="D7188" s="988">
        <v>1.0</v>
      </c>
      <c r="E7188" s="988">
        <v>2.0</v>
      </c>
    </row>
    <row r="7189">
      <c r="A7189" s="988" t="s">
        <v>5711</v>
      </c>
      <c r="B7189" s="988">
        <v>2.0250225E7</v>
      </c>
      <c r="C7189" s="1063" t="s">
        <v>5284</v>
      </c>
      <c r="D7189" s="988">
        <v>1.0</v>
      </c>
      <c r="E7189" s="988">
        <v>1.0</v>
      </c>
    </row>
    <row r="7190">
      <c r="A7190" s="988" t="s">
        <v>5711</v>
      </c>
      <c r="B7190" s="988">
        <v>2.0250226E7</v>
      </c>
      <c r="C7190" s="1063" t="s">
        <v>5166</v>
      </c>
      <c r="D7190" s="988">
        <v>1.0</v>
      </c>
      <c r="E7190" s="988">
        <v>1.0</v>
      </c>
    </row>
    <row r="7191">
      <c r="A7191" s="988" t="s">
        <v>5711</v>
      </c>
      <c r="B7191" s="988">
        <v>2.0250226E7</v>
      </c>
      <c r="C7191" s="1063" t="s">
        <v>5210</v>
      </c>
      <c r="D7191" s="988">
        <v>1.0</v>
      </c>
      <c r="E7191" s="988">
        <v>1.0</v>
      </c>
    </row>
    <row r="7192">
      <c r="A7192" s="988" t="s">
        <v>5711</v>
      </c>
      <c r="B7192" s="988">
        <v>2.0250226E7</v>
      </c>
      <c r="C7192" s="988" t="s">
        <v>5218</v>
      </c>
      <c r="D7192" s="988">
        <v>1.0</v>
      </c>
      <c r="E7192" s="988">
        <v>1.0</v>
      </c>
    </row>
    <row r="7193">
      <c r="A7193" s="988" t="s">
        <v>5711</v>
      </c>
      <c r="B7193" s="988">
        <v>2.0250227E7</v>
      </c>
      <c r="C7193" s="988" t="s">
        <v>5218</v>
      </c>
      <c r="D7193" s="988">
        <v>1.0</v>
      </c>
      <c r="E7193" s="988">
        <v>1.0</v>
      </c>
    </row>
    <row r="7194">
      <c r="A7194" s="988" t="s">
        <v>5711</v>
      </c>
      <c r="B7194" s="988">
        <v>2.0250228E7</v>
      </c>
      <c r="C7194" s="1063" t="s">
        <v>5284</v>
      </c>
      <c r="D7194" s="988">
        <v>1.0</v>
      </c>
      <c r="E7194" s="988">
        <v>1.0</v>
      </c>
    </row>
    <row r="7195">
      <c r="A7195" s="988" t="s">
        <v>5711</v>
      </c>
      <c r="B7195" s="988">
        <v>2.0250228E7</v>
      </c>
      <c r="C7195" s="988" t="s">
        <v>5218</v>
      </c>
      <c r="D7195" s="988">
        <v>1.0</v>
      </c>
      <c r="E7195" s="988">
        <v>1.0</v>
      </c>
    </row>
    <row r="7196">
      <c r="A7196" s="988" t="s">
        <v>5711</v>
      </c>
      <c r="B7196" s="988">
        <v>2.0250301E7</v>
      </c>
      <c r="C7196" s="988" t="s">
        <v>5286</v>
      </c>
      <c r="D7196" s="988">
        <v>1.0</v>
      </c>
      <c r="E7196" s="988">
        <v>7.0</v>
      </c>
    </row>
    <row r="7197">
      <c r="A7197" s="988" t="s">
        <v>5711</v>
      </c>
      <c r="B7197" s="988">
        <v>2.0250302E7</v>
      </c>
      <c r="C7197" s="988" t="s">
        <v>5286</v>
      </c>
      <c r="D7197" s="988">
        <v>1.0</v>
      </c>
      <c r="E7197" s="988">
        <v>3.0</v>
      </c>
    </row>
    <row r="7198">
      <c r="A7198" s="988" t="s">
        <v>5711</v>
      </c>
      <c r="B7198" s="988">
        <v>2.0250302E7</v>
      </c>
      <c r="C7198" s="988" t="s">
        <v>5218</v>
      </c>
      <c r="D7198" s="988">
        <v>1.0</v>
      </c>
      <c r="E7198" s="988">
        <v>1.0</v>
      </c>
    </row>
    <row r="7199">
      <c r="A7199" s="988" t="s">
        <v>5711</v>
      </c>
      <c r="B7199" s="988">
        <v>2.0250303E7</v>
      </c>
      <c r="C7199" s="988" t="s">
        <v>164</v>
      </c>
      <c r="D7199" s="988">
        <v>1.0</v>
      </c>
      <c r="E7199" s="988">
        <v>1.0</v>
      </c>
    </row>
    <row r="7200">
      <c r="A7200" s="988" t="s">
        <v>5711</v>
      </c>
      <c r="B7200" s="988">
        <v>2.0250304E7</v>
      </c>
      <c r="C7200" s="988" t="s">
        <v>164</v>
      </c>
      <c r="D7200" s="988">
        <v>1.0</v>
      </c>
      <c r="E7200" s="988">
        <v>2.0</v>
      </c>
    </row>
    <row r="7201">
      <c r="A7201" s="988" t="s">
        <v>5711</v>
      </c>
      <c r="B7201" s="988">
        <v>2.0250304E7</v>
      </c>
      <c r="C7201" s="1063" t="s">
        <v>5146</v>
      </c>
      <c r="D7201" s="988">
        <v>1.0</v>
      </c>
      <c r="E7201" s="988">
        <v>1.0</v>
      </c>
    </row>
    <row r="7202">
      <c r="A7202" s="988" t="s">
        <v>5711</v>
      </c>
      <c r="B7202" s="988">
        <v>2.0250305E7</v>
      </c>
      <c r="C7202" s="988" t="s">
        <v>164</v>
      </c>
      <c r="D7202" s="988">
        <v>1.0</v>
      </c>
      <c r="E7202" s="988">
        <v>2.0</v>
      </c>
    </row>
    <row r="7203">
      <c r="A7203" s="988" t="s">
        <v>5711</v>
      </c>
      <c r="B7203" s="988">
        <v>2.0250305E7</v>
      </c>
      <c r="C7203" s="1063" t="s">
        <v>5146</v>
      </c>
      <c r="D7203" s="988">
        <v>1.0</v>
      </c>
      <c r="E7203" s="988">
        <v>1.0</v>
      </c>
    </row>
    <row r="7204">
      <c r="A7204" s="988" t="s">
        <v>5711</v>
      </c>
      <c r="B7204" s="988">
        <v>2.0250306E7</v>
      </c>
      <c r="C7204" s="988" t="s">
        <v>5286</v>
      </c>
      <c r="D7204" s="988">
        <v>1.0</v>
      </c>
      <c r="E7204" s="988">
        <v>17.0</v>
      </c>
    </row>
    <row r="7205">
      <c r="A7205" s="988" t="s">
        <v>5711</v>
      </c>
      <c r="B7205" s="988">
        <v>2.0250306E7</v>
      </c>
      <c r="C7205" s="988" t="s">
        <v>164</v>
      </c>
      <c r="D7205" s="988">
        <v>1.0</v>
      </c>
      <c r="E7205" s="988">
        <v>1.0</v>
      </c>
    </row>
    <row r="7206">
      <c r="A7206" s="988" t="s">
        <v>5711</v>
      </c>
      <c r="B7206" s="988">
        <v>2.0250306E7</v>
      </c>
      <c r="C7206" s="1063" t="s">
        <v>5182</v>
      </c>
      <c r="D7206" s="988">
        <v>1.0</v>
      </c>
      <c r="E7206" s="988">
        <v>1.0</v>
      </c>
    </row>
    <row r="7207">
      <c r="A7207" s="988" t="s">
        <v>5711</v>
      </c>
      <c r="B7207" s="988">
        <v>2.0250307E7</v>
      </c>
      <c r="C7207" s="1063" t="s">
        <v>5182</v>
      </c>
      <c r="D7207" s="988">
        <v>1.0</v>
      </c>
      <c r="E7207" s="988">
        <v>1.0</v>
      </c>
    </row>
    <row r="7208">
      <c r="A7208" s="988" t="s">
        <v>5711</v>
      </c>
      <c r="B7208" s="988">
        <v>2.0250309E7</v>
      </c>
      <c r="C7208" s="988" t="s">
        <v>164</v>
      </c>
      <c r="D7208" s="988">
        <v>1.0</v>
      </c>
      <c r="E7208" s="988">
        <v>1.0</v>
      </c>
    </row>
    <row r="7209">
      <c r="A7209" s="988" t="s">
        <v>5711</v>
      </c>
      <c r="B7209" s="988">
        <v>2.0250309E7</v>
      </c>
      <c r="C7209" s="1063" t="s">
        <v>5189</v>
      </c>
      <c r="D7209" s="988">
        <v>1.0</v>
      </c>
      <c r="E7209" s="988">
        <v>1.0</v>
      </c>
    </row>
    <row r="7210">
      <c r="A7210" s="988" t="s">
        <v>5711</v>
      </c>
      <c r="B7210" s="988">
        <v>2.025031E7</v>
      </c>
      <c r="C7210" s="988" t="s">
        <v>164</v>
      </c>
      <c r="D7210" s="988">
        <v>1.0</v>
      </c>
      <c r="E7210" s="988">
        <v>3.0</v>
      </c>
    </row>
    <row r="7211">
      <c r="A7211" s="988" t="s">
        <v>5711</v>
      </c>
      <c r="B7211" s="988">
        <v>2.0250311E7</v>
      </c>
      <c r="C7211" s="1063" t="s">
        <v>5224</v>
      </c>
      <c r="D7211" s="988">
        <v>1.0</v>
      </c>
      <c r="E7211" s="988">
        <v>1.0</v>
      </c>
    </row>
    <row r="7212">
      <c r="A7212" s="988" t="s">
        <v>5711</v>
      </c>
      <c r="B7212" s="988">
        <v>2.0250312E7</v>
      </c>
      <c r="C7212" s="988" t="s">
        <v>164</v>
      </c>
      <c r="D7212" s="988">
        <v>1.0</v>
      </c>
      <c r="E7212" s="988">
        <v>2.0</v>
      </c>
    </row>
    <row r="7213">
      <c r="A7213" s="988" t="s">
        <v>5711</v>
      </c>
      <c r="B7213" s="988">
        <v>2.0250312E7</v>
      </c>
      <c r="C7213" s="1063" t="s">
        <v>5224</v>
      </c>
      <c r="D7213" s="988">
        <v>1.0</v>
      </c>
      <c r="E7213" s="988">
        <v>1.0</v>
      </c>
    </row>
    <row r="7214">
      <c r="A7214" s="988" t="s">
        <v>5711</v>
      </c>
      <c r="B7214" s="988">
        <v>2.0250313E7</v>
      </c>
      <c r="C7214" s="1063" t="s">
        <v>5137</v>
      </c>
      <c r="D7214" s="988">
        <v>1.0</v>
      </c>
      <c r="E7214" s="988">
        <v>1.0</v>
      </c>
    </row>
    <row r="7215">
      <c r="A7215" s="988" t="s">
        <v>5711</v>
      </c>
      <c r="B7215" s="988">
        <v>2.0250313E7</v>
      </c>
      <c r="C7215" s="988" t="s">
        <v>164</v>
      </c>
      <c r="D7215" s="988">
        <v>1.0</v>
      </c>
      <c r="E7215" s="988">
        <v>2.0</v>
      </c>
    </row>
    <row r="7216">
      <c r="A7216" s="988" t="s">
        <v>5711</v>
      </c>
      <c r="B7216" s="988">
        <v>2.0250314E7</v>
      </c>
      <c r="C7216" s="988" t="s">
        <v>164</v>
      </c>
      <c r="D7216" s="988">
        <v>1.0</v>
      </c>
      <c r="E7216" s="988">
        <v>2.0</v>
      </c>
    </row>
    <row r="7217">
      <c r="A7217" s="988" t="s">
        <v>5711</v>
      </c>
      <c r="B7217" s="988">
        <v>2.0250314E7</v>
      </c>
      <c r="C7217" s="1063" t="s">
        <v>5178</v>
      </c>
      <c r="D7217" s="988">
        <v>1.0</v>
      </c>
      <c r="E7217" s="988">
        <v>1.0</v>
      </c>
    </row>
    <row r="7218">
      <c r="A7218" s="988" t="s">
        <v>5711</v>
      </c>
      <c r="B7218" s="988">
        <v>2.0250315E7</v>
      </c>
      <c r="C7218" s="988" t="s">
        <v>5286</v>
      </c>
      <c r="D7218" s="988">
        <v>1.0</v>
      </c>
      <c r="E7218" s="988">
        <v>14.0</v>
      </c>
    </row>
    <row r="7219">
      <c r="A7219" s="988" t="s">
        <v>5711</v>
      </c>
      <c r="B7219" s="988">
        <v>2.0250317E7</v>
      </c>
      <c r="C7219" s="1063" t="s">
        <v>5603</v>
      </c>
      <c r="D7219" s="988">
        <v>1.0</v>
      </c>
      <c r="E7219" s="988">
        <v>1.0</v>
      </c>
    </row>
    <row r="7220">
      <c r="A7220" s="988" t="s">
        <v>5711</v>
      </c>
      <c r="B7220" s="988">
        <v>2.0250319E7</v>
      </c>
      <c r="C7220" s="1063" t="s">
        <v>5137</v>
      </c>
      <c r="D7220" s="988">
        <v>1.0</v>
      </c>
      <c r="E7220" s="988">
        <v>1.0</v>
      </c>
    </row>
    <row r="7221">
      <c r="A7221" s="988" t="s">
        <v>5711</v>
      </c>
      <c r="B7221" s="988">
        <v>2.0250319E7</v>
      </c>
      <c r="C7221" s="1063" t="s">
        <v>5178</v>
      </c>
      <c r="D7221" s="988">
        <v>1.0</v>
      </c>
      <c r="E7221" s="988">
        <v>1.0</v>
      </c>
    </row>
    <row r="7222">
      <c r="A7222" s="988" t="s">
        <v>5711</v>
      </c>
      <c r="B7222" s="988">
        <v>2.0250321E7</v>
      </c>
      <c r="C7222" s="988" t="s">
        <v>164</v>
      </c>
      <c r="D7222" s="988">
        <v>1.0</v>
      </c>
      <c r="E7222" s="988">
        <v>1.0</v>
      </c>
    </row>
    <row r="7223">
      <c r="A7223" s="988" t="s">
        <v>5711</v>
      </c>
      <c r="B7223" s="988">
        <v>2.0250322E7</v>
      </c>
      <c r="C7223" s="988" t="s">
        <v>5286</v>
      </c>
      <c r="D7223" s="988">
        <v>1.0</v>
      </c>
      <c r="E7223" s="988">
        <v>12.0</v>
      </c>
    </row>
    <row r="7224">
      <c r="A7224" s="988" t="s">
        <v>5711</v>
      </c>
      <c r="B7224" s="988">
        <v>2.0250324E7</v>
      </c>
      <c r="C7224" s="988" t="s">
        <v>164</v>
      </c>
      <c r="D7224" s="988">
        <v>1.0</v>
      </c>
      <c r="E7224" s="988">
        <v>1.0</v>
      </c>
    </row>
    <row r="7225">
      <c r="A7225" s="988" t="s">
        <v>5711</v>
      </c>
      <c r="B7225" s="988">
        <v>2.0250325E7</v>
      </c>
      <c r="C7225" s="988" t="s">
        <v>5286</v>
      </c>
      <c r="D7225" s="988">
        <v>1.0</v>
      </c>
      <c r="E7225" s="988">
        <v>19.0</v>
      </c>
    </row>
    <row r="7226">
      <c r="A7226" s="988" t="s">
        <v>5711</v>
      </c>
      <c r="B7226" s="988">
        <v>2.0250325E7</v>
      </c>
      <c r="C7226" s="1063" t="s">
        <v>5146</v>
      </c>
      <c r="D7226" s="988">
        <v>1.0</v>
      </c>
      <c r="E7226" s="988">
        <v>1.0</v>
      </c>
    </row>
    <row r="7227">
      <c r="A7227" s="988" t="s">
        <v>5711</v>
      </c>
      <c r="B7227" s="988">
        <v>2.0250327E7</v>
      </c>
      <c r="C7227" s="1063" t="s">
        <v>5166</v>
      </c>
      <c r="D7227" s="988">
        <v>1.0</v>
      </c>
      <c r="E7227" s="988">
        <v>1.0</v>
      </c>
    </row>
    <row r="7228">
      <c r="A7228" s="988" t="s">
        <v>5711</v>
      </c>
      <c r="B7228" s="988">
        <v>2.0250327E7</v>
      </c>
      <c r="C7228" s="988" t="s">
        <v>5218</v>
      </c>
      <c r="D7228" s="988">
        <v>1.0</v>
      </c>
      <c r="E7228" s="988">
        <v>1.0</v>
      </c>
    </row>
    <row r="7229">
      <c r="A7229" s="988" t="s">
        <v>5711</v>
      </c>
      <c r="B7229" s="988">
        <v>2.0250328E7</v>
      </c>
      <c r="C7229" s="1063" t="s">
        <v>5146</v>
      </c>
      <c r="D7229" s="988">
        <v>1.0</v>
      </c>
      <c r="E7229" s="988">
        <v>1.0</v>
      </c>
    </row>
    <row r="7230">
      <c r="A7230" s="988" t="s">
        <v>5711</v>
      </c>
      <c r="B7230" s="988">
        <v>2.0250328E7</v>
      </c>
      <c r="C7230" s="1063" t="s">
        <v>5178</v>
      </c>
      <c r="D7230" s="988">
        <v>1.0</v>
      </c>
      <c r="E7230" s="988">
        <v>1.0</v>
      </c>
    </row>
    <row r="7231">
      <c r="A7231" s="988" t="s">
        <v>5711</v>
      </c>
      <c r="B7231" s="988">
        <v>2.0250329E7</v>
      </c>
      <c r="C7231" s="988" t="s">
        <v>5286</v>
      </c>
      <c r="D7231" s="988">
        <v>1.0</v>
      </c>
      <c r="E7231" s="988">
        <v>3.0</v>
      </c>
    </row>
    <row r="7232">
      <c r="A7232" s="988" t="s">
        <v>5711</v>
      </c>
      <c r="B7232" s="988">
        <v>2.0250329E7</v>
      </c>
      <c r="C7232" s="1063" t="s">
        <v>5267</v>
      </c>
      <c r="D7232" s="988">
        <v>1.0</v>
      </c>
      <c r="E7232" s="988">
        <v>1.0</v>
      </c>
    </row>
    <row r="7233">
      <c r="A7233" s="988" t="s">
        <v>5711</v>
      </c>
      <c r="B7233" s="988">
        <v>2.025033E7</v>
      </c>
      <c r="C7233" s="988" t="s">
        <v>5286</v>
      </c>
      <c r="D7233" s="988">
        <v>1.0</v>
      </c>
      <c r="E7233" s="988">
        <v>5.0</v>
      </c>
    </row>
    <row r="7234">
      <c r="A7234" s="988" t="s">
        <v>5711</v>
      </c>
      <c r="B7234" s="988">
        <v>2.0250331E7</v>
      </c>
      <c r="C7234" s="1063" t="s">
        <v>5178</v>
      </c>
      <c r="D7234" s="988">
        <v>1.0</v>
      </c>
      <c r="E7234" s="988">
        <v>1.0</v>
      </c>
    </row>
    <row r="7235">
      <c r="A7235" s="988" t="s">
        <v>5711</v>
      </c>
      <c r="B7235" s="988">
        <v>2.0250401E7</v>
      </c>
      <c r="C7235" s="988" t="s">
        <v>164</v>
      </c>
      <c r="D7235" s="988">
        <v>1.0</v>
      </c>
      <c r="E7235" s="988">
        <v>2.0</v>
      </c>
    </row>
    <row r="7236">
      <c r="A7236" s="988" t="s">
        <v>5711</v>
      </c>
      <c r="B7236" s="988">
        <v>2.0250401E7</v>
      </c>
      <c r="C7236" s="1063" t="s">
        <v>5146</v>
      </c>
      <c r="D7236" s="988">
        <v>1.0</v>
      </c>
      <c r="E7236" s="988">
        <v>1.0</v>
      </c>
    </row>
    <row r="7237">
      <c r="A7237" s="988" t="s">
        <v>5711</v>
      </c>
      <c r="B7237" s="988">
        <v>2.0250401E7</v>
      </c>
      <c r="C7237" s="988" t="s">
        <v>5218</v>
      </c>
      <c r="D7237" s="988">
        <v>1.0</v>
      </c>
      <c r="E7237" s="988">
        <v>1.0</v>
      </c>
    </row>
    <row r="7238">
      <c r="A7238" s="988" t="s">
        <v>5711</v>
      </c>
      <c r="B7238" s="988">
        <v>2.0250403E7</v>
      </c>
      <c r="C7238" s="988" t="s">
        <v>164</v>
      </c>
      <c r="D7238" s="988">
        <v>1.0</v>
      </c>
      <c r="E7238" s="988">
        <v>2.0</v>
      </c>
    </row>
    <row r="7239">
      <c r="A7239" s="988" t="s">
        <v>5711</v>
      </c>
      <c r="B7239" s="988">
        <v>2.0250405E7</v>
      </c>
      <c r="C7239" s="988" t="s">
        <v>5286</v>
      </c>
      <c r="D7239" s="988">
        <v>1.0</v>
      </c>
      <c r="E7239" s="988">
        <v>5.0</v>
      </c>
    </row>
    <row r="7240">
      <c r="A7240" s="988" t="s">
        <v>5711</v>
      </c>
      <c r="B7240" s="988">
        <v>2.0250405E7</v>
      </c>
      <c r="C7240" s="988" t="s">
        <v>164</v>
      </c>
      <c r="D7240" s="988">
        <v>1.0</v>
      </c>
      <c r="E7240" s="988">
        <v>2.0</v>
      </c>
    </row>
    <row r="7241">
      <c r="A7241" s="988" t="s">
        <v>5711</v>
      </c>
      <c r="B7241" s="988">
        <v>2.0250406E7</v>
      </c>
      <c r="C7241" s="988" t="s">
        <v>164</v>
      </c>
      <c r="D7241" s="988">
        <v>1.0</v>
      </c>
      <c r="E7241" s="988">
        <v>1.0</v>
      </c>
    </row>
    <row r="7242">
      <c r="A7242" s="988" t="s">
        <v>5711</v>
      </c>
      <c r="B7242" s="988">
        <v>2.0250407E7</v>
      </c>
      <c r="C7242" s="1063" t="s">
        <v>5216</v>
      </c>
      <c r="D7242" s="988">
        <v>1.0</v>
      </c>
      <c r="E7242" s="988">
        <v>1.0</v>
      </c>
    </row>
    <row r="7243">
      <c r="A7243" s="988" t="s">
        <v>5711</v>
      </c>
      <c r="B7243" s="988">
        <v>2.0250408E7</v>
      </c>
      <c r="C7243" s="1063" t="s">
        <v>5146</v>
      </c>
      <c r="D7243" s="988">
        <v>1.0</v>
      </c>
      <c r="E7243" s="988">
        <v>1.0</v>
      </c>
    </row>
    <row r="7244">
      <c r="A7244" s="988" t="s">
        <v>5711</v>
      </c>
      <c r="B7244" s="988">
        <v>2.0250409E7</v>
      </c>
      <c r="C7244" s="988" t="s">
        <v>5286</v>
      </c>
      <c r="D7244" s="988">
        <v>1.0</v>
      </c>
      <c r="E7244" s="988">
        <v>8.0</v>
      </c>
    </row>
    <row r="7245">
      <c r="A7245" s="988" t="s">
        <v>5711</v>
      </c>
      <c r="B7245" s="988">
        <v>2.0250409E7</v>
      </c>
      <c r="C7245" s="988" t="s">
        <v>164</v>
      </c>
      <c r="D7245" s="988">
        <v>1.0</v>
      </c>
      <c r="E7245" s="988">
        <v>2.0</v>
      </c>
    </row>
    <row r="7246">
      <c r="A7246" s="988" t="s">
        <v>5711</v>
      </c>
      <c r="B7246" s="988">
        <v>2.0250411E7</v>
      </c>
      <c r="C7246" s="988" t="s">
        <v>164</v>
      </c>
      <c r="D7246" s="988">
        <v>1.0</v>
      </c>
      <c r="E7246" s="988">
        <v>3.0</v>
      </c>
    </row>
    <row r="7247">
      <c r="A7247" s="988" t="s">
        <v>5711</v>
      </c>
      <c r="B7247" s="988">
        <v>2.0250411E7</v>
      </c>
      <c r="C7247" s="1063" t="s">
        <v>5182</v>
      </c>
      <c r="D7247" s="988">
        <v>1.0</v>
      </c>
      <c r="E7247" s="988">
        <v>1.0</v>
      </c>
    </row>
    <row r="7248">
      <c r="A7248" s="988" t="s">
        <v>5711</v>
      </c>
      <c r="B7248" s="988">
        <v>2.0250411E7</v>
      </c>
      <c r="C7248" s="988" t="s">
        <v>5218</v>
      </c>
      <c r="D7248" s="988">
        <v>1.0</v>
      </c>
      <c r="E7248" s="988">
        <v>1.0</v>
      </c>
    </row>
    <row r="7249">
      <c r="A7249" s="988" t="s">
        <v>5711</v>
      </c>
      <c r="B7249" s="988">
        <v>2.0250413E7</v>
      </c>
      <c r="C7249" s="988" t="s">
        <v>5286</v>
      </c>
      <c r="D7249" s="988">
        <v>1.0</v>
      </c>
      <c r="E7249" s="988">
        <v>3.0</v>
      </c>
    </row>
    <row r="7250">
      <c r="A7250" s="988" t="s">
        <v>5711</v>
      </c>
      <c r="B7250" s="988">
        <v>2.0250414E7</v>
      </c>
      <c r="C7250" s="988" t="s">
        <v>164</v>
      </c>
      <c r="D7250" s="988">
        <v>1.0</v>
      </c>
      <c r="E7250" s="988">
        <v>1.0</v>
      </c>
    </row>
    <row r="7251">
      <c r="A7251" s="988" t="s">
        <v>5711</v>
      </c>
      <c r="B7251" s="988">
        <v>2.0250415E7</v>
      </c>
      <c r="C7251" s="988" t="s">
        <v>164</v>
      </c>
      <c r="D7251" s="988">
        <v>1.0</v>
      </c>
      <c r="E7251" s="988">
        <v>1.0</v>
      </c>
    </row>
    <row r="7252">
      <c r="A7252" s="988" t="s">
        <v>5711</v>
      </c>
      <c r="B7252" s="988">
        <v>2.0250416E7</v>
      </c>
      <c r="C7252" s="988" t="s">
        <v>164</v>
      </c>
      <c r="D7252" s="988">
        <v>1.0</v>
      </c>
      <c r="E7252" s="988">
        <v>1.0</v>
      </c>
    </row>
    <row r="7253">
      <c r="A7253" s="988" t="s">
        <v>5711</v>
      </c>
      <c r="B7253" s="988">
        <v>2.0250418E7</v>
      </c>
      <c r="C7253" s="988" t="s">
        <v>164</v>
      </c>
      <c r="D7253" s="988">
        <v>1.0</v>
      </c>
      <c r="E7253" s="988">
        <v>1.0</v>
      </c>
    </row>
    <row r="7254">
      <c r="A7254" s="988" t="s">
        <v>5711</v>
      </c>
      <c r="B7254" s="988">
        <v>2.0250418E7</v>
      </c>
      <c r="C7254" s="1063" t="s">
        <v>5712</v>
      </c>
      <c r="D7254" s="988">
        <v>1.0</v>
      </c>
      <c r="E7254" s="988">
        <v>1.0</v>
      </c>
    </row>
    <row r="7255">
      <c r="A7255" s="988" t="s">
        <v>5711</v>
      </c>
      <c r="B7255" s="988">
        <v>2.0250419E7</v>
      </c>
      <c r="C7255" s="988" t="s">
        <v>5286</v>
      </c>
      <c r="D7255" s="988">
        <v>1.0</v>
      </c>
      <c r="E7255" s="988">
        <v>1.0</v>
      </c>
    </row>
    <row r="7256">
      <c r="A7256" s="988" t="s">
        <v>5711</v>
      </c>
      <c r="B7256" s="988">
        <v>2.025042E7</v>
      </c>
      <c r="C7256" s="988" t="s">
        <v>5286</v>
      </c>
      <c r="D7256" s="988">
        <v>1.0</v>
      </c>
      <c r="E7256" s="988">
        <v>8.0</v>
      </c>
    </row>
    <row r="7257">
      <c r="A7257" s="988" t="s">
        <v>5711</v>
      </c>
      <c r="B7257" s="988">
        <v>2.0250421E7</v>
      </c>
      <c r="C7257" s="988" t="s">
        <v>5286</v>
      </c>
      <c r="D7257" s="988">
        <v>1.0</v>
      </c>
      <c r="E7257" s="988">
        <v>7.0</v>
      </c>
    </row>
    <row r="7258">
      <c r="A7258" s="988" t="s">
        <v>5711</v>
      </c>
      <c r="B7258" s="988">
        <v>2.0250421E7</v>
      </c>
      <c r="C7258" s="988" t="s">
        <v>164</v>
      </c>
      <c r="D7258" s="988">
        <v>1.0</v>
      </c>
      <c r="E7258" s="988">
        <v>1.0</v>
      </c>
    </row>
    <row r="7259">
      <c r="A7259" s="988" t="s">
        <v>5711</v>
      </c>
      <c r="B7259" s="988">
        <v>2.0250421E7</v>
      </c>
      <c r="C7259" s="1063" t="s">
        <v>5146</v>
      </c>
      <c r="D7259" s="988">
        <v>1.0</v>
      </c>
      <c r="E7259" s="988">
        <v>1.0</v>
      </c>
    </row>
    <row r="7260">
      <c r="A7260" s="988" t="s">
        <v>5711</v>
      </c>
      <c r="B7260" s="988">
        <v>2.0250423E7</v>
      </c>
      <c r="C7260" s="988" t="s">
        <v>5286</v>
      </c>
      <c r="D7260" s="988">
        <v>1.0</v>
      </c>
      <c r="E7260" s="988">
        <v>9.0</v>
      </c>
    </row>
    <row r="7261">
      <c r="A7261" s="988" t="s">
        <v>5711</v>
      </c>
      <c r="B7261" s="988">
        <v>2.0250423E7</v>
      </c>
      <c r="C7261" s="988" t="s">
        <v>164</v>
      </c>
      <c r="D7261" s="988">
        <v>1.0</v>
      </c>
      <c r="E7261" s="988">
        <v>1.0</v>
      </c>
    </row>
    <row r="7262">
      <c r="A7262" s="988" t="s">
        <v>5711</v>
      </c>
      <c r="B7262" s="988">
        <v>2.0250424E7</v>
      </c>
      <c r="C7262" s="988" t="s">
        <v>164</v>
      </c>
      <c r="D7262" s="988">
        <v>1.0</v>
      </c>
      <c r="E7262" s="988">
        <v>1.0</v>
      </c>
    </row>
    <row r="7263">
      <c r="A7263" s="988" t="s">
        <v>5711</v>
      </c>
      <c r="B7263" s="988">
        <v>2.0250425E7</v>
      </c>
      <c r="C7263" s="988" t="s">
        <v>5286</v>
      </c>
      <c r="D7263" s="988">
        <v>1.0</v>
      </c>
      <c r="E7263" s="988">
        <v>11.0</v>
      </c>
    </row>
    <row r="7264">
      <c r="A7264" s="988" t="s">
        <v>5711</v>
      </c>
      <c r="B7264" s="988">
        <v>2.0250425E7</v>
      </c>
      <c r="C7264" s="1063" t="s">
        <v>5216</v>
      </c>
      <c r="D7264" s="988">
        <v>1.0</v>
      </c>
      <c r="E7264" s="988">
        <v>1.0</v>
      </c>
    </row>
    <row r="7265">
      <c r="A7265" s="988" t="s">
        <v>5711</v>
      </c>
      <c r="B7265" s="988">
        <v>2.0250425E7</v>
      </c>
      <c r="C7265" s="988" t="s">
        <v>5218</v>
      </c>
      <c r="D7265" s="988">
        <v>1.0</v>
      </c>
      <c r="E7265" s="988">
        <v>1.0</v>
      </c>
    </row>
    <row r="7266">
      <c r="A7266" s="988" t="s">
        <v>5711</v>
      </c>
      <c r="B7266" s="988">
        <v>2.0250427E7</v>
      </c>
      <c r="C7266" s="988" t="s">
        <v>164</v>
      </c>
      <c r="D7266" s="988">
        <v>1.0</v>
      </c>
      <c r="E7266" s="988">
        <v>1.0</v>
      </c>
    </row>
    <row r="7267">
      <c r="A7267" s="988" t="s">
        <v>5711</v>
      </c>
      <c r="B7267" s="988">
        <v>2.0250428E7</v>
      </c>
      <c r="C7267" s="988" t="s">
        <v>5286</v>
      </c>
      <c r="D7267" s="988">
        <v>1.0</v>
      </c>
      <c r="E7267" s="988">
        <v>9.0</v>
      </c>
    </row>
    <row r="7268">
      <c r="A7268" s="988" t="s">
        <v>5711</v>
      </c>
      <c r="B7268" s="988">
        <v>2.0250429E7</v>
      </c>
      <c r="C7268" s="988" t="s">
        <v>164</v>
      </c>
      <c r="D7268" s="988">
        <v>1.0</v>
      </c>
      <c r="E7268" s="988">
        <v>1.0</v>
      </c>
    </row>
    <row r="7269">
      <c r="A7269" s="988" t="s">
        <v>5711</v>
      </c>
      <c r="B7269" s="988">
        <v>2.0250501E7</v>
      </c>
      <c r="C7269" s="988" t="s">
        <v>164</v>
      </c>
      <c r="D7269" s="988">
        <v>1.0</v>
      </c>
      <c r="E7269" s="988">
        <v>1.0</v>
      </c>
    </row>
    <row r="7270">
      <c r="A7270" s="988" t="s">
        <v>5711</v>
      </c>
      <c r="B7270" s="988">
        <v>2.0250502E7</v>
      </c>
      <c r="C7270" s="988" t="s">
        <v>164</v>
      </c>
      <c r="D7270" s="988">
        <v>1.0</v>
      </c>
      <c r="E7270" s="988">
        <v>1.0</v>
      </c>
    </row>
    <row r="7271">
      <c r="A7271" s="988" t="s">
        <v>5711</v>
      </c>
      <c r="B7271" s="988">
        <v>2.0250503E7</v>
      </c>
      <c r="C7271" s="988" t="s">
        <v>164</v>
      </c>
      <c r="D7271" s="988">
        <v>1.0</v>
      </c>
      <c r="E7271" s="988">
        <v>1.0</v>
      </c>
    </row>
    <row r="7272">
      <c r="A7272" s="988" t="s">
        <v>5711</v>
      </c>
      <c r="B7272" s="988">
        <v>2.0250505E7</v>
      </c>
      <c r="C7272" s="988" t="s">
        <v>5218</v>
      </c>
      <c r="D7272" s="988">
        <v>1.0</v>
      </c>
      <c r="E7272" s="988">
        <v>1.0</v>
      </c>
    </row>
    <row r="7273">
      <c r="A7273" s="988" t="s">
        <v>5711</v>
      </c>
      <c r="B7273" s="988">
        <v>2.0250506E7</v>
      </c>
      <c r="C7273" s="988" t="s">
        <v>5194</v>
      </c>
      <c r="D7273" s="988">
        <v>1.0</v>
      </c>
      <c r="E7273" s="988">
        <v>1.0</v>
      </c>
    </row>
    <row r="7274">
      <c r="A7274" s="988" t="s">
        <v>5711</v>
      </c>
      <c r="B7274" s="988">
        <v>2.0250507E7</v>
      </c>
      <c r="C7274" s="988" t="s">
        <v>5286</v>
      </c>
      <c r="D7274" s="988">
        <v>1.0</v>
      </c>
      <c r="E7274" s="988">
        <v>11.0</v>
      </c>
    </row>
    <row r="7275">
      <c r="A7275" s="988" t="s">
        <v>5711</v>
      </c>
      <c r="B7275" s="988">
        <v>2.0250507E7</v>
      </c>
      <c r="C7275" s="988" t="s">
        <v>5218</v>
      </c>
      <c r="D7275" s="988">
        <v>1.0</v>
      </c>
      <c r="E7275" s="988">
        <v>1.0</v>
      </c>
    </row>
    <row r="7276">
      <c r="A7276" s="988" t="s">
        <v>5711</v>
      </c>
      <c r="B7276" s="988">
        <v>2.0250508E7</v>
      </c>
      <c r="C7276" s="988" t="s">
        <v>164</v>
      </c>
      <c r="D7276" s="988">
        <v>1.0</v>
      </c>
      <c r="E7276" s="988">
        <v>2.0</v>
      </c>
    </row>
    <row r="7277">
      <c r="A7277" s="988" t="s">
        <v>5711</v>
      </c>
      <c r="B7277" s="988">
        <v>2.0250508E7</v>
      </c>
      <c r="C7277" s="988" t="s">
        <v>5218</v>
      </c>
      <c r="D7277" s="988">
        <v>1.0</v>
      </c>
      <c r="E7277" s="988">
        <v>1.0</v>
      </c>
    </row>
    <row r="7278">
      <c r="A7278" s="988" t="s">
        <v>5711</v>
      </c>
      <c r="B7278" s="988">
        <v>2.0250509E7</v>
      </c>
      <c r="C7278" s="988" t="s">
        <v>5218</v>
      </c>
      <c r="D7278" s="988">
        <v>1.0</v>
      </c>
      <c r="E7278" s="988">
        <v>1.0</v>
      </c>
    </row>
    <row r="7279">
      <c r="A7279" s="988" t="s">
        <v>5711</v>
      </c>
      <c r="B7279" s="988">
        <v>2.0250512E7</v>
      </c>
      <c r="C7279" s="988" t="s">
        <v>164</v>
      </c>
      <c r="D7279" s="988">
        <v>1.0</v>
      </c>
      <c r="E7279" s="988">
        <v>1.0</v>
      </c>
    </row>
    <row r="7280">
      <c r="A7280" s="988" t="s">
        <v>5711</v>
      </c>
      <c r="B7280" s="988">
        <v>2.0250513E7</v>
      </c>
      <c r="C7280" s="1063" t="s">
        <v>5163</v>
      </c>
      <c r="D7280" s="988">
        <v>1.0</v>
      </c>
      <c r="E7280" s="988">
        <v>1.0</v>
      </c>
    </row>
    <row r="7281">
      <c r="A7281" s="988" t="s">
        <v>5711</v>
      </c>
      <c r="B7281" s="988">
        <v>2.0250513E7</v>
      </c>
      <c r="C7281" s="988" t="s">
        <v>164</v>
      </c>
      <c r="D7281" s="988">
        <v>1.0</v>
      </c>
      <c r="E7281" s="988">
        <v>1.0</v>
      </c>
    </row>
    <row r="7282">
      <c r="A7282" s="988" t="s">
        <v>5711</v>
      </c>
      <c r="B7282" s="988">
        <v>2.0250514E7</v>
      </c>
      <c r="C7282" s="988" t="s">
        <v>5286</v>
      </c>
      <c r="D7282" s="988">
        <v>1.0</v>
      </c>
      <c r="E7282" s="988">
        <v>14.0</v>
      </c>
    </row>
    <row r="7283">
      <c r="A7283" s="988" t="s">
        <v>5711</v>
      </c>
      <c r="B7283" s="988">
        <v>2.0250514E7</v>
      </c>
      <c r="C7283" s="988" t="s">
        <v>164</v>
      </c>
      <c r="D7283" s="988">
        <v>1.0</v>
      </c>
      <c r="E7283" s="988">
        <v>4.0</v>
      </c>
    </row>
    <row r="7284">
      <c r="A7284" s="988" t="s">
        <v>5711</v>
      </c>
      <c r="B7284" s="988">
        <v>2.0250514E7</v>
      </c>
      <c r="C7284" s="988" t="s">
        <v>5218</v>
      </c>
      <c r="D7284" s="988">
        <v>1.0</v>
      </c>
      <c r="E7284" s="988">
        <v>1.0</v>
      </c>
    </row>
    <row r="7285">
      <c r="A7285" s="988" t="s">
        <v>5711</v>
      </c>
      <c r="B7285" s="988">
        <v>2.0250515E7</v>
      </c>
      <c r="C7285" s="988" t="s">
        <v>164</v>
      </c>
      <c r="D7285" s="988">
        <v>1.0</v>
      </c>
      <c r="E7285" s="988">
        <v>2.0</v>
      </c>
    </row>
    <row r="7286">
      <c r="A7286" s="988" t="s">
        <v>5711</v>
      </c>
      <c r="B7286" s="988">
        <v>2.0250516E7</v>
      </c>
      <c r="C7286" s="988" t="s">
        <v>164</v>
      </c>
      <c r="D7286" s="988">
        <v>1.0</v>
      </c>
      <c r="E7286" s="988">
        <v>2.0</v>
      </c>
    </row>
    <row r="7287">
      <c r="A7287" s="988" t="s">
        <v>5711</v>
      </c>
      <c r="B7287" s="988">
        <v>2.0250516E7</v>
      </c>
      <c r="C7287" s="1063" t="s">
        <v>5380</v>
      </c>
      <c r="D7287" s="988">
        <v>1.0</v>
      </c>
      <c r="E7287" s="988">
        <v>1.0</v>
      </c>
    </row>
    <row r="7288">
      <c r="A7288" s="988" t="s">
        <v>5711</v>
      </c>
      <c r="B7288" s="988">
        <v>2.0250517E7</v>
      </c>
      <c r="C7288" s="988" t="s">
        <v>5194</v>
      </c>
      <c r="D7288" s="988">
        <v>1.0</v>
      </c>
      <c r="E7288" s="988">
        <v>1.0</v>
      </c>
    </row>
    <row r="7289">
      <c r="A7289" s="988" t="s">
        <v>5711</v>
      </c>
      <c r="B7289" s="988">
        <v>2.0250518E7</v>
      </c>
      <c r="C7289" s="988" t="s">
        <v>164</v>
      </c>
      <c r="D7289" s="988">
        <v>1.0</v>
      </c>
      <c r="E7289" s="988">
        <v>1.0</v>
      </c>
    </row>
    <row r="7290">
      <c r="A7290" s="988" t="s">
        <v>5711</v>
      </c>
      <c r="B7290" s="988">
        <v>2.0250518E7</v>
      </c>
      <c r="C7290" s="1063" t="s">
        <v>5246</v>
      </c>
      <c r="D7290" s="988">
        <v>1.0</v>
      </c>
      <c r="E7290" s="988">
        <v>1.0</v>
      </c>
    </row>
    <row r="7291">
      <c r="A7291" s="988" t="s">
        <v>5711</v>
      </c>
      <c r="B7291" s="988">
        <v>2.0250519E7</v>
      </c>
      <c r="C7291" s="988" t="s">
        <v>164</v>
      </c>
      <c r="D7291" s="988">
        <v>1.0</v>
      </c>
      <c r="E7291" s="988">
        <v>1.0</v>
      </c>
    </row>
    <row r="7292">
      <c r="A7292" s="988" t="s">
        <v>5711</v>
      </c>
      <c r="B7292" s="988">
        <v>2.0250519E7</v>
      </c>
      <c r="C7292" s="988" t="s">
        <v>5218</v>
      </c>
      <c r="D7292" s="988">
        <v>1.0</v>
      </c>
      <c r="E7292" s="988">
        <v>1.0</v>
      </c>
    </row>
    <row r="7293">
      <c r="A7293" s="988" t="s">
        <v>5711</v>
      </c>
      <c r="B7293" s="988">
        <v>2.025052E7</v>
      </c>
      <c r="C7293" s="988" t="s">
        <v>164</v>
      </c>
      <c r="D7293" s="988">
        <v>1.0</v>
      </c>
      <c r="E7293" s="988">
        <v>1.0</v>
      </c>
    </row>
    <row r="7294">
      <c r="A7294" s="988" t="s">
        <v>5711</v>
      </c>
      <c r="B7294" s="988">
        <v>2.025052E7</v>
      </c>
      <c r="C7294" s="988" t="s">
        <v>5218</v>
      </c>
      <c r="D7294" s="988">
        <v>1.0</v>
      </c>
      <c r="E7294" s="988">
        <v>1.0</v>
      </c>
    </row>
    <row r="7295">
      <c r="A7295" s="988" t="s">
        <v>5711</v>
      </c>
      <c r="B7295" s="988">
        <v>2.0250522E7</v>
      </c>
      <c r="C7295" s="988" t="s">
        <v>5194</v>
      </c>
      <c r="D7295" s="988">
        <v>1.0</v>
      </c>
      <c r="E7295" s="988">
        <v>1.0</v>
      </c>
    </row>
    <row r="7296">
      <c r="A7296" s="988" t="s">
        <v>5711</v>
      </c>
      <c r="B7296" s="988">
        <v>2.0250522E7</v>
      </c>
      <c r="C7296" s="988" t="s">
        <v>164</v>
      </c>
      <c r="D7296" s="988">
        <v>1.0</v>
      </c>
      <c r="E7296" s="988">
        <v>1.0</v>
      </c>
    </row>
    <row r="7297">
      <c r="A7297" s="988" t="s">
        <v>5711</v>
      </c>
      <c r="B7297" s="988">
        <v>2.0250523E7</v>
      </c>
      <c r="C7297" s="988" t="s">
        <v>5286</v>
      </c>
      <c r="D7297" s="988">
        <v>1.0</v>
      </c>
      <c r="E7297" s="988">
        <v>11.0</v>
      </c>
    </row>
    <row r="7298">
      <c r="A7298" s="988" t="s">
        <v>5711</v>
      </c>
      <c r="B7298" s="988">
        <v>2.0250523E7</v>
      </c>
      <c r="C7298" s="1063" t="s">
        <v>5178</v>
      </c>
      <c r="D7298" s="988">
        <v>1.0</v>
      </c>
      <c r="E7298" s="988">
        <v>1.0</v>
      </c>
    </row>
    <row r="7299">
      <c r="A7299" s="988" t="s">
        <v>5711</v>
      </c>
      <c r="B7299" s="988">
        <v>2.0250524E7</v>
      </c>
      <c r="C7299" s="988" t="s">
        <v>164</v>
      </c>
      <c r="D7299" s="988">
        <v>1.0</v>
      </c>
      <c r="E7299" s="988">
        <v>1.0</v>
      </c>
    </row>
    <row r="7300">
      <c r="A7300" s="988" t="s">
        <v>5711</v>
      </c>
      <c r="B7300" s="988">
        <v>2.0250525E7</v>
      </c>
      <c r="C7300" s="988" t="s">
        <v>164</v>
      </c>
      <c r="D7300" s="988">
        <v>1.0</v>
      </c>
      <c r="E7300" s="988">
        <v>1.0</v>
      </c>
    </row>
    <row r="7301">
      <c r="A7301" s="988" t="s">
        <v>5711</v>
      </c>
      <c r="B7301" s="988">
        <v>2.0250526E7</v>
      </c>
      <c r="C7301" s="988" t="s">
        <v>5155</v>
      </c>
      <c r="D7301" s="988">
        <v>1.0</v>
      </c>
      <c r="E7301" s="988">
        <v>1.0</v>
      </c>
    </row>
    <row r="7302">
      <c r="A7302" s="988" t="s">
        <v>5711</v>
      </c>
      <c r="B7302" s="988">
        <v>2.0250526E7</v>
      </c>
      <c r="C7302" s="988" t="s">
        <v>164</v>
      </c>
      <c r="D7302" s="988">
        <v>1.0</v>
      </c>
      <c r="E7302" s="988">
        <v>3.0</v>
      </c>
    </row>
    <row r="7303">
      <c r="A7303" s="988" t="s">
        <v>5711</v>
      </c>
      <c r="B7303" s="988">
        <v>2.0250527E7</v>
      </c>
      <c r="C7303" s="1063" t="s">
        <v>5226</v>
      </c>
      <c r="D7303" s="988">
        <v>1.0</v>
      </c>
      <c r="E7303" s="988">
        <v>1.0</v>
      </c>
    </row>
    <row r="7304">
      <c r="A7304" s="988" t="s">
        <v>5711</v>
      </c>
      <c r="B7304" s="988">
        <v>2.0250528E7</v>
      </c>
      <c r="C7304" s="988" t="s">
        <v>164</v>
      </c>
      <c r="D7304" s="988">
        <v>1.0</v>
      </c>
      <c r="E7304" s="988">
        <v>1.0</v>
      </c>
    </row>
    <row r="7305">
      <c r="A7305" s="988" t="s">
        <v>5711</v>
      </c>
      <c r="B7305" s="988">
        <v>2.025053E7</v>
      </c>
      <c r="C7305" s="988" t="s">
        <v>5218</v>
      </c>
      <c r="D7305" s="988">
        <v>1.0</v>
      </c>
      <c r="E7305" s="988">
        <v>1.0</v>
      </c>
    </row>
    <row r="7306">
      <c r="A7306" s="988" t="s">
        <v>5711</v>
      </c>
      <c r="B7306" s="988">
        <v>2.0250602E7</v>
      </c>
      <c r="C7306" s="1063" t="s">
        <v>5284</v>
      </c>
      <c r="D7306" s="988">
        <v>1.0</v>
      </c>
      <c r="E7306" s="988">
        <v>1.0</v>
      </c>
    </row>
    <row r="7307">
      <c r="A7307" s="988" t="s">
        <v>5711</v>
      </c>
      <c r="B7307" s="988">
        <v>2.0250603E7</v>
      </c>
      <c r="C7307" s="1063" t="s">
        <v>5189</v>
      </c>
      <c r="D7307" s="988">
        <v>1.0</v>
      </c>
      <c r="E7307" s="988">
        <v>1.0</v>
      </c>
    </row>
    <row r="7308">
      <c r="A7308" s="988" t="s">
        <v>5711</v>
      </c>
      <c r="B7308" s="988">
        <v>2.0250605E7</v>
      </c>
      <c r="C7308" s="1063" t="s">
        <v>5312</v>
      </c>
      <c r="D7308" s="988">
        <v>1.0</v>
      </c>
      <c r="E7308" s="988">
        <v>1.0</v>
      </c>
    </row>
    <row r="7309">
      <c r="A7309" s="988" t="s">
        <v>5711</v>
      </c>
      <c r="B7309" s="988">
        <v>2.0250605E7</v>
      </c>
      <c r="C7309" s="988" t="s">
        <v>164</v>
      </c>
      <c r="D7309" s="988">
        <v>1.0</v>
      </c>
      <c r="E7309" s="988">
        <v>1.0</v>
      </c>
    </row>
    <row r="7310">
      <c r="A7310" s="988" t="s">
        <v>5711</v>
      </c>
      <c r="B7310" s="988">
        <v>2.0250606E7</v>
      </c>
      <c r="C7310" s="1063" t="s">
        <v>5182</v>
      </c>
      <c r="D7310" s="988">
        <v>1.0</v>
      </c>
      <c r="E7310" s="988">
        <v>1.0</v>
      </c>
    </row>
    <row r="7311">
      <c r="A7311" s="988" t="s">
        <v>5711</v>
      </c>
      <c r="B7311" s="988">
        <v>2.0250607E7</v>
      </c>
      <c r="C7311" s="988" t="s">
        <v>5286</v>
      </c>
      <c r="D7311" s="988">
        <v>1.0</v>
      </c>
      <c r="E7311" s="988">
        <v>5.0</v>
      </c>
    </row>
    <row r="7312">
      <c r="A7312" s="988" t="s">
        <v>5711</v>
      </c>
      <c r="B7312" s="988">
        <v>2.0250607E7</v>
      </c>
      <c r="C7312" s="988" t="s">
        <v>164</v>
      </c>
      <c r="D7312" s="988">
        <v>1.0</v>
      </c>
      <c r="E7312" s="988">
        <v>1.0</v>
      </c>
    </row>
    <row r="7313">
      <c r="A7313" s="988" t="s">
        <v>5711</v>
      </c>
      <c r="B7313" s="988">
        <v>2.0250609E7</v>
      </c>
      <c r="C7313" s="988" t="s">
        <v>164</v>
      </c>
      <c r="D7313" s="988">
        <v>1.0</v>
      </c>
      <c r="E7313" s="988">
        <v>2.0</v>
      </c>
    </row>
    <row r="7314">
      <c r="A7314" s="988" t="s">
        <v>5711</v>
      </c>
      <c r="B7314" s="988">
        <v>2.0250609E7</v>
      </c>
      <c r="C7314" s="1063" t="s">
        <v>5178</v>
      </c>
      <c r="D7314" s="988">
        <v>1.0</v>
      </c>
      <c r="E7314" s="988">
        <v>1.0</v>
      </c>
    </row>
    <row r="7315">
      <c r="A7315" s="988" t="s">
        <v>5711</v>
      </c>
      <c r="B7315" s="988">
        <v>2.025061E7</v>
      </c>
      <c r="C7315" s="988" t="s">
        <v>164</v>
      </c>
      <c r="D7315" s="988">
        <v>1.0</v>
      </c>
      <c r="E7315" s="988">
        <v>2.0</v>
      </c>
    </row>
    <row r="7316">
      <c r="A7316" s="988" t="s">
        <v>5711</v>
      </c>
      <c r="B7316" s="988">
        <v>2.0250611E7</v>
      </c>
      <c r="C7316" s="988" t="s">
        <v>5286</v>
      </c>
      <c r="D7316" s="988">
        <v>1.0</v>
      </c>
      <c r="E7316" s="988">
        <v>17.0</v>
      </c>
    </row>
    <row r="7317">
      <c r="A7317" s="988" t="s">
        <v>5711</v>
      </c>
      <c r="B7317" s="988">
        <v>2.0250611E7</v>
      </c>
      <c r="C7317" s="988" t="s">
        <v>164</v>
      </c>
      <c r="D7317" s="988">
        <v>1.0</v>
      </c>
      <c r="E7317" s="988">
        <v>1.0</v>
      </c>
    </row>
    <row r="7318">
      <c r="A7318" s="988" t="s">
        <v>5711</v>
      </c>
      <c r="B7318" s="988">
        <v>2.0250611E7</v>
      </c>
      <c r="C7318" s="988" t="s">
        <v>5218</v>
      </c>
      <c r="D7318" s="988">
        <v>1.0</v>
      </c>
      <c r="E7318" s="988">
        <v>1.0</v>
      </c>
    </row>
    <row r="7319">
      <c r="A7319" s="988" t="s">
        <v>5711</v>
      </c>
      <c r="B7319" s="988">
        <v>2.0250612E7</v>
      </c>
      <c r="C7319" s="988" t="s">
        <v>164</v>
      </c>
      <c r="D7319" s="988">
        <v>1.0</v>
      </c>
      <c r="E7319" s="988">
        <v>1.0</v>
      </c>
    </row>
    <row r="7320">
      <c r="A7320" s="988" t="s">
        <v>5711</v>
      </c>
      <c r="B7320" s="988">
        <v>2.0250613E7</v>
      </c>
      <c r="C7320" s="988" t="s">
        <v>5194</v>
      </c>
      <c r="D7320" s="988">
        <v>1.0</v>
      </c>
      <c r="E7320" s="988">
        <v>1.0</v>
      </c>
    </row>
    <row r="7321">
      <c r="A7321" s="988" t="s">
        <v>5711</v>
      </c>
      <c r="B7321" s="988">
        <v>2.0250616E7</v>
      </c>
      <c r="C7321" s="988" t="s">
        <v>164</v>
      </c>
      <c r="D7321" s="988">
        <v>1.0</v>
      </c>
      <c r="E7321" s="988">
        <v>1.0</v>
      </c>
    </row>
    <row r="7322">
      <c r="A7322" s="988" t="s">
        <v>5711</v>
      </c>
      <c r="B7322" s="988">
        <v>2.0250617E7</v>
      </c>
      <c r="C7322" s="988" t="s">
        <v>5155</v>
      </c>
      <c r="D7322" s="988">
        <v>1.0</v>
      </c>
      <c r="E7322" s="988">
        <v>1.0</v>
      </c>
    </row>
    <row r="7323">
      <c r="A7323" s="988" t="s">
        <v>5711</v>
      </c>
      <c r="B7323" s="988">
        <v>2.0250617E7</v>
      </c>
      <c r="C7323" s="988" t="s">
        <v>164</v>
      </c>
      <c r="D7323" s="988">
        <v>1.0</v>
      </c>
      <c r="E7323" s="988">
        <v>1.0</v>
      </c>
    </row>
    <row r="7324">
      <c r="A7324" s="988" t="s">
        <v>5711</v>
      </c>
      <c r="B7324" s="988">
        <v>2.0250617E7</v>
      </c>
      <c r="C7324" s="1063" t="s">
        <v>5380</v>
      </c>
      <c r="D7324" s="988">
        <v>1.0</v>
      </c>
      <c r="E7324" s="988">
        <v>1.0</v>
      </c>
    </row>
    <row r="7325">
      <c r="A7325" s="988" t="s">
        <v>5711</v>
      </c>
      <c r="B7325" s="988">
        <v>2.0250618E7</v>
      </c>
      <c r="C7325" s="988" t="s">
        <v>164</v>
      </c>
      <c r="D7325" s="988">
        <v>1.0</v>
      </c>
      <c r="E7325" s="988">
        <v>1.0</v>
      </c>
    </row>
    <row r="7326">
      <c r="A7326" s="988" t="s">
        <v>5711</v>
      </c>
      <c r="B7326" s="988">
        <v>2.0250619E7</v>
      </c>
      <c r="C7326" s="988" t="s">
        <v>164</v>
      </c>
      <c r="D7326" s="988">
        <v>1.0</v>
      </c>
      <c r="E7326" s="988">
        <v>2.0</v>
      </c>
    </row>
    <row r="7327">
      <c r="A7327" s="988" t="s">
        <v>5711</v>
      </c>
      <c r="B7327" s="988">
        <v>2.0250622E7</v>
      </c>
      <c r="C7327" s="988" t="s">
        <v>5286</v>
      </c>
      <c r="D7327" s="988">
        <v>1.0</v>
      </c>
      <c r="E7327" s="988">
        <v>12.0</v>
      </c>
    </row>
    <row r="7328">
      <c r="A7328" s="988" t="s">
        <v>5711</v>
      </c>
      <c r="B7328" s="988">
        <v>2.0250624E7</v>
      </c>
      <c r="C7328" s="988" t="s">
        <v>164</v>
      </c>
      <c r="D7328" s="988">
        <v>1.0</v>
      </c>
      <c r="E7328" s="988">
        <v>1.0</v>
      </c>
    </row>
    <row r="7329">
      <c r="A7329" s="988" t="s">
        <v>5711</v>
      </c>
      <c r="B7329" s="988">
        <v>2.0250624E7</v>
      </c>
      <c r="C7329" s="988" t="s">
        <v>5218</v>
      </c>
      <c r="D7329" s="988">
        <v>1.0</v>
      </c>
      <c r="E7329" s="988">
        <v>2.0</v>
      </c>
    </row>
    <row r="7330">
      <c r="A7330" s="988" t="s">
        <v>5711</v>
      </c>
      <c r="B7330" s="988">
        <v>2.0250625E7</v>
      </c>
      <c r="C7330" s="988" t="s">
        <v>164</v>
      </c>
      <c r="D7330" s="988">
        <v>1.0</v>
      </c>
      <c r="E7330" s="988">
        <v>1.0</v>
      </c>
    </row>
    <row r="7331">
      <c r="A7331" s="988" t="s">
        <v>5711</v>
      </c>
      <c r="B7331" s="988">
        <v>2.0250627E7</v>
      </c>
      <c r="C7331" s="988" t="s">
        <v>164</v>
      </c>
      <c r="D7331" s="988">
        <v>1.0</v>
      </c>
      <c r="E7331" s="988">
        <v>3.0</v>
      </c>
    </row>
    <row r="7332">
      <c r="A7332" s="988" t="s">
        <v>5711</v>
      </c>
      <c r="B7332" s="988">
        <v>2.0250629E7</v>
      </c>
      <c r="C7332" s="1063" t="s">
        <v>5267</v>
      </c>
      <c r="D7332" s="988">
        <v>1.0</v>
      </c>
      <c r="E7332" s="988">
        <v>1.0</v>
      </c>
    </row>
    <row r="7333">
      <c r="A7333" s="988" t="s">
        <v>5711</v>
      </c>
      <c r="B7333" s="988">
        <v>2.025063E7</v>
      </c>
      <c r="C7333" s="988" t="s">
        <v>5218</v>
      </c>
      <c r="D7333" s="988">
        <v>1.0</v>
      </c>
      <c r="E7333" s="988">
        <v>1.0</v>
      </c>
    </row>
    <row r="7334">
      <c r="A7334" s="988" t="s">
        <v>5711</v>
      </c>
      <c r="B7334" s="988">
        <v>2.0250702E7</v>
      </c>
      <c r="C7334" s="988" t="s">
        <v>164</v>
      </c>
      <c r="D7334" s="988">
        <v>1.0</v>
      </c>
      <c r="E7334" s="988">
        <v>2.0</v>
      </c>
    </row>
    <row r="7335">
      <c r="A7335" s="988" t="s">
        <v>5711</v>
      </c>
      <c r="B7335" s="988">
        <v>2.0250702E7</v>
      </c>
      <c r="C7335" s="1063" t="s">
        <v>5178</v>
      </c>
      <c r="D7335" s="988">
        <v>1.0</v>
      </c>
      <c r="E7335" s="988">
        <v>2.0</v>
      </c>
    </row>
    <row r="7336">
      <c r="A7336" s="988" t="s">
        <v>5711</v>
      </c>
      <c r="B7336" s="988">
        <v>2.0250703E7</v>
      </c>
      <c r="C7336" s="988" t="s">
        <v>5218</v>
      </c>
      <c r="D7336" s="988">
        <v>1.0</v>
      </c>
      <c r="E7336" s="988">
        <v>6.0</v>
      </c>
    </row>
    <row r="7337">
      <c r="A7337" s="988" t="s">
        <v>5711</v>
      </c>
      <c r="B7337" s="988">
        <v>2.0250707E7</v>
      </c>
      <c r="C7337" s="1063" t="s">
        <v>5313</v>
      </c>
      <c r="D7337" s="988">
        <v>1.0</v>
      </c>
      <c r="E7337" s="988">
        <v>1.0</v>
      </c>
    </row>
    <row r="7338">
      <c r="A7338" s="988" t="s">
        <v>5711</v>
      </c>
      <c r="B7338" s="988">
        <v>2.0250707E7</v>
      </c>
      <c r="C7338" s="988" t="s">
        <v>164</v>
      </c>
      <c r="D7338" s="988">
        <v>1.0</v>
      </c>
      <c r="E7338" s="988">
        <v>1.0</v>
      </c>
    </row>
    <row r="7339">
      <c r="A7339" s="988" t="s">
        <v>5711</v>
      </c>
      <c r="B7339" s="988">
        <v>2.0250709E7</v>
      </c>
      <c r="C7339" s="988" t="s">
        <v>164</v>
      </c>
      <c r="D7339" s="988">
        <v>1.0</v>
      </c>
      <c r="E7339" s="988">
        <v>2.0</v>
      </c>
    </row>
    <row r="7340">
      <c r="A7340" s="988" t="s">
        <v>5711</v>
      </c>
      <c r="B7340" s="988">
        <v>2.0250709E7</v>
      </c>
      <c r="C7340" s="988" t="s">
        <v>5218</v>
      </c>
      <c r="D7340" s="988">
        <v>1.0</v>
      </c>
      <c r="E7340" s="988">
        <v>1.0</v>
      </c>
    </row>
    <row r="7341">
      <c r="A7341" s="988" t="s">
        <v>5711</v>
      </c>
      <c r="B7341" s="988">
        <v>2.025071E7</v>
      </c>
      <c r="C7341" s="988" t="s">
        <v>5194</v>
      </c>
      <c r="D7341" s="988">
        <v>1.0</v>
      </c>
      <c r="E7341" s="988">
        <v>1.0</v>
      </c>
    </row>
    <row r="7342">
      <c r="A7342" s="988" t="s">
        <v>5711</v>
      </c>
      <c r="B7342" s="988">
        <v>2.025071E7</v>
      </c>
      <c r="C7342" s="988" t="s">
        <v>164</v>
      </c>
      <c r="D7342" s="988">
        <v>1.0</v>
      </c>
      <c r="E7342" s="988">
        <v>2.0</v>
      </c>
    </row>
    <row r="7343">
      <c r="A7343" s="988" t="s">
        <v>5711</v>
      </c>
      <c r="B7343" s="988">
        <v>2.025071E7</v>
      </c>
      <c r="C7343" s="1063" t="s">
        <v>5146</v>
      </c>
      <c r="D7343" s="988">
        <v>1.0</v>
      </c>
      <c r="E7343" s="988">
        <v>1.0</v>
      </c>
    </row>
    <row r="7344">
      <c r="A7344" s="988" t="s">
        <v>5711</v>
      </c>
      <c r="B7344" s="988">
        <v>2.0250711E7</v>
      </c>
      <c r="C7344" s="1063" t="s">
        <v>5178</v>
      </c>
      <c r="D7344" s="988">
        <v>1.0</v>
      </c>
      <c r="E7344" s="988">
        <v>1.0</v>
      </c>
    </row>
    <row r="7345">
      <c r="A7345" s="988" t="s">
        <v>5711</v>
      </c>
      <c r="B7345" s="988">
        <v>2.0250712E7</v>
      </c>
      <c r="C7345" s="988" t="s">
        <v>5218</v>
      </c>
      <c r="D7345" s="988">
        <v>1.0</v>
      </c>
      <c r="E7345" s="988">
        <v>1.0</v>
      </c>
    </row>
    <row r="7346">
      <c r="A7346" s="988" t="s">
        <v>5711</v>
      </c>
      <c r="B7346" s="988">
        <v>2.0250713E7</v>
      </c>
      <c r="C7346" s="988" t="s">
        <v>5147</v>
      </c>
      <c r="D7346" s="988">
        <v>1.0</v>
      </c>
      <c r="E7346" s="988">
        <v>1.0</v>
      </c>
    </row>
    <row r="7347">
      <c r="A7347" s="988" t="s">
        <v>5711</v>
      </c>
      <c r="B7347" s="988">
        <v>2.0250714E7</v>
      </c>
      <c r="C7347" s="988" t="s">
        <v>164</v>
      </c>
      <c r="D7347" s="988">
        <v>1.0</v>
      </c>
      <c r="E7347" s="988">
        <v>3.0</v>
      </c>
    </row>
    <row r="7348">
      <c r="A7348" s="988" t="s">
        <v>5711</v>
      </c>
      <c r="B7348" s="988">
        <v>2.0250714E7</v>
      </c>
      <c r="C7348" s="1063" t="s">
        <v>5178</v>
      </c>
      <c r="D7348" s="988">
        <v>1.0</v>
      </c>
      <c r="E7348" s="988">
        <v>1.0</v>
      </c>
    </row>
    <row r="7349">
      <c r="A7349" s="988" t="s">
        <v>5711</v>
      </c>
      <c r="B7349" s="988">
        <v>2.0250715E7</v>
      </c>
      <c r="C7349" s="988" t="s">
        <v>164</v>
      </c>
      <c r="D7349" s="988">
        <v>1.0</v>
      </c>
      <c r="E7349" s="988">
        <v>2.0</v>
      </c>
    </row>
    <row r="7350">
      <c r="A7350" s="988" t="s">
        <v>5711</v>
      </c>
      <c r="B7350" s="988">
        <v>2.0250716E7</v>
      </c>
      <c r="C7350" s="988" t="s">
        <v>5218</v>
      </c>
      <c r="D7350" s="988">
        <v>1.0</v>
      </c>
      <c r="E7350" s="988">
        <v>1.0</v>
      </c>
    </row>
    <row r="7351">
      <c r="A7351" s="988" t="s">
        <v>5711</v>
      </c>
      <c r="B7351" s="988">
        <v>2.0250718E7</v>
      </c>
      <c r="C7351" s="988" t="s">
        <v>5194</v>
      </c>
      <c r="D7351" s="988">
        <v>1.0</v>
      </c>
      <c r="E7351" s="988">
        <v>1.0</v>
      </c>
    </row>
    <row r="7352">
      <c r="A7352" s="988" t="s">
        <v>5711</v>
      </c>
      <c r="B7352" s="988">
        <v>2.0250719E7</v>
      </c>
      <c r="C7352" s="988" t="s">
        <v>164</v>
      </c>
      <c r="D7352" s="988">
        <v>1.0</v>
      </c>
      <c r="E7352" s="988">
        <v>1.0</v>
      </c>
    </row>
    <row r="7353">
      <c r="A7353" s="988" t="s">
        <v>5711</v>
      </c>
      <c r="B7353" s="988">
        <v>2.0250719E7</v>
      </c>
      <c r="C7353" s="1063" t="s">
        <v>5216</v>
      </c>
      <c r="D7353" s="988">
        <v>1.0</v>
      </c>
      <c r="E7353" s="988">
        <v>1.0</v>
      </c>
    </row>
    <row r="7354">
      <c r="A7354" s="988" t="s">
        <v>5711</v>
      </c>
      <c r="B7354" s="988">
        <v>2.0250721E7</v>
      </c>
      <c r="C7354" s="988" t="s">
        <v>164</v>
      </c>
      <c r="D7354" s="988">
        <v>1.0</v>
      </c>
      <c r="E7354" s="988">
        <v>1.0</v>
      </c>
    </row>
    <row r="7355">
      <c r="A7355" s="988" t="s">
        <v>5711</v>
      </c>
      <c r="B7355" s="988">
        <v>2.0250722E7</v>
      </c>
      <c r="C7355" s="988" t="s">
        <v>164</v>
      </c>
      <c r="D7355" s="988">
        <v>1.0</v>
      </c>
      <c r="E7355" s="988">
        <v>2.0</v>
      </c>
    </row>
    <row r="7356">
      <c r="A7356" s="988" t="s">
        <v>5711</v>
      </c>
      <c r="B7356" s="988">
        <v>2.0250723E7</v>
      </c>
      <c r="C7356" s="988" t="s">
        <v>164</v>
      </c>
      <c r="D7356" s="988">
        <v>1.0</v>
      </c>
      <c r="E7356" s="988">
        <v>1.0</v>
      </c>
    </row>
    <row r="7357">
      <c r="A7357" s="988" t="s">
        <v>5711</v>
      </c>
      <c r="B7357" s="988">
        <v>2.0250724E7</v>
      </c>
      <c r="C7357" s="988" t="s">
        <v>164</v>
      </c>
      <c r="D7357" s="988">
        <v>1.0</v>
      </c>
      <c r="E7357" s="988">
        <v>1.0</v>
      </c>
    </row>
    <row r="7358">
      <c r="A7358" s="988" t="s">
        <v>5711</v>
      </c>
      <c r="B7358" s="988">
        <v>2.0250725E7</v>
      </c>
      <c r="C7358" s="1063" t="s">
        <v>5314</v>
      </c>
      <c r="D7358" s="988">
        <v>1.0</v>
      </c>
      <c r="E7358" s="988">
        <v>1.0</v>
      </c>
    </row>
    <row r="7359">
      <c r="A7359" s="988" t="s">
        <v>5711</v>
      </c>
      <c r="B7359" s="988">
        <v>2.0250726E7</v>
      </c>
      <c r="C7359" s="1063" t="s">
        <v>5314</v>
      </c>
      <c r="D7359" s="988">
        <v>1.0</v>
      </c>
      <c r="E7359" s="988">
        <v>1.0</v>
      </c>
    </row>
    <row r="7360">
      <c r="A7360" s="988" t="s">
        <v>5711</v>
      </c>
      <c r="B7360" s="988">
        <v>2.0250726E7</v>
      </c>
      <c r="C7360" s="988" t="s">
        <v>5218</v>
      </c>
      <c r="D7360" s="988">
        <v>1.0</v>
      </c>
      <c r="E7360" s="988">
        <v>1.0</v>
      </c>
    </row>
    <row r="7361">
      <c r="A7361" s="988" t="s">
        <v>5711</v>
      </c>
      <c r="B7361" s="988">
        <v>2.025073E7</v>
      </c>
      <c r="C7361" s="988" t="s">
        <v>164</v>
      </c>
      <c r="D7361" s="988">
        <v>1.0</v>
      </c>
      <c r="E7361" s="988">
        <v>1.0</v>
      </c>
    </row>
    <row r="7362">
      <c r="A7362" s="988" t="s">
        <v>5711</v>
      </c>
      <c r="B7362" s="988">
        <v>2.0250731E7</v>
      </c>
      <c r="C7362" s="1063" t="s">
        <v>5314</v>
      </c>
      <c r="D7362" s="988">
        <v>1.0</v>
      </c>
      <c r="E7362" s="988">
        <v>1.0</v>
      </c>
    </row>
    <row r="7363">
      <c r="A7363" s="988" t="s">
        <v>5711</v>
      </c>
      <c r="B7363" s="988">
        <v>2.0250731E7</v>
      </c>
      <c r="C7363" s="1063" t="s">
        <v>5216</v>
      </c>
      <c r="D7363" s="988">
        <v>1.0</v>
      </c>
      <c r="E7363" s="988">
        <v>1.0</v>
      </c>
    </row>
    <row r="7364">
      <c r="A7364" s="988" t="s">
        <v>5711</v>
      </c>
      <c r="B7364" s="988">
        <v>2.0250801E7</v>
      </c>
      <c r="C7364" s="988" t="s">
        <v>5286</v>
      </c>
      <c r="D7364" s="988">
        <v>1.0</v>
      </c>
      <c r="E7364" s="988">
        <v>10.0</v>
      </c>
    </row>
    <row r="7365">
      <c r="A7365" s="988" t="s">
        <v>5711</v>
      </c>
      <c r="B7365" s="988">
        <v>2.0250801E7</v>
      </c>
      <c r="C7365" s="1063" t="s">
        <v>5137</v>
      </c>
      <c r="D7365" s="988">
        <v>1.0</v>
      </c>
      <c r="E7365" s="988">
        <v>1.0</v>
      </c>
    </row>
    <row r="7366">
      <c r="A7366" s="988" t="s">
        <v>5711</v>
      </c>
      <c r="B7366" s="988">
        <v>2.0250802E7</v>
      </c>
      <c r="C7366" s="988" t="s">
        <v>5286</v>
      </c>
      <c r="D7366" s="988">
        <v>1.0</v>
      </c>
      <c r="E7366" s="988">
        <v>2.0</v>
      </c>
    </row>
    <row r="7367">
      <c r="A7367" s="988" t="s">
        <v>5711</v>
      </c>
      <c r="B7367" s="988">
        <v>2.0250802E7</v>
      </c>
      <c r="C7367" s="1063" t="s">
        <v>5267</v>
      </c>
      <c r="D7367" s="988">
        <v>1.0</v>
      </c>
      <c r="E7367" s="988">
        <v>1.0</v>
      </c>
    </row>
    <row r="7368">
      <c r="A7368" s="988" t="s">
        <v>5711</v>
      </c>
      <c r="B7368" s="988">
        <v>2.0250803E7</v>
      </c>
      <c r="C7368" s="1063" t="s">
        <v>5210</v>
      </c>
      <c r="D7368" s="988">
        <v>1.0</v>
      </c>
      <c r="E7368" s="988">
        <v>1.0</v>
      </c>
    </row>
    <row r="7369">
      <c r="A7369" s="988" t="s">
        <v>5711</v>
      </c>
      <c r="B7369" s="988">
        <v>2.0250804E7</v>
      </c>
      <c r="C7369" s="1063" t="s">
        <v>5166</v>
      </c>
      <c r="D7369" s="988">
        <v>1.0</v>
      </c>
      <c r="E7369" s="988">
        <v>1.0</v>
      </c>
    </row>
    <row r="7370">
      <c r="A7370" s="988" t="s">
        <v>5711</v>
      </c>
      <c r="B7370" s="988">
        <v>2.0250805E7</v>
      </c>
      <c r="C7370" s="988" t="s">
        <v>5286</v>
      </c>
      <c r="D7370" s="988">
        <v>1.0</v>
      </c>
      <c r="E7370" s="988">
        <v>14.0</v>
      </c>
    </row>
    <row r="7371">
      <c r="A7371" s="988" t="s">
        <v>5711</v>
      </c>
      <c r="B7371" s="988">
        <v>2.0250805E7</v>
      </c>
      <c r="C7371" s="988" t="s">
        <v>164</v>
      </c>
      <c r="D7371" s="988">
        <v>1.0</v>
      </c>
      <c r="E7371" s="988">
        <v>1.0</v>
      </c>
    </row>
    <row r="7372">
      <c r="A7372" s="988" t="s">
        <v>5711</v>
      </c>
      <c r="B7372" s="988">
        <v>2.0250806E7</v>
      </c>
      <c r="C7372" s="1063" t="s">
        <v>5137</v>
      </c>
      <c r="D7372" s="988">
        <v>1.0</v>
      </c>
      <c r="E7372" s="988">
        <v>1.0</v>
      </c>
    </row>
    <row r="7373">
      <c r="A7373" s="988" t="s">
        <v>5711</v>
      </c>
      <c r="B7373" s="988">
        <v>2.0250807E7</v>
      </c>
      <c r="C7373" s="1063" t="s">
        <v>5146</v>
      </c>
      <c r="D7373" s="988">
        <v>1.0</v>
      </c>
      <c r="E7373" s="988">
        <v>1.0</v>
      </c>
    </row>
    <row r="7374">
      <c r="A7374" s="988" t="s">
        <v>5711</v>
      </c>
      <c r="B7374" s="988">
        <v>2.0250808E7</v>
      </c>
      <c r="C7374" s="1063" t="s">
        <v>5267</v>
      </c>
      <c r="D7374" s="988">
        <v>1.0</v>
      </c>
      <c r="E7374" s="988">
        <v>1.0</v>
      </c>
    </row>
    <row r="7375">
      <c r="A7375" s="988" t="s">
        <v>5711</v>
      </c>
      <c r="B7375" s="988">
        <v>2.025081E7</v>
      </c>
      <c r="C7375" s="988" t="s">
        <v>164</v>
      </c>
      <c r="D7375" s="988">
        <v>1.0</v>
      </c>
      <c r="E7375" s="988">
        <v>1.0</v>
      </c>
    </row>
    <row r="7376">
      <c r="A7376" s="988" t="s">
        <v>5711</v>
      </c>
      <c r="B7376" s="988">
        <v>2.0250811E7</v>
      </c>
      <c r="C7376" s="988" t="s">
        <v>164</v>
      </c>
      <c r="D7376" s="988">
        <v>1.0</v>
      </c>
      <c r="E7376" s="988">
        <v>3.0</v>
      </c>
    </row>
    <row r="7377">
      <c r="A7377" s="988" t="s">
        <v>5711</v>
      </c>
      <c r="B7377" s="988">
        <v>2.0250812E7</v>
      </c>
      <c r="C7377" s="988" t="s">
        <v>164</v>
      </c>
      <c r="D7377" s="988">
        <v>1.0</v>
      </c>
      <c r="E7377" s="988">
        <v>1.0</v>
      </c>
    </row>
    <row r="7378">
      <c r="A7378" s="988" t="s">
        <v>5711</v>
      </c>
      <c r="B7378" s="988">
        <v>2.0250812E7</v>
      </c>
      <c r="C7378" s="988" t="s">
        <v>5218</v>
      </c>
      <c r="D7378" s="988">
        <v>1.0</v>
      </c>
      <c r="E7378" s="988">
        <v>1.0</v>
      </c>
    </row>
    <row r="7379">
      <c r="A7379" s="988" t="s">
        <v>5711</v>
      </c>
      <c r="B7379" s="988">
        <v>2.0250813E7</v>
      </c>
      <c r="C7379" s="988" t="s">
        <v>5218</v>
      </c>
      <c r="D7379" s="988">
        <v>1.0</v>
      </c>
      <c r="E7379" s="988">
        <v>1.0</v>
      </c>
    </row>
    <row r="7380">
      <c r="A7380" s="988" t="s">
        <v>5711</v>
      </c>
      <c r="B7380" s="988">
        <v>2.0250814E7</v>
      </c>
      <c r="C7380" s="988" t="s">
        <v>5155</v>
      </c>
      <c r="D7380" s="988">
        <v>1.0</v>
      </c>
      <c r="E7380" s="988">
        <v>1.0</v>
      </c>
    </row>
    <row r="7381">
      <c r="A7381" s="988" t="s">
        <v>5711</v>
      </c>
      <c r="B7381" s="988">
        <v>2.0250814E7</v>
      </c>
      <c r="C7381" s="988" t="s">
        <v>5194</v>
      </c>
      <c r="D7381" s="988">
        <v>1.0</v>
      </c>
      <c r="E7381" s="988">
        <v>1.0</v>
      </c>
    </row>
    <row r="7382">
      <c r="A7382" s="988" t="s">
        <v>5711</v>
      </c>
      <c r="B7382" s="988">
        <v>2.0250814E7</v>
      </c>
      <c r="C7382" s="988" t="s">
        <v>164</v>
      </c>
      <c r="D7382" s="988">
        <v>1.0</v>
      </c>
      <c r="E7382" s="988">
        <v>1.0</v>
      </c>
    </row>
    <row r="7383">
      <c r="A7383" s="988" t="s">
        <v>5711</v>
      </c>
      <c r="B7383" s="988">
        <v>2.0250816E7</v>
      </c>
      <c r="C7383" s="988" t="s">
        <v>5286</v>
      </c>
      <c r="D7383" s="988">
        <v>1.0</v>
      </c>
      <c r="E7383" s="988">
        <v>9.0</v>
      </c>
    </row>
    <row r="7384">
      <c r="A7384" s="988" t="s">
        <v>5711</v>
      </c>
      <c r="B7384" s="988">
        <v>2.0250817E7</v>
      </c>
      <c r="C7384" s="1063" t="s">
        <v>5267</v>
      </c>
      <c r="D7384" s="988">
        <v>1.0</v>
      </c>
      <c r="E7384" s="988">
        <v>1.0</v>
      </c>
    </row>
    <row r="7385">
      <c r="A7385" s="988" t="s">
        <v>5711</v>
      </c>
      <c r="B7385" s="988">
        <v>2.0250818E7</v>
      </c>
      <c r="C7385" s="988" t="s">
        <v>5286</v>
      </c>
      <c r="D7385" s="988">
        <v>1.0</v>
      </c>
      <c r="E7385" s="988">
        <v>14.0</v>
      </c>
    </row>
    <row r="7386">
      <c r="A7386" s="988" t="s">
        <v>5711</v>
      </c>
      <c r="B7386" s="988">
        <v>2.0250819E7</v>
      </c>
      <c r="C7386" s="988" t="s">
        <v>5194</v>
      </c>
      <c r="D7386" s="988">
        <v>1.0</v>
      </c>
      <c r="E7386" s="988">
        <v>1.0</v>
      </c>
    </row>
    <row r="7387">
      <c r="A7387" s="988" t="s">
        <v>5711</v>
      </c>
      <c r="B7387" s="988">
        <v>2.0250821E7</v>
      </c>
      <c r="C7387" s="988" t="s">
        <v>164</v>
      </c>
      <c r="D7387" s="988">
        <v>1.0</v>
      </c>
      <c r="E7387" s="988">
        <v>3.0</v>
      </c>
    </row>
    <row r="7388">
      <c r="A7388" s="988" t="s">
        <v>5711</v>
      </c>
      <c r="B7388" s="988">
        <v>2.0250822E7</v>
      </c>
      <c r="C7388" s="988" t="s">
        <v>164</v>
      </c>
      <c r="D7388" s="988">
        <v>1.0</v>
      </c>
      <c r="E7388" s="988">
        <v>1.0</v>
      </c>
    </row>
    <row r="7389">
      <c r="A7389" s="988" t="s">
        <v>5711</v>
      </c>
      <c r="B7389" s="988">
        <v>2.0250823E7</v>
      </c>
      <c r="C7389" s="988" t="s">
        <v>5286</v>
      </c>
      <c r="D7389" s="988">
        <v>1.0</v>
      </c>
      <c r="E7389" s="988">
        <v>5.0</v>
      </c>
    </row>
    <row r="7390">
      <c r="A7390" s="988" t="s">
        <v>5711</v>
      </c>
      <c r="B7390" s="988">
        <v>2.0250824E7</v>
      </c>
      <c r="C7390" s="988" t="s">
        <v>5218</v>
      </c>
      <c r="D7390" s="988">
        <v>1.0</v>
      </c>
      <c r="E7390" s="988">
        <v>1.0</v>
      </c>
    </row>
    <row r="7391">
      <c r="A7391" s="988" t="s">
        <v>5711</v>
      </c>
      <c r="B7391" s="988">
        <v>2.0250825E7</v>
      </c>
      <c r="C7391" s="988" t="s">
        <v>5218</v>
      </c>
      <c r="D7391" s="988">
        <v>1.0</v>
      </c>
      <c r="E7391" s="988">
        <v>2.0</v>
      </c>
    </row>
    <row r="7392">
      <c r="A7392" s="988" t="s">
        <v>5711</v>
      </c>
      <c r="B7392" s="988">
        <v>2.0250826E7</v>
      </c>
      <c r="C7392" s="988" t="s">
        <v>164</v>
      </c>
      <c r="D7392" s="988">
        <v>1.0</v>
      </c>
      <c r="E7392" s="988">
        <v>1.0</v>
      </c>
    </row>
    <row r="7393">
      <c r="A7393" s="988" t="s">
        <v>5711</v>
      </c>
      <c r="B7393" s="988">
        <v>2.0250826E7</v>
      </c>
      <c r="C7393" s="988" t="s">
        <v>5218</v>
      </c>
      <c r="D7393" s="988">
        <v>1.0</v>
      </c>
      <c r="E7393" s="988">
        <v>2.0</v>
      </c>
    </row>
    <row r="7394">
      <c r="A7394" s="988" t="s">
        <v>5711</v>
      </c>
      <c r="B7394" s="988">
        <v>2.0250828E7</v>
      </c>
      <c r="C7394" s="988" t="s">
        <v>5218</v>
      </c>
      <c r="D7394" s="988">
        <v>1.0</v>
      </c>
      <c r="E7394" s="988">
        <v>1.0</v>
      </c>
    </row>
    <row r="7395">
      <c r="A7395" s="988" t="s">
        <v>5711</v>
      </c>
      <c r="B7395" s="988">
        <v>2.0250829E7</v>
      </c>
      <c r="C7395" s="988" t="s">
        <v>164</v>
      </c>
      <c r="D7395" s="988">
        <v>1.0</v>
      </c>
      <c r="E7395" s="988">
        <v>1.0</v>
      </c>
    </row>
    <row r="7396">
      <c r="A7396" s="988" t="s">
        <v>5711</v>
      </c>
      <c r="B7396" s="988">
        <v>2.0250829E7</v>
      </c>
      <c r="C7396" s="988" t="s">
        <v>5218</v>
      </c>
      <c r="D7396" s="988">
        <v>1.0</v>
      </c>
      <c r="E7396" s="988">
        <v>1.0</v>
      </c>
    </row>
    <row r="7397">
      <c r="A7397" s="988" t="s">
        <v>5711</v>
      </c>
      <c r="B7397" s="988">
        <v>2.025083E7</v>
      </c>
      <c r="C7397" s="988" t="s">
        <v>5286</v>
      </c>
      <c r="D7397" s="988">
        <v>1.0</v>
      </c>
      <c r="E7397" s="988">
        <v>3.0</v>
      </c>
    </row>
    <row r="7398">
      <c r="A7398" s="988" t="s">
        <v>5711</v>
      </c>
      <c r="B7398" s="988">
        <v>2.0250901E7</v>
      </c>
      <c r="C7398" s="988" t="s">
        <v>164</v>
      </c>
      <c r="D7398" s="988">
        <v>1.0</v>
      </c>
      <c r="E7398" s="988">
        <v>1.0</v>
      </c>
    </row>
    <row r="7399">
      <c r="A7399" s="988" t="s">
        <v>5711</v>
      </c>
      <c r="B7399" s="988">
        <v>2.0250903E7</v>
      </c>
      <c r="C7399" s="1063" t="s">
        <v>5146</v>
      </c>
      <c r="D7399" s="988">
        <v>1.0</v>
      </c>
      <c r="E7399" s="988">
        <v>1.0</v>
      </c>
    </row>
    <row r="7400">
      <c r="A7400" s="988" t="s">
        <v>5711</v>
      </c>
      <c r="B7400" s="988">
        <v>2.0250904E7</v>
      </c>
      <c r="C7400" s="988" t="s">
        <v>164</v>
      </c>
      <c r="D7400" s="988">
        <v>1.0</v>
      </c>
      <c r="E7400" s="988">
        <v>1.0</v>
      </c>
    </row>
    <row r="7401">
      <c r="A7401" s="988" t="s">
        <v>5711</v>
      </c>
      <c r="B7401" s="988">
        <v>2.0250904E7</v>
      </c>
      <c r="C7401" s="1063" t="s">
        <v>5178</v>
      </c>
      <c r="D7401" s="988">
        <v>1.0</v>
      </c>
      <c r="E7401" s="988">
        <v>1.0</v>
      </c>
    </row>
    <row r="7402">
      <c r="A7402" s="988" t="s">
        <v>5711</v>
      </c>
      <c r="B7402" s="988">
        <v>2.0250905E7</v>
      </c>
      <c r="C7402" s="988" t="s">
        <v>5218</v>
      </c>
      <c r="D7402" s="988">
        <v>1.0</v>
      </c>
      <c r="E7402" s="988">
        <v>1.0</v>
      </c>
    </row>
    <row r="7403">
      <c r="A7403" s="988" t="s">
        <v>5711</v>
      </c>
      <c r="B7403" s="988">
        <v>2.0250906E7</v>
      </c>
      <c r="C7403" s="988" t="s">
        <v>164</v>
      </c>
      <c r="D7403" s="988">
        <v>1.0</v>
      </c>
      <c r="E7403" s="988">
        <v>1.0</v>
      </c>
    </row>
    <row r="7404">
      <c r="A7404" s="988" t="s">
        <v>5711</v>
      </c>
      <c r="B7404" s="988">
        <v>2.0250907E7</v>
      </c>
      <c r="C7404" s="988" t="s">
        <v>164</v>
      </c>
      <c r="D7404" s="988">
        <v>1.0</v>
      </c>
      <c r="E7404" s="988">
        <v>2.0</v>
      </c>
    </row>
    <row r="7405">
      <c r="A7405" s="988" t="s">
        <v>5711</v>
      </c>
      <c r="B7405" s="988">
        <v>2.0250908E7</v>
      </c>
      <c r="C7405" s="988" t="s">
        <v>164</v>
      </c>
      <c r="D7405" s="988">
        <v>1.0</v>
      </c>
      <c r="E7405" s="988">
        <v>1.0</v>
      </c>
    </row>
    <row r="7406">
      <c r="A7406" s="988" t="s">
        <v>5711</v>
      </c>
      <c r="B7406" s="988">
        <v>2.0250908E7</v>
      </c>
      <c r="C7406" s="988" t="s">
        <v>5218</v>
      </c>
      <c r="D7406" s="988">
        <v>1.0</v>
      </c>
      <c r="E7406" s="988">
        <v>1.0</v>
      </c>
    </row>
    <row r="7407">
      <c r="A7407" s="988" t="s">
        <v>5711</v>
      </c>
      <c r="B7407" s="988">
        <v>2.0250909E7</v>
      </c>
      <c r="C7407" s="988" t="s">
        <v>164</v>
      </c>
      <c r="D7407" s="988">
        <v>1.0</v>
      </c>
      <c r="E7407" s="988">
        <v>1.0</v>
      </c>
    </row>
    <row r="7408">
      <c r="A7408" s="988" t="s">
        <v>5711</v>
      </c>
      <c r="B7408" s="988">
        <v>2.0250909E7</v>
      </c>
      <c r="C7408" s="988" t="s">
        <v>5185</v>
      </c>
      <c r="D7408" s="988">
        <v>1.0</v>
      </c>
      <c r="E7408" s="988">
        <v>1.0</v>
      </c>
    </row>
    <row r="7409">
      <c r="A7409" s="988" t="s">
        <v>5713</v>
      </c>
      <c r="B7409" s="988">
        <v>2.0250102E7</v>
      </c>
      <c r="C7409" s="988" t="s">
        <v>5286</v>
      </c>
      <c r="D7409" s="988">
        <v>1.0</v>
      </c>
      <c r="E7409" s="988">
        <v>2.0</v>
      </c>
    </row>
    <row r="7410">
      <c r="A7410" s="988" t="s">
        <v>5713</v>
      </c>
      <c r="B7410" s="988">
        <v>2.0250102E7</v>
      </c>
      <c r="C7410" s="1063" t="s">
        <v>5182</v>
      </c>
      <c r="D7410" s="988">
        <v>1.0</v>
      </c>
      <c r="E7410" s="988">
        <v>1.0</v>
      </c>
    </row>
    <row r="7411">
      <c r="A7411" s="988" t="s">
        <v>5713</v>
      </c>
      <c r="B7411" s="988">
        <v>2.0250102E7</v>
      </c>
      <c r="C7411" s="988" t="s">
        <v>5218</v>
      </c>
      <c r="D7411" s="988">
        <v>1.0</v>
      </c>
      <c r="E7411" s="988">
        <v>1.0</v>
      </c>
    </row>
    <row r="7412">
      <c r="A7412" s="988" t="s">
        <v>5713</v>
      </c>
      <c r="B7412" s="988">
        <v>2.0250103E7</v>
      </c>
      <c r="C7412" s="988" t="s">
        <v>5286</v>
      </c>
      <c r="D7412" s="988">
        <v>1.0</v>
      </c>
      <c r="E7412" s="988">
        <v>2.0</v>
      </c>
    </row>
    <row r="7413">
      <c r="A7413" s="988" t="s">
        <v>5713</v>
      </c>
      <c r="B7413" s="988">
        <v>2.0250103E7</v>
      </c>
      <c r="C7413" s="988" t="s">
        <v>164</v>
      </c>
      <c r="D7413" s="988">
        <v>1.0</v>
      </c>
      <c r="E7413" s="988">
        <v>1.0</v>
      </c>
    </row>
    <row r="7414">
      <c r="A7414" s="988" t="s">
        <v>5713</v>
      </c>
      <c r="B7414" s="988">
        <v>2.0250105E7</v>
      </c>
      <c r="C7414" s="988" t="s">
        <v>5286</v>
      </c>
      <c r="D7414" s="988">
        <v>1.0</v>
      </c>
      <c r="E7414" s="988">
        <v>2.0</v>
      </c>
    </row>
    <row r="7415">
      <c r="A7415" s="988" t="s">
        <v>5713</v>
      </c>
      <c r="B7415" s="988">
        <v>2.0250106E7</v>
      </c>
      <c r="C7415" s="988" t="s">
        <v>5286</v>
      </c>
      <c r="D7415" s="988">
        <v>1.0</v>
      </c>
      <c r="E7415" s="988">
        <v>3.0</v>
      </c>
    </row>
    <row r="7416">
      <c r="A7416" s="988" t="s">
        <v>5713</v>
      </c>
      <c r="B7416" s="988">
        <v>2.0250107E7</v>
      </c>
      <c r="C7416" s="988" t="s">
        <v>5286</v>
      </c>
      <c r="D7416" s="988">
        <v>1.0</v>
      </c>
      <c r="E7416" s="988">
        <v>2.0</v>
      </c>
    </row>
    <row r="7417">
      <c r="A7417" s="988" t="s">
        <v>5713</v>
      </c>
      <c r="B7417" s="988">
        <v>2.0250108E7</v>
      </c>
      <c r="C7417" s="988" t="s">
        <v>5286</v>
      </c>
      <c r="D7417" s="988">
        <v>1.0</v>
      </c>
      <c r="E7417" s="988">
        <v>4.0</v>
      </c>
    </row>
    <row r="7418">
      <c r="A7418" s="988" t="s">
        <v>5713</v>
      </c>
      <c r="B7418" s="988">
        <v>2.0250109E7</v>
      </c>
      <c r="C7418" s="988" t="s">
        <v>5286</v>
      </c>
      <c r="D7418" s="988">
        <v>1.0</v>
      </c>
      <c r="E7418" s="988">
        <v>2.0</v>
      </c>
    </row>
    <row r="7419">
      <c r="A7419" s="988" t="s">
        <v>5713</v>
      </c>
      <c r="B7419" s="988">
        <v>2.025011E7</v>
      </c>
      <c r="C7419" s="988" t="s">
        <v>5286</v>
      </c>
      <c r="D7419" s="988">
        <v>1.0</v>
      </c>
      <c r="E7419" s="988">
        <v>1.0</v>
      </c>
    </row>
    <row r="7420">
      <c r="A7420" s="988" t="s">
        <v>5713</v>
      </c>
      <c r="B7420" s="988">
        <v>2.0250113E7</v>
      </c>
      <c r="C7420" s="1063" t="s">
        <v>5178</v>
      </c>
      <c r="D7420" s="988">
        <v>1.0</v>
      </c>
      <c r="E7420" s="988">
        <v>1.0</v>
      </c>
    </row>
    <row r="7421">
      <c r="A7421" s="988" t="s">
        <v>5713</v>
      </c>
      <c r="B7421" s="988">
        <v>2.0250114E7</v>
      </c>
      <c r="C7421" s="988" t="s">
        <v>5286</v>
      </c>
      <c r="D7421" s="988">
        <v>1.0</v>
      </c>
      <c r="E7421" s="988">
        <v>2.0</v>
      </c>
    </row>
    <row r="7422">
      <c r="A7422" s="988" t="s">
        <v>5713</v>
      </c>
      <c r="B7422" s="988">
        <v>2.0250115E7</v>
      </c>
      <c r="C7422" s="988" t="s">
        <v>5286</v>
      </c>
      <c r="D7422" s="988">
        <v>1.0</v>
      </c>
      <c r="E7422" s="988">
        <v>6.0</v>
      </c>
    </row>
    <row r="7423">
      <c r="A7423" s="988" t="s">
        <v>5713</v>
      </c>
      <c r="B7423" s="988">
        <v>2.0250119E7</v>
      </c>
      <c r="C7423" s="988" t="s">
        <v>5286</v>
      </c>
      <c r="D7423" s="988">
        <v>1.0</v>
      </c>
      <c r="E7423" s="988">
        <v>2.0</v>
      </c>
    </row>
    <row r="7424">
      <c r="A7424" s="988" t="s">
        <v>5713</v>
      </c>
      <c r="B7424" s="988">
        <v>2.025012E7</v>
      </c>
      <c r="C7424" s="988" t="s">
        <v>5286</v>
      </c>
      <c r="D7424" s="988">
        <v>1.0</v>
      </c>
      <c r="E7424" s="988">
        <v>1.0</v>
      </c>
    </row>
    <row r="7425">
      <c r="A7425" s="988" t="s">
        <v>5713</v>
      </c>
      <c r="B7425" s="988">
        <v>2.025012E7</v>
      </c>
      <c r="C7425" s="988" t="s">
        <v>5218</v>
      </c>
      <c r="D7425" s="988">
        <v>1.0</v>
      </c>
      <c r="E7425" s="988">
        <v>1.0</v>
      </c>
    </row>
    <row r="7426">
      <c r="A7426" s="988" t="s">
        <v>5713</v>
      </c>
      <c r="B7426" s="988">
        <v>2.0250121E7</v>
      </c>
      <c r="C7426" s="988" t="s">
        <v>5286</v>
      </c>
      <c r="D7426" s="988">
        <v>1.0</v>
      </c>
      <c r="E7426" s="988">
        <v>3.0</v>
      </c>
    </row>
    <row r="7427">
      <c r="A7427" s="988" t="s">
        <v>5713</v>
      </c>
      <c r="B7427" s="988">
        <v>2.0250122E7</v>
      </c>
      <c r="C7427" s="988" t="s">
        <v>5286</v>
      </c>
      <c r="D7427" s="988">
        <v>1.0</v>
      </c>
      <c r="E7427" s="988">
        <v>5.0</v>
      </c>
    </row>
    <row r="7428">
      <c r="A7428" s="988" t="s">
        <v>5713</v>
      </c>
      <c r="B7428" s="988">
        <v>2.0250122E7</v>
      </c>
      <c r="C7428" s="988" t="s">
        <v>164</v>
      </c>
      <c r="D7428" s="988">
        <v>1.0</v>
      </c>
      <c r="E7428" s="988">
        <v>1.0</v>
      </c>
    </row>
    <row r="7429">
      <c r="A7429" s="988" t="s">
        <v>5713</v>
      </c>
      <c r="B7429" s="988">
        <v>2.0250125E7</v>
      </c>
      <c r="C7429" s="988" t="s">
        <v>5286</v>
      </c>
      <c r="D7429" s="988">
        <v>1.0</v>
      </c>
      <c r="E7429" s="988">
        <v>4.0</v>
      </c>
    </row>
    <row r="7430">
      <c r="A7430" s="988" t="s">
        <v>5713</v>
      </c>
      <c r="B7430" s="988">
        <v>2.0250126E7</v>
      </c>
      <c r="C7430" s="988" t="s">
        <v>5286</v>
      </c>
      <c r="D7430" s="988">
        <v>1.0</v>
      </c>
      <c r="E7430" s="988">
        <v>4.0</v>
      </c>
    </row>
    <row r="7431">
      <c r="A7431" s="988" t="s">
        <v>5713</v>
      </c>
      <c r="B7431" s="988">
        <v>2.0250127E7</v>
      </c>
      <c r="C7431" s="988" t="s">
        <v>164</v>
      </c>
      <c r="D7431" s="988">
        <v>1.0</v>
      </c>
      <c r="E7431" s="988">
        <v>1.0</v>
      </c>
    </row>
    <row r="7432">
      <c r="A7432" s="988" t="s">
        <v>5713</v>
      </c>
      <c r="B7432" s="988">
        <v>2.0250128E7</v>
      </c>
      <c r="C7432" s="988" t="s">
        <v>5286</v>
      </c>
      <c r="D7432" s="988">
        <v>1.0</v>
      </c>
      <c r="E7432" s="988">
        <v>1.0</v>
      </c>
    </row>
    <row r="7433">
      <c r="A7433" s="988" t="s">
        <v>5713</v>
      </c>
      <c r="B7433" s="988">
        <v>2.0250129E7</v>
      </c>
      <c r="C7433" s="988" t="s">
        <v>5286</v>
      </c>
      <c r="D7433" s="988">
        <v>1.0</v>
      </c>
      <c r="E7433" s="988">
        <v>9.0</v>
      </c>
    </row>
    <row r="7434">
      <c r="A7434" s="988" t="s">
        <v>5713</v>
      </c>
      <c r="B7434" s="988">
        <v>2.0250129E7</v>
      </c>
      <c r="C7434" s="988" t="s">
        <v>164</v>
      </c>
      <c r="D7434" s="988">
        <v>1.0</v>
      </c>
      <c r="E7434" s="988">
        <v>2.0</v>
      </c>
    </row>
    <row r="7435">
      <c r="A7435" s="988" t="s">
        <v>5713</v>
      </c>
      <c r="B7435" s="988">
        <v>2.0250129E7</v>
      </c>
      <c r="C7435" s="1063" t="s">
        <v>5146</v>
      </c>
      <c r="D7435" s="988">
        <v>1.0</v>
      </c>
      <c r="E7435" s="988">
        <v>1.0</v>
      </c>
    </row>
    <row r="7436">
      <c r="A7436" s="988" t="s">
        <v>5713</v>
      </c>
      <c r="B7436" s="988">
        <v>2.0250131E7</v>
      </c>
      <c r="C7436" s="988" t="s">
        <v>5286</v>
      </c>
      <c r="D7436" s="988">
        <v>1.0</v>
      </c>
      <c r="E7436" s="988">
        <v>9.0</v>
      </c>
    </row>
    <row r="7437">
      <c r="A7437" s="988" t="s">
        <v>5713</v>
      </c>
      <c r="B7437" s="988">
        <v>2.0250201E7</v>
      </c>
      <c r="C7437" s="988" t="s">
        <v>5286</v>
      </c>
      <c r="D7437" s="988">
        <v>1.0</v>
      </c>
      <c r="E7437" s="988">
        <v>2.0</v>
      </c>
    </row>
    <row r="7438">
      <c r="A7438" s="988" t="s">
        <v>5713</v>
      </c>
      <c r="B7438" s="988">
        <v>2.0250202E7</v>
      </c>
      <c r="C7438" s="988" t="s">
        <v>5286</v>
      </c>
      <c r="D7438" s="988">
        <v>1.0</v>
      </c>
      <c r="E7438" s="988">
        <v>4.0</v>
      </c>
    </row>
    <row r="7439">
      <c r="A7439" s="988" t="s">
        <v>5713</v>
      </c>
      <c r="B7439" s="988">
        <v>2.0250203E7</v>
      </c>
      <c r="C7439" s="1063" t="s">
        <v>5216</v>
      </c>
      <c r="D7439" s="988">
        <v>1.0</v>
      </c>
      <c r="E7439" s="988">
        <v>1.0</v>
      </c>
    </row>
    <row r="7440">
      <c r="A7440" s="988" t="s">
        <v>5713</v>
      </c>
      <c r="B7440" s="988">
        <v>2.0250205E7</v>
      </c>
      <c r="C7440" s="988" t="s">
        <v>5286</v>
      </c>
      <c r="D7440" s="988">
        <v>1.0</v>
      </c>
      <c r="E7440" s="988">
        <v>5.0</v>
      </c>
    </row>
    <row r="7441">
      <c r="A7441" s="988" t="s">
        <v>5713</v>
      </c>
      <c r="B7441" s="988">
        <v>2.0250205E7</v>
      </c>
      <c r="C7441" s="988" t="s">
        <v>5218</v>
      </c>
      <c r="D7441" s="988">
        <v>1.0</v>
      </c>
      <c r="E7441" s="988">
        <v>1.0</v>
      </c>
    </row>
    <row r="7442">
      <c r="A7442" s="988" t="s">
        <v>5713</v>
      </c>
      <c r="B7442" s="988">
        <v>2.0250206E7</v>
      </c>
      <c r="C7442" s="988" t="s">
        <v>5286</v>
      </c>
      <c r="D7442" s="988">
        <v>1.0</v>
      </c>
      <c r="E7442" s="988">
        <v>7.0</v>
      </c>
    </row>
    <row r="7443">
      <c r="A7443" s="988" t="s">
        <v>5713</v>
      </c>
      <c r="B7443" s="988">
        <v>2.0250206E7</v>
      </c>
      <c r="C7443" s="988" t="s">
        <v>5218</v>
      </c>
      <c r="D7443" s="988">
        <v>1.0</v>
      </c>
      <c r="E7443" s="988">
        <v>1.0</v>
      </c>
    </row>
    <row r="7444">
      <c r="A7444" s="988" t="s">
        <v>5713</v>
      </c>
      <c r="B7444" s="988">
        <v>2.0250206E7</v>
      </c>
      <c r="C7444" s="1063" t="s">
        <v>5178</v>
      </c>
      <c r="D7444" s="988">
        <v>1.0</v>
      </c>
      <c r="E7444" s="988">
        <v>1.0</v>
      </c>
    </row>
    <row r="7445">
      <c r="A7445" s="988" t="s">
        <v>5713</v>
      </c>
      <c r="B7445" s="988">
        <v>2.0250207E7</v>
      </c>
      <c r="C7445" s="1063" t="s">
        <v>5216</v>
      </c>
      <c r="D7445" s="988">
        <v>1.0</v>
      </c>
      <c r="E7445" s="988">
        <v>1.0</v>
      </c>
    </row>
    <row r="7446">
      <c r="A7446" s="988" t="s">
        <v>5713</v>
      </c>
      <c r="B7446" s="988">
        <v>2.0250208E7</v>
      </c>
      <c r="C7446" s="988" t="s">
        <v>5286</v>
      </c>
      <c r="D7446" s="988">
        <v>1.0</v>
      </c>
      <c r="E7446" s="988">
        <v>2.0</v>
      </c>
    </row>
    <row r="7447">
      <c r="A7447" s="988" t="s">
        <v>5713</v>
      </c>
      <c r="B7447" s="988">
        <v>2.0250209E7</v>
      </c>
      <c r="C7447" s="988" t="s">
        <v>5286</v>
      </c>
      <c r="D7447" s="988">
        <v>1.0</v>
      </c>
      <c r="E7447" s="988">
        <v>3.0</v>
      </c>
    </row>
    <row r="7448">
      <c r="A7448" s="988" t="s">
        <v>5713</v>
      </c>
      <c r="B7448" s="988">
        <v>2.0250209E7</v>
      </c>
      <c r="C7448" s="988" t="s">
        <v>164</v>
      </c>
      <c r="D7448" s="988">
        <v>1.0</v>
      </c>
      <c r="E7448" s="988">
        <v>1.0</v>
      </c>
    </row>
    <row r="7449">
      <c r="A7449" s="988" t="s">
        <v>5713</v>
      </c>
      <c r="B7449" s="988">
        <v>2.0250209E7</v>
      </c>
      <c r="C7449" s="1063" t="s">
        <v>5216</v>
      </c>
      <c r="D7449" s="988">
        <v>1.0</v>
      </c>
      <c r="E7449" s="988">
        <v>1.0</v>
      </c>
    </row>
    <row r="7450">
      <c r="A7450" s="988" t="s">
        <v>5713</v>
      </c>
      <c r="B7450" s="988">
        <v>2.0250211E7</v>
      </c>
      <c r="C7450" s="988" t="s">
        <v>5286</v>
      </c>
      <c r="D7450" s="988">
        <v>1.0</v>
      </c>
      <c r="E7450" s="988">
        <v>5.0</v>
      </c>
    </row>
    <row r="7451">
      <c r="A7451" s="988" t="s">
        <v>5713</v>
      </c>
      <c r="B7451" s="988">
        <v>2.0250212E7</v>
      </c>
      <c r="C7451" s="988" t="s">
        <v>5286</v>
      </c>
      <c r="D7451" s="988">
        <v>1.0</v>
      </c>
      <c r="E7451" s="988">
        <v>4.0</v>
      </c>
    </row>
    <row r="7452">
      <c r="A7452" s="988" t="s">
        <v>5713</v>
      </c>
      <c r="B7452" s="988">
        <v>2.0250212E7</v>
      </c>
      <c r="C7452" s="988" t="s">
        <v>5218</v>
      </c>
      <c r="D7452" s="988">
        <v>1.0</v>
      </c>
      <c r="E7452" s="988">
        <v>1.0</v>
      </c>
    </row>
    <row r="7453">
      <c r="A7453" s="988" t="s">
        <v>5713</v>
      </c>
      <c r="B7453" s="988">
        <v>2.0250213E7</v>
      </c>
      <c r="C7453" s="988" t="s">
        <v>5286</v>
      </c>
      <c r="D7453" s="988">
        <v>1.0</v>
      </c>
      <c r="E7453" s="988">
        <v>9.0</v>
      </c>
    </row>
    <row r="7454">
      <c r="A7454" s="988" t="s">
        <v>5713</v>
      </c>
      <c r="B7454" s="988">
        <v>2.0250214E7</v>
      </c>
      <c r="C7454" s="1063" t="s">
        <v>5146</v>
      </c>
      <c r="D7454" s="988">
        <v>1.0</v>
      </c>
      <c r="E7454" s="988">
        <v>1.0</v>
      </c>
    </row>
    <row r="7455">
      <c r="A7455" s="988" t="s">
        <v>5713</v>
      </c>
      <c r="B7455" s="988">
        <v>2.0250215E7</v>
      </c>
      <c r="C7455" s="988" t="s">
        <v>5286</v>
      </c>
      <c r="D7455" s="988">
        <v>1.0</v>
      </c>
      <c r="E7455" s="988">
        <v>2.0</v>
      </c>
    </row>
    <row r="7456">
      <c r="A7456" s="988" t="s">
        <v>5713</v>
      </c>
      <c r="B7456" s="988">
        <v>2.0250217E7</v>
      </c>
      <c r="C7456" s="988" t="s">
        <v>5286</v>
      </c>
      <c r="D7456" s="988">
        <v>1.0</v>
      </c>
      <c r="E7456" s="988">
        <v>1.0</v>
      </c>
    </row>
    <row r="7457">
      <c r="A7457" s="988" t="s">
        <v>5713</v>
      </c>
      <c r="B7457" s="988">
        <v>2.0250217E7</v>
      </c>
      <c r="C7457" s="988" t="s">
        <v>5194</v>
      </c>
      <c r="D7457" s="988">
        <v>1.0</v>
      </c>
      <c r="E7457" s="988">
        <v>1.0</v>
      </c>
    </row>
    <row r="7458">
      <c r="A7458" s="988" t="s">
        <v>5713</v>
      </c>
      <c r="B7458" s="988">
        <v>2.0250218E7</v>
      </c>
      <c r="C7458" s="988" t="s">
        <v>5218</v>
      </c>
      <c r="D7458" s="988">
        <v>1.0</v>
      </c>
      <c r="E7458" s="988">
        <v>1.0</v>
      </c>
    </row>
    <row r="7459">
      <c r="A7459" s="988" t="s">
        <v>5713</v>
      </c>
      <c r="B7459" s="988">
        <v>2.0250219E7</v>
      </c>
      <c r="C7459" s="988" t="s">
        <v>5286</v>
      </c>
      <c r="D7459" s="988">
        <v>1.0</v>
      </c>
      <c r="E7459" s="988">
        <v>9.0</v>
      </c>
    </row>
    <row r="7460">
      <c r="A7460" s="988" t="s">
        <v>5713</v>
      </c>
      <c r="B7460" s="988">
        <v>2.025022E7</v>
      </c>
      <c r="C7460" s="988" t="s">
        <v>5286</v>
      </c>
      <c r="D7460" s="988">
        <v>1.0</v>
      </c>
      <c r="E7460" s="988">
        <v>6.0</v>
      </c>
    </row>
    <row r="7461">
      <c r="A7461" s="988" t="s">
        <v>5713</v>
      </c>
      <c r="B7461" s="988">
        <v>2.025022E7</v>
      </c>
      <c r="C7461" s="988" t="s">
        <v>5194</v>
      </c>
      <c r="D7461" s="988">
        <v>1.0</v>
      </c>
      <c r="E7461" s="988">
        <v>1.0</v>
      </c>
    </row>
    <row r="7462">
      <c r="A7462" s="988" t="s">
        <v>5713</v>
      </c>
      <c r="B7462" s="988">
        <v>2.0250222E7</v>
      </c>
      <c r="C7462" s="988" t="s">
        <v>164</v>
      </c>
      <c r="D7462" s="988">
        <v>1.0</v>
      </c>
      <c r="E7462" s="988">
        <v>1.0</v>
      </c>
    </row>
    <row r="7463">
      <c r="A7463" s="988" t="s">
        <v>5713</v>
      </c>
      <c r="B7463" s="988">
        <v>2.0250225E7</v>
      </c>
      <c r="C7463" s="988" t="s">
        <v>5286</v>
      </c>
      <c r="D7463" s="988">
        <v>1.0</v>
      </c>
      <c r="E7463" s="988">
        <v>2.0</v>
      </c>
    </row>
    <row r="7464">
      <c r="A7464" s="988" t="s">
        <v>5713</v>
      </c>
      <c r="B7464" s="988">
        <v>2.0250225E7</v>
      </c>
      <c r="C7464" s="988" t="s">
        <v>164</v>
      </c>
      <c r="D7464" s="988">
        <v>1.0</v>
      </c>
      <c r="E7464" s="988">
        <v>1.0</v>
      </c>
    </row>
    <row r="7465">
      <c r="A7465" s="988" t="s">
        <v>5713</v>
      </c>
      <c r="B7465" s="988">
        <v>2.0250226E7</v>
      </c>
      <c r="C7465" s="988" t="s">
        <v>5286</v>
      </c>
      <c r="D7465" s="988">
        <v>1.0</v>
      </c>
      <c r="E7465" s="988">
        <v>2.0</v>
      </c>
    </row>
    <row r="7466">
      <c r="A7466" s="988" t="s">
        <v>5713</v>
      </c>
      <c r="B7466" s="988">
        <v>2.0250227E7</v>
      </c>
      <c r="C7466" s="988" t="s">
        <v>5286</v>
      </c>
      <c r="D7466" s="988">
        <v>1.0</v>
      </c>
      <c r="E7466" s="988">
        <v>4.0</v>
      </c>
    </row>
    <row r="7467">
      <c r="A7467" s="988" t="s">
        <v>5713</v>
      </c>
      <c r="B7467" s="988">
        <v>2.0250228E7</v>
      </c>
      <c r="C7467" s="988" t="s">
        <v>5286</v>
      </c>
      <c r="D7467" s="988">
        <v>1.0</v>
      </c>
      <c r="E7467" s="988">
        <v>5.0</v>
      </c>
    </row>
    <row r="7468">
      <c r="A7468" s="988" t="s">
        <v>5713</v>
      </c>
      <c r="B7468" s="988">
        <v>2.0250228E7</v>
      </c>
      <c r="C7468" s="988" t="s">
        <v>164</v>
      </c>
      <c r="D7468" s="988">
        <v>1.0</v>
      </c>
      <c r="E7468" s="988">
        <v>1.0</v>
      </c>
    </row>
    <row r="7469">
      <c r="A7469" s="988" t="s">
        <v>5713</v>
      </c>
      <c r="B7469" s="988">
        <v>2.0250228E7</v>
      </c>
      <c r="C7469" s="1063" t="s">
        <v>5146</v>
      </c>
      <c r="D7469" s="988">
        <v>1.0</v>
      </c>
      <c r="E7469" s="988">
        <v>1.0</v>
      </c>
    </row>
    <row r="7470">
      <c r="A7470" s="988" t="s">
        <v>5713</v>
      </c>
      <c r="B7470" s="988">
        <v>2.0250303E7</v>
      </c>
      <c r="C7470" s="988" t="s">
        <v>5286</v>
      </c>
      <c r="D7470" s="988">
        <v>1.0</v>
      </c>
      <c r="E7470" s="988">
        <v>2.0</v>
      </c>
    </row>
    <row r="7471">
      <c r="A7471" s="988" t="s">
        <v>5713</v>
      </c>
      <c r="B7471" s="988">
        <v>2.0250304E7</v>
      </c>
      <c r="C7471" s="988" t="s">
        <v>5286</v>
      </c>
      <c r="D7471" s="988">
        <v>1.0</v>
      </c>
      <c r="E7471" s="988">
        <v>5.0</v>
      </c>
    </row>
    <row r="7472">
      <c r="A7472" s="988" t="s">
        <v>5713</v>
      </c>
      <c r="B7472" s="988">
        <v>2.0250304E7</v>
      </c>
      <c r="C7472" s="988" t="s">
        <v>164</v>
      </c>
      <c r="D7472" s="988">
        <v>1.0</v>
      </c>
      <c r="E7472" s="988">
        <v>1.0</v>
      </c>
    </row>
    <row r="7473">
      <c r="A7473" s="988" t="s">
        <v>5713</v>
      </c>
      <c r="B7473" s="988">
        <v>2.0250308E7</v>
      </c>
      <c r="C7473" s="988" t="s">
        <v>5286</v>
      </c>
      <c r="D7473" s="988">
        <v>1.0</v>
      </c>
      <c r="E7473" s="988">
        <v>1.0</v>
      </c>
    </row>
    <row r="7474">
      <c r="A7474" s="988" t="s">
        <v>5713</v>
      </c>
      <c r="B7474" s="988">
        <v>2.0250313E7</v>
      </c>
      <c r="C7474" s="988" t="s">
        <v>5286</v>
      </c>
      <c r="D7474" s="988">
        <v>1.0</v>
      </c>
      <c r="E7474" s="988">
        <v>6.0</v>
      </c>
    </row>
    <row r="7475">
      <c r="A7475" s="988" t="s">
        <v>5713</v>
      </c>
      <c r="B7475" s="988">
        <v>2.0250313E7</v>
      </c>
      <c r="C7475" s="988" t="s">
        <v>164</v>
      </c>
      <c r="D7475" s="988">
        <v>1.0</v>
      </c>
      <c r="E7475" s="988">
        <v>1.0</v>
      </c>
    </row>
    <row r="7476">
      <c r="A7476" s="988" t="s">
        <v>5713</v>
      </c>
      <c r="B7476" s="988">
        <v>2.0250317E7</v>
      </c>
      <c r="C7476" s="988" t="s">
        <v>5286</v>
      </c>
      <c r="D7476" s="988">
        <v>1.0</v>
      </c>
      <c r="E7476" s="988">
        <v>5.0</v>
      </c>
    </row>
    <row r="7477">
      <c r="A7477" s="988" t="s">
        <v>5713</v>
      </c>
      <c r="B7477" s="988">
        <v>2.0250317E7</v>
      </c>
      <c r="C7477" s="988" t="s">
        <v>164</v>
      </c>
      <c r="D7477" s="988">
        <v>1.0</v>
      </c>
      <c r="E7477" s="988">
        <v>1.0</v>
      </c>
    </row>
    <row r="7478">
      <c r="A7478" s="988" t="s">
        <v>5713</v>
      </c>
      <c r="B7478" s="988">
        <v>2.0250318E7</v>
      </c>
      <c r="C7478" s="988" t="s">
        <v>5218</v>
      </c>
      <c r="D7478" s="988">
        <v>1.0</v>
      </c>
      <c r="E7478" s="988">
        <v>1.0</v>
      </c>
    </row>
    <row r="7479">
      <c r="A7479" s="988" t="s">
        <v>5713</v>
      </c>
      <c r="B7479" s="988">
        <v>2.025032E7</v>
      </c>
      <c r="C7479" s="988" t="s">
        <v>5286</v>
      </c>
      <c r="D7479" s="988">
        <v>1.0</v>
      </c>
      <c r="E7479" s="988">
        <v>3.0</v>
      </c>
    </row>
    <row r="7480">
      <c r="A7480" s="988" t="s">
        <v>5713</v>
      </c>
      <c r="B7480" s="988">
        <v>2.0250321E7</v>
      </c>
      <c r="C7480" s="988" t="s">
        <v>5286</v>
      </c>
      <c r="D7480" s="988">
        <v>1.0</v>
      </c>
      <c r="E7480" s="988">
        <v>3.0</v>
      </c>
    </row>
    <row r="7481">
      <c r="A7481" s="988" t="s">
        <v>5713</v>
      </c>
      <c r="B7481" s="988">
        <v>2.0250322E7</v>
      </c>
      <c r="C7481" s="988" t="s">
        <v>5286</v>
      </c>
      <c r="D7481" s="988">
        <v>1.0</v>
      </c>
      <c r="E7481" s="988">
        <v>1.0</v>
      </c>
    </row>
    <row r="7482">
      <c r="A7482" s="988" t="s">
        <v>5713</v>
      </c>
      <c r="B7482" s="988">
        <v>2.0250323E7</v>
      </c>
      <c r="C7482" s="988" t="s">
        <v>5286</v>
      </c>
      <c r="D7482" s="988">
        <v>1.0</v>
      </c>
      <c r="E7482" s="988">
        <v>1.0</v>
      </c>
    </row>
    <row r="7483">
      <c r="A7483" s="988" t="s">
        <v>5713</v>
      </c>
      <c r="B7483" s="988">
        <v>2.0250323E7</v>
      </c>
      <c r="C7483" s="988" t="s">
        <v>164</v>
      </c>
      <c r="D7483" s="988">
        <v>1.0</v>
      </c>
      <c r="E7483" s="988">
        <v>1.0</v>
      </c>
    </row>
    <row r="7484">
      <c r="A7484" s="988" t="s">
        <v>5713</v>
      </c>
      <c r="B7484" s="988">
        <v>2.0250324E7</v>
      </c>
      <c r="C7484" s="988" t="s">
        <v>164</v>
      </c>
      <c r="D7484" s="988">
        <v>1.0</v>
      </c>
      <c r="E7484" s="988">
        <v>1.0</v>
      </c>
    </row>
    <row r="7485">
      <c r="A7485" s="988" t="s">
        <v>5713</v>
      </c>
      <c r="B7485" s="988">
        <v>2.0250325E7</v>
      </c>
      <c r="C7485" s="988" t="s">
        <v>164</v>
      </c>
      <c r="D7485" s="988">
        <v>1.0</v>
      </c>
      <c r="E7485" s="988">
        <v>1.0</v>
      </c>
    </row>
    <row r="7486">
      <c r="A7486" s="988" t="s">
        <v>5713</v>
      </c>
      <c r="B7486" s="988">
        <v>2.0250326E7</v>
      </c>
      <c r="C7486" s="988" t="s">
        <v>164</v>
      </c>
      <c r="D7486" s="988">
        <v>1.0</v>
      </c>
      <c r="E7486" s="988">
        <v>1.0</v>
      </c>
    </row>
    <row r="7487">
      <c r="A7487" s="988" t="s">
        <v>5713</v>
      </c>
      <c r="B7487" s="988">
        <v>2.0250328E7</v>
      </c>
      <c r="C7487" s="988" t="s">
        <v>5286</v>
      </c>
      <c r="D7487" s="988">
        <v>1.0</v>
      </c>
      <c r="E7487" s="988">
        <v>4.0</v>
      </c>
    </row>
    <row r="7488">
      <c r="A7488" s="988" t="s">
        <v>5713</v>
      </c>
      <c r="B7488" s="988">
        <v>2.0250328E7</v>
      </c>
      <c r="C7488" s="1063" t="s">
        <v>5178</v>
      </c>
      <c r="D7488" s="988">
        <v>1.0</v>
      </c>
      <c r="E7488" s="988">
        <v>1.0</v>
      </c>
    </row>
    <row r="7489">
      <c r="A7489" s="988" t="s">
        <v>5713</v>
      </c>
      <c r="B7489" s="988">
        <v>2.0250329E7</v>
      </c>
      <c r="C7489" s="988" t="s">
        <v>5286</v>
      </c>
      <c r="D7489" s="988">
        <v>1.0</v>
      </c>
      <c r="E7489" s="988">
        <v>2.0</v>
      </c>
    </row>
    <row r="7490">
      <c r="A7490" s="988" t="s">
        <v>5713</v>
      </c>
      <c r="B7490" s="988">
        <v>2.025033E7</v>
      </c>
      <c r="C7490" s="988" t="s">
        <v>5286</v>
      </c>
      <c r="D7490" s="988">
        <v>1.0</v>
      </c>
      <c r="E7490" s="988">
        <v>3.0</v>
      </c>
    </row>
    <row r="7491">
      <c r="A7491" s="988" t="s">
        <v>5713</v>
      </c>
      <c r="B7491" s="988">
        <v>2.025033E7</v>
      </c>
      <c r="C7491" s="988" t="s">
        <v>164</v>
      </c>
      <c r="D7491" s="988">
        <v>1.0</v>
      </c>
      <c r="E7491" s="988">
        <v>1.0</v>
      </c>
    </row>
    <row r="7492">
      <c r="A7492" s="988" t="s">
        <v>5713</v>
      </c>
      <c r="B7492" s="988">
        <v>2.0250331E7</v>
      </c>
      <c r="C7492" s="988" t="s">
        <v>5286</v>
      </c>
      <c r="D7492" s="988">
        <v>1.0</v>
      </c>
      <c r="E7492" s="988">
        <v>6.0</v>
      </c>
    </row>
    <row r="7493">
      <c r="A7493" s="988" t="s">
        <v>5713</v>
      </c>
      <c r="B7493" s="988">
        <v>2.0250403E7</v>
      </c>
      <c r="C7493" s="988" t="s">
        <v>164</v>
      </c>
      <c r="D7493" s="988">
        <v>1.0</v>
      </c>
      <c r="E7493" s="988">
        <v>1.0</v>
      </c>
    </row>
    <row r="7494">
      <c r="A7494" s="988" t="s">
        <v>5713</v>
      </c>
      <c r="B7494" s="988">
        <v>2.0250404E7</v>
      </c>
      <c r="C7494" s="988" t="s">
        <v>5286</v>
      </c>
      <c r="D7494" s="988">
        <v>1.0</v>
      </c>
      <c r="E7494" s="988">
        <v>5.0</v>
      </c>
    </row>
    <row r="7495">
      <c r="A7495" s="988" t="s">
        <v>5713</v>
      </c>
      <c r="B7495" s="988">
        <v>2.0250405E7</v>
      </c>
      <c r="C7495" s="988" t="s">
        <v>5286</v>
      </c>
      <c r="D7495" s="988">
        <v>1.0</v>
      </c>
      <c r="E7495" s="988">
        <v>4.0</v>
      </c>
    </row>
    <row r="7496">
      <c r="A7496" s="988" t="s">
        <v>5713</v>
      </c>
      <c r="B7496" s="988">
        <v>2.0250406E7</v>
      </c>
      <c r="C7496" s="988" t="s">
        <v>5286</v>
      </c>
      <c r="D7496" s="988">
        <v>1.0</v>
      </c>
      <c r="E7496" s="988">
        <v>2.0</v>
      </c>
    </row>
    <row r="7497">
      <c r="A7497" s="988" t="s">
        <v>5713</v>
      </c>
      <c r="B7497" s="988">
        <v>2.0250408E7</v>
      </c>
      <c r="C7497" s="988" t="s">
        <v>5286</v>
      </c>
      <c r="D7497" s="988">
        <v>1.0</v>
      </c>
      <c r="E7497" s="988">
        <v>2.0</v>
      </c>
    </row>
    <row r="7498">
      <c r="A7498" s="988" t="s">
        <v>5713</v>
      </c>
      <c r="B7498" s="988">
        <v>2.0250408E7</v>
      </c>
      <c r="C7498" s="988" t="s">
        <v>164</v>
      </c>
      <c r="D7498" s="988">
        <v>1.0</v>
      </c>
      <c r="E7498" s="988">
        <v>1.0</v>
      </c>
    </row>
    <row r="7499">
      <c r="A7499" s="988" t="s">
        <v>5713</v>
      </c>
      <c r="B7499" s="988">
        <v>2.025041E7</v>
      </c>
      <c r="C7499" s="988" t="s">
        <v>5286</v>
      </c>
      <c r="D7499" s="988">
        <v>1.0</v>
      </c>
      <c r="E7499" s="988">
        <v>4.0</v>
      </c>
    </row>
    <row r="7500">
      <c r="A7500" s="988" t="s">
        <v>5713</v>
      </c>
      <c r="B7500" s="988">
        <v>2.025041E7</v>
      </c>
      <c r="C7500" s="988" t="s">
        <v>164</v>
      </c>
      <c r="D7500" s="988">
        <v>1.0</v>
      </c>
      <c r="E7500" s="988">
        <v>1.0</v>
      </c>
    </row>
    <row r="7501">
      <c r="A7501" s="988" t="s">
        <v>5713</v>
      </c>
      <c r="B7501" s="988">
        <v>2.0250411E7</v>
      </c>
      <c r="C7501" s="988" t="s">
        <v>5286</v>
      </c>
      <c r="D7501" s="988">
        <v>1.0</v>
      </c>
      <c r="E7501" s="988">
        <v>4.0</v>
      </c>
    </row>
    <row r="7502">
      <c r="A7502" s="988" t="s">
        <v>5713</v>
      </c>
      <c r="B7502" s="988">
        <v>2.0250412E7</v>
      </c>
      <c r="C7502" s="988" t="s">
        <v>5286</v>
      </c>
      <c r="D7502" s="988">
        <v>1.0</v>
      </c>
      <c r="E7502" s="988">
        <v>2.0</v>
      </c>
    </row>
    <row r="7503">
      <c r="A7503" s="988" t="s">
        <v>5713</v>
      </c>
      <c r="B7503" s="988">
        <v>2.0250415E7</v>
      </c>
      <c r="C7503" s="988" t="s">
        <v>164</v>
      </c>
      <c r="D7503" s="988">
        <v>1.0</v>
      </c>
      <c r="E7503" s="988">
        <v>1.0</v>
      </c>
    </row>
    <row r="7504">
      <c r="A7504" s="988" t="s">
        <v>5713</v>
      </c>
      <c r="B7504" s="988">
        <v>2.0250416E7</v>
      </c>
      <c r="C7504" s="988" t="s">
        <v>5286</v>
      </c>
      <c r="D7504" s="988">
        <v>1.0</v>
      </c>
      <c r="E7504" s="988">
        <v>2.0</v>
      </c>
    </row>
    <row r="7505">
      <c r="A7505" s="988" t="s">
        <v>5713</v>
      </c>
      <c r="B7505" s="988">
        <v>2.0250416E7</v>
      </c>
      <c r="C7505" s="988" t="s">
        <v>164</v>
      </c>
      <c r="D7505" s="988">
        <v>1.0</v>
      </c>
      <c r="E7505" s="988">
        <v>1.0</v>
      </c>
    </row>
    <row r="7506">
      <c r="A7506" s="988" t="s">
        <v>5713</v>
      </c>
      <c r="B7506" s="988">
        <v>2.0250417E7</v>
      </c>
      <c r="C7506" s="988" t="s">
        <v>5286</v>
      </c>
      <c r="D7506" s="988">
        <v>1.0</v>
      </c>
      <c r="E7506" s="988">
        <v>3.0</v>
      </c>
    </row>
    <row r="7507">
      <c r="A7507" s="988" t="s">
        <v>5713</v>
      </c>
      <c r="B7507" s="988">
        <v>2.0250418E7</v>
      </c>
      <c r="C7507" s="988" t="s">
        <v>5286</v>
      </c>
      <c r="D7507" s="988">
        <v>1.0</v>
      </c>
      <c r="E7507" s="988">
        <v>2.0</v>
      </c>
    </row>
    <row r="7508">
      <c r="A7508" s="988" t="s">
        <v>5713</v>
      </c>
      <c r="B7508" s="988">
        <v>2.025042E7</v>
      </c>
      <c r="C7508" s="988" t="s">
        <v>5286</v>
      </c>
      <c r="D7508" s="988">
        <v>1.0</v>
      </c>
      <c r="E7508" s="988">
        <v>3.0</v>
      </c>
    </row>
    <row r="7509">
      <c r="A7509" s="988" t="s">
        <v>5713</v>
      </c>
      <c r="B7509" s="988">
        <v>2.0250421E7</v>
      </c>
      <c r="C7509" s="988" t="s">
        <v>5286</v>
      </c>
      <c r="D7509" s="988">
        <v>1.0</v>
      </c>
      <c r="E7509" s="988">
        <v>2.0</v>
      </c>
    </row>
    <row r="7510">
      <c r="A7510" s="988" t="s">
        <v>5713</v>
      </c>
      <c r="B7510" s="988">
        <v>2.0250423E7</v>
      </c>
      <c r="C7510" s="988" t="s">
        <v>5286</v>
      </c>
      <c r="D7510" s="988">
        <v>1.0</v>
      </c>
      <c r="E7510" s="988">
        <v>2.0</v>
      </c>
    </row>
    <row r="7511">
      <c r="A7511" s="988" t="s">
        <v>5713</v>
      </c>
      <c r="B7511" s="988">
        <v>2.0250424E7</v>
      </c>
      <c r="C7511" s="988" t="s">
        <v>5286</v>
      </c>
      <c r="D7511" s="988">
        <v>1.0</v>
      </c>
      <c r="E7511" s="988">
        <v>2.0</v>
      </c>
    </row>
    <row r="7512">
      <c r="A7512" s="988" t="s">
        <v>5713</v>
      </c>
      <c r="B7512" s="988">
        <v>2.0250424E7</v>
      </c>
      <c r="C7512" s="988" t="s">
        <v>164</v>
      </c>
      <c r="D7512" s="988">
        <v>1.0</v>
      </c>
      <c r="E7512" s="988">
        <v>1.0</v>
      </c>
    </row>
    <row r="7513">
      <c r="A7513" s="988" t="s">
        <v>5713</v>
      </c>
      <c r="B7513" s="988">
        <v>2.0250425E7</v>
      </c>
      <c r="C7513" s="988" t="s">
        <v>5286</v>
      </c>
      <c r="D7513" s="988">
        <v>1.0</v>
      </c>
      <c r="E7513" s="988">
        <v>5.0</v>
      </c>
    </row>
    <row r="7514">
      <c r="A7514" s="988" t="s">
        <v>5713</v>
      </c>
      <c r="B7514" s="988">
        <v>2.0250425E7</v>
      </c>
      <c r="C7514" s="1063" t="s">
        <v>5166</v>
      </c>
      <c r="D7514" s="988">
        <v>1.0</v>
      </c>
      <c r="E7514" s="988">
        <v>1.0</v>
      </c>
    </row>
    <row r="7515">
      <c r="A7515" s="988" t="s">
        <v>5713</v>
      </c>
      <c r="B7515" s="988">
        <v>2.0250425E7</v>
      </c>
      <c r="C7515" s="1063" t="s">
        <v>5216</v>
      </c>
      <c r="D7515" s="988">
        <v>1.0</v>
      </c>
      <c r="E7515" s="988">
        <v>1.0</v>
      </c>
    </row>
    <row r="7516">
      <c r="A7516" s="988" t="s">
        <v>5713</v>
      </c>
      <c r="B7516" s="988">
        <v>2.0250428E7</v>
      </c>
      <c r="C7516" s="988" t="s">
        <v>5286</v>
      </c>
      <c r="D7516" s="988">
        <v>1.0</v>
      </c>
      <c r="E7516" s="988">
        <v>2.0</v>
      </c>
    </row>
    <row r="7517">
      <c r="A7517" s="988" t="s">
        <v>5713</v>
      </c>
      <c r="B7517" s="988">
        <v>2.025043E7</v>
      </c>
      <c r="C7517" s="988" t="s">
        <v>5218</v>
      </c>
      <c r="D7517" s="988">
        <v>1.0</v>
      </c>
      <c r="E7517" s="988">
        <v>1.0</v>
      </c>
    </row>
    <row r="7518">
      <c r="A7518" s="988" t="s">
        <v>5713</v>
      </c>
      <c r="B7518" s="988">
        <v>2.0250501E7</v>
      </c>
      <c r="C7518" s="988" t="s">
        <v>5286</v>
      </c>
      <c r="D7518" s="988">
        <v>1.0</v>
      </c>
      <c r="E7518" s="988">
        <v>1.0</v>
      </c>
    </row>
    <row r="7519">
      <c r="A7519" s="988" t="s">
        <v>5713</v>
      </c>
      <c r="B7519" s="988">
        <v>2.0250502E7</v>
      </c>
      <c r="C7519" s="988" t="s">
        <v>5286</v>
      </c>
      <c r="D7519" s="988">
        <v>1.0</v>
      </c>
      <c r="E7519" s="988">
        <v>1.0</v>
      </c>
    </row>
    <row r="7520">
      <c r="A7520" s="988" t="s">
        <v>5713</v>
      </c>
      <c r="B7520" s="988">
        <v>2.0250502E7</v>
      </c>
      <c r="C7520" s="988" t="s">
        <v>164</v>
      </c>
      <c r="D7520" s="988">
        <v>1.0</v>
      </c>
      <c r="E7520" s="988">
        <v>1.0</v>
      </c>
    </row>
    <row r="7521">
      <c r="A7521" s="988" t="s">
        <v>5713</v>
      </c>
      <c r="B7521" s="988">
        <v>2.0250503E7</v>
      </c>
      <c r="C7521" s="988" t="s">
        <v>5286</v>
      </c>
      <c r="D7521" s="988">
        <v>1.0</v>
      </c>
      <c r="E7521" s="988">
        <v>3.0</v>
      </c>
    </row>
    <row r="7522">
      <c r="A7522" s="988" t="s">
        <v>5713</v>
      </c>
      <c r="B7522" s="988">
        <v>2.0250504E7</v>
      </c>
      <c r="C7522" s="988" t="s">
        <v>164</v>
      </c>
      <c r="D7522" s="988">
        <v>1.0</v>
      </c>
      <c r="E7522" s="988">
        <v>1.0</v>
      </c>
    </row>
    <row r="7523">
      <c r="A7523" s="988" t="s">
        <v>5713</v>
      </c>
      <c r="B7523" s="988">
        <v>2.0250505E7</v>
      </c>
      <c r="C7523" s="988" t="s">
        <v>5286</v>
      </c>
      <c r="D7523" s="988">
        <v>1.0</v>
      </c>
      <c r="E7523" s="988">
        <v>1.0</v>
      </c>
    </row>
    <row r="7524">
      <c r="A7524" s="988" t="s">
        <v>5713</v>
      </c>
      <c r="B7524" s="988">
        <v>2.0250506E7</v>
      </c>
      <c r="C7524" s="988" t="s">
        <v>5286</v>
      </c>
      <c r="D7524" s="988">
        <v>1.0</v>
      </c>
      <c r="E7524" s="988">
        <v>3.0</v>
      </c>
    </row>
    <row r="7525">
      <c r="A7525" s="988" t="s">
        <v>5713</v>
      </c>
      <c r="B7525" s="988">
        <v>2.0250507E7</v>
      </c>
      <c r="C7525" s="988" t="s">
        <v>5286</v>
      </c>
      <c r="D7525" s="988">
        <v>1.0</v>
      </c>
      <c r="E7525" s="988">
        <v>3.0</v>
      </c>
    </row>
    <row r="7526">
      <c r="A7526" s="988" t="s">
        <v>5713</v>
      </c>
      <c r="B7526" s="988">
        <v>2.0250507E7</v>
      </c>
      <c r="C7526" s="988" t="s">
        <v>164</v>
      </c>
      <c r="D7526" s="988">
        <v>1.0</v>
      </c>
      <c r="E7526" s="988">
        <v>1.0</v>
      </c>
    </row>
    <row r="7527">
      <c r="A7527" s="988" t="s">
        <v>5713</v>
      </c>
      <c r="B7527" s="988">
        <v>2.0250508E7</v>
      </c>
      <c r="C7527" s="988" t="s">
        <v>5286</v>
      </c>
      <c r="D7527" s="988">
        <v>1.0</v>
      </c>
      <c r="E7527" s="988">
        <v>2.0</v>
      </c>
    </row>
    <row r="7528">
      <c r="A7528" s="988" t="s">
        <v>5713</v>
      </c>
      <c r="B7528" s="988">
        <v>2.0250508E7</v>
      </c>
      <c r="C7528" s="988" t="s">
        <v>5218</v>
      </c>
      <c r="D7528" s="988">
        <v>1.0</v>
      </c>
      <c r="E7528" s="988">
        <v>1.0</v>
      </c>
    </row>
    <row r="7529">
      <c r="A7529" s="988" t="s">
        <v>5713</v>
      </c>
      <c r="B7529" s="988">
        <v>2.025051E7</v>
      </c>
      <c r="C7529" s="988" t="s">
        <v>5286</v>
      </c>
      <c r="D7529" s="988">
        <v>1.0</v>
      </c>
      <c r="E7529" s="988">
        <v>1.0</v>
      </c>
    </row>
    <row r="7530">
      <c r="A7530" s="988" t="s">
        <v>5713</v>
      </c>
      <c r="B7530" s="988">
        <v>2.0250511E7</v>
      </c>
      <c r="C7530" s="1063" t="s">
        <v>5246</v>
      </c>
      <c r="D7530" s="988">
        <v>1.0</v>
      </c>
      <c r="E7530" s="988">
        <v>1.0</v>
      </c>
    </row>
    <row r="7531">
      <c r="A7531" s="988" t="s">
        <v>5713</v>
      </c>
      <c r="B7531" s="988">
        <v>2.0250512E7</v>
      </c>
      <c r="C7531" s="988" t="s">
        <v>5286</v>
      </c>
      <c r="D7531" s="988">
        <v>1.0</v>
      </c>
      <c r="E7531" s="988">
        <v>2.0</v>
      </c>
    </row>
    <row r="7532">
      <c r="A7532" s="988" t="s">
        <v>5713</v>
      </c>
      <c r="B7532" s="988">
        <v>2.0250512E7</v>
      </c>
      <c r="C7532" s="988" t="s">
        <v>164</v>
      </c>
      <c r="D7532" s="988">
        <v>1.0</v>
      </c>
      <c r="E7532" s="988">
        <v>1.0</v>
      </c>
    </row>
    <row r="7533">
      <c r="A7533" s="988" t="s">
        <v>5713</v>
      </c>
      <c r="B7533" s="988">
        <v>2.0250514E7</v>
      </c>
      <c r="C7533" s="988" t="s">
        <v>5286</v>
      </c>
      <c r="D7533" s="988">
        <v>1.0</v>
      </c>
      <c r="E7533" s="988">
        <v>5.0</v>
      </c>
    </row>
    <row r="7534">
      <c r="A7534" s="988" t="s">
        <v>5713</v>
      </c>
      <c r="B7534" s="988">
        <v>2.0250515E7</v>
      </c>
      <c r="C7534" s="988" t="s">
        <v>5286</v>
      </c>
      <c r="D7534" s="988">
        <v>1.0</v>
      </c>
      <c r="E7534" s="988">
        <v>4.0</v>
      </c>
    </row>
    <row r="7535">
      <c r="A7535" s="988" t="s">
        <v>5713</v>
      </c>
      <c r="B7535" s="988">
        <v>2.0250515E7</v>
      </c>
      <c r="C7535" s="988" t="s">
        <v>164</v>
      </c>
      <c r="D7535" s="988">
        <v>1.0</v>
      </c>
      <c r="E7535" s="988">
        <v>2.0</v>
      </c>
    </row>
    <row r="7536">
      <c r="A7536" s="988" t="s">
        <v>5713</v>
      </c>
      <c r="B7536" s="988">
        <v>2.0250516E7</v>
      </c>
      <c r="C7536" s="988" t="s">
        <v>5286</v>
      </c>
      <c r="D7536" s="988">
        <v>1.0</v>
      </c>
      <c r="E7536" s="988">
        <v>7.0</v>
      </c>
    </row>
    <row r="7537">
      <c r="A7537" s="988" t="s">
        <v>5713</v>
      </c>
      <c r="B7537" s="988">
        <v>2.0250516E7</v>
      </c>
      <c r="C7537" s="988" t="s">
        <v>5194</v>
      </c>
      <c r="D7537" s="988">
        <v>1.0</v>
      </c>
      <c r="E7537" s="988">
        <v>1.0</v>
      </c>
    </row>
    <row r="7538">
      <c r="A7538" s="988" t="s">
        <v>5713</v>
      </c>
      <c r="B7538" s="988">
        <v>2.0250516E7</v>
      </c>
      <c r="C7538" s="988" t="s">
        <v>164</v>
      </c>
      <c r="D7538" s="988">
        <v>1.0</v>
      </c>
      <c r="E7538" s="988">
        <v>1.0</v>
      </c>
    </row>
    <row r="7539">
      <c r="A7539" s="988" t="s">
        <v>5713</v>
      </c>
      <c r="B7539" s="988">
        <v>2.0250516E7</v>
      </c>
      <c r="C7539" s="1063" t="s">
        <v>5380</v>
      </c>
      <c r="D7539" s="988">
        <v>1.0</v>
      </c>
      <c r="E7539" s="988">
        <v>1.0</v>
      </c>
    </row>
    <row r="7540">
      <c r="A7540" s="988" t="s">
        <v>5713</v>
      </c>
      <c r="B7540" s="988">
        <v>2.0250517E7</v>
      </c>
      <c r="C7540" s="988" t="s">
        <v>5286</v>
      </c>
      <c r="D7540" s="988">
        <v>1.0</v>
      </c>
      <c r="E7540" s="988">
        <v>2.0</v>
      </c>
    </row>
    <row r="7541">
      <c r="A7541" s="988" t="s">
        <v>5713</v>
      </c>
      <c r="B7541" s="988">
        <v>2.0250517E7</v>
      </c>
      <c r="C7541" s="988" t="s">
        <v>5194</v>
      </c>
      <c r="D7541" s="988">
        <v>1.0</v>
      </c>
      <c r="E7541" s="988">
        <v>1.0</v>
      </c>
    </row>
    <row r="7542">
      <c r="A7542" s="988" t="s">
        <v>5713</v>
      </c>
      <c r="B7542" s="988">
        <v>2.0250518E7</v>
      </c>
      <c r="C7542" s="988" t="s">
        <v>5286</v>
      </c>
      <c r="D7542" s="988">
        <v>1.0</v>
      </c>
      <c r="E7542" s="988">
        <v>2.0</v>
      </c>
    </row>
    <row r="7543">
      <c r="A7543" s="988" t="s">
        <v>5713</v>
      </c>
      <c r="B7543" s="988">
        <v>2.0250519E7</v>
      </c>
      <c r="C7543" s="988" t="s">
        <v>5286</v>
      </c>
      <c r="D7543" s="988">
        <v>1.0</v>
      </c>
      <c r="E7543" s="988">
        <v>3.0</v>
      </c>
    </row>
    <row r="7544">
      <c r="A7544" s="988" t="s">
        <v>5713</v>
      </c>
      <c r="B7544" s="988">
        <v>2.0250519E7</v>
      </c>
      <c r="C7544" s="988" t="s">
        <v>164</v>
      </c>
      <c r="D7544" s="988">
        <v>1.0</v>
      </c>
      <c r="E7544" s="988">
        <v>1.0</v>
      </c>
    </row>
    <row r="7545">
      <c r="A7545" s="988" t="s">
        <v>5713</v>
      </c>
      <c r="B7545" s="988">
        <v>2.025052E7</v>
      </c>
      <c r="C7545" s="988" t="s">
        <v>5218</v>
      </c>
      <c r="D7545" s="988">
        <v>1.0</v>
      </c>
      <c r="E7545" s="988">
        <v>1.0</v>
      </c>
    </row>
    <row r="7546">
      <c r="A7546" s="988" t="s">
        <v>5713</v>
      </c>
      <c r="B7546" s="988">
        <v>2.0250522E7</v>
      </c>
      <c r="C7546" s="988" t="s">
        <v>5194</v>
      </c>
      <c r="D7546" s="988">
        <v>1.0</v>
      </c>
      <c r="E7546" s="988">
        <v>1.0</v>
      </c>
    </row>
    <row r="7547">
      <c r="A7547" s="988" t="s">
        <v>5713</v>
      </c>
      <c r="B7547" s="988">
        <v>2.0250522E7</v>
      </c>
      <c r="C7547" s="988" t="s">
        <v>164</v>
      </c>
      <c r="D7547" s="988">
        <v>1.0</v>
      </c>
      <c r="E7547" s="988">
        <v>1.0</v>
      </c>
    </row>
    <row r="7548">
      <c r="A7548" s="988" t="s">
        <v>5713</v>
      </c>
      <c r="B7548" s="988">
        <v>2.0250522E7</v>
      </c>
      <c r="C7548" s="988" t="s">
        <v>5218</v>
      </c>
      <c r="D7548" s="988">
        <v>1.0</v>
      </c>
      <c r="E7548" s="988">
        <v>1.0</v>
      </c>
    </row>
    <row r="7549">
      <c r="A7549" s="988" t="s">
        <v>5713</v>
      </c>
      <c r="B7549" s="988">
        <v>2.0250524E7</v>
      </c>
      <c r="C7549" s="988" t="s">
        <v>5286</v>
      </c>
      <c r="D7549" s="988">
        <v>1.0</v>
      </c>
      <c r="E7549" s="988">
        <v>4.0</v>
      </c>
    </row>
    <row r="7550">
      <c r="A7550" s="988" t="s">
        <v>5713</v>
      </c>
      <c r="B7550" s="988">
        <v>2.0250525E7</v>
      </c>
      <c r="C7550" s="988" t="s">
        <v>164</v>
      </c>
      <c r="D7550" s="988">
        <v>1.0</v>
      </c>
      <c r="E7550" s="988">
        <v>1.0</v>
      </c>
    </row>
    <row r="7551">
      <c r="A7551" s="988" t="s">
        <v>5713</v>
      </c>
      <c r="B7551" s="988">
        <v>2.0250526E7</v>
      </c>
      <c r="C7551" s="988" t="s">
        <v>5286</v>
      </c>
      <c r="D7551" s="988">
        <v>1.0</v>
      </c>
      <c r="E7551" s="988">
        <v>4.0</v>
      </c>
    </row>
    <row r="7552">
      <c r="A7552" s="988" t="s">
        <v>5713</v>
      </c>
      <c r="B7552" s="988">
        <v>2.0250527E7</v>
      </c>
      <c r="C7552" s="988" t="s">
        <v>5286</v>
      </c>
      <c r="D7552" s="988">
        <v>1.0</v>
      </c>
      <c r="E7552" s="988">
        <v>5.0</v>
      </c>
    </row>
    <row r="7553">
      <c r="A7553" s="988" t="s">
        <v>5713</v>
      </c>
      <c r="B7553" s="988">
        <v>2.0250527E7</v>
      </c>
      <c r="C7553" s="1063" t="s">
        <v>5226</v>
      </c>
      <c r="D7553" s="988">
        <v>1.0</v>
      </c>
      <c r="E7553" s="988">
        <v>1.0</v>
      </c>
    </row>
    <row r="7554">
      <c r="A7554" s="988" t="s">
        <v>5713</v>
      </c>
      <c r="B7554" s="988">
        <v>2.0250527E7</v>
      </c>
      <c r="C7554" s="988" t="s">
        <v>164</v>
      </c>
      <c r="D7554" s="988">
        <v>1.0</v>
      </c>
      <c r="E7554" s="988">
        <v>1.0</v>
      </c>
    </row>
    <row r="7555">
      <c r="A7555" s="988" t="s">
        <v>5713</v>
      </c>
      <c r="B7555" s="988">
        <v>2.0250528E7</v>
      </c>
      <c r="C7555" s="1063" t="s">
        <v>5182</v>
      </c>
      <c r="D7555" s="988">
        <v>1.0</v>
      </c>
      <c r="E7555" s="988">
        <v>1.0</v>
      </c>
    </row>
    <row r="7556">
      <c r="A7556" s="988" t="s">
        <v>5713</v>
      </c>
      <c r="B7556" s="988">
        <v>2.025053E7</v>
      </c>
      <c r="C7556" s="988" t="s">
        <v>5218</v>
      </c>
      <c r="D7556" s="988">
        <v>1.0</v>
      </c>
      <c r="E7556" s="988">
        <v>1.0</v>
      </c>
    </row>
    <row r="7557">
      <c r="A7557" s="988" t="s">
        <v>5713</v>
      </c>
      <c r="B7557" s="988">
        <v>2.0250531E7</v>
      </c>
      <c r="C7557" s="988" t="s">
        <v>5286</v>
      </c>
      <c r="D7557" s="988">
        <v>1.0</v>
      </c>
      <c r="E7557" s="988">
        <v>2.0</v>
      </c>
    </row>
    <row r="7558">
      <c r="A7558" s="988" t="s">
        <v>5713</v>
      </c>
      <c r="B7558" s="988">
        <v>2.0250604E7</v>
      </c>
      <c r="C7558" s="988" t="s">
        <v>5286</v>
      </c>
      <c r="D7558" s="988">
        <v>1.0</v>
      </c>
      <c r="E7558" s="988">
        <v>6.0</v>
      </c>
    </row>
    <row r="7559">
      <c r="A7559" s="988" t="s">
        <v>5713</v>
      </c>
      <c r="B7559" s="988">
        <v>2.0250604E7</v>
      </c>
      <c r="C7559" s="988" t="s">
        <v>5194</v>
      </c>
      <c r="D7559" s="988">
        <v>1.0</v>
      </c>
      <c r="E7559" s="988">
        <v>1.0</v>
      </c>
    </row>
    <row r="7560">
      <c r="A7560" s="988" t="s">
        <v>5713</v>
      </c>
      <c r="B7560" s="988">
        <v>2.0250605E7</v>
      </c>
      <c r="C7560" s="1063" t="s">
        <v>5312</v>
      </c>
      <c r="D7560" s="988">
        <v>1.0</v>
      </c>
      <c r="E7560" s="988">
        <v>1.0</v>
      </c>
    </row>
    <row r="7561">
      <c r="A7561" s="988" t="s">
        <v>5713</v>
      </c>
      <c r="B7561" s="988">
        <v>2.0250606E7</v>
      </c>
      <c r="C7561" s="988" t="s">
        <v>5286</v>
      </c>
      <c r="D7561" s="988">
        <v>1.0</v>
      </c>
      <c r="E7561" s="988">
        <v>8.0</v>
      </c>
    </row>
    <row r="7562">
      <c r="A7562" s="988" t="s">
        <v>5713</v>
      </c>
      <c r="B7562" s="988">
        <v>2.0250606E7</v>
      </c>
      <c r="C7562" s="988" t="s">
        <v>164</v>
      </c>
      <c r="D7562" s="988">
        <v>1.0</v>
      </c>
      <c r="E7562" s="988">
        <v>1.0</v>
      </c>
    </row>
    <row r="7563">
      <c r="A7563" s="988" t="s">
        <v>5713</v>
      </c>
      <c r="B7563" s="988">
        <v>2.0250607E7</v>
      </c>
      <c r="C7563" s="988" t="s">
        <v>5286</v>
      </c>
      <c r="D7563" s="988">
        <v>1.0</v>
      </c>
      <c r="E7563" s="988">
        <v>6.0</v>
      </c>
    </row>
    <row r="7564">
      <c r="A7564" s="988" t="s">
        <v>5713</v>
      </c>
      <c r="B7564" s="988">
        <v>2.0250607E7</v>
      </c>
      <c r="C7564" s="988" t="s">
        <v>164</v>
      </c>
      <c r="D7564" s="988">
        <v>1.0</v>
      </c>
      <c r="E7564" s="988">
        <v>1.0</v>
      </c>
    </row>
    <row r="7565">
      <c r="A7565" s="988" t="s">
        <v>5713</v>
      </c>
      <c r="B7565" s="988">
        <v>2.0250608E7</v>
      </c>
      <c r="C7565" s="988" t="s">
        <v>5286</v>
      </c>
      <c r="D7565" s="988">
        <v>1.0</v>
      </c>
      <c r="E7565" s="988">
        <v>4.0</v>
      </c>
    </row>
    <row r="7566">
      <c r="A7566" s="988" t="s">
        <v>5713</v>
      </c>
      <c r="B7566" s="988">
        <v>2.0250609E7</v>
      </c>
      <c r="C7566" s="988" t="s">
        <v>5286</v>
      </c>
      <c r="D7566" s="988">
        <v>1.0</v>
      </c>
      <c r="E7566" s="988">
        <v>8.0</v>
      </c>
    </row>
    <row r="7567">
      <c r="A7567" s="988" t="s">
        <v>5713</v>
      </c>
      <c r="B7567" s="988">
        <v>2.0250609E7</v>
      </c>
      <c r="C7567" s="988" t="s">
        <v>164</v>
      </c>
      <c r="D7567" s="988">
        <v>1.0</v>
      </c>
      <c r="E7567" s="988">
        <v>1.0</v>
      </c>
    </row>
    <row r="7568">
      <c r="A7568" s="988" t="s">
        <v>5713</v>
      </c>
      <c r="B7568" s="988">
        <v>2.025061E7</v>
      </c>
      <c r="C7568" s="988" t="s">
        <v>5286</v>
      </c>
      <c r="D7568" s="988">
        <v>1.0</v>
      </c>
      <c r="E7568" s="988">
        <v>6.0</v>
      </c>
    </row>
    <row r="7569">
      <c r="A7569" s="988" t="s">
        <v>5713</v>
      </c>
      <c r="B7569" s="988">
        <v>2.0250613E7</v>
      </c>
      <c r="C7569" s="988" t="s">
        <v>5286</v>
      </c>
      <c r="D7569" s="988">
        <v>1.0</v>
      </c>
      <c r="E7569" s="988">
        <v>5.0</v>
      </c>
    </row>
    <row r="7570">
      <c r="A7570" s="988" t="s">
        <v>5713</v>
      </c>
      <c r="B7570" s="988">
        <v>2.0250614E7</v>
      </c>
      <c r="C7570" s="988" t="s">
        <v>5286</v>
      </c>
      <c r="D7570" s="988">
        <v>1.0</v>
      </c>
      <c r="E7570" s="988">
        <v>2.0</v>
      </c>
    </row>
    <row r="7571">
      <c r="A7571" s="988" t="s">
        <v>5713</v>
      </c>
      <c r="B7571" s="988">
        <v>2.0250615E7</v>
      </c>
      <c r="C7571" s="988" t="s">
        <v>5286</v>
      </c>
      <c r="D7571" s="988">
        <v>1.0</v>
      </c>
      <c r="E7571" s="988">
        <v>1.0</v>
      </c>
    </row>
    <row r="7572">
      <c r="A7572" s="988" t="s">
        <v>5713</v>
      </c>
      <c r="B7572" s="988">
        <v>2.0250616E7</v>
      </c>
      <c r="C7572" s="988" t="s">
        <v>5286</v>
      </c>
      <c r="D7572" s="988">
        <v>1.0</v>
      </c>
      <c r="E7572" s="988">
        <v>3.0</v>
      </c>
    </row>
    <row r="7573">
      <c r="A7573" s="988" t="s">
        <v>5713</v>
      </c>
      <c r="B7573" s="988">
        <v>2.0250616E7</v>
      </c>
      <c r="C7573" s="988" t="s">
        <v>5194</v>
      </c>
      <c r="D7573" s="988">
        <v>1.0</v>
      </c>
      <c r="E7573" s="988">
        <v>1.0</v>
      </c>
    </row>
    <row r="7574">
      <c r="A7574" s="988" t="s">
        <v>5713</v>
      </c>
      <c r="B7574" s="988">
        <v>2.0250616E7</v>
      </c>
      <c r="C7574" s="988" t="s">
        <v>164</v>
      </c>
      <c r="D7574" s="988">
        <v>1.0</v>
      </c>
      <c r="E7574" s="988">
        <v>1.0</v>
      </c>
    </row>
    <row r="7575">
      <c r="A7575" s="988" t="s">
        <v>5713</v>
      </c>
      <c r="B7575" s="988">
        <v>2.0250617E7</v>
      </c>
      <c r="C7575" s="988" t="s">
        <v>5286</v>
      </c>
      <c r="D7575" s="988">
        <v>1.0</v>
      </c>
      <c r="E7575" s="988">
        <v>4.0</v>
      </c>
    </row>
    <row r="7576">
      <c r="A7576" s="988" t="s">
        <v>5713</v>
      </c>
      <c r="B7576" s="988">
        <v>2.0250617E7</v>
      </c>
      <c r="C7576" s="988" t="s">
        <v>164</v>
      </c>
      <c r="D7576" s="988">
        <v>1.0</v>
      </c>
      <c r="E7576" s="988">
        <v>1.0</v>
      </c>
    </row>
    <row r="7577">
      <c r="A7577" s="988" t="s">
        <v>5713</v>
      </c>
      <c r="B7577" s="988">
        <v>2.0250617E7</v>
      </c>
      <c r="C7577" s="1063" t="s">
        <v>5380</v>
      </c>
      <c r="D7577" s="988">
        <v>1.0</v>
      </c>
      <c r="E7577" s="988">
        <v>1.0</v>
      </c>
    </row>
    <row r="7578">
      <c r="A7578" s="988" t="s">
        <v>5713</v>
      </c>
      <c r="B7578" s="988">
        <v>2.0250618E7</v>
      </c>
      <c r="C7578" s="988" t="s">
        <v>5286</v>
      </c>
      <c r="D7578" s="988">
        <v>1.0</v>
      </c>
      <c r="E7578" s="988">
        <v>11.0</v>
      </c>
    </row>
    <row r="7579">
      <c r="A7579" s="988" t="s">
        <v>5713</v>
      </c>
      <c r="B7579" s="988">
        <v>2.0250622E7</v>
      </c>
      <c r="C7579" s="988" t="s">
        <v>5286</v>
      </c>
      <c r="D7579" s="988">
        <v>1.0</v>
      </c>
      <c r="E7579" s="988">
        <v>6.0</v>
      </c>
    </row>
    <row r="7580">
      <c r="A7580" s="988" t="s">
        <v>5713</v>
      </c>
      <c r="B7580" s="988">
        <v>2.0250623E7</v>
      </c>
      <c r="C7580" s="988" t="s">
        <v>164</v>
      </c>
      <c r="D7580" s="988">
        <v>1.0</v>
      </c>
      <c r="E7580" s="988">
        <v>1.0</v>
      </c>
    </row>
    <row r="7581">
      <c r="A7581" s="988" t="s">
        <v>5713</v>
      </c>
      <c r="B7581" s="988">
        <v>2.0250624E7</v>
      </c>
      <c r="C7581" s="988" t="s">
        <v>164</v>
      </c>
      <c r="D7581" s="988">
        <v>1.0</v>
      </c>
      <c r="E7581" s="988">
        <v>1.0</v>
      </c>
    </row>
    <row r="7582">
      <c r="A7582" s="988" t="s">
        <v>5713</v>
      </c>
      <c r="B7582" s="988">
        <v>2.0250624E7</v>
      </c>
      <c r="C7582" s="988" t="s">
        <v>5218</v>
      </c>
      <c r="D7582" s="988">
        <v>1.0</v>
      </c>
      <c r="E7582" s="988">
        <v>1.0</v>
      </c>
    </row>
    <row r="7583">
      <c r="A7583" s="988" t="s">
        <v>5713</v>
      </c>
      <c r="B7583" s="988">
        <v>2.0250625E7</v>
      </c>
      <c r="C7583" s="988" t="s">
        <v>164</v>
      </c>
      <c r="D7583" s="988">
        <v>1.0</v>
      </c>
      <c r="E7583" s="988">
        <v>1.0</v>
      </c>
    </row>
    <row r="7584">
      <c r="A7584" s="988" t="s">
        <v>5713</v>
      </c>
      <c r="B7584" s="988">
        <v>2.0250626E7</v>
      </c>
      <c r="C7584" s="988" t="s">
        <v>5286</v>
      </c>
      <c r="D7584" s="988">
        <v>1.0</v>
      </c>
      <c r="E7584" s="988">
        <v>9.0</v>
      </c>
    </row>
    <row r="7585">
      <c r="A7585" s="988" t="s">
        <v>5713</v>
      </c>
      <c r="B7585" s="988">
        <v>2.0250627E7</v>
      </c>
      <c r="C7585" s="988" t="s">
        <v>5286</v>
      </c>
      <c r="D7585" s="988">
        <v>1.0</v>
      </c>
      <c r="E7585" s="988">
        <v>4.0</v>
      </c>
    </row>
    <row r="7586">
      <c r="A7586" s="988" t="s">
        <v>5713</v>
      </c>
      <c r="B7586" s="988">
        <v>2.0250628E7</v>
      </c>
      <c r="C7586" s="988" t="s">
        <v>5286</v>
      </c>
      <c r="D7586" s="988">
        <v>1.0</v>
      </c>
      <c r="E7586" s="988">
        <v>13.0</v>
      </c>
    </row>
    <row r="7587">
      <c r="A7587" s="988" t="s">
        <v>5713</v>
      </c>
      <c r="B7587" s="988">
        <v>2.0250628E7</v>
      </c>
      <c r="C7587" s="988" t="s">
        <v>5218</v>
      </c>
      <c r="D7587" s="988">
        <v>1.0</v>
      </c>
      <c r="E7587" s="988">
        <v>1.0</v>
      </c>
    </row>
    <row r="7588">
      <c r="A7588" s="988" t="s">
        <v>5713</v>
      </c>
      <c r="B7588" s="988">
        <v>2.0250629E7</v>
      </c>
      <c r="C7588" s="988" t="s">
        <v>5286</v>
      </c>
      <c r="D7588" s="988">
        <v>1.0</v>
      </c>
      <c r="E7588" s="988">
        <v>10.0</v>
      </c>
    </row>
    <row r="7589">
      <c r="A7589" s="988" t="s">
        <v>5713</v>
      </c>
      <c r="B7589" s="988">
        <v>2.0250629E7</v>
      </c>
      <c r="C7589" s="988" t="s">
        <v>164</v>
      </c>
      <c r="D7589" s="988">
        <v>1.0</v>
      </c>
      <c r="E7589" s="988">
        <v>1.0</v>
      </c>
    </row>
    <row r="7590">
      <c r="A7590" s="988" t="s">
        <v>5713</v>
      </c>
      <c r="B7590" s="988">
        <v>2.025063E7</v>
      </c>
      <c r="C7590" s="988" t="s">
        <v>5286</v>
      </c>
      <c r="D7590" s="988">
        <v>1.0</v>
      </c>
      <c r="E7590" s="988">
        <v>13.0</v>
      </c>
    </row>
    <row r="7591">
      <c r="A7591" s="988" t="s">
        <v>5713</v>
      </c>
      <c r="B7591" s="988">
        <v>2.0250701E7</v>
      </c>
      <c r="C7591" s="988" t="s">
        <v>164</v>
      </c>
      <c r="D7591" s="988">
        <v>1.0</v>
      </c>
      <c r="E7591" s="988">
        <v>1.0</v>
      </c>
    </row>
    <row r="7592">
      <c r="A7592" s="988" t="s">
        <v>5713</v>
      </c>
      <c r="B7592" s="988">
        <v>2.0250702E7</v>
      </c>
      <c r="C7592" s="988" t="s">
        <v>5218</v>
      </c>
      <c r="D7592" s="988">
        <v>1.0</v>
      </c>
      <c r="E7592" s="988">
        <v>5.0</v>
      </c>
    </row>
    <row r="7593">
      <c r="A7593" s="988" t="s">
        <v>5713</v>
      </c>
      <c r="B7593" s="988">
        <v>2.0250702E7</v>
      </c>
      <c r="C7593" s="1063" t="s">
        <v>5178</v>
      </c>
      <c r="D7593" s="988">
        <v>1.0</v>
      </c>
      <c r="E7593" s="988">
        <v>1.0</v>
      </c>
    </row>
    <row r="7594">
      <c r="A7594" s="988" t="s">
        <v>5713</v>
      </c>
      <c r="B7594" s="988">
        <v>2.0250703E7</v>
      </c>
      <c r="C7594" s="988" t="s">
        <v>5286</v>
      </c>
      <c r="D7594" s="988">
        <v>1.0</v>
      </c>
      <c r="E7594" s="988">
        <v>13.0</v>
      </c>
    </row>
    <row r="7595">
      <c r="A7595" s="988" t="s">
        <v>5713</v>
      </c>
      <c r="B7595" s="988">
        <v>2.0250703E7</v>
      </c>
      <c r="C7595" s="988" t="s">
        <v>5218</v>
      </c>
      <c r="D7595" s="988">
        <v>1.0</v>
      </c>
      <c r="E7595" s="988">
        <v>2.0</v>
      </c>
    </row>
    <row r="7596">
      <c r="A7596" s="988" t="s">
        <v>5713</v>
      </c>
      <c r="B7596" s="988">
        <v>2.0250705E7</v>
      </c>
      <c r="C7596" s="988" t="s">
        <v>5286</v>
      </c>
      <c r="D7596" s="988">
        <v>1.0</v>
      </c>
      <c r="E7596" s="988">
        <v>11.0</v>
      </c>
    </row>
    <row r="7597">
      <c r="A7597" s="988" t="s">
        <v>5713</v>
      </c>
      <c r="B7597" s="988">
        <v>2.0250706E7</v>
      </c>
      <c r="C7597" s="988" t="s">
        <v>5286</v>
      </c>
      <c r="D7597" s="988">
        <v>1.0</v>
      </c>
      <c r="E7597" s="988">
        <v>6.0</v>
      </c>
    </row>
    <row r="7598">
      <c r="A7598" s="988" t="s">
        <v>5713</v>
      </c>
      <c r="B7598" s="988">
        <v>2.0250707E7</v>
      </c>
      <c r="C7598" s="988" t="s">
        <v>164</v>
      </c>
      <c r="D7598" s="988">
        <v>1.0</v>
      </c>
      <c r="E7598" s="988">
        <v>2.0</v>
      </c>
    </row>
    <row r="7599">
      <c r="A7599" s="988" t="s">
        <v>5713</v>
      </c>
      <c r="B7599" s="988">
        <v>2.0250709E7</v>
      </c>
      <c r="C7599" s="988" t="s">
        <v>164</v>
      </c>
      <c r="D7599" s="988">
        <v>1.0</v>
      </c>
      <c r="E7599" s="988">
        <v>1.0</v>
      </c>
    </row>
    <row r="7600">
      <c r="A7600" s="988" t="s">
        <v>5713</v>
      </c>
      <c r="B7600" s="988">
        <v>2.025071E7</v>
      </c>
      <c r="C7600" s="988" t="s">
        <v>5286</v>
      </c>
      <c r="D7600" s="988">
        <v>1.0</v>
      </c>
      <c r="E7600" s="988">
        <v>8.0</v>
      </c>
    </row>
    <row r="7601">
      <c r="A7601" s="988" t="s">
        <v>5713</v>
      </c>
      <c r="B7601" s="988">
        <v>2.025071E7</v>
      </c>
      <c r="C7601" s="988" t="s">
        <v>164</v>
      </c>
      <c r="D7601" s="988">
        <v>1.0</v>
      </c>
      <c r="E7601" s="988">
        <v>2.0</v>
      </c>
    </row>
    <row r="7602">
      <c r="A7602" s="988" t="s">
        <v>5713</v>
      </c>
      <c r="B7602" s="988">
        <v>2.0250711E7</v>
      </c>
      <c r="C7602" s="988" t="s">
        <v>5286</v>
      </c>
      <c r="D7602" s="988">
        <v>1.0</v>
      </c>
      <c r="E7602" s="988">
        <v>4.0</v>
      </c>
    </row>
    <row r="7603">
      <c r="A7603" s="988" t="s">
        <v>5713</v>
      </c>
      <c r="B7603" s="988">
        <v>2.0250711E7</v>
      </c>
      <c r="C7603" s="988" t="s">
        <v>164</v>
      </c>
      <c r="D7603" s="988">
        <v>1.0</v>
      </c>
      <c r="E7603" s="988">
        <v>2.0</v>
      </c>
    </row>
    <row r="7604">
      <c r="A7604" s="988" t="s">
        <v>5713</v>
      </c>
      <c r="B7604" s="988">
        <v>2.0250711E7</v>
      </c>
      <c r="C7604" s="988" t="s">
        <v>5218</v>
      </c>
      <c r="D7604" s="988">
        <v>1.0</v>
      </c>
      <c r="E7604" s="988">
        <v>1.0</v>
      </c>
    </row>
    <row r="7605">
      <c r="A7605" s="988" t="s">
        <v>5713</v>
      </c>
      <c r="B7605" s="988">
        <v>2.0250713E7</v>
      </c>
      <c r="C7605" s="988" t="s">
        <v>5286</v>
      </c>
      <c r="D7605" s="988">
        <v>1.0</v>
      </c>
      <c r="E7605" s="988">
        <v>2.0</v>
      </c>
    </row>
    <row r="7606">
      <c r="A7606" s="988" t="s">
        <v>5713</v>
      </c>
      <c r="B7606" s="988">
        <v>2.0250713E7</v>
      </c>
      <c r="C7606" s="988" t="s">
        <v>164</v>
      </c>
      <c r="D7606" s="988">
        <v>1.0</v>
      </c>
      <c r="E7606" s="988">
        <v>1.0</v>
      </c>
    </row>
    <row r="7607">
      <c r="A7607" s="988" t="s">
        <v>5713</v>
      </c>
      <c r="B7607" s="988">
        <v>2.0250713E7</v>
      </c>
      <c r="C7607" s="988" t="s">
        <v>5147</v>
      </c>
      <c r="D7607" s="988">
        <v>1.0</v>
      </c>
      <c r="E7607" s="988">
        <v>1.0</v>
      </c>
    </row>
    <row r="7608">
      <c r="A7608" s="988" t="s">
        <v>5713</v>
      </c>
      <c r="B7608" s="988">
        <v>2.0250714E7</v>
      </c>
      <c r="C7608" s="988" t="s">
        <v>5286</v>
      </c>
      <c r="D7608" s="988">
        <v>1.0</v>
      </c>
      <c r="E7608" s="988">
        <v>3.0</v>
      </c>
    </row>
    <row r="7609">
      <c r="A7609" s="988" t="s">
        <v>5713</v>
      </c>
      <c r="B7609" s="988">
        <v>2.0250715E7</v>
      </c>
      <c r="C7609" s="988" t="s">
        <v>164</v>
      </c>
      <c r="D7609" s="988">
        <v>1.0</v>
      </c>
      <c r="E7609" s="988">
        <v>1.0</v>
      </c>
    </row>
    <row r="7610">
      <c r="A7610" s="988" t="s">
        <v>5713</v>
      </c>
      <c r="B7610" s="988">
        <v>2.0250717E7</v>
      </c>
      <c r="C7610" s="988" t="s">
        <v>164</v>
      </c>
      <c r="D7610" s="988">
        <v>1.0</v>
      </c>
      <c r="E7610" s="988">
        <v>2.0</v>
      </c>
    </row>
    <row r="7611">
      <c r="A7611" s="988" t="s">
        <v>5713</v>
      </c>
      <c r="B7611" s="988">
        <v>2.0250719E7</v>
      </c>
      <c r="C7611" s="988" t="s">
        <v>5286</v>
      </c>
      <c r="D7611" s="988">
        <v>1.0</v>
      </c>
      <c r="E7611" s="988">
        <v>4.0</v>
      </c>
    </row>
    <row r="7612">
      <c r="A7612" s="988" t="s">
        <v>5713</v>
      </c>
      <c r="B7612" s="988">
        <v>2.0250719E7</v>
      </c>
      <c r="C7612" s="1063" t="s">
        <v>5137</v>
      </c>
      <c r="D7612" s="988">
        <v>1.0</v>
      </c>
      <c r="E7612" s="988">
        <v>1.0</v>
      </c>
    </row>
    <row r="7613">
      <c r="A7613" s="988" t="s">
        <v>5713</v>
      </c>
      <c r="B7613" s="988">
        <v>2.0250719E7</v>
      </c>
      <c r="C7613" s="1063" t="s">
        <v>5216</v>
      </c>
      <c r="D7613" s="988">
        <v>1.0</v>
      </c>
      <c r="E7613" s="988">
        <v>1.0</v>
      </c>
    </row>
    <row r="7614">
      <c r="A7614" s="988" t="s">
        <v>5713</v>
      </c>
      <c r="B7614" s="988">
        <v>2.0250721E7</v>
      </c>
      <c r="C7614" s="988" t="s">
        <v>164</v>
      </c>
      <c r="D7614" s="988">
        <v>1.0</v>
      </c>
      <c r="E7614" s="988">
        <v>1.0</v>
      </c>
    </row>
    <row r="7615">
      <c r="A7615" s="988" t="s">
        <v>5713</v>
      </c>
      <c r="B7615" s="988">
        <v>2.0250722E7</v>
      </c>
      <c r="C7615" s="988" t="s">
        <v>5286</v>
      </c>
      <c r="D7615" s="988">
        <v>1.0</v>
      </c>
      <c r="E7615" s="988">
        <v>2.0</v>
      </c>
    </row>
    <row r="7616">
      <c r="A7616" s="988" t="s">
        <v>5713</v>
      </c>
      <c r="B7616" s="988">
        <v>2.0250722E7</v>
      </c>
      <c r="C7616" s="988" t="s">
        <v>164</v>
      </c>
      <c r="D7616" s="988">
        <v>1.0</v>
      </c>
      <c r="E7616" s="988">
        <v>2.0</v>
      </c>
    </row>
    <row r="7617">
      <c r="A7617" s="988" t="s">
        <v>5713</v>
      </c>
      <c r="B7617" s="988">
        <v>2.0250725E7</v>
      </c>
      <c r="C7617" s="988" t="s">
        <v>164</v>
      </c>
      <c r="D7617" s="988">
        <v>1.0</v>
      </c>
      <c r="E7617" s="988">
        <v>1.0</v>
      </c>
    </row>
    <row r="7618">
      <c r="A7618" s="988" t="s">
        <v>5713</v>
      </c>
      <c r="B7618" s="988">
        <v>2.0250726E7</v>
      </c>
      <c r="C7618" s="988" t="s">
        <v>5286</v>
      </c>
      <c r="D7618" s="988">
        <v>1.0</v>
      </c>
      <c r="E7618" s="988">
        <v>4.0</v>
      </c>
    </row>
    <row r="7619">
      <c r="A7619" s="988" t="s">
        <v>5713</v>
      </c>
      <c r="B7619" s="988">
        <v>2.0250727E7</v>
      </c>
      <c r="C7619" s="988" t="s">
        <v>5286</v>
      </c>
      <c r="D7619" s="988">
        <v>1.0</v>
      </c>
      <c r="E7619" s="988">
        <v>6.0</v>
      </c>
    </row>
    <row r="7620">
      <c r="A7620" s="988" t="s">
        <v>5713</v>
      </c>
      <c r="B7620" s="988">
        <v>2.0250728E7</v>
      </c>
      <c r="C7620" s="988" t="s">
        <v>164</v>
      </c>
      <c r="D7620" s="988">
        <v>1.0</v>
      </c>
      <c r="E7620" s="988">
        <v>1.0</v>
      </c>
    </row>
    <row r="7621">
      <c r="A7621" s="988" t="s">
        <v>5713</v>
      </c>
      <c r="B7621" s="988">
        <v>2.0250728E7</v>
      </c>
      <c r="C7621" s="988" t="s">
        <v>5218</v>
      </c>
      <c r="D7621" s="988">
        <v>1.0</v>
      </c>
      <c r="E7621" s="988">
        <v>1.0</v>
      </c>
    </row>
    <row r="7622">
      <c r="A7622" s="988" t="s">
        <v>5713</v>
      </c>
      <c r="B7622" s="988">
        <v>2.0250729E7</v>
      </c>
      <c r="C7622" s="1063" t="s">
        <v>5178</v>
      </c>
      <c r="D7622" s="988">
        <v>1.0</v>
      </c>
      <c r="E7622" s="988">
        <v>1.0</v>
      </c>
    </row>
    <row r="7623">
      <c r="A7623" s="988" t="s">
        <v>5713</v>
      </c>
      <c r="B7623" s="988">
        <v>2.025073E7</v>
      </c>
      <c r="C7623" s="988" t="s">
        <v>5286</v>
      </c>
      <c r="D7623" s="988">
        <v>1.0</v>
      </c>
      <c r="E7623" s="988">
        <v>5.0</v>
      </c>
    </row>
    <row r="7624">
      <c r="A7624" s="988" t="s">
        <v>5713</v>
      </c>
      <c r="B7624" s="988">
        <v>2.0250731E7</v>
      </c>
      <c r="C7624" s="988" t="s">
        <v>5286</v>
      </c>
      <c r="D7624" s="988">
        <v>1.0</v>
      </c>
      <c r="E7624" s="988">
        <v>3.0</v>
      </c>
    </row>
    <row r="7625">
      <c r="A7625" s="988" t="s">
        <v>5713</v>
      </c>
      <c r="B7625" s="988">
        <v>2.0250731E7</v>
      </c>
      <c r="C7625" s="1063" t="s">
        <v>5314</v>
      </c>
      <c r="D7625" s="988">
        <v>1.0</v>
      </c>
      <c r="E7625" s="988">
        <v>1.0</v>
      </c>
    </row>
    <row r="7626">
      <c r="A7626" s="988" t="s">
        <v>5713</v>
      </c>
      <c r="B7626" s="988">
        <v>2.0250801E7</v>
      </c>
      <c r="C7626" s="988" t="s">
        <v>5194</v>
      </c>
      <c r="D7626" s="988">
        <v>1.0</v>
      </c>
      <c r="E7626" s="988">
        <v>1.0</v>
      </c>
    </row>
    <row r="7627">
      <c r="A7627" s="988" t="s">
        <v>5713</v>
      </c>
      <c r="B7627" s="988">
        <v>2.0250801E7</v>
      </c>
      <c r="C7627" s="988" t="s">
        <v>164</v>
      </c>
      <c r="D7627" s="988">
        <v>1.0</v>
      </c>
      <c r="E7627" s="988">
        <v>1.0</v>
      </c>
    </row>
    <row r="7628">
      <c r="A7628" s="988" t="s">
        <v>5713</v>
      </c>
      <c r="B7628" s="988">
        <v>2.0250802E7</v>
      </c>
      <c r="C7628" s="988" t="s">
        <v>5286</v>
      </c>
      <c r="D7628" s="988">
        <v>1.0</v>
      </c>
      <c r="E7628" s="988">
        <v>1.0</v>
      </c>
    </row>
    <row r="7629">
      <c r="A7629" s="988" t="s">
        <v>5713</v>
      </c>
      <c r="B7629" s="988">
        <v>2.0250803E7</v>
      </c>
      <c r="C7629" s="988" t="s">
        <v>5286</v>
      </c>
      <c r="D7629" s="988">
        <v>1.0</v>
      </c>
      <c r="E7629" s="988">
        <v>1.0</v>
      </c>
    </row>
    <row r="7630">
      <c r="A7630" s="988" t="s">
        <v>5713</v>
      </c>
      <c r="B7630" s="988">
        <v>2.0250805E7</v>
      </c>
      <c r="C7630" s="988" t="s">
        <v>5286</v>
      </c>
      <c r="D7630" s="988">
        <v>1.0</v>
      </c>
      <c r="E7630" s="988">
        <v>4.0</v>
      </c>
    </row>
    <row r="7631">
      <c r="A7631" s="988" t="s">
        <v>5713</v>
      </c>
      <c r="B7631" s="988">
        <v>2.0250808E7</v>
      </c>
      <c r="C7631" s="988" t="s">
        <v>5286</v>
      </c>
      <c r="D7631" s="988">
        <v>1.0</v>
      </c>
      <c r="E7631" s="988">
        <v>2.0</v>
      </c>
    </row>
    <row r="7632">
      <c r="A7632" s="988" t="s">
        <v>5713</v>
      </c>
      <c r="B7632" s="988">
        <v>2.0250809E7</v>
      </c>
      <c r="C7632" s="988" t="s">
        <v>5286</v>
      </c>
      <c r="D7632" s="988">
        <v>1.0</v>
      </c>
      <c r="E7632" s="988">
        <v>3.0</v>
      </c>
    </row>
    <row r="7633">
      <c r="A7633" s="988" t="s">
        <v>5713</v>
      </c>
      <c r="B7633" s="988">
        <v>2.0250811E7</v>
      </c>
      <c r="C7633" s="988" t="s">
        <v>164</v>
      </c>
      <c r="D7633" s="988">
        <v>1.0</v>
      </c>
      <c r="E7633" s="988">
        <v>1.0</v>
      </c>
    </row>
    <row r="7634">
      <c r="A7634" s="988" t="s">
        <v>5713</v>
      </c>
      <c r="B7634" s="988">
        <v>2.0250812E7</v>
      </c>
      <c r="C7634" s="988" t="s">
        <v>164</v>
      </c>
      <c r="D7634" s="988">
        <v>1.0</v>
      </c>
      <c r="E7634" s="988">
        <v>2.0</v>
      </c>
    </row>
    <row r="7635">
      <c r="A7635" s="988" t="s">
        <v>5713</v>
      </c>
      <c r="B7635" s="988">
        <v>2.0250813E7</v>
      </c>
      <c r="C7635" s="988" t="s">
        <v>5286</v>
      </c>
      <c r="D7635" s="988">
        <v>1.0</v>
      </c>
      <c r="E7635" s="988">
        <v>5.0</v>
      </c>
    </row>
    <row r="7636">
      <c r="A7636" s="988" t="s">
        <v>5713</v>
      </c>
      <c r="B7636" s="988">
        <v>2.0250813E7</v>
      </c>
      <c r="C7636" s="988" t="s">
        <v>5218</v>
      </c>
      <c r="D7636" s="988">
        <v>1.0</v>
      </c>
      <c r="E7636" s="988">
        <v>1.0</v>
      </c>
    </row>
    <row r="7637">
      <c r="A7637" s="988" t="s">
        <v>5713</v>
      </c>
      <c r="B7637" s="988">
        <v>2.0250817E7</v>
      </c>
      <c r="C7637" s="988" t="s">
        <v>5194</v>
      </c>
      <c r="D7637" s="988">
        <v>1.0</v>
      </c>
      <c r="E7637" s="988">
        <v>1.0</v>
      </c>
    </row>
    <row r="7638">
      <c r="A7638" s="988" t="s">
        <v>5713</v>
      </c>
      <c r="B7638" s="988">
        <v>2.0250818E7</v>
      </c>
      <c r="C7638" s="988" t="s">
        <v>5286</v>
      </c>
      <c r="D7638" s="988">
        <v>1.0</v>
      </c>
      <c r="E7638" s="988">
        <v>4.0</v>
      </c>
    </row>
    <row r="7639">
      <c r="A7639" s="988" t="s">
        <v>5713</v>
      </c>
      <c r="B7639" s="988">
        <v>2.0250818E7</v>
      </c>
      <c r="C7639" s="988" t="s">
        <v>164</v>
      </c>
      <c r="D7639" s="988">
        <v>1.0</v>
      </c>
      <c r="E7639" s="988">
        <v>1.0</v>
      </c>
    </row>
    <row r="7640">
      <c r="A7640" s="988" t="s">
        <v>5713</v>
      </c>
      <c r="B7640" s="988">
        <v>2.0250819E7</v>
      </c>
      <c r="C7640" s="988" t="s">
        <v>164</v>
      </c>
      <c r="D7640" s="988">
        <v>1.0</v>
      </c>
      <c r="E7640" s="988">
        <v>2.0</v>
      </c>
    </row>
    <row r="7641">
      <c r="A7641" s="988" t="s">
        <v>5713</v>
      </c>
      <c r="B7641" s="988">
        <v>2.025082E7</v>
      </c>
      <c r="C7641" s="988" t="s">
        <v>164</v>
      </c>
      <c r="D7641" s="988">
        <v>1.0</v>
      </c>
      <c r="E7641" s="988">
        <v>3.0</v>
      </c>
    </row>
    <row r="7642">
      <c r="A7642" s="988" t="s">
        <v>5713</v>
      </c>
      <c r="B7642" s="988">
        <v>2.025082E7</v>
      </c>
      <c r="C7642" s="988" t="s">
        <v>5218</v>
      </c>
      <c r="D7642" s="988">
        <v>1.0</v>
      </c>
      <c r="E7642" s="988">
        <v>1.0</v>
      </c>
    </row>
    <row r="7643">
      <c r="A7643" s="988" t="s">
        <v>5713</v>
      </c>
      <c r="B7643" s="988">
        <v>2.0250821E7</v>
      </c>
      <c r="C7643" s="1063" t="s">
        <v>5137</v>
      </c>
      <c r="D7643" s="988">
        <v>1.0</v>
      </c>
      <c r="E7643" s="988">
        <v>1.0</v>
      </c>
    </row>
    <row r="7644">
      <c r="A7644" s="988" t="s">
        <v>5713</v>
      </c>
      <c r="B7644" s="988">
        <v>2.0250822E7</v>
      </c>
      <c r="C7644" s="988" t="s">
        <v>5218</v>
      </c>
      <c r="D7644" s="988">
        <v>1.0</v>
      </c>
      <c r="E7644" s="988">
        <v>2.0</v>
      </c>
    </row>
    <row r="7645">
      <c r="A7645" s="988" t="s">
        <v>5713</v>
      </c>
      <c r="B7645" s="988">
        <v>2.0250826E7</v>
      </c>
      <c r="C7645" s="988" t="s">
        <v>5218</v>
      </c>
      <c r="D7645" s="988">
        <v>1.0</v>
      </c>
      <c r="E7645" s="988">
        <v>2.0</v>
      </c>
    </row>
    <row r="7646">
      <c r="A7646" s="988" t="s">
        <v>5713</v>
      </c>
      <c r="B7646" s="988">
        <v>2.0250827E7</v>
      </c>
      <c r="C7646" s="988" t="s">
        <v>5286</v>
      </c>
      <c r="D7646" s="988">
        <v>1.0</v>
      </c>
      <c r="E7646" s="988">
        <v>4.0</v>
      </c>
    </row>
    <row r="7647">
      <c r="A7647" s="988" t="s">
        <v>5713</v>
      </c>
      <c r="B7647" s="988">
        <v>2.0250828E7</v>
      </c>
      <c r="C7647" s="988" t="s">
        <v>5286</v>
      </c>
      <c r="D7647" s="988">
        <v>1.0</v>
      </c>
      <c r="E7647" s="988">
        <v>2.0</v>
      </c>
    </row>
    <row r="7648">
      <c r="A7648" s="988" t="s">
        <v>5713</v>
      </c>
      <c r="B7648" s="988">
        <v>2.0250828E7</v>
      </c>
      <c r="C7648" s="988" t="s">
        <v>5218</v>
      </c>
      <c r="D7648" s="988">
        <v>1.0</v>
      </c>
      <c r="E7648" s="988">
        <v>1.0</v>
      </c>
    </row>
    <row r="7649">
      <c r="A7649" s="988" t="s">
        <v>5713</v>
      </c>
      <c r="B7649" s="988">
        <v>2.0250829E7</v>
      </c>
      <c r="C7649" s="988" t="s">
        <v>5286</v>
      </c>
      <c r="D7649" s="988">
        <v>1.0</v>
      </c>
      <c r="E7649" s="988">
        <v>2.0</v>
      </c>
    </row>
    <row r="7650">
      <c r="A7650" s="988" t="s">
        <v>5713</v>
      </c>
      <c r="B7650" s="988">
        <v>2.0250829E7</v>
      </c>
      <c r="C7650" s="988" t="s">
        <v>5194</v>
      </c>
      <c r="D7650" s="988">
        <v>1.0</v>
      </c>
      <c r="E7650" s="988">
        <v>1.0</v>
      </c>
    </row>
    <row r="7651">
      <c r="A7651" s="988" t="s">
        <v>5713</v>
      </c>
      <c r="B7651" s="988">
        <v>2.025083E7</v>
      </c>
      <c r="C7651" s="988" t="s">
        <v>5286</v>
      </c>
      <c r="D7651" s="988">
        <v>1.0</v>
      </c>
      <c r="E7651" s="988">
        <v>1.0</v>
      </c>
    </row>
    <row r="7652">
      <c r="A7652" s="988" t="s">
        <v>5713</v>
      </c>
      <c r="B7652" s="988">
        <v>2.0250901E7</v>
      </c>
      <c r="C7652" s="988" t="s">
        <v>5286</v>
      </c>
      <c r="D7652" s="988">
        <v>1.0</v>
      </c>
      <c r="E7652" s="988">
        <v>11.0</v>
      </c>
    </row>
    <row r="7653">
      <c r="A7653" s="988" t="s">
        <v>5713</v>
      </c>
      <c r="B7653" s="988">
        <v>2.0250901E7</v>
      </c>
      <c r="C7653" s="1063" t="s">
        <v>5314</v>
      </c>
      <c r="D7653" s="988">
        <v>1.0</v>
      </c>
      <c r="E7653" s="988">
        <v>1.0</v>
      </c>
    </row>
    <row r="7654">
      <c r="A7654" s="988" t="s">
        <v>5713</v>
      </c>
      <c r="B7654" s="988">
        <v>2.0250902E7</v>
      </c>
      <c r="C7654" s="988" t="s">
        <v>164</v>
      </c>
      <c r="D7654" s="988">
        <v>1.0</v>
      </c>
      <c r="E7654" s="988">
        <v>2.0</v>
      </c>
    </row>
    <row r="7655">
      <c r="A7655" s="988" t="s">
        <v>5713</v>
      </c>
      <c r="B7655" s="988">
        <v>2.0250902E7</v>
      </c>
      <c r="C7655" s="988" t="s">
        <v>5185</v>
      </c>
      <c r="D7655" s="988">
        <v>1.0</v>
      </c>
      <c r="E7655" s="988">
        <v>1.0</v>
      </c>
    </row>
    <row r="7656">
      <c r="A7656" s="988" t="s">
        <v>5713</v>
      </c>
      <c r="B7656" s="988">
        <v>2.0250904E7</v>
      </c>
      <c r="C7656" s="988" t="s">
        <v>164</v>
      </c>
      <c r="D7656" s="988">
        <v>1.0</v>
      </c>
      <c r="E7656" s="988">
        <v>1.0</v>
      </c>
    </row>
    <row r="7657">
      <c r="A7657" s="988" t="s">
        <v>5713</v>
      </c>
      <c r="B7657" s="988">
        <v>2.0250906E7</v>
      </c>
      <c r="C7657" s="988" t="s">
        <v>5286</v>
      </c>
      <c r="D7657" s="988">
        <v>1.0</v>
      </c>
      <c r="E7657" s="988">
        <v>4.0</v>
      </c>
    </row>
    <row r="7658">
      <c r="A7658" s="988" t="s">
        <v>5713</v>
      </c>
      <c r="B7658" s="988">
        <v>2.0250906E7</v>
      </c>
      <c r="C7658" s="988" t="s">
        <v>164</v>
      </c>
      <c r="D7658" s="988">
        <v>1.0</v>
      </c>
      <c r="E7658" s="988">
        <v>1.0</v>
      </c>
    </row>
    <row r="7659">
      <c r="A7659" s="988" t="s">
        <v>5713</v>
      </c>
      <c r="B7659" s="988">
        <v>2.0250907E7</v>
      </c>
      <c r="C7659" s="988" t="s">
        <v>5286</v>
      </c>
      <c r="D7659" s="988">
        <v>1.0</v>
      </c>
      <c r="E7659" s="988">
        <v>2.0</v>
      </c>
    </row>
    <row r="7660">
      <c r="A7660" s="988" t="s">
        <v>5713</v>
      </c>
      <c r="B7660" s="988">
        <v>2.0250908E7</v>
      </c>
      <c r="C7660" s="988" t="s">
        <v>5286</v>
      </c>
      <c r="D7660" s="988">
        <v>1.0</v>
      </c>
      <c r="E7660" s="988">
        <v>2.0</v>
      </c>
    </row>
    <row r="7661">
      <c r="A7661" s="988" t="s">
        <v>5713</v>
      </c>
      <c r="B7661" s="988">
        <v>2.0250908E7</v>
      </c>
      <c r="C7661" s="988" t="s">
        <v>164</v>
      </c>
      <c r="D7661" s="988">
        <v>1.0</v>
      </c>
      <c r="E7661" s="988">
        <v>1.0</v>
      </c>
    </row>
    <row r="7662">
      <c r="A7662" s="988" t="s">
        <v>5713</v>
      </c>
      <c r="B7662" s="988">
        <v>2.0250909E7</v>
      </c>
      <c r="C7662" s="988" t="s">
        <v>5286</v>
      </c>
      <c r="D7662" s="988">
        <v>1.0</v>
      </c>
      <c r="E7662" s="988">
        <v>7.0</v>
      </c>
    </row>
    <row r="7663">
      <c r="A7663" s="988" t="s">
        <v>5713</v>
      </c>
      <c r="B7663" s="988">
        <v>2.0250909E7</v>
      </c>
      <c r="C7663" s="988" t="s">
        <v>164</v>
      </c>
      <c r="D7663" s="988">
        <v>1.0</v>
      </c>
      <c r="E7663" s="988">
        <v>1.0</v>
      </c>
    </row>
    <row r="7664">
      <c r="A7664" s="988" t="s">
        <v>5713</v>
      </c>
      <c r="B7664" s="988">
        <v>2.0250909E7</v>
      </c>
      <c r="C7664" s="988" t="s">
        <v>5185</v>
      </c>
      <c r="D7664" s="988">
        <v>1.0</v>
      </c>
      <c r="E7664" s="988">
        <v>1.0</v>
      </c>
    </row>
    <row r="7665">
      <c r="A7665" s="988" t="s">
        <v>5714</v>
      </c>
      <c r="B7665" s="988">
        <v>2.0250102E7</v>
      </c>
      <c r="C7665" s="988" t="s">
        <v>5218</v>
      </c>
      <c r="D7665" s="988">
        <v>1.0</v>
      </c>
      <c r="E7665" s="988">
        <v>1.0</v>
      </c>
    </row>
    <row r="7666">
      <c r="A7666" s="988" t="s">
        <v>5714</v>
      </c>
      <c r="B7666" s="988">
        <v>2.0250104E7</v>
      </c>
      <c r="C7666" s="988" t="s">
        <v>5286</v>
      </c>
      <c r="D7666" s="988">
        <v>1.0</v>
      </c>
      <c r="E7666" s="988">
        <v>1.0</v>
      </c>
    </row>
    <row r="7667">
      <c r="A7667" s="988" t="s">
        <v>5714</v>
      </c>
      <c r="B7667" s="988">
        <v>2.0250218E7</v>
      </c>
      <c r="C7667" s="988" t="s">
        <v>5286</v>
      </c>
      <c r="D7667" s="988">
        <v>1.0</v>
      </c>
      <c r="E7667" s="988">
        <v>1.0</v>
      </c>
    </row>
    <row r="7668">
      <c r="A7668" s="988" t="s">
        <v>5714</v>
      </c>
      <c r="B7668" s="988">
        <v>2.0250223E7</v>
      </c>
      <c r="C7668" s="988" t="s">
        <v>5286</v>
      </c>
      <c r="D7668" s="988">
        <v>1.0</v>
      </c>
      <c r="E7668" s="988">
        <v>1.0</v>
      </c>
    </row>
    <row r="7669">
      <c r="A7669" s="988" t="s">
        <v>5714</v>
      </c>
      <c r="B7669" s="988">
        <v>2.0250228E7</v>
      </c>
      <c r="C7669" s="988" t="s">
        <v>5286</v>
      </c>
      <c r="D7669" s="988">
        <v>1.0</v>
      </c>
      <c r="E7669" s="988">
        <v>1.0</v>
      </c>
    </row>
    <row r="7670">
      <c r="A7670" s="988" t="s">
        <v>5714</v>
      </c>
      <c r="B7670" s="988">
        <v>2.0250228E7</v>
      </c>
      <c r="C7670" s="988" t="s">
        <v>5218</v>
      </c>
      <c r="D7670" s="988">
        <v>1.0</v>
      </c>
      <c r="E7670" s="988">
        <v>1.0</v>
      </c>
    </row>
    <row r="7671">
      <c r="A7671" s="988" t="s">
        <v>5714</v>
      </c>
      <c r="B7671" s="988">
        <v>2.0250306E7</v>
      </c>
      <c r="C7671" s="988" t="s">
        <v>5286</v>
      </c>
      <c r="D7671" s="988">
        <v>1.0</v>
      </c>
      <c r="E7671" s="988">
        <v>1.0</v>
      </c>
    </row>
    <row r="7672">
      <c r="A7672" s="988" t="s">
        <v>5714</v>
      </c>
      <c r="B7672" s="988">
        <v>2.0250316E7</v>
      </c>
      <c r="C7672" s="988" t="s">
        <v>5286</v>
      </c>
      <c r="D7672" s="988">
        <v>1.0</v>
      </c>
      <c r="E7672" s="988">
        <v>2.0</v>
      </c>
    </row>
    <row r="7673">
      <c r="A7673" s="988" t="s">
        <v>5714</v>
      </c>
      <c r="B7673" s="988">
        <v>2.0250317E7</v>
      </c>
      <c r="C7673" s="988" t="s">
        <v>5286</v>
      </c>
      <c r="D7673" s="988">
        <v>1.0</v>
      </c>
      <c r="E7673" s="988">
        <v>1.0</v>
      </c>
    </row>
    <row r="7674">
      <c r="A7674" s="988" t="s">
        <v>5714</v>
      </c>
      <c r="B7674" s="988">
        <v>2.0250318E7</v>
      </c>
      <c r="C7674" s="988" t="s">
        <v>5286</v>
      </c>
      <c r="D7674" s="988">
        <v>1.0</v>
      </c>
      <c r="E7674" s="988">
        <v>1.0</v>
      </c>
    </row>
    <row r="7675">
      <c r="A7675" s="988" t="s">
        <v>5714</v>
      </c>
      <c r="B7675" s="988">
        <v>2.0250321E7</v>
      </c>
      <c r="C7675" s="988" t="s">
        <v>5218</v>
      </c>
      <c r="D7675" s="988">
        <v>1.0</v>
      </c>
      <c r="E7675" s="988">
        <v>1.0</v>
      </c>
    </row>
    <row r="7676">
      <c r="A7676" s="988" t="s">
        <v>5714</v>
      </c>
      <c r="B7676" s="988">
        <v>2.0250325E7</v>
      </c>
      <c r="C7676" s="988" t="s">
        <v>5286</v>
      </c>
      <c r="D7676" s="988">
        <v>1.0</v>
      </c>
      <c r="E7676" s="988">
        <v>1.0</v>
      </c>
    </row>
    <row r="7677">
      <c r="A7677" s="988" t="s">
        <v>5714</v>
      </c>
      <c r="B7677" s="988">
        <v>2.0250326E7</v>
      </c>
      <c r="C7677" s="988" t="s">
        <v>5286</v>
      </c>
      <c r="D7677" s="988">
        <v>1.0</v>
      </c>
      <c r="E7677" s="988">
        <v>1.0</v>
      </c>
    </row>
    <row r="7678">
      <c r="A7678" s="988" t="s">
        <v>5714</v>
      </c>
      <c r="B7678" s="988">
        <v>2.025033E7</v>
      </c>
      <c r="C7678" s="988" t="s">
        <v>5286</v>
      </c>
      <c r="D7678" s="988">
        <v>1.0</v>
      </c>
      <c r="E7678" s="988">
        <v>1.0</v>
      </c>
    </row>
    <row r="7679">
      <c r="A7679" s="988" t="s">
        <v>5714</v>
      </c>
      <c r="B7679" s="988">
        <v>2.0250331E7</v>
      </c>
      <c r="C7679" s="988" t="s">
        <v>5286</v>
      </c>
      <c r="D7679" s="988">
        <v>1.0</v>
      </c>
      <c r="E7679" s="988">
        <v>1.0</v>
      </c>
    </row>
    <row r="7680">
      <c r="A7680" s="988" t="s">
        <v>5714</v>
      </c>
      <c r="B7680" s="988">
        <v>2.0250405E7</v>
      </c>
      <c r="C7680" s="988" t="s">
        <v>164</v>
      </c>
      <c r="D7680" s="988">
        <v>1.0</v>
      </c>
      <c r="E7680" s="988">
        <v>1.0</v>
      </c>
    </row>
    <row r="7681">
      <c r="A7681" s="988" t="s">
        <v>5714</v>
      </c>
      <c r="B7681" s="988">
        <v>2.0250409E7</v>
      </c>
      <c r="C7681" s="988" t="s">
        <v>5286</v>
      </c>
      <c r="D7681" s="988">
        <v>1.0</v>
      </c>
      <c r="E7681" s="988">
        <v>1.0</v>
      </c>
    </row>
    <row r="7682">
      <c r="A7682" s="988" t="s">
        <v>5714</v>
      </c>
      <c r="B7682" s="988">
        <v>2.025041E7</v>
      </c>
      <c r="C7682" s="988" t="s">
        <v>5286</v>
      </c>
      <c r="D7682" s="988">
        <v>1.0</v>
      </c>
      <c r="E7682" s="988">
        <v>1.0</v>
      </c>
    </row>
    <row r="7683">
      <c r="A7683" s="988" t="s">
        <v>5714</v>
      </c>
      <c r="B7683" s="988">
        <v>2.0250416E7</v>
      </c>
      <c r="C7683" s="988" t="s">
        <v>5286</v>
      </c>
      <c r="D7683" s="988">
        <v>1.0</v>
      </c>
      <c r="E7683" s="988">
        <v>1.0</v>
      </c>
    </row>
    <row r="7684">
      <c r="A7684" s="988" t="s">
        <v>5714</v>
      </c>
      <c r="B7684" s="988">
        <v>2.0250417E7</v>
      </c>
      <c r="C7684" s="988" t="s">
        <v>5286</v>
      </c>
      <c r="D7684" s="988">
        <v>1.0</v>
      </c>
      <c r="E7684" s="988">
        <v>1.0</v>
      </c>
    </row>
    <row r="7685">
      <c r="A7685" s="988" t="s">
        <v>5714</v>
      </c>
      <c r="B7685" s="988">
        <v>2.0250417E7</v>
      </c>
      <c r="C7685" s="988" t="s">
        <v>164</v>
      </c>
      <c r="D7685" s="988">
        <v>1.0</v>
      </c>
      <c r="E7685" s="988">
        <v>1.0</v>
      </c>
    </row>
    <row r="7686">
      <c r="A7686" s="988" t="s">
        <v>5714</v>
      </c>
      <c r="B7686" s="988">
        <v>2.0250425E7</v>
      </c>
      <c r="C7686" s="988" t="s">
        <v>5286</v>
      </c>
      <c r="D7686" s="988">
        <v>1.0</v>
      </c>
      <c r="E7686" s="988">
        <v>1.0</v>
      </c>
    </row>
    <row r="7687">
      <c r="A7687" s="988" t="s">
        <v>5714</v>
      </c>
      <c r="B7687" s="988">
        <v>2.0250428E7</v>
      </c>
      <c r="C7687" s="988" t="s">
        <v>5286</v>
      </c>
      <c r="D7687" s="988">
        <v>1.0</v>
      </c>
      <c r="E7687" s="988">
        <v>1.0</v>
      </c>
    </row>
    <row r="7688">
      <c r="A7688" s="988" t="s">
        <v>5714</v>
      </c>
      <c r="B7688" s="988">
        <v>2.0250509E7</v>
      </c>
      <c r="C7688" s="988" t="s">
        <v>5286</v>
      </c>
      <c r="D7688" s="988">
        <v>1.0</v>
      </c>
      <c r="E7688" s="988">
        <v>1.0</v>
      </c>
    </row>
    <row r="7689">
      <c r="A7689" s="988" t="s">
        <v>5714</v>
      </c>
      <c r="B7689" s="988">
        <v>2.025051E7</v>
      </c>
      <c r="C7689" s="988" t="s">
        <v>5286</v>
      </c>
      <c r="D7689" s="988">
        <v>1.0</v>
      </c>
      <c r="E7689" s="988">
        <v>1.0</v>
      </c>
    </row>
    <row r="7690">
      <c r="A7690" s="988" t="s">
        <v>5714</v>
      </c>
      <c r="B7690" s="988">
        <v>2.025052E7</v>
      </c>
      <c r="C7690" s="988" t="s">
        <v>5286</v>
      </c>
      <c r="D7690" s="988">
        <v>1.0</v>
      </c>
      <c r="E7690" s="988">
        <v>1.0</v>
      </c>
    </row>
    <row r="7691">
      <c r="A7691" s="988" t="s">
        <v>5714</v>
      </c>
      <c r="B7691" s="988">
        <v>2.0250527E7</v>
      </c>
      <c r="C7691" s="988" t="s">
        <v>5286</v>
      </c>
      <c r="D7691" s="988">
        <v>1.0</v>
      </c>
      <c r="E7691" s="988">
        <v>1.0</v>
      </c>
    </row>
    <row r="7692">
      <c r="A7692" s="988" t="s">
        <v>5714</v>
      </c>
      <c r="B7692" s="988">
        <v>2.025053E7</v>
      </c>
      <c r="C7692" s="988" t="s">
        <v>5286</v>
      </c>
      <c r="D7692" s="988">
        <v>1.0</v>
      </c>
      <c r="E7692" s="988">
        <v>1.0</v>
      </c>
    </row>
    <row r="7693">
      <c r="A7693" s="988" t="s">
        <v>5714</v>
      </c>
      <c r="B7693" s="988">
        <v>2.0250618E7</v>
      </c>
      <c r="C7693" s="988" t="s">
        <v>5286</v>
      </c>
      <c r="D7693" s="988">
        <v>1.0</v>
      </c>
      <c r="E7693" s="988">
        <v>1.0</v>
      </c>
    </row>
    <row r="7694">
      <c r="A7694" s="988" t="s">
        <v>5714</v>
      </c>
      <c r="B7694" s="988">
        <v>2.0250619E7</v>
      </c>
      <c r="C7694" s="988" t="s">
        <v>5286</v>
      </c>
      <c r="D7694" s="988">
        <v>1.0</v>
      </c>
      <c r="E7694" s="988">
        <v>2.0</v>
      </c>
    </row>
    <row r="7695">
      <c r="A7695" s="988" t="s">
        <v>5714</v>
      </c>
      <c r="B7695" s="988">
        <v>2.0250625E7</v>
      </c>
      <c r="C7695" s="988" t="s">
        <v>5286</v>
      </c>
      <c r="D7695" s="988">
        <v>1.0</v>
      </c>
      <c r="E7695" s="988">
        <v>1.0</v>
      </c>
    </row>
    <row r="7696">
      <c r="A7696" s="988" t="s">
        <v>5714</v>
      </c>
      <c r="B7696" s="988">
        <v>2.0250627E7</v>
      </c>
      <c r="C7696" s="988" t="s">
        <v>5286</v>
      </c>
      <c r="D7696" s="988">
        <v>1.0</v>
      </c>
      <c r="E7696" s="988">
        <v>2.0</v>
      </c>
    </row>
    <row r="7697">
      <c r="A7697" s="988" t="s">
        <v>5714</v>
      </c>
      <c r="B7697" s="988">
        <v>2.0250628E7</v>
      </c>
      <c r="C7697" s="988" t="s">
        <v>5286</v>
      </c>
      <c r="D7697" s="988">
        <v>1.0</v>
      </c>
      <c r="E7697" s="988">
        <v>2.0</v>
      </c>
    </row>
    <row r="7698">
      <c r="A7698" s="988" t="s">
        <v>5714</v>
      </c>
      <c r="B7698" s="988">
        <v>2.0250701E7</v>
      </c>
      <c r="C7698" s="988" t="s">
        <v>5286</v>
      </c>
      <c r="D7698" s="988">
        <v>1.0</v>
      </c>
      <c r="E7698" s="988">
        <v>1.0</v>
      </c>
    </row>
    <row r="7699">
      <c r="A7699" s="988" t="s">
        <v>5714</v>
      </c>
      <c r="B7699" s="988">
        <v>2.0250701E7</v>
      </c>
      <c r="C7699" s="988" t="s">
        <v>164</v>
      </c>
      <c r="D7699" s="988">
        <v>1.0</v>
      </c>
      <c r="E7699" s="988">
        <v>1.0</v>
      </c>
    </row>
    <row r="7700">
      <c r="A7700" s="988" t="s">
        <v>5714</v>
      </c>
      <c r="B7700" s="988">
        <v>2.0250702E7</v>
      </c>
      <c r="C7700" s="988" t="s">
        <v>5286</v>
      </c>
      <c r="D7700" s="988">
        <v>1.0</v>
      </c>
      <c r="E7700" s="988">
        <v>1.0</v>
      </c>
    </row>
    <row r="7701">
      <c r="A7701" s="988" t="s">
        <v>5714</v>
      </c>
      <c r="B7701" s="988">
        <v>2.0250702E7</v>
      </c>
      <c r="C7701" s="988" t="s">
        <v>5218</v>
      </c>
      <c r="D7701" s="988">
        <v>1.0</v>
      </c>
      <c r="E7701" s="988">
        <v>1.0</v>
      </c>
    </row>
    <row r="7702">
      <c r="A7702" s="988" t="s">
        <v>5714</v>
      </c>
      <c r="B7702" s="988">
        <v>2.0250703E7</v>
      </c>
      <c r="C7702" s="988" t="s">
        <v>5286</v>
      </c>
      <c r="D7702" s="988">
        <v>1.0</v>
      </c>
      <c r="E7702" s="988">
        <v>1.0</v>
      </c>
    </row>
    <row r="7703">
      <c r="A7703" s="988" t="s">
        <v>5714</v>
      </c>
      <c r="B7703" s="988">
        <v>2.0250704E7</v>
      </c>
      <c r="C7703" s="988" t="s">
        <v>5286</v>
      </c>
      <c r="D7703" s="988">
        <v>1.0</v>
      </c>
      <c r="E7703" s="988">
        <v>3.0</v>
      </c>
    </row>
    <row r="7704">
      <c r="A7704" s="988" t="s">
        <v>5714</v>
      </c>
      <c r="B7704" s="988">
        <v>2.0250707E7</v>
      </c>
      <c r="C7704" s="988" t="s">
        <v>5286</v>
      </c>
      <c r="D7704" s="988">
        <v>1.0</v>
      </c>
      <c r="E7704" s="988">
        <v>2.0</v>
      </c>
    </row>
    <row r="7705">
      <c r="A7705" s="988" t="s">
        <v>5714</v>
      </c>
      <c r="B7705" s="988">
        <v>2.0250712E7</v>
      </c>
      <c r="C7705" s="988" t="s">
        <v>5286</v>
      </c>
      <c r="D7705" s="988">
        <v>1.0</v>
      </c>
      <c r="E7705" s="988">
        <v>1.0</v>
      </c>
    </row>
    <row r="7706">
      <c r="A7706" s="988" t="s">
        <v>5714</v>
      </c>
      <c r="B7706" s="988">
        <v>2.0250713E7</v>
      </c>
      <c r="C7706" s="988" t="s">
        <v>5286</v>
      </c>
      <c r="D7706" s="988">
        <v>1.0</v>
      </c>
      <c r="E7706" s="988">
        <v>1.0</v>
      </c>
    </row>
    <row r="7707">
      <c r="A7707" s="988" t="s">
        <v>5714</v>
      </c>
      <c r="B7707" s="988">
        <v>2.025072E7</v>
      </c>
      <c r="C7707" s="988" t="s">
        <v>5286</v>
      </c>
      <c r="D7707" s="988">
        <v>1.0</v>
      </c>
      <c r="E7707" s="988">
        <v>1.0</v>
      </c>
    </row>
    <row r="7708">
      <c r="A7708" s="988" t="s">
        <v>5714</v>
      </c>
      <c r="B7708" s="988">
        <v>2.0250723E7</v>
      </c>
      <c r="C7708" s="988" t="s">
        <v>5286</v>
      </c>
      <c r="D7708" s="988">
        <v>1.0</v>
      </c>
      <c r="E7708" s="988">
        <v>1.0</v>
      </c>
    </row>
    <row r="7709">
      <c r="A7709" s="988" t="s">
        <v>5714</v>
      </c>
      <c r="B7709" s="988">
        <v>2.0250724E7</v>
      </c>
      <c r="C7709" s="988" t="s">
        <v>5286</v>
      </c>
      <c r="D7709" s="988">
        <v>1.0</v>
      </c>
      <c r="E7709" s="988">
        <v>1.0</v>
      </c>
    </row>
    <row r="7710">
      <c r="A7710" s="988" t="s">
        <v>5714</v>
      </c>
      <c r="B7710" s="988">
        <v>2.0250727E7</v>
      </c>
      <c r="C7710" s="988" t="s">
        <v>5286</v>
      </c>
      <c r="D7710" s="988">
        <v>1.0</v>
      </c>
      <c r="E7710" s="988">
        <v>1.0</v>
      </c>
    </row>
    <row r="7711">
      <c r="A7711" s="988" t="s">
        <v>5714</v>
      </c>
      <c r="B7711" s="988">
        <v>2.0250729E7</v>
      </c>
      <c r="C7711" s="988" t="s">
        <v>5286</v>
      </c>
      <c r="D7711" s="988">
        <v>1.0</v>
      </c>
      <c r="E7711" s="988">
        <v>1.0</v>
      </c>
    </row>
    <row r="7712">
      <c r="A7712" s="988" t="s">
        <v>5714</v>
      </c>
      <c r="B7712" s="988">
        <v>2.0250806E7</v>
      </c>
      <c r="C7712" s="988" t="s">
        <v>5286</v>
      </c>
      <c r="D7712" s="988">
        <v>1.0</v>
      </c>
      <c r="E7712" s="988">
        <v>1.0</v>
      </c>
    </row>
    <row r="7713">
      <c r="A7713" s="988" t="s">
        <v>5714</v>
      </c>
      <c r="B7713" s="988">
        <v>2.0250809E7</v>
      </c>
      <c r="C7713" s="988" t="s">
        <v>5286</v>
      </c>
      <c r="D7713" s="988">
        <v>1.0</v>
      </c>
      <c r="E7713" s="988">
        <v>1.0</v>
      </c>
    </row>
    <row r="7714">
      <c r="A7714" s="988" t="s">
        <v>5714</v>
      </c>
      <c r="B7714" s="988">
        <v>2.0250813E7</v>
      </c>
      <c r="C7714" s="988" t="s">
        <v>5286</v>
      </c>
      <c r="D7714" s="988">
        <v>1.0</v>
      </c>
      <c r="E7714" s="988">
        <v>1.0</v>
      </c>
    </row>
    <row r="7715">
      <c r="A7715" s="988" t="s">
        <v>5714</v>
      </c>
      <c r="B7715" s="988">
        <v>2.0250825E7</v>
      </c>
      <c r="C7715" s="988" t="s">
        <v>5286</v>
      </c>
      <c r="D7715" s="988">
        <v>1.0</v>
      </c>
      <c r="E7715" s="988">
        <v>1.0</v>
      </c>
    </row>
    <row r="7716">
      <c r="A7716" s="988" t="s">
        <v>5714</v>
      </c>
      <c r="B7716" s="988">
        <v>2.0250825E7</v>
      </c>
      <c r="C7716" s="988" t="s">
        <v>5218</v>
      </c>
      <c r="D7716" s="988">
        <v>1.0</v>
      </c>
      <c r="E7716" s="988">
        <v>1.0</v>
      </c>
    </row>
    <row r="7717">
      <c r="A7717" s="988" t="s">
        <v>5715</v>
      </c>
      <c r="B7717" s="988">
        <v>2.0250105E7</v>
      </c>
      <c r="C7717" s="988" t="s">
        <v>5286</v>
      </c>
      <c r="D7717" s="988">
        <v>1.0</v>
      </c>
      <c r="E7717" s="988">
        <v>1.0</v>
      </c>
    </row>
    <row r="7718">
      <c r="A7718" s="988" t="s">
        <v>5715</v>
      </c>
      <c r="B7718" s="988">
        <v>2.0250109E7</v>
      </c>
      <c r="C7718" s="988" t="s">
        <v>164</v>
      </c>
      <c r="D7718" s="988">
        <v>1.0</v>
      </c>
      <c r="E7718" s="988">
        <v>1.0</v>
      </c>
    </row>
    <row r="7719">
      <c r="A7719" s="988" t="s">
        <v>5715</v>
      </c>
      <c r="B7719" s="988">
        <v>2.0250112E7</v>
      </c>
      <c r="C7719" s="988" t="s">
        <v>5286</v>
      </c>
      <c r="D7719" s="988">
        <v>1.0</v>
      </c>
      <c r="E7719" s="988">
        <v>1.0</v>
      </c>
    </row>
    <row r="7720">
      <c r="A7720" s="988" t="s">
        <v>5715</v>
      </c>
      <c r="B7720" s="988">
        <v>2.0250115E7</v>
      </c>
      <c r="C7720" s="988" t="s">
        <v>5286</v>
      </c>
      <c r="D7720" s="988">
        <v>1.0</v>
      </c>
      <c r="E7720" s="988">
        <v>1.0</v>
      </c>
    </row>
    <row r="7721">
      <c r="A7721" s="988" t="s">
        <v>5715</v>
      </c>
      <c r="B7721" s="988">
        <v>2.0250121E7</v>
      </c>
      <c r="C7721" s="988" t="s">
        <v>5286</v>
      </c>
      <c r="D7721" s="988">
        <v>1.0</v>
      </c>
      <c r="E7721" s="988">
        <v>1.0</v>
      </c>
    </row>
    <row r="7722">
      <c r="A7722" s="988" t="s">
        <v>5715</v>
      </c>
      <c r="B7722" s="988">
        <v>2.0250128E7</v>
      </c>
      <c r="C7722" s="988" t="s">
        <v>5286</v>
      </c>
      <c r="D7722" s="988">
        <v>1.0</v>
      </c>
      <c r="E7722" s="988">
        <v>2.0</v>
      </c>
    </row>
    <row r="7723">
      <c r="A7723" s="988" t="s">
        <v>5715</v>
      </c>
      <c r="B7723" s="988">
        <v>2.0250129E7</v>
      </c>
      <c r="C7723" s="988" t="s">
        <v>164</v>
      </c>
      <c r="D7723" s="988">
        <v>1.0</v>
      </c>
      <c r="E7723" s="988">
        <v>1.0</v>
      </c>
    </row>
    <row r="7724">
      <c r="A7724" s="988" t="s">
        <v>5715</v>
      </c>
      <c r="B7724" s="988">
        <v>2.0250204E7</v>
      </c>
      <c r="C7724" s="988" t="s">
        <v>5286</v>
      </c>
      <c r="D7724" s="988">
        <v>1.0</v>
      </c>
      <c r="E7724" s="988">
        <v>1.0</v>
      </c>
    </row>
    <row r="7725">
      <c r="A7725" s="988" t="s">
        <v>5715</v>
      </c>
      <c r="B7725" s="988">
        <v>2.0250205E7</v>
      </c>
      <c r="C7725" s="988" t="s">
        <v>5218</v>
      </c>
      <c r="D7725" s="988">
        <v>1.0</v>
      </c>
      <c r="E7725" s="988">
        <v>1.0</v>
      </c>
    </row>
    <row r="7726">
      <c r="A7726" s="988" t="s">
        <v>5715</v>
      </c>
      <c r="B7726" s="988">
        <v>2.0250209E7</v>
      </c>
      <c r="C7726" s="988" t="s">
        <v>5286</v>
      </c>
      <c r="D7726" s="988">
        <v>1.0</v>
      </c>
      <c r="E7726" s="988">
        <v>2.0</v>
      </c>
    </row>
    <row r="7727">
      <c r="A7727" s="988" t="s">
        <v>5715</v>
      </c>
      <c r="B7727" s="988">
        <v>2.0250209E7</v>
      </c>
      <c r="C7727" s="988" t="s">
        <v>164</v>
      </c>
      <c r="D7727" s="988">
        <v>1.0</v>
      </c>
      <c r="E7727" s="988">
        <v>1.0</v>
      </c>
    </row>
    <row r="7728">
      <c r="A7728" s="988" t="s">
        <v>5715</v>
      </c>
      <c r="B7728" s="988">
        <v>2.025021E7</v>
      </c>
      <c r="C7728" s="988" t="s">
        <v>5286</v>
      </c>
      <c r="D7728" s="988">
        <v>1.0</v>
      </c>
      <c r="E7728" s="988">
        <v>1.0</v>
      </c>
    </row>
    <row r="7729">
      <c r="A7729" s="988" t="s">
        <v>5715</v>
      </c>
      <c r="B7729" s="988">
        <v>2.0250212E7</v>
      </c>
      <c r="C7729" s="988" t="s">
        <v>5286</v>
      </c>
      <c r="D7729" s="988">
        <v>1.0</v>
      </c>
      <c r="E7729" s="988">
        <v>1.0</v>
      </c>
    </row>
    <row r="7730">
      <c r="A7730" s="988" t="s">
        <v>5715</v>
      </c>
      <c r="B7730" s="988">
        <v>2.0250217E7</v>
      </c>
      <c r="C7730" s="988" t="s">
        <v>164</v>
      </c>
      <c r="D7730" s="988">
        <v>1.0</v>
      </c>
      <c r="E7730" s="988">
        <v>1.0</v>
      </c>
    </row>
    <row r="7731">
      <c r="A7731" s="988" t="s">
        <v>5715</v>
      </c>
      <c r="B7731" s="988">
        <v>2.0250218E7</v>
      </c>
      <c r="C7731" s="988" t="s">
        <v>164</v>
      </c>
      <c r="D7731" s="988">
        <v>1.0</v>
      </c>
      <c r="E7731" s="988">
        <v>3.0</v>
      </c>
    </row>
    <row r="7732">
      <c r="A7732" s="988" t="s">
        <v>5715</v>
      </c>
      <c r="B7732" s="988">
        <v>2.025022E7</v>
      </c>
      <c r="C7732" s="988" t="s">
        <v>5286</v>
      </c>
      <c r="D7732" s="988">
        <v>1.0</v>
      </c>
      <c r="E7732" s="988">
        <v>2.0</v>
      </c>
    </row>
    <row r="7733">
      <c r="A7733" s="988" t="s">
        <v>5715</v>
      </c>
      <c r="B7733" s="988">
        <v>2.0250221E7</v>
      </c>
      <c r="C7733" s="988" t="s">
        <v>5286</v>
      </c>
      <c r="D7733" s="988">
        <v>1.0</v>
      </c>
      <c r="E7733" s="988">
        <v>1.0</v>
      </c>
    </row>
    <row r="7734">
      <c r="A7734" s="988" t="s">
        <v>5715</v>
      </c>
      <c r="B7734" s="988">
        <v>2.0250223E7</v>
      </c>
      <c r="C7734" s="988" t="s">
        <v>5286</v>
      </c>
      <c r="D7734" s="988">
        <v>1.0</v>
      </c>
      <c r="E7734" s="988">
        <v>1.0</v>
      </c>
    </row>
    <row r="7735">
      <c r="A7735" s="988" t="s">
        <v>5715</v>
      </c>
      <c r="B7735" s="988">
        <v>2.0250225E7</v>
      </c>
      <c r="C7735" s="988" t="s">
        <v>164</v>
      </c>
      <c r="D7735" s="988">
        <v>1.0</v>
      </c>
      <c r="E7735" s="988">
        <v>1.0</v>
      </c>
    </row>
    <row r="7736">
      <c r="A7736" s="988" t="s">
        <v>5715</v>
      </c>
      <c r="B7736" s="988">
        <v>2.0250226E7</v>
      </c>
      <c r="C7736" s="988" t="s">
        <v>5286</v>
      </c>
      <c r="D7736" s="988">
        <v>1.0</v>
      </c>
      <c r="E7736" s="988">
        <v>1.0</v>
      </c>
    </row>
    <row r="7737">
      <c r="A7737" s="988" t="s">
        <v>5715</v>
      </c>
      <c r="B7737" s="988">
        <v>2.0250228E7</v>
      </c>
      <c r="C7737" s="988" t="s">
        <v>5286</v>
      </c>
      <c r="D7737" s="988">
        <v>1.0</v>
      </c>
      <c r="E7737" s="988">
        <v>1.0</v>
      </c>
    </row>
    <row r="7738">
      <c r="A7738" s="988" t="s">
        <v>5715</v>
      </c>
      <c r="B7738" s="988">
        <v>2.0250228E7</v>
      </c>
      <c r="C7738" s="1063" t="s">
        <v>5146</v>
      </c>
      <c r="D7738" s="988">
        <v>1.0</v>
      </c>
      <c r="E7738" s="988">
        <v>1.0</v>
      </c>
    </row>
    <row r="7739">
      <c r="A7739" s="988" t="s">
        <v>5715</v>
      </c>
      <c r="B7739" s="988">
        <v>2.0250228E7</v>
      </c>
      <c r="C7739" s="988" t="s">
        <v>5218</v>
      </c>
      <c r="D7739" s="988">
        <v>1.0</v>
      </c>
      <c r="E7739" s="988">
        <v>1.0</v>
      </c>
    </row>
    <row r="7740">
      <c r="A7740" s="988" t="s">
        <v>5715</v>
      </c>
      <c r="B7740" s="988">
        <v>2.0250302E7</v>
      </c>
      <c r="C7740" s="988" t="s">
        <v>164</v>
      </c>
      <c r="D7740" s="988">
        <v>1.0</v>
      </c>
      <c r="E7740" s="988">
        <v>1.0</v>
      </c>
    </row>
    <row r="7741">
      <c r="A7741" s="988" t="s">
        <v>5715</v>
      </c>
      <c r="B7741" s="988">
        <v>2.0250305E7</v>
      </c>
      <c r="C7741" s="988" t="s">
        <v>5286</v>
      </c>
      <c r="D7741" s="988">
        <v>1.0</v>
      </c>
      <c r="E7741" s="988">
        <v>1.0</v>
      </c>
    </row>
    <row r="7742">
      <c r="A7742" s="988" t="s">
        <v>5715</v>
      </c>
      <c r="B7742" s="988">
        <v>2.0250306E7</v>
      </c>
      <c r="C7742" s="988" t="s">
        <v>164</v>
      </c>
      <c r="D7742" s="988">
        <v>1.0</v>
      </c>
      <c r="E7742" s="988">
        <v>1.0</v>
      </c>
    </row>
    <row r="7743">
      <c r="A7743" s="988" t="s">
        <v>5715</v>
      </c>
      <c r="B7743" s="988">
        <v>2.0250307E7</v>
      </c>
      <c r="C7743" s="988" t="s">
        <v>164</v>
      </c>
      <c r="D7743" s="988">
        <v>1.0</v>
      </c>
      <c r="E7743" s="988">
        <v>1.0</v>
      </c>
    </row>
    <row r="7744">
      <c r="A7744" s="988" t="s">
        <v>5715</v>
      </c>
      <c r="B7744" s="988">
        <v>2.025031E7</v>
      </c>
      <c r="C7744" s="988" t="s">
        <v>5286</v>
      </c>
      <c r="D7744" s="988">
        <v>1.0</v>
      </c>
      <c r="E7744" s="988">
        <v>1.0</v>
      </c>
    </row>
    <row r="7745">
      <c r="A7745" s="988" t="s">
        <v>5715</v>
      </c>
      <c r="B7745" s="988">
        <v>2.0250311E7</v>
      </c>
      <c r="C7745" s="988" t="s">
        <v>164</v>
      </c>
      <c r="D7745" s="988">
        <v>1.0</v>
      </c>
      <c r="E7745" s="988">
        <v>1.0</v>
      </c>
    </row>
    <row r="7746">
      <c r="A7746" s="988" t="s">
        <v>5715</v>
      </c>
      <c r="B7746" s="988">
        <v>2.0250311E7</v>
      </c>
      <c r="C7746" s="1063" t="s">
        <v>5216</v>
      </c>
      <c r="D7746" s="988">
        <v>1.0</v>
      </c>
      <c r="E7746" s="988">
        <v>1.0</v>
      </c>
    </row>
    <row r="7747">
      <c r="A7747" s="988" t="s">
        <v>5715</v>
      </c>
      <c r="B7747" s="988">
        <v>2.0250313E7</v>
      </c>
      <c r="C7747" s="988" t="s">
        <v>5286</v>
      </c>
      <c r="D7747" s="988">
        <v>1.0</v>
      </c>
      <c r="E7747" s="988">
        <v>1.0</v>
      </c>
    </row>
    <row r="7748">
      <c r="A7748" s="988" t="s">
        <v>5715</v>
      </c>
      <c r="B7748" s="988">
        <v>2.0250313E7</v>
      </c>
      <c r="C7748" s="988" t="s">
        <v>164</v>
      </c>
      <c r="D7748" s="988">
        <v>1.0</v>
      </c>
      <c r="E7748" s="988">
        <v>1.0</v>
      </c>
    </row>
    <row r="7749">
      <c r="A7749" s="988" t="s">
        <v>5715</v>
      </c>
      <c r="B7749" s="988">
        <v>2.0250322E7</v>
      </c>
      <c r="C7749" s="988" t="s">
        <v>5286</v>
      </c>
      <c r="D7749" s="988">
        <v>1.0</v>
      </c>
      <c r="E7749" s="988">
        <v>1.0</v>
      </c>
    </row>
    <row r="7750">
      <c r="A7750" s="988" t="s">
        <v>5715</v>
      </c>
      <c r="B7750" s="988">
        <v>2.0250325E7</v>
      </c>
      <c r="C7750" s="988" t="s">
        <v>5286</v>
      </c>
      <c r="D7750" s="988">
        <v>1.0</v>
      </c>
      <c r="E7750" s="988">
        <v>1.0</v>
      </c>
    </row>
    <row r="7751">
      <c r="A7751" s="988" t="s">
        <v>5715</v>
      </c>
      <c r="B7751" s="988">
        <v>2.0250325E7</v>
      </c>
      <c r="C7751" s="988" t="s">
        <v>164</v>
      </c>
      <c r="D7751" s="988">
        <v>1.0</v>
      </c>
      <c r="E7751" s="988">
        <v>1.0</v>
      </c>
    </row>
    <row r="7752">
      <c r="A7752" s="988" t="s">
        <v>5715</v>
      </c>
      <c r="B7752" s="988">
        <v>2.0250325E7</v>
      </c>
      <c r="C7752" s="1063" t="s">
        <v>5146</v>
      </c>
      <c r="D7752" s="988">
        <v>1.0</v>
      </c>
      <c r="E7752" s="988">
        <v>1.0</v>
      </c>
    </row>
    <row r="7753">
      <c r="A7753" s="988" t="s">
        <v>5715</v>
      </c>
      <c r="B7753" s="988">
        <v>2.0250328E7</v>
      </c>
      <c r="C7753" s="988" t="s">
        <v>164</v>
      </c>
      <c r="D7753" s="988">
        <v>1.0</v>
      </c>
      <c r="E7753" s="988">
        <v>1.0</v>
      </c>
    </row>
    <row r="7754">
      <c r="A7754" s="988" t="s">
        <v>5715</v>
      </c>
      <c r="B7754" s="988">
        <v>2.0250403E7</v>
      </c>
      <c r="C7754" s="988" t="s">
        <v>5286</v>
      </c>
      <c r="D7754" s="988">
        <v>1.0</v>
      </c>
      <c r="E7754" s="988">
        <v>1.0</v>
      </c>
    </row>
    <row r="7755">
      <c r="A7755" s="988" t="s">
        <v>5715</v>
      </c>
      <c r="B7755" s="988">
        <v>2.0250403E7</v>
      </c>
      <c r="C7755" s="988" t="s">
        <v>164</v>
      </c>
      <c r="D7755" s="988">
        <v>1.0</v>
      </c>
      <c r="E7755" s="988">
        <v>1.0</v>
      </c>
    </row>
    <row r="7756">
      <c r="A7756" s="988" t="s">
        <v>5715</v>
      </c>
      <c r="B7756" s="988">
        <v>2.0250407E7</v>
      </c>
      <c r="C7756" s="1063" t="s">
        <v>5216</v>
      </c>
      <c r="D7756" s="988">
        <v>1.0</v>
      </c>
      <c r="E7756" s="988">
        <v>1.0</v>
      </c>
    </row>
    <row r="7757">
      <c r="A7757" s="988" t="s">
        <v>5715</v>
      </c>
      <c r="B7757" s="988">
        <v>2.0250408E7</v>
      </c>
      <c r="C7757" s="988" t="s">
        <v>5286</v>
      </c>
      <c r="D7757" s="988">
        <v>1.0</v>
      </c>
      <c r="E7757" s="988">
        <v>1.0</v>
      </c>
    </row>
    <row r="7758">
      <c r="A7758" s="988" t="s">
        <v>5715</v>
      </c>
      <c r="B7758" s="988">
        <v>2.025041E7</v>
      </c>
      <c r="C7758" s="988" t="s">
        <v>5286</v>
      </c>
      <c r="D7758" s="988">
        <v>1.0</v>
      </c>
      <c r="E7758" s="988">
        <v>1.0</v>
      </c>
    </row>
    <row r="7759">
      <c r="A7759" s="988" t="s">
        <v>5715</v>
      </c>
      <c r="B7759" s="988">
        <v>2.0250411E7</v>
      </c>
      <c r="C7759" s="988" t="s">
        <v>5286</v>
      </c>
      <c r="D7759" s="988">
        <v>1.0</v>
      </c>
      <c r="E7759" s="988">
        <v>1.0</v>
      </c>
    </row>
    <row r="7760">
      <c r="A7760" s="988" t="s">
        <v>5715</v>
      </c>
      <c r="B7760" s="988">
        <v>2.0250415E7</v>
      </c>
      <c r="C7760" s="988" t="s">
        <v>5286</v>
      </c>
      <c r="D7760" s="988">
        <v>1.0</v>
      </c>
      <c r="E7760" s="988">
        <v>1.0</v>
      </c>
    </row>
    <row r="7761">
      <c r="A7761" s="988" t="s">
        <v>5715</v>
      </c>
      <c r="B7761" s="988">
        <v>2.0250417E7</v>
      </c>
      <c r="C7761" s="988" t="s">
        <v>5286</v>
      </c>
      <c r="D7761" s="988">
        <v>1.0</v>
      </c>
      <c r="E7761" s="988">
        <v>1.0</v>
      </c>
    </row>
    <row r="7762">
      <c r="A7762" s="988" t="s">
        <v>5715</v>
      </c>
      <c r="B7762" s="988">
        <v>2.0250417E7</v>
      </c>
      <c r="C7762" s="988" t="s">
        <v>164</v>
      </c>
      <c r="D7762" s="988">
        <v>1.0</v>
      </c>
      <c r="E7762" s="988">
        <v>1.0</v>
      </c>
    </row>
    <row r="7763">
      <c r="A7763" s="988" t="s">
        <v>5715</v>
      </c>
      <c r="B7763" s="988">
        <v>2.025042E7</v>
      </c>
      <c r="C7763" s="988" t="s">
        <v>5286</v>
      </c>
      <c r="D7763" s="988">
        <v>1.0</v>
      </c>
      <c r="E7763" s="988">
        <v>1.0</v>
      </c>
    </row>
    <row r="7764">
      <c r="A7764" s="988" t="s">
        <v>5715</v>
      </c>
      <c r="B7764" s="988">
        <v>2.0250424E7</v>
      </c>
      <c r="C7764" s="988" t="s">
        <v>5286</v>
      </c>
      <c r="D7764" s="988">
        <v>1.0</v>
      </c>
      <c r="E7764" s="988">
        <v>1.0</v>
      </c>
    </row>
    <row r="7765">
      <c r="A7765" s="988" t="s">
        <v>5715</v>
      </c>
      <c r="B7765" s="988">
        <v>2.0250425E7</v>
      </c>
      <c r="C7765" s="988" t="s">
        <v>5286</v>
      </c>
      <c r="D7765" s="988">
        <v>1.0</v>
      </c>
      <c r="E7765" s="988">
        <v>2.0</v>
      </c>
    </row>
    <row r="7766">
      <c r="A7766" s="988" t="s">
        <v>5715</v>
      </c>
      <c r="B7766" s="988">
        <v>2.0250426E7</v>
      </c>
      <c r="C7766" s="988" t="s">
        <v>5286</v>
      </c>
      <c r="D7766" s="988">
        <v>1.0</v>
      </c>
      <c r="E7766" s="988">
        <v>1.0</v>
      </c>
    </row>
    <row r="7767">
      <c r="A7767" s="988" t="s">
        <v>5715</v>
      </c>
      <c r="B7767" s="988">
        <v>2.0250429E7</v>
      </c>
      <c r="C7767" s="988" t="s">
        <v>164</v>
      </c>
      <c r="D7767" s="988">
        <v>1.0</v>
      </c>
      <c r="E7767" s="988">
        <v>1.0</v>
      </c>
    </row>
    <row r="7768">
      <c r="A7768" s="988" t="s">
        <v>5715</v>
      </c>
      <c r="B7768" s="988">
        <v>2.0250501E7</v>
      </c>
      <c r="C7768" s="988" t="s">
        <v>164</v>
      </c>
      <c r="D7768" s="988">
        <v>1.0</v>
      </c>
      <c r="E7768" s="988">
        <v>1.0</v>
      </c>
    </row>
    <row r="7769">
      <c r="A7769" s="988" t="s">
        <v>5715</v>
      </c>
      <c r="B7769" s="988">
        <v>2.0250504E7</v>
      </c>
      <c r="C7769" s="988" t="s">
        <v>5286</v>
      </c>
      <c r="D7769" s="988">
        <v>1.0</v>
      </c>
      <c r="E7769" s="988">
        <v>1.0</v>
      </c>
    </row>
    <row r="7770">
      <c r="A7770" s="988" t="s">
        <v>5715</v>
      </c>
      <c r="B7770" s="988">
        <v>2.0250505E7</v>
      </c>
      <c r="C7770" s="988" t="s">
        <v>5286</v>
      </c>
      <c r="D7770" s="988">
        <v>1.0</v>
      </c>
      <c r="E7770" s="988">
        <v>1.0</v>
      </c>
    </row>
    <row r="7771">
      <c r="A7771" s="988" t="s">
        <v>5715</v>
      </c>
      <c r="B7771" s="988">
        <v>2.0250506E7</v>
      </c>
      <c r="C7771" s="988" t="s">
        <v>5286</v>
      </c>
      <c r="D7771" s="988">
        <v>1.0</v>
      </c>
      <c r="E7771" s="988">
        <v>2.0</v>
      </c>
    </row>
    <row r="7772">
      <c r="A7772" s="988" t="s">
        <v>5715</v>
      </c>
      <c r="B7772" s="988">
        <v>2.0250507E7</v>
      </c>
      <c r="C7772" s="988" t="s">
        <v>5286</v>
      </c>
      <c r="D7772" s="988">
        <v>1.0</v>
      </c>
      <c r="E7772" s="988">
        <v>1.0</v>
      </c>
    </row>
    <row r="7773">
      <c r="A7773" s="988" t="s">
        <v>5715</v>
      </c>
      <c r="B7773" s="988">
        <v>2.0250508E7</v>
      </c>
      <c r="C7773" s="988" t="s">
        <v>5286</v>
      </c>
      <c r="D7773" s="988">
        <v>1.0</v>
      </c>
      <c r="E7773" s="988">
        <v>2.0</v>
      </c>
    </row>
    <row r="7774">
      <c r="A7774" s="988" t="s">
        <v>5715</v>
      </c>
      <c r="B7774" s="988">
        <v>2.0250509E7</v>
      </c>
      <c r="C7774" s="988" t="s">
        <v>5286</v>
      </c>
      <c r="D7774" s="988">
        <v>1.0</v>
      </c>
      <c r="E7774" s="988">
        <v>1.0</v>
      </c>
    </row>
    <row r="7775">
      <c r="A7775" s="988" t="s">
        <v>5715</v>
      </c>
      <c r="B7775" s="988">
        <v>2.0250514E7</v>
      </c>
      <c r="C7775" s="988" t="s">
        <v>5286</v>
      </c>
      <c r="D7775" s="988">
        <v>1.0</v>
      </c>
      <c r="E7775" s="988">
        <v>1.0</v>
      </c>
    </row>
    <row r="7776">
      <c r="A7776" s="988" t="s">
        <v>5715</v>
      </c>
      <c r="B7776" s="988">
        <v>2.0250518E7</v>
      </c>
      <c r="C7776" s="988" t="s">
        <v>5286</v>
      </c>
      <c r="D7776" s="988">
        <v>1.0</v>
      </c>
      <c r="E7776" s="988">
        <v>1.0</v>
      </c>
    </row>
    <row r="7777">
      <c r="A7777" s="988" t="s">
        <v>5715</v>
      </c>
      <c r="B7777" s="988">
        <v>2.0250518E7</v>
      </c>
      <c r="C7777" s="988" t="s">
        <v>164</v>
      </c>
      <c r="D7777" s="988">
        <v>1.0</v>
      </c>
      <c r="E7777" s="988">
        <v>1.0</v>
      </c>
    </row>
    <row r="7778">
      <c r="A7778" s="988" t="s">
        <v>5715</v>
      </c>
      <c r="B7778" s="988">
        <v>2.0250519E7</v>
      </c>
      <c r="C7778" s="988" t="s">
        <v>5286</v>
      </c>
      <c r="D7778" s="988">
        <v>1.0</v>
      </c>
      <c r="E7778" s="988">
        <v>1.0</v>
      </c>
    </row>
    <row r="7779">
      <c r="A7779" s="988" t="s">
        <v>5715</v>
      </c>
      <c r="B7779" s="988">
        <v>2.0250522E7</v>
      </c>
      <c r="C7779" s="988" t="s">
        <v>5286</v>
      </c>
      <c r="D7779" s="988">
        <v>1.0</v>
      </c>
      <c r="E7779" s="988">
        <v>1.0</v>
      </c>
    </row>
    <row r="7780">
      <c r="A7780" s="988" t="s">
        <v>5715</v>
      </c>
      <c r="B7780" s="988">
        <v>2.0250525E7</v>
      </c>
      <c r="C7780" s="988" t="s">
        <v>5286</v>
      </c>
      <c r="D7780" s="988">
        <v>1.0</v>
      </c>
      <c r="E7780" s="988">
        <v>1.0</v>
      </c>
    </row>
    <row r="7781">
      <c r="A7781" s="988" t="s">
        <v>5715</v>
      </c>
      <c r="B7781" s="988">
        <v>2.0250527E7</v>
      </c>
      <c r="C7781" s="988" t="s">
        <v>5286</v>
      </c>
      <c r="D7781" s="988">
        <v>1.0</v>
      </c>
      <c r="E7781" s="988">
        <v>1.0</v>
      </c>
    </row>
    <row r="7782">
      <c r="A7782" s="988" t="s">
        <v>5715</v>
      </c>
      <c r="B7782" s="988">
        <v>2.025053E7</v>
      </c>
      <c r="C7782" s="988" t="s">
        <v>5286</v>
      </c>
      <c r="D7782" s="988">
        <v>1.0</v>
      </c>
      <c r="E7782" s="988">
        <v>1.0</v>
      </c>
    </row>
    <row r="7783">
      <c r="A7783" s="988" t="s">
        <v>5715</v>
      </c>
      <c r="B7783" s="988">
        <v>2.025053E7</v>
      </c>
      <c r="C7783" s="988" t="s">
        <v>5218</v>
      </c>
      <c r="D7783" s="988">
        <v>1.0</v>
      </c>
      <c r="E7783" s="988">
        <v>1.0</v>
      </c>
    </row>
    <row r="7784">
      <c r="A7784" s="988" t="s">
        <v>5715</v>
      </c>
      <c r="B7784" s="988">
        <v>2.0250531E7</v>
      </c>
      <c r="C7784" s="988" t="s">
        <v>5286</v>
      </c>
      <c r="D7784" s="988">
        <v>1.0</v>
      </c>
      <c r="E7784" s="988">
        <v>1.0</v>
      </c>
    </row>
    <row r="7785">
      <c r="A7785" s="988" t="s">
        <v>5715</v>
      </c>
      <c r="B7785" s="988">
        <v>2.0250604E7</v>
      </c>
      <c r="C7785" s="988" t="s">
        <v>5286</v>
      </c>
      <c r="D7785" s="988">
        <v>1.0</v>
      </c>
      <c r="E7785" s="988">
        <v>1.0</v>
      </c>
    </row>
    <row r="7786">
      <c r="A7786" s="988" t="s">
        <v>5715</v>
      </c>
      <c r="B7786" s="988">
        <v>2.0250605E7</v>
      </c>
      <c r="C7786" s="988" t="s">
        <v>5286</v>
      </c>
      <c r="D7786" s="988">
        <v>1.0</v>
      </c>
      <c r="E7786" s="988">
        <v>1.0</v>
      </c>
    </row>
    <row r="7787">
      <c r="A7787" s="988" t="s">
        <v>5715</v>
      </c>
      <c r="B7787" s="988">
        <v>2.0250607E7</v>
      </c>
      <c r="C7787" s="988" t="s">
        <v>5286</v>
      </c>
      <c r="D7787" s="988">
        <v>1.0</v>
      </c>
      <c r="E7787" s="988">
        <v>1.0</v>
      </c>
    </row>
    <row r="7788">
      <c r="A7788" s="988" t="s">
        <v>5715</v>
      </c>
      <c r="B7788" s="988">
        <v>2.0250608E7</v>
      </c>
      <c r="C7788" s="988" t="s">
        <v>5286</v>
      </c>
      <c r="D7788" s="988">
        <v>1.0</v>
      </c>
      <c r="E7788" s="988">
        <v>1.0</v>
      </c>
    </row>
    <row r="7789">
      <c r="A7789" s="988" t="s">
        <v>5715</v>
      </c>
      <c r="B7789" s="988">
        <v>2.0250609E7</v>
      </c>
      <c r="C7789" s="988" t="s">
        <v>164</v>
      </c>
      <c r="D7789" s="988">
        <v>1.0</v>
      </c>
      <c r="E7789" s="988">
        <v>1.0</v>
      </c>
    </row>
    <row r="7790">
      <c r="A7790" s="988" t="s">
        <v>5715</v>
      </c>
      <c r="B7790" s="988">
        <v>2.0250616E7</v>
      </c>
      <c r="C7790" s="988" t="s">
        <v>5286</v>
      </c>
      <c r="D7790" s="988">
        <v>1.0</v>
      </c>
      <c r="E7790" s="988">
        <v>1.0</v>
      </c>
    </row>
    <row r="7791">
      <c r="A7791" s="988" t="s">
        <v>5715</v>
      </c>
      <c r="B7791" s="988">
        <v>2.0250618E7</v>
      </c>
      <c r="C7791" s="988" t="s">
        <v>5286</v>
      </c>
      <c r="D7791" s="988">
        <v>1.0</v>
      </c>
      <c r="E7791" s="988">
        <v>1.0</v>
      </c>
    </row>
    <row r="7792">
      <c r="A7792" s="988" t="s">
        <v>5715</v>
      </c>
      <c r="B7792" s="988">
        <v>2.0250619E7</v>
      </c>
      <c r="C7792" s="988" t="s">
        <v>5286</v>
      </c>
      <c r="D7792" s="988">
        <v>1.0</v>
      </c>
      <c r="E7792" s="988">
        <v>2.0</v>
      </c>
    </row>
    <row r="7793">
      <c r="A7793" s="988" t="s">
        <v>5715</v>
      </c>
      <c r="B7793" s="988">
        <v>2.025062E7</v>
      </c>
      <c r="C7793" s="988" t="s">
        <v>5286</v>
      </c>
      <c r="D7793" s="988">
        <v>1.0</v>
      </c>
      <c r="E7793" s="988">
        <v>2.0</v>
      </c>
    </row>
    <row r="7794">
      <c r="A7794" s="988" t="s">
        <v>5715</v>
      </c>
      <c r="B7794" s="988">
        <v>2.0250622E7</v>
      </c>
      <c r="C7794" s="988" t="s">
        <v>5286</v>
      </c>
      <c r="D7794" s="988">
        <v>1.0</v>
      </c>
      <c r="E7794" s="988">
        <v>1.0</v>
      </c>
    </row>
    <row r="7795">
      <c r="A7795" s="988" t="s">
        <v>5715</v>
      </c>
      <c r="B7795" s="988">
        <v>2.0250624E7</v>
      </c>
      <c r="C7795" s="988" t="s">
        <v>5286</v>
      </c>
      <c r="D7795" s="988">
        <v>1.0</v>
      </c>
      <c r="E7795" s="988">
        <v>1.0</v>
      </c>
    </row>
    <row r="7796">
      <c r="A7796" s="988" t="s">
        <v>5715</v>
      </c>
      <c r="B7796" s="988">
        <v>2.0250628E7</v>
      </c>
      <c r="C7796" s="988" t="s">
        <v>5286</v>
      </c>
      <c r="D7796" s="988">
        <v>1.0</v>
      </c>
      <c r="E7796" s="988">
        <v>1.0</v>
      </c>
    </row>
    <row r="7797">
      <c r="A7797" s="988" t="s">
        <v>5715</v>
      </c>
      <c r="B7797" s="988">
        <v>2.0250629E7</v>
      </c>
      <c r="C7797" s="988" t="s">
        <v>5286</v>
      </c>
      <c r="D7797" s="988">
        <v>1.0</v>
      </c>
      <c r="E7797" s="988">
        <v>1.0</v>
      </c>
    </row>
    <row r="7798">
      <c r="A7798" s="988" t="s">
        <v>5715</v>
      </c>
      <c r="B7798" s="988">
        <v>2.025063E7</v>
      </c>
      <c r="C7798" s="988" t="s">
        <v>5286</v>
      </c>
      <c r="D7798" s="988">
        <v>1.0</v>
      </c>
      <c r="E7798" s="988">
        <v>2.0</v>
      </c>
    </row>
    <row r="7799">
      <c r="A7799" s="988" t="s">
        <v>5715</v>
      </c>
      <c r="B7799" s="988">
        <v>2.0250703E7</v>
      </c>
      <c r="C7799" s="988" t="s">
        <v>5286</v>
      </c>
      <c r="D7799" s="988">
        <v>1.0</v>
      </c>
      <c r="E7799" s="988">
        <v>2.0</v>
      </c>
    </row>
    <row r="7800">
      <c r="A7800" s="988" t="s">
        <v>5715</v>
      </c>
      <c r="B7800" s="988">
        <v>2.0250704E7</v>
      </c>
      <c r="C7800" s="988" t="s">
        <v>5286</v>
      </c>
      <c r="D7800" s="988">
        <v>1.0</v>
      </c>
      <c r="E7800" s="988">
        <v>3.0</v>
      </c>
    </row>
    <row r="7801">
      <c r="A7801" s="988" t="s">
        <v>5715</v>
      </c>
      <c r="B7801" s="988">
        <v>2.0250706E7</v>
      </c>
      <c r="C7801" s="988" t="s">
        <v>5286</v>
      </c>
      <c r="D7801" s="988">
        <v>1.0</v>
      </c>
      <c r="E7801" s="988">
        <v>1.0</v>
      </c>
    </row>
    <row r="7802">
      <c r="A7802" s="988" t="s">
        <v>5715</v>
      </c>
      <c r="B7802" s="988">
        <v>2.0250707E7</v>
      </c>
      <c r="C7802" s="988" t="s">
        <v>5286</v>
      </c>
      <c r="D7802" s="988">
        <v>1.0</v>
      </c>
      <c r="E7802" s="988">
        <v>1.0</v>
      </c>
    </row>
    <row r="7803">
      <c r="A7803" s="988" t="s">
        <v>5715</v>
      </c>
      <c r="B7803" s="988">
        <v>2.025071E7</v>
      </c>
      <c r="C7803" s="988" t="s">
        <v>164</v>
      </c>
      <c r="D7803" s="988">
        <v>1.0</v>
      </c>
      <c r="E7803" s="988">
        <v>1.0</v>
      </c>
    </row>
    <row r="7804">
      <c r="A7804" s="988" t="s">
        <v>5715</v>
      </c>
      <c r="B7804" s="988">
        <v>2.0250715E7</v>
      </c>
      <c r="C7804" s="988" t="s">
        <v>5286</v>
      </c>
      <c r="D7804" s="988">
        <v>1.0</v>
      </c>
      <c r="E7804" s="988">
        <v>1.0</v>
      </c>
    </row>
    <row r="7805">
      <c r="A7805" s="988" t="s">
        <v>5715</v>
      </c>
      <c r="B7805" s="988">
        <v>2.0250716E7</v>
      </c>
      <c r="C7805" s="988" t="s">
        <v>164</v>
      </c>
      <c r="D7805" s="988">
        <v>1.0</v>
      </c>
      <c r="E7805" s="988">
        <v>1.0</v>
      </c>
    </row>
    <row r="7806">
      <c r="A7806" s="988" t="s">
        <v>5715</v>
      </c>
      <c r="B7806" s="988">
        <v>2.0250716E7</v>
      </c>
      <c r="C7806" s="988" t="s">
        <v>5218</v>
      </c>
      <c r="D7806" s="988">
        <v>1.0</v>
      </c>
      <c r="E7806" s="988">
        <v>1.0</v>
      </c>
    </row>
    <row r="7807">
      <c r="A7807" s="988" t="s">
        <v>5715</v>
      </c>
      <c r="B7807" s="988">
        <v>2.0250718E7</v>
      </c>
      <c r="C7807" s="988" t="s">
        <v>164</v>
      </c>
      <c r="D7807" s="988">
        <v>1.0</v>
      </c>
      <c r="E7807" s="988">
        <v>1.0</v>
      </c>
    </row>
    <row r="7808">
      <c r="A7808" s="988" t="s">
        <v>5715</v>
      </c>
      <c r="B7808" s="988">
        <v>2.0250719E7</v>
      </c>
      <c r="C7808" s="988" t="s">
        <v>5286</v>
      </c>
      <c r="D7808" s="988">
        <v>1.0</v>
      </c>
      <c r="E7808" s="988">
        <v>1.0</v>
      </c>
    </row>
    <row r="7809">
      <c r="A7809" s="988" t="s">
        <v>5715</v>
      </c>
      <c r="B7809" s="988">
        <v>2.0250723E7</v>
      </c>
      <c r="C7809" s="988" t="s">
        <v>5286</v>
      </c>
      <c r="D7809" s="988">
        <v>1.0</v>
      </c>
      <c r="E7809" s="988">
        <v>1.0</v>
      </c>
    </row>
    <row r="7810">
      <c r="A7810" s="988" t="s">
        <v>5715</v>
      </c>
      <c r="B7810" s="988">
        <v>2.0250724E7</v>
      </c>
      <c r="C7810" s="988" t="s">
        <v>5286</v>
      </c>
      <c r="D7810" s="988">
        <v>1.0</v>
      </c>
      <c r="E7810" s="988">
        <v>1.0</v>
      </c>
    </row>
    <row r="7811">
      <c r="A7811" s="988" t="s">
        <v>5715</v>
      </c>
      <c r="B7811" s="988">
        <v>2.0250804E7</v>
      </c>
      <c r="C7811" s="1063" t="s">
        <v>5166</v>
      </c>
      <c r="D7811" s="988">
        <v>1.0</v>
      </c>
      <c r="E7811" s="988">
        <v>1.0</v>
      </c>
    </row>
    <row r="7812">
      <c r="A7812" s="988" t="s">
        <v>5715</v>
      </c>
      <c r="B7812" s="988">
        <v>2.0250805E7</v>
      </c>
      <c r="C7812" s="988" t="s">
        <v>5286</v>
      </c>
      <c r="D7812" s="988">
        <v>1.0</v>
      </c>
      <c r="E7812" s="988">
        <v>1.0</v>
      </c>
    </row>
    <row r="7813">
      <c r="A7813" s="988" t="s">
        <v>5715</v>
      </c>
      <c r="B7813" s="988">
        <v>2.0250805E7</v>
      </c>
      <c r="C7813" s="988" t="s">
        <v>164</v>
      </c>
      <c r="D7813" s="988">
        <v>1.0</v>
      </c>
      <c r="E7813" s="988">
        <v>1.0</v>
      </c>
    </row>
    <row r="7814">
      <c r="A7814" s="988" t="s">
        <v>5715</v>
      </c>
      <c r="B7814" s="988">
        <v>2.0250807E7</v>
      </c>
      <c r="C7814" s="988" t="s">
        <v>5286</v>
      </c>
      <c r="D7814" s="988">
        <v>1.0</v>
      </c>
      <c r="E7814" s="988">
        <v>1.0</v>
      </c>
    </row>
    <row r="7815">
      <c r="A7815" s="988" t="s">
        <v>5715</v>
      </c>
      <c r="B7815" s="988">
        <v>2.0250808E7</v>
      </c>
      <c r="C7815" s="988" t="s">
        <v>164</v>
      </c>
      <c r="D7815" s="988">
        <v>1.0</v>
      </c>
      <c r="E7815" s="988">
        <v>1.0</v>
      </c>
    </row>
    <row r="7816">
      <c r="A7816" s="988" t="s">
        <v>5715</v>
      </c>
      <c r="B7816" s="988">
        <v>2.0250809E7</v>
      </c>
      <c r="C7816" s="988" t="s">
        <v>5286</v>
      </c>
      <c r="D7816" s="988">
        <v>1.0</v>
      </c>
      <c r="E7816" s="988">
        <v>2.0</v>
      </c>
    </row>
    <row r="7817">
      <c r="A7817" s="988" t="s">
        <v>5715</v>
      </c>
      <c r="B7817" s="988">
        <v>2.0250809E7</v>
      </c>
      <c r="C7817" s="988" t="s">
        <v>164</v>
      </c>
      <c r="D7817" s="988">
        <v>1.0</v>
      </c>
      <c r="E7817" s="988">
        <v>1.0</v>
      </c>
    </row>
    <row r="7818">
      <c r="A7818" s="988" t="s">
        <v>5715</v>
      </c>
      <c r="B7818" s="988">
        <v>2.0250811E7</v>
      </c>
      <c r="C7818" s="988" t="s">
        <v>5286</v>
      </c>
      <c r="D7818" s="988">
        <v>1.0</v>
      </c>
      <c r="E7818" s="988">
        <v>1.0</v>
      </c>
    </row>
    <row r="7819">
      <c r="A7819" s="988" t="s">
        <v>5715</v>
      </c>
      <c r="B7819" s="988">
        <v>2.0250811E7</v>
      </c>
      <c r="C7819" s="988" t="s">
        <v>164</v>
      </c>
      <c r="D7819" s="988">
        <v>1.0</v>
      </c>
      <c r="E7819" s="988">
        <v>1.0</v>
      </c>
    </row>
    <row r="7820">
      <c r="A7820" s="988" t="s">
        <v>5715</v>
      </c>
      <c r="B7820" s="988">
        <v>2.0250815E7</v>
      </c>
      <c r="C7820" s="988" t="s">
        <v>164</v>
      </c>
      <c r="D7820" s="988">
        <v>1.0</v>
      </c>
      <c r="E7820" s="988">
        <v>1.0</v>
      </c>
    </row>
    <row r="7821">
      <c r="A7821" s="988" t="s">
        <v>5715</v>
      </c>
      <c r="B7821" s="988">
        <v>2.0250817E7</v>
      </c>
      <c r="C7821" s="988" t="s">
        <v>5286</v>
      </c>
      <c r="D7821" s="988">
        <v>1.0</v>
      </c>
      <c r="E7821" s="988">
        <v>1.0</v>
      </c>
    </row>
    <row r="7822">
      <c r="A7822" s="988" t="s">
        <v>5715</v>
      </c>
      <c r="B7822" s="988">
        <v>2.0250819E7</v>
      </c>
      <c r="C7822" s="988" t="s">
        <v>5286</v>
      </c>
      <c r="D7822" s="988">
        <v>1.0</v>
      </c>
      <c r="E7822" s="988">
        <v>1.0</v>
      </c>
    </row>
    <row r="7823">
      <c r="A7823" s="988" t="s">
        <v>5715</v>
      </c>
      <c r="B7823" s="988">
        <v>2.025082E7</v>
      </c>
      <c r="C7823" s="988" t="s">
        <v>5286</v>
      </c>
      <c r="D7823" s="988">
        <v>1.0</v>
      </c>
      <c r="E7823" s="988">
        <v>2.0</v>
      </c>
    </row>
    <row r="7824">
      <c r="A7824" s="988" t="s">
        <v>5715</v>
      </c>
      <c r="B7824" s="988">
        <v>2.0250821E7</v>
      </c>
      <c r="C7824" s="988" t="s">
        <v>5286</v>
      </c>
      <c r="D7824" s="988">
        <v>1.0</v>
      </c>
      <c r="E7824" s="988">
        <v>1.0</v>
      </c>
    </row>
    <row r="7825">
      <c r="A7825" s="988" t="s">
        <v>5715</v>
      </c>
      <c r="B7825" s="988">
        <v>2.0250821E7</v>
      </c>
      <c r="C7825" s="988" t="s">
        <v>164</v>
      </c>
      <c r="D7825" s="988">
        <v>1.0</v>
      </c>
      <c r="E7825" s="988">
        <v>1.0</v>
      </c>
    </row>
    <row r="7826">
      <c r="A7826" s="988" t="s">
        <v>5715</v>
      </c>
      <c r="B7826" s="988">
        <v>2.0250822E7</v>
      </c>
      <c r="C7826" s="988" t="s">
        <v>5286</v>
      </c>
      <c r="D7826" s="988">
        <v>1.0</v>
      </c>
      <c r="E7826" s="988">
        <v>2.0</v>
      </c>
    </row>
    <row r="7827">
      <c r="A7827" s="988" t="s">
        <v>5715</v>
      </c>
      <c r="B7827" s="988">
        <v>2.0250822E7</v>
      </c>
      <c r="C7827" s="988" t="s">
        <v>5218</v>
      </c>
      <c r="D7827" s="988">
        <v>1.0</v>
      </c>
      <c r="E7827" s="988">
        <v>1.0</v>
      </c>
    </row>
    <row r="7828">
      <c r="A7828" s="988" t="s">
        <v>5715</v>
      </c>
      <c r="B7828" s="988">
        <v>2.0250824E7</v>
      </c>
      <c r="C7828" s="988" t="s">
        <v>5218</v>
      </c>
      <c r="D7828" s="988">
        <v>1.0</v>
      </c>
      <c r="E7828" s="988">
        <v>2.0</v>
      </c>
    </row>
    <row r="7829">
      <c r="A7829" s="988" t="s">
        <v>5715</v>
      </c>
      <c r="B7829" s="988">
        <v>2.0250825E7</v>
      </c>
      <c r="C7829" s="988" t="s">
        <v>5218</v>
      </c>
      <c r="D7829" s="988">
        <v>1.0</v>
      </c>
      <c r="E7829" s="988">
        <v>1.0</v>
      </c>
    </row>
    <row r="7830">
      <c r="A7830" s="988" t="s">
        <v>5715</v>
      </c>
      <c r="B7830" s="988">
        <v>2.0250826E7</v>
      </c>
      <c r="C7830" s="988" t="s">
        <v>164</v>
      </c>
      <c r="D7830" s="988">
        <v>1.0</v>
      </c>
      <c r="E7830" s="988">
        <v>1.0</v>
      </c>
    </row>
    <row r="7831">
      <c r="A7831" s="988" t="s">
        <v>5715</v>
      </c>
      <c r="B7831" s="988">
        <v>2.0250827E7</v>
      </c>
      <c r="C7831" s="988" t="s">
        <v>5286</v>
      </c>
      <c r="D7831" s="988">
        <v>1.0</v>
      </c>
      <c r="E7831" s="988">
        <v>1.0</v>
      </c>
    </row>
    <row r="7832">
      <c r="A7832" s="988" t="s">
        <v>5715</v>
      </c>
      <c r="B7832" s="988">
        <v>2.0250827E7</v>
      </c>
      <c r="C7832" s="988" t="s">
        <v>164</v>
      </c>
      <c r="D7832" s="988">
        <v>1.0</v>
      </c>
      <c r="E7832" s="988">
        <v>1.0</v>
      </c>
    </row>
    <row r="7833">
      <c r="A7833" s="988" t="s">
        <v>5715</v>
      </c>
      <c r="B7833" s="988">
        <v>2.0250831E7</v>
      </c>
      <c r="C7833" s="988" t="s">
        <v>5286</v>
      </c>
      <c r="D7833" s="988">
        <v>1.0</v>
      </c>
      <c r="E7833" s="988">
        <v>1.0</v>
      </c>
    </row>
    <row r="7834">
      <c r="A7834" s="988" t="s">
        <v>5715</v>
      </c>
      <c r="B7834" s="988">
        <v>2.0250902E7</v>
      </c>
      <c r="C7834" s="988" t="s">
        <v>5286</v>
      </c>
      <c r="D7834" s="988">
        <v>1.0</v>
      </c>
      <c r="E7834" s="988">
        <v>1.0</v>
      </c>
    </row>
    <row r="7835">
      <c r="A7835" s="988" t="s">
        <v>5715</v>
      </c>
      <c r="B7835" s="988">
        <v>2.0250904E7</v>
      </c>
      <c r="C7835" s="988" t="s">
        <v>5286</v>
      </c>
      <c r="D7835" s="988">
        <v>1.0</v>
      </c>
      <c r="E7835" s="988">
        <v>1.0</v>
      </c>
    </row>
    <row r="7836">
      <c r="A7836" s="988" t="s">
        <v>5716</v>
      </c>
      <c r="B7836" s="988">
        <v>2.0250825E7</v>
      </c>
      <c r="C7836" s="988" t="s">
        <v>5286</v>
      </c>
      <c r="D7836" s="988">
        <v>1.0</v>
      </c>
      <c r="E7836" s="988">
        <v>1.0</v>
      </c>
    </row>
    <row r="7837">
      <c r="A7837" s="988" t="s">
        <v>5717</v>
      </c>
      <c r="B7837" s="988">
        <v>2.0250101E7</v>
      </c>
      <c r="C7837" s="988" t="s">
        <v>164</v>
      </c>
      <c r="D7837" s="988">
        <v>1.0</v>
      </c>
      <c r="E7837" s="988">
        <v>1.0</v>
      </c>
    </row>
    <row r="7838">
      <c r="A7838" s="988" t="s">
        <v>5717</v>
      </c>
      <c r="B7838" s="988">
        <v>2.0250102E7</v>
      </c>
      <c r="C7838" s="988" t="s">
        <v>5218</v>
      </c>
      <c r="D7838" s="988">
        <v>1.0</v>
      </c>
      <c r="E7838" s="988">
        <v>2.0</v>
      </c>
    </row>
    <row r="7839">
      <c r="A7839" s="988" t="s">
        <v>5717</v>
      </c>
      <c r="B7839" s="988">
        <v>2.0250103E7</v>
      </c>
      <c r="C7839" s="988" t="s">
        <v>5218</v>
      </c>
      <c r="D7839" s="988">
        <v>1.0</v>
      </c>
      <c r="E7839" s="988">
        <v>1.0</v>
      </c>
    </row>
    <row r="7840">
      <c r="A7840" s="988" t="s">
        <v>5717</v>
      </c>
      <c r="B7840" s="988">
        <v>2.0250104E7</v>
      </c>
      <c r="C7840" s="988" t="s">
        <v>5286</v>
      </c>
      <c r="D7840" s="988">
        <v>1.0</v>
      </c>
      <c r="E7840" s="988">
        <v>4.0</v>
      </c>
    </row>
    <row r="7841">
      <c r="A7841" s="988" t="s">
        <v>5717</v>
      </c>
      <c r="B7841" s="988">
        <v>2.0250105E7</v>
      </c>
      <c r="C7841" s="988" t="s">
        <v>5286</v>
      </c>
      <c r="D7841" s="988">
        <v>1.0</v>
      </c>
      <c r="E7841" s="988">
        <v>1.0</v>
      </c>
    </row>
    <row r="7842">
      <c r="A7842" s="988" t="s">
        <v>5717</v>
      </c>
      <c r="B7842" s="988">
        <v>2.0250106E7</v>
      </c>
      <c r="C7842" s="988" t="s">
        <v>5286</v>
      </c>
      <c r="D7842" s="988">
        <v>1.0</v>
      </c>
      <c r="E7842" s="988">
        <v>9.0</v>
      </c>
    </row>
    <row r="7843">
      <c r="A7843" s="988" t="s">
        <v>5717</v>
      </c>
      <c r="B7843" s="988">
        <v>2.0250106E7</v>
      </c>
      <c r="C7843" s="988" t="s">
        <v>164</v>
      </c>
      <c r="D7843" s="988">
        <v>1.0</v>
      </c>
      <c r="E7843" s="988">
        <v>1.0</v>
      </c>
    </row>
    <row r="7844">
      <c r="A7844" s="988" t="s">
        <v>5717</v>
      </c>
      <c r="B7844" s="988">
        <v>2.0250109E7</v>
      </c>
      <c r="C7844" s="988" t="s">
        <v>5286</v>
      </c>
      <c r="D7844" s="988">
        <v>1.0</v>
      </c>
      <c r="E7844" s="988">
        <v>5.0</v>
      </c>
    </row>
    <row r="7845">
      <c r="A7845" s="988" t="s">
        <v>5717</v>
      </c>
      <c r="B7845" s="988">
        <v>2.025011E7</v>
      </c>
      <c r="C7845" s="988" t="s">
        <v>164</v>
      </c>
      <c r="D7845" s="988">
        <v>1.0</v>
      </c>
      <c r="E7845" s="988">
        <v>1.0</v>
      </c>
    </row>
    <row r="7846">
      <c r="A7846" s="988" t="s">
        <v>5717</v>
      </c>
      <c r="B7846" s="988">
        <v>2.025011E7</v>
      </c>
      <c r="C7846" s="988" t="s">
        <v>5218</v>
      </c>
      <c r="D7846" s="988">
        <v>1.0</v>
      </c>
      <c r="E7846" s="988">
        <v>1.0</v>
      </c>
    </row>
    <row r="7847">
      <c r="A7847" s="988" t="s">
        <v>5717</v>
      </c>
      <c r="B7847" s="988">
        <v>2.0250113E7</v>
      </c>
      <c r="C7847" s="988" t="s">
        <v>5286</v>
      </c>
      <c r="D7847" s="988">
        <v>1.0</v>
      </c>
      <c r="E7847" s="988">
        <v>2.0</v>
      </c>
    </row>
    <row r="7848">
      <c r="A7848" s="988" t="s">
        <v>5717</v>
      </c>
      <c r="B7848" s="988">
        <v>2.0250114E7</v>
      </c>
      <c r="C7848" s="988" t="s">
        <v>5286</v>
      </c>
      <c r="D7848" s="988">
        <v>1.0</v>
      </c>
      <c r="E7848" s="988">
        <v>1.0</v>
      </c>
    </row>
    <row r="7849">
      <c r="A7849" s="988" t="s">
        <v>5717</v>
      </c>
      <c r="B7849" s="988">
        <v>2.0250119E7</v>
      </c>
      <c r="C7849" s="1063" t="s">
        <v>5606</v>
      </c>
      <c r="D7849" s="988">
        <v>1.0</v>
      </c>
      <c r="E7849" s="988">
        <v>1.0</v>
      </c>
    </row>
    <row r="7850">
      <c r="A7850" s="988" t="s">
        <v>5717</v>
      </c>
      <c r="B7850" s="988">
        <v>2.025012E7</v>
      </c>
      <c r="C7850" s="988" t="s">
        <v>5286</v>
      </c>
      <c r="D7850" s="988">
        <v>1.0</v>
      </c>
      <c r="E7850" s="988">
        <v>18.0</v>
      </c>
    </row>
    <row r="7851">
      <c r="A7851" s="988" t="s">
        <v>5717</v>
      </c>
      <c r="B7851" s="988">
        <v>2.0250122E7</v>
      </c>
      <c r="C7851" s="1063" t="s">
        <v>5146</v>
      </c>
      <c r="D7851" s="988">
        <v>1.0</v>
      </c>
      <c r="E7851" s="988">
        <v>1.0</v>
      </c>
    </row>
    <row r="7852">
      <c r="A7852" s="988" t="s">
        <v>5717</v>
      </c>
      <c r="B7852" s="988">
        <v>2.0250125E7</v>
      </c>
      <c r="C7852" s="988" t="s">
        <v>5286</v>
      </c>
      <c r="D7852" s="988">
        <v>1.0</v>
      </c>
      <c r="E7852" s="988">
        <v>3.0</v>
      </c>
    </row>
    <row r="7853">
      <c r="A7853" s="988" t="s">
        <v>5717</v>
      </c>
      <c r="B7853" s="988">
        <v>2.0250127E7</v>
      </c>
      <c r="C7853" s="1063" t="s">
        <v>5380</v>
      </c>
      <c r="D7853" s="988">
        <v>1.0</v>
      </c>
      <c r="E7853" s="988">
        <v>1.0</v>
      </c>
    </row>
    <row r="7854">
      <c r="A7854" s="988" t="s">
        <v>5717</v>
      </c>
      <c r="B7854" s="988">
        <v>2.0250127E7</v>
      </c>
      <c r="C7854" s="1063" t="s">
        <v>5146</v>
      </c>
      <c r="D7854" s="988">
        <v>1.0</v>
      </c>
      <c r="E7854" s="988">
        <v>1.0</v>
      </c>
    </row>
    <row r="7855">
      <c r="A7855" s="988" t="s">
        <v>5717</v>
      </c>
      <c r="B7855" s="988">
        <v>2.0250129E7</v>
      </c>
      <c r="C7855" s="988" t="s">
        <v>164</v>
      </c>
      <c r="D7855" s="988">
        <v>1.0</v>
      </c>
      <c r="E7855" s="988">
        <v>1.0</v>
      </c>
    </row>
    <row r="7856">
      <c r="A7856" s="988" t="s">
        <v>5717</v>
      </c>
      <c r="B7856" s="988">
        <v>2.025013E7</v>
      </c>
      <c r="C7856" s="988" t="s">
        <v>5218</v>
      </c>
      <c r="D7856" s="988">
        <v>1.0</v>
      </c>
      <c r="E7856" s="988">
        <v>1.0</v>
      </c>
    </row>
    <row r="7857">
      <c r="A7857" s="988" t="s">
        <v>5717</v>
      </c>
      <c r="B7857" s="988">
        <v>2.0250131E7</v>
      </c>
      <c r="C7857" s="988" t="s">
        <v>5286</v>
      </c>
      <c r="D7857" s="988">
        <v>1.0</v>
      </c>
      <c r="E7857" s="988">
        <v>8.0</v>
      </c>
    </row>
    <row r="7858">
      <c r="A7858" s="988" t="s">
        <v>5717</v>
      </c>
      <c r="B7858" s="988">
        <v>2.0250201E7</v>
      </c>
      <c r="C7858" s="1063" t="s">
        <v>5166</v>
      </c>
      <c r="D7858" s="988">
        <v>1.0</v>
      </c>
      <c r="E7858" s="988">
        <v>1.0</v>
      </c>
    </row>
    <row r="7859">
      <c r="A7859" s="988" t="s">
        <v>5717</v>
      </c>
      <c r="B7859" s="988">
        <v>2.0250202E7</v>
      </c>
      <c r="C7859" s="988" t="s">
        <v>5286</v>
      </c>
      <c r="D7859" s="988">
        <v>1.0</v>
      </c>
      <c r="E7859" s="988">
        <v>2.0</v>
      </c>
    </row>
    <row r="7860">
      <c r="A7860" s="988" t="s">
        <v>5717</v>
      </c>
      <c r="B7860" s="988">
        <v>2.0250203E7</v>
      </c>
      <c r="C7860" s="988" t="s">
        <v>5286</v>
      </c>
      <c r="D7860" s="988">
        <v>1.0</v>
      </c>
      <c r="E7860" s="988">
        <v>6.0</v>
      </c>
    </row>
    <row r="7861">
      <c r="A7861" s="988" t="s">
        <v>5717</v>
      </c>
      <c r="B7861" s="988">
        <v>2.0250203E7</v>
      </c>
      <c r="C7861" s="1063" t="s">
        <v>5166</v>
      </c>
      <c r="D7861" s="988">
        <v>1.0</v>
      </c>
      <c r="E7861" s="988">
        <v>1.0</v>
      </c>
    </row>
    <row r="7862">
      <c r="A7862" s="988" t="s">
        <v>5717</v>
      </c>
      <c r="B7862" s="988">
        <v>2.0250204E7</v>
      </c>
      <c r="C7862" s="988" t="s">
        <v>5286</v>
      </c>
      <c r="D7862" s="988">
        <v>1.0</v>
      </c>
      <c r="E7862" s="988">
        <v>9.0</v>
      </c>
    </row>
    <row r="7863">
      <c r="A7863" s="988" t="s">
        <v>5717</v>
      </c>
      <c r="B7863" s="988">
        <v>2.0250204E7</v>
      </c>
      <c r="C7863" s="1063" t="s">
        <v>5606</v>
      </c>
      <c r="D7863" s="988">
        <v>1.0</v>
      </c>
      <c r="E7863" s="988">
        <v>1.0</v>
      </c>
    </row>
    <row r="7864">
      <c r="A7864" s="988" t="s">
        <v>5717</v>
      </c>
      <c r="B7864" s="988">
        <v>2.0250205E7</v>
      </c>
      <c r="C7864" s="988" t="s">
        <v>164</v>
      </c>
      <c r="D7864" s="988">
        <v>1.0</v>
      </c>
      <c r="E7864" s="988">
        <v>1.0</v>
      </c>
    </row>
    <row r="7865">
      <c r="A7865" s="988" t="s">
        <v>5717</v>
      </c>
      <c r="B7865" s="988">
        <v>2.0250206E7</v>
      </c>
      <c r="C7865" s="988" t="s">
        <v>5286</v>
      </c>
      <c r="D7865" s="988">
        <v>1.0</v>
      </c>
      <c r="E7865" s="988">
        <v>7.0</v>
      </c>
    </row>
    <row r="7866">
      <c r="A7866" s="988" t="s">
        <v>5717</v>
      </c>
      <c r="B7866" s="988">
        <v>2.0250206E7</v>
      </c>
      <c r="C7866" s="988" t="s">
        <v>164</v>
      </c>
      <c r="D7866" s="988">
        <v>1.0</v>
      </c>
      <c r="E7866" s="988">
        <v>2.0</v>
      </c>
    </row>
    <row r="7867">
      <c r="A7867" s="988" t="s">
        <v>5717</v>
      </c>
      <c r="B7867" s="988">
        <v>2.0250207E7</v>
      </c>
      <c r="C7867" s="988" t="s">
        <v>5194</v>
      </c>
      <c r="D7867" s="988">
        <v>1.0</v>
      </c>
      <c r="E7867" s="988">
        <v>1.0</v>
      </c>
    </row>
    <row r="7868">
      <c r="A7868" s="988" t="s">
        <v>5717</v>
      </c>
      <c r="B7868" s="988">
        <v>2.0250208E7</v>
      </c>
      <c r="C7868" s="1063" t="s">
        <v>5166</v>
      </c>
      <c r="D7868" s="988">
        <v>1.0</v>
      </c>
      <c r="E7868" s="988">
        <v>1.0</v>
      </c>
    </row>
    <row r="7869">
      <c r="A7869" s="988" t="s">
        <v>5717</v>
      </c>
      <c r="B7869" s="988">
        <v>2.025021E7</v>
      </c>
      <c r="C7869" s="988" t="s">
        <v>5286</v>
      </c>
      <c r="D7869" s="988">
        <v>1.0</v>
      </c>
      <c r="E7869" s="988">
        <v>8.0</v>
      </c>
    </row>
    <row r="7870">
      <c r="A7870" s="988" t="s">
        <v>5717</v>
      </c>
      <c r="B7870" s="988">
        <v>2.0250211E7</v>
      </c>
      <c r="C7870" s="1063" t="s">
        <v>5146</v>
      </c>
      <c r="D7870" s="988">
        <v>1.0</v>
      </c>
      <c r="E7870" s="988">
        <v>1.0</v>
      </c>
    </row>
    <row r="7871">
      <c r="A7871" s="988" t="s">
        <v>5717</v>
      </c>
      <c r="B7871" s="988">
        <v>2.0250212E7</v>
      </c>
      <c r="C7871" s="988" t="s">
        <v>5286</v>
      </c>
      <c r="D7871" s="988">
        <v>1.0</v>
      </c>
      <c r="E7871" s="988">
        <v>4.0</v>
      </c>
    </row>
    <row r="7872">
      <c r="A7872" s="988" t="s">
        <v>5717</v>
      </c>
      <c r="B7872" s="988">
        <v>2.0250212E7</v>
      </c>
      <c r="C7872" s="988" t="s">
        <v>5218</v>
      </c>
      <c r="D7872" s="988">
        <v>1.0</v>
      </c>
      <c r="E7872" s="988">
        <v>1.0</v>
      </c>
    </row>
    <row r="7873">
      <c r="A7873" s="988" t="s">
        <v>5717</v>
      </c>
      <c r="B7873" s="988">
        <v>2.0250214E7</v>
      </c>
      <c r="C7873" s="988" t="s">
        <v>5286</v>
      </c>
      <c r="D7873" s="988">
        <v>1.0</v>
      </c>
      <c r="E7873" s="988">
        <v>6.0</v>
      </c>
    </row>
    <row r="7874">
      <c r="A7874" s="988" t="s">
        <v>5717</v>
      </c>
      <c r="B7874" s="988">
        <v>2.0250216E7</v>
      </c>
      <c r="C7874" s="988" t="s">
        <v>5286</v>
      </c>
      <c r="D7874" s="988">
        <v>1.0</v>
      </c>
      <c r="E7874" s="988">
        <v>1.0</v>
      </c>
    </row>
    <row r="7875">
      <c r="A7875" s="988" t="s">
        <v>5717</v>
      </c>
      <c r="B7875" s="988">
        <v>2.0250216E7</v>
      </c>
      <c r="C7875" s="988" t="s">
        <v>5194</v>
      </c>
      <c r="D7875" s="988">
        <v>1.0</v>
      </c>
      <c r="E7875" s="988">
        <v>1.0</v>
      </c>
    </row>
    <row r="7876">
      <c r="A7876" s="988" t="s">
        <v>5717</v>
      </c>
      <c r="B7876" s="988">
        <v>2.0250216E7</v>
      </c>
      <c r="C7876" s="988" t="s">
        <v>164</v>
      </c>
      <c r="D7876" s="988">
        <v>1.0</v>
      </c>
      <c r="E7876" s="988">
        <v>2.0</v>
      </c>
    </row>
    <row r="7877">
      <c r="A7877" s="988" t="s">
        <v>5717</v>
      </c>
      <c r="B7877" s="988">
        <v>2.0250217E7</v>
      </c>
      <c r="C7877" s="988" t="s">
        <v>164</v>
      </c>
      <c r="D7877" s="988">
        <v>1.0</v>
      </c>
      <c r="E7877" s="988">
        <v>3.0</v>
      </c>
    </row>
    <row r="7878">
      <c r="A7878" s="988" t="s">
        <v>5717</v>
      </c>
      <c r="B7878" s="988">
        <v>2.0250218E7</v>
      </c>
      <c r="C7878" s="988" t="s">
        <v>5286</v>
      </c>
      <c r="D7878" s="988">
        <v>1.0</v>
      </c>
      <c r="E7878" s="988">
        <v>1.0</v>
      </c>
    </row>
    <row r="7879">
      <c r="A7879" s="988" t="s">
        <v>5717</v>
      </c>
      <c r="B7879" s="988">
        <v>2.0250218E7</v>
      </c>
      <c r="C7879" s="988" t="s">
        <v>5194</v>
      </c>
      <c r="D7879" s="988">
        <v>1.0</v>
      </c>
      <c r="E7879" s="988">
        <v>1.0</v>
      </c>
    </row>
    <row r="7880">
      <c r="A7880" s="988" t="s">
        <v>5717</v>
      </c>
      <c r="B7880" s="988">
        <v>2.0250218E7</v>
      </c>
      <c r="C7880" s="988" t="s">
        <v>164</v>
      </c>
      <c r="D7880" s="988">
        <v>1.0</v>
      </c>
      <c r="E7880" s="988">
        <v>2.0</v>
      </c>
    </row>
    <row r="7881">
      <c r="A7881" s="988" t="s">
        <v>5717</v>
      </c>
      <c r="B7881" s="988">
        <v>2.0250218E7</v>
      </c>
      <c r="C7881" s="1063" t="s">
        <v>5146</v>
      </c>
      <c r="D7881" s="988">
        <v>1.0</v>
      </c>
      <c r="E7881" s="988">
        <v>1.0</v>
      </c>
    </row>
    <row r="7882">
      <c r="A7882" s="988" t="s">
        <v>5717</v>
      </c>
      <c r="B7882" s="988">
        <v>2.0250219E7</v>
      </c>
      <c r="C7882" s="1063" t="s">
        <v>5603</v>
      </c>
      <c r="D7882" s="988">
        <v>1.0</v>
      </c>
      <c r="E7882" s="988">
        <v>1.0</v>
      </c>
    </row>
    <row r="7883">
      <c r="A7883" s="988" t="s">
        <v>5717</v>
      </c>
      <c r="B7883" s="988">
        <v>2.025022E7</v>
      </c>
      <c r="C7883" s="988" t="s">
        <v>164</v>
      </c>
      <c r="D7883" s="988">
        <v>1.0</v>
      </c>
      <c r="E7883" s="988">
        <v>1.0</v>
      </c>
    </row>
    <row r="7884">
      <c r="A7884" s="988" t="s">
        <v>5717</v>
      </c>
      <c r="B7884" s="988">
        <v>2.0250221E7</v>
      </c>
      <c r="C7884" s="988" t="s">
        <v>164</v>
      </c>
      <c r="D7884" s="988">
        <v>1.0</v>
      </c>
      <c r="E7884" s="988">
        <v>2.0</v>
      </c>
    </row>
    <row r="7885">
      <c r="A7885" s="988" t="s">
        <v>5717</v>
      </c>
      <c r="B7885" s="988">
        <v>2.0250223E7</v>
      </c>
      <c r="C7885" s="988" t="s">
        <v>164</v>
      </c>
      <c r="D7885" s="988">
        <v>1.0</v>
      </c>
      <c r="E7885" s="988">
        <v>1.0</v>
      </c>
    </row>
    <row r="7886">
      <c r="A7886" s="988" t="s">
        <v>5717</v>
      </c>
      <c r="B7886" s="988">
        <v>2.0250225E7</v>
      </c>
      <c r="C7886" s="988" t="s">
        <v>5286</v>
      </c>
      <c r="D7886" s="988">
        <v>1.0</v>
      </c>
      <c r="E7886" s="988">
        <v>11.0</v>
      </c>
    </row>
    <row r="7887">
      <c r="A7887" s="988" t="s">
        <v>5717</v>
      </c>
      <c r="B7887" s="988">
        <v>2.0250228E7</v>
      </c>
      <c r="C7887" s="988" t="s">
        <v>5286</v>
      </c>
      <c r="D7887" s="988">
        <v>1.0</v>
      </c>
      <c r="E7887" s="988">
        <v>3.0</v>
      </c>
    </row>
    <row r="7888">
      <c r="A7888" s="988" t="s">
        <v>5717</v>
      </c>
      <c r="B7888" s="988">
        <v>2.0250301E7</v>
      </c>
      <c r="C7888" s="988" t="s">
        <v>5286</v>
      </c>
      <c r="D7888" s="988">
        <v>1.0</v>
      </c>
      <c r="E7888" s="988">
        <v>2.0</v>
      </c>
    </row>
    <row r="7889">
      <c r="A7889" s="988" t="s">
        <v>5717</v>
      </c>
      <c r="B7889" s="988">
        <v>2.0250302E7</v>
      </c>
      <c r="C7889" s="988" t="s">
        <v>5286</v>
      </c>
      <c r="D7889" s="988">
        <v>1.0</v>
      </c>
      <c r="E7889" s="988">
        <v>2.0</v>
      </c>
    </row>
    <row r="7890">
      <c r="A7890" s="988" t="s">
        <v>5717</v>
      </c>
      <c r="B7890" s="988">
        <v>2.0250302E7</v>
      </c>
      <c r="C7890" s="988" t="s">
        <v>164</v>
      </c>
      <c r="D7890" s="988">
        <v>1.0</v>
      </c>
      <c r="E7890" s="988">
        <v>1.0</v>
      </c>
    </row>
    <row r="7891">
      <c r="A7891" s="988" t="s">
        <v>5717</v>
      </c>
      <c r="B7891" s="988">
        <v>2.0250303E7</v>
      </c>
      <c r="C7891" s="988" t="s">
        <v>5286</v>
      </c>
      <c r="D7891" s="988">
        <v>1.0</v>
      </c>
      <c r="E7891" s="988">
        <v>6.0</v>
      </c>
    </row>
    <row r="7892">
      <c r="A7892" s="988" t="s">
        <v>5717</v>
      </c>
      <c r="B7892" s="988">
        <v>2.0250304E7</v>
      </c>
      <c r="C7892" s="988" t="s">
        <v>164</v>
      </c>
      <c r="D7892" s="988">
        <v>1.0</v>
      </c>
      <c r="E7892" s="988">
        <v>1.0</v>
      </c>
    </row>
    <row r="7893">
      <c r="A7893" s="988" t="s">
        <v>5717</v>
      </c>
      <c r="B7893" s="988">
        <v>2.0250305E7</v>
      </c>
      <c r="C7893" s="988" t="s">
        <v>5286</v>
      </c>
      <c r="D7893" s="988">
        <v>1.0</v>
      </c>
      <c r="E7893" s="988">
        <v>8.0</v>
      </c>
    </row>
    <row r="7894">
      <c r="A7894" s="988" t="s">
        <v>5717</v>
      </c>
      <c r="B7894" s="988">
        <v>2.0250305E7</v>
      </c>
      <c r="C7894" s="988" t="s">
        <v>5218</v>
      </c>
      <c r="D7894" s="988">
        <v>1.0</v>
      </c>
      <c r="E7894" s="988">
        <v>2.0</v>
      </c>
    </row>
    <row r="7895">
      <c r="A7895" s="988" t="s">
        <v>5717</v>
      </c>
      <c r="B7895" s="988">
        <v>2.0250306E7</v>
      </c>
      <c r="C7895" s="988" t="s">
        <v>164</v>
      </c>
      <c r="D7895" s="988">
        <v>1.0</v>
      </c>
      <c r="E7895" s="988">
        <v>1.0</v>
      </c>
    </row>
    <row r="7896">
      <c r="A7896" s="988" t="s">
        <v>5717</v>
      </c>
      <c r="B7896" s="988">
        <v>2.0250307E7</v>
      </c>
      <c r="C7896" s="988" t="s">
        <v>5286</v>
      </c>
      <c r="D7896" s="988">
        <v>1.0</v>
      </c>
      <c r="E7896" s="988">
        <v>1.0</v>
      </c>
    </row>
    <row r="7897">
      <c r="A7897" s="988" t="s">
        <v>5717</v>
      </c>
      <c r="B7897" s="988">
        <v>2.0250308E7</v>
      </c>
      <c r="C7897" s="988" t="s">
        <v>5286</v>
      </c>
      <c r="D7897" s="988">
        <v>1.0</v>
      </c>
      <c r="E7897" s="988">
        <v>2.0</v>
      </c>
    </row>
    <row r="7898">
      <c r="A7898" s="988" t="s">
        <v>5717</v>
      </c>
      <c r="B7898" s="988">
        <v>2.0250309E7</v>
      </c>
      <c r="C7898" s="988" t="s">
        <v>5286</v>
      </c>
      <c r="D7898" s="988">
        <v>1.0</v>
      </c>
      <c r="E7898" s="988">
        <v>2.0</v>
      </c>
    </row>
    <row r="7899">
      <c r="A7899" s="988" t="s">
        <v>5717</v>
      </c>
      <c r="B7899" s="988">
        <v>2.0250309E7</v>
      </c>
      <c r="C7899" s="988" t="s">
        <v>164</v>
      </c>
      <c r="D7899" s="988">
        <v>1.0</v>
      </c>
      <c r="E7899" s="988">
        <v>2.0</v>
      </c>
    </row>
    <row r="7900">
      <c r="A7900" s="988" t="s">
        <v>5717</v>
      </c>
      <c r="B7900" s="988">
        <v>2.025031E7</v>
      </c>
      <c r="C7900" s="988" t="s">
        <v>5286</v>
      </c>
      <c r="D7900" s="988">
        <v>1.0</v>
      </c>
      <c r="E7900" s="988">
        <v>6.0</v>
      </c>
    </row>
    <row r="7901">
      <c r="A7901" s="988" t="s">
        <v>5717</v>
      </c>
      <c r="B7901" s="988">
        <v>2.025031E7</v>
      </c>
      <c r="C7901" s="988" t="s">
        <v>164</v>
      </c>
      <c r="D7901" s="988">
        <v>1.0</v>
      </c>
      <c r="E7901" s="988">
        <v>1.0</v>
      </c>
    </row>
    <row r="7902">
      <c r="A7902" s="988" t="s">
        <v>5717</v>
      </c>
      <c r="B7902" s="988">
        <v>2.0250311E7</v>
      </c>
      <c r="C7902" s="988" t="s">
        <v>164</v>
      </c>
      <c r="D7902" s="988">
        <v>1.0</v>
      </c>
      <c r="E7902" s="988">
        <v>2.0</v>
      </c>
    </row>
    <row r="7903">
      <c r="A7903" s="988" t="s">
        <v>5717</v>
      </c>
      <c r="B7903" s="988">
        <v>2.0250312E7</v>
      </c>
      <c r="C7903" s="988" t="s">
        <v>5286</v>
      </c>
      <c r="D7903" s="988">
        <v>1.0</v>
      </c>
      <c r="E7903" s="988">
        <v>7.0</v>
      </c>
    </row>
    <row r="7904">
      <c r="A7904" s="988" t="s">
        <v>5717</v>
      </c>
      <c r="B7904" s="988">
        <v>2.0250312E7</v>
      </c>
      <c r="C7904" s="988" t="s">
        <v>164</v>
      </c>
      <c r="D7904" s="988">
        <v>1.0</v>
      </c>
      <c r="E7904" s="988">
        <v>1.0</v>
      </c>
    </row>
    <row r="7905">
      <c r="A7905" s="988" t="s">
        <v>5717</v>
      </c>
      <c r="B7905" s="988">
        <v>2.0250312E7</v>
      </c>
      <c r="C7905" s="1063" t="s">
        <v>5146</v>
      </c>
      <c r="D7905" s="988">
        <v>1.0</v>
      </c>
      <c r="E7905" s="988">
        <v>1.0</v>
      </c>
    </row>
    <row r="7906">
      <c r="A7906" s="988" t="s">
        <v>5717</v>
      </c>
      <c r="B7906" s="988">
        <v>2.0250312E7</v>
      </c>
      <c r="C7906" s="988" t="s">
        <v>5218</v>
      </c>
      <c r="D7906" s="988">
        <v>1.0</v>
      </c>
      <c r="E7906" s="988">
        <v>1.0</v>
      </c>
    </row>
    <row r="7907">
      <c r="A7907" s="988" t="s">
        <v>5717</v>
      </c>
      <c r="B7907" s="988">
        <v>2.0250312E7</v>
      </c>
      <c r="C7907" s="1063" t="s">
        <v>5603</v>
      </c>
      <c r="D7907" s="988">
        <v>1.0</v>
      </c>
      <c r="E7907" s="988">
        <v>1.0</v>
      </c>
    </row>
    <row r="7908">
      <c r="A7908" s="988" t="s">
        <v>5717</v>
      </c>
      <c r="B7908" s="988">
        <v>2.0250313E7</v>
      </c>
      <c r="C7908" s="1063" t="s">
        <v>5137</v>
      </c>
      <c r="D7908" s="988">
        <v>1.0</v>
      </c>
      <c r="E7908" s="988">
        <v>1.0</v>
      </c>
    </row>
    <row r="7909">
      <c r="A7909" s="988" t="s">
        <v>5717</v>
      </c>
      <c r="B7909" s="988">
        <v>2.0250316E7</v>
      </c>
      <c r="C7909" s="988" t="s">
        <v>5286</v>
      </c>
      <c r="D7909" s="988">
        <v>1.0</v>
      </c>
      <c r="E7909" s="988">
        <v>3.0</v>
      </c>
    </row>
    <row r="7910">
      <c r="A7910" s="988" t="s">
        <v>5717</v>
      </c>
      <c r="B7910" s="988">
        <v>2.0250316E7</v>
      </c>
      <c r="C7910" s="1063" t="s">
        <v>5137</v>
      </c>
      <c r="D7910" s="988">
        <v>1.0</v>
      </c>
      <c r="E7910" s="988">
        <v>1.0</v>
      </c>
    </row>
    <row r="7911">
      <c r="A7911" s="988" t="s">
        <v>5717</v>
      </c>
      <c r="B7911" s="988">
        <v>2.0250316E7</v>
      </c>
      <c r="C7911" s="1063" t="s">
        <v>5146</v>
      </c>
      <c r="D7911" s="988">
        <v>1.0</v>
      </c>
      <c r="E7911" s="988">
        <v>1.0</v>
      </c>
    </row>
    <row r="7912">
      <c r="A7912" s="988" t="s">
        <v>5717</v>
      </c>
      <c r="B7912" s="988">
        <v>2.0250317E7</v>
      </c>
      <c r="C7912" s="1063" t="s">
        <v>5603</v>
      </c>
      <c r="D7912" s="988">
        <v>1.0</v>
      </c>
      <c r="E7912" s="988">
        <v>1.0</v>
      </c>
    </row>
    <row r="7913">
      <c r="A7913" s="988" t="s">
        <v>5717</v>
      </c>
      <c r="B7913" s="988">
        <v>2.0250318E7</v>
      </c>
      <c r="C7913" s="988" t="s">
        <v>5218</v>
      </c>
      <c r="D7913" s="988">
        <v>1.0</v>
      </c>
      <c r="E7913" s="988">
        <v>1.0</v>
      </c>
    </row>
    <row r="7914">
      <c r="A7914" s="988" t="s">
        <v>5717</v>
      </c>
      <c r="B7914" s="988">
        <v>2.025032E7</v>
      </c>
      <c r="C7914" s="988" t="s">
        <v>164</v>
      </c>
      <c r="D7914" s="988">
        <v>1.0</v>
      </c>
      <c r="E7914" s="988">
        <v>1.0</v>
      </c>
    </row>
    <row r="7915">
      <c r="A7915" s="988" t="s">
        <v>5717</v>
      </c>
      <c r="B7915" s="988">
        <v>2.025032E7</v>
      </c>
      <c r="C7915" s="988" t="s">
        <v>5218</v>
      </c>
      <c r="D7915" s="988">
        <v>1.0</v>
      </c>
      <c r="E7915" s="988">
        <v>1.0</v>
      </c>
    </row>
    <row r="7916">
      <c r="A7916" s="988" t="s">
        <v>5717</v>
      </c>
      <c r="B7916" s="988">
        <v>2.0250322E7</v>
      </c>
      <c r="C7916" s="988" t="s">
        <v>5194</v>
      </c>
      <c r="D7916" s="988">
        <v>1.0</v>
      </c>
      <c r="E7916" s="988">
        <v>1.0</v>
      </c>
    </row>
    <row r="7917">
      <c r="A7917" s="988" t="s">
        <v>5717</v>
      </c>
      <c r="B7917" s="988">
        <v>2.0250323E7</v>
      </c>
      <c r="C7917" s="988" t="s">
        <v>5286</v>
      </c>
      <c r="D7917" s="988">
        <v>1.0</v>
      </c>
      <c r="E7917" s="988">
        <v>3.0</v>
      </c>
    </row>
    <row r="7918">
      <c r="A7918" s="988" t="s">
        <v>5717</v>
      </c>
      <c r="B7918" s="988">
        <v>2.0250323E7</v>
      </c>
      <c r="C7918" s="988" t="s">
        <v>164</v>
      </c>
      <c r="D7918" s="988">
        <v>1.0</v>
      </c>
      <c r="E7918" s="988">
        <v>1.0</v>
      </c>
    </row>
    <row r="7919">
      <c r="A7919" s="988" t="s">
        <v>5717</v>
      </c>
      <c r="B7919" s="988">
        <v>2.0250324E7</v>
      </c>
      <c r="C7919" s="988" t="s">
        <v>5169</v>
      </c>
      <c r="D7919" s="988">
        <v>1.0</v>
      </c>
      <c r="E7919" s="988">
        <v>1.0</v>
      </c>
    </row>
    <row r="7920">
      <c r="A7920" s="988" t="s">
        <v>5717</v>
      </c>
      <c r="B7920" s="988">
        <v>2.0250324E7</v>
      </c>
      <c r="C7920" s="988" t="s">
        <v>164</v>
      </c>
      <c r="D7920" s="988">
        <v>1.0</v>
      </c>
      <c r="E7920" s="988">
        <v>1.0</v>
      </c>
    </row>
    <row r="7921">
      <c r="A7921" s="988" t="s">
        <v>5717</v>
      </c>
      <c r="B7921" s="988">
        <v>2.0250324E7</v>
      </c>
      <c r="C7921" s="1063" t="s">
        <v>5603</v>
      </c>
      <c r="D7921" s="988">
        <v>1.0</v>
      </c>
      <c r="E7921" s="988">
        <v>1.0</v>
      </c>
    </row>
    <row r="7922">
      <c r="A7922" s="988" t="s">
        <v>5717</v>
      </c>
      <c r="B7922" s="988">
        <v>2.0250325E7</v>
      </c>
      <c r="C7922" s="1063" t="s">
        <v>5146</v>
      </c>
      <c r="D7922" s="988">
        <v>1.0</v>
      </c>
      <c r="E7922" s="988">
        <v>1.0</v>
      </c>
    </row>
    <row r="7923">
      <c r="A7923" s="988" t="s">
        <v>5717</v>
      </c>
      <c r="B7923" s="988">
        <v>2.0250326E7</v>
      </c>
      <c r="C7923" s="988" t="s">
        <v>5286</v>
      </c>
      <c r="D7923" s="988">
        <v>1.0</v>
      </c>
      <c r="E7923" s="988">
        <v>4.0</v>
      </c>
    </row>
    <row r="7924">
      <c r="A7924" s="988" t="s">
        <v>5717</v>
      </c>
      <c r="B7924" s="988">
        <v>2.0250326E7</v>
      </c>
      <c r="C7924" s="1063" t="s">
        <v>5146</v>
      </c>
      <c r="D7924" s="988">
        <v>1.0</v>
      </c>
      <c r="E7924" s="988">
        <v>1.0</v>
      </c>
    </row>
    <row r="7925">
      <c r="A7925" s="988" t="s">
        <v>5717</v>
      </c>
      <c r="B7925" s="988">
        <v>2.0250327E7</v>
      </c>
      <c r="C7925" s="988" t="s">
        <v>5286</v>
      </c>
      <c r="D7925" s="988">
        <v>1.0</v>
      </c>
      <c r="E7925" s="988">
        <v>2.0</v>
      </c>
    </row>
    <row r="7926">
      <c r="A7926" s="988" t="s">
        <v>5717</v>
      </c>
      <c r="B7926" s="988">
        <v>2.0250327E7</v>
      </c>
      <c r="C7926" s="1063" t="s">
        <v>5166</v>
      </c>
      <c r="D7926" s="988">
        <v>1.0</v>
      </c>
      <c r="E7926" s="988">
        <v>1.0</v>
      </c>
    </row>
    <row r="7927">
      <c r="A7927" s="988" t="s">
        <v>5717</v>
      </c>
      <c r="B7927" s="988">
        <v>2.0250328E7</v>
      </c>
      <c r="C7927" s="988" t="s">
        <v>5286</v>
      </c>
      <c r="D7927" s="988">
        <v>1.0</v>
      </c>
      <c r="E7927" s="988">
        <v>4.0</v>
      </c>
    </row>
    <row r="7928">
      <c r="A7928" s="988" t="s">
        <v>5717</v>
      </c>
      <c r="B7928" s="988">
        <v>2.0250328E7</v>
      </c>
      <c r="C7928" s="988" t="s">
        <v>164</v>
      </c>
      <c r="D7928" s="988">
        <v>1.0</v>
      </c>
      <c r="E7928" s="988">
        <v>1.0</v>
      </c>
    </row>
    <row r="7929">
      <c r="A7929" s="988" t="s">
        <v>5717</v>
      </c>
      <c r="B7929" s="988">
        <v>2.0250328E7</v>
      </c>
      <c r="C7929" s="1063" t="s">
        <v>5146</v>
      </c>
      <c r="D7929" s="988">
        <v>1.0</v>
      </c>
      <c r="E7929" s="988">
        <v>1.0</v>
      </c>
    </row>
    <row r="7930">
      <c r="A7930" s="988" t="s">
        <v>5717</v>
      </c>
      <c r="B7930" s="988">
        <v>2.0250328E7</v>
      </c>
      <c r="C7930" s="988" t="s">
        <v>5218</v>
      </c>
      <c r="D7930" s="988">
        <v>1.0</v>
      </c>
      <c r="E7930" s="988">
        <v>1.0</v>
      </c>
    </row>
    <row r="7931">
      <c r="A7931" s="988" t="s">
        <v>5717</v>
      </c>
      <c r="B7931" s="988">
        <v>2.0250329E7</v>
      </c>
      <c r="C7931" s="988" t="s">
        <v>5286</v>
      </c>
      <c r="D7931" s="988">
        <v>1.0</v>
      </c>
      <c r="E7931" s="988">
        <v>1.0</v>
      </c>
    </row>
    <row r="7932">
      <c r="A7932" s="988" t="s">
        <v>5717</v>
      </c>
      <c r="B7932" s="988">
        <v>2.0250329E7</v>
      </c>
      <c r="C7932" s="988" t="s">
        <v>164</v>
      </c>
      <c r="D7932" s="988">
        <v>1.0</v>
      </c>
      <c r="E7932" s="988">
        <v>1.0</v>
      </c>
    </row>
    <row r="7933">
      <c r="A7933" s="988" t="s">
        <v>5717</v>
      </c>
      <c r="B7933" s="988">
        <v>2.025033E7</v>
      </c>
      <c r="C7933" s="988" t="s">
        <v>5286</v>
      </c>
      <c r="D7933" s="988">
        <v>1.0</v>
      </c>
      <c r="E7933" s="988">
        <v>1.0</v>
      </c>
    </row>
    <row r="7934">
      <c r="A7934" s="988" t="s">
        <v>5717</v>
      </c>
      <c r="B7934" s="988">
        <v>2.0250331E7</v>
      </c>
      <c r="C7934" s="988" t="s">
        <v>5286</v>
      </c>
      <c r="D7934" s="988">
        <v>1.0</v>
      </c>
      <c r="E7934" s="988">
        <v>2.0</v>
      </c>
    </row>
    <row r="7935">
      <c r="A7935" s="988" t="s">
        <v>5717</v>
      </c>
      <c r="B7935" s="988">
        <v>2.0250331E7</v>
      </c>
      <c r="C7935" s="988" t="s">
        <v>5218</v>
      </c>
      <c r="D7935" s="988">
        <v>1.0</v>
      </c>
      <c r="E7935" s="988">
        <v>2.0</v>
      </c>
    </row>
    <row r="7936">
      <c r="A7936" s="988" t="s">
        <v>5717</v>
      </c>
      <c r="B7936" s="988">
        <v>2.0250401E7</v>
      </c>
      <c r="C7936" s="988" t="s">
        <v>164</v>
      </c>
      <c r="D7936" s="988">
        <v>1.0</v>
      </c>
      <c r="E7936" s="988">
        <v>1.0</v>
      </c>
    </row>
    <row r="7937">
      <c r="A7937" s="988" t="s">
        <v>5717</v>
      </c>
      <c r="B7937" s="988">
        <v>2.0250401E7</v>
      </c>
      <c r="C7937" s="1063" t="s">
        <v>5146</v>
      </c>
      <c r="D7937" s="988">
        <v>1.0</v>
      </c>
      <c r="E7937" s="988">
        <v>1.0</v>
      </c>
    </row>
    <row r="7938">
      <c r="A7938" s="988" t="s">
        <v>5717</v>
      </c>
      <c r="B7938" s="988">
        <v>2.0250401E7</v>
      </c>
      <c r="C7938" s="1063" t="s">
        <v>5606</v>
      </c>
      <c r="D7938" s="988">
        <v>1.0</v>
      </c>
      <c r="E7938" s="988">
        <v>1.0</v>
      </c>
    </row>
    <row r="7939">
      <c r="A7939" s="988" t="s">
        <v>5717</v>
      </c>
      <c r="B7939" s="988">
        <v>2.0250402E7</v>
      </c>
      <c r="C7939" s="988" t="s">
        <v>5218</v>
      </c>
      <c r="D7939" s="988">
        <v>1.0</v>
      </c>
      <c r="E7939" s="988">
        <v>1.0</v>
      </c>
    </row>
    <row r="7940">
      <c r="A7940" s="988" t="s">
        <v>5717</v>
      </c>
      <c r="B7940" s="988">
        <v>2.0250403E7</v>
      </c>
      <c r="C7940" s="988" t="s">
        <v>164</v>
      </c>
      <c r="D7940" s="988">
        <v>1.0</v>
      </c>
      <c r="E7940" s="988">
        <v>2.0</v>
      </c>
    </row>
    <row r="7941">
      <c r="A7941" s="988" t="s">
        <v>5717</v>
      </c>
      <c r="B7941" s="988">
        <v>2.0250404E7</v>
      </c>
      <c r="C7941" s="988" t="s">
        <v>5286</v>
      </c>
      <c r="D7941" s="988">
        <v>1.0</v>
      </c>
      <c r="E7941" s="988">
        <v>5.0</v>
      </c>
    </row>
    <row r="7942">
      <c r="A7942" s="988" t="s">
        <v>5717</v>
      </c>
      <c r="B7942" s="988">
        <v>2.0250404E7</v>
      </c>
      <c r="C7942" s="988" t="s">
        <v>164</v>
      </c>
      <c r="D7942" s="988">
        <v>1.0</v>
      </c>
      <c r="E7942" s="988">
        <v>1.0</v>
      </c>
    </row>
    <row r="7943">
      <c r="A7943" s="988" t="s">
        <v>5717</v>
      </c>
      <c r="B7943" s="988">
        <v>2.0250405E7</v>
      </c>
      <c r="C7943" s="988" t="s">
        <v>5286</v>
      </c>
      <c r="D7943" s="988">
        <v>1.0</v>
      </c>
      <c r="E7943" s="988">
        <v>1.0</v>
      </c>
    </row>
    <row r="7944">
      <c r="A7944" s="988" t="s">
        <v>5717</v>
      </c>
      <c r="B7944" s="988">
        <v>2.0250406E7</v>
      </c>
      <c r="C7944" s="988" t="s">
        <v>5286</v>
      </c>
      <c r="D7944" s="988">
        <v>1.0</v>
      </c>
      <c r="E7944" s="988">
        <v>1.0</v>
      </c>
    </row>
    <row r="7945">
      <c r="A7945" s="988" t="s">
        <v>5717</v>
      </c>
      <c r="B7945" s="988">
        <v>2.0250406E7</v>
      </c>
      <c r="C7945" s="988" t="s">
        <v>164</v>
      </c>
      <c r="D7945" s="988">
        <v>1.0</v>
      </c>
      <c r="E7945" s="988">
        <v>1.0</v>
      </c>
    </row>
    <row r="7946">
      <c r="A7946" s="988" t="s">
        <v>5717</v>
      </c>
      <c r="B7946" s="988">
        <v>2.0250406E7</v>
      </c>
      <c r="C7946" s="988" t="s">
        <v>5218</v>
      </c>
      <c r="D7946" s="988">
        <v>1.0</v>
      </c>
      <c r="E7946" s="988">
        <v>1.0</v>
      </c>
    </row>
    <row r="7947">
      <c r="A7947" s="988" t="s">
        <v>5717</v>
      </c>
      <c r="B7947" s="988">
        <v>2.0250407E7</v>
      </c>
      <c r="C7947" s="988" t="s">
        <v>5286</v>
      </c>
      <c r="D7947" s="988">
        <v>1.0</v>
      </c>
      <c r="E7947" s="988">
        <v>3.0</v>
      </c>
    </row>
    <row r="7948">
      <c r="A7948" s="988" t="s">
        <v>5717</v>
      </c>
      <c r="B7948" s="988">
        <v>2.0250407E7</v>
      </c>
      <c r="C7948" s="988" t="s">
        <v>164</v>
      </c>
      <c r="D7948" s="988">
        <v>1.0</v>
      </c>
      <c r="E7948" s="988">
        <v>1.0</v>
      </c>
    </row>
    <row r="7949">
      <c r="A7949" s="988" t="s">
        <v>5717</v>
      </c>
      <c r="B7949" s="988">
        <v>2.0250407E7</v>
      </c>
      <c r="C7949" s="1063" t="s">
        <v>5216</v>
      </c>
      <c r="D7949" s="988">
        <v>1.0</v>
      </c>
      <c r="E7949" s="988">
        <v>1.0</v>
      </c>
    </row>
    <row r="7950">
      <c r="A7950" s="988" t="s">
        <v>5717</v>
      </c>
      <c r="B7950" s="988">
        <v>2.0250407E7</v>
      </c>
      <c r="C7950" s="988" t="s">
        <v>5218</v>
      </c>
      <c r="D7950" s="988">
        <v>1.0</v>
      </c>
      <c r="E7950" s="988">
        <v>1.0</v>
      </c>
    </row>
    <row r="7951">
      <c r="A7951" s="988" t="s">
        <v>5717</v>
      </c>
      <c r="B7951" s="988">
        <v>2.0250408E7</v>
      </c>
      <c r="C7951" s="988" t="s">
        <v>164</v>
      </c>
      <c r="D7951" s="988">
        <v>1.0</v>
      </c>
      <c r="E7951" s="988">
        <v>1.0</v>
      </c>
    </row>
    <row r="7952">
      <c r="A7952" s="988" t="s">
        <v>5717</v>
      </c>
      <c r="B7952" s="988">
        <v>2.0250409E7</v>
      </c>
      <c r="C7952" s="988" t="s">
        <v>5286</v>
      </c>
      <c r="D7952" s="988">
        <v>1.0</v>
      </c>
      <c r="E7952" s="988">
        <v>1.0</v>
      </c>
    </row>
    <row r="7953">
      <c r="A7953" s="988" t="s">
        <v>5717</v>
      </c>
      <c r="B7953" s="988">
        <v>2.0250409E7</v>
      </c>
      <c r="C7953" s="988" t="s">
        <v>164</v>
      </c>
      <c r="D7953" s="988">
        <v>1.0</v>
      </c>
      <c r="E7953" s="988">
        <v>2.0</v>
      </c>
    </row>
    <row r="7954">
      <c r="A7954" s="988" t="s">
        <v>5717</v>
      </c>
      <c r="B7954" s="988">
        <v>2.025041E7</v>
      </c>
      <c r="C7954" s="988" t="s">
        <v>164</v>
      </c>
      <c r="D7954" s="988">
        <v>1.0</v>
      </c>
      <c r="E7954" s="988">
        <v>3.0</v>
      </c>
    </row>
    <row r="7955">
      <c r="A7955" s="988" t="s">
        <v>5717</v>
      </c>
      <c r="B7955" s="988">
        <v>2.0250412E7</v>
      </c>
      <c r="C7955" s="988" t="s">
        <v>5286</v>
      </c>
      <c r="D7955" s="988">
        <v>1.0</v>
      </c>
      <c r="E7955" s="988">
        <v>1.0</v>
      </c>
    </row>
    <row r="7956">
      <c r="A7956" s="988" t="s">
        <v>5717</v>
      </c>
      <c r="B7956" s="988">
        <v>2.0250413E7</v>
      </c>
      <c r="C7956" s="988" t="s">
        <v>5286</v>
      </c>
      <c r="D7956" s="988">
        <v>1.0</v>
      </c>
      <c r="E7956" s="988">
        <v>1.0</v>
      </c>
    </row>
    <row r="7957">
      <c r="A7957" s="988" t="s">
        <v>5717</v>
      </c>
      <c r="B7957" s="988">
        <v>2.0250413E7</v>
      </c>
      <c r="C7957" s="988" t="s">
        <v>5218</v>
      </c>
      <c r="D7957" s="988">
        <v>1.0</v>
      </c>
      <c r="E7957" s="988">
        <v>1.0</v>
      </c>
    </row>
    <row r="7958">
      <c r="A7958" s="988" t="s">
        <v>5717</v>
      </c>
      <c r="B7958" s="988">
        <v>2.0250414E7</v>
      </c>
      <c r="C7958" s="988" t="s">
        <v>5286</v>
      </c>
      <c r="D7958" s="988">
        <v>1.0</v>
      </c>
      <c r="E7958" s="988">
        <v>4.0</v>
      </c>
    </row>
    <row r="7959">
      <c r="A7959" s="988" t="s">
        <v>5717</v>
      </c>
      <c r="B7959" s="988">
        <v>2.0250414E7</v>
      </c>
      <c r="C7959" s="1063" t="s">
        <v>5146</v>
      </c>
      <c r="D7959" s="988">
        <v>1.0</v>
      </c>
      <c r="E7959" s="988">
        <v>1.0</v>
      </c>
    </row>
    <row r="7960">
      <c r="A7960" s="988" t="s">
        <v>5717</v>
      </c>
      <c r="B7960" s="988">
        <v>2.0250415E7</v>
      </c>
      <c r="C7960" s="988" t="s">
        <v>5286</v>
      </c>
      <c r="D7960" s="988">
        <v>1.0</v>
      </c>
      <c r="E7960" s="988">
        <v>4.0</v>
      </c>
    </row>
    <row r="7961">
      <c r="A7961" s="988" t="s">
        <v>5717</v>
      </c>
      <c r="B7961" s="988">
        <v>2.0250417E7</v>
      </c>
      <c r="C7961" s="988" t="s">
        <v>5286</v>
      </c>
      <c r="D7961" s="988">
        <v>1.0</v>
      </c>
      <c r="E7961" s="988">
        <v>5.0</v>
      </c>
    </row>
    <row r="7962">
      <c r="A7962" s="988" t="s">
        <v>5717</v>
      </c>
      <c r="B7962" s="988">
        <v>2.0250417E7</v>
      </c>
      <c r="C7962" s="988" t="s">
        <v>5218</v>
      </c>
      <c r="D7962" s="988">
        <v>1.0</v>
      </c>
      <c r="E7962" s="988">
        <v>1.0</v>
      </c>
    </row>
    <row r="7963">
      <c r="A7963" s="988" t="s">
        <v>5717</v>
      </c>
      <c r="B7963" s="988">
        <v>2.0250418E7</v>
      </c>
      <c r="C7963" s="988" t="s">
        <v>5286</v>
      </c>
      <c r="D7963" s="988">
        <v>1.0</v>
      </c>
      <c r="E7963" s="988">
        <v>2.0</v>
      </c>
    </row>
    <row r="7964">
      <c r="A7964" s="988" t="s">
        <v>5717</v>
      </c>
      <c r="B7964" s="988">
        <v>2.0250418E7</v>
      </c>
      <c r="C7964" s="988" t="s">
        <v>164</v>
      </c>
      <c r="D7964" s="988">
        <v>1.0</v>
      </c>
      <c r="E7964" s="988">
        <v>1.0</v>
      </c>
    </row>
    <row r="7965">
      <c r="A7965" s="988" t="s">
        <v>5717</v>
      </c>
      <c r="B7965" s="988">
        <v>2.0250419E7</v>
      </c>
      <c r="C7965" s="988" t="s">
        <v>5286</v>
      </c>
      <c r="D7965" s="988">
        <v>1.0</v>
      </c>
      <c r="E7965" s="988">
        <v>1.0</v>
      </c>
    </row>
    <row r="7966">
      <c r="A7966" s="988" t="s">
        <v>5717</v>
      </c>
      <c r="B7966" s="988">
        <v>2.025042E7</v>
      </c>
      <c r="C7966" s="988" t="s">
        <v>5286</v>
      </c>
      <c r="D7966" s="988">
        <v>1.0</v>
      </c>
      <c r="E7966" s="988">
        <v>3.0</v>
      </c>
    </row>
    <row r="7967">
      <c r="A7967" s="988" t="s">
        <v>5717</v>
      </c>
      <c r="B7967" s="988">
        <v>2.025042E7</v>
      </c>
      <c r="C7967" s="1063" t="s">
        <v>5603</v>
      </c>
      <c r="D7967" s="988">
        <v>1.0</v>
      </c>
      <c r="E7967" s="988">
        <v>1.0</v>
      </c>
    </row>
    <row r="7968">
      <c r="A7968" s="988" t="s">
        <v>5717</v>
      </c>
      <c r="B7968" s="988">
        <v>2.0250422E7</v>
      </c>
      <c r="C7968" s="988" t="s">
        <v>5286</v>
      </c>
      <c r="D7968" s="988">
        <v>1.0</v>
      </c>
      <c r="E7968" s="988">
        <v>6.0</v>
      </c>
    </row>
    <row r="7969">
      <c r="A7969" s="988" t="s">
        <v>5717</v>
      </c>
      <c r="B7969" s="988">
        <v>2.0250423E7</v>
      </c>
      <c r="C7969" s="988" t="s">
        <v>164</v>
      </c>
      <c r="D7969" s="988">
        <v>1.0</v>
      </c>
      <c r="E7969" s="988">
        <v>2.0</v>
      </c>
    </row>
    <row r="7970">
      <c r="A7970" s="988" t="s">
        <v>5717</v>
      </c>
      <c r="B7970" s="988">
        <v>2.0250423E7</v>
      </c>
      <c r="C7970" s="1063" t="s">
        <v>5166</v>
      </c>
      <c r="D7970" s="988">
        <v>1.0</v>
      </c>
      <c r="E7970" s="988">
        <v>1.0</v>
      </c>
    </row>
    <row r="7971">
      <c r="A7971" s="988" t="s">
        <v>5717</v>
      </c>
      <c r="B7971" s="988">
        <v>2.0250423E7</v>
      </c>
      <c r="C7971" s="1063" t="s">
        <v>5182</v>
      </c>
      <c r="D7971" s="988">
        <v>1.0</v>
      </c>
      <c r="E7971" s="988">
        <v>1.0</v>
      </c>
    </row>
    <row r="7972">
      <c r="A7972" s="988" t="s">
        <v>5717</v>
      </c>
      <c r="B7972" s="988">
        <v>2.0250424E7</v>
      </c>
      <c r="C7972" s="988" t="s">
        <v>5286</v>
      </c>
      <c r="D7972" s="988">
        <v>1.0</v>
      </c>
      <c r="E7972" s="988">
        <v>6.0</v>
      </c>
    </row>
    <row r="7973">
      <c r="A7973" s="988" t="s">
        <v>5717</v>
      </c>
      <c r="B7973" s="988">
        <v>2.0250424E7</v>
      </c>
      <c r="C7973" s="988" t="s">
        <v>5218</v>
      </c>
      <c r="D7973" s="988">
        <v>1.0</v>
      </c>
      <c r="E7973" s="988">
        <v>1.0</v>
      </c>
    </row>
    <row r="7974">
      <c r="A7974" s="988" t="s">
        <v>5717</v>
      </c>
      <c r="B7974" s="988">
        <v>2.0250425E7</v>
      </c>
      <c r="C7974" s="988" t="s">
        <v>164</v>
      </c>
      <c r="D7974" s="988">
        <v>1.0</v>
      </c>
      <c r="E7974" s="988">
        <v>1.0</v>
      </c>
    </row>
    <row r="7975">
      <c r="A7975" s="988" t="s">
        <v>5717</v>
      </c>
      <c r="B7975" s="988">
        <v>2.0250426E7</v>
      </c>
      <c r="C7975" s="988" t="s">
        <v>5218</v>
      </c>
      <c r="D7975" s="988">
        <v>1.0</v>
      </c>
      <c r="E7975" s="988">
        <v>1.0</v>
      </c>
    </row>
    <row r="7976">
      <c r="A7976" s="988" t="s">
        <v>5717</v>
      </c>
      <c r="B7976" s="988">
        <v>2.0250427E7</v>
      </c>
      <c r="C7976" s="988" t="s">
        <v>5286</v>
      </c>
      <c r="D7976" s="988">
        <v>1.0</v>
      </c>
      <c r="E7976" s="988">
        <v>2.0</v>
      </c>
    </row>
    <row r="7977">
      <c r="A7977" s="988" t="s">
        <v>5717</v>
      </c>
      <c r="B7977" s="988">
        <v>2.025043E7</v>
      </c>
      <c r="C7977" s="988" t="s">
        <v>5286</v>
      </c>
      <c r="D7977" s="988">
        <v>1.0</v>
      </c>
      <c r="E7977" s="988">
        <v>3.0</v>
      </c>
    </row>
    <row r="7978">
      <c r="A7978" s="988" t="s">
        <v>5717</v>
      </c>
      <c r="B7978" s="988">
        <v>2.0250501E7</v>
      </c>
      <c r="C7978" s="988" t="s">
        <v>5286</v>
      </c>
      <c r="D7978" s="988">
        <v>1.0</v>
      </c>
      <c r="E7978" s="988">
        <v>2.0</v>
      </c>
    </row>
    <row r="7979">
      <c r="A7979" s="988" t="s">
        <v>5717</v>
      </c>
      <c r="B7979" s="988">
        <v>2.0250501E7</v>
      </c>
      <c r="C7979" s="988" t="s">
        <v>5218</v>
      </c>
      <c r="D7979" s="988">
        <v>1.0</v>
      </c>
      <c r="E7979" s="988">
        <v>1.0</v>
      </c>
    </row>
    <row r="7980">
      <c r="A7980" s="988" t="s">
        <v>5717</v>
      </c>
      <c r="B7980" s="988">
        <v>2.0250502E7</v>
      </c>
      <c r="C7980" s="988" t="s">
        <v>5286</v>
      </c>
      <c r="D7980" s="988">
        <v>1.0</v>
      </c>
      <c r="E7980" s="988">
        <v>4.0</v>
      </c>
    </row>
    <row r="7981">
      <c r="A7981" s="988" t="s">
        <v>5717</v>
      </c>
      <c r="B7981" s="988">
        <v>2.0250503E7</v>
      </c>
      <c r="C7981" s="988" t="s">
        <v>5286</v>
      </c>
      <c r="D7981" s="988">
        <v>1.0</v>
      </c>
      <c r="E7981" s="988">
        <v>2.0</v>
      </c>
    </row>
    <row r="7982">
      <c r="A7982" s="988" t="s">
        <v>5717</v>
      </c>
      <c r="B7982" s="988">
        <v>2.0250504E7</v>
      </c>
      <c r="C7982" s="988" t="s">
        <v>5286</v>
      </c>
      <c r="D7982" s="988">
        <v>1.0</v>
      </c>
      <c r="E7982" s="988">
        <v>1.0</v>
      </c>
    </row>
    <row r="7983">
      <c r="A7983" s="988" t="s">
        <v>5717</v>
      </c>
      <c r="B7983" s="988">
        <v>2.0250505E7</v>
      </c>
      <c r="C7983" s="988" t="s">
        <v>5286</v>
      </c>
      <c r="D7983" s="988">
        <v>1.0</v>
      </c>
      <c r="E7983" s="988">
        <v>3.0</v>
      </c>
    </row>
    <row r="7984">
      <c r="A7984" s="988" t="s">
        <v>5717</v>
      </c>
      <c r="B7984" s="988">
        <v>2.0250505E7</v>
      </c>
      <c r="C7984" s="1063" t="s">
        <v>5156</v>
      </c>
      <c r="D7984" s="988">
        <v>1.0</v>
      </c>
      <c r="E7984" s="988">
        <v>1.0</v>
      </c>
    </row>
    <row r="7985">
      <c r="A7985" s="988" t="s">
        <v>5717</v>
      </c>
      <c r="B7985" s="988">
        <v>2.0250508E7</v>
      </c>
      <c r="C7985" s="988" t="s">
        <v>164</v>
      </c>
      <c r="D7985" s="988">
        <v>1.0</v>
      </c>
      <c r="E7985" s="988">
        <v>1.0</v>
      </c>
    </row>
    <row r="7986">
      <c r="A7986" s="988" t="s">
        <v>5717</v>
      </c>
      <c r="B7986" s="988">
        <v>2.025051E7</v>
      </c>
      <c r="C7986" s="988" t="s">
        <v>5286</v>
      </c>
      <c r="D7986" s="988">
        <v>1.0</v>
      </c>
      <c r="E7986" s="988">
        <v>3.0</v>
      </c>
    </row>
    <row r="7987">
      <c r="A7987" s="988" t="s">
        <v>5717</v>
      </c>
      <c r="B7987" s="988">
        <v>2.0250512E7</v>
      </c>
      <c r="C7987" s="988" t="s">
        <v>5286</v>
      </c>
      <c r="D7987" s="988">
        <v>1.0</v>
      </c>
      <c r="E7987" s="988">
        <v>1.0</v>
      </c>
    </row>
    <row r="7988">
      <c r="A7988" s="988" t="s">
        <v>5717</v>
      </c>
      <c r="B7988" s="988">
        <v>2.0250512E7</v>
      </c>
      <c r="C7988" s="1063" t="s">
        <v>5146</v>
      </c>
      <c r="D7988" s="988">
        <v>1.0</v>
      </c>
      <c r="E7988" s="988">
        <v>1.0</v>
      </c>
    </row>
    <row r="7989">
      <c r="A7989" s="988" t="s">
        <v>5717</v>
      </c>
      <c r="B7989" s="988">
        <v>2.0250513E7</v>
      </c>
      <c r="C7989" s="988" t="s">
        <v>5286</v>
      </c>
      <c r="D7989" s="988">
        <v>1.0</v>
      </c>
      <c r="E7989" s="988">
        <v>6.0</v>
      </c>
    </row>
    <row r="7990">
      <c r="A7990" s="988" t="s">
        <v>5717</v>
      </c>
      <c r="B7990" s="988">
        <v>2.0250513E7</v>
      </c>
      <c r="C7990" s="988" t="s">
        <v>164</v>
      </c>
      <c r="D7990" s="988">
        <v>1.0</v>
      </c>
      <c r="E7990" s="988">
        <v>1.0</v>
      </c>
    </row>
    <row r="7991">
      <c r="A7991" s="988" t="s">
        <v>5717</v>
      </c>
      <c r="B7991" s="988">
        <v>2.0250514E7</v>
      </c>
      <c r="C7991" s="988" t="s">
        <v>5286</v>
      </c>
      <c r="D7991" s="988">
        <v>1.0</v>
      </c>
      <c r="E7991" s="988">
        <v>2.0</v>
      </c>
    </row>
    <row r="7992">
      <c r="A7992" s="988" t="s">
        <v>5717</v>
      </c>
      <c r="B7992" s="988">
        <v>2.0250514E7</v>
      </c>
      <c r="C7992" s="988" t="s">
        <v>164</v>
      </c>
      <c r="D7992" s="988">
        <v>1.0</v>
      </c>
      <c r="E7992" s="988">
        <v>1.0</v>
      </c>
    </row>
    <row r="7993">
      <c r="A7993" s="988" t="s">
        <v>5717</v>
      </c>
      <c r="B7993" s="988">
        <v>2.0250514E7</v>
      </c>
      <c r="C7993" s="988" t="s">
        <v>5185</v>
      </c>
      <c r="D7993" s="988">
        <v>1.0</v>
      </c>
      <c r="E7993" s="988">
        <v>1.0</v>
      </c>
    </row>
    <row r="7994">
      <c r="A7994" s="988" t="s">
        <v>5717</v>
      </c>
      <c r="B7994" s="988">
        <v>2.0250517E7</v>
      </c>
      <c r="C7994" s="988" t="s">
        <v>5286</v>
      </c>
      <c r="D7994" s="988">
        <v>1.0</v>
      </c>
      <c r="E7994" s="988">
        <v>2.0</v>
      </c>
    </row>
    <row r="7995">
      <c r="A7995" s="988" t="s">
        <v>5717</v>
      </c>
      <c r="B7995" s="988">
        <v>2.0250518E7</v>
      </c>
      <c r="C7995" s="988" t="s">
        <v>5286</v>
      </c>
      <c r="D7995" s="988">
        <v>1.0</v>
      </c>
      <c r="E7995" s="988">
        <v>3.0</v>
      </c>
    </row>
    <row r="7996">
      <c r="A7996" s="988" t="s">
        <v>5717</v>
      </c>
      <c r="B7996" s="988">
        <v>2.0250519E7</v>
      </c>
      <c r="C7996" s="988" t="s">
        <v>5286</v>
      </c>
      <c r="D7996" s="988">
        <v>1.0</v>
      </c>
      <c r="E7996" s="988">
        <v>8.0</v>
      </c>
    </row>
    <row r="7997">
      <c r="A7997" s="988" t="s">
        <v>5717</v>
      </c>
      <c r="B7997" s="988">
        <v>2.025052E7</v>
      </c>
      <c r="C7997" s="988" t="s">
        <v>164</v>
      </c>
      <c r="D7997" s="988">
        <v>1.0</v>
      </c>
      <c r="E7997" s="988">
        <v>2.0</v>
      </c>
    </row>
    <row r="7998">
      <c r="A7998" s="988" t="s">
        <v>5717</v>
      </c>
      <c r="B7998" s="988">
        <v>2.0250522E7</v>
      </c>
      <c r="C7998" s="988" t="s">
        <v>5194</v>
      </c>
      <c r="D7998" s="988">
        <v>1.0</v>
      </c>
      <c r="E7998" s="988">
        <v>1.0</v>
      </c>
    </row>
    <row r="7999">
      <c r="A7999" s="988" t="s">
        <v>5717</v>
      </c>
      <c r="B7999" s="988">
        <v>2.0250524E7</v>
      </c>
      <c r="C7999" s="988" t="s">
        <v>5286</v>
      </c>
      <c r="D7999" s="988">
        <v>1.0</v>
      </c>
      <c r="E7999" s="988">
        <v>6.0</v>
      </c>
    </row>
    <row r="8000">
      <c r="A8000" s="988" t="s">
        <v>5717</v>
      </c>
      <c r="B8000" s="988">
        <v>2.0250526E7</v>
      </c>
      <c r="C8000" s="988" t="s">
        <v>5286</v>
      </c>
      <c r="D8000" s="988">
        <v>1.0</v>
      </c>
      <c r="E8000" s="988">
        <v>4.0</v>
      </c>
    </row>
    <row r="8001">
      <c r="A8001" s="988" t="s">
        <v>5717</v>
      </c>
      <c r="B8001" s="988">
        <v>2.0250526E7</v>
      </c>
      <c r="C8001" s="988" t="s">
        <v>164</v>
      </c>
      <c r="D8001" s="988">
        <v>1.0</v>
      </c>
      <c r="E8001" s="988">
        <v>1.0</v>
      </c>
    </row>
    <row r="8002">
      <c r="A8002" s="988" t="s">
        <v>5717</v>
      </c>
      <c r="B8002" s="988">
        <v>2.0250527E7</v>
      </c>
      <c r="C8002" s="988" t="s">
        <v>164</v>
      </c>
      <c r="D8002" s="988">
        <v>1.0</v>
      </c>
      <c r="E8002" s="988">
        <v>1.0</v>
      </c>
    </row>
    <row r="8003">
      <c r="A8003" s="988" t="s">
        <v>5717</v>
      </c>
      <c r="B8003" s="988">
        <v>2.0250529E7</v>
      </c>
      <c r="C8003" s="988" t="s">
        <v>5286</v>
      </c>
      <c r="D8003" s="988">
        <v>1.0</v>
      </c>
      <c r="E8003" s="988">
        <v>11.0</v>
      </c>
    </row>
    <row r="8004">
      <c r="A8004" s="988" t="s">
        <v>5717</v>
      </c>
      <c r="B8004" s="988">
        <v>2.025053E7</v>
      </c>
      <c r="C8004" s="988" t="s">
        <v>5286</v>
      </c>
      <c r="D8004" s="988">
        <v>1.0</v>
      </c>
      <c r="E8004" s="988">
        <v>3.0</v>
      </c>
    </row>
    <row r="8005">
      <c r="A8005" s="988" t="s">
        <v>5717</v>
      </c>
      <c r="B8005" s="988">
        <v>2.025053E7</v>
      </c>
      <c r="C8005" s="988" t="s">
        <v>5218</v>
      </c>
      <c r="D8005" s="988">
        <v>1.0</v>
      </c>
      <c r="E8005" s="988">
        <v>1.0</v>
      </c>
    </row>
    <row r="8006">
      <c r="A8006" s="988" t="s">
        <v>5717</v>
      </c>
      <c r="B8006" s="988">
        <v>2.0250531E7</v>
      </c>
      <c r="C8006" s="988" t="s">
        <v>5286</v>
      </c>
      <c r="D8006" s="988">
        <v>1.0</v>
      </c>
      <c r="E8006" s="988">
        <v>2.0</v>
      </c>
    </row>
    <row r="8007">
      <c r="A8007" s="988" t="s">
        <v>5717</v>
      </c>
      <c r="B8007" s="988">
        <v>2.0250531E7</v>
      </c>
      <c r="C8007" s="988" t="s">
        <v>5194</v>
      </c>
      <c r="D8007" s="988">
        <v>1.0</v>
      </c>
      <c r="E8007" s="988">
        <v>1.0</v>
      </c>
    </row>
    <row r="8008">
      <c r="A8008" s="988" t="s">
        <v>5717</v>
      </c>
      <c r="B8008" s="988">
        <v>2.0250531E7</v>
      </c>
      <c r="C8008" s="1063" t="s">
        <v>5158</v>
      </c>
      <c r="D8008" s="988">
        <v>1.0</v>
      </c>
      <c r="E8008" s="988">
        <v>1.0</v>
      </c>
    </row>
    <row r="8009">
      <c r="A8009" s="988" t="s">
        <v>5717</v>
      </c>
      <c r="B8009" s="988">
        <v>2.0250603E7</v>
      </c>
      <c r="C8009" s="988" t="s">
        <v>164</v>
      </c>
      <c r="D8009" s="988">
        <v>1.0</v>
      </c>
      <c r="E8009" s="988">
        <v>2.0</v>
      </c>
    </row>
    <row r="8010">
      <c r="A8010" s="988" t="s">
        <v>5717</v>
      </c>
      <c r="B8010" s="988">
        <v>2.0250604E7</v>
      </c>
      <c r="C8010" s="988" t="s">
        <v>5286</v>
      </c>
      <c r="D8010" s="988">
        <v>1.0</v>
      </c>
      <c r="E8010" s="988">
        <v>7.0</v>
      </c>
    </row>
    <row r="8011">
      <c r="A8011" s="988" t="s">
        <v>5717</v>
      </c>
      <c r="B8011" s="988">
        <v>2.0250605E7</v>
      </c>
      <c r="C8011" s="988" t="s">
        <v>5286</v>
      </c>
      <c r="D8011" s="988">
        <v>1.0</v>
      </c>
      <c r="E8011" s="988">
        <v>5.0</v>
      </c>
    </row>
    <row r="8012">
      <c r="A8012" s="988" t="s">
        <v>5717</v>
      </c>
      <c r="B8012" s="988">
        <v>2.0250605E7</v>
      </c>
      <c r="C8012" s="1063" t="s">
        <v>5146</v>
      </c>
      <c r="D8012" s="988">
        <v>1.0</v>
      </c>
      <c r="E8012" s="988">
        <v>1.0</v>
      </c>
    </row>
    <row r="8013">
      <c r="A8013" s="988" t="s">
        <v>5717</v>
      </c>
      <c r="B8013" s="988">
        <v>2.0250606E7</v>
      </c>
      <c r="C8013" s="988" t="s">
        <v>5286</v>
      </c>
      <c r="D8013" s="988">
        <v>1.0</v>
      </c>
      <c r="E8013" s="988">
        <v>2.0</v>
      </c>
    </row>
    <row r="8014">
      <c r="A8014" s="988" t="s">
        <v>5717</v>
      </c>
      <c r="B8014" s="988">
        <v>2.0250606E7</v>
      </c>
      <c r="C8014" s="1063" t="s">
        <v>5166</v>
      </c>
      <c r="D8014" s="988">
        <v>1.0</v>
      </c>
      <c r="E8014" s="988">
        <v>1.0</v>
      </c>
    </row>
    <row r="8015">
      <c r="A8015" s="988" t="s">
        <v>5717</v>
      </c>
      <c r="B8015" s="988">
        <v>2.0250606E7</v>
      </c>
      <c r="C8015" s="1063" t="s">
        <v>5182</v>
      </c>
      <c r="D8015" s="988">
        <v>1.0</v>
      </c>
      <c r="E8015" s="988">
        <v>1.0</v>
      </c>
    </row>
    <row r="8016">
      <c r="A8016" s="988" t="s">
        <v>5717</v>
      </c>
      <c r="B8016" s="988">
        <v>2.0250607E7</v>
      </c>
      <c r="C8016" s="988" t="s">
        <v>5286</v>
      </c>
      <c r="D8016" s="988">
        <v>1.0</v>
      </c>
      <c r="E8016" s="988">
        <v>4.0</v>
      </c>
    </row>
    <row r="8017">
      <c r="A8017" s="988" t="s">
        <v>5717</v>
      </c>
      <c r="B8017" s="988">
        <v>2.0250608E7</v>
      </c>
      <c r="C8017" s="988" t="s">
        <v>5286</v>
      </c>
      <c r="D8017" s="988">
        <v>1.0</v>
      </c>
      <c r="E8017" s="988">
        <v>3.0</v>
      </c>
    </row>
    <row r="8018">
      <c r="A8018" s="988" t="s">
        <v>5717</v>
      </c>
      <c r="B8018" s="988">
        <v>2.0250609E7</v>
      </c>
      <c r="C8018" s="988" t="s">
        <v>5286</v>
      </c>
      <c r="D8018" s="988">
        <v>1.0</v>
      </c>
      <c r="E8018" s="988">
        <v>6.0</v>
      </c>
    </row>
    <row r="8019">
      <c r="A8019" s="988" t="s">
        <v>5717</v>
      </c>
      <c r="B8019" s="988">
        <v>2.0250611E7</v>
      </c>
      <c r="C8019" s="988" t="s">
        <v>5286</v>
      </c>
      <c r="D8019" s="988">
        <v>1.0</v>
      </c>
      <c r="E8019" s="988">
        <v>6.0</v>
      </c>
    </row>
    <row r="8020">
      <c r="A8020" s="988" t="s">
        <v>5717</v>
      </c>
      <c r="B8020" s="988">
        <v>2.0250611E7</v>
      </c>
      <c r="C8020" s="988" t="s">
        <v>164</v>
      </c>
      <c r="D8020" s="988">
        <v>1.0</v>
      </c>
      <c r="E8020" s="988">
        <v>1.0</v>
      </c>
    </row>
    <row r="8021">
      <c r="A8021" s="988" t="s">
        <v>5717</v>
      </c>
      <c r="B8021" s="988">
        <v>2.0250612E7</v>
      </c>
      <c r="C8021" s="988" t="s">
        <v>5286</v>
      </c>
      <c r="D8021" s="988">
        <v>1.0</v>
      </c>
      <c r="E8021" s="988">
        <v>8.0</v>
      </c>
    </row>
    <row r="8022">
      <c r="A8022" s="988" t="s">
        <v>5717</v>
      </c>
      <c r="B8022" s="988">
        <v>2.0250612E7</v>
      </c>
      <c r="C8022" s="988" t="s">
        <v>164</v>
      </c>
      <c r="D8022" s="988">
        <v>1.0</v>
      </c>
      <c r="E8022" s="988">
        <v>1.0</v>
      </c>
    </row>
    <row r="8023">
      <c r="A8023" s="988" t="s">
        <v>5717</v>
      </c>
      <c r="B8023" s="988">
        <v>2.0250613E7</v>
      </c>
      <c r="C8023" s="988" t="s">
        <v>5286</v>
      </c>
      <c r="D8023" s="988">
        <v>1.0</v>
      </c>
      <c r="E8023" s="988">
        <v>3.0</v>
      </c>
    </row>
    <row r="8024">
      <c r="A8024" s="988" t="s">
        <v>5717</v>
      </c>
      <c r="B8024" s="988">
        <v>2.0250614E7</v>
      </c>
      <c r="C8024" s="988" t="s">
        <v>164</v>
      </c>
      <c r="D8024" s="988">
        <v>1.0</v>
      </c>
      <c r="E8024" s="988">
        <v>1.0</v>
      </c>
    </row>
    <row r="8025">
      <c r="A8025" s="988" t="s">
        <v>5717</v>
      </c>
      <c r="B8025" s="988">
        <v>2.0250615E7</v>
      </c>
      <c r="C8025" s="988" t="s">
        <v>5286</v>
      </c>
      <c r="D8025" s="988">
        <v>1.0</v>
      </c>
      <c r="E8025" s="988">
        <v>3.0</v>
      </c>
    </row>
    <row r="8026">
      <c r="A8026" s="988" t="s">
        <v>5717</v>
      </c>
      <c r="B8026" s="988">
        <v>2.0250616E7</v>
      </c>
      <c r="C8026" s="988" t="s">
        <v>5286</v>
      </c>
      <c r="D8026" s="988">
        <v>1.0</v>
      </c>
      <c r="E8026" s="988">
        <v>2.0</v>
      </c>
    </row>
    <row r="8027">
      <c r="A8027" s="988" t="s">
        <v>5717</v>
      </c>
      <c r="B8027" s="988">
        <v>2.0250618E7</v>
      </c>
      <c r="C8027" s="988" t="s">
        <v>164</v>
      </c>
      <c r="D8027" s="988">
        <v>1.0</v>
      </c>
      <c r="E8027" s="988">
        <v>1.0</v>
      </c>
    </row>
    <row r="8028">
      <c r="A8028" s="988" t="s">
        <v>5717</v>
      </c>
      <c r="B8028" s="988">
        <v>2.0250619E7</v>
      </c>
      <c r="C8028" s="988" t="s">
        <v>164</v>
      </c>
      <c r="D8028" s="988">
        <v>1.0</v>
      </c>
      <c r="E8028" s="988">
        <v>1.0</v>
      </c>
    </row>
    <row r="8029">
      <c r="A8029" s="988" t="s">
        <v>5717</v>
      </c>
      <c r="B8029" s="988">
        <v>2.0250621E7</v>
      </c>
      <c r="C8029" s="988" t="s">
        <v>5286</v>
      </c>
      <c r="D8029" s="988">
        <v>1.0</v>
      </c>
      <c r="E8029" s="988">
        <v>6.0</v>
      </c>
    </row>
    <row r="8030">
      <c r="A8030" s="988" t="s">
        <v>5717</v>
      </c>
      <c r="B8030" s="988">
        <v>2.0250623E7</v>
      </c>
      <c r="C8030" s="1063" t="s">
        <v>5154</v>
      </c>
      <c r="D8030" s="988">
        <v>1.0</v>
      </c>
      <c r="E8030" s="988">
        <v>1.0</v>
      </c>
    </row>
    <row r="8031">
      <c r="A8031" s="988" t="s">
        <v>5717</v>
      </c>
      <c r="B8031" s="988">
        <v>2.0250624E7</v>
      </c>
      <c r="C8031" s="988" t="s">
        <v>5286</v>
      </c>
      <c r="D8031" s="988">
        <v>1.0</v>
      </c>
      <c r="E8031" s="988">
        <v>14.0</v>
      </c>
    </row>
    <row r="8032">
      <c r="A8032" s="988" t="s">
        <v>5717</v>
      </c>
      <c r="B8032" s="988">
        <v>2.0250624E7</v>
      </c>
      <c r="C8032" s="988" t="s">
        <v>164</v>
      </c>
      <c r="D8032" s="988">
        <v>1.0</v>
      </c>
      <c r="E8032" s="988">
        <v>1.0</v>
      </c>
    </row>
    <row r="8033">
      <c r="A8033" s="988" t="s">
        <v>5717</v>
      </c>
      <c r="B8033" s="988">
        <v>2.0250624E7</v>
      </c>
      <c r="C8033" s="988" t="s">
        <v>5218</v>
      </c>
      <c r="D8033" s="988">
        <v>1.0</v>
      </c>
      <c r="E8033" s="988">
        <v>1.0</v>
      </c>
    </row>
    <row r="8034">
      <c r="A8034" s="988" t="s">
        <v>5717</v>
      </c>
      <c r="B8034" s="988">
        <v>2.0250627E7</v>
      </c>
      <c r="C8034" s="988" t="s">
        <v>5286</v>
      </c>
      <c r="D8034" s="988">
        <v>1.0</v>
      </c>
      <c r="E8034" s="988">
        <v>10.0</v>
      </c>
    </row>
    <row r="8035">
      <c r="A8035" s="988" t="s">
        <v>5717</v>
      </c>
      <c r="B8035" s="988">
        <v>2.0250628E7</v>
      </c>
      <c r="C8035" s="988" t="s">
        <v>5286</v>
      </c>
      <c r="D8035" s="988">
        <v>1.0</v>
      </c>
      <c r="E8035" s="988">
        <v>16.0</v>
      </c>
    </row>
    <row r="8036">
      <c r="A8036" s="988" t="s">
        <v>5717</v>
      </c>
      <c r="B8036" s="988">
        <v>2.0250628E7</v>
      </c>
      <c r="C8036" s="988" t="s">
        <v>5218</v>
      </c>
      <c r="D8036" s="988">
        <v>1.0</v>
      </c>
      <c r="E8036" s="988">
        <v>1.0</v>
      </c>
    </row>
    <row r="8037">
      <c r="A8037" s="988" t="s">
        <v>5717</v>
      </c>
      <c r="B8037" s="988">
        <v>2.0250629E7</v>
      </c>
      <c r="C8037" s="988" t="s">
        <v>5286</v>
      </c>
      <c r="D8037" s="988">
        <v>1.0</v>
      </c>
      <c r="E8037" s="988">
        <v>11.0</v>
      </c>
    </row>
    <row r="8038">
      <c r="A8038" s="988" t="s">
        <v>5717</v>
      </c>
      <c r="B8038" s="988">
        <v>2.0250629E7</v>
      </c>
      <c r="C8038" s="988" t="s">
        <v>164</v>
      </c>
      <c r="D8038" s="988">
        <v>1.0</v>
      </c>
      <c r="E8038" s="988">
        <v>1.0</v>
      </c>
    </row>
    <row r="8039">
      <c r="A8039" s="988" t="s">
        <v>5717</v>
      </c>
      <c r="B8039" s="988">
        <v>2.025063E7</v>
      </c>
      <c r="C8039" s="988" t="s">
        <v>5286</v>
      </c>
      <c r="D8039" s="988">
        <v>1.0</v>
      </c>
      <c r="E8039" s="988">
        <v>13.0</v>
      </c>
    </row>
    <row r="8040">
      <c r="A8040" s="988" t="s">
        <v>5717</v>
      </c>
      <c r="B8040" s="988">
        <v>2.0250701E7</v>
      </c>
      <c r="C8040" s="988" t="s">
        <v>5169</v>
      </c>
      <c r="D8040" s="988">
        <v>1.0</v>
      </c>
      <c r="E8040" s="988">
        <v>1.0</v>
      </c>
    </row>
    <row r="8041">
      <c r="A8041" s="988" t="s">
        <v>5717</v>
      </c>
      <c r="B8041" s="988">
        <v>2.0250701E7</v>
      </c>
      <c r="C8041" s="988" t="s">
        <v>164</v>
      </c>
      <c r="D8041" s="988">
        <v>1.0</v>
      </c>
      <c r="E8041" s="988">
        <v>2.0</v>
      </c>
    </row>
    <row r="8042">
      <c r="A8042" s="988" t="s">
        <v>5717</v>
      </c>
      <c r="B8042" s="988">
        <v>2.0250703E7</v>
      </c>
      <c r="C8042" s="988" t="s">
        <v>5286</v>
      </c>
      <c r="D8042" s="988">
        <v>1.0</v>
      </c>
      <c r="E8042" s="988">
        <v>13.0</v>
      </c>
    </row>
    <row r="8043">
      <c r="A8043" s="988" t="s">
        <v>5717</v>
      </c>
      <c r="B8043" s="988">
        <v>2.0250704E7</v>
      </c>
      <c r="C8043" s="988" t="s">
        <v>5286</v>
      </c>
      <c r="D8043" s="988">
        <v>1.0</v>
      </c>
      <c r="E8043" s="988">
        <v>33.0</v>
      </c>
    </row>
    <row r="8044">
      <c r="A8044" s="988" t="s">
        <v>5717</v>
      </c>
      <c r="B8044" s="988">
        <v>2.0250704E7</v>
      </c>
      <c r="C8044" s="988" t="s">
        <v>5194</v>
      </c>
      <c r="D8044" s="988">
        <v>1.0</v>
      </c>
      <c r="E8044" s="988">
        <v>1.0</v>
      </c>
    </row>
    <row r="8045">
      <c r="A8045" s="988" t="s">
        <v>5717</v>
      </c>
      <c r="B8045" s="988">
        <v>2.0250707E7</v>
      </c>
      <c r="C8045" s="988" t="s">
        <v>164</v>
      </c>
      <c r="D8045" s="988">
        <v>1.0</v>
      </c>
      <c r="E8045" s="988">
        <v>2.0</v>
      </c>
    </row>
    <row r="8046">
      <c r="A8046" s="988" t="s">
        <v>5717</v>
      </c>
      <c r="B8046" s="988">
        <v>2.0250709E7</v>
      </c>
      <c r="C8046" s="988" t="s">
        <v>164</v>
      </c>
      <c r="D8046" s="988">
        <v>1.0</v>
      </c>
      <c r="E8046" s="988">
        <v>1.0</v>
      </c>
    </row>
    <row r="8047">
      <c r="A8047" s="988" t="s">
        <v>5717</v>
      </c>
      <c r="B8047" s="988">
        <v>2.0250711E7</v>
      </c>
      <c r="C8047" s="988" t="s">
        <v>164</v>
      </c>
      <c r="D8047" s="988">
        <v>1.0</v>
      </c>
      <c r="E8047" s="988">
        <v>1.0</v>
      </c>
    </row>
    <row r="8048">
      <c r="A8048" s="988" t="s">
        <v>5717</v>
      </c>
      <c r="B8048" s="988">
        <v>2.0250713E7</v>
      </c>
      <c r="C8048" s="988" t="s">
        <v>5286</v>
      </c>
      <c r="D8048" s="988">
        <v>1.0</v>
      </c>
      <c r="E8048" s="988">
        <v>3.0</v>
      </c>
    </row>
    <row r="8049">
      <c r="A8049" s="988" t="s">
        <v>5717</v>
      </c>
      <c r="B8049" s="988">
        <v>2.0250715E7</v>
      </c>
      <c r="C8049" s="988" t="s">
        <v>5169</v>
      </c>
      <c r="D8049" s="988">
        <v>1.0</v>
      </c>
      <c r="E8049" s="988">
        <v>1.0</v>
      </c>
    </row>
    <row r="8050">
      <c r="A8050" s="988" t="s">
        <v>5717</v>
      </c>
      <c r="B8050" s="988">
        <v>2.0250715E7</v>
      </c>
      <c r="C8050" s="988" t="s">
        <v>164</v>
      </c>
      <c r="D8050" s="988">
        <v>1.0</v>
      </c>
      <c r="E8050" s="988">
        <v>1.0</v>
      </c>
    </row>
    <row r="8051">
      <c r="A8051" s="988" t="s">
        <v>5717</v>
      </c>
      <c r="B8051" s="988">
        <v>2.0250716E7</v>
      </c>
      <c r="C8051" s="988" t="s">
        <v>5286</v>
      </c>
      <c r="D8051" s="988">
        <v>1.0</v>
      </c>
      <c r="E8051" s="988">
        <v>3.0</v>
      </c>
    </row>
    <row r="8052">
      <c r="A8052" s="988" t="s">
        <v>5717</v>
      </c>
      <c r="B8052" s="988">
        <v>2.0250717E7</v>
      </c>
      <c r="C8052" s="988" t="s">
        <v>5286</v>
      </c>
      <c r="D8052" s="988">
        <v>1.0</v>
      </c>
      <c r="E8052" s="988">
        <v>3.0</v>
      </c>
    </row>
    <row r="8053">
      <c r="A8053" s="988" t="s">
        <v>5717</v>
      </c>
      <c r="B8053" s="988">
        <v>2.0250719E7</v>
      </c>
      <c r="C8053" s="988" t="s">
        <v>164</v>
      </c>
      <c r="D8053" s="988">
        <v>1.0</v>
      </c>
      <c r="E8053" s="988">
        <v>1.0</v>
      </c>
    </row>
    <row r="8054">
      <c r="A8054" s="988" t="s">
        <v>5717</v>
      </c>
      <c r="B8054" s="988">
        <v>2.025072E7</v>
      </c>
      <c r="C8054" s="988" t="s">
        <v>5286</v>
      </c>
      <c r="D8054" s="988">
        <v>1.0</v>
      </c>
      <c r="E8054" s="988">
        <v>1.0</v>
      </c>
    </row>
    <row r="8055">
      <c r="A8055" s="988" t="s">
        <v>5717</v>
      </c>
      <c r="B8055" s="988">
        <v>2.0250722E7</v>
      </c>
      <c r="C8055" s="988" t="s">
        <v>5185</v>
      </c>
      <c r="D8055" s="988">
        <v>1.0</v>
      </c>
      <c r="E8055" s="988">
        <v>1.0</v>
      </c>
    </row>
    <row r="8056">
      <c r="A8056" s="988" t="s">
        <v>5717</v>
      </c>
      <c r="B8056" s="988">
        <v>2.0250723E7</v>
      </c>
      <c r="C8056" s="988" t="s">
        <v>5286</v>
      </c>
      <c r="D8056" s="988">
        <v>1.0</v>
      </c>
      <c r="E8056" s="988">
        <v>12.0</v>
      </c>
    </row>
    <row r="8057">
      <c r="A8057" s="988" t="s">
        <v>5717</v>
      </c>
      <c r="B8057" s="988">
        <v>2.0250723E7</v>
      </c>
      <c r="C8057" s="1063" t="s">
        <v>5146</v>
      </c>
      <c r="D8057" s="988">
        <v>1.0</v>
      </c>
      <c r="E8057" s="988">
        <v>1.0</v>
      </c>
    </row>
    <row r="8058">
      <c r="A8058" s="988" t="s">
        <v>5717</v>
      </c>
      <c r="B8058" s="988">
        <v>2.0250724E7</v>
      </c>
      <c r="C8058" s="988" t="s">
        <v>164</v>
      </c>
      <c r="D8058" s="988">
        <v>1.0</v>
      </c>
      <c r="E8058" s="988">
        <v>1.0</v>
      </c>
    </row>
    <row r="8059">
      <c r="A8059" s="988" t="s">
        <v>5717</v>
      </c>
      <c r="B8059" s="988">
        <v>2.0250725E7</v>
      </c>
      <c r="C8059" s="988" t="s">
        <v>5286</v>
      </c>
      <c r="D8059" s="988">
        <v>1.0</v>
      </c>
      <c r="E8059" s="988">
        <v>3.0</v>
      </c>
    </row>
    <row r="8060">
      <c r="A8060" s="988" t="s">
        <v>5717</v>
      </c>
      <c r="B8060" s="988">
        <v>2.0250726E7</v>
      </c>
      <c r="C8060" s="988" t="s">
        <v>5286</v>
      </c>
      <c r="D8060" s="988">
        <v>1.0</v>
      </c>
      <c r="E8060" s="988">
        <v>2.0</v>
      </c>
    </row>
    <row r="8061">
      <c r="A8061" s="988" t="s">
        <v>5717</v>
      </c>
      <c r="B8061" s="988">
        <v>2.0250729E7</v>
      </c>
      <c r="C8061" s="988" t="s">
        <v>5286</v>
      </c>
      <c r="D8061" s="988">
        <v>1.0</v>
      </c>
      <c r="E8061" s="988">
        <v>3.0</v>
      </c>
    </row>
    <row r="8062">
      <c r="A8062" s="988" t="s">
        <v>5717</v>
      </c>
      <c r="B8062" s="988">
        <v>2.025073E7</v>
      </c>
      <c r="C8062" s="988" t="s">
        <v>5194</v>
      </c>
      <c r="D8062" s="988">
        <v>1.0</v>
      </c>
      <c r="E8062" s="988">
        <v>1.0</v>
      </c>
    </row>
    <row r="8063">
      <c r="A8063" s="988" t="s">
        <v>5717</v>
      </c>
      <c r="B8063" s="988">
        <v>2.0250731E7</v>
      </c>
      <c r="C8063" s="988" t="s">
        <v>5286</v>
      </c>
      <c r="D8063" s="988">
        <v>1.0</v>
      </c>
      <c r="E8063" s="988">
        <v>4.0</v>
      </c>
    </row>
    <row r="8064">
      <c r="A8064" s="988" t="s">
        <v>5717</v>
      </c>
      <c r="B8064" s="988">
        <v>2.0250801E7</v>
      </c>
      <c r="C8064" s="988" t="s">
        <v>5286</v>
      </c>
      <c r="D8064" s="988">
        <v>1.0</v>
      </c>
      <c r="E8064" s="988">
        <v>1.0</v>
      </c>
    </row>
    <row r="8065">
      <c r="A8065" s="988" t="s">
        <v>5717</v>
      </c>
      <c r="B8065" s="988">
        <v>2.0250804E7</v>
      </c>
      <c r="C8065" s="988" t="s">
        <v>5286</v>
      </c>
      <c r="D8065" s="988">
        <v>1.0</v>
      </c>
      <c r="E8065" s="988">
        <v>4.0</v>
      </c>
    </row>
    <row r="8066">
      <c r="A8066" s="988" t="s">
        <v>5717</v>
      </c>
      <c r="B8066" s="988">
        <v>2.0250805E7</v>
      </c>
      <c r="C8066" s="1063" t="s">
        <v>5137</v>
      </c>
      <c r="D8066" s="988">
        <v>1.0</v>
      </c>
      <c r="E8066" s="988">
        <v>1.0</v>
      </c>
    </row>
    <row r="8067">
      <c r="A8067" s="988" t="s">
        <v>5717</v>
      </c>
      <c r="B8067" s="988">
        <v>2.0250805E7</v>
      </c>
      <c r="C8067" s="988" t="s">
        <v>5218</v>
      </c>
      <c r="D8067" s="988">
        <v>1.0</v>
      </c>
      <c r="E8067" s="988">
        <v>1.0</v>
      </c>
    </row>
    <row r="8068">
      <c r="A8068" s="988" t="s">
        <v>5717</v>
      </c>
      <c r="B8068" s="988">
        <v>2.0250806E7</v>
      </c>
      <c r="C8068" s="1063" t="s">
        <v>5146</v>
      </c>
      <c r="D8068" s="988">
        <v>1.0</v>
      </c>
      <c r="E8068" s="988">
        <v>1.0</v>
      </c>
    </row>
    <row r="8069">
      <c r="A8069" s="988" t="s">
        <v>5717</v>
      </c>
      <c r="B8069" s="988">
        <v>2.0250813E7</v>
      </c>
      <c r="C8069" s="1063" t="s">
        <v>5146</v>
      </c>
      <c r="D8069" s="988">
        <v>1.0</v>
      </c>
      <c r="E8069" s="988">
        <v>1.0</v>
      </c>
    </row>
    <row r="8070">
      <c r="A8070" s="988" t="s">
        <v>5717</v>
      </c>
      <c r="B8070" s="988">
        <v>2.0250817E7</v>
      </c>
      <c r="C8070" s="988" t="s">
        <v>5286</v>
      </c>
      <c r="D8070" s="988">
        <v>1.0</v>
      </c>
      <c r="E8070" s="988">
        <v>4.0</v>
      </c>
    </row>
    <row r="8071">
      <c r="A8071" s="988" t="s">
        <v>5717</v>
      </c>
      <c r="B8071" s="988">
        <v>2.0250818E7</v>
      </c>
      <c r="C8071" s="988" t="s">
        <v>5286</v>
      </c>
      <c r="D8071" s="988">
        <v>1.0</v>
      </c>
      <c r="E8071" s="988">
        <v>7.0</v>
      </c>
    </row>
    <row r="8072">
      <c r="A8072" s="988" t="s">
        <v>5717</v>
      </c>
      <c r="B8072" s="988">
        <v>2.0250818E7</v>
      </c>
      <c r="C8072" s="1063" t="s">
        <v>5178</v>
      </c>
      <c r="D8072" s="988">
        <v>1.0</v>
      </c>
      <c r="E8072" s="988">
        <v>1.0</v>
      </c>
    </row>
    <row r="8073">
      <c r="A8073" s="988" t="s">
        <v>5717</v>
      </c>
      <c r="B8073" s="988">
        <v>2.0250819E7</v>
      </c>
      <c r="C8073" s="988" t="s">
        <v>5194</v>
      </c>
      <c r="D8073" s="988">
        <v>1.0</v>
      </c>
      <c r="E8073" s="988">
        <v>1.0</v>
      </c>
    </row>
    <row r="8074">
      <c r="A8074" s="988" t="s">
        <v>5717</v>
      </c>
      <c r="B8074" s="988">
        <v>2.0250819E7</v>
      </c>
      <c r="C8074" s="988" t="s">
        <v>164</v>
      </c>
      <c r="D8074" s="988">
        <v>1.0</v>
      </c>
      <c r="E8074" s="988">
        <v>1.0</v>
      </c>
    </row>
    <row r="8075">
      <c r="A8075" s="988" t="s">
        <v>5717</v>
      </c>
      <c r="B8075" s="988">
        <v>2.025082E7</v>
      </c>
      <c r="C8075" s="1063" t="s">
        <v>5178</v>
      </c>
      <c r="D8075" s="988">
        <v>1.0</v>
      </c>
      <c r="E8075" s="988">
        <v>1.0</v>
      </c>
    </row>
    <row r="8076">
      <c r="A8076" s="988" t="s">
        <v>5717</v>
      </c>
      <c r="B8076" s="988">
        <v>2.0250821E7</v>
      </c>
      <c r="C8076" s="988" t="s">
        <v>5286</v>
      </c>
      <c r="D8076" s="988">
        <v>1.0</v>
      </c>
      <c r="E8076" s="988">
        <v>5.0</v>
      </c>
    </row>
    <row r="8077">
      <c r="A8077" s="988" t="s">
        <v>5717</v>
      </c>
      <c r="B8077" s="988">
        <v>2.0250821E7</v>
      </c>
      <c r="C8077" s="988" t="s">
        <v>164</v>
      </c>
      <c r="D8077" s="988">
        <v>1.0</v>
      </c>
      <c r="E8077" s="988">
        <v>1.0</v>
      </c>
    </row>
    <row r="8078">
      <c r="A8078" s="988" t="s">
        <v>5717</v>
      </c>
      <c r="B8078" s="988">
        <v>2.0250823E7</v>
      </c>
      <c r="C8078" s="988" t="s">
        <v>164</v>
      </c>
      <c r="D8078" s="988">
        <v>1.0</v>
      </c>
      <c r="E8078" s="988">
        <v>1.0</v>
      </c>
    </row>
    <row r="8079">
      <c r="A8079" s="988" t="s">
        <v>5717</v>
      </c>
      <c r="B8079" s="988">
        <v>2.0250823E7</v>
      </c>
      <c r="C8079" s="1063" t="s">
        <v>5182</v>
      </c>
      <c r="D8079" s="988">
        <v>1.0</v>
      </c>
      <c r="E8079" s="988">
        <v>1.0</v>
      </c>
    </row>
    <row r="8080">
      <c r="A8080" s="988" t="s">
        <v>5717</v>
      </c>
      <c r="B8080" s="988">
        <v>2.0250823E7</v>
      </c>
      <c r="C8080" s="988" t="s">
        <v>5218</v>
      </c>
      <c r="D8080" s="988">
        <v>1.0</v>
      </c>
      <c r="E8080" s="988">
        <v>2.0</v>
      </c>
    </row>
    <row r="8081">
      <c r="A8081" s="988" t="s">
        <v>5717</v>
      </c>
      <c r="B8081" s="988">
        <v>2.0250824E7</v>
      </c>
      <c r="C8081" s="988" t="s">
        <v>5286</v>
      </c>
      <c r="D8081" s="988">
        <v>1.0</v>
      </c>
      <c r="E8081" s="988">
        <v>8.0</v>
      </c>
    </row>
    <row r="8082">
      <c r="A8082" s="988" t="s">
        <v>5717</v>
      </c>
      <c r="B8082" s="988">
        <v>2.0250825E7</v>
      </c>
      <c r="C8082" s="988" t="s">
        <v>5286</v>
      </c>
      <c r="D8082" s="988">
        <v>1.0</v>
      </c>
      <c r="E8082" s="988">
        <v>7.0</v>
      </c>
    </row>
    <row r="8083">
      <c r="A8083" s="988" t="s">
        <v>5717</v>
      </c>
      <c r="B8083" s="988">
        <v>2.0250826E7</v>
      </c>
      <c r="C8083" s="988" t="s">
        <v>5218</v>
      </c>
      <c r="D8083" s="988">
        <v>1.0</v>
      </c>
      <c r="E8083" s="988">
        <v>1.0</v>
      </c>
    </row>
    <row r="8084">
      <c r="A8084" s="988" t="s">
        <v>5717</v>
      </c>
      <c r="B8084" s="988">
        <v>2.0250827E7</v>
      </c>
      <c r="C8084" s="988" t="s">
        <v>164</v>
      </c>
      <c r="D8084" s="988">
        <v>1.0</v>
      </c>
      <c r="E8084" s="988">
        <v>1.0</v>
      </c>
    </row>
    <row r="8085">
      <c r="A8085" s="988" t="s">
        <v>5717</v>
      </c>
      <c r="B8085" s="988">
        <v>2.0250829E7</v>
      </c>
      <c r="C8085" s="988" t="s">
        <v>164</v>
      </c>
      <c r="D8085" s="988">
        <v>1.0</v>
      </c>
      <c r="E8085" s="988">
        <v>1.0</v>
      </c>
    </row>
    <row r="8086">
      <c r="A8086" s="988" t="s">
        <v>5717</v>
      </c>
      <c r="B8086" s="988">
        <v>2.025083E7</v>
      </c>
      <c r="C8086" s="988" t="s">
        <v>5286</v>
      </c>
      <c r="D8086" s="988">
        <v>1.0</v>
      </c>
      <c r="E8086" s="988">
        <v>2.0</v>
      </c>
    </row>
    <row r="8087">
      <c r="A8087" s="988" t="s">
        <v>5717</v>
      </c>
      <c r="B8087" s="988">
        <v>2.0250831E7</v>
      </c>
      <c r="C8087" s="988" t="s">
        <v>5286</v>
      </c>
      <c r="D8087" s="988">
        <v>1.0</v>
      </c>
      <c r="E8087" s="988">
        <v>3.0</v>
      </c>
    </row>
    <row r="8088">
      <c r="A8088" s="988" t="s">
        <v>5717</v>
      </c>
      <c r="B8088" s="988">
        <v>2.0250901E7</v>
      </c>
      <c r="C8088" s="988" t="s">
        <v>5286</v>
      </c>
      <c r="D8088" s="988">
        <v>1.0</v>
      </c>
      <c r="E8088" s="988">
        <v>5.0</v>
      </c>
    </row>
    <row r="8089">
      <c r="A8089" s="988" t="s">
        <v>5717</v>
      </c>
      <c r="B8089" s="988">
        <v>2.0250901E7</v>
      </c>
      <c r="C8089" s="1063" t="s">
        <v>5314</v>
      </c>
      <c r="D8089" s="988">
        <v>1.0</v>
      </c>
      <c r="E8089" s="988">
        <v>1.0</v>
      </c>
    </row>
    <row r="8090">
      <c r="A8090" s="988" t="s">
        <v>5717</v>
      </c>
      <c r="B8090" s="988">
        <v>2.0250903E7</v>
      </c>
      <c r="C8090" s="988" t="s">
        <v>5286</v>
      </c>
      <c r="D8090" s="988">
        <v>1.0</v>
      </c>
      <c r="E8090" s="988">
        <v>8.0</v>
      </c>
    </row>
    <row r="8091">
      <c r="A8091" s="988" t="s">
        <v>5717</v>
      </c>
      <c r="B8091" s="988">
        <v>2.0250904E7</v>
      </c>
      <c r="C8091" s="988" t="s">
        <v>5286</v>
      </c>
      <c r="D8091" s="988">
        <v>1.0</v>
      </c>
      <c r="E8091" s="988">
        <v>5.0</v>
      </c>
    </row>
    <row r="8092">
      <c r="A8092" s="988" t="s">
        <v>5717</v>
      </c>
      <c r="B8092" s="988">
        <v>2.0250906E7</v>
      </c>
      <c r="C8092" s="988" t="s">
        <v>5286</v>
      </c>
      <c r="D8092" s="988">
        <v>1.0</v>
      </c>
      <c r="E8092" s="988">
        <v>2.0</v>
      </c>
    </row>
    <row r="8093">
      <c r="A8093" s="988" t="s">
        <v>5717</v>
      </c>
      <c r="B8093" s="988">
        <v>2.0250907E7</v>
      </c>
      <c r="C8093" s="988" t="s">
        <v>164</v>
      </c>
      <c r="D8093" s="988">
        <v>1.0</v>
      </c>
      <c r="E8093" s="988">
        <v>1.0</v>
      </c>
    </row>
    <row r="8094">
      <c r="A8094" s="988" t="s">
        <v>5717</v>
      </c>
      <c r="B8094" s="988">
        <v>2.0250908E7</v>
      </c>
      <c r="C8094" s="988" t="s">
        <v>164</v>
      </c>
      <c r="D8094" s="988">
        <v>1.0</v>
      </c>
      <c r="E8094" s="988">
        <v>1.0</v>
      </c>
    </row>
    <row r="8095">
      <c r="A8095" s="988" t="s">
        <v>5717</v>
      </c>
      <c r="B8095" s="988">
        <v>2.0250909E7</v>
      </c>
      <c r="C8095" s="988" t="s">
        <v>5286</v>
      </c>
      <c r="D8095" s="988">
        <v>1.0</v>
      </c>
      <c r="E8095" s="988">
        <v>6.0</v>
      </c>
    </row>
    <row r="8096">
      <c r="A8096" s="988" t="s">
        <v>5717</v>
      </c>
      <c r="B8096" s="988">
        <v>2.0250909E7</v>
      </c>
      <c r="C8096" s="988" t="s">
        <v>164</v>
      </c>
      <c r="D8096" s="988">
        <v>1.0</v>
      </c>
      <c r="E8096" s="988">
        <v>1.0</v>
      </c>
    </row>
    <row r="8097">
      <c r="A8097" s="988" t="s">
        <v>5717</v>
      </c>
      <c r="B8097" s="988">
        <v>2.0250909E7</v>
      </c>
      <c r="C8097" s="1063" t="s">
        <v>5178</v>
      </c>
      <c r="D8097" s="988">
        <v>1.0</v>
      </c>
      <c r="E8097" s="988">
        <v>1.0</v>
      </c>
    </row>
    <row r="8098">
      <c r="A8098" s="988" t="s">
        <v>5718</v>
      </c>
      <c r="B8098" s="988">
        <v>2.0250224E7</v>
      </c>
      <c r="C8098" s="988" t="s">
        <v>5286</v>
      </c>
      <c r="D8098" s="988">
        <v>1.0</v>
      </c>
      <c r="E8098" s="988">
        <v>7.0</v>
      </c>
    </row>
    <row r="8099">
      <c r="A8099" s="988" t="s">
        <v>5718</v>
      </c>
      <c r="B8099" s="988">
        <v>2.0250225E7</v>
      </c>
      <c r="C8099" s="988" t="s">
        <v>5286</v>
      </c>
      <c r="D8099" s="988">
        <v>1.0</v>
      </c>
      <c r="E8099" s="988">
        <v>9.0</v>
      </c>
    </row>
    <row r="8100">
      <c r="A8100" s="988" t="s">
        <v>5718</v>
      </c>
      <c r="B8100" s="988">
        <v>2.0250226E7</v>
      </c>
      <c r="C8100" s="988" t="s">
        <v>164</v>
      </c>
      <c r="D8100" s="988">
        <v>1.0</v>
      </c>
      <c r="E8100" s="988">
        <v>1.0</v>
      </c>
    </row>
    <row r="8101">
      <c r="A8101" s="988" t="s">
        <v>5718</v>
      </c>
      <c r="B8101" s="988">
        <v>2.0250226E7</v>
      </c>
      <c r="C8101" s="1063" t="s">
        <v>5166</v>
      </c>
      <c r="D8101" s="988">
        <v>1.0</v>
      </c>
      <c r="E8101" s="988">
        <v>1.0</v>
      </c>
    </row>
    <row r="8102">
      <c r="A8102" s="988" t="s">
        <v>5718</v>
      </c>
      <c r="B8102" s="988">
        <v>2.0250226E7</v>
      </c>
      <c r="C8102" s="1063" t="s">
        <v>5210</v>
      </c>
      <c r="D8102" s="988">
        <v>1.0</v>
      </c>
      <c r="E8102" s="988">
        <v>1.0</v>
      </c>
    </row>
    <row r="8103">
      <c r="A8103" s="988" t="s">
        <v>5718</v>
      </c>
      <c r="B8103" s="988">
        <v>2.0250226E7</v>
      </c>
      <c r="C8103" s="988" t="s">
        <v>5218</v>
      </c>
      <c r="D8103" s="988">
        <v>1.0</v>
      </c>
      <c r="E8103" s="988">
        <v>1.0</v>
      </c>
    </row>
    <row r="8104">
      <c r="A8104" s="988" t="s">
        <v>5718</v>
      </c>
      <c r="B8104" s="988">
        <v>2.0250226E7</v>
      </c>
      <c r="C8104" s="1063" t="s">
        <v>5178</v>
      </c>
      <c r="D8104" s="988">
        <v>1.0</v>
      </c>
      <c r="E8104" s="988">
        <v>1.0</v>
      </c>
    </row>
    <row r="8105">
      <c r="A8105" s="988" t="s">
        <v>5718</v>
      </c>
      <c r="B8105" s="988">
        <v>2.0250228E7</v>
      </c>
      <c r="C8105" s="988" t="s">
        <v>5286</v>
      </c>
      <c r="D8105" s="988">
        <v>1.0</v>
      </c>
      <c r="E8105" s="988">
        <v>3.0</v>
      </c>
    </row>
    <row r="8106">
      <c r="A8106" s="988" t="s">
        <v>5718</v>
      </c>
      <c r="B8106" s="988">
        <v>2.0250228E7</v>
      </c>
      <c r="C8106" s="988" t="s">
        <v>5218</v>
      </c>
      <c r="D8106" s="988">
        <v>1.0</v>
      </c>
      <c r="E8106" s="988">
        <v>1.0</v>
      </c>
    </row>
    <row r="8107">
      <c r="A8107" s="988" t="s">
        <v>5718</v>
      </c>
      <c r="B8107" s="988">
        <v>2.0250303E7</v>
      </c>
      <c r="C8107" s="988" t="s">
        <v>164</v>
      </c>
      <c r="D8107" s="988">
        <v>1.0</v>
      </c>
      <c r="E8107" s="988">
        <v>1.0</v>
      </c>
    </row>
    <row r="8108">
      <c r="A8108" s="988" t="s">
        <v>5718</v>
      </c>
      <c r="B8108" s="988">
        <v>2.0250304E7</v>
      </c>
      <c r="C8108" s="1063" t="s">
        <v>5146</v>
      </c>
      <c r="D8108" s="988">
        <v>1.0</v>
      </c>
      <c r="E8108" s="988">
        <v>1.0</v>
      </c>
    </row>
    <row r="8109">
      <c r="A8109" s="988" t="s">
        <v>5718</v>
      </c>
      <c r="B8109" s="988">
        <v>2.0250305E7</v>
      </c>
      <c r="C8109" s="988" t="s">
        <v>164</v>
      </c>
      <c r="D8109" s="988">
        <v>1.0</v>
      </c>
      <c r="E8109" s="988">
        <v>1.0</v>
      </c>
    </row>
    <row r="8110">
      <c r="A8110" s="988" t="s">
        <v>5718</v>
      </c>
      <c r="B8110" s="988">
        <v>2.0250305E7</v>
      </c>
      <c r="C8110" s="1063" t="s">
        <v>5146</v>
      </c>
      <c r="D8110" s="988">
        <v>1.0</v>
      </c>
      <c r="E8110" s="988">
        <v>1.0</v>
      </c>
    </row>
    <row r="8111">
      <c r="A8111" s="988" t="s">
        <v>5718</v>
      </c>
      <c r="B8111" s="988">
        <v>2.0250308E7</v>
      </c>
      <c r="C8111" s="988" t="s">
        <v>5286</v>
      </c>
      <c r="D8111" s="988">
        <v>1.0</v>
      </c>
      <c r="E8111" s="988">
        <v>2.0</v>
      </c>
    </row>
    <row r="8112">
      <c r="A8112" s="988" t="s">
        <v>5718</v>
      </c>
      <c r="B8112" s="988">
        <v>2.0250309E7</v>
      </c>
      <c r="C8112" s="988" t="s">
        <v>5286</v>
      </c>
      <c r="D8112" s="988">
        <v>1.0</v>
      </c>
      <c r="E8112" s="988">
        <v>2.0</v>
      </c>
    </row>
    <row r="8113">
      <c r="A8113" s="988" t="s">
        <v>5718</v>
      </c>
      <c r="B8113" s="988">
        <v>2.025031E7</v>
      </c>
      <c r="C8113" s="988" t="s">
        <v>5286</v>
      </c>
      <c r="D8113" s="988">
        <v>1.0</v>
      </c>
      <c r="E8113" s="988">
        <v>8.0</v>
      </c>
    </row>
    <row r="8114">
      <c r="A8114" s="988" t="s">
        <v>5718</v>
      </c>
      <c r="B8114" s="988">
        <v>2.0250311E7</v>
      </c>
      <c r="C8114" s="988" t="s">
        <v>5286</v>
      </c>
      <c r="D8114" s="988">
        <v>1.0</v>
      </c>
      <c r="E8114" s="988">
        <v>11.0</v>
      </c>
    </row>
    <row r="8115">
      <c r="A8115" s="988" t="s">
        <v>5718</v>
      </c>
      <c r="B8115" s="988">
        <v>2.0250312E7</v>
      </c>
      <c r="C8115" s="988" t="s">
        <v>5286</v>
      </c>
      <c r="D8115" s="988">
        <v>1.0</v>
      </c>
      <c r="E8115" s="988">
        <v>5.0</v>
      </c>
    </row>
    <row r="8116">
      <c r="A8116" s="988" t="s">
        <v>5718</v>
      </c>
      <c r="B8116" s="988">
        <v>2.0250314E7</v>
      </c>
      <c r="C8116" s="1063" t="s">
        <v>5178</v>
      </c>
      <c r="D8116" s="988">
        <v>1.0</v>
      </c>
      <c r="E8116" s="988">
        <v>1.0</v>
      </c>
    </row>
    <row r="8117">
      <c r="A8117" s="988" t="s">
        <v>5718</v>
      </c>
      <c r="B8117" s="988">
        <v>2.0250316E7</v>
      </c>
      <c r="C8117" s="988" t="s">
        <v>5286</v>
      </c>
      <c r="D8117" s="988">
        <v>1.0</v>
      </c>
      <c r="E8117" s="988">
        <v>4.0</v>
      </c>
    </row>
    <row r="8118">
      <c r="A8118" s="988" t="s">
        <v>5718</v>
      </c>
      <c r="B8118" s="988">
        <v>2.0250317E7</v>
      </c>
      <c r="C8118" s="988" t="s">
        <v>5286</v>
      </c>
      <c r="D8118" s="988">
        <v>1.0</v>
      </c>
      <c r="E8118" s="988">
        <v>5.0</v>
      </c>
    </row>
    <row r="8119">
      <c r="A8119" s="988" t="s">
        <v>5718</v>
      </c>
      <c r="B8119" s="988">
        <v>2.0250319E7</v>
      </c>
      <c r="C8119" s="988" t="s">
        <v>5286</v>
      </c>
      <c r="D8119" s="988">
        <v>1.0</v>
      </c>
      <c r="E8119" s="988">
        <v>12.0</v>
      </c>
    </row>
    <row r="8120">
      <c r="A8120" s="988" t="s">
        <v>5718</v>
      </c>
      <c r="B8120" s="988">
        <v>2.0250319E7</v>
      </c>
      <c r="C8120" s="1063" t="s">
        <v>5178</v>
      </c>
      <c r="D8120" s="988">
        <v>1.0</v>
      </c>
      <c r="E8120" s="988">
        <v>1.0</v>
      </c>
    </row>
    <row r="8121">
      <c r="A8121" s="988" t="s">
        <v>5718</v>
      </c>
      <c r="B8121" s="988">
        <v>2.0250321E7</v>
      </c>
      <c r="C8121" s="988" t="s">
        <v>5286</v>
      </c>
      <c r="D8121" s="988">
        <v>1.0</v>
      </c>
      <c r="E8121" s="988">
        <v>7.0</v>
      </c>
    </row>
    <row r="8122">
      <c r="A8122" s="988" t="s">
        <v>5718</v>
      </c>
      <c r="B8122" s="988">
        <v>2.0250321E7</v>
      </c>
      <c r="C8122" s="988" t="s">
        <v>164</v>
      </c>
      <c r="D8122" s="988">
        <v>1.0</v>
      </c>
      <c r="E8122" s="988">
        <v>1.0</v>
      </c>
    </row>
    <row r="8123">
      <c r="A8123" s="988" t="s">
        <v>5718</v>
      </c>
      <c r="B8123" s="988">
        <v>2.0250322E7</v>
      </c>
      <c r="C8123" s="988" t="s">
        <v>5286</v>
      </c>
      <c r="D8123" s="988">
        <v>1.0</v>
      </c>
      <c r="E8123" s="988">
        <v>2.0</v>
      </c>
    </row>
    <row r="8124">
      <c r="A8124" s="988" t="s">
        <v>5718</v>
      </c>
      <c r="B8124" s="988">
        <v>2.0250323E7</v>
      </c>
      <c r="C8124" s="988" t="s">
        <v>5286</v>
      </c>
      <c r="D8124" s="988">
        <v>1.0</v>
      </c>
      <c r="E8124" s="988">
        <v>3.0</v>
      </c>
    </row>
    <row r="8125">
      <c r="A8125" s="988" t="s">
        <v>5718</v>
      </c>
      <c r="B8125" s="988">
        <v>2.0250325E7</v>
      </c>
      <c r="C8125" s="988" t="s">
        <v>5286</v>
      </c>
      <c r="D8125" s="988">
        <v>1.0</v>
      </c>
      <c r="E8125" s="988">
        <v>8.0</v>
      </c>
    </row>
    <row r="8126">
      <c r="A8126" s="988" t="s">
        <v>5718</v>
      </c>
      <c r="B8126" s="988">
        <v>2.0250325E7</v>
      </c>
      <c r="C8126" s="1063" t="s">
        <v>5166</v>
      </c>
      <c r="D8126" s="988">
        <v>1.0</v>
      </c>
      <c r="E8126" s="988">
        <v>1.0</v>
      </c>
    </row>
    <row r="8127">
      <c r="A8127" s="988" t="s">
        <v>5718</v>
      </c>
      <c r="B8127" s="988">
        <v>2.0250326E7</v>
      </c>
      <c r="C8127" s="988" t="s">
        <v>5286</v>
      </c>
      <c r="D8127" s="988">
        <v>1.0</v>
      </c>
      <c r="E8127" s="988">
        <v>10.0</v>
      </c>
    </row>
    <row r="8128">
      <c r="A8128" s="988" t="s">
        <v>5718</v>
      </c>
      <c r="B8128" s="988">
        <v>2.0250327E7</v>
      </c>
      <c r="C8128" s="988" t="s">
        <v>5218</v>
      </c>
      <c r="D8128" s="988">
        <v>1.0</v>
      </c>
      <c r="E8128" s="988">
        <v>1.0</v>
      </c>
    </row>
    <row r="8129">
      <c r="A8129" s="988" t="s">
        <v>5718</v>
      </c>
      <c r="B8129" s="988">
        <v>2.0250328E7</v>
      </c>
      <c r="C8129" s="988" t="s">
        <v>5286</v>
      </c>
      <c r="D8129" s="988">
        <v>1.0</v>
      </c>
      <c r="E8129" s="988">
        <v>5.0</v>
      </c>
    </row>
    <row r="8130">
      <c r="A8130" s="988" t="s">
        <v>5718</v>
      </c>
      <c r="B8130" s="988">
        <v>2.025033E7</v>
      </c>
      <c r="C8130" s="988" t="s">
        <v>5286</v>
      </c>
      <c r="D8130" s="988">
        <v>1.0</v>
      </c>
      <c r="E8130" s="988">
        <v>2.0</v>
      </c>
    </row>
    <row r="8131">
      <c r="A8131" s="988" t="s">
        <v>5718</v>
      </c>
      <c r="B8131" s="988">
        <v>2.0250331E7</v>
      </c>
      <c r="C8131" s="1063" t="s">
        <v>5178</v>
      </c>
      <c r="D8131" s="988">
        <v>1.0</v>
      </c>
      <c r="E8131" s="988">
        <v>1.0</v>
      </c>
    </row>
    <row r="8132">
      <c r="A8132" s="988" t="s">
        <v>5718</v>
      </c>
      <c r="B8132" s="988">
        <v>2.0250401E7</v>
      </c>
      <c r="C8132" s="988" t="s">
        <v>5218</v>
      </c>
      <c r="D8132" s="988">
        <v>1.0</v>
      </c>
      <c r="E8132" s="988">
        <v>1.0</v>
      </c>
    </row>
    <row r="8133">
      <c r="A8133" s="988" t="s">
        <v>5718</v>
      </c>
      <c r="B8133" s="988">
        <v>2.0250403E7</v>
      </c>
      <c r="C8133" s="988" t="s">
        <v>5218</v>
      </c>
      <c r="D8133" s="988">
        <v>1.0</v>
      </c>
      <c r="E8133" s="988">
        <v>1.0</v>
      </c>
    </row>
    <row r="8134">
      <c r="A8134" s="988" t="s">
        <v>5718</v>
      </c>
      <c r="B8134" s="988">
        <v>2.0250406E7</v>
      </c>
      <c r="C8134" s="988" t="s">
        <v>5286</v>
      </c>
      <c r="D8134" s="988">
        <v>1.0</v>
      </c>
      <c r="E8134" s="988">
        <v>2.0</v>
      </c>
    </row>
    <row r="8135">
      <c r="A8135" s="988" t="s">
        <v>5718</v>
      </c>
      <c r="B8135" s="988">
        <v>2.0250407E7</v>
      </c>
      <c r="C8135" s="1063" t="s">
        <v>5146</v>
      </c>
      <c r="D8135" s="988">
        <v>1.0</v>
      </c>
      <c r="E8135" s="988">
        <v>1.0</v>
      </c>
    </row>
    <row r="8136">
      <c r="A8136" s="988" t="s">
        <v>5718</v>
      </c>
      <c r="B8136" s="988">
        <v>2.0250408E7</v>
      </c>
      <c r="C8136" s="1063" t="s">
        <v>5146</v>
      </c>
      <c r="D8136" s="988">
        <v>1.0</v>
      </c>
      <c r="E8136" s="988">
        <v>1.0</v>
      </c>
    </row>
    <row r="8137">
      <c r="A8137" s="988" t="s">
        <v>5718</v>
      </c>
      <c r="B8137" s="988">
        <v>2.0250409E7</v>
      </c>
      <c r="C8137" s="988" t="s">
        <v>5286</v>
      </c>
      <c r="D8137" s="988">
        <v>1.0</v>
      </c>
      <c r="E8137" s="988">
        <v>4.0</v>
      </c>
    </row>
    <row r="8138">
      <c r="A8138" s="988" t="s">
        <v>5718</v>
      </c>
      <c r="B8138" s="988">
        <v>2.0250412E7</v>
      </c>
      <c r="C8138" s="988" t="s">
        <v>5286</v>
      </c>
      <c r="D8138" s="988">
        <v>1.0</v>
      </c>
      <c r="E8138" s="988">
        <v>1.0</v>
      </c>
    </row>
    <row r="8139">
      <c r="A8139" s="988" t="s">
        <v>5718</v>
      </c>
      <c r="B8139" s="988">
        <v>2.0250413E7</v>
      </c>
      <c r="C8139" s="988" t="s">
        <v>5286</v>
      </c>
      <c r="D8139" s="988">
        <v>1.0</v>
      </c>
      <c r="E8139" s="988">
        <v>1.0</v>
      </c>
    </row>
    <row r="8140">
      <c r="A8140" s="988" t="s">
        <v>5718</v>
      </c>
      <c r="B8140" s="988">
        <v>2.0250415E7</v>
      </c>
      <c r="C8140" s="988" t="s">
        <v>164</v>
      </c>
      <c r="D8140" s="988">
        <v>1.0</v>
      </c>
      <c r="E8140" s="988">
        <v>1.0</v>
      </c>
    </row>
    <row r="8141">
      <c r="A8141" s="988" t="s">
        <v>5718</v>
      </c>
      <c r="B8141" s="988">
        <v>2.0250415E7</v>
      </c>
      <c r="C8141" s="1063" t="s">
        <v>5178</v>
      </c>
      <c r="D8141" s="988">
        <v>1.0</v>
      </c>
      <c r="E8141" s="988">
        <v>1.0</v>
      </c>
    </row>
    <row r="8142">
      <c r="A8142" s="988" t="s">
        <v>5718</v>
      </c>
      <c r="B8142" s="988">
        <v>2.0250417E7</v>
      </c>
      <c r="C8142" s="1063" t="s">
        <v>5178</v>
      </c>
      <c r="D8142" s="988">
        <v>1.0</v>
      </c>
      <c r="E8142" s="988">
        <v>1.0</v>
      </c>
    </row>
    <row r="8143">
      <c r="A8143" s="988" t="s">
        <v>5718</v>
      </c>
      <c r="B8143" s="988">
        <v>2.0250418E7</v>
      </c>
      <c r="C8143" s="988" t="s">
        <v>5286</v>
      </c>
      <c r="D8143" s="988">
        <v>1.0</v>
      </c>
      <c r="E8143" s="988">
        <v>3.0</v>
      </c>
    </row>
    <row r="8144">
      <c r="A8144" s="988" t="s">
        <v>5718</v>
      </c>
      <c r="B8144" s="988">
        <v>2.025042E7</v>
      </c>
      <c r="C8144" s="988" t="s">
        <v>5286</v>
      </c>
      <c r="D8144" s="988">
        <v>1.0</v>
      </c>
      <c r="E8144" s="988">
        <v>4.0</v>
      </c>
    </row>
    <row r="8145">
      <c r="A8145" s="988" t="s">
        <v>5718</v>
      </c>
      <c r="B8145" s="988">
        <v>2.0250421E7</v>
      </c>
      <c r="C8145" s="988" t="s">
        <v>5286</v>
      </c>
      <c r="D8145" s="988">
        <v>1.0</v>
      </c>
      <c r="E8145" s="988">
        <v>5.0</v>
      </c>
    </row>
    <row r="8146">
      <c r="A8146" s="988" t="s">
        <v>5718</v>
      </c>
      <c r="B8146" s="988">
        <v>2.0250421E7</v>
      </c>
      <c r="C8146" s="988" t="s">
        <v>164</v>
      </c>
      <c r="D8146" s="988">
        <v>1.0</v>
      </c>
      <c r="E8146" s="988">
        <v>1.0</v>
      </c>
    </row>
    <row r="8147">
      <c r="A8147" s="988" t="s">
        <v>5718</v>
      </c>
      <c r="B8147" s="988">
        <v>2.0250421E7</v>
      </c>
      <c r="C8147" s="1063" t="s">
        <v>5146</v>
      </c>
      <c r="D8147" s="988">
        <v>1.0</v>
      </c>
      <c r="E8147" s="988">
        <v>1.0</v>
      </c>
    </row>
    <row r="8148">
      <c r="A8148" s="988" t="s">
        <v>5718</v>
      </c>
      <c r="B8148" s="988">
        <v>2.0250422E7</v>
      </c>
      <c r="C8148" s="988" t="s">
        <v>5286</v>
      </c>
      <c r="D8148" s="988">
        <v>1.0</v>
      </c>
      <c r="E8148" s="988">
        <v>14.0</v>
      </c>
    </row>
    <row r="8149">
      <c r="A8149" s="988" t="s">
        <v>5718</v>
      </c>
      <c r="B8149" s="988">
        <v>2.0250422E7</v>
      </c>
      <c r="C8149" s="1063" t="s">
        <v>5313</v>
      </c>
      <c r="D8149" s="988">
        <v>1.0</v>
      </c>
      <c r="E8149" s="988">
        <v>1.0</v>
      </c>
    </row>
    <row r="8150">
      <c r="A8150" s="988" t="s">
        <v>5718</v>
      </c>
      <c r="B8150" s="988">
        <v>2.0250422E7</v>
      </c>
      <c r="C8150" s="988" t="s">
        <v>164</v>
      </c>
      <c r="D8150" s="988">
        <v>1.0</v>
      </c>
      <c r="E8150" s="988">
        <v>1.0</v>
      </c>
    </row>
    <row r="8151">
      <c r="A8151" s="988" t="s">
        <v>5718</v>
      </c>
      <c r="B8151" s="988">
        <v>2.0250423E7</v>
      </c>
      <c r="C8151" s="1063" t="s">
        <v>5166</v>
      </c>
      <c r="D8151" s="988">
        <v>1.0</v>
      </c>
      <c r="E8151" s="988">
        <v>1.0</v>
      </c>
    </row>
    <row r="8152">
      <c r="A8152" s="988" t="s">
        <v>5718</v>
      </c>
      <c r="B8152" s="988">
        <v>2.0250424E7</v>
      </c>
      <c r="C8152" s="988" t="s">
        <v>164</v>
      </c>
      <c r="D8152" s="988">
        <v>1.0</v>
      </c>
      <c r="E8152" s="988">
        <v>1.0</v>
      </c>
    </row>
    <row r="8153">
      <c r="A8153" s="988" t="s">
        <v>5718</v>
      </c>
      <c r="B8153" s="988">
        <v>2.0250429E7</v>
      </c>
      <c r="C8153" s="988" t="s">
        <v>164</v>
      </c>
      <c r="D8153" s="988">
        <v>1.0</v>
      </c>
      <c r="E8153" s="988">
        <v>1.0</v>
      </c>
    </row>
    <row r="8154">
      <c r="A8154" s="988" t="s">
        <v>5718</v>
      </c>
      <c r="B8154" s="988">
        <v>2.0250429E7</v>
      </c>
      <c r="C8154" s="988" t="s">
        <v>5218</v>
      </c>
      <c r="D8154" s="988">
        <v>1.0</v>
      </c>
      <c r="E8154" s="988">
        <v>1.0</v>
      </c>
    </row>
    <row r="8155">
      <c r="A8155" s="988" t="s">
        <v>5718</v>
      </c>
      <c r="B8155" s="988">
        <v>2.025043E7</v>
      </c>
      <c r="C8155" s="988" t="s">
        <v>5286</v>
      </c>
      <c r="D8155" s="988">
        <v>1.0</v>
      </c>
      <c r="E8155" s="988">
        <v>6.0</v>
      </c>
    </row>
    <row r="8156">
      <c r="A8156" s="988" t="s">
        <v>5718</v>
      </c>
      <c r="B8156" s="988">
        <v>2.0250501E7</v>
      </c>
      <c r="C8156" s="988" t="s">
        <v>164</v>
      </c>
      <c r="D8156" s="988">
        <v>1.0</v>
      </c>
      <c r="E8156" s="988">
        <v>1.0</v>
      </c>
    </row>
    <row r="8157">
      <c r="A8157" s="988" t="s">
        <v>5718</v>
      </c>
      <c r="B8157" s="988">
        <v>2.0250502E7</v>
      </c>
      <c r="C8157" s="988" t="s">
        <v>5286</v>
      </c>
      <c r="D8157" s="988">
        <v>1.0</v>
      </c>
      <c r="E8157" s="988">
        <v>4.0</v>
      </c>
    </row>
    <row r="8158">
      <c r="A8158" s="988" t="s">
        <v>5718</v>
      </c>
      <c r="B8158" s="988">
        <v>2.0250502E7</v>
      </c>
      <c r="C8158" s="988" t="s">
        <v>164</v>
      </c>
      <c r="D8158" s="988">
        <v>1.0</v>
      </c>
      <c r="E8158" s="988">
        <v>1.0</v>
      </c>
    </row>
    <row r="8159">
      <c r="A8159" s="988" t="s">
        <v>5718</v>
      </c>
      <c r="B8159" s="988">
        <v>2.0250504E7</v>
      </c>
      <c r="C8159" s="988" t="s">
        <v>5286</v>
      </c>
      <c r="D8159" s="988">
        <v>1.0</v>
      </c>
      <c r="E8159" s="988">
        <v>3.0</v>
      </c>
    </row>
    <row r="8160">
      <c r="A8160" s="988" t="s">
        <v>5718</v>
      </c>
      <c r="B8160" s="988">
        <v>2.0250505E7</v>
      </c>
      <c r="C8160" s="988" t="s">
        <v>5286</v>
      </c>
      <c r="D8160" s="988">
        <v>1.0</v>
      </c>
      <c r="E8160" s="988">
        <v>5.0</v>
      </c>
    </row>
    <row r="8161">
      <c r="A8161" s="988" t="s">
        <v>5718</v>
      </c>
      <c r="B8161" s="988">
        <v>2.0250506E7</v>
      </c>
      <c r="C8161" s="988" t="s">
        <v>5286</v>
      </c>
      <c r="D8161" s="988">
        <v>1.0</v>
      </c>
      <c r="E8161" s="988">
        <v>4.0</v>
      </c>
    </row>
    <row r="8162">
      <c r="A8162" s="988" t="s">
        <v>5718</v>
      </c>
      <c r="B8162" s="988">
        <v>2.0250508E7</v>
      </c>
      <c r="C8162" s="988" t="s">
        <v>5218</v>
      </c>
      <c r="D8162" s="988">
        <v>1.0</v>
      </c>
      <c r="E8162" s="988">
        <v>1.0</v>
      </c>
    </row>
    <row r="8163">
      <c r="A8163" s="988" t="s">
        <v>5718</v>
      </c>
      <c r="B8163" s="988">
        <v>2.0250509E7</v>
      </c>
      <c r="C8163" s="988" t="s">
        <v>5286</v>
      </c>
      <c r="D8163" s="988">
        <v>1.0</v>
      </c>
      <c r="E8163" s="988">
        <v>5.0</v>
      </c>
    </row>
    <row r="8164">
      <c r="A8164" s="988" t="s">
        <v>5718</v>
      </c>
      <c r="B8164" s="988">
        <v>2.025051E7</v>
      </c>
      <c r="C8164" s="988" t="s">
        <v>5286</v>
      </c>
      <c r="D8164" s="988">
        <v>1.0</v>
      </c>
      <c r="E8164" s="988">
        <v>1.0</v>
      </c>
    </row>
    <row r="8165">
      <c r="A8165" s="988" t="s">
        <v>5718</v>
      </c>
      <c r="B8165" s="988">
        <v>2.0250511E7</v>
      </c>
      <c r="C8165" s="988" t="s">
        <v>5286</v>
      </c>
      <c r="D8165" s="988">
        <v>1.0</v>
      </c>
      <c r="E8165" s="988">
        <v>3.0</v>
      </c>
    </row>
    <row r="8166">
      <c r="A8166" s="988" t="s">
        <v>5718</v>
      </c>
      <c r="B8166" s="988">
        <v>2.0250513E7</v>
      </c>
      <c r="C8166" s="988" t="s">
        <v>164</v>
      </c>
      <c r="D8166" s="988">
        <v>1.0</v>
      </c>
      <c r="E8166" s="988">
        <v>1.0</v>
      </c>
    </row>
    <row r="8167">
      <c r="A8167" s="988" t="s">
        <v>5718</v>
      </c>
      <c r="B8167" s="988">
        <v>2.0250515E7</v>
      </c>
      <c r="C8167" s="1063" t="s">
        <v>5719</v>
      </c>
      <c r="D8167" s="988">
        <v>1.0</v>
      </c>
      <c r="E8167" s="988">
        <v>1.0</v>
      </c>
    </row>
    <row r="8168">
      <c r="A8168" s="988" t="s">
        <v>5718</v>
      </c>
      <c r="B8168" s="988">
        <v>2.0250515E7</v>
      </c>
      <c r="C8168" s="988" t="s">
        <v>164</v>
      </c>
      <c r="D8168" s="988">
        <v>1.0</v>
      </c>
      <c r="E8168" s="988">
        <v>1.0</v>
      </c>
    </row>
    <row r="8169">
      <c r="A8169" s="988" t="s">
        <v>5718</v>
      </c>
      <c r="B8169" s="988">
        <v>2.0250516E7</v>
      </c>
      <c r="C8169" s="988" t="s">
        <v>5194</v>
      </c>
      <c r="D8169" s="988">
        <v>1.0</v>
      </c>
      <c r="E8169" s="988">
        <v>1.0</v>
      </c>
    </row>
    <row r="8170">
      <c r="A8170" s="988" t="s">
        <v>5718</v>
      </c>
      <c r="B8170" s="988">
        <v>2.0250517E7</v>
      </c>
      <c r="C8170" s="988" t="s">
        <v>5286</v>
      </c>
      <c r="D8170" s="988">
        <v>1.0</v>
      </c>
      <c r="E8170" s="988">
        <v>2.0</v>
      </c>
    </row>
    <row r="8171">
      <c r="A8171" s="988" t="s">
        <v>5718</v>
      </c>
      <c r="B8171" s="988">
        <v>2.0250518E7</v>
      </c>
      <c r="C8171" s="988" t="s">
        <v>5286</v>
      </c>
      <c r="D8171" s="988">
        <v>1.0</v>
      </c>
      <c r="E8171" s="988">
        <v>4.0</v>
      </c>
    </row>
    <row r="8172">
      <c r="A8172" s="988" t="s">
        <v>5718</v>
      </c>
      <c r="B8172" s="988">
        <v>2.025052E7</v>
      </c>
      <c r="C8172" s="988" t="s">
        <v>5286</v>
      </c>
      <c r="D8172" s="988">
        <v>1.0</v>
      </c>
      <c r="E8172" s="988">
        <v>13.0</v>
      </c>
    </row>
    <row r="8173">
      <c r="A8173" s="988" t="s">
        <v>5718</v>
      </c>
      <c r="B8173" s="988">
        <v>2.025052E7</v>
      </c>
      <c r="C8173" s="988" t="s">
        <v>5218</v>
      </c>
      <c r="D8173" s="988">
        <v>1.0</v>
      </c>
      <c r="E8173" s="988">
        <v>1.0</v>
      </c>
    </row>
    <row r="8174">
      <c r="A8174" s="988" t="s">
        <v>5718</v>
      </c>
      <c r="B8174" s="988">
        <v>2.0250521E7</v>
      </c>
      <c r="C8174" s="988" t="s">
        <v>5286</v>
      </c>
      <c r="D8174" s="988">
        <v>1.0</v>
      </c>
      <c r="E8174" s="988">
        <v>8.0</v>
      </c>
    </row>
    <row r="8175">
      <c r="A8175" s="988" t="s">
        <v>5718</v>
      </c>
      <c r="B8175" s="988">
        <v>2.0250522E7</v>
      </c>
      <c r="C8175" s="988" t="s">
        <v>5194</v>
      </c>
      <c r="D8175" s="988">
        <v>1.0</v>
      </c>
      <c r="E8175" s="988">
        <v>1.0</v>
      </c>
    </row>
    <row r="8176">
      <c r="A8176" s="988" t="s">
        <v>5718</v>
      </c>
      <c r="B8176" s="988">
        <v>2.0250522E7</v>
      </c>
      <c r="C8176" s="1063" t="s">
        <v>5146</v>
      </c>
      <c r="D8176" s="988">
        <v>1.0</v>
      </c>
      <c r="E8176" s="988">
        <v>1.0</v>
      </c>
    </row>
    <row r="8177">
      <c r="A8177" s="988" t="s">
        <v>5718</v>
      </c>
      <c r="B8177" s="988">
        <v>2.0250522E7</v>
      </c>
      <c r="C8177" s="988" t="s">
        <v>5218</v>
      </c>
      <c r="D8177" s="988">
        <v>1.0</v>
      </c>
      <c r="E8177" s="988">
        <v>1.0</v>
      </c>
    </row>
    <row r="8178">
      <c r="A8178" s="988" t="s">
        <v>5718</v>
      </c>
      <c r="B8178" s="988">
        <v>2.0250523E7</v>
      </c>
      <c r="C8178" s="988" t="s">
        <v>5286</v>
      </c>
      <c r="D8178" s="988">
        <v>1.0</v>
      </c>
      <c r="E8178" s="988">
        <v>11.0</v>
      </c>
    </row>
    <row r="8179">
      <c r="A8179" s="988" t="s">
        <v>5718</v>
      </c>
      <c r="B8179" s="988">
        <v>2.0250523E7</v>
      </c>
      <c r="C8179" s="1063" t="s">
        <v>5178</v>
      </c>
      <c r="D8179" s="988">
        <v>1.0</v>
      </c>
      <c r="E8179" s="988">
        <v>1.0</v>
      </c>
    </row>
    <row r="8180">
      <c r="A8180" s="988" t="s">
        <v>5718</v>
      </c>
      <c r="B8180" s="988">
        <v>2.0250524E7</v>
      </c>
      <c r="C8180" s="988" t="s">
        <v>164</v>
      </c>
      <c r="D8180" s="988">
        <v>1.0</v>
      </c>
      <c r="E8180" s="988">
        <v>1.0</v>
      </c>
    </row>
    <row r="8181">
      <c r="A8181" s="988" t="s">
        <v>5718</v>
      </c>
      <c r="B8181" s="988">
        <v>2.0250525E7</v>
      </c>
      <c r="C8181" s="988" t="s">
        <v>5286</v>
      </c>
      <c r="D8181" s="988">
        <v>1.0</v>
      </c>
      <c r="E8181" s="988">
        <v>1.0</v>
      </c>
    </row>
    <row r="8182">
      <c r="A8182" s="988" t="s">
        <v>5718</v>
      </c>
      <c r="B8182" s="988">
        <v>2.0250525E7</v>
      </c>
      <c r="C8182" s="988" t="s">
        <v>164</v>
      </c>
      <c r="D8182" s="988">
        <v>1.0</v>
      </c>
      <c r="E8182" s="988">
        <v>1.0</v>
      </c>
    </row>
    <row r="8183">
      <c r="A8183" s="988" t="s">
        <v>5718</v>
      </c>
      <c r="B8183" s="988">
        <v>2.0250601E7</v>
      </c>
      <c r="C8183" s="988" t="s">
        <v>5286</v>
      </c>
      <c r="D8183" s="988">
        <v>1.0</v>
      </c>
      <c r="E8183" s="988">
        <v>1.0</v>
      </c>
    </row>
    <row r="8184">
      <c r="A8184" s="988" t="s">
        <v>5718</v>
      </c>
      <c r="B8184" s="988">
        <v>2.0250603E7</v>
      </c>
      <c r="C8184" s="1063" t="s">
        <v>5189</v>
      </c>
      <c r="D8184" s="988">
        <v>1.0</v>
      </c>
      <c r="E8184" s="988">
        <v>1.0</v>
      </c>
    </row>
    <row r="8185">
      <c r="A8185" s="988" t="s">
        <v>5718</v>
      </c>
      <c r="B8185" s="988">
        <v>2.0250604E7</v>
      </c>
      <c r="C8185" s="988" t="s">
        <v>5286</v>
      </c>
      <c r="D8185" s="988">
        <v>1.0</v>
      </c>
      <c r="E8185" s="988">
        <v>15.0</v>
      </c>
    </row>
    <row r="8186">
      <c r="A8186" s="988" t="s">
        <v>5718</v>
      </c>
      <c r="B8186" s="988">
        <v>2.0250605E7</v>
      </c>
      <c r="C8186" s="988" t="s">
        <v>5286</v>
      </c>
      <c r="D8186" s="988">
        <v>1.0</v>
      </c>
      <c r="E8186" s="988">
        <v>18.0</v>
      </c>
    </row>
    <row r="8187">
      <c r="A8187" s="988" t="s">
        <v>5718</v>
      </c>
      <c r="B8187" s="988">
        <v>2.0250607E7</v>
      </c>
      <c r="C8187" s="988" t="s">
        <v>5286</v>
      </c>
      <c r="D8187" s="988">
        <v>1.0</v>
      </c>
      <c r="E8187" s="988">
        <v>2.0</v>
      </c>
    </row>
    <row r="8188">
      <c r="A8188" s="988" t="s">
        <v>5718</v>
      </c>
      <c r="B8188" s="988">
        <v>2.0250607E7</v>
      </c>
      <c r="C8188" s="988" t="s">
        <v>164</v>
      </c>
      <c r="D8188" s="988">
        <v>1.0</v>
      </c>
      <c r="E8188" s="988">
        <v>1.0</v>
      </c>
    </row>
    <row r="8189">
      <c r="A8189" s="988" t="s">
        <v>5718</v>
      </c>
      <c r="B8189" s="988">
        <v>2.0250608E7</v>
      </c>
      <c r="C8189" s="988" t="s">
        <v>5286</v>
      </c>
      <c r="D8189" s="988">
        <v>1.0</v>
      </c>
      <c r="E8189" s="988">
        <v>3.0</v>
      </c>
    </row>
    <row r="8190">
      <c r="A8190" s="988" t="s">
        <v>5718</v>
      </c>
      <c r="B8190" s="988">
        <v>2.0250609E7</v>
      </c>
      <c r="C8190" s="988" t="s">
        <v>164</v>
      </c>
      <c r="D8190" s="988">
        <v>1.0</v>
      </c>
      <c r="E8190" s="988">
        <v>1.0</v>
      </c>
    </row>
    <row r="8191">
      <c r="A8191" s="988" t="s">
        <v>5718</v>
      </c>
      <c r="B8191" s="988">
        <v>2.0250611E7</v>
      </c>
      <c r="C8191" s="988" t="s">
        <v>5286</v>
      </c>
      <c r="D8191" s="988">
        <v>1.0</v>
      </c>
      <c r="E8191" s="988">
        <v>11.0</v>
      </c>
    </row>
    <row r="8192">
      <c r="A8192" s="988" t="s">
        <v>5718</v>
      </c>
      <c r="B8192" s="988">
        <v>2.0250612E7</v>
      </c>
      <c r="C8192" s="988" t="s">
        <v>164</v>
      </c>
      <c r="D8192" s="988">
        <v>1.0</v>
      </c>
      <c r="E8192" s="988">
        <v>1.0</v>
      </c>
    </row>
    <row r="8193">
      <c r="A8193" s="988" t="s">
        <v>5718</v>
      </c>
      <c r="B8193" s="988">
        <v>2.0250614E7</v>
      </c>
      <c r="C8193" s="988" t="s">
        <v>5286</v>
      </c>
      <c r="D8193" s="988">
        <v>1.0</v>
      </c>
      <c r="E8193" s="988">
        <v>4.0</v>
      </c>
    </row>
    <row r="8194">
      <c r="A8194" s="988" t="s">
        <v>5718</v>
      </c>
      <c r="B8194" s="988">
        <v>2.0250615E7</v>
      </c>
      <c r="C8194" s="988" t="s">
        <v>5286</v>
      </c>
      <c r="D8194" s="988">
        <v>1.0</v>
      </c>
      <c r="E8194" s="988">
        <v>1.0</v>
      </c>
    </row>
    <row r="8195">
      <c r="A8195" s="988" t="s">
        <v>5718</v>
      </c>
      <c r="B8195" s="988">
        <v>2.0250617E7</v>
      </c>
      <c r="C8195" s="988" t="s">
        <v>5286</v>
      </c>
      <c r="D8195" s="988">
        <v>1.0</v>
      </c>
      <c r="E8195" s="988">
        <v>9.0</v>
      </c>
    </row>
    <row r="8196">
      <c r="A8196" s="988" t="s">
        <v>5718</v>
      </c>
      <c r="B8196" s="988">
        <v>2.0250617E7</v>
      </c>
      <c r="C8196" s="988" t="s">
        <v>164</v>
      </c>
      <c r="D8196" s="988">
        <v>1.0</v>
      </c>
      <c r="E8196" s="988">
        <v>1.0</v>
      </c>
    </row>
    <row r="8197">
      <c r="A8197" s="988" t="s">
        <v>5718</v>
      </c>
      <c r="B8197" s="988">
        <v>2.0250617E7</v>
      </c>
      <c r="C8197" s="1063" t="s">
        <v>5380</v>
      </c>
      <c r="D8197" s="988">
        <v>1.0</v>
      </c>
      <c r="E8197" s="988">
        <v>1.0</v>
      </c>
    </row>
    <row r="8198">
      <c r="A8198" s="988" t="s">
        <v>5718</v>
      </c>
      <c r="B8198" s="988">
        <v>2.0250619E7</v>
      </c>
      <c r="C8198" s="988" t="s">
        <v>164</v>
      </c>
      <c r="D8198" s="988">
        <v>1.0</v>
      </c>
      <c r="E8198" s="988">
        <v>2.0</v>
      </c>
    </row>
    <row r="8199">
      <c r="A8199" s="988" t="s">
        <v>5718</v>
      </c>
      <c r="B8199" s="988">
        <v>2.0250624E7</v>
      </c>
      <c r="C8199" s="988" t="s">
        <v>164</v>
      </c>
      <c r="D8199" s="988">
        <v>1.0</v>
      </c>
      <c r="E8199" s="988">
        <v>1.0</v>
      </c>
    </row>
    <row r="8200">
      <c r="A8200" s="988" t="s">
        <v>5718</v>
      </c>
      <c r="B8200" s="988">
        <v>2.0250624E7</v>
      </c>
      <c r="C8200" s="988" t="s">
        <v>5218</v>
      </c>
      <c r="D8200" s="988">
        <v>1.0</v>
      </c>
      <c r="E8200" s="988">
        <v>1.0</v>
      </c>
    </row>
    <row r="8201">
      <c r="A8201" s="988" t="s">
        <v>5718</v>
      </c>
      <c r="B8201" s="988">
        <v>2.0250625E7</v>
      </c>
      <c r="C8201" s="988" t="s">
        <v>5218</v>
      </c>
      <c r="D8201" s="988">
        <v>1.0</v>
      </c>
      <c r="E8201" s="988">
        <v>1.0</v>
      </c>
    </row>
    <row r="8202">
      <c r="A8202" s="988" t="s">
        <v>5718</v>
      </c>
      <c r="B8202" s="988">
        <v>2.0250626E7</v>
      </c>
      <c r="C8202" s="1063" t="s">
        <v>5313</v>
      </c>
      <c r="D8202" s="988">
        <v>1.0</v>
      </c>
      <c r="E8202" s="988">
        <v>1.0</v>
      </c>
    </row>
    <row r="8203">
      <c r="A8203" s="988" t="s">
        <v>5718</v>
      </c>
      <c r="B8203" s="988">
        <v>2.0250626E7</v>
      </c>
      <c r="C8203" s="988" t="s">
        <v>5194</v>
      </c>
      <c r="D8203" s="988">
        <v>1.0</v>
      </c>
      <c r="E8203" s="988">
        <v>1.0</v>
      </c>
    </row>
    <row r="8204">
      <c r="A8204" s="988" t="s">
        <v>5718</v>
      </c>
      <c r="B8204" s="988">
        <v>2.0250628E7</v>
      </c>
      <c r="C8204" s="988" t="s">
        <v>5286</v>
      </c>
      <c r="D8204" s="988">
        <v>1.0</v>
      </c>
      <c r="E8204" s="988">
        <v>7.0</v>
      </c>
    </row>
    <row r="8205">
      <c r="A8205" s="988" t="s">
        <v>5718</v>
      </c>
      <c r="B8205" s="988">
        <v>2.0250628E7</v>
      </c>
      <c r="C8205" s="988" t="s">
        <v>5218</v>
      </c>
      <c r="D8205" s="988">
        <v>1.0</v>
      </c>
      <c r="E8205" s="988">
        <v>1.0</v>
      </c>
    </row>
    <row r="8206">
      <c r="A8206" s="988" t="s">
        <v>5718</v>
      </c>
      <c r="B8206" s="988">
        <v>2.0250629E7</v>
      </c>
      <c r="C8206" s="988" t="s">
        <v>5286</v>
      </c>
      <c r="D8206" s="988">
        <v>1.0</v>
      </c>
      <c r="E8206" s="988">
        <v>10.0</v>
      </c>
    </row>
    <row r="8207">
      <c r="A8207" s="988" t="s">
        <v>5718</v>
      </c>
      <c r="B8207" s="988">
        <v>2.0250701E7</v>
      </c>
      <c r="C8207" s="988" t="s">
        <v>164</v>
      </c>
      <c r="D8207" s="988">
        <v>1.0</v>
      </c>
      <c r="E8207" s="988">
        <v>1.0</v>
      </c>
    </row>
    <row r="8208">
      <c r="A8208" s="988" t="s">
        <v>5718</v>
      </c>
      <c r="B8208" s="988">
        <v>2.0250702E7</v>
      </c>
      <c r="C8208" s="1063" t="s">
        <v>5178</v>
      </c>
      <c r="D8208" s="988">
        <v>1.0</v>
      </c>
      <c r="E8208" s="988">
        <v>1.0</v>
      </c>
    </row>
    <row r="8209">
      <c r="A8209" s="988" t="s">
        <v>5718</v>
      </c>
      <c r="B8209" s="988">
        <v>2.0250703E7</v>
      </c>
      <c r="C8209" s="988" t="s">
        <v>5218</v>
      </c>
      <c r="D8209" s="988">
        <v>1.0</v>
      </c>
      <c r="E8209" s="988">
        <v>1.0</v>
      </c>
    </row>
    <row r="8210">
      <c r="A8210" s="988" t="s">
        <v>5718</v>
      </c>
      <c r="B8210" s="988">
        <v>2.0250703E7</v>
      </c>
      <c r="C8210" s="1063" t="s">
        <v>5178</v>
      </c>
      <c r="D8210" s="988">
        <v>1.0</v>
      </c>
      <c r="E8210" s="988">
        <v>1.0</v>
      </c>
    </row>
    <row r="8211">
      <c r="A8211" s="988" t="s">
        <v>5718</v>
      </c>
      <c r="B8211" s="988">
        <v>2.0250705E7</v>
      </c>
      <c r="C8211" s="988" t="s">
        <v>5286</v>
      </c>
      <c r="D8211" s="988">
        <v>1.0</v>
      </c>
      <c r="E8211" s="988">
        <v>14.0</v>
      </c>
    </row>
    <row r="8212">
      <c r="A8212" s="988" t="s">
        <v>5718</v>
      </c>
      <c r="B8212" s="988">
        <v>2.0250707E7</v>
      </c>
      <c r="C8212" s="1063" t="s">
        <v>5313</v>
      </c>
      <c r="D8212" s="988">
        <v>1.0</v>
      </c>
      <c r="E8212" s="988">
        <v>1.0</v>
      </c>
    </row>
    <row r="8213">
      <c r="A8213" s="988" t="s">
        <v>5718</v>
      </c>
      <c r="B8213" s="988">
        <v>2.0250707E7</v>
      </c>
      <c r="C8213" s="988" t="s">
        <v>164</v>
      </c>
      <c r="D8213" s="988">
        <v>1.0</v>
      </c>
      <c r="E8213" s="988">
        <v>1.0</v>
      </c>
    </row>
    <row r="8214">
      <c r="A8214" s="988" t="s">
        <v>5718</v>
      </c>
      <c r="B8214" s="988">
        <v>2.0250707E7</v>
      </c>
      <c r="C8214" s="1063" t="s">
        <v>5178</v>
      </c>
      <c r="D8214" s="988">
        <v>1.0</v>
      </c>
      <c r="E8214" s="988">
        <v>1.0</v>
      </c>
    </row>
    <row r="8215">
      <c r="A8215" s="988" t="s">
        <v>5718</v>
      </c>
      <c r="B8215" s="988">
        <v>2.0250708E7</v>
      </c>
      <c r="C8215" s="988" t="s">
        <v>5194</v>
      </c>
      <c r="D8215" s="988">
        <v>1.0</v>
      </c>
      <c r="E8215" s="988">
        <v>1.0</v>
      </c>
    </row>
    <row r="8216">
      <c r="A8216" s="988" t="s">
        <v>5718</v>
      </c>
      <c r="B8216" s="988">
        <v>2.0250708E7</v>
      </c>
      <c r="C8216" s="988" t="s">
        <v>5218</v>
      </c>
      <c r="D8216" s="988">
        <v>1.0</v>
      </c>
      <c r="E8216" s="988">
        <v>1.0</v>
      </c>
    </row>
    <row r="8217">
      <c r="A8217" s="988" t="s">
        <v>5718</v>
      </c>
      <c r="B8217" s="988">
        <v>2.0250711E7</v>
      </c>
      <c r="C8217" s="1063" t="s">
        <v>5178</v>
      </c>
      <c r="D8217" s="988">
        <v>1.0</v>
      </c>
      <c r="E8217" s="988">
        <v>1.0</v>
      </c>
    </row>
    <row r="8218">
      <c r="A8218" s="988" t="s">
        <v>5718</v>
      </c>
      <c r="B8218" s="988">
        <v>2.0250714E7</v>
      </c>
      <c r="C8218" s="988" t="s">
        <v>5218</v>
      </c>
      <c r="D8218" s="988">
        <v>1.0</v>
      </c>
      <c r="E8218" s="988">
        <v>1.0</v>
      </c>
    </row>
    <row r="8219">
      <c r="A8219" s="988" t="s">
        <v>5718</v>
      </c>
      <c r="B8219" s="988">
        <v>2.0250714E7</v>
      </c>
      <c r="C8219" s="1063" t="s">
        <v>5178</v>
      </c>
      <c r="D8219" s="988">
        <v>1.0</v>
      </c>
      <c r="E8219" s="988">
        <v>2.0</v>
      </c>
    </row>
    <row r="8220">
      <c r="A8220" s="988" t="s">
        <v>5718</v>
      </c>
      <c r="B8220" s="988">
        <v>2.0250715E7</v>
      </c>
      <c r="C8220" s="988" t="s">
        <v>5286</v>
      </c>
      <c r="D8220" s="988">
        <v>1.0</v>
      </c>
      <c r="E8220" s="988">
        <v>7.0</v>
      </c>
    </row>
    <row r="8221">
      <c r="A8221" s="988" t="s">
        <v>5718</v>
      </c>
      <c r="B8221" s="988">
        <v>2.0250715E7</v>
      </c>
      <c r="C8221" s="1063" t="s">
        <v>5178</v>
      </c>
      <c r="D8221" s="988">
        <v>1.0</v>
      </c>
      <c r="E8221" s="988">
        <v>1.0</v>
      </c>
    </row>
    <row r="8222">
      <c r="A8222" s="988" t="s">
        <v>5718</v>
      </c>
      <c r="B8222" s="988">
        <v>2.0250716E7</v>
      </c>
      <c r="C8222" s="988" t="s">
        <v>5218</v>
      </c>
      <c r="D8222" s="988">
        <v>1.0</v>
      </c>
      <c r="E8222" s="988">
        <v>1.0</v>
      </c>
    </row>
    <row r="8223">
      <c r="A8223" s="988" t="s">
        <v>5718</v>
      </c>
      <c r="B8223" s="988">
        <v>2.0250718E7</v>
      </c>
      <c r="C8223" s="988" t="s">
        <v>5286</v>
      </c>
      <c r="D8223" s="988">
        <v>1.0</v>
      </c>
      <c r="E8223" s="988">
        <v>5.0</v>
      </c>
    </row>
    <row r="8224">
      <c r="A8224" s="988" t="s">
        <v>5718</v>
      </c>
      <c r="B8224" s="988">
        <v>2.0250719E7</v>
      </c>
      <c r="C8224" s="988" t="s">
        <v>5286</v>
      </c>
      <c r="D8224" s="988">
        <v>1.0</v>
      </c>
      <c r="E8224" s="988">
        <v>5.0</v>
      </c>
    </row>
    <row r="8225">
      <c r="A8225" s="988" t="s">
        <v>5718</v>
      </c>
      <c r="B8225" s="988">
        <v>2.0250719E7</v>
      </c>
      <c r="C8225" s="1063" t="s">
        <v>5216</v>
      </c>
      <c r="D8225" s="988">
        <v>1.0</v>
      </c>
      <c r="E8225" s="988">
        <v>1.0</v>
      </c>
    </row>
    <row r="8226">
      <c r="A8226" s="988" t="s">
        <v>5718</v>
      </c>
      <c r="B8226" s="988">
        <v>2.0250721E7</v>
      </c>
      <c r="C8226" s="988" t="s">
        <v>164</v>
      </c>
      <c r="D8226" s="988">
        <v>1.0</v>
      </c>
      <c r="E8226" s="988">
        <v>1.0</v>
      </c>
    </row>
    <row r="8227">
      <c r="A8227" s="988" t="s">
        <v>5718</v>
      </c>
      <c r="B8227" s="988">
        <v>2.0250722E7</v>
      </c>
      <c r="C8227" s="988" t="s">
        <v>5286</v>
      </c>
      <c r="D8227" s="988">
        <v>1.0</v>
      </c>
      <c r="E8227" s="988">
        <v>4.0</v>
      </c>
    </row>
    <row r="8228">
      <c r="A8228" s="988" t="s">
        <v>5718</v>
      </c>
      <c r="B8228" s="988">
        <v>2.0250722E7</v>
      </c>
      <c r="C8228" s="988" t="s">
        <v>5185</v>
      </c>
      <c r="D8228" s="988">
        <v>1.0</v>
      </c>
      <c r="E8228" s="988">
        <v>1.0</v>
      </c>
    </row>
    <row r="8229">
      <c r="A8229" s="988" t="s">
        <v>5718</v>
      </c>
      <c r="B8229" s="988">
        <v>2.0250724E7</v>
      </c>
      <c r="C8229" s="1063" t="s">
        <v>5216</v>
      </c>
      <c r="D8229" s="988">
        <v>1.0</v>
      </c>
      <c r="E8229" s="988">
        <v>1.0</v>
      </c>
    </row>
    <row r="8230">
      <c r="A8230" s="988" t="s">
        <v>5718</v>
      </c>
      <c r="B8230" s="988">
        <v>2.0250725E7</v>
      </c>
      <c r="C8230" s="988" t="s">
        <v>5194</v>
      </c>
      <c r="D8230" s="988">
        <v>1.0</v>
      </c>
      <c r="E8230" s="988">
        <v>1.0</v>
      </c>
    </row>
    <row r="8231">
      <c r="A8231" s="988" t="s">
        <v>5718</v>
      </c>
      <c r="B8231" s="988">
        <v>2.0250726E7</v>
      </c>
      <c r="C8231" s="988" t="s">
        <v>5286</v>
      </c>
      <c r="D8231" s="988">
        <v>1.0</v>
      </c>
      <c r="E8231" s="988">
        <v>4.0</v>
      </c>
    </row>
    <row r="8232">
      <c r="A8232" s="988" t="s">
        <v>5718</v>
      </c>
      <c r="B8232" s="988">
        <v>2.0250728E7</v>
      </c>
      <c r="C8232" s="988" t="s">
        <v>5286</v>
      </c>
      <c r="D8232" s="988">
        <v>1.0</v>
      </c>
      <c r="E8232" s="988">
        <v>8.0</v>
      </c>
    </row>
    <row r="8233">
      <c r="A8233" s="988" t="s">
        <v>5718</v>
      </c>
      <c r="B8233" s="988">
        <v>2.0250729E7</v>
      </c>
      <c r="C8233" s="1063" t="s">
        <v>5178</v>
      </c>
      <c r="D8233" s="988">
        <v>1.0</v>
      </c>
      <c r="E8233" s="988">
        <v>1.0</v>
      </c>
    </row>
    <row r="8234">
      <c r="A8234" s="988" t="s">
        <v>5718</v>
      </c>
      <c r="B8234" s="988">
        <v>2.025073E7</v>
      </c>
      <c r="C8234" s="1063" t="s">
        <v>5178</v>
      </c>
      <c r="D8234" s="988">
        <v>1.0</v>
      </c>
      <c r="E8234" s="988">
        <v>1.0</v>
      </c>
    </row>
    <row r="8235">
      <c r="A8235" s="988" t="s">
        <v>5718</v>
      </c>
      <c r="B8235" s="988">
        <v>2.0250731E7</v>
      </c>
      <c r="C8235" s="1063" t="s">
        <v>5216</v>
      </c>
      <c r="D8235" s="988">
        <v>1.0</v>
      </c>
      <c r="E8235" s="988">
        <v>1.0</v>
      </c>
    </row>
    <row r="8236">
      <c r="A8236" s="988" t="s">
        <v>5718</v>
      </c>
      <c r="B8236" s="988">
        <v>2.0250801E7</v>
      </c>
      <c r="C8236" s="1063" t="s">
        <v>5137</v>
      </c>
      <c r="D8236" s="988">
        <v>1.0</v>
      </c>
      <c r="E8236" s="988">
        <v>1.0</v>
      </c>
    </row>
    <row r="8237">
      <c r="A8237" s="988" t="s">
        <v>5718</v>
      </c>
      <c r="B8237" s="988">
        <v>2.0250801E7</v>
      </c>
      <c r="C8237" s="988" t="s">
        <v>164</v>
      </c>
      <c r="D8237" s="988">
        <v>1.0</v>
      </c>
      <c r="E8237" s="988">
        <v>1.0</v>
      </c>
    </row>
    <row r="8238">
      <c r="A8238" s="988" t="s">
        <v>5718</v>
      </c>
      <c r="B8238" s="988">
        <v>2.0250802E7</v>
      </c>
      <c r="C8238" s="988" t="s">
        <v>5286</v>
      </c>
      <c r="D8238" s="988">
        <v>1.0</v>
      </c>
      <c r="E8238" s="988">
        <v>1.0</v>
      </c>
    </row>
    <row r="8239">
      <c r="A8239" s="988" t="s">
        <v>5718</v>
      </c>
      <c r="B8239" s="988">
        <v>2.0250804E7</v>
      </c>
      <c r="C8239" s="988" t="s">
        <v>5286</v>
      </c>
      <c r="D8239" s="988">
        <v>1.0</v>
      </c>
      <c r="E8239" s="988">
        <v>6.0</v>
      </c>
    </row>
    <row r="8240">
      <c r="A8240" s="988" t="s">
        <v>5718</v>
      </c>
      <c r="B8240" s="988">
        <v>2.0250804E7</v>
      </c>
      <c r="C8240" s="988" t="s">
        <v>5194</v>
      </c>
      <c r="D8240" s="988">
        <v>1.0</v>
      </c>
      <c r="E8240" s="988">
        <v>1.0</v>
      </c>
    </row>
    <row r="8241">
      <c r="A8241" s="988" t="s">
        <v>5718</v>
      </c>
      <c r="B8241" s="988">
        <v>2.0250804E7</v>
      </c>
      <c r="C8241" s="1063" t="s">
        <v>5166</v>
      </c>
      <c r="D8241" s="988">
        <v>1.0</v>
      </c>
      <c r="E8241" s="988">
        <v>1.0</v>
      </c>
    </row>
    <row r="8242">
      <c r="A8242" s="988" t="s">
        <v>5718</v>
      </c>
      <c r="B8242" s="988">
        <v>2.0250804E7</v>
      </c>
      <c r="C8242" s="988" t="s">
        <v>5218</v>
      </c>
      <c r="D8242" s="988">
        <v>1.0</v>
      </c>
      <c r="E8242" s="988">
        <v>1.0</v>
      </c>
    </row>
    <row r="8243">
      <c r="A8243" s="988" t="s">
        <v>5718</v>
      </c>
      <c r="B8243" s="988">
        <v>2.0250807E7</v>
      </c>
      <c r="C8243" s="988" t="s">
        <v>5286</v>
      </c>
      <c r="D8243" s="988">
        <v>1.0</v>
      </c>
      <c r="E8243" s="988">
        <v>5.0</v>
      </c>
    </row>
    <row r="8244">
      <c r="A8244" s="988" t="s">
        <v>5718</v>
      </c>
      <c r="B8244" s="988">
        <v>2.0250807E7</v>
      </c>
      <c r="C8244" s="988" t="s">
        <v>5218</v>
      </c>
      <c r="D8244" s="988">
        <v>1.0</v>
      </c>
      <c r="E8244" s="988">
        <v>1.0</v>
      </c>
    </row>
    <row r="8245">
      <c r="A8245" s="988" t="s">
        <v>5718</v>
      </c>
      <c r="B8245" s="988">
        <v>2.025081E7</v>
      </c>
      <c r="C8245" s="988" t="s">
        <v>5218</v>
      </c>
      <c r="D8245" s="988">
        <v>1.0</v>
      </c>
      <c r="E8245" s="988">
        <v>1.0</v>
      </c>
    </row>
    <row r="8246">
      <c r="A8246" s="988" t="s">
        <v>5718</v>
      </c>
      <c r="B8246" s="988">
        <v>2.0250811E7</v>
      </c>
      <c r="C8246" s="988" t="s">
        <v>164</v>
      </c>
      <c r="D8246" s="988">
        <v>1.0</v>
      </c>
      <c r="E8246" s="988">
        <v>1.0</v>
      </c>
    </row>
    <row r="8247">
      <c r="A8247" s="988" t="s">
        <v>5718</v>
      </c>
      <c r="B8247" s="988">
        <v>2.0250811E7</v>
      </c>
      <c r="C8247" s="988" t="s">
        <v>5218</v>
      </c>
      <c r="D8247" s="988">
        <v>1.0</v>
      </c>
      <c r="E8247" s="988">
        <v>1.0</v>
      </c>
    </row>
    <row r="8248">
      <c r="A8248" s="988" t="s">
        <v>5718</v>
      </c>
      <c r="B8248" s="988">
        <v>2.0250812E7</v>
      </c>
      <c r="C8248" s="988" t="s">
        <v>5218</v>
      </c>
      <c r="D8248" s="988">
        <v>1.0</v>
      </c>
      <c r="E8248" s="988">
        <v>1.0</v>
      </c>
    </row>
    <row r="8249">
      <c r="A8249" s="988" t="s">
        <v>5718</v>
      </c>
      <c r="B8249" s="988">
        <v>2.0250813E7</v>
      </c>
      <c r="C8249" s="988" t="s">
        <v>5218</v>
      </c>
      <c r="D8249" s="988">
        <v>1.0</v>
      </c>
      <c r="E8249" s="988">
        <v>1.0</v>
      </c>
    </row>
    <row r="8250">
      <c r="A8250" s="988" t="s">
        <v>5718</v>
      </c>
      <c r="B8250" s="988">
        <v>2.0250815E7</v>
      </c>
      <c r="C8250" s="988" t="s">
        <v>5194</v>
      </c>
      <c r="D8250" s="988">
        <v>1.0</v>
      </c>
      <c r="E8250" s="988">
        <v>1.0</v>
      </c>
    </row>
    <row r="8251">
      <c r="A8251" s="988" t="s">
        <v>5718</v>
      </c>
      <c r="B8251" s="988">
        <v>2.0250817E7</v>
      </c>
      <c r="C8251" s="988" t="s">
        <v>5286</v>
      </c>
      <c r="D8251" s="988">
        <v>1.0</v>
      </c>
      <c r="E8251" s="988">
        <v>4.0</v>
      </c>
    </row>
    <row r="8252">
      <c r="A8252" s="988" t="s">
        <v>5718</v>
      </c>
      <c r="B8252" s="988">
        <v>2.025082E7</v>
      </c>
      <c r="C8252" s="988" t="s">
        <v>5218</v>
      </c>
      <c r="D8252" s="988">
        <v>1.0</v>
      </c>
      <c r="E8252" s="988">
        <v>1.0</v>
      </c>
    </row>
    <row r="8253">
      <c r="A8253" s="988" t="s">
        <v>5718</v>
      </c>
      <c r="B8253" s="988">
        <v>2.0250822E7</v>
      </c>
      <c r="C8253" s="988" t="s">
        <v>5286</v>
      </c>
      <c r="D8253" s="988">
        <v>1.0</v>
      </c>
      <c r="E8253" s="988">
        <v>3.0</v>
      </c>
    </row>
    <row r="8254">
      <c r="A8254" s="988" t="s">
        <v>5718</v>
      </c>
      <c r="B8254" s="988">
        <v>2.0250822E7</v>
      </c>
      <c r="C8254" s="988" t="s">
        <v>5218</v>
      </c>
      <c r="D8254" s="988">
        <v>1.0</v>
      </c>
      <c r="E8254" s="988">
        <v>3.0</v>
      </c>
    </row>
    <row r="8255">
      <c r="A8255" s="988" t="s">
        <v>5718</v>
      </c>
      <c r="B8255" s="988">
        <v>2.0250823E7</v>
      </c>
      <c r="C8255" s="1063" t="s">
        <v>5137</v>
      </c>
      <c r="D8255" s="988">
        <v>1.0</v>
      </c>
      <c r="E8255" s="988">
        <v>1.0</v>
      </c>
    </row>
    <row r="8256">
      <c r="A8256" s="988" t="s">
        <v>5718</v>
      </c>
      <c r="B8256" s="988">
        <v>2.0250825E7</v>
      </c>
      <c r="C8256" s="988" t="s">
        <v>5218</v>
      </c>
      <c r="D8256" s="988">
        <v>1.0</v>
      </c>
      <c r="E8256" s="988">
        <v>1.0</v>
      </c>
    </row>
    <row r="8257">
      <c r="A8257" s="988" t="s">
        <v>5718</v>
      </c>
      <c r="B8257" s="988">
        <v>2.0250826E7</v>
      </c>
      <c r="C8257" s="988" t="s">
        <v>5286</v>
      </c>
      <c r="D8257" s="988">
        <v>1.0</v>
      </c>
      <c r="E8257" s="988">
        <v>7.0</v>
      </c>
    </row>
    <row r="8258">
      <c r="A8258" s="988" t="s">
        <v>5718</v>
      </c>
      <c r="B8258" s="988">
        <v>2.0250826E7</v>
      </c>
      <c r="C8258" s="988" t="s">
        <v>5218</v>
      </c>
      <c r="D8258" s="988">
        <v>1.0</v>
      </c>
      <c r="E8258" s="988">
        <v>1.0</v>
      </c>
    </row>
    <row r="8259">
      <c r="A8259" s="988" t="s">
        <v>5718</v>
      </c>
      <c r="B8259" s="988">
        <v>2.0250828E7</v>
      </c>
      <c r="C8259" s="988" t="s">
        <v>5218</v>
      </c>
      <c r="D8259" s="988">
        <v>1.0</v>
      </c>
      <c r="E8259" s="988">
        <v>1.0</v>
      </c>
    </row>
    <row r="8260">
      <c r="A8260" s="988" t="s">
        <v>5718</v>
      </c>
      <c r="B8260" s="988">
        <v>2.0250829E7</v>
      </c>
      <c r="C8260" s="1063" t="s">
        <v>5166</v>
      </c>
      <c r="D8260" s="988">
        <v>1.0</v>
      </c>
      <c r="E8260" s="988">
        <v>1.0</v>
      </c>
    </row>
    <row r="8261">
      <c r="A8261" s="988" t="s">
        <v>5718</v>
      </c>
      <c r="B8261" s="988">
        <v>2.025083E7</v>
      </c>
      <c r="C8261" s="988" t="s">
        <v>5286</v>
      </c>
      <c r="D8261" s="988">
        <v>1.0</v>
      </c>
      <c r="E8261" s="988">
        <v>4.0</v>
      </c>
    </row>
    <row r="8262">
      <c r="A8262" s="988" t="s">
        <v>5718</v>
      </c>
      <c r="B8262" s="988">
        <v>2.0250831E7</v>
      </c>
      <c r="C8262" s="988" t="s">
        <v>5286</v>
      </c>
      <c r="D8262" s="988">
        <v>1.0</v>
      </c>
      <c r="E8262" s="988">
        <v>4.0</v>
      </c>
    </row>
    <row r="8263">
      <c r="A8263" s="988" t="s">
        <v>5718</v>
      </c>
      <c r="B8263" s="988">
        <v>2.0250901E7</v>
      </c>
      <c r="C8263" s="988" t="s">
        <v>5286</v>
      </c>
      <c r="D8263" s="988">
        <v>1.0</v>
      </c>
      <c r="E8263" s="988">
        <v>7.0</v>
      </c>
    </row>
    <row r="8264">
      <c r="A8264" s="988" t="s">
        <v>5718</v>
      </c>
      <c r="B8264" s="988">
        <v>2.0250903E7</v>
      </c>
      <c r="C8264" s="988" t="s">
        <v>5286</v>
      </c>
      <c r="D8264" s="988">
        <v>1.0</v>
      </c>
      <c r="E8264" s="988">
        <v>5.0</v>
      </c>
    </row>
    <row r="8265">
      <c r="A8265" s="988" t="s">
        <v>5718</v>
      </c>
      <c r="B8265" s="988">
        <v>2.0250905E7</v>
      </c>
      <c r="C8265" s="988" t="s">
        <v>5218</v>
      </c>
      <c r="D8265" s="988">
        <v>1.0</v>
      </c>
      <c r="E8265" s="988">
        <v>1.0</v>
      </c>
    </row>
    <row r="8266">
      <c r="A8266" s="988" t="s">
        <v>5718</v>
      </c>
      <c r="B8266" s="988">
        <v>2.0250907E7</v>
      </c>
      <c r="C8266" s="988" t="s">
        <v>5286</v>
      </c>
      <c r="D8266" s="988">
        <v>1.0</v>
      </c>
      <c r="E8266" s="988">
        <v>3.0</v>
      </c>
    </row>
    <row r="8267">
      <c r="A8267" s="988" t="s">
        <v>5718</v>
      </c>
      <c r="B8267" s="988">
        <v>2.0250908E7</v>
      </c>
      <c r="C8267" s="988" t="s">
        <v>5218</v>
      </c>
      <c r="D8267" s="988">
        <v>1.0</v>
      </c>
      <c r="E8267" s="988">
        <v>1.0</v>
      </c>
    </row>
    <row r="8268">
      <c r="A8268" s="988" t="s">
        <v>5718</v>
      </c>
      <c r="B8268" s="988">
        <v>2.0250909E7</v>
      </c>
      <c r="C8268" s="988" t="s">
        <v>5286</v>
      </c>
      <c r="D8268" s="988">
        <v>1.0</v>
      </c>
      <c r="E8268" s="988">
        <v>6.0</v>
      </c>
    </row>
    <row r="8269">
      <c r="A8269" s="988" t="s">
        <v>5718</v>
      </c>
      <c r="B8269" s="988">
        <v>2.0250909E7</v>
      </c>
      <c r="C8269" s="988" t="s">
        <v>164</v>
      </c>
      <c r="D8269" s="988">
        <v>1.0</v>
      </c>
      <c r="E8269" s="988">
        <v>1.0</v>
      </c>
    </row>
    <row r="8270">
      <c r="A8270" s="988" t="s">
        <v>5718</v>
      </c>
      <c r="B8270" s="988">
        <v>2.0250909E7</v>
      </c>
      <c r="C8270" s="988" t="s">
        <v>5218</v>
      </c>
      <c r="D8270" s="988">
        <v>1.0</v>
      </c>
      <c r="E8270" s="988">
        <v>1.0</v>
      </c>
    </row>
    <row r="8271">
      <c r="A8271" s="988" t="s">
        <v>5720</v>
      </c>
      <c r="B8271" s="988">
        <v>2.0250131E7</v>
      </c>
      <c r="C8271" s="988" t="s">
        <v>5286</v>
      </c>
      <c r="D8271" s="988">
        <v>1.0</v>
      </c>
      <c r="E8271" s="988">
        <v>1.0</v>
      </c>
    </row>
    <row r="8272">
      <c r="A8272" s="988" t="s">
        <v>5720</v>
      </c>
      <c r="B8272" s="988">
        <v>2.0250221E7</v>
      </c>
      <c r="C8272" s="988" t="s">
        <v>5286</v>
      </c>
      <c r="D8272" s="988">
        <v>1.0</v>
      </c>
      <c r="E8272" s="988">
        <v>1.0</v>
      </c>
    </row>
    <row r="8273">
      <c r="A8273" s="988" t="s">
        <v>5721</v>
      </c>
      <c r="B8273" s="988">
        <v>2.0250221E7</v>
      </c>
      <c r="C8273" s="988" t="s">
        <v>5286</v>
      </c>
      <c r="D8273" s="988">
        <v>1.0</v>
      </c>
      <c r="E8273" s="988">
        <v>1.0</v>
      </c>
    </row>
    <row r="8274">
      <c r="A8274" s="988" t="s">
        <v>5722</v>
      </c>
      <c r="B8274" s="988">
        <v>2.0250221E7</v>
      </c>
      <c r="C8274" s="988" t="s">
        <v>5286</v>
      </c>
      <c r="D8274" s="988">
        <v>1.0</v>
      </c>
      <c r="E8274" s="988">
        <v>1.0</v>
      </c>
    </row>
    <row r="8275">
      <c r="A8275" s="988" t="s">
        <v>5723</v>
      </c>
      <c r="B8275" s="988">
        <v>2.0250221E7</v>
      </c>
      <c r="C8275" s="988" t="s">
        <v>5286</v>
      </c>
      <c r="D8275" s="988">
        <v>1.0</v>
      </c>
      <c r="E8275" s="988">
        <v>1.0</v>
      </c>
    </row>
    <row r="8276">
      <c r="A8276" s="988" t="s">
        <v>5724</v>
      </c>
      <c r="B8276" s="988">
        <v>2.0250101E7</v>
      </c>
      <c r="C8276" s="988" t="s">
        <v>5286</v>
      </c>
      <c r="D8276" s="988">
        <v>1.0</v>
      </c>
      <c r="E8276" s="988">
        <v>1.0</v>
      </c>
    </row>
    <row r="8277">
      <c r="A8277" s="988" t="s">
        <v>5724</v>
      </c>
      <c r="B8277" s="988">
        <v>2.0250102E7</v>
      </c>
      <c r="C8277" s="988" t="s">
        <v>5286</v>
      </c>
      <c r="D8277" s="988">
        <v>1.0</v>
      </c>
      <c r="E8277" s="988">
        <v>5.0</v>
      </c>
    </row>
    <row r="8278">
      <c r="A8278" s="988" t="s">
        <v>5724</v>
      </c>
      <c r="B8278" s="988">
        <v>2.0250102E7</v>
      </c>
      <c r="C8278" s="1063" t="s">
        <v>5182</v>
      </c>
      <c r="D8278" s="988">
        <v>1.0</v>
      </c>
      <c r="E8278" s="988">
        <v>1.0</v>
      </c>
    </row>
    <row r="8279">
      <c r="A8279" s="988" t="s">
        <v>5724</v>
      </c>
      <c r="B8279" s="988">
        <v>2.0250103E7</v>
      </c>
      <c r="C8279" s="988" t="s">
        <v>5286</v>
      </c>
      <c r="D8279" s="988">
        <v>1.0</v>
      </c>
      <c r="E8279" s="988">
        <v>2.0</v>
      </c>
    </row>
    <row r="8280">
      <c r="A8280" s="988" t="s">
        <v>5724</v>
      </c>
      <c r="B8280" s="988">
        <v>2.0250105E7</v>
      </c>
      <c r="C8280" s="988" t="s">
        <v>5286</v>
      </c>
      <c r="D8280" s="988">
        <v>1.0</v>
      </c>
      <c r="E8280" s="988">
        <v>1.0</v>
      </c>
    </row>
    <row r="8281">
      <c r="A8281" s="988" t="s">
        <v>5724</v>
      </c>
      <c r="B8281" s="988">
        <v>2.0250106E7</v>
      </c>
      <c r="C8281" s="988" t="s">
        <v>5286</v>
      </c>
      <c r="D8281" s="988">
        <v>1.0</v>
      </c>
      <c r="E8281" s="988">
        <v>9.0</v>
      </c>
    </row>
    <row r="8282">
      <c r="A8282" s="988" t="s">
        <v>5724</v>
      </c>
      <c r="B8282" s="988">
        <v>2.0250107E7</v>
      </c>
      <c r="C8282" s="988" t="s">
        <v>5286</v>
      </c>
      <c r="D8282" s="988">
        <v>1.0</v>
      </c>
      <c r="E8282" s="988">
        <v>3.0</v>
      </c>
    </row>
    <row r="8283">
      <c r="A8283" s="988" t="s">
        <v>5724</v>
      </c>
      <c r="B8283" s="988">
        <v>2.025011E7</v>
      </c>
      <c r="C8283" s="988" t="s">
        <v>5286</v>
      </c>
      <c r="D8283" s="988">
        <v>1.0</v>
      </c>
      <c r="E8283" s="988">
        <v>4.0</v>
      </c>
    </row>
    <row r="8284">
      <c r="A8284" s="988" t="s">
        <v>5724</v>
      </c>
      <c r="B8284" s="988">
        <v>2.025011E7</v>
      </c>
      <c r="C8284" s="988" t="s">
        <v>5218</v>
      </c>
      <c r="D8284" s="988">
        <v>1.0</v>
      </c>
      <c r="E8284" s="988">
        <v>1.0</v>
      </c>
    </row>
    <row r="8285">
      <c r="A8285" s="988" t="s">
        <v>5724</v>
      </c>
      <c r="B8285" s="988">
        <v>2.0250111E7</v>
      </c>
      <c r="C8285" s="988" t="s">
        <v>5286</v>
      </c>
      <c r="D8285" s="988">
        <v>1.0</v>
      </c>
      <c r="E8285" s="988">
        <v>1.0</v>
      </c>
    </row>
    <row r="8286">
      <c r="A8286" s="988" t="s">
        <v>5724</v>
      </c>
      <c r="B8286" s="988">
        <v>2.0250113E7</v>
      </c>
      <c r="C8286" s="988" t="s">
        <v>5286</v>
      </c>
      <c r="D8286" s="988">
        <v>1.0</v>
      </c>
      <c r="E8286" s="988">
        <v>2.0</v>
      </c>
    </row>
    <row r="8287">
      <c r="A8287" s="988" t="s">
        <v>5724</v>
      </c>
      <c r="B8287" s="988">
        <v>2.0250113E7</v>
      </c>
      <c r="C8287" s="1063" t="s">
        <v>5178</v>
      </c>
      <c r="D8287" s="988">
        <v>1.0</v>
      </c>
      <c r="E8287" s="988">
        <v>1.0</v>
      </c>
    </row>
    <row r="8288">
      <c r="A8288" s="988" t="s">
        <v>5724</v>
      </c>
      <c r="B8288" s="988">
        <v>2.0250114E7</v>
      </c>
      <c r="C8288" s="988" t="s">
        <v>5286</v>
      </c>
      <c r="D8288" s="988">
        <v>1.0</v>
      </c>
      <c r="E8288" s="988">
        <v>4.0</v>
      </c>
    </row>
    <row r="8289">
      <c r="A8289" s="988" t="s">
        <v>5724</v>
      </c>
      <c r="B8289" s="988">
        <v>2.0250114E7</v>
      </c>
      <c r="C8289" s="1063" t="s">
        <v>5284</v>
      </c>
      <c r="D8289" s="988">
        <v>1.0</v>
      </c>
      <c r="E8289" s="988">
        <v>1.0</v>
      </c>
    </row>
    <row r="8290">
      <c r="A8290" s="988" t="s">
        <v>5724</v>
      </c>
      <c r="B8290" s="988">
        <v>2.0250115E7</v>
      </c>
      <c r="C8290" s="988" t="s">
        <v>5286</v>
      </c>
      <c r="D8290" s="988">
        <v>1.0</v>
      </c>
      <c r="E8290" s="988">
        <v>7.0</v>
      </c>
    </row>
    <row r="8291">
      <c r="A8291" s="988" t="s">
        <v>5724</v>
      </c>
      <c r="B8291" s="988">
        <v>2.0250115E7</v>
      </c>
      <c r="C8291" s="988" t="s">
        <v>164</v>
      </c>
      <c r="D8291" s="988">
        <v>1.0</v>
      </c>
      <c r="E8291" s="988">
        <v>1.0</v>
      </c>
    </row>
    <row r="8292">
      <c r="A8292" s="988" t="s">
        <v>5724</v>
      </c>
      <c r="B8292" s="988">
        <v>2.0250117E7</v>
      </c>
      <c r="C8292" s="988" t="s">
        <v>5286</v>
      </c>
      <c r="D8292" s="988">
        <v>1.0</v>
      </c>
      <c r="E8292" s="988">
        <v>2.0</v>
      </c>
    </row>
    <row r="8293">
      <c r="A8293" s="988" t="s">
        <v>5724</v>
      </c>
      <c r="B8293" s="988">
        <v>2.0250117E7</v>
      </c>
      <c r="C8293" s="988" t="s">
        <v>164</v>
      </c>
      <c r="D8293" s="988">
        <v>1.0</v>
      </c>
      <c r="E8293" s="988">
        <v>1.0</v>
      </c>
    </row>
    <row r="8294">
      <c r="A8294" s="988" t="s">
        <v>5724</v>
      </c>
      <c r="B8294" s="988">
        <v>2.0250118E7</v>
      </c>
      <c r="C8294" s="988" t="s">
        <v>5286</v>
      </c>
      <c r="D8294" s="988">
        <v>1.0</v>
      </c>
      <c r="E8294" s="988">
        <v>2.0</v>
      </c>
    </row>
    <row r="8295">
      <c r="A8295" s="988" t="s">
        <v>5724</v>
      </c>
      <c r="B8295" s="988">
        <v>2.0250121E7</v>
      </c>
      <c r="C8295" s="988" t="s">
        <v>5286</v>
      </c>
      <c r="D8295" s="988">
        <v>1.0</v>
      </c>
      <c r="E8295" s="988">
        <v>4.0</v>
      </c>
    </row>
    <row r="8296">
      <c r="A8296" s="988" t="s">
        <v>5724</v>
      </c>
      <c r="B8296" s="988">
        <v>2.0250122E7</v>
      </c>
      <c r="C8296" s="988" t="s">
        <v>5286</v>
      </c>
      <c r="D8296" s="988">
        <v>1.0</v>
      </c>
      <c r="E8296" s="988">
        <v>7.0</v>
      </c>
    </row>
    <row r="8297">
      <c r="A8297" s="988" t="s">
        <v>5724</v>
      </c>
      <c r="B8297" s="988">
        <v>2.0250122E7</v>
      </c>
      <c r="C8297" s="1063" t="s">
        <v>5146</v>
      </c>
      <c r="D8297" s="988">
        <v>1.0</v>
      </c>
      <c r="E8297" s="988">
        <v>1.0</v>
      </c>
    </row>
    <row r="8298">
      <c r="A8298" s="988" t="s">
        <v>5724</v>
      </c>
      <c r="B8298" s="988">
        <v>2.0250123E7</v>
      </c>
      <c r="C8298" s="988" t="s">
        <v>5286</v>
      </c>
      <c r="D8298" s="988">
        <v>1.0</v>
      </c>
      <c r="E8298" s="988">
        <v>5.0</v>
      </c>
    </row>
    <row r="8299">
      <c r="A8299" s="988" t="s">
        <v>5724</v>
      </c>
      <c r="B8299" s="988">
        <v>2.0250123E7</v>
      </c>
      <c r="C8299" s="1063" t="s">
        <v>5216</v>
      </c>
      <c r="D8299" s="988">
        <v>1.0</v>
      </c>
      <c r="E8299" s="988">
        <v>1.0</v>
      </c>
    </row>
    <row r="8300">
      <c r="A8300" s="988" t="s">
        <v>5724</v>
      </c>
      <c r="B8300" s="988">
        <v>2.0250124E7</v>
      </c>
      <c r="C8300" s="988" t="s">
        <v>5286</v>
      </c>
      <c r="D8300" s="988">
        <v>1.0</v>
      </c>
      <c r="E8300" s="988">
        <v>1.0</v>
      </c>
    </row>
    <row r="8301">
      <c r="A8301" s="988" t="s">
        <v>5724</v>
      </c>
      <c r="B8301" s="988">
        <v>2.0250125E7</v>
      </c>
      <c r="C8301" s="988" t="s">
        <v>5286</v>
      </c>
      <c r="D8301" s="988">
        <v>1.0</v>
      </c>
      <c r="E8301" s="988">
        <v>6.0</v>
      </c>
    </row>
    <row r="8302">
      <c r="A8302" s="988" t="s">
        <v>5724</v>
      </c>
      <c r="B8302" s="988">
        <v>2.0250126E7</v>
      </c>
      <c r="C8302" s="988" t="s">
        <v>5286</v>
      </c>
      <c r="D8302" s="988">
        <v>1.0</v>
      </c>
      <c r="E8302" s="988">
        <v>5.0</v>
      </c>
    </row>
    <row r="8303">
      <c r="A8303" s="988" t="s">
        <v>5724</v>
      </c>
      <c r="B8303" s="988">
        <v>2.0250128E7</v>
      </c>
      <c r="C8303" s="988" t="s">
        <v>5286</v>
      </c>
      <c r="D8303" s="988">
        <v>1.0</v>
      </c>
      <c r="E8303" s="988">
        <v>4.0</v>
      </c>
    </row>
    <row r="8304">
      <c r="A8304" s="988" t="s">
        <v>5724</v>
      </c>
      <c r="B8304" s="988">
        <v>2.0250129E7</v>
      </c>
      <c r="C8304" s="988" t="s">
        <v>5286</v>
      </c>
      <c r="D8304" s="988">
        <v>1.0</v>
      </c>
      <c r="E8304" s="988">
        <v>5.0</v>
      </c>
    </row>
    <row r="8305">
      <c r="A8305" s="988" t="s">
        <v>5724</v>
      </c>
      <c r="B8305" s="988">
        <v>2.0250129E7</v>
      </c>
      <c r="C8305" s="988" t="s">
        <v>164</v>
      </c>
      <c r="D8305" s="988">
        <v>1.0</v>
      </c>
      <c r="E8305" s="988">
        <v>1.0</v>
      </c>
    </row>
    <row r="8306">
      <c r="A8306" s="988" t="s">
        <v>5724</v>
      </c>
      <c r="B8306" s="988">
        <v>2.0250129E7</v>
      </c>
      <c r="C8306" s="1063" t="s">
        <v>5146</v>
      </c>
      <c r="D8306" s="988">
        <v>1.0</v>
      </c>
      <c r="E8306" s="988">
        <v>1.0</v>
      </c>
    </row>
    <row r="8307">
      <c r="A8307" s="988" t="s">
        <v>5724</v>
      </c>
      <c r="B8307" s="988">
        <v>2.025013E7</v>
      </c>
      <c r="C8307" s="988" t="s">
        <v>5286</v>
      </c>
      <c r="D8307" s="988">
        <v>1.0</v>
      </c>
      <c r="E8307" s="988">
        <v>6.0</v>
      </c>
    </row>
    <row r="8308">
      <c r="A8308" s="988" t="s">
        <v>5724</v>
      </c>
      <c r="B8308" s="988">
        <v>2.0250131E7</v>
      </c>
      <c r="C8308" s="988" t="s">
        <v>5286</v>
      </c>
      <c r="D8308" s="988">
        <v>1.0</v>
      </c>
      <c r="E8308" s="988">
        <v>9.0</v>
      </c>
    </row>
    <row r="8309">
      <c r="A8309" s="988" t="s">
        <v>5724</v>
      </c>
      <c r="B8309" s="988">
        <v>2.0250201E7</v>
      </c>
      <c r="C8309" s="988" t="s">
        <v>5286</v>
      </c>
      <c r="D8309" s="988">
        <v>1.0</v>
      </c>
      <c r="E8309" s="988">
        <v>3.0</v>
      </c>
    </row>
    <row r="8310">
      <c r="A8310" s="988" t="s">
        <v>5724</v>
      </c>
      <c r="B8310" s="988">
        <v>2.0250202E7</v>
      </c>
      <c r="C8310" s="988" t="s">
        <v>5286</v>
      </c>
      <c r="D8310" s="988">
        <v>1.0</v>
      </c>
      <c r="E8310" s="988">
        <v>4.0</v>
      </c>
    </row>
    <row r="8311">
      <c r="A8311" s="988" t="s">
        <v>5724</v>
      </c>
      <c r="B8311" s="988">
        <v>2.0250202E7</v>
      </c>
      <c r="C8311" s="1063" t="s">
        <v>5216</v>
      </c>
      <c r="D8311" s="988">
        <v>1.0</v>
      </c>
      <c r="E8311" s="988">
        <v>1.0</v>
      </c>
    </row>
    <row r="8312">
      <c r="A8312" s="988" t="s">
        <v>5724</v>
      </c>
      <c r="B8312" s="988">
        <v>2.0250203E7</v>
      </c>
      <c r="C8312" s="988" t="s">
        <v>5286</v>
      </c>
      <c r="D8312" s="988">
        <v>1.0</v>
      </c>
      <c r="E8312" s="988">
        <v>8.0</v>
      </c>
    </row>
    <row r="8313">
      <c r="A8313" s="988" t="s">
        <v>5724</v>
      </c>
      <c r="B8313" s="988">
        <v>2.0250204E7</v>
      </c>
      <c r="C8313" s="988" t="s">
        <v>5286</v>
      </c>
      <c r="D8313" s="988">
        <v>1.0</v>
      </c>
      <c r="E8313" s="988">
        <v>6.0</v>
      </c>
    </row>
    <row r="8314">
      <c r="A8314" s="988" t="s">
        <v>5724</v>
      </c>
      <c r="B8314" s="988">
        <v>2.0250204E7</v>
      </c>
      <c r="C8314" s="1063" t="s">
        <v>5284</v>
      </c>
      <c r="D8314" s="988">
        <v>1.0</v>
      </c>
      <c r="E8314" s="988">
        <v>1.0</v>
      </c>
    </row>
    <row r="8315">
      <c r="A8315" s="988" t="s">
        <v>5724</v>
      </c>
      <c r="B8315" s="988">
        <v>2.0250205E7</v>
      </c>
      <c r="C8315" s="988" t="s">
        <v>5218</v>
      </c>
      <c r="D8315" s="988">
        <v>1.0</v>
      </c>
      <c r="E8315" s="988">
        <v>1.0</v>
      </c>
    </row>
    <row r="8316">
      <c r="A8316" s="988" t="s">
        <v>5724</v>
      </c>
      <c r="B8316" s="988">
        <v>2.0250206E7</v>
      </c>
      <c r="C8316" s="988" t="s">
        <v>5286</v>
      </c>
      <c r="D8316" s="988">
        <v>1.0</v>
      </c>
      <c r="E8316" s="988">
        <v>8.0</v>
      </c>
    </row>
    <row r="8317">
      <c r="A8317" s="988" t="s">
        <v>5724</v>
      </c>
      <c r="B8317" s="988">
        <v>2.0250206E7</v>
      </c>
      <c r="C8317" s="988" t="s">
        <v>5218</v>
      </c>
      <c r="D8317" s="988">
        <v>1.0</v>
      </c>
      <c r="E8317" s="988">
        <v>1.0</v>
      </c>
    </row>
    <row r="8318">
      <c r="A8318" s="988" t="s">
        <v>5724</v>
      </c>
      <c r="B8318" s="988">
        <v>2.0250207E7</v>
      </c>
      <c r="C8318" s="988" t="s">
        <v>5286</v>
      </c>
      <c r="D8318" s="988">
        <v>1.0</v>
      </c>
      <c r="E8318" s="988">
        <v>1.0</v>
      </c>
    </row>
    <row r="8319">
      <c r="A8319" s="988" t="s">
        <v>5724</v>
      </c>
      <c r="B8319" s="988">
        <v>2.0250207E7</v>
      </c>
      <c r="C8319" s="988" t="s">
        <v>164</v>
      </c>
      <c r="D8319" s="988">
        <v>1.0</v>
      </c>
      <c r="E8319" s="988">
        <v>1.0</v>
      </c>
    </row>
    <row r="8320">
      <c r="A8320" s="988" t="s">
        <v>5724</v>
      </c>
      <c r="B8320" s="988">
        <v>2.0250208E7</v>
      </c>
      <c r="C8320" s="988" t="s">
        <v>5286</v>
      </c>
      <c r="D8320" s="988">
        <v>1.0</v>
      </c>
      <c r="E8320" s="988">
        <v>2.0</v>
      </c>
    </row>
    <row r="8321">
      <c r="A8321" s="988" t="s">
        <v>5724</v>
      </c>
      <c r="B8321" s="988">
        <v>2.0250209E7</v>
      </c>
      <c r="C8321" s="988" t="s">
        <v>5286</v>
      </c>
      <c r="D8321" s="988">
        <v>1.0</v>
      </c>
      <c r="E8321" s="988">
        <v>7.0</v>
      </c>
    </row>
    <row r="8322">
      <c r="A8322" s="988" t="s">
        <v>5724</v>
      </c>
      <c r="B8322" s="988">
        <v>2.025021E7</v>
      </c>
      <c r="C8322" s="988" t="s">
        <v>5286</v>
      </c>
      <c r="D8322" s="988">
        <v>1.0</v>
      </c>
      <c r="E8322" s="988">
        <v>9.0</v>
      </c>
    </row>
    <row r="8323">
      <c r="A8323" s="988" t="s">
        <v>5724</v>
      </c>
      <c r="B8323" s="988">
        <v>2.0250212E7</v>
      </c>
      <c r="C8323" s="988" t="s">
        <v>5218</v>
      </c>
      <c r="D8323" s="988">
        <v>1.0</v>
      </c>
      <c r="E8323" s="988">
        <v>1.0</v>
      </c>
    </row>
    <row r="8324">
      <c r="A8324" s="988" t="s">
        <v>5724</v>
      </c>
      <c r="B8324" s="988">
        <v>2.0250213E7</v>
      </c>
      <c r="C8324" s="988" t="s">
        <v>5286</v>
      </c>
      <c r="D8324" s="988">
        <v>1.0</v>
      </c>
      <c r="E8324" s="988">
        <v>6.0</v>
      </c>
    </row>
    <row r="8325">
      <c r="A8325" s="988" t="s">
        <v>5724</v>
      </c>
      <c r="B8325" s="988">
        <v>2.0250215E7</v>
      </c>
      <c r="C8325" s="988" t="s">
        <v>5286</v>
      </c>
      <c r="D8325" s="988">
        <v>1.0</v>
      </c>
      <c r="E8325" s="988">
        <v>2.0</v>
      </c>
    </row>
    <row r="8326">
      <c r="A8326" s="988" t="s">
        <v>5724</v>
      </c>
      <c r="B8326" s="988">
        <v>2.0250216E7</v>
      </c>
      <c r="C8326" s="988" t="s">
        <v>5286</v>
      </c>
      <c r="D8326" s="988">
        <v>1.0</v>
      </c>
      <c r="E8326" s="988">
        <v>1.0</v>
      </c>
    </row>
    <row r="8327">
      <c r="A8327" s="988" t="s">
        <v>5724</v>
      </c>
      <c r="B8327" s="988">
        <v>2.0250217E7</v>
      </c>
      <c r="C8327" s="988" t="s">
        <v>5286</v>
      </c>
      <c r="D8327" s="988">
        <v>1.0</v>
      </c>
      <c r="E8327" s="988">
        <v>4.0</v>
      </c>
    </row>
    <row r="8328">
      <c r="A8328" s="988" t="s">
        <v>5724</v>
      </c>
      <c r="B8328" s="988">
        <v>2.0250218E7</v>
      </c>
      <c r="C8328" s="988" t="s">
        <v>5218</v>
      </c>
      <c r="D8328" s="988">
        <v>1.0</v>
      </c>
      <c r="E8328" s="988">
        <v>1.0</v>
      </c>
    </row>
    <row r="8329">
      <c r="A8329" s="988" t="s">
        <v>5724</v>
      </c>
      <c r="B8329" s="988">
        <v>2.0250219E7</v>
      </c>
      <c r="C8329" s="988" t="s">
        <v>5286</v>
      </c>
      <c r="D8329" s="988">
        <v>1.0</v>
      </c>
      <c r="E8329" s="988">
        <v>10.0</v>
      </c>
    </row>
    <row r="8330">
      <c r="A8330" s="988" t="s">
        <v>5724</v>
      </c>
      <c r="B8330" s="988">
        <v>2.0250221E7</v>
      </c>
      <c r="C8330" s="988" t="s">
        <v>5286</v>
      </c>
      <c r="D8330" s="988">
        <v>1.0</v>
      </c>
      <c r="E8330" s="988">
        <v>10.0</v>
      </c>
    </row>
    <row r="8331">
      <c r="A8331" s="988" t="s">
        <v>5724</v>
      </c>
      <c r="B8331" s="988">
        <v>2.0250222E7</v>
      </c>
      <c r="C8331" s="988" t="s">
        <v>5286</v>
      </c>
      <c r="D8331" s="988">
        <v>1.0</v>
      </c>
      <c r="E8331" s="988">
        <v>1.0</v>
      </c>
    </row>
    <row r="8332">
      <c r="A8332" s="988" t="s">
        <v>5724</v>
      </c>
      <c r="B8332" s="988">
        <v>2.0250222E7</v>
      </c>
      <c r="C8332" s="988" t="s">
        <v>164</v>
      </c>
      <c r="D8332" s="988">
        <v>1.0</v>
      </c>
      <c r="E8332" s="988">
        <v>1.0</v>
      </c>
    </row>
    <row r="8333">
      <c r="A8333" s="988" t="s">
        <v>5724</v>
      </c>
      <c r="B8333" s="988">
        <v>2.0250223E7</v>
      </c>
      <c r="C8333" s="988" t="s">
        <v>5286</v>
      </c>
      <c r="D8333" s="988">
        <v>1.0</v>
      </c>
      <c r="E8333" s="988">
        <v>2.0</v>
      </c>
    </row>
    <row r="8334">
      <c r="A8334" s="988" t="s">
        <v>5724</v>
      </c>
      <c r="B8334" s="988">
        <v>2.0250224E7</v>
      </c>
      <c r="C8334" s="988" t="s">
        <v>5286</v>
      </c>
      <c r="D8334" s="988">
        <v>1.0</v>
      </c>
      <c r="E8334" s="988">
        <v>2.0</v>
      </c>
    </row>
    <row r="8335">
      <c r="A8335" s="988" t="s">
        <v>5724</v>
      </c>
      <c r="B8335" s="988">
        <v>2.0250225E7</v>
      </c>
      <c r="C8335" s="988" t="s">
        <v>5286</v>
      </c>
      <c r="D8335" s="988">
        <v>1.0</v>
      </c>
      <c r="E8335" s="988">
        <v>5.0</v>
      </c>
    </row>
    <row r="8336">
      <c r="A8336" s="988" t="s">
        <v>5724</v>
      </c>
      <c r="B8336" s="988">
        <v>2.0250225E7</v>
      </c>
      <c r="C8336" s="988" t="s">
        <v>164</v>
      </c>
      <c r="D8336" s="988">
        <v>1.0</v>
      </c>
      <c r="E8336" s="988">
        <v>1.0</v>
      </c>
    </row>
    <row r="8337">
      <c r="A8337" s="988" t="s">
        <v>5724</v>
      </c>
      <c r="B8337" s="988">
        <v>2.0250226E7</v>
      </c>
      <c r="C8337" s="988" t="s">
        <v>5286</v>
      </c>
      <c r="D8337" s="988">
        <v>1.0</v>
      </c>
      <c r="E8337" s="988">
        <v>6.0</v>
      </c>
    </row>
    <row r="8338">
      <c r="A8338" s="988" t="s">
        <v>5724</v>
      </c>
      <c r="B8338" s="988">
        <v>2.0250226E7</v>
      </c>
      <c r="C8338" s="988" t="s">
        <v>5218</v>
      </c>
      <c r="D8338" s="988">
        <v>1.0</v>
      </c>
      <c r="E8338" s="988">
        <v>1.0</v>
      </c>
    </row>
    <row r="8339">
      <c r="A8339" s="988" t="s">
        <v>5724</v>
      </c>
      <c r="B8339" s="988">
        <v>2.0250227E7</v>
      </c>
      <c r="C8339" s="988" t="s">
        <v>5286</v>
      </c>
      <c r="D8339" s="988">
        <v>1.0</v>
      </c>
      <c r="E8339" s="988">
        <v>5.0</v>
      </c>
    </row>
    <row r="8340">
      <c r="A8340" s="988" t="s">
        <v>5724</v>
      </c>
      <c r="B8340" s="988">
        <v>2.0250227E7</v>
      </c>
      <c r="C8340" s="988" t="s">
        <v>164</v>
      </c>
      <c r="D8340" s="988">
        <v>1.0</v>
      </c>
      <c r="E8340" s="988">
        <v>1.0</v>
      </c>
    </row>
    <row r="8341">
      <c r="A8341" s="988" t="s">
        <v>5724</v>
      </c>
      <c r="B8341" s="988">
        <v>2.0250228E7</v>
      </c>
      <c r="C8341" s="988" t="s">
        <v>5286</v>
      </c>
      <c r="D8341" s="988">
        <v>1.0</v>
      </c>
      <c r="E8341" s="988">
        <v>5.0</v>
      </c>
    </row>
    <row r="8342">
      <c r="A8342" s="988" t="s">
        <v>5724</v>
      </c>
      <c r="B8342" s="988">
        <v>2.0250301E7</v>
      </c>
      <c r="C8342" s="988" t="s">
        <v>5286</v>
      </c>
      <c r="D8342" s="988">
        <v>1.0</v>
      </c>
      <c r="E8342" s="988">
        <v>4.0</v>
      </c>
    </row>
    <row r="8343">
      <c r="A8343" s="988" t="s">
        <v>5724</v>
      </c>
      <c r="B8343" s="988">
        <v>2.0250302E7</v>
      </c>
      <c r="C8343" s="988" t="s">
        <v>164</v>
      </c>
      <c r="D8343" s="988">
        <v>1.0</v>
      </c>
      <c r="E8343" s="988">
        <v>1.0</v>
      </c>
    </row>
    <row r="8344">
      <c r="A8344" s="988" t="s">
        <v>5724</v>
      </c>
      <c r="B8344" s="988">
        <v>2.0250304E7</v>
      </c>
      <c r="C8344" s="988" t="s">
        <v>5286</v>
      </c>
      <c r="D8344" s="988">
        <v>1.0</v>
      </c>
      <c r="E8344" s="988">
        <v>6.0</v>
      </c>
    </row>
    <row r="8345">
      <c r="A8345" s="988" t="s">
        <v>5724</v>
      </c>
      <c r="B8345" s="988">
        <v>2.0250304E7</v>
      </c>
      <c r="C8345" s="988" t="s">
        <v>164</v>
      </c>
      <c r="D8345" s="988">
        <v>1.0</v>
      </c>
      <c r="E8345" s="988">
        <v>2.0</v>
      </c>
    </row>
    <row r="8346">
      <c r="A8346" s="988" t="s">
        <v>5724</v>
      </c>
      <c r="B8346" s="988">
        <v>2.0250305E7</v>
      </c>
      <c r="C8346" s="988" t="s">
        <v>5286</v>
      </c>
      <c r="D8346" s="988">
        <v>1.0</v>
      </c>
      <c r="E8346" s="988">
        <v>5.0</v>
      </c>
    </row>
    <row r="8347">
      <c r="A8347" s="988" t="s">
        <v>5724</v>
      </c>
      <c r="B8347" s="988">
        <v>2.0250306E7</v>
      </c>
      <c r="C8347" s="988" t="s">
        <v>5286</v>
      </c>
      <c r="D8347" s="988">
        <v>1.0</v>
      </c>
      <c r="E8347" s="988">
        <v>4.0</v>
      </c>
    </row>
    <row r="8348">
      <c r="A8348" s="988" t="s">
        <v>5724</v>
      </c>
      <c r="B8348" s="988">
        <v>2.0250306E7</v>
      </c>
      <c r="C8348" s="988" t="s">
        <v>164</v>
      </c>
      <c r="D8348" s="988">
        <v>1.0</v>
      </c>
      <c r="E8348" s="988">
        <v>1.0</v>
      </c>
    </row>
    <row r="8349">
      <c r="A8349" s="988" t="s">
        <v>5724</v>
      </c>
      <c r="B8349" s="988">
        <v>2.0250306E7</v>
      </c>
      <c r="C8349" s="1063" t="s">
        <v>5182</v>
      </c>
      <c r="D8349" s="988">
        <v>1.0</v>
      </c>
      <c r="E8349" s="988">
        <v>1.0</v>
      </c>
    </row>
    <row r="8350">
      <c r="A8350" s="988" t="s">
        <v>5724</v>
      </c>
      <c r="B8350" s="988">
        <v>2.0250307E7</v>
      </c>
      <c r="C8350" s="988" t="s">
        <v>5286</v>
      </c>
      <c r="D8350" s="988">
        <v>1.0</v>
      </c>
      <c r="E8350" s="988">
        <v>1.0</v>
      </c>
    </row>
    <row r="8351">
      <c r="A8351" s="988" t="s">
        <v>5724</v>
      </c>
      <c r="B8351" s="988">
        <v>2.0250307E7</v>
      </c>
      <c r="C8351" s="1063" t="s">
        <v>5182</v>
      </c>
      <c r="D8351" s="988">
        <v>1.0</v>
      </c>
      <c r="E8351" s="988">
        <v>1.0</v>
      </c>
    </row>
    <row r="8352">
      <c r="A8352" s="988" t="s">
        <v>5724</v>
      </c>
      <c r="B8352" s="988">
        <v>2.0250308E7</v>
      </c>
      <c r="C8352" s="988" t="s">
        <v>5286</v>
      </c>
      <c r="D8352" s="988">
        <v>1.0</v>
      </c>
      <c r="E8352" s="988">
        <v>2.0</v>
      </c>
    </row>
    <row r="8353">
      <c r="A8353" s="988" t="s">
        <v>5724</v>
      </c>
      <c r="B8353" s="988">
        <v>2.0250309E7</v>
      </c>
      <c r="C8353" s="988" t="s">
        <v>5286</v>
      </c>
      <c r="D8353" s="988">
        <v>1.0</v>
      </c>
      <c r="E8353" s="988">
        <v>1.0</v>
      </c>
    </row>
    <row r="8354">
      <c r="A8354" s="988" t="s">
        <v>5724</v>
      </c>
      <c r="B8354" s="988">
        <v>2.025031E7</v>
      </c>
      <c r="C8354" s="988" t="s">
        <v>5286</v>
      </c>
      <c r="D8354" s="988">
        <v>1.0</v>
      </c>
      <c r="E8354" s="988">
        <v>4.0</v>
      </c>
    </row>
    <row r="8355">
      <c r="A8355" s="988" t="s">
        <v>5724</v>
      </c>
      <c r="B8355" s="988">
        <v>2.025031E7</v>
      </c>
      <c r="C8355" s="988" t="s">
        <v>164</v>
      </c>
      <c r="D8355" s="988">
        <v>1.0</v>
      </c>
      <c r="E8355" s="988">
        <v>1.0</v>
      </c>
    </row>
    <row r="8356">
      <c r="A8356" s="988" t="s">
        <v>5724</v>
      </c>
      <c r="B8356" s="988">
        <v>2.0250311E7</v>
      </c>
      <c r="C8356" s="988" t="s">
        <v>5286</v>
      </c>
      <c r="D8356" s="988">
        <v>1.0</v>
      </c>
      <c r="E8356" s="988">
        <v>7.0</v>
      </c>
    </row>
    <row r="8357">
      <c r="A8357" s="988" t="s">
        <v>5724</v>
      </c>
      <c r="B8357" s="988">
        <v>2.0250311E7</v>
      </c>
      <c r="C8357" s="988" t="s">
        <v>164</v>
      </c>
      <c r="D8357" s="988">
        <v>1.0</v>
      </c>
      <c r="E8357" s="988">
        <v>2.0</v>
      </c>
    </row>
    <row r="8358">
      <c r="A8358" s="988" t="s">
        <v>5724</v>
      </c>
      <c r="B8358" s="988">
        <v>2.0250313E7</v>
      </c>
      <c r="C8358" s="988" t="s">
        <v>5286</v>
      </c>
      <c r="D8358" s="988">
        <v>1.0</v>
      </c>
      <c r="E8358" s="988">
        <v>6.0</v>
      </c>
    </row>
    <row r="8359">
      <c r="A8359" s="988" t="s">
        <v>5724</v>
      </c>
      <c r="B8359" s="988">
        <v>2.0250313E7</v>
      </c>
      <c r="C8359" s="988" t="s">
        <v>164</v>
      </c>
      <c r="D8359" s="988">
        <v>1.0</v>
      </c>
      <c r="E8359" s="988">
        <v>1.0</v>
      </c>
    </row>
    <row r="8360">
      <c r="A8360" s="988" t="s">
        <v>5724</v>
      </c>
      <c r="B8360" s="988">
        <v>2.0250315E7</v>
      </c>
      <c r="C8360" s="988" t="s">
        <v>5286</v>
      </c>
      <c r="D8360" s="988">
        <v>1.0</v>
      </c>
      <c r="E8360" s="988">
        <v>4.0</v>
      </c>
    </row>
    <row r="8361">
      <c r="A8361" s="988" t="s">
        <v>5724</v>
      </c>
      <c r="B8361" s="988">
        <v>2.0250317E7</v>
      </c>
      <c r="C8361" s="988" t="s">
        <v>5286</v>
      </c>
      <c r="D8361" s="988">
        <v>1.0</v>
      </c>
      <c r="E8361" s="988">
        <v>5.0</v>
      </c>
    </row>
    <row r="8362">
      <c r="A8362" s="988" t="s">
        <v>5724</v>
      </c>
      <c r="B8362" s="988">
        <v>2.0250317E7</v>
      </c>
      <c r="C8362" s="988" t="s">
        <v>164</v>
      </c>
      <c r="D8362" s="988">
        <v>1.0</v>
      </c>
      <c r="E8362" s="988">
        <v>1.0</v>
      </c>
    </row>
    <row r="8363">
      <c r="A8363" s="988" t="s">
        <v>5724</v>
      </c>
      <c r="B8363" s="988">
        <v>2.0250318E7</v>
      </c>
      <c r="C8363" s="988" t="s">
        <v>5286</v>
      </c>
      <c r="D8363" s="988">
        <v>1.0</v>
      </c>
      <c r="E8363" s="988">
        <v>6.0</v>
      </c>
    </row>
    <row r="8364">
      <c r="A8364" s="988" t="s">
        <v>5724</v>
      </c>
      <c r="B8364" s="988">
        <v>2.0250319E7</v>
      </c>
      <c r="C8364" s="988" t="s">
        <v>5286</v>
      </c>
      <c r="D8364" s="988">
        <v>1.0</v>
      </c>
      <c r="E8364" s="988">
        <v>3.0</v>
      </c>
    </row>
    <row r="8365">
      <c r="A8365" s="988" t="s">
        <v>5724</v>
      </c>
      <c r="B8365" s="988">
        <v>2.0250321E7</v>
      </c>
      <c r="C8365" s="988" t="s">
        <v>5286</v>
      </c>
      <c r="D8365" s="988">
        <v>1.0</v>
      </c>
      <c r="E8365" s="988">
        <v>1.0</v>
      </c>
    </row>
    <row r="8366">
      <c r="A8366" s="988" t="s">
        <v>5724</v>
      </c>
      <c r="B8366" s="988">
        <v>2.0250322E7</v>
      </c>
      <c r="C8366" s="988" t="s">
        <v>5286</v>
      </c>
      <c r="D8366" s="988">
        <v>1.0</v>
      </c>
      <c r="E8366" s="988">
        <v>1.0</v>
      </c>
    </row>
    <row r="8367">
      <c r="A8367" s="988" t="s">
        <v>5724</v>
      </c>
      <c r="B8367" s="988">
        <v>2.0250323E7</v>
      </c>
      <c r="C8367" s="988" t="s">
        <v>5286</v>
      </c>
      <c r="D8367" s="988">
        <v>1.0</v>
      </c>
      <c r="E8367" s="988">
        <v>2.0</v>
      </c>
    </row>
    <row r="8368">
      <c r="A8368" s="988" t="s">
        <v>5724</v>
      </c>
      <c r="B8368" s="988">
        <v>2.0250324E7</v>
      </c>
      <c r="C8368" s="988" t="s">
        <v>5286</v>
      </c>
      <c r="D8368" s="988">
        <v>1.0</v>
      </c>
      <c r="E8368" s="988">
        <v>5.0</v>
      </c>
    </row>
    <row r="8369">
      <c r="A8369" s="988" t="s">
        <v>5724</v>
      </c>
      <c r="B8369" s="988">
        <v>2.0250324E7</v>
      </c>
      <c r="C8369" s="1063" t="s">
        <v>5216</v>
      </c>
      <c r="D8369" s="988">
        <v>1.0</v>
      </c>
      <c r="E8369" s="988">
        <v>1.0</v>
      </c>
    </row>
    <row r="8370">
      <c r="A8370" s="988" t="s">
        <v>5724</v>
      </c>
      <c r="B8370" s="988">
        <v>2.0250325E7</v>
      </c>
      <c r="C8370" s="988" t="s">
        <v>5286</v>
      </c>
      <c r="D8370" s="988">
        <v>1.0</v>
      </c>
      <c r="E8370" s="988">
        <v>5.0</v>
      </c>
    </row>
    <row r="8371">
      <c r="A8371" s="988" t="s">
        <v>5724</v>
      </c>
      <c r="B8371" s="988">
        <v>2.0250326E7</v>
      </c>
      <c r="C8371" s="988" t="s">
        <v>5286</v>
      </c>
      <c r="D8371" s="988">
        <v>1.0</v>
      </c>
      <c r="E8371" s="988">
        <v>5.0</v>
      </c>
    </row>
    <row r="8372">
      <c r="A8372" s="988" t="s">
        <v>5724</v>
      </c>
      <c r="B8372" s="988">
        <v>2.0250328E7</v>
      </c>
      <c r="C8372" s="988" t="s">
        <v>5286</v>
      </c>
      <c r="D8372" s="988">
        <v>1.0</v>
      </c>
      <c r="E8372" s="988">
        <v>1.0</v>
      </c>
    </row>
    <row r="8373">
      <c r="A8373" s="988" t="s">
        <v>5724</v>
      </c>
      <c r="B8373" s="988">
        <v>2.0250329E7</v>
      </c>
      <c r="C8373" s="988" t="s">
        <v>5286</v>
      </c>
      <c r="D8373" s="988">
        <v>1.0</v>
      </c>
      <c r="E8373" s="988">
        <v>1.0</v>
      </c>
    </row>
    <row r="8374">
      <c r="A8374" s="988" t="s">
        <v>5724</v>
      </c>
      <c r="B8374" s="988">
        <v>2.025033E7</v>
      </c>
      <c r="C8374" s="988" t="s">
        <v>5286</v>
      </c>
      <c r="D8374" s="988">
        <v>1.0</v>
      </c>
      <c r="E8374" s="988">
        <v>1.0</v>
      </c>
    </row>
    <row r="8375">
      <c r="A8375" s="988" t="s">
        <v>5724</v>
      </c>
      <c r="B8375" s="988">
        <v>2.0250331E7</v>
      </c>
      <c r="C8375" s="988" t="s">
        <v>5286</v>
      </c>
      <c r="D8375" s="988">
        <v>1.0</v>
      </c>
      <c r="E8375" s="988">
        <v>3.0</v>
      </c>
    </row>
    <row r="8376">
      <c r="A8376" s="988" t="s">
        <v>5724</v>
      </c>
      <c r="B8376" s="988">
        <v>2.0250401E7</v>
      </c>
      <c r="C8376" s="988" t="s">
        <v>5286</v>
      </c>
      <c r="D8376" s="988">
        <v>1.0</v>
      </c>
      <c r="E8376" s="988">
        <v>8.0</v>
      </c>
    </row>
    <row r="8377">
      <c r="A8377" s="988" t="s">
        <v>5724</v>
      </c>
      <c r="B8377" s="988">
        <v>2.0250402E7</v>
      </c>
      <c r="C8377" s="988" t="s">
        <v>5286</v>
      </c>
      <c r="D8377" s="988">
        <v>1.0</v>
      </c>
      <c r="E8377" s="988">
        <v>3.0</v>
      </c>
    </row>
    <row r="8378">
      <c r="A8378" s="988" t="s">
        <v>5724</v>
      </c>
      <c r="B8378" s="988">
        <v>2.0250403E7</v>
      </c>
      <c r="C8378" s="988" t="s">
        <v>5286</v>
      </c>
      <c r="D8378" s="988">
        <v>1.0</v>
      </c>
      <c r="E8378" s="988">
        <v>2.0</v>
      </c>
    </row>
    <row r="8379">
      <c r="A8379" s="988" t="s">
        <v>5724</v>
      </c>
      <c r="B8379" s="988">
        <v>2.0250403E7</v>
      </c>
      <c r="C8379" s="988" t="s">
        <v>5218</v>
      </c>
      <c r="D8379" s="988">
        <v>1.0</v>
      </c>
      <c r="E8379" s="988">
        <v>2.0</v>
      </c>
    </row>
    <row r="8380">
      <c r="A8380" s="988" t="s">
        <v>5724</v>
      </c>
      <c r="B8380" s="988">
        <v>2.0250405E7</v>
      </c>
      <c r="C8380" s="988" t="s">
        <v>5286</v>
      </c>
      <c r="D8380" s="988">
        <v>1.0</v>
      </c>
      <c r="E8380" s="988">
        <v>2.0</v>
      </c>
    </row>
    <row r="8381">
      <c r="A8381" s="988" t="s">
        <v>5724</v>
      </c>
      <c r="B8381" s="988">
        <v>2.0250405E7</v>
      </c>
      <c r="C8381" s="988" t="s">
        <v>164</v>
      </c>
      <c r="D8381" s="988">
        <v>1.0</v>
      </c>
      <c r="E8381" s="988">
        <v>1.0</v>
      </c>
    </row>
    <row r="8382">
      <c r="A8382" s="988" t="s">
        <v>5724</v>
      </c>
      <c r="B8382" s="988">
        <v>2.0250407E7</v>
      </c>
      <c r="C8382" s="988" t="s">
        <v>5286</v>
      </c>
      <c r="D8382" s="988">
        <v>1.0</v>
      </c>
      <c r="E8382" s="988">
        <v>2.0</v>
      </c>
    </row>
    <row r="8383">
      <c r="A8383" s="988" t="s">
        <v>5724</v>
      </c>
      <c r="B8383" s="988">
        <v>2.0250409E7</v>
      </c>
      <c r="C8383" s="988" t="s">
        <v>5286</v>
      </c>
      <c r="D8383" s="988">
        <v>1.0</v>
      </c>
      <c r="E8383" s="988">
        <v>2.0</v>
      </c>
    </row>
    <row r="8384">
      <c r="A8384" s="988" t="s">
        <v>5724</v>
      </c>
      <c r="B8384" s="988">
        <v>2.0250409E7</v>
      </c>
      <c r="C8384" s="988" t="s">
        <v>164</v>
      </c>
      <c r="D8384" s="988">
        <v>1.0</v>
      </c>
      <c r="E8384" s="988">
        <v>2.0</v>
      </c>
    </row>
    <row r="8385">
      <c r="A8385" s="988" t="s">
        <v>5724</v>
      </c>
      <c r="B8385" s="988">
        <v>2.0250411E7</v>
      </c>
      <c r="C8385" s="988" t="s">
        <v>5286</v>
      </c>
      <c r="D8385" s="988">
        <v>1.0</v>
      </c>
      <c r="E8385" s="988">
        <v>3.0</v>
      </c>
    </row>
    <row r="8386">
      <c r="A8386" s="988" t="s">
        <v>5724</v>
      </c>
      <c r="B8386" s="988">
        <v>2.0250412E7</v>
      </c>
      <c r="C8386" s="988" t="s">
        <v>5286</v>
      </c>
      <c r="D8386" s="988">
        <v>1.0</v>
      </c>
      <c r="E8386" s="988">
        <v>3.0</v>
      </c>
    </row>
    <row r="8387">
      <c r="A8387" s="988" t="s">
        <v>5724</v>
      </c>
      <c r="B8387" s="988">
        <v>2.0250414E7</v>
      </c>
      <c r="C8387" s="988" t="s">
        <v>5286</v>
      </c>
      <c r="D8387" s="988">
        <v>1.0</v>
      </c>
      <c r="E8387" s="988">
        <v>5.0</v>
      </c>
    </row>
    <row r="8388">
      <c r="A8388" s="988" t="s">
        <v>5724</v>
      </c>
      <c r="B8388" s="988">
        <v>2.0250414E7</v>
      </c>
      <c r="C8388" s="988" t="s">
        <v>164</v>
      </c>
      <c r="D8388" s="988">
        <v>1.0</v>
      </c>
      <c r="E8388" s="988">
        <v>1.0</v>
      </c>
    </row>
    <row r="8389">
      <c r="A8389" s="988" t="s">
        <v>5724</v>
      </c>
      <c r="B8389" s="988">
        <v>2.0250415E7</v>
      </c>
      <c r="C8389" s="988" t="s">
        <v>5286</v>
      </c>
      <c r="D8389" s="988">
        <v>1.0</v>
      </c>
      <c r="E8389" s="988">
        <v>9.0</v>
      </c>
    </row>
    <row r="8390">
      <c r="A8390" s="988" t="s">
        <v>5724</v>
      </c>
      <c r="B8390" s="988">
        <v>2.0250415E7</v>
      </c>
      <c r="C8390" s="988" t="s">
        <v>164</v>
      </c>
      <c r="D8390" s="988">
        <v>1.0</v>
      </c>
      <c r="E8390" s="988">
        <v>1.0</v>
      </c>
    </row>
    <row r="8391">
      <c r="A8391" s="988" t="s">
        <v>5724</v>
      </c>
      <c r="B8391" s="988">
        <v>2.0250416E7</v>
      </c>
      <c r="C8391" s="988" t="s">
        <v>5286</v>
      </c>
      <c r="D8391" s="988">
        <v>1.0</v>
      </c>
      <c r="E8391" s="988">
        <v>4.0</v>
      </c>
    </row>
    <row r="8392">
      <c r="A8392" s="988" t="s">
        <v>5724</v>
      </c>
      <c r="B8392" s="988">
        <v>2.0250416E7</v>
      </c>
      <c r="C8392" s="988" t="s">
        <v>164</v>
      </c>
      <c r="D8392" s="988">
        <v>1.0</v>
      </c>
      <c r="E8392" s="988">
        <v>1.0</v>
      </c>
    </row>
    <row r="8393">
      <c r="A8393" s="988" t="s">
        <v>5724</v>
      </c>
      <c r="B8393" s="988">
        <v>2.0250417E7</v>
      </c>
      <c r="C8393" s="988" t="s">
        <v>5286</v>
      </c>
      <c r="D8393" s="988">
        <v>1.0</v>
      </c>
      <c r="E8393" s="988">
        <v>3.0</v>
      </c>
    </row>
    <row r="8394">
      <c r="A8394" s="988" t="s">
        <v>5724</v>
      </c>
      <c r="B8394" s="988">
        <v>2.0250418E7</v>
      </c>
      <c r="C8394" s="988" t="s">
        <v>5286</v>
      </c>
      <c r="D8394" s="988">
        <v>1.0</v>
      </c>
      <c r="E8394" s="988">
        <v>2.0</v>
      </c>
    </row>
    <row r="8395">
      <c r="A8395" s="988" t="s">
        <v>5724</v>
      </c>
      <c r="B8395" s="988">
        <v>2.025042E7</v>
      </c>
      <c r="C8395" s="988" t="s">
        <v>5286</v>
      </c>
      <c r="D8395" s="988">
        <v>1.0</v>
      </c>
      <c r="E8395" s="988">
        <v>3.0</v>
      </c>
    </row>
    <row r="8396">
      <c r="A8396" s="988" t="s">
        <v>5724</v>
      </c>
      <c r="B8396" s="988">
        <v>2.0250421E7</v>
      </c>
      <c r="C8396" s="988" t="s">
        <v>5286</v>
      </c>
      <c r="D8396" s="988">
        <v>1.0</v>
      </c>
      <c r="E8396" s="988">
        <v>2.0</v>
      </c>
    </row>
    <row r="8397">
      <c r="A8397" s="988" t="s">
        <v>5724</v>
      </c>
      <c r="B8397" s="988">
        <v>2.0250424E7</v>
      </c>
      <c r="C8397" s="988" t="s">
        <v>5286</v>
      </c>
      <c r="D8397" s="988">
        <v>1.0</v>
      </c>
      <c r="E8397" s="988">
        <v>5.0</v>
      </c>
    </row>
    <row r="8398">
      <c r="A8398" s="988" t="s">
        <v>5724</v>
      </c>
      <c r="B8398" s="988">
        <v>2.0250424E7</v>
      </c>
      <c r="C8398" s="988" t="s">
        <v>5218</v>
      </c>
      <c r="D8398" s="988">
        <v>1.0</v>
      </c>
      <c r="E8398" s="988">
        <v>1.0</v>
      </c>
    </row>
    <row r="8399">
      <c r="A8399" s="988" t="s">
        <v>5724</v>
      </c>
      <c r="B8399" s="988">
        <v>2.0250425E7</v>
      </c>
      <c r="C8399" s="988" t="s">
        <v>5286</v>
      </c>
      <c r="D8399" s="988">
        <v>1.0</v>
      </c>
      <c r="E8399" s="988">
        <v>1.0</v>
      </c>
    </row>
    <row r="8400">
      <c r="A8400" s="988" t="s">
        <v>5724</v>
      </c>
      <c r="B8400" s="988">
        <v>2.0250425E7</v>
      </c>
      <c r="C8400" s="988" t="s">
        <v>5218</v>
      </c>
      <c r="D8400" s="988">
        <v>1.0</v>
      </c>
      <c r="E8400" s="988">
        <v>1.0</v>
      </c>
    </row>
    <row r="8401">
      <c r="A8401" s="988" t="s">
        <v>5724</v>
      </c>
      <c r="B8401" s="988">
        <v>2.0250427E7</v>
      </c>
      <c r="C8401" s="988" t="s">
        <v>5286</v>
      </c>
      <c r="D8401" s="988">
        <v>1.0</v>
      </c>
      <c r="E8401" s="988">
        <v>1.0</v>
      </c>
    </row>
    <row r="8402">
      <c r="A8402" s="988" t="s">
        <v>5724</v>
      </c>
      <c r="B8402" s="988">
        <v>2.0250428E7</v>
      </c>
      <c r="C8402" s="988" t="s">
        <v>5286</v>
      </c>
      <c r="D8402" s="988">
        <v>1.0</v>
      </c>
      <c r="E8402" s="988">
        <v>3.0</v>
      </c>
    </row>
    <row r="8403">
      <c r="A8403" s="988" t="s">
        <v>5724</v>
      </c>
      <c r="B8403" s="988">
        <v>2.0250429E7</v>
      </c>
      <c r="C8403" s="988" t="s">
        <v>5286</v>
      </c>
      <c r="D8403" s="988">
        <v>1.0</v>
      </c>
      <c r="E8403" s="988">
        <v>1.0</v>
      </c>
    </row>
    <row r="8404">
      <c r="A8404" s="988" t="s">
        <v>5724</v>
      </c>
      <c r="B8404" s="988">
        <v>2.0250429E7</v>
      </c>
      <c r="C8404" s="988" t="s">
        <v>164</v>
      </c>
      <c r="D8404" s="988">
        <v>1.0</v>
      </c>
      <c r="E8404" s="988">
        <v>1.0</v>
      </c>
    </row>
    <row r="8405">
      <c r="A8405" s="988" t="s">
        <v>5724</v>
      </c>
      <c r="B8405" s="988">
        <v>2.0250429E7</v>
      </c>
      <c r="C8405" s="988" t="s">
        <v>5218</v>
      </c>
      <c r="D8405" s="988">
        <v>1.0</v>
      </c>
      <c r="E8405" s="988">
        <v>1.0</v>
      </c>
    </row>
    <row r="8406">
      <c r="A8406" s="988" t="s">
        <v>5724</v>
      </c>
      <c r="B8406" s="988">
        <v>2.025043E7</v>
      </c>
      <c r="C8406" s="988" t="s">
        <v>5286</v>
      </c>
      <c r="D8406" s="988">
        <v>1.0</v>
      </c>
      <c r="E8406" s="988">
        <v>2.0</v>
      </c>
    </row>
    <row r="8407">
      <c r="A8407" s="988" t="s">
        <v>5724</v>
      </c>
      <c r="B8407" s="988">
        <v>2.0250502E7</v>
      </c>
      <c r="C8407" s="988" t="s">
        <v>5286</v>
      </c>
      <c r="D8407" s="988">
        <v>1.0</v>
      </c>
      <c r="E8407" s="988">
        <v>2.0</v>
      </c>
    </row>
    <row r="8408">
      <c r="A8408" s="988" t="s">
        <v>5724</v>
      </c>
      <c r="B8408" s="988">
        <v>2.0250503E7</v>
      </c>
      <c r="C8408" s="988" t="s">
        <v>5286</v>
      </c>
      <c r="D8408" s="988">
        <v>1.0</v>
      </c>
      <c r="E8408" s="988">
        <v>1.0</v>
      </c>
    </row>
    <row r="8409">
      <c r="A8409" s="988" t="s">
        <v>5724</v>
      </c>
      <c r="B8409" s="988">
        <v>2.0250504E7</v>
      </c>
      <c r="C8409" s="988" t="s">
        <v>5286</v>
      </c>
      <c r="D8409" s="988">
        <v>1.0</v>
      </c>
      <c r="E8409" s="988">
        <v>1.0</v>
      </c>
    </row>
    <row r="8410">
      <c r="A8410" s="988" t="s">
        <v>5724</v>
      </c>
      <c r="B8410" s="988">
        <v>2.0250504E7</v>
      </c>
      <c r="C8410" s="988" t="s">
        <v>5218</v>
      </c>
      <c r="D8410" s="988">
        <v>1.0</v>
      </c>
      <c r="E8410" s="988">
        <v>1.0</v>
      </c>
    </row>
    <row r="8411">
      <c r="A8411" s="988" t="s">
        <v>5724</v>
      </c>
      <c r="B8411" s="988">
        <v>2.0250505E7</v>
      </c>
      <c r="C8411" s="988" t="s">
        <v>5286</v>
      </c>
      <c r="D8411" s="988">
        <v>1.0</v>
      </c>
      <c r="E8411" s="988">
        <v>1.0</v>
      </c>
    </row>
    <row r="8412">
      <c r="A8412" s="988" t="s">
        <v>5724</v>
      </c>
      <c r="B8412" s="988">
        <v>2.0250507E7</v>
      </c>
      <c r="C8412" s="988" t="s">
        <v>5218</v>
      </c>
      <c r="D8412" s="988">
        <v>1.0</v>
      </c>
      <c r="E8412" s="988">
        <v>1.0</v>
      </c>
    </row>
    <row r="8413">
      <c r="A8413" s="988" t="s">
        <v>5724</v>
      </c>
      <c r="B8413" s="988">
        <v>2.0250508E7</v>
      </c>
      <c r="C8413" s="988" t="s">
        <v>5286</v>
      </c>
      <c r="D8413" s="988">
        <v>1.0</v>
      </c>
      <c r="E8413" s="988">
        <v>8.0</v>
      </c>
    </row>
    <row r="8414">
      <c r="A8414" s="988" t="s">
        <v>5724</v>
      </c>
      <c r="B8414" s="988">
        <v>2.0250509E7</v>
      </c>
      <c r="C8414" s="988" t="s">
        <v>5286</v>
      </c>
      <c r="D8414" s="988">
        <v>1.0</v>
      </c>
      <c r="E8414" s="988">
        <v>2.0</v>
      </c>
    </row>
    <row r="8415">
      <c r="A8415" s="988" t="s">
        <v>5724</v>
      </c>
      <c r="B8415" s="988">
        <v>2.025051E7</v>
      </c>
      <c r="C8415" s="988" t="s">
        <v>5286</v>
      </c>
      <c r="D8415" s="988">
        <v>1.0</v>
      </c>
      <c r="E8415" s="988">
        <v>3.0</v>
      </c>
    </row>
    <row r="8416">
      <c r="A8416" s="988" t="s">
        <v>5724</v>
      </c>
      <c r="B8416" s="988">
        <v>2.0250511E7</v>
      </c>
      <c r="C8416" s="988" t="s">
        <v>5286</v>
      </c>
      <c r="D8416" s="988">
        <v>1.0</v>
      </c>
      <c r="E8416" s="988">
        <v>4.0</v>
      </c>
    </row>
    <row r="8417">
      <c r="A8417" s="988" t="s">
        <v>5724</v>
      </c>
      <c r="B8417" s="988">
        <v>2.0250512E7</v>
      </c>
      <c r="C8417" s="988" t="s">
        <v>5286</v>
      </c>
      <c r="D8417" s="988">
        <v>1.0</v>
      </c>
      <c r="E8417" s="988">
        <v>2.0</v>
      </c>
    </row>
    <row r="8418">
      <c r="A8418" s="988" t="s">
        <v>5724</v>
      </c>
      <c r="B8418" s="988">
        <v>2.0250513E7</v>
      </c>
      <c r="C8418" s="988" t="s">
        <v>5286</v>
      </c>
      <c r="D8418" s="988">
        <v>1.0</v>
      </c>
      <c r="E8418" s="988">
        <v>4.0</v>
      </c>
    </row>
    <row r="8419">
      <c r="A8419" s="988" t="s">
        <v>5724</v>
      </c>
      <c r="B8419" s="988">
        <v>2.0250514E7</v>
      </c>
      <c r="C8419" s="988" t="s">
        <v>5286</v>
      </c>
      <c r="D8419" s="988">
        <v>1.0</v>
      </c>
      <c r="E8419" s="988">
        <v>4.0</v>
      </c>
    </row>
    <row r="8420">
      <c r="A8420" s="988" t="s">
        <v>5724</v>
      </c>
      <c r="B8420" s="988">
        <v>2.0250514E7</v>
      </c>
      <c r="C8420" s="988" t="s">
        <v>164</v>
      </c>
      <c r="D8420" s="988">
        <v>1.0</v>
      </c>
      <c r="E8420" s="988">
        <v>2.0</v>
      </c>
    </row>
    <row r="8421">
      <c r="A8421" s="988" t="s">
        <v>5725</v>
      </c>
      <c r="B8421" s="988">
        <v>2.0250131E7</v>
      </c>
      <c r="C8421" s="988" t="s">
        <v>5286</v>
      </c>
      <c r="D8421" s="988">
        <v>1.0</v>
      </c>
      <c r="E8421" s="988">
        <v>1.0</v>
      </c>
    </row>
    <row r="8422">
      <c r="A8422" s="988" t="s">
        <v>5726</v>
      </c>
      <c r="B8422" s="988">
        <v>2.025011E7</v>
      </c>
      <c r="C8422" s="988" t="s">
        <v>5286</v>
      </c>
      <c r="D8422" s="988">
        <v>1.0</v>
      </c>
      <c r="E8422" s="988">
        <v>1.0</v>
      </c>
    </row>
    <row r="8423">
      <c r="A8423" s="988" t="s">
        <v>5727</v>
      </c>
      <c r="B8423" s="988">
        <v>2.0250103E7</v>
      </c>
      <c r="C8423" s="1063" t="s">
        <v>5216</v>
      </c>
      <c r="D8423" s="988">
        <v>1.0</v>
      </c>
      <c r="E8423" s="988">
        <v>1.0</v>
      </c>
    </row>
    <row r="8424">
      <c r="A8424" s="988" t="s">
        <v>5727</v>
      </c>
      <c r="B8424" s="988">
        <v>2.0250113E7</v>
      </c>
      <c r="C8424" s="988" t="s">
        <v>164</v>
      </c>
      <c r="D8424" s="988">
        <v>1.0</v>
      </c>
      <c r="E8424" s="988">
        <v>1.0</v>
      </c>
    </row>
    <row r="8425">
      <c r="A8425" s="988" t="s">
        <v>5727</v>
      </c>
      <c r="B8425" s="988">
        <v>2.0250116E7</v>
      </c>
      <c r="C8425" s="988" t="s">
        <v>164</v>
      </c>
      <c r="D8425" s="988">
        <v>1.0</v>
      </c>
      <c r="E8425" s="988">
        <v>1.0</v>
      </c>
    </row>
    <row r="8426">
      <c r="A8426" s="988" t="s">
        <v>5728</v>
      </c>
      <c r="B8426" s="988">
        <v>2.0250119E7</v>
      </c>
      <c r="C8426" s="988" t="s">
        <v>5286</v>
      </c>
      <c r="D8426" s="988">
        <v>1.0</v>
      </c>
      <c r="E8426" s="988">
        <v>1.0</v>
      </c>
    </row>
    <row r="8427">
      <c r="A8427" s="988" t="s">
        <v>5728</v>
      </c>
      <c r="B8427" s="988">
        <v>2.0250127E7</v>
      </c>
      <c r="C8427" s="988" t="s">
        <v>5286</v>
      </c>
      <c r="D8427" s="988">
        <v>1.0</v>
      </c>
      <c r="E8427" s="988">
        <v>0.0</v>
      </c>
    </row>
    <row r="8428">
      <c r="A8428" s="988" t="s">
        <v>5729</v>
      </c>
      <c r="B8428" s="988">
        <v>2.0250112E7</v>
      </c>
      <c r="C8428" s="988" t="s">
        <v>164</v>
      </c>
      <c r="D8428" s="988">
        <v>1.0</v>
      </c>
      <c r="E8428" s="988">
        <v>1.0</v>
      </c>
    </row>
    <row r="8429">
      <c r="A8429" s="988" t="s">
        <v>5729</v>
      </c>
      <c r="B8429" s="988">
        <v>2.0250131E7</v>
      </c>
      <c r="C8429" s="988" t="s">
        <v>5286</v>
      </c>
      <c r="D8429" s="988">
        <v>1.0</v>
      </c>
      <c r="E8429" s="988">
        <v>0.0</v>
      </c>
    </row>
    <row r="8430">
      <c r="A8430" s="988" t="s">
        <v>5730</v>
      </c>
      <c r="B8430" s="988">
        <v>2.025011E7</v>
      </c>
      <c r="C8430" s="988" t="s">
        <v>164</v>
      </c>
      <c r="D8430" s="988">
        <v>1.0</v>
      </c>
      <c r="E8430" s="988">
        <v>1.0</v>
      </c>
    </row>
    <row r="8431">
      <c r="A8431" s="988" t="s">
        <v>5730</v>
      </c>
      <c r="B8431" s="988">
        <v>2.0250122E7</v>
      </c>
      <c r="C8431" s="988" t="s">
        <v>164</v>
      </c>
      <c r="D8431" s="988">
        <v>1.0</v>
      </c>
      <c r="E8431" s="988">
        <v>1.0</v>
      </c>
    </row>
    <row r="8432">
      <c r="A8432" s="988" t="s">
        <v>5731</v>
      </c>
      <c r="B8432" s="988">
        <v>2.0250108E7</v>
      </c>
      <c r="C8432" s="988" t="s">
        <v>5194</v>
      </c>
      <c r="D8432" s="988">
        <v>1.0</v>
      </c>
      <c r="E8432" s="988">
        <v>1.0</v>
      </c>
    </row>
    <row r="8433">
      <c r="A8433" s="988" t="s">
        <v>5731</v>
      </c>
      <c r="B8433" s="988">
        <v>2.0250113E7</v>
      </c>
      <c r="C8433" s="988" t="s">
        <v>5286</v>
      </c>
      <c r="D8433" s="988">
        <v>1.0</v>
      </c>
      <c r="E8433" s="988">
        <v>1.0</v>
      </c>
    </row>
    <row r="8434">
      <c r="A8434" s="988" t="s">
        <v>5731</v>
      </c>
      <c r="B8434" s="988">
        <v>2.0250116E7</v>
      </c>
      <c r="C8434" s="988" t="s">
        <v>5286</v>
      </c>
      <c r="D8434" s="988">
        <v>1.0</v>
      </c>
      <c r="E8434" s="988">
        <v>0.0</v>
      </c>
    </row>
    <row r="8435">
      <c r="A8435" s="988" t="s">
        <v>5731</v>
      </c>
      <c r="B8435" s="988">
        <v>2.0250124E7</v>
      </c>
      <c r="C8435" s="988" t="s">
        <v>5286</v>
      </c>
      <c r="D8435" s="988">
        <v>1.0</v>
      </c>
      <c r="E8435" s="988">
        <v>1.0</v>
      </c>
    </row>
    <row r="8436">
      <c r="A8436" s="988" t="s">
        <v>5731</v>
      </c>
      <c r="B8436" s="988">
        <v>2.0250127E7</v>
      </c>
      <c r="C8436" s="988" t="s">
        <v>5194</v>
      </c>
      <c r="D8436" s="988">
        <v>1.0</v>
      </c>
      <c r="E8436" s="988">
        <v>0.0</v>
      </c>
    </row>
    <row r="8437">
      <c r="A8437" s="988" t="s">
        <v>5731</v>
      </c>
      <c r="B8437" s="988">
        <v>2.0250127E7</v>
      </c>
      <c r="C8437" s="988" t="s">
        <v>5185</v>
      </c>
      <c r="D8437" s="988">
        <v>1.0</v>
      </c>
      <c r="E8437" s="988">
        <v>1.0</v>
      </c>
    </row>
    <row r="8438">
      <c r="A8438" s="988" t="s">
        <v>5732</v>
      </c>
      <c r="B8438" s="988">
        <v>2.0250403E7</v>
      </c>
      <c r="C8438" s="988" t="s">
        <v>5286</v>
      </c>
      <c r="D8438" s="988">
        <v>1.0</v>
      </c>
      <c r="E8438" s="988">
        <v>1.0</v>
      </c>
    </row>
    <row r="8439">
      <c r="A8439" s="988" t="s">
        <v>5733</v>
      </c>
      <c r="B8439" s="988">
        <v>2.025011E7</v>
      </c>
      <c r="C8439" s="988" t="s">
        <v>5218</v>
      </c>
      <c r="D8439" s="988">
        <v>1.0</v>
      </c>
      <c r="E8439" s="988">
        <v>0.0</v>
      </c>
    </row>
    <row r="8440">
      <c r="A8440" s="988" t="s">
        <v>5733</v>
      </c>
      <c r="B8440" s="988">
        <v>2.025013E7</v>
      </c>
      <c r="C8440" s="1063" t="s">
        <v>5137</v>
      </c>
      <c r="D8440" s="988">
        <v>1.0</v>
      </c>
      <c r="E8440" s="988">
        <v>1.0</v>
      </c>
    </row>
    <row r="8441">
      <c r="A8441" s="988" t="s">
        <v>5734</v>
      </c>
      <c r="B8441" s="988">
        <v>2.0250102E7</v>
      </c>
      <c r="C8441" s="988" t="s">
        <v>5286</v>
      </c>
      <c r="D8441" s="988">
        <v>1.0</v>
      </c>
      <c r="E8441" s="988">
        <v>2.0</v>
      </c>
    </row>
    <row r="8442">
      <c r="A8442" s="988" t="s">
        <v>5734</v>
      </c>
      <c r="B8442" s="988">
        <v>2.0250105E7</v>
      </c>
      <c r="C8442" s="988" t="s">
        <v>164</v>
      </c>
      <c r="D8442" s="988">
        <v>1.0</v>
      </c>
      <c r="E8442" s="988">
        <v>1.0</v>
      </c>
    </row>
    <row r="8443">
      <c r="A8443" s="988" t="s">
        <v>5734</v>
      </c>
      <c r="B8443" s="988">
        <v>2.0250107E7</v>
      </c>
      <c r="C8443" s="988" t="s">
        <v>5286</v>
      </c>
      <c r="D8443" s="988">
        <v>1.0</v>
      </c>
      <c r="E8443" s="988">
        <v>0.0</v>
      </c>
    </row>
    <row r="8444">
      <c r="A8444" s="988" t="s">
        <v>5734</v>
      </c>
      <c r="B8444" s="988">
        <v>2.0250107E7</v>
      </c>
      <c r="C8444" s="988" t="s">
        <v>5194</v>
      </c>
      <c r="D8444" s="988">
        <v>1.0</v>
      </c>
      <c r="E8444" s="988">
        <v>1.0</v>
      </c>
    </row>
    <row r="8445">
      <c r="A8445" s="988" t="s">
        <v>5734</v>
      </c>
      <c r="B8445" s="988">
        <v>2.0250108E7</v>
      </c>
      <c r="C8445" s="988" t="s">
        <v>164</v>
      </c>
      <c r="D8445" s="988">
        <v>1.0</v>
      </c>
      <c r="E8445" s="988">
        <v>1.0</v>
      </c>
    </row>
    <row r="8446">
      <c r="A8446" s="988" t="s">
        <v>5734</v>
      </c>
      <c r="B8446" s="988">
        <v>2.0250113E7</v>
      </c>
      <c r="C8446" s="988" t="s">
        <v>164</v>
      </c>
      <c r="D8446" s="988">
        <v>1.0</v>
      </c>
      <c r="E8446" s="988">
        <v>0.0</v>
      </c>
    </row>
    <row r="8447">
      <c r="A8447" s="988" t="s">
        <v>5734</v>
      </c>
      <c r="B8447" s="988">
        <v>2.0250114E7</v>
      </c>
      <c r="C8447" s="988" t="s">
        <v>164</v>
      </c>
      <c r="D8447" s="988">
        <v>1.0</v>
      </c>
      <c r="E8447" s="988">
        <v>0.0</v>
      </c>
    </row>
    <row r="8448">
      <c r="A8448" s="988" t="s">
        <v>5734</v>
      </c>
      <c r="B8448" s="988">
        <v>2.0250115E7</v>
      </c>
      <c r="C8448" s="988" t="s">
        <v>5286</v>
      </c>
      <c r="D8448" s="988">
        <v>1.0</v>
      </c>
      <c r="E8448" s="988">
        <v>1.0</v>
      </c>
    </row>
    <row r="8449">
      <c r="A8449" s="988" t="s">
        <v>5734</v>
      </c>
      <c r="B8449" s="988">
        <v>2.0250116E7</v>
      </c>
      <c r="C8449" s="988" t="s">
        <v>5286</v>
      </c>
      <c r="D8449" s="988">
        <v>1.0</v>
      </c>
      <c r="E8449" s="988">
        <v>0.0</v>
      </c>
    </row>
    <row r="8450">
      <c r="A8450" s="988" t="s">
        <v>5734</v>
      </c>
      <c r="B8450" s="988">
        <v>2.0250117E7</v>
      </c>
      <c r="C8450" s="988" t="s">
        <v>164</v>
      </c>
      <c r="D8450" s="988">
        <v>1.0</v>
      </c>
      <c r="E8450" s="988">
        <v>0.0</v>
      </c>
    </row>
    <row r="8451">
      <c r="A8451" s="988" t="s">
        <v>5734</v>
      </c>
      <c r="B8451" s="988">
        <v>2.025012E7</v>
      </c>
      <c r="C8451" s="988" t="s">
        <v>164</v>
      </c>
      <c r="D8451" s="988">
        <v>1.0</v>
      </c>
      <c r="E8451" s="988">
        <v>1.0</v>
      </c>
    </row>
    <row r="8452">
      <c r="A8452" s="988" t="s">
        <v>5734</v>
      </c>
      <c r="B8452" s="988">
        <v>2.0250124E7</v>
      </c>
      <c r="C8452" s="988" t="s">
        <v>5194</v>
      </c>
      <c r="D8452" s="988">
        <v>1.0</v>
      </c>
      <c r="E8452" s="988">
        <v>1.0</v>
      </c>
    </row>
    <row r="8453">
      <c r="A8453" s="988" t="s">
        <v>5734</v>
      </c>
      <c r="B8453" s="988">
        <v>2.0250126E7</v>
      </c>
      <c r="C8453" s="988" t="s">
        <v>5286</v>
      </c>
      <c r="D8453" s="988">
        <v>1.0</v>
      </c>
      <c r="E8453" s="988">
        <v>0.0</v>
      </c>
    </row>
    <row r="8454">
      <c r="A8454" s="988" t="s">
        <v>5734</v>
      </c>
      <c r="B8454" s="988">
        <v>2.0250127E7</v>
      </c>
      <c r="C8454" s="988" t="s">
        <v>5286</v>
      </c>
      <c r="D8454" s="988">
        <v>1.0</v>
      </c>
      <c r="E8454" s="988">
        <v>2.0</v>
      </c>
    </row>
    <row r="8455">
      <c r="A8455" s="988" t="s">
        <v>5734</v>
      </c>
      <c r="B8455" s="988">
        <v>2.0250127E7</v>
      </c>
      <c r="C8455" s="988" t="s">
        <v>5194</v>
      </c>
      <c r="D8455" s="988">
        <v>1.0</v>
      </c>
      <c r="E8455" s="988">
        <v>0.0</v>
      </c>
    </row>
    <row r="8456">
      <c r="A8456" s="988" t="s">
        <v>5734</v>
      </c>
      <c r="B8456" s="988">
        <v>2.025013E7</v>
      </c>
      <c r="C8456" s="988" t="s">
        <v>5286</v>
      </c>
      <c r="D8456" s="988">
        <v>1.0</v>
      </c>
      <c r="E8456" s="988">
        <v>1.0</v>
      </c>
    </row>
    <row r="8457">
      <c r="A8457" s="988" t="s">
        <v>5734</v>
      </c>
      <c r="B8457" s="988">
        <v>2.025013E7</v>
      </c>
      <c r="C8457" s="988" t="s">
        <v>164</v>
      </c>
      <c r="D8457" s="988">
        <v>1.0</v>
      </c>
      <c r="E8457" s="988">
        <v>1.0</v>
      </c>
    </row>
    <row r="8458">
      <c r="A8458" s="988" t="s">
        <v>5735</v>
      </c>
      <c r="B8458" s="988">
        <v>2.0250122E7</v>
      </c>
      <c r="C8458" s="988" t="s">
        <v>5218</v>
      </c>
      <c r="D8458" s="988">
        <v>1.0</v>
      </c>
      <c r="E8458" s="988">
        <v>0.0</v>
      </c>
    </row>
    <row r="8459">
      <c r="A8459" s="988" t="s">
        <v>5736</v>
      </c>
      <c r="B8459" s="988">
        <v>2.0250112E7</v>
      </c>
      <c r="C8459" s="988" t="s">
        <v>5286</v>
      </c>
      <c r="D8459" s="988">
        <v>1.0</v>
      </c>
      <c r="E8459" s="988">
        <v>0.0</v>
      </c>
    </row>
    <row r="8460">
      <c r="A8460" s="988" t="s">
        <v>5736</v>
      </c>
      <c r="B8460" s="988">
        <v>2.0250114E7</v>
      </c>
      <c r="C8460" s="988" t="s">
        <v>5286</v>
      </c>
      <c r="D8460" s="988">
        <v>1.0</v>
      </c>
      <c r="E8460" s="988">
        <v>1.0</v>
      </c>
    </row>
    <row r="8461">
      <c r="A8461" s="988" t="s">
        <v>5736</v>
      </c>
      <c r="B8461" s="988">
        <v>2.0250121E7</v>
      </c>
      <c r="C8461" s="988" t="s">
        <v>164</v>
      </c>
      <c r="D8461" s="988">
        <v>1.0</v>
      </c>
      <c r="E8461" s="988">
        <v>0.0</v>
      </c>
    </row>
    <row r="8462">
      <c r="A8462" s="988" t="s">
        <v>5736</v>
      </c>
      <c r="B8462" s="988">
        <v>2.0250129E7</v>
      </c>
      <c r="C8462" s="988" t="s">
        <v>164</v>
      </c>
      <c r="D8462" s="988">
        <v>1.0</v>
      </c>
      <c r="E8462" s="988">
        <v>1.0</v>
      </c>
    </row>
    <row r="8463">
      <c r="A8463" s="988" t="s">
        <v>5737</v>
      </c>
      <c r="B8463" s="988">
        <v>2.0250128E7</v>
      </c>
      <c r="C8463" s="1063" t="s">
        <v>5216</v>
      </c>
      <c r="D8463" s="988">
        <v>1.0</v>
      </c>
      <c r="E8463" s="988">
        <v>0.0</v>
      </c>
    </row>
    <row r="8464">
      <c r="A8464" s="988" t="s">
        <v>5738</v>
      </c>
      <c r="B8464" s="988">
        <v>2.0250113E7</v>
      </c>
      <c r="C8464" s="988" t="s">
        <v>5286</v>
      </c>
      <c r="D8464" s="988">
        <v>1.0</v>
      </c>
      <c r="E8464" s="988">
        <v>0.0</v>
      </c>
    </row>
    <row r="8465">
      <c r="A8465" s="988" t="s">
        <v>5739</v>
      </c>
      <c r="B8465" s="988">
        <v>2.0250113E7</v>
      </c>
      <c r="C8465" s="988" t="s">
        <v>5286</v>
      </c>
      <c r="D8465" s="988">
        <v>1.0</v>
      </c>
      <c r="E8465" s="988">
        <v>0.0</v>
      </c>
    </row>
    <row r="8466">
      <c r="A8466" s="988" t="s">
        <v>5740</v>
      </c>
      <c r="B8466" s="988">
        <v>2.0250109E7</v>
      </c>
      <c r="C8466" s="988" t="s">
        <v>5286</v>
      </c>
      <c r="D8466" s="988">
        <v>1.0</v>
      </c>
      <c r="E8466" s="988">
        <v>0.0</v>
      </c>
    </row>
    <row r="8467">
      <c r="A8467" s="988" t="s">
        <v>5740</v>
      </c>
      <c r="B8467" s="988">
        <v>2.0250115E7</v>
      </c>
      <c r="C8467" s="988" t="s">
        <v>5286</v>
      </c>
      <c r="D8467" s="988">
        <v>1.0</v>
      </c>
      <c r="E8467" s="988">
        <v>0.0</v>
      </c>
    </row>
    <row r="8468">
      <c r="A8468" s="988" t="s">
        <v>5740</v>
      </c>
      <c r="B8468" s="988">
        <v>2.0250122E7</v>
      </c>
      <c r="C8468" s="988" t="s">
        <v>5218</v>
      </c>
      <c r="D8468" s="988">
        <v>1.0</v>
      </c>
      <c r="E8468" s="988">
        <v>0.0</v>
      </c>
    </row>
    <row r="8469">
      <c r="A8469" s="988" t="s">
        <v>5740</v>
      </c>
      <c r="B8469" s="988">
        <v>2.025013E7</v>
      </c>
      <c r="C8469" s="988" t="s">
        <v>5286</v>
      </c>
      <c r="D8469" s="988">
        <v>1.0</v>
      </c>
      <c r="E8469" s="988">
        <v>0.0</v>
      </c>
    </row>
    <row r="8470">
      <c r="A8470" s="988" t="s">
        <v>5741</v>
      </c>
      <c r="B8470" s="988">
        <v>2.025012E7</v>
      </c>
      <c r="C8470" s="988" t="s">
        <v>5286</v>
      </c>
      <c r="D8470" s="988">
        <v>1.0</v>
      </c>
      <c r="E8470" s="988">
        <v>0.0</v>
      </c>
    </row>
    <row r="8471">
      <c r="A8471" s="988" t="s">
        <v>5741</v>
      </c>
      <c r="B8471" s="988">
        <v>2.0250121E7</v>
      </c>
      <c r="C8471" s="988" t="s">
        <v>164</v>
      </c>
      <c r="D8471" s="988">
        <v>1.0</v>
      </c>
      <c r="E8471" s="988">
        <v>0.0</v>
      </c>
    </row>
    <row r="8472">
      <c r="A8472" s="988" t="s">
        <v>5741</v>
      </c>
      <c r="B8472" s="988">
        <v>2.0250122E7</v>
      </c>
      <c r="C8472" s="988" t="s">
        <v>5286</v>
      </c>
      <c r="D8472" s="988">
        <v>1.0</v>
      </c>
      <c r="E8472" s="988">
        <v>1.0</v>
      </c>
    </row>
    <row r="8473">
      <c r="A8473" s="988" t="s">
        <v>5742</v>
      </c>
      <c r="B8473" s="988">
        <v>2.0250107E7</v>
      </c>
      <c r="C8473" s="988" t="s">
        <v>5286</v>
      </c>
      <c r="D8473" s="988">
        <v>1.0</v>
      </c>
      <c r="E8473" s="988">
        <v>1.0</v>
      </c>
    </row>
    <row r="8474">
      <c r="A8474" s="988" t="s">
        <v>5742</v>
      </c>
      <c r="B8474" s="988">
        <v>2.0250122E7</v>
      </c>
      <c r="C8474" s="988" t="s">
        <v>164</v>
      </c>
      <c r="D8474" s="988">
        <v>1.0</v>
      </c>
      <c r="E8474" s="988">
        <v>0.0</v>
      </c>
    </row>
    <row r="8475">
      <c r="A8475" s="988" t="s">
        <v>5743</v>
      </c>
      <c r="B8475" s="988">
        <v>2.0250107E7</v>
      </c>
      <c r="C8475" s="988" t="s">
        <v>5286</v>
      </c>
      <c r="D8475" s="988">
        <v>1.0</v>
      </c>
      <c r="E8475" s="988">
        <v>1.0</v>
      </c>
    </row>
    <row r="8476">
      <c r="A8476" s="988" t="s">
        <v>5743</v>
      </c>
      <c r="B8476" s="988">
        <v>2.0250122E7</v>
      </c>
      <c r="C8476" s="988" t="s">
        <v>164</v>
      </c>
      <c r="D8476" s="988">
        <v>1.0</v>
      </c>
      <c r="E8476" s="988">
        <v>0.0</v>
      </c>
    </row>
    <row r="8477">
      <c r="A8477" s="988" t="s">
        <v>5744</v>
      </c>
      <c r="B8477" s="988">
        <v>2.0250107E7</v>
      </c>
      <c r="C8477" s="988" t="s">
        <v>5286</v>
      </c>
      <c r="D8477" s="988">
        <v>1.0</v>
      </c>
      <c r="E8477" s="988">
        <v>1.0</v>
      </c>
    </row>
    <row r="8478">
      <c r="A8478" s="988" t="s">
        <v>5745</v>
      </c>
      <c r="B8478" s="988">
        <v>2.0250115E7</v>
      </c>
      <c r="C8478" s="988" t="s">
        <v>5286</v>
      </c>
      <c r="D8478" s="988">
        <v>1.0</v>
      </c>
      <c r="E8478" s="988">
        <v>0.0</v>
      </c>
    </row>
    <row r="8479">
      <c r="A8479" s="988" t="s">
        <v>5746</v>
      </c>
      <c r="B8479" s="988">
        <v>2.0250123E7</v>
      </c>
      <c r="C8479" s="988" t="s">
        <v>5286</v>
      </c>
      <c r="D8479" s="988">
        <v>1.0</v>
      </c>
      <c r="E8479" s="988">
        <v>0.0</v>
      </c>
    </row>
    <row r="8480">
      <c r="A8480" s="988" t="s">
        <v>5747</v>
      </c>
      <c r="B8480" s="988">
        <v>2.0250106E7</v>
      </c>
      <c r="C8480" s="988" t="s">
        <v>5286</v>
      </c>
      <c r="D8480" s="988">
        <v>1.0</v>
      </c>
      <c r="E8480" s="988">
        <v>1.0</v>
      </c>
    </row>
    <row r="8481">
      <c r="A8481" s="988" t="s">
        <v>5747</v>
      </c>
      <c r="B8481" s="988">
        <v>2.0250128E7</v>
      </c>
      <c r="C8481" s="988" t="s">
        <v>164</v>
      </c>
      <c r="D8481" s="988">
        <v>1.0</v>
      </c>
      <c r="E8481" s="988">
        <v>1.0</v>
      </c>
    </row>
    <row r="8482">
      <c r="A8482" s="988" t="s">
        <v>5747</v>
      </c>
      <c r="B8482" s="988">
        <v>2.025013E7</v>
      </c>
      <c r="C8482" s="988" t="s">
        <v>5286</v>
      </c>
      <c r="D8482" s="988">
        <v>1.0</v>
      </c>
      <c r="E8482" s="988">
        <v>0.0</v>
      </c>
    </row>
    <row r="8483">
      <c r="A8483" s="988" t="s">
        <v>5748</v>
      </c>
      <c r="B8483" s="988">
        <v>2.0250101E7</v>
      </c>
      <c r="C8483" s="988" t="s">
        <v>5286</v>
      </c>
      <c r="D8483" s="988">
        <v>1.0</v>
      </c>
      <c r="E8483" s="988">
        <v>0.0</v>
      </c>
    </row>
    <row r="8484">
      <c r="A8484" s="988" t="s">
        <v>5748</v>
      </c>
      <c r="B8484" s="988">
        <v>2.0250108E7</v>
      </c>
      <c r="C8484" s="988" t="s">
        <v>164</v>
      </c>
      <c r="D8484" s="988">
        <v>1.0</v>
      </c>
      <c r="E8484" s="988">
        <v>1.0</v>
      </c>
    </row>
    <row r="8485">
      <c r="A8485" s="988" t="s">
        <v>5749</v>
      </c>
      <c r="B8485" s="988">
        <v>2.0250107E7</v>
      </c>
      <c r="C8485" s="988" t="s">
        <v>5286</v>
      </c>
      <c r="D8485" s="988">
        <v>1.0</v>
      </c>
      <c r="E8485" s="988">
        <v>0.0</v>
      </c>
    </row>
    <row r="8486">
      <c r="A8486" s="988" t="s">
        <v>5749</v>
      </c>
      <c r="B8486" s="988">
        <v>2.0250115E7</v>
      </c>
      <c r="C8486" s="988" t="s">
        <v>164</v>
      </c>
      <c r="D8486" s="988">
        <v>1.0</v>
      </c>
      <c r="E8486" s="988">
        <v>1.0</v>
      </c>
    </row>
    <row r="8487">
      <c r="A8487" s="988" t="s">
        <v>5750</v>
      </c>
      <c r="B8487" s="988">
        <v>2.0250123E7</v>
      </c>
      <c r="C8487" s="988" t="s">
        <v>5286</v>
      </c>
      <c r="D8487" s="988">
        <v>1.0</v>
      </c>
      <c r="E8487" s="988">
        <v>0.0</v>
      </c>
    </row>
    <row r="8488">
      <c r="A8488" s="988" t="s">
        <v>5750</v>
      </c>
      <c r="B8488" s="988">
        <v>2.0250124E7</v>
      </c>
      <c r="C8488" s="988" t="s">
        <v>5286</v>
      </c>
      <c r="D8488" s="988">
        <v>1.0</v>
      </c>
      <c r="E8488" s="988">
        <v>0.0</v>
      </c>
    </row>
    <row r="8489">
      <c r="A8489" s="988" t="s">
        <v>5750</v>
      </c>
      <c r="B8489" s="988">
        <v>2.0250124E7</v>
      </c>
      <c r="C8489" s="988" t="s">
        <v>164</v>
      </c>
      <c r="D8489" s="988">
        <v>1.0</v>
      </c>
      <c r="E8489" s="988">
        <v>0.0</v>
      </c>
    </row>
    <row r="8490">
      <c r="A8490" s="988" t="s">
        <v>5751</v>
      </c>
      <c r="B8490" s="988">
        <v>2.0250124E7</v>
      </c>
      <c r="C8490" s="988" t="s">
        <v>5286</v>
      </c>
      <c r="D8490" s="988">
        <v>1.0</v>
      </c>
      <c r="E8490" s="988">
        <v>0.0</v>
      </c>
    </row>
    <row r="8491">
      <c r="A8491" s="988" t="s">
        <v>5752</v>
      </c>
      <c r="B8491" s="988">
        <v>2.0250109E7</v>
      </c>
      <c r="C8491" s="988" t="s">
        <v>5286</v>
      </c>
      <c r="D8491" s="988">
        <v>1.0</v>
      </c>
      <c r="E8491" s="988">
        <v>0.0</v>
      </c>
    </row>
    <row r="8492">
      <c r="A8492" s="988" t="s">
        <v>5752</v>
      </c>
      <c r="B8492" s="988">
        <v>2.0250114E7</v>
      </c>
      <c r="C8492" s="988" t="s">
        <v>164</v>
      </c>
      <c r="D8492" s="988">
        <v>1.0</v>
      </c>
      <c r="E8492" s="988">
        <v>1.0</v>
      </c>
    </row>
    <row r="8493">
      <c r="A8493" s="988" t="s">
        <v>5752</v>
      </c>
      <c r="B8493" s="988">
        <v>2.0250115E7</v>
      </c>
      <c r="C8493" s="988" t="s">
        <v>5286</v>
      </c>
      <c r="D8493" s="988">
        <v>1.0</v>
      </c>
      <c r="E8493" s="988">
        <v>1.0</v>
      </c>
    </row>
    <row r="8494">
      <c r="A8494" s="988" t="s">
        <v>5752</v>
      </c>
      <c r="B8494" s="988">
        <v>2.0250116E7</v>
      </c>
      <c r="C8494" s="988" t="s">
        <v>5286</v>
      </c>
      <c r="D8494" s="988">
        <v>1.0</v>
      </c>
      <c r="E8494" s="988">
        <v>1.0</v>
      </c>
    </row>
    <row r="8495">
      <c r="A8495" s="988" t="s">
        <v>5752</v>
      </c>
      <c r="B8495" s="988">
        <v>2.0250116E7</v>
      </c>
      <c r="C8495" s="988" t="s">
        <v>164</v>
      </c>
      <c r="D8495" s="988">
        <v>1.0</v>
      </c>
      <c r="E8495" s="988">
        <v>0.0</v>
      </c>
    </row>
    <row r="8496">
      <c r="A8496" s="988" t="s">
        <v>5753</v>
      </c>
      <c r="B8496" s="988">
        <v>2.0250123E7</v>
      </c>
      <c r="C8496" s="988" t="s">
        <v>5183</v>
      </c>
      <c r="D8496" s="988">
        <v>1.0</v>
      </c>
      <c r="E8496" s="988">
        <v>0.0</v>
      </c>
    </row>
    <row r="8497">
      <c r="A8497" s="988" t="s">
        <v>5754</v>
      </c>
      <c r="B8497" s="988">
        <v>2.0250101E7</v>
      </c>
      <c r="C8497" s="988" t="s">
        <v>5286</v>
      </c>
      <c r="D8497" s="988">
        <v>1.0</v>
      </c>
      <c r="E8497" s="988">
        <v>0.0</v>
      </c>
    </row>
    <row r="8498">
      <c r="A8498" s="988" t="s">
        <v>5754</v>
      </c>
      <c r="B8498" s="988">
        <v>2.0250117E7</v>
      </c>
      <c r="C8498" s="988" t="s">
        <v>5286</v>
      </c>
      <c r="D8498" s="988">
        <v>1.0</v>
      </c>
      <c r="E8498" s="988">
        <v>0.0</v>
      </c>
    </row>
    <row r="8499">
      <c r="A8499" s="988" t="s">
        <v>5755</v>
      </c>
      <c r="B8499" s="988">
        <v>2.0250107E7</v>
      </c>
      <c r="C8499" s="988" t="s">
        <v>5286</v>
      </c>
      <c r="D8499" s="988">
        <v>1.0</v>
      </c>
      <c r="E8499" s="988">
        <v>0.0</v>
      </c>
    </row>
    <row r="8500">
      <c r="A8500" s="988" t="s">
        <v>5755</v>
      </c>
      <c r="B8500" s="988">
        <v>2.0250127E7</v>
      </c>
      <c r="C8500" s="988" t="s">
        <v>5286</v>
      </c>
      <c r="D8500" s="988">
        <v>1.0</v>
      </c>
      <c r="E8500" s="988">
        <v>1.0</v>
      </c>
    </row>
    <row r="8501">
      <c r="A8501" s="988" t="s">
        <v>5756</v>
      </c>
      <c r="B8501" s="988">
        <v>2.0250105E7</v>
      </c>
      <c r="C8501" s="988" t="s">
        <v>5286</v>
      </c>
      <c r="D8501" s="988">
        <v>1.0</v>
      </c>
      <c r="E8501" s="988">
        <v>1.0</v>
      </c>
    </row>
    <row r="8502">
      <c r="A8502" s="988" t="s">
        <v>5757</v>
      </c>
      <c r="B8502" s="988">
        <v>2.0250126E7</v>
      </c>
      <c r="C8502" s="988" t="s">
        <v>5286</v>
      </c>
      <c r="D8502" s="988">
        <v>1.0</v>
      </c>
      <c r="E8502" s="988">
        <v>1.0</v>
      </c>
    </row>
    <row r="8503">
      <c r="A8503" s="988" t="s">
        <v>5758</v>
      </c>
      <c r="B8503" s="988">
        <v>2.0250116E7</v>
      </c>
      <c r="C8503" s="1063" t="s">
        <v>5224</v>
      </c>
      <c r="D8503" s="988">
        <v>1.0</v>
      </c>
      <c r="E8503" s="988">
        <v>0.0</v>
      </c>
    </row>
    <row r="8504">
      <c r="A8504" s="988" t="s">
        <v>5759</v>
      </c>
      <c r="B8504" s="988">
        <v>2.0250115E7</v>
      </c>
      <c r="C8504" s="988" t="s">
        <v>5286</v>
      </c>
      <c r="D8504" s="988">
        <v>1.0</v>
      </c>
      <c r="E8504" s="988">
        <v>1.0</v>
      </c>
    </row>
    <row r="8505">
      <c r="A8505" s="988" t="s">
        <v>5760</v>
      </c>
      <c r="B8505" s="988">
        <v>2.0250112E7</v>
      </c>
      <c r="C8505" s="988" t="s">
        <v>5286</v>
      </c>
      <c r="D8505" s="988">
        <v>1.0</v>
      </c>
      <c r="E8505" s="988">
        <v>0.0</v>
      </c>
    </row>
    <row r="8506">
      <c r="A8506" s="988" t="s">
        <v>5761</v>
      </c>
      <c r="B8506" s="988">
        <v>2.0250107E7</v>
      </c>
      <c r="C8506" s="988" t="s">
        <v>5286</v>
      </c>
      <c r="D8506" s="988">
        <v>1.0</v>
      </c>
      <c r="E8506" s="988">
        <v>0.0</v>
      </c>
    </row>
    <row r="8507">
      <c r="A8507" s="988" t="s">
        <v>5762</v>
      </c>
      <c r="B8507" s="988">
        <v>2.0250109E7</v>
      </c>
      <c r="C8507" s="988" t="s">
        <v>5286</v>
      </c>
      <c r="D8507" s="988">
        <v>1.0</v>
      </c>
      <c r="E8507" s="988">
        <v>0.0</v>
      </c>
    </row>
    <row r="8508">
      <c r="A8508" s="988" t="s">
        <v>5762</v>
      </c>
      <c r="B8508" s="988">
        <v>2.0250109E7</v>
      </c>
      <c r="C8508" s="988" t="s">
        <v>5218</v>
      </c>
      <c r="D8508" s="988">
        <v>1.0</v>
      </c>
      <c r="E8508" s="988">
        <v>1.0</v>
      </c>
    </row>
    <row r="8509">
      <c r="A8509" s="988" t="s">
        <v>5763</v>
      </c>
      <c r="B8509" s="988">
        <v>2.0250123E7</v>
      </c>
      <c r="C8509" s="988" t="s">
        <v>5286</v>
      </c>
      <c r="D8509" s="988">
        <v>1.0</v>
      </c>
      <c r="E8509" s="988">
        <v>0.0</v>
      </c>
    </row>
    <row r="8510">
      <c r="A8510" s="988" t="s">
        <v>5764</v>
      </c>
      <c r="B8510" s="988">
        <v>2.025011E7</v>
      </c>
      <c r="C8510" s="1063" t="s">
        <v>5227</v>
      </c>
      <c r="D8510" s="988">
        <v>1.0</v>
      </c>
      <c r="E8510" s="988">
        <v>0.0</v>
      </c>
    </row>
    <row r="8511">
      <c r="A8511" s="988" t="s">
        <v>5764</v>
      </c>
      <c r="B8511" s="988">
        <v>2.0250123E7</v>
      </c>
      <c r="C8511" s="988" t="s">
        <v>5286</v>
      </c>
      <c r="D8511" s="988">
        <v>1.0</v>
      </c>
      <c r="E8511" s="988">
        <v>0.0</v>
      </c>
    </row>
    <row r="8512">
      <c r="A8512" s="988" t="s">
        <v>5765</v>
      </c>
      <c r="B8512" s="988">
        <v>2.0250102E7</v>
      </c>
      <c r="C8512" s="988" t="s">
        <v>5286</v>
      </c>
      <c r="D8512" s="988">
        <v>1.0</v>
      </c>
      <c r="E8512" s="988">
        <v>0.0</v>
      </c>
    </row>
    <row r="8513">
      <c r="A8513" s="988" t="s">
        <v>5765</v>
      </c>
      <c r="B8513" s="988">
        <v>2.0250106E7</v>
      </c>
      <c r="C8513" s="988" t="s">
        <v>5286</v>
      </c>
      <c r="D8513" s="988">
        <v>1.0</v>
      </c>
      <c r="E8513" s="988">
        <v>1.0</v>
      </c>
    </row>
    <row r="8514">
      <c r="A8514" s="988" t="s">
        <v>5765</v>
      </c>
      <c r="B8514" s="988">
        <v>2.0250107E7</v>
      </c>
      <c r="C8514" s="988" t="s">
        <v>5286</v>
      </c>
      <c r="D8514" s="988">
        <v>1.0</v>
      </c>
      <c r="E8514" s="988">
        <v>1.0</v>
      </c>
    </row>
    <row r="8515">
      <c r="A8515" s="988" t="s">
        <v>5765</v>
      </c>
      <c r="B8515" s="988">
        <v>2.0250117E7</v>
      </c>
      <c r="C8515" s="988" t="s">
        <v>5286</v>
      </c>
      <c r="D8515" s="988">
        <v>1.0</v>
      </c>
      <c r="E8515" s="988">
        <v>1.0</v>
      </c>
    </row>
    <row r="8516">
      <c r="A8516" s="988" t="s">
        <v>5765</v>
      </c>
      <c r="B8516" s="988">
        <v>2.0250124E7</v>
      </c>
      <c r="C8516" s="988" t="s">
        <v>5286</v>
      </c>
      <c r="D8516" s="988">
        <v>1.0</v>
      </c>
      <c r="E8516" s="988">
        <v>0.0</v>
      </c>
    </row>
    <row r="8517">
      <c r="A8517" s="988" t="s">
        <v>5766</v>
      </c>
      <c r="B8517" s="988">
        <v>2.0250108E7</v>
      </c>
      <c r="C8517" s="988" t="s">
        <v>164</v>
      </c>
      <c r="D8517" s="988">
        <v>1.0</v>
      </c>
      <c r="E8517" s="988">
        <v>1.0</v>
      </c>
    </row>
    <row r="8518">
      <c r="A8518" s="988" t="s">
        <v>5766</v>
      </c>
      <c r="B8518" s="988">
        <v>2.025011E7</v>
      </c>
      <c r="C8518" s="1063" t="s">
        <v>5227</v>
      </c>
      <c r="D8518" s="988">
        <v>1.0</v>
      </c>
      <c r="E8518" s="988">
        <v>0.0</v>
      </c>
    </row>
    <row r="8519">
      <c r="A8519" s="988" t="s">
        <v>5766</v>
      </c>
      <c r="B8519" s="988">
        <v>2.0250111E7</v>
      </c>
      <c r="C8519" s="988" t="s">
        <v>5286</v>
      </c>
      <c r="D8519" s="988">
        <v>1.0</v>
      </c>
      <c r="E8519" s="988">
        <v>1.0</v>
      </c>
    </row>
    <row r="8520">
      <c r="A8520" s="988" t="s">
        <v>5766</v>
      </c>
      <c r="B8520" s="988">
        <v>2.0250115E7</v>
      </c>
      <c r="C8520" s="988" t="s">
        <v>5286</v>
      </c>
      <c r="D8520" s="988">
        <v>1.0</v>
      </c>
      <c r="E8520" s="988">
        <v>1.0</v>
      </c>
    </row>
    <row r="8521">
      <c r="A8521" s="988" t="s">
        <v>5766</v>
      </c>
      <c r="B8521" s="988">
        <v>2.0250124E7</v>
      </c>
      <c r="C8521" s="988" t="s">
        <v>164</v>
      </c>
      <c r="D8521" s="988">
        <v>1.0</v>
      </c>
      <c r="E8521" s="988">
        <v>0.0</v>
      </c>
    </row>
    <row r="8522">
      <c r="A8522" s="988" t="s">
        <v>5767</v>
      </c>
      <c r="B8522" s="988">
        <v>2.0250107E7</v>
      </c>
      <c r="C8522" s="988" t="s">
        <v>5286</v>
      </c>
      <c r="D8522" s="988">
        <v>1.0</v>
      </c>
      <c r="E8522" s="988">
        <v>0.0</v>
      </c>
    </row>
    <row r="8523">
      <c r="A8523" s="988" t="s">
        <v>5768</v>
      </c>
      <c r="B8523" s="988">
        <v>2.0250119E7</v>
      </c>
      <c r="C8523" s="988" t="s">
        <v>164</v>
      </c>
      <c r="D8523" s="988">
        <v>1.0</v>
      </c>
      <c r="E8523" s="988">
        <v>0.0</v>
      </c>
    </row>
    <row r="8524">
      <c r="A8524" s="988" t="s">
        <v>5768</v>
      </c>
      <c r="B8524" s="988">
        <v>2.0250123E7</v>
      </c>
      <c r="C8524" s="988" t="s">
        <v>5286</v>
      </c>
      <c r="D8524" s="988">
        <v>1.0</v>
      </c>
      <c r="E8524" s="988">
        <v>0.0</v>
      </c>
    </row>
    <row r="8525">
      <c r="A8525" s="988" t="s">
        <v>5769</v>
      </c>
      <c r="B8525" s="988">
        <v>2.0250106E7</v>
      </c>
      <c r="C8525" s="988" t="s">
        <v>5286</v>
      </c>
      <c r="D8525" s="988">
        <v>1.0</v>
      </c>
      <c r="E8525" s="988">
        <v>0.0</v>
      </c>
    </row>
    <row r="8526">
      <c r="A8526" s="988" t="s">
        <v>5769</v>
      </c>
      <c r="B8526" s="988">
        <v>2.0250126E7</v>
      </c>
      <c r="C8526" s="988" t="s">
        <v>5286</v>
      </c>
      <c r="D8526" s="988">
        <v>1.0</v>
      </c>
      <c r="E8526" s="988">
        <v>0.0</v>
      </c>
    </row>
    <row r="8527">
      <c r="A8527" s="988" t="s">
        <v>5770</v>
      </c>
      <c r="B8527" s="988">
        <v>2.0250102E7</v>
      </c>
      <c r="C8527" s="988" t="s">
        <v>164</v>
      </c>
      <c r="D8527" s="988">
        <v>1.0</v>
      </c>
      <c r="E8527" s="988">
        <v>0.0</v>
      </c>
    </row>
    <row r="8528">
      <c r="A8528" s="988" t="s">
        <v>5770</v>
      </c>
      <c r="B8528" s="988">
        <v>2.025013E7</v>
      </c>
      <c r="C8528" s="988" t="s">
        <v>5286</v>
      </c>
      <c r="D8528" s="988">
        <v>1.0</v>
      </c>
      <c r="E8528" s="988">
        <v>0.0</v>
      </c>
    </row>
    <row r="8529">
      <c r="A8529" s="988" t="s">
        <v>5771</v>
      </c>
      <c r="B8529" s="988">
        <v>2.0250115E7</v>
      </c>
      <c r="C8529" s="988" t="s">
        <v>164</v>
      </c>
      <c r="D8529" s="988">
        <v>1.0</v>
      </c>
      <c r="E8529" s="988">
        <v>0.0</v>
      </c>
    </row>
    <row r="8530">
      <c r="A8530" s="988" t="s">
        <v>5771</v>
      </c>
      <c r="B8530" s="988">
        <v>2.0250117E7</v>
      </c>
      <c r="C8530" s="988" t="s">
        <v>164</v>
      </c>
      <c r="D8530" s="988">
        <v>1.0</v>
      </c>
      <c r="E8530" s="988">
        <v>1.0</v>
      </c>
    </row>
    <row r="8531">
      <c r="A8531" s="988" t="s">
        <v>5771</v>
      </c>
      <c r="B8531" s="988">
        <v>2.0250119E7</v>
      </c>
      <c r="C8531" s="988" t="s">
        <v>5286</v>
      </c>
      <c r="D8531" s="988">
        <v>1.0</v>
      </c>
      <c r="E8531" s="988">
        <v>0.0</v>
      </c>
    </row>
    <row r="8532">
      <c r="A8532" s="988" t="s">
        <v>5771</v>
      </c>
      <c r="B8532" s="988">
        <v>2.025012E7</v>
      </c>
      <c r="C8532" s="988" t="s">
        <v>5286</v>
      </c>
      <c r="D8532" s="988">
        <v>1.0</v>
      </c>
      <c r="E8532" s="988">
        <v>0.0</v>
      </c>
    </row>
    <row r="8533">
      <c r="A8533" s="988" t="s">
        <v>5771</v>
      </c>
      <c r="B8533" s="988">
        <v>2.0250123E7</v>
      </c>
      <c r="C8533" s="988" t="s">
        <v>5286</v>
      </c>
      <c r="D8533" s="988">
        <v>1.0</v>
      </c>
      <c r="E8533" s="988">
        <v>0.0</v>
      </c>
    </row>
    <row r="8534">
      <c r="A8534" s="988" t="s">
        <v>5771</v>
      </c>
      <c r="B8534" s="988">
        <v>2.0250127E7</v>
      </c>
      <c r="C8534" s="988" t="s">
        <v>5286</v>
      </c>
      <c r="D8534" s="988">
        <v>1.0</v>
      </c>
      <c r="E8534" s="988">
        <v>1.0</v>
      </c>
    </row>
    <row r="8535">
      <c r="A8535" s="988" t="s">
        <v>5771</v>
      </c>
      <c r="B8535" s="988">
        <v>2.0250129E7</v>
      </c>
      <c r="C8535" s="988" t="s">
        <v>5286</v>
      </c>
      <c r="D8535" s="988">
        <v>1.0</v>
      </c>
      <c r="E8535" s="988">
        <v>0.0</v>
      </c>
    </row>
    <row r="8536">
      <c r="A8536" s="988" t="s">
        <v>5772</v>
      </c>
      <c r="B8536" s="988">
        <v>2.025012E7</v>
      </c>
      <c r="C8536" s="988" t="s">
        <v>5194</v>
      </c>
      <c r="D8536" s="988">
        <v>1.0</v>
      </c>
      <c r="E8536" s="988">
        <v>1.0</v>
      </c>
    </row>
    <row r="8537">
      <c r="A8537" s="988" t="s">
        <v>5773</v>
      </c>
      <c r="B8537" s="988">
        <v>2.0250105E7</v>
      </c>
      <c r="C8537" s="988" t="s">
        <v>164</v>
      </c>
      <c r="D8537" s="988">
        <v>1.0</v>
      </c>
      <c r="E8537" s="988">
        <v>0.0</v>
      </c>
    </row>
    <row r="8538">
      <c r="A8538" s="988" t="s">
        <v>5773</v>
      </c>
      <c r="B8538" s="988">
        <v>2.0250112E7</v>
      </c>
      <c r="C8538" s="988" t="s">
        <v>5286</v>
      </c>
      <c r="D8538" s="988">
        <v>1.0</v>
      </c>
      <c r="E8538" s="988">
        <v>0.0</v>
      </c>
    </row>
    <row r="8539">
      <c r="A8539" s="988" t="s">
        <v>5774</v>
      </c>
      <c r="B8539" s="988">
        <v>2.025012E7</v>
      </c>
      <c r="C8539" s="988" t="s">
        <v>5286</v>
      </c>
      <c r="D8539" s="988">
        <v>1.0</v>
      </c>
      <c r="E8539" s="988">
        <v>0.0</v>
      </c>
    </row>
    <row r="8540">
      <c r="A8540" s="988" t="s">
        <v>5775</v>
      </c>
      <c r="B8540" s="988">
        <v>2.025011E7</v>
      </c>
      <c r="C8540" s="988" t="s">
        <v>164</v>
      </c>
      <c r="D8540" s="988">
        <v>1.0</v>
      </c>
      <c r="E8540" s="988">
        <v>0.0</v>
      </c>
    </row>
    <row r="8541">
      <c r="A8541" s="988" t="s">
        <v>5776</v>
      </c>
      <c r="B8541" s="988">
        <v>2.0250118E7</v>
      </c>
      <c r="C8541" s="988" t="s">
        <v>164</v>
      </c>
      <c r="D8541" s="988">
        <v>1.0</v>
      </c>
      <c r="E8541" s="988">
        <v>0.0</v>
      </c>
    </row>
    <row r="8542">
      <c r="A8542" s="988" t="s">
        <v>5776</v>
      </c>
      <c r="B8542" s="988">
        <v>2.0250121E7</v>
      </c>
      <c r="C8542" s="988" t="s">
        <v>164</v>
      </c>
      <c r="D8542" s="988">
        <v>1.0</v>
      </c>
      <c r="E8542" s="988">
        <v>0.0</v>
      </c>
    </row>
    <row r="8543">
      <c r="A8543" s="988" t="s">
        <v>5776</v>
      </c>
      <c r="B8543" s="988">
        <v>2.025013E7</v>
      </c>
      <c r="C8543" s="988" t="s">
        <v>5286</v>
      </c>
      <c r="D8543" s="988">
        <v>1.0</v>
      </c>
      <c r="E8543" s="988">
        <v>0.0</v>
      </c>
    </row>
    <row r="8544">
      <c r="A8544" s="988" t="s">
        <v>5776</v>
      </c>
      <c r="B8544" s="988">
        <v>2.0250131E7</v>
      </c>
      <c r="C8544" s="988" t="s">
        <v>164</v>
      </c>
      <c r="D8544" s="988">
        <v>1.0</v>
      </c>
      <c r="E8544" s="988">
        <v>0.0</v>
      </c>
    </row>
    <row r="8545">
      <c r="A8545" s="988" t="s">
        <v>5777</v>
      </c>
      <c r="B8545" s="988">
        <v>2.0250107E7</v>
      </c>
      <c r="C8545" s="988" t="s">
        <v>5218</v>
      </c>
      <c r="D8545" s="988">
        <v>1.0</v>
      </c>
      <c r="E8545" s="988">
        <v>0.0</v>
      </c>
    </row>
    <row r="8546">
      <c r="A8546" s="988" t="s">
        <v>5778</v>
      </c>
      <c r="B8546" s="988">
        <v>2.0250121E7</v>
      </c>
      <c r="C8546" s="988" t="s">
        <v>164</v>
      </c>
      <c r="D8546" s="988">
        <v>1.0</v>
      </c>
      <c r="E8546" s="988">
        <v>1.0</v>
      </c>
    </row>
    <row r="8547">
      <c r="A8547" s="988" t="s">
        <v>5779</v>
      </c>
      <c r="B8547" s="988">
        <v>2.0250131E7</v>
      </c>
      <c r="C8547" s="988" t="s">
        <v>5286</v>
      </c>
      <c r="D8547" s="988">
        <v>1.0</v>
      </c>
      <c r="E8547" s="988">
        <v>0.0</v>
      </c>
    </row>
    <row r="8548">
      <c r="A8548" s="988" t="s">
        <v>5780</v>
      </c>
      <c r="B8548" s="988">
        <v>2.0250106E7</v>
      </c>
      <c r="C8548" s="988" t="s">
        <v>5286</v>
      </c>
      <c r="D8548" s="988">
        <v>1.0</v>
      </c>
      <c r="E8548" s="988">
        <v>0.0</v>
      </c>
    </row>
    <row r="8549">
      <c r="A8549" s="988" t="s">
        <v>5781</v>
      </c>
      <c r="B8549" s="988">
        <v>2.0250114E7</v>
      </c>
      <c r="C8549" s="988" t="s">
        <v>5286</v>
      </c>
      <c r="D8549" s="988">
        <v>1.0</v>
      </c>
      <c r="E8549" s="988">
        <v>1.0</v>
      </c>
    </row>
    <row r="8550">
      <c r="A8550" s="988" t="s">
        <v>5781</v>
      </c>
      <c r="B8550" s="988">
        <v>2.025013E7</v>
      </c>
      <c r="C8550" s="988" t="s">
        <v>164</v>
      </c>
      <c r="D8550" s="988">
        <v>1.0</v>
      </c>
      <c r="E8550" s="988">
        <v>1.0</v>
      </c>
    </row>
    <row r="8551">
      <c r="A8551" s="988" t="s">
        <v>5782</v>
      </c>
      <c r="B8551" s="988">
        <v>2.0250102E7</v>
      </c>
      <c r="C8551" s="988" t="s">
        <v>164</v>
      </c>
      <c r="D8551" s="988">
        <v>1.0</v>
      </c>
      <c r="E8551" s="988">
        <v>0.0</v>
      </c>
    </row>
    <row r="8552">
      <c r="A8552" s="988" t="s">
        <v>5782</v>
      </c>
      <c r="B8552" s="988">
        <v>2.0250121E7</v>
      </c>
      <c r="C8552" s="988" t="s">
        <v>5286</v>
      </c>
      <c r="D8552" s="988">
        <v>1.0</v>
      </c>
      <c r="E8552" s="988">
        <v>0.0</v>
      </c>
    </row>
    <row r="8553">
      <c r="A8553" s="988" t="s">
        <v>5783</v>
      </c>
      <c r="B8553" s="988">
        <v>2.0250106E7</v>
      </c>
      <c r="C8553" s="988" t="s">
        <v>5286</v>
      </c>
      <c r="D8553" s="988">
        <v>1.0</v>
      </c>
      <c r="E8553" s="988">
        <v>0.0</v>
      </c>
    </row>
    <row r="8554">
      <c r="A8554" s="988" t="s">
        <v>5783</v>
      </c>
      <c r="B8554" s="988">
        <v>2.0250109E7</v>
      </c>
      <c r="C8554" s="988" t="s">
        <v>164</v>
      </c>
      <c r="D8554" s="988">
        <v>1.0</v>
      </c>
      <c r="E8554" s="988">
        <v>1.0</v>
      </c>
    </row>
    <row r="8555">
      <c r="A8555" s="988" t="s">
        <v>5783</v>
      </c>
      <c r="B8555" s="988">
        <v>2.025011E7</v>
      </c>
      <c r="C8555" s="988" t="s">
        <v>5286</v>
      </c>
      <c r="D8555" s="988">
        <v>1.0</v>
      </c>
      <c r="E8555" s="988">
        <v>0.0</v>
      </c>
    </row>
    <row r="8556">
      <c r="A8556" s="988" t="s">
        <v>5783</v>
      </c>
      <c r="B8556" s="988">
        <v>2.0250114E7</v>
      </c>
      <c r="C8556" s="988" t="s">
        <v>5286</v>
      </c>
      <c r="D8556" s="988">
        <v>1.0</v>
      </c>
      <c r="E8556" s="988">
        <v>0.0</v>
      </c>
    </row>
    <row r="8557">
      <c r="A8557" s="988" t="s">
        <v>5783</v>
      </c>
      <c r="B8557" s="988">
        <v>2.0250116E7</v>
      </c>
      <c r="C8557" s="988" t="s">
        <v>164</v>
      </c>
      <c r="D8557" s="988">
        <v>1.0</v>
      </c>
      <c r="E8557" s="988">
        <v>0.0</v>
      </c>
    </row>
    <row r="8558">
      <c r="A8558" s="988" t="s">
        <v>5783</v>
      </c>
      <c r="B8558" s="988">
        <v>2.025012E7</v>
      </c>
      <c r="C8558" s="988" t="s">
        <v>5286</v>
      </c>
      <c r="D8558" s="988">
        <v>1.0</v>
      </c>
      <c r="E8558" s="988">
        <v>0.0</v>
      </c>
    </row>
    <row r="8559">
      <c r="A8559" s="988" t="s">
        <v>5784</v>
      </c>
      <c r="B8559" s="988">
        <v>2.025013E7</v>
      </c>
      <c r="C8559" s="988" t="s">
        <v>164</v>
      </c>
      <c r="D8559" s="988">
        <v>1.0</v>
      </c>
      <c r="E8559" s="988">
        <v>1.0</v>
      </c>
    </row>
    <row r="8560">
      <c r="A8560" s="988" t="s">
        <v>5785</v>
      </c>
      <c r="B8560" s="988">
        <v>2.0250115E7</v>
      </c>
      <c r="C8560" s="988" t="s">
        <v>164</v>
      </c>
      <c r="D8560" s="988">
        <v>1.0</v>
      </c>
      <c r="E8560" s="988">
        <v>0.0</v>
      </c>
    </row>
    <row r="8561">
      <c r="A8561" s="988" t="s">
        <v>5785</v>
      </c>
      <c r="B8561" s="988">
        <v>2.0250116E7</v>
      </c>
      <c r="C8561" s="988" t="s">
        <v>5286</v>
      </c>
      <c r="D8561" s="988">
        <v>1.0</v>
      </c>
      <c r="E8561" s="988">
        <v>1.0</v>
      </c>
    </row>
    <row r="8562">
      <c r="A8562" s="988" t="s">
        <v>5785</v>
      </c>
      <c r="B8562" s="988">
        <v>2.025012E7</v>
      </c>
      <c r="C8562" s="988" t="s">
        <v>164</v>
      </c>
      <c r="D8562" s="988">
        <v>1.0</v>
      </c>
      <c r="E8562" s="988">
        <v>1.0</v>
      </c>
    </row>
    <row r="8563">
      <c r="A8563" s="988" t="s">
        <v>5785</v>
      </c>
      <c r="B8563" s="988">
        <v>2.0250122E7</v>
      </c>
      <c r="C8563" s="988" t="s">
        <v>5206</v>
      </c>
      <c r="D8563" s="988">
        <v>1.0</v>
      </c>
      <c r="E8563" s="988">
        <v>0.0</v>
      </c>
    </row>
    <row r="8564">
      <c r="A8564" s="988" t="s">
        <v>5785</v>
      </c>
      <c r="B8564" s="988">
        <v>2.0250127E7</v>
      </c>
      <c r="C8564" s="988" t="s">
        <v>5286</v>
      </c>
      <c r="D8564" s="988">
        <v>1.0</v>
      </c>
      <c r="E8564" s="988">
        <v>1.0</v>
      </c>
    </row>
    <row r="8565">
      <c r="A8565" s="988" t="s">
        <v>5786</v>
      </c>
      <c r="B8565" s="988">
        <v>2.0250108E7</v>
      </c>
      <c r="C8565" s="988" t="s">
        <v>5286</v>
      </c>
      <c r="D8565" s="988">
        <v>1.0</v>
      </c>
      <c r="E8565" s="988">
        <v>0.0</v>
      </c>
    </row>
    <row r="8566">
      <c r="A8566" s="988" t="s">
        <v>5787</v>
      </c>
      <c r="B8566" s="988">
        <v>2.0250116E7</v>
      </c>
      <c r="C8566" s="988" t="s">
        <v>5286</v>
      </c>
      <c r="D8566" s="988">
        <v>1.0</v>
      </c>
      <c r="E8566" s="988">
        <v>1.0</v>
      </c>
    </row>
    <row r="8567">
      <c r="A8567" s="988" t="s">
        <v>5787</v>
      </c>
      <c r="B8567" s="988">
        <v>2.0250124E7</v>
      </c>
      <c r="C8567" s="988" t="s">
        <v>5286</v>
      </c>
      <c r="D8567" s="988">
        <v>1.0</v>
      </c>
      <c r="E8567" s="988">
        <v>1.0</v>
      </c>
    </row>
    <row r="8568">
      <c r="A8568" s="988" t="s">
        <v>5788</v>
      </c>
      <c r="B8568" s="988">
        <v>2.0250116E7</v>
      </c>
      <c r="C8568" s="988" t="s">
        <v>5286</v>
      </c>
      <c r="D8568" s="988">
        <v>1.0</v>
      </c>
      <c r="E8568" s="988">
        <v>1.0</v>
      </c>
    </row>
    <row r="8569">
      <c r="A8569" s="988" t="s">
        <v>5789</v>
      </c>
      <c r="B8569" s="988">
        <v>2.0250123E7</v>
      </c>
      <c r="C8569" s="988" t="s">
        <v>164</v>
      </c>
      <c r="D8569" s="988">
        <v>1.0</v>
      </c>
      <c r="E8569" s="988">
        <v>0.0</v>
      </c>
    </row>
    <row r="8570">
      <c r="A8570" s="988" t="s">
        <v>5790</v>
      </c>
      <c r="B8570" s="988">
        <v>2.0250115E7</v>
      </c>
      <c r="C8570" s="988" t="s">
        <v>5286</v>
      </c>
      <c r="D8570" s="988">
        <v>1.0</v>
      </c>
      <c r="E8570" s="988">
        <v>0.0</v>
      </c>
    </row>
    <row r="8571">
      <c r="A8571" s="988" t="s">
        <v>5790</v>
      </c>
      <c r="B8571" s="988">
        <v>2.0250129E7</v>
      </c>
      <c r="C8571" s="988" t="s">
        <v>164</v>
      </c>
      <c r="D8571" s="988">
        <v>1.0</v>
      </c>
      <c r="E8571" s="988">
        <v>1.0</v>
      </c>
    </row>
    <row r="8572">
      <c r="A8572" s="988" t="s">
        <v>5790</v>
      </c>
      <c r="B8572" s="988">
        <v>2.025013E7</v>
      </c>
      <c r="C8572" s="988" t="s">
        <v>5286</v>
      </c>
      <c r="D8572" s="988">
        <v>1.0</v>
      </c>
      <c r="E8572" s="988">
        <v>1.0</v>
      </c>
    </row>
    <row r="8573">
      <c r="A8573" s="988" t="s">
        <v>5791</v>
      </c>
      <c r="B8573" s="988">
        <v>2.0250101E7</v>
      </c>
      <c r="C8573" s="988" t="s">
        <v>164</v>
      </c>
      <c r="D8573" s="988">
        <v>1.0</v>
      </c>
      <c r="E8573" s="988">
        <v>0.0</v>
      </c>
    </row>
    <row r="8574">
      <c r="A8574" s="988" t="s">
        <v>5792</v>
      </c>
      <c r="B8574" s="988">
        <v>2.0250107E7</v>
      </c>
      <c r="C8574" s="988" t="s">
        <v>5286</v>
      </c>
      <c r="D8574" s="988">
        <v>1.0</v>
      </c>
      <c r="E8574" s="988">
        <v>0.0</v>
      </c>
    </row>
    <row r="8575">
      <c r="A8575" s="988" t="s">
        <v>5792</v>
      </c>
      <c r="B8575" s="988">
        <v>2.0250113E7</v>
      </c>
      <c r="C8575" s="988" t="s">
        <v>5286</v>
      </c>
      <c r="D8575" s="988">
        <v>1.0</v>
      </c>
      <c r="E8575" s="988">
        <v>0.0</v>
      </c>
    </row>
    <row r="8576">
      <c r="A8576" s="988" t="s">
        <v>5792</v>
      </c>
      <c r="B8576" s="988">
        <v>2.0250113E7</v>
      </c>
      <c r="C8576" s="988" t="s">
        <v>164</v>
      </c>
      <c r="D8576" s="988">
        <v>1.0</v>
      </c>
      <c r="E8576" s="988">
        <v>0.0</v>
      </c>
    </row>
    <row r="8577">
      <c r="A8577" s="988" t="s">
        <v>5793</v>
      </c>
      <c r="B8577" s="988">
        <v>2.0250117E7</v>
      </c>
      <c r="C8577" s="1063" t="s">
        <v>5224</v>
      </c>
      <c r="D8577" s="988">
        <v>1.0</v>
      </c>
      <c r="E8577" s="988">
        <v>0.0</v>
      </c>
    </row>
    <row r="8578">
      <c r="A8578" s="988" t="s">
        <v>5794</v>
      </c>
      <c r="B8578" s="988">
        <v>2.0250113E7</v>
      </c>
      <c r="C8578" s="988" t="s">
        <v>5286</v>
      </c>
      <c r="D8578" s="988">
        <v>1.0</v>
      </c>
      <c r="E8578" s="988">
        <v>0.0</v>
      </c>
    </row>
    <row r="8579">
      <c r="A8579" s="988" t="s">
        <v>5795</v>
      </c>
      <c r="B8579" s="988">
        <v>2.0250111E7</v>
      </c>
      <c r="C8579" s="988" t="s">
        <v>5286</v>
      </c>
      <c r="D8579" s="988">
        <v>1.0</v>
      </c>
      <c r="E8579" s="988">
        <v>0.0</v>
      </c>
    </row>
    <row r="8580">
      <c r="A8580" s="988" t="s">
        <v>5795</v>
      </c>
      <c r="B8580" s="988">
        <v>2.0250127E7</v>
      </c>
      <c r="C8580" s="1063" t="s">
        <v>5264</v>
      </c>
      <c r="D8580" s="988">
        <v>1.0</v>
      </c>
      <c r="E8580" s="988">
        <v>0.0</v>
      </c>
    </row>
    <row r="8581">
      <c r="A8581" s="988" t="s">
        <v>5796</v>
      </c>
      <c r="B8581" s="988">
        <v>2.0250103E7</v>
      </c>
      <c r="C8581" s="988" t="s">
        <v>164</v>
      </c>
      <c r="D8581" s="988">
        <v>1.0</v>
      </c>
      <c r="E8581" s="988">
        <v>1.0</v>
      </c>
    </row>
    <row r="8582">
      <c r="A8582" s="988" t="s">
        <v>5797</v>
      </c>
      <c r="B8582" s="988">
        <v>2.025011E7</v>
      </c>
      <c r="C8582" s="988" t="s">
        <v>164</v>
      </c>
      <c r="D8582" s="988">
        <v>1.0</v>
      </c>
      <c r="E8582" s="988">
        <v>0.0</v>
      </c>
    </row>
    <row r="8583">
      <c r="A8583" s="988" t="s">
        <v>5797</v>
      </c>
      <c r="B8583" s="988">
        <v>2.025012E7</v>
      </c>
      <c r="C8583" s="988" t="s">
        <v>164</v>
      </c>
      <c r="D8583" s="988">
        <v>1.0</v>
      </c>
      <c r="E8583" s="988">
        <v>0.0</v>
      </c>
    </row>
    <row r="8584">
      <c r="A8584" s="988" t="s">
        <v>5798</v>
      </c>
      <c r="B8584" s="988">
        <v>2.0250121E7</v>
      </c>
      <c r="C8584" s="988" t="s">
        <v>5286</v>
      </c>
      <c r="D8584" s="988">
        <v>1.0</v>
      </c>
      <c r="E8584" s="988">
        <v>1.0</v>
      </c>
    </row>
    <row r="8585">
      <c r="A8585" s="988" t="s">
        <v>5798</v>
      </c>
      <c r="B8585" s="988">
        <v>2.0250126E7</v>
      </c>
      <c r="C8585" s="988" t="s">
        <v>164</v>
      </c>
      <c r="D8585" s="988">
        <v>1.0</v>
      </c>
      <c r="E8585" s="988">
        <v>0.0</v>
      </c>
    </row>
    <row r="8586">
      <c r="A8586" s="988" t="s">
        <v>5799</v>
      </c>
      <c r="B8586" s="988">
        <v>2.0250102E7</v>
      </c>
      <c r="C8586" s="988" t="s">
        <v>5286</v>
      </c>
      <c r="D8586" s="988">
        <v>1.0</v>
      </c>
      <c r="E8586" s="988">
        <v>1.0</v>
      </c>
    </row>
    <row r="8587">
      <c r="A8587" s="988" t="s">
        <v>5799</v>
      </c>
      <c r="B8587" s="988">
        <v>2.0250109E7</v>
      </c>
      <c r="C8587" s="988" t="s">
        <v>5286</v>
      </c>
      <c r="D8587" s="988">
        <v>1.0</v>
      </c>
      <c r="E8587" s="988">
        <v>1.0</v>
      </c>
    </row>
    <row r="8588">
      <c r="A8588" s="988" t="s">
        <v>5799</v>
      </c>
      <c r="B8588" s="988">
        <v>2.0250113E7</v>
      </c>
      <c r="C8588" s="988" t="s">
        <v>164</v>
      </c>
      <c r="D8588" s="988">
        <v>1.0</v>
      </c>
      <c r="E8588" s="988">
        <v>0.0</v>
      </c>
    </row>
    <row r="8589">
      <c r="A8589" s="988" t="s">
        <v>5799</v>
      </c>
      <c r="B8589" s="988">
        <v>2.0250116E7</v>
      </c>
      <c r="C8589" s="988" t="s">
        <v>5286</v>
      </c>
      <c r="D8589" s="988">
        <v>1.0</v>
      </c>
      <c r="E8589" s="988">
        <v>1.0</v>
      </c>
    </row>
    <row r="8590">
      <c r="A8590" s="988" t="s">
        <v>5799</v>
      </c>
      <c r="B8590" s="988">
        <v>2.0250119E7</v>
      </c>
      <c r="C8590" s="988" t="s">
        <v>5286</v>
      </c>
      <c r="D8590" s="988">
        <v>1.0</v>
      </c>
      <c r="E8590" s="988">
        <v>1.0</v>
      </c>
    </row>
    <row r="8591">
      <c r="A8591" s="988" t="s">
        <v>5799</v>
      </c>
      <c r="B8591" s="988">
        <v>2.0250119E7</v>
      </c>
      <c r="C8591" s="988" t="s">
        <v>164</v>
      </c>
      <c r="D8591" s="988">
        <v>1.0</v>
      </c>
      <c r="E8591" s="988">
        <v>0.0</v>
      </c>
    </row>
    <row r="8592">
      <c r="A8592" s="988" t="s">
        <v>5799</v>
      </c>
      <c r="B8592" s="988">
        <v>2.025012E7</v>
      </c>
      <c r="C8592" s="988" t="s">
        <v>5286</v>
      </c>
      <c r="D8592" s="988">
        <v>1.0</v>
      </c>
      <c r="E8592" s="988">
        <v>1.0</v>
      </c>
    </row>
    <row r="8593">
      <c r="A8593" s="988" t="s">
        <v>5799</v>
      </c>
      <c r="B8593" s="988">
        <v>2.025012E7</v>
      </c>
      <c r="C8593" s="988" t="s">
        <v>164</v>
      </c>
      <c r="D8593" s="988">
        <v>1.0</v>
      </c>
      <c r="E8593" s="988">
        <v>1.0</v>
      </c>
    </row>
    <row r="8594">
      <c r="A8594" s="988" t="s">
        <v>5799</v>
      </c>
      <c r="B8594" s="988">
        <v>2.0250131E7</v>
      </c>
      <c r="C8594" s="1063" t="s">
        <v>5282</v>
      </c>
      <c r="D8594" s="988">
        <v>1.0</v>
      </c>
      <c r="E8594" s="988">
        <v>0.0</v>
      </c>
    </row>
    <row r="8595">
      <c r="A8595" s="988" t="s">
        <v>5800</v>
      </c>
      <c r="B8595" s="988">
        <v>2.0250109E7</v>
      </c>
      <c r="C8595" s="988" t="s">
        <v>164</v>
      </c>
      <c r="D8595" s="988">
        <v>1.0</v>
      </c>
      <c r="E8595" s="988">
        <v>1.0</v>
      </c>
    </row>
    <row r="8596">
      <c r="A8596" s="988" t="s">
        <v>5801</v>
      </c>
      <c r="B8596" s="988">
        <v>2.0250111E7</v>
      </c>
      <c r="C8596" s="988" t="s">
        <v>5286</v>
      </c>
      <c r="D8596" s="988">
        <v>1.0</v>
      </c>
      <c r="E8596" s="988">
        <v>0.0</v>
      </c>
    </row>
    <row r="8597">
      <c r="A8597" s="988" t="s">
        <v>5802</v>
      </c>
      <c r="B8597" s="988">
        <v>2.0250125E7</v>
      </c>
      <c r="C8597" s="988" t="s">
        <v>5286</v>
      </c>
      <c r="D8597" s="988">
        <v>1.0</v>
      </c>
      <c r="E8597" s="988">
        <v>0.0</v>
      </c>
    </row>
    <row r="8598">
      <c r="A8598" s="988" t="s">
        <v>5803</v>
      </c>
      <c r="B8598" s="988">
        <v>2.0250111E7</v>
      </c>
      <c r="C8598" s="988" t="s">
        <v>5286</v>
      </c>
      <c r="D8598" s="988">
        <v>1.0</v>
      </c>
      <c r="E8598" s="988">
        <v>0.0</v>
      </c>
    </row>
    <row r="8599">
      <c r="A8599" s="988" t="s">
        <v>5804</v>
      </c>
      <c r="B8599" s="988">
        <v>2.0250126E7</v>
      </c>
      <c r="C8599" s="988" t="s">
        <v>5286</v>
      </c>
      <c r="D8599" s="988">
        <v>1.0</v>
      </c>
      <c r="E8599" s="988">
        <v>0.0</v>
      </c>
    </row>
    <row r="8600">
      <c r="A8600" s="988" t="s">
        <v>5805</v>
      </c>
      <c r="B8600" s="988">
        <v>2.0250113E7</v>
      </c>
      <c r="C8600" s="988" t="s">
        <v>5155</v>
      </c>
      <c r="D8600" s="988">
        <v>1.0</v>
      </c>
      <c r="E8600" s="988">
        <v>1.0</v>
      </c>
    </row>
    <row r="8601">
      <c r="A8601" s="988" t="s">
        <v>5806</v>
      </c>
      <c r="B8601" s="988">
        <v>2.0250114E7</v>
      </c>
      <c r="C8601" s="988" t="s">
        <v>164</v>
      </c>
      <c r="D8601" s="988">
        <v>1.0</v>
      </c>
      <c r="E8601" s="988">
        <v>0.0</v>
      </c>
    </row>
    <row r="8602">
      <c r="A8602" s="988" t="s">
        <v>5807</v>
      </c>
      <c r="B8602" s="988">
        <v>2.0250101E7</v>
      </c>
      <c r="C8602" s="988" t="s">
        <v>164</v>
      </c>
      <c r="D8602" s="988">
        <v>1.0</v>
      </c>
      <c r="E8602" s="988">
        <v>1.0</v>
      </c>
    </row>
    <row r="8603">
      <c r="A8603" s="988" t="s">
        <v>5807</v>
      </c>
      <c r="B8603" s="988">
        <v>2.0250109E7</v>
      </c>
      <c r="C8603" s="1063" t="s">
        <v>5808</v>
      </c>
      <c r="D8603" s="988">
        <v>1.0</v>
      </c>
      <c r="E8603" s="988">
        <v>0.0</v>
      </c>
    </row>
    <row r="8604">
      <c r="A8604" s="988" t="s">
        <v>5807</v>
      </c>
      <c r="B8604" s="988">
        <v>2.025013E7</v>
      </c>
      <c r="C8604" s="988" t="s">
        <v>164</v>
      </c>
      <c r="D8604" s="988">
        <v>1.0</v>
      </c>
      <c r="E8604" s="988">
        <v>0.0</v>
      </c>
    </row>
    <row r="8605">
      <c r="A8605" s="988" t="s">
        <v>5809</v>
      </c>
      <c r="B8605" s="988">
        <v>2.025011E7</v>
      </c>
      <c r="C8605" s="988" t="s">
        <v>164</v>
      </c>
      <c r="D8605" s="988">
        <v>1.0</v>
      </c>
      <c r="E8605" s="988">
        <v>1.0</v>
      </c>
    </row>
    <row r="8606">
      <c r="A8606" s="988" t="s">
        <v>5810</v>
      </c>
      <c r="B8606" s="988">
        <v>2.0250101E7</v>
      </c>
      <c r="C8606" s="988" t="s">
        <v>5286</v>
      </c>
      <c r="D8606" s="988">
        <v>1.0</v>
      </c>
      <c r="E8606" s="988">
        <v>0.0</v>
      </c>
    </row>
    <row r="8607">
      <c r="A8607" s="988" t="s">
        <v>5810</v>
      </c>
      <c r="B8607" s="988">
        <v>2.0250112E7</v>
      </c>
      <c r="C8607" s="988" t="s">
        <v>5286</v>
      </c>
      <c r="D8607" s="988">
        <v>1.0</v>
      </c>
      <c r="E8607" s="988">
        <v>0.0</v>
      </c>
    </row>
    <row r="8608">
      <c r="A8608" s="988" t="s">
        <v>5810</v>
      </c>
      <c r="B8608" s="988">
        <v>2.0250119E7</v>
      </c>
      <c r="C8608" s="988" t="s">
        <v>5286</v>
      </c>
      <c r="D8608" s="988">
        <v>1.0</v>
      </c>
      <c r="E8608" s="988">
        <v>0.0</v>
      </c>
    </row>
    <row r="8609">
      <c r="A8609" s="988" t="s">
        <v>5810</v>
      </c>
      <c r="B8609" s="988">
        <v>2.0250126E7</v>
      </c>
      <c r="C8609" s="988" t="s">
        <v>5286</v>
      </c>
      <c r="D8609" s="988">
        <v>1.0</v>
      </c>
      <c r="E8609" s="988">
        <v>0.0</v>
      </c>
    </row>
    <row r="8610">
      <c r="A8610" s="988" t="s">
        <v>5810</v>
      </c>
      <c r="B8610" s="988">
        <v>2.0250127E7</v>
      </c>
      <c r="C8610" s="988" t="s">
        <v>5286</v>
      </c>
      <c r="D8610" s="988">
        <v>1.0</v>
      </c>
      <c r="E8610" s="988">
        <v>0.0</v>
      </c>
    </row>
    <row r="8611">
      <c r="A8611" s="988" t="s">
        <v>5811</v>
      </c>
      <c r="B8611" s="988">
        <v>2.0250124E7</v>
      </c>
      <c r="C8611" s="1063" t="s">
        <v>5224</v>
      </c>
      <c r="D8611" s="988">
        <v>1.0</v>
      </c>
      <c r="E8611" s="988">
        <v>0.0</v>
      </c>
    </row>
    <row r="8612">
      <c r="A8612" s="988" t="s">
        <v>5812</v>
      </c>
      <c r="B8612" s="988">
        <v>2.0250131E7</v>
      </c>
      <c r="C8612" s="988" t="s">
        <v>164</v>
      </c>
      <c r="D8612" s="988">
        <v>1.0</v>
      </c>
      <c r="E8612" s="988">
        <v>0.0</v>
      </c>
    </row>
    <row r="8613">
      <c r="A8613" s="988" t="s">
        <v>5813</v>
      </c>
      <c r="B8613" s="988">
        <v>2.0250123E7</v>
      </c>
      <c r="C8613" s="988" t="s">
        <v>164</v>
      </c>
      <c r="D8613" s="988">
        <v>1.0</v>
      </c>
      <c r="E8613" s="988">
        <v>0.0</v>
      </c>
    </row>
    <row r="8614">
      <c r="A8614" s="988" t="s">
        <v>5814</v>
      </c>
      <c r="B8614" s="988">
        <v>2.025012E7</v>
      </c>
      <c r="C8614" s="988" t="s">
        <v>5286</v>
      </c>
      <c r="D8614" s="988">
        <v>1.0</v>
      </c>
      <c r="E8614" s="988">
        <v>0.0</v>
      </c>
    </row>
    <row r="8615">
      <c r="A8615" s="988" t="s">
        <v>5814</v>
      </c>
      <c r="B8615" s="988">
        <v>2.025012E7</v>
      </c>
      <c r="C8615" s="1063" t="s">
        <v>5216</v>
      </c>
      <c r="D8615" s="988">
        <v>1.0</v>
      </c>
      <c r="E8615" s="988">
        <v>0.0</v>
      </c>
    </row>
    <row r="8616">
      <c r="A8616" s="988" t="s">
        <v>5814</v>
      </c>
      <c r="B8616" s="988">
        <v>2.0250121E7</v>
      </c>
      <c r="C8616" s="988" t="s">
        <v>5286</v>
      </c>
      <c r="D8616" s="988">
        <v>1.0</v>
      </c>
      <c r="E8616" s="988">
        <v>1.0</v>
      </c>
    </row>
    <row r="8617">
      <c r="A8617" s="988" t="s">
        <v>5814</v>
      </c>
      <c r="B8617" s="988">
        <v>2.0250121E7</v>
      </c>
      <c r="C8617" s="988" t="s">
        <v>164</v>
      </c>
      <c r="D8617" s="988">
        <v>1.0</v>
      </c>
      <c r="E8617" s="988">
        <v>0.0</v>
      </c>
    </row>
    <row r="8618">
      <c r="A8618" s="988" t="s">
        <v>5815</v>
      </c>
      <c r="B8618" s="988">
        <v>2.0250123E7</v>
      </c>
      <c r="C8618" s="988" t="s">
        <v>5286</v>
      </c>
      <c r="D8618" s="988">
        <v>1.0</v>
      </c>
      <c r="E8618" s="988">
        <v>0.0</v>
      </c>
    </row>
    <row r="8619">
      <c r="A8619" s="988" t="s">
        <v>5816</v>
      </c>
      <c r="B8619" s="988">
        <v>2.0250109E7</v>
      </c>
      <c r="C8619" s="988" t="s">
        <v>5286</v>
      </c>
      <c r="D8619" s="988">
        <v>1.0</v>
      </c>
      <c r="E8619" s="988">
        <v>0.0</v>
      </c>
    </row>
    <row r="8620">
      <c r="A8620" s="988" t="s">
        <v>5816</v>
      </c>
      <c r="B8620" s="988">
        <v>2.0250111E7</v>
      </c>
      <c r="C8620" s="988" t="s">
        <v>164</v>
      </c>
      <c r="D8620" s="988">
        <v>1.0</v>
      </c>
      <c r="E8620" s="988">
        <v>0.0</v>
      </c>
    </row>
    <row r="8621">
      <c r="A8621" s="988" t="s">
        <v>5816</v>
      </c>
      <c r="B8621" s="988">
        <v>2.0250116E7</v>
      </c>
      <c r="C8621" s="988" t="s">
        <v>5286</v>
      </c>
      <c r="D8621" s="988">
        <v>1.0</v>
      </c>
      <c r="E8621" s="988">
        <v>0.0</v>
      </c>
    </row>
    <row r="8622">
      <c r="A8622" s="988" t="s">
        <v>5817</v>
      </c>
      <c r="B8622" s="988">
        <v>2.0250102E7</v>
      </c>
      <c r="C8622" s="988" t="s">
        <v>5286</v>
      </c>
      <c r="D8622" s="988">
        <v>1.0</v>
      </c>
      <c r="E8622" s="988">
        <v>0.0</v>
      </c>
    </row>
    <row r="8623">
      <c r="A8623" s="988" t="s">
        <v>5817</v>
      </c>
      <c r="B8623" s="988">
        <v>2.025013E7</v>
      </c>
      <c r="C8623" s="988" t="s">
        <v>5286</v>
      </c>
      <c r="D8623" s="988">
        <v>1.0</v>
      </c>
      <c r="E8623" s="988">
        <v>0.0</v>
      </c>
    </row>
    <row r="8624">
      <c r="A8624" s="988" t="s">
        <v>5818</v>
      </c>
      <c r="B8624" s="988">
        <v>2.0250121E7</v>
      </c>
      <c r="C8624" s="988" t="s">
        <v>5286</v>
      </c>
      <c r="D8624" s="988">
        <v>1.0</v>
      </c>
      <c r="E8624" s="988">
        <v>0.0</v>
      </c>
    </row>
    <row r="8625">
      <c r="A8625" s="988" t="s">
        <v>5819</v>
      </c>
      <c r="B8625" s="988">
        <v>2.0250126E7</v>
      </c>
      <c r="C8625" s="988" t="s">
        <v>5286</v>
      </c>
      <c r="D8625" s="988">
        <v>1.0</v>
      </c>
      <c r="E8625" s="988">
        <v>0.0</v>
      </c>
    </row>
    <row r="8626">
      <c r="A8626" s="988" t="s">
        <v>5820</v>
      </c>
      <c r="B8626" s="988">
        <v>2.0250101E7</v>
      </c>
      <c r="C8626" s="988" t="s">
        <v>5286</v>
      </c>
      <c r="D8626" s="988">
        <v>1.0</v>
      </c>
      <c r="E8626" s="988">
        <v>0.0</v>
      </c>
    </row>
    <row r="8627">
      <c r="A8627" s="988" t="s">
        <v>5821</v>
      </c>
      <c r="B8627" s="988">
        <v>2.0250105E7</v>
      </c>
      <c r="C8627" s="988" t="s">
        <v>164</v>
      </c>
      <c r="D8627" s="988">
        <v>1.0</v>
      </c>
      <c r="E8627" s="988">
        <v>0.0</v>
      </c>
    </row>
    <row r="8628">
      <c r="A8628" s="988" t="s">
        <v>5822</v>
      </c>
      <c r="B8628" s="988">
        <v>2.0250115E7</v>
      </c>
      <c r="C8628" s="988" t="s">
        <v>164</v>
      </c>
      <c r="D8628" s="988">
        <v>1.0</v>
      </c>
      <c r="E8628" s="988">
        <v>1.0</v>
      </c>
    </row>
    <row r="8629">
      <c r="A8629" s="988" t="s">
        <v>5823</v>
      </c>
      <c r="B8629" s="988">
        <v>2.0250111E7</v>
      </c>
      <c r="C8629" s="988" t="s">
        <v>5286</v>
      </c>
      <c r="D8629" s="988">
        <v>1.0</v>
      </c>
      <c r="E8629" s="988">
        <v>0.0</v>
      </c>
    </row>
    <row r="8630">
      <c r="A8630" s="988" t="s">
        <v>5824</v>
      </c>
      <c r="B8630" s="988">
        <v>2.0250113E7</v>
      </c>
      <c r="C8630" s="988" t="s">
        <v>164</v>
      </c>
      <c r="D8630" s="988">
        <v>1.0</v>
      </c>
      <c r="E8630" s="988">
        <v>0.0</v>
      </c>
    </row>
    <row r="8631">
      <c r="A8631" s="988" t="s">
        <v>5825</v>
      </c>
      <c r="B8631" s="988">
        <v>2.0250125E7</v>
      </c>
      <c r="C8631" s="988" t="s">
        <v>5286</v>
      </c>
      <c r="D8631" s="988">
        <v>1.0</v>
      </c>
      <c r="E8631" s="988">
        <v>0.0</v>
      </c>
    </row>
    <row r="8632">
      <c r="A8632" s="988" t="s">
        <v>5826</v>
      </c>
      <c r="B8632" s="988">
        <v>2.0250118E7</v>
      </c>
      <c r="C8632" s="988" t="s">
        <v>164</v>
      </c>
      <c r="D8632" s="988">
        <v>1.0</v>
      </c>
      <c r="E8632" s="988">
        <v>0.0</v>
      </c>
    </row>
    <row r="8633">
      <c r="A8633" s="988" t="s">
        <v>5827</v>
      </c>
      <c r="B8633" s="988">
        <v>2.0250104E7</v>
      </c>
      <c r="C8633" s="988" t="s">
        <v>164</v>
      </c>
      <c r="D8633" s="988">
        <v>1.0</v>
      </c>
      <c r="E8633" s="988">
        <v>0.0</v>
      </c>
    </row>
    <row r="8634">
      <c r="A8634" s="988" t="s">
        <v>5828</v>
      </c>
      <c r="B8634" s="988">
        <v>2.0250126E7</v>
      </c>
      <c r="C8634" s="988" t="s">
        <v>164</v>
      </c>
      <c r="D8634" s="988">
        <v>1.0</v>
      </c>
      <c r="E8634" s="988">
        <v>1.0</v>
      </c>
    </row>
    <row r="8635">
      <c r="A8635" s="988" t="s">
        <v>5829</v>
      </c>
      <c r="B8635" s="988">
        <v>2.0250103E7</v>
      </c>
      <c r="C8635" s="988" t="s">
        <v>164</v>
      </c>
      <c r="D8635" s="988">
        <v>1.0</v>
      </c>
      <c r="E8635" s="988">
        <v>0.0</v>
      </c>
    </row>
    <row r="8636">
      <c r="A8636" s="988" t="s">
        <v>5829</v>
      </c>
      <c r="B8636" s="988">
        <v>2.0250105E7</v>
      </c>
      <c r="C8636" s="1063" t="s">
        <v>5137</v>
      </c>
      <c r="D8636" s="988">
        <v>1.0</v>
      </c>
      <c r="E8636" s="988">
        <v>0.0</v>
      </c>
    </row>
    <row r="8637">
      <c r="A8637" s="988" t="s">
        <v>5829</v>
      </c>
      <c r="B8637" s="988">
        <v>2.0250105E7</v>
      </c>
      <c r="C8637" s="1063" t="s">
        <v>5166</v>
      </c>
      <c r="D8637" s="988">
        <v>1.0</v>
      </c>
      <c r="E8637" s="988">
        <v>0.0</v>
      </c>
    </row>
    <row r="8638">
      <c r="A8638" s="988" t="s">
        <v>5829</v>
      </c>
      <c r="B8638" s="988">
        <v>2.025013E7</v>
      </c>
      <c r="C8638" s="988" t="s">
        <v>164</v>
      </c>
      <c r="D8638" s="988">
        <v>1.0</v>
      </c>
      <c r="E8638" s="988">
        <v>0.0</v>
      </c>
    </row>
    <row r="8639">
      <c r="A8639" s="988" t="s">
        <v>5830</v>
      </c>
      <c r="B8639" s="988">
        <v>2.0250102E7</v>
      </c>
      <c r="C8639" s="988" t="s">
        <v>5286</v>
      </c>
      <c r="D8639" s="988">
        <v>1.0</v>
      </c>
      <c r="E8639" s="988">
        <v>0.0</v>
      </c>
    </row>
    <row r="8640">
      <c r="A8640" s="988" t="s">
        <v>5830</v>
      </c>
      <c r="B8640" s="988">
        <v>2.0250102E7</v>
      </c>
      <c r="C8640" s="988" t="s">
        <v>164</v>
      </c>
      <c r="D8640" s="988">
        <v>1.0</v>
      </c>
      <c r="E8640" s="988">
        <v>1.0</v>
      </c>
    </row>
    <row r="8641">
      <c r="A8641" s="988" t="s">
        <v>5830</v>
      </c>
      <c r="B8641" s="988">
        <v>2.0250105E7</v>
      </c>
      <c r="C8641" s="988" t="s">
        <v>164</v>
      </c>
      <c r="D8641" s="988">
        <v>1.0</v>
      </c>
      <c r="E8641" s="988">
        <v>0.0</v>
      </c>
    </row>
    <row r="8642">
      <c r="A8642" s="988" t="s">
        <v>5830</v>
      </c>
      <c r="B8642" s="988">
        <v>2.0250114E7</v>
      </c>
      <c r="C8642" s="988" t="s">
        <v>164</v>
      </c>
      <c r="D8642" s="988">
        <v>1.0</v>
      </c>
      <c r="E8642" s="988">
        <v>0.0</v>
      </c>
    </row>
    <row r="8643">
      <c r="A8643" s="988" t="s">
        <v>5830</v>
      </c>
      <c r="B8643" s="988">
        <v>2.0250122E7</v>
      </c>
      <c r="C8643" s="988" t="s">
        <v>164</v>
      </c>
      <c r="D8643" s="988">
        <v>1.0</v>
      </c>
      <c r="E8643" s="988">
        <v>1.0</v>
      </c>
    </row>
    <row r="8644">
      <c r="A8644" s="988" t="s">
        <v>5830</v>
      </c>
      <c r="B8644" s="988">
        <v>2.0250127E7</v>
      </c>
      <c r="C8644" s="988" t="s">
        <v>5286</v>
      </c>
      <c r="D8644" s="988">
        <v>1.0</v>
      </c>
      <c r="E8644" s="988">
        <v>1.0</v>
      </c>
    </row>
    <row r="8645">
      <c r="A8645" s="988" t="s">
        <v>5831</v>
      </c>
      <c r="B8645" s="988">
        <v>2.0250121E7</v>
      </c>
      <c r="C8645" s="1063" t="s">
        <v>5224</v>
      </c>
      <c r="D8645" s="988">
        <v>1.0</v>
      </c>
      <c r="E8645" s="988">
        <v>0.0</v>
      </c>
    </row>
    <row r="8646">
      <c r="A8646" s="988" t="s">
        <v>5832</v>
      </c>
      <c r="B8646" s="988">
        <v>2.0250122E7</v>
      </c>
      <c r="C8646" s="988" t="s">
        <v>5286</v>
      </c>
      <c r="D8646" s="988">
        <v>1.0</v>
      </c>
      <c r="E8646" s="988">
        <v>0.0</v>
      </c>
    </row>
    <row r="8647">
      <c r="A8647" s="988" t="s">
        <v>5832</v>
      </c>
      <c r="B8647" s="988">
        <v>2.0250125E7</v>
      </c>
      <c r="C8647" s="988" t="s">
        <v>5286</v>
      </c>
      <c r="D8647" s="988">
        <v>1.0</v>
      </c>
      <c r="E8647" s="988">
        <v>0.0</v>
      </c>
    </row>
    <row r="8648">
      <c r="A8648" s="988" t="s">
        <v>5832</v>
      </c>
      <c r="B8648" s="988">
        <v>2.025013E7</v>
      </c>
      <c r="C8648" s="988" t="s">
        <v>5286</v>
      </c>
      <c r="D8648" s="988">
        <v>1.0</v>
      </c>
      <c r="E8648" s="988">
        <v>0.0</v>
      </c>
    </row>
    <row r="8649">
      <c r="A8649" s="988" t="s">
        <v>5833</v>
      </c>
      <c r="B8649" s="988">
        <v>2.0250102E7</v>
      </c>
      <c r="C8649" s="988" t="s">
        <v>164</v>
      </c>
      <c r="D8649" s="988">
        <v>1.0</v>
      </c>
      <c r="E8649" s="988">
        <v>0.0</v>
      </c>
    </row>
    <row r="8650">
      <c r="A8650" s="988" t="s">
        <v>5833</v>
      </c>
      <c r="B8650" s="988">
        <v>2.0250103E7</v>
      </c>
      <c r="C8650" s="988" t="s">
        <v>5286</v>
      </c>
      <c r="D8650" s="988">
        <v>1.0</v>
      </c>
      <c r="E8650" s="988">
        <v>0.0</v>
      </c>
    </row>
    <row r="8651">
      <c r="A8651" s="988" t="s">
        <v>5833</v>
      </c>
      <c r="B8651" s="988">
        <v>2.0250104E7</v>
      </c>
      <c r="C8651" s="988" t="s">
        <v>164</v>
      </c>
      <c r="D8651" s="988">
        <v>1.0</v>
      </c>
      <c r="E8651" s="988">
        <v>0.0</v>
      </c>
    </row>
    <row r="8652">
      <c r="A8652" s="988" t="s">
        <v>5833</v>
      </c>
      <c r="B8652" s="988">
        <v>2.0250106E7</v>
      </c>
      <c r="C8652" s="1063" t="s">
        <v>5137</v>
      </c>
      <c r="D8652" s="988">
        <v>1.0</v>
      </c>
      <c r="E8652" s="988">
        <v>1.0</v>
      </c>
    </row>
    <row r="8653">
      <c r="A8653" s="988" t="s">
        <v>5833</v>
      </c>
      <c r="B8653" s="988">
        <v>2.0250106E7</v>
      </c>
      <c r="C8653" s="988" t="s">
        <v>164</v>
      </c>
      <c r="D8653" s="988">
        <v>1.0</v>
      </c>
      <c r="E8653" s="988">
        <v>0.0</v>
      </c>
    </row>
    <row r="8654">
      <c r="A8654" s="988" t="s">
        <v>5833</v>
      </c>
      <c r="B8654" s="988">
        <v>2.0250109E7</v>
      </c>
      <c r="C8654" s="1063" t="s">
        <v>5158</v>
      </c>
      <c r="D8654" s="988">
        <v>1.0</v>
      </c>
      <c r="E8654" s="988">
        <v>0.0</v>
      </c>
    </row>
    <row r="8655">
      <c r="A8655" s="988" t="s">
        <v>5833</v>
      </c>
      <c r="B8655" s="988">
        <v>2.0250111E7</v>
      </c>
      <c r="C8655" s="988" t="s">
        <v>5286</v>
      </c>
      <c r="D8655" s="988">
        <v>1.0</v>
      </c>
      <c r="E8655" s="988">
        <v>0.0</v>
      </c>
    </row>
    <row r="8656">
      <c r="A8656" s="988" t="s">
        <v>5833</v>
      </c>
      <c r="B8656" s="988">
        <v>2.0250113E7</v>
      </c>
      <c r="C8656" s="988" t="s">
        <v>164</v>
      </c>
      <c r="D8656" s="988">
        <v>1.0</v>
      </c>
      <c r="E8656" s="988">
        <v>0.0</v>
      </c>
    </row>
    <row r="8657">
      <c r="A8657" s="988" t="s">
        <v>5833</v>
      </c>
      <c r="B8657" s="988">
        <v>2.0250116E7</v>
      </c>
      <c r="C8657" s="988" t="s">
        <v>5286</v>
      </c>
      <c r="D8657" s="988">
        <v>1.0</v>
      </c>
      <c r="E8657" s="988">
        <v>0.0</v>
      </c>
    </row>
    <row r="8658">
      <c r="A8658" s="988" t="s">
        <v>5833</v>
      </c>
      <c r="B8658" s="988">
        <v>2.0250118E7</v>
      </c>
      <c r="C8658" s="988" t="s">
        <v>164</v>
      </c>
      <c r="D8658" s="988">
        <v>1.0</v>
      </c>
      <c r="E8658" s="988">
        <v>0.0</v>
      </c>
    </row>
    <row r="8659">
      <c r="A8659" s="988" t="s">
        <v>5833</v>
      </c>
      <c r="B8659" s="988">
        <v>2.0250119E7</v>
      </c>
      <c r="C8659" s="988" t="s">
        <v>5286</v>
      </c>
      <c r="D8659" s="988">
        <v>1.0</v>
      </c>
      <c r="E8659" s="988">
        <v>0.0</v>
      </c>
    </row>
    <row r="8660">
      <c r="A8660" s="988" t="s">
        <v>5833</v>
      </c>
      <c r="B8660" s="988">
        <v>2.0250121E7</v>
      </c>
      <c r="C8660" s="988" t="s">
        <v>5286</v>
      </c>
      <c r="D8660" s="988">
        <v>1.0</v>
      </c>
      <c r="E8660" s="988">
        <v>0.0</v>
      </c>
    </row>
    <row r="8661">
      <c r="A8661" s="988" t="s">
        <v>5833</v>
      </c>
      <c r="B8661" s="988">
        <v>2.0250121E7</v>
      </c>
      <c r="C8661" s="988" t="s">
        <v>164</v>
      </c>
      <c r="D8661" s="988">
        <v>1.0</v>
      </c>
      <c r="E8661" s="988">
        <v>0.0</v>
      </c>
    </row>
    <row r="8662">
      <c r="A8662" s="988" t="s">
        <v>5833</v>
      </c>
      <c r="B8662" s="988">
        <v>2.0250122E7</v>
      </c>
      <c r="C8662" s="988" t="s">
        <v>5286</v>
      </c>
      <c r="D8662" s="988">
        <v>1.0</v>
      </c>
      <c r="E8662" s="988">
        <v>0.0</v>
      </c>
    </row>
    <row r="8663">
      <c r="A8663" s="988" t="s">
        <v>5833</v>
      </c>
      <c r="B8663" s="988">
        <v>2.0250123E7</v>
      </c>
      <c r="C8663" s="988" t="s">
        <v>5286</v>
      </c>
      <c r="D8663" s="988">
        <v>1.0</v>
      </c>
      <c r="E8663" s="988">
        <v>0.0</v>
      </c>
    </row>
    <row r="8664">
      <c r="A8664" s="988" t="s">
        <v>5833</v>
      </c>
      <c r="B8664" s="988">
        <v>2.0250125E7</v>
      </c>
      <c r="C8664" s="988" t="s">
        <v>5286</v>
      </c>
      <c r="D8664" s="988">
        <v>1.0</v>
      </c>
      <c r="E8664" s="988">
        <v>0.0</v>
      </c>
    </row>
    <row r="8665">
      <c r="A8665" s="988" t="s">
        <v>5833</v>
      </c>
      <c r="B8665" s="988">
        <v>2.0250126E7</v>
      </c>
      <c r="C8665" s="988" t="s">
        <v>5286</v>
      </c>
      <c r="D8665" s="988">
        <v>1.0</v>
      </c>
      <c r="E8665" s="988">
        <v>0.0</v>
      </c>
    </row>
    <row r="8666">
      <c r="A8666" s="988" t="s">
        <v>5833</v>
      </c>
      <c r="B8666" s="988">
        <v>2.0250126E7</v>
      </c>
      <c r="C8666" s="988" t="s">
        <v>164</v>
      </c>
      <c r="D8666" s="988">
        <v>1.0</v>
      </c>
      <c r="E8666" s="988">
        <v>0.0</v>
      </c>
    </row>
    <row r="8667">
      <c r="A8667" s="988" t="s">
        <v>5833</v>
      </c>
      <c r="B8667" s="988">
        <v>2.0250127E7</v>
      </c>
      <c r="C8667" s="988" t="s">
        <v>164</v>
      </c>
      <c r="D8667" s="988">
        <v>1.0</v>
      </c>
      <c r="E8667" s="988">
        <v>0.0</v>
      </c>
    </row>
    <row r="8668">
      <c r="A8668" s="988" t="s">
        <v>5833</v>
      </c>
      <c r="B8668" s="988">
        <v>2.0250129E7</v>
      </c>
      <c r="C8668" s="988" t="s">
        <v>5286</v>
      </c>
      <c r="D8668" s="988">
        <v>1.0</v>
      </c>
      <c r="E8668" s="988">
        <v>0.0</v>
      </c>
    </row>
    <row r="8669">
      <c r="A8669" s="988" t="s">
        <v>5834</v>
      </c>
      <c r="B8669" s="988">
        <v>2.0250117E7</v>
      </c>
      <c r="C8669" s="988" t="s">
        <v>164</v>
      </c>
      <c r="D8669" s="988">
        <v>1.0</v>
      </c>
      <c r="E8669" s="988">
        <v>1.0</v>
      </c>
    </row>
    <row r="8670">
      <c r="A8670" s="988" t="s">
        <v>5835</v>
      </c>
      <c r="B8670" s="988">
        <v>2.0250118E7</v>
      </c>
      <c r="C8670" s="988" t="s">
        <v>164</v>
      </c>
      <c r="D8670" s="988">
        <v>1.0</v>
      </c>
      <c r="E8670" s="988">
        <v>0.0</v>
      </c>
    </row>
    <row r="8671">
      <c r="A8671" s="988" t="s">
        <v>5835</v>
      </c>
      <c r="B8671" s="988">
        <v>2.0250119E7</v>
      </c>
      <c r="C8671" s="988" t="s">
        <v>5286</v>
      </c>
      <c r="D8671" s="988">
        <v>1.0</v>
      </c>
      <c r="E8671" s="988">
        <v>0.0</v>
      </c>
    </row>
    <row r="8672">
      <c r="A8672" s="988" t="s">
        <v>5835</v>
      </c>
      <c r="B8672" s="988">
        <v>2.0250125E7</v>
      </c>
      <c r="C8672" s="988" t="s">
        <v>5286</v>
      </c>
      <c r="D8672" s="988">
        <v>1.0</v>
      </c>
      <c r="E8672" s="988">
        <v>0.0</v>
      </c>
    </row>
    <row r="8673">
      <c r="A8673" s="988" t="s">
        <v>5835</v>
      </c>
      <c r="B8673" s="988">
        <v>2.0250126E7</v>
      </c>
      <c r="C8673" s="988" t="s">
        <v>5286</v>
      </c>
      <c r="D8673" s="988">
        <v>1.0</v>
      </c>
      <c r="E8673" s="988">
        <v>0.0</v>
      </c>
    </row>
    <row r="8674">
      <c r="A8674" s="988" t="s">
        <v>5836</v>
      </c>
      <c r="B8674" s="988">
        <v>2.0250115E7</v>
      </c>
      <c r="C8674" s="988" t="s">
        <v>164</v>
      </c>
      <c r="D8674" s="988">
        <v>1.0</v>
      </c>
      <c r="E8674" s="988">
        <v>0.0</v>
      </c>
    </row>
    <row r="8675">
      <c r="A8675" s="988" t="s">
        <v>5837</v>
      </c>
      <c r="B8675" s="988">
        <v>2.0250126E7</v>
      </c>
      <c r="C8675" s="988" t="s">
        <v>164</v>
      </c>
      <c r="D8675" s="988">
        <v>1.0</v>
      </c>
      <c r="E8675" s="988">
        <v>0.0</v>
      </c>
    </row>
    <row r="8676">
      <c r="A8676" s="988" t="s">
        <v>5838</v>
      </c>
      <c r="B8676" s="988">
        <v>2.0250115E7</v>
      </c>
      <c r="C8676" s="988" t="s">
        <v>5286</v>
      </c>
      <c r="D8676" s="988">
        <v>1.0</v>
      </c>
      <c r="E8676" s="988">
        <v>0.0</v>
      </c>
    </row>
    <row r="8677">
      <c r="A8677" s="988" t="s">
        <v>5838</v>
      </c>
      <c r="B8677" s="988">
        <v>2.0250115E7</v>
      </c>
      <c r="C8677" s="988" t="s">
        <v>164</v>
      </c>
      <c r="D8677" s="988">
        <v>1.0</v>
      </c>
      <c r="E8677" s="988">
        <v>0.0</v>
      </c>
    </row>
    <row r="8678">
      <c r="A8678" s="988" t="s">
        <v>5838</v>
      </c>
      <c r="B8678" s="988">
        <v>2.0250117E7</v>
      </c>
      <c r="C8678" s="988" t="s">
        <v>5286</v>
      </c>
      <c r="D8678" s="988">
        <v>1.0</v>
      </c>
      <c r="E8678" s="988">
        <v>0.0</v>
      </c>
    </row>
    <row r="8679">
      <c r="A8679" s="988" t="s">
        <v>5838</v>
      </c>
      <c r="B8679" s="988">
        <v>2.0250121E7</v>
      </c>
      <c r="C8679" s="988" t="s">
        <v>5286</v>
      </c>
      <c r="D8679" s="988">
        <v>1.0</v>
      </c>
      <c r="E8679" s="988">
        <v>0.0</v>
      </c>
    </row>
    <row r="8680">
      <c r="A8680" s="988" t="s">
        <v>5839</v>
      </c>
      <c r="B8680" s="988">
        <v>2.025013E7</v>
      </c>
      <c r="C8680" s="988" t="s">
        <v>164</v>
      </c>
      <c r="D8680" s="988">
        <v>1.0</v>
      </c>
      <c r="E8680" s="988">
        <v>0.0</v>
      </c>
    </row>
    <row r="8681">
      <c r="A8681" s="988" t="s">
        <v>5840</v>
      </c>
      <c r="B8681" s="988">
        <v>2.0250107E7</v>
      </c>
      <c r="C8681" s="988" t="s">
        <v>164</v>
      </c>
      <c r="D8681" s="988">
        <v>1.0</v>
      </c>
      <c r="E8681" s="988">
        <v>0.0</v>
      </c>
    </row>
    <row r="8682">
      <c r="A8682" s="988" t="s">
        <v>5840</v>
      </c>
      <c r="B8682" s="988">
        <v>2.025012E7</v>
      </c>
      <c r="C8682" s="988" t="s">
        <v>5286</v>
      </c>
      <c r="D8682" s="988">
        <v>1.0</v>
      </c>
      <c r="E8682" s="988">
        <v>0.0</v>
      </c>
    </row>
    <row r="8683">
      <c r="A8683" s="988" t="s">
        <v>5841</v>
      </c>
      <c r="B8683" s="988">
        <v>2.0250107E7</v>
      </c>
      <c r="C8683" s="988" t="s">
        <v>5286</v>
      </c>
      <c r="D8683" s="988">
        <v>1.0</v>
      </c>
      <c r="E8683" s="988">
        <v>0.0</v>
      </c>
    </row>
    <row r="8684">
      <c r="A8684" s="988" t="s">
        <v>5842</v>
      </c>
      <c r="B8684" s="988">
        <v>2.0250117E7</v>
      </c>
      <c r="C8684" s="988" t="s">
        <v>5286</v>
      </c>
      <c r="D8684" s="988">
        <v>1.0</v>
      </c>
      <c r="E8684" s="988">
        <v>0.0</v>
      </c>
    </row>
    <row r="8685">
      <c r="A8685" s="988" t="s">
        <v>5843</v>
      </c>
      <c r="B8685" s="988">
        <v>2.0250128E7</v>
      </c>
      <c r="C8685" s="988" t="s">
        <v>5286</v>
      </c>
      <c r="D8685" s="988">
        <v>1.0</v>
      </c>
      <c r="E8685" s="988">
        <v>0.0</v>
      </c>
    </row>
    <row r="8686">
      <c r="A8686" s="988" t="s">
        <v>5844</v>
      </c>
      <c r="B8686" s="988">
        <v>2.0250127E7</v>
      </c>
      <c r="C8686" s="988" t="s">
        <v>5286</v>
      </c>
      <c r="D8686" s="988">
        <v>1.0</v>
      </c>
      <c r="E8686" s="988">
        <v>0.0</v>
      </c>
    </row>
    <row r="8687">
      <c r="A8687" s="988" t="s">
        <v>5845</v>
      </c>
      <c r="B8687" s="988">
        <v>2.0250104E7</v>
      </c>
      <c r="C8687" s="988" t="s">
        <v>5286</v>
      </c>
      <c r="D8687" s="988">
        <v>1.0</v>
      </c>
      <c r="E8687" s="988">
        <v>0.0</v>
      </c>
    </row>
    <row r="8688">
      <c r="A8688" s="988" t="s">
        <v>5845</v>
      </c>
      <c r="B8688" s="988">
        <v>2.0250121E7</v>
      </c>
      <c r="C8688" s="988" t="s">
        <v>164</v>
      </c>
      <c r="D8688" s="988">
        <v>1.0</v>
      </c>
      <c r="E8688" s="988">
        <v>0.0</v>
      </c>
    </row>
    <row r="8689">
      <c r="A8689" s="988" t="s">
        <v>5846</v>
      </c>
      <c r="B8689" s="988">
        <v>2.0250125E7</v>
      </c>
      <c r="C8689" s="988" t="s">
        <v>5206</v>
      </c>
      <c r="D8689" s="988">
        <v>1.0</v>
      </c>
      <c r="E8689" s="988">
        <v>0.0</v>
      </c>
    </row>
    <row r="8690">
      <c r="A8690" s="988" t="s">
        <v>5847</v>
      </c>
      <c r="B8690" s="988">
        <v>2.0250113E7</v>
      </c>
      <c r="C8690" s="988" t="s">
        <v>5286</v>
      </c>
      <c r="D8690" s="988">
        <v>1.0</v>
      </c>
      <c r="E8690" s="988">
        <v>0.0</v>
      </c>
    </row>
    <row r="8691">
      <c r="A8691" s="988" t="s">
        <v>5847</v>
      </c>
      <c r="B8691" s="988">
        <v>2.0250119E7</v>
      </c>
      <c r="C8691" s="988" t="s">
        <v>164</v>
      </c>
      <c r="D8691" s="988">
        <v>1.0</v>
      </c>
      <c r="E8691" s="988">
        <v>1.0</v>
      </c>
    </row>
    <row r="8692">
      <c r="A8692" s="988" t="s">
        <v>5847</v>
      </c>
      <c r="B8692" s="988">
        <v>2.025012E7</v>
      </c>
      <c r="C8692" s="988" t="s">
        <v>5194</v>
      </c>
      <c r="D8692" s="988">
        <v>1.0</v>
      </c>
      <c r="E8692" s="988">
        <v>1.0</v>
      </c>
    </row>
    <row r="8693">
      <c r="A8693" s="988" t="s">
        <v>5848</v>
      </c>
      <c r="B8693" s="988">
        <v>2.0250116E7</v>
      </c>
      <c r="C8693" s="988" t="s">
        <v>164</v>
      </c>
      <c r="D8693" s="988">
        <v>1.0</v>
      </c>
      <c r="E8693" s="988">
        <v>0.0</v>
      </c>
    </row>
    <row r="8694">
      <c r="A8694" s="988" t="s">
        <v>5849</v>
      </c>
      <c r="B8694" s="988">
        <v>2.0250105E7</v>
      </c>
      <c r="C8694" s="988" t="s">
        <v>164</v>
      </c>
      <c r="D8694" s="988">
        <v>1.0</v>
      </c>
      <c r="E8694" s="988">
        <v>0.0</v>
      </c>
    </row>
    <row r="8695">
      <c r="A8695" s="988" t="s">
        <v>5849</v>
      </c>
      <c r="B8695" s="988">
        <v>2.0250117E7</v>
      </c>
      <c r="C8695" s="988" t="s">
        <v>164</v>
      </c>
      <c r="D8695" s="988">
        <v>1.0</v>
      </c>
      <c r="E8695" s="988">
        <v>0.0</v>
      </c>
    </row>
    <row r="8696">
      <c r="A8696" s="988" t="s">
        <v>5850</v>
      </c>
      <c r="B8696" s="988">
        <v>2.0250105E7</v>
      </c>
      <c r="C8696" s="988" t="s">
        <v>164</v>
      </c>
      <c r="D8696" s="988">
        <v>1.0</v>
      </c>
      <c r="E8696" s="988">
        <v>0.0</v>
      </c>
    </row>
    <row r="8697">
      <c r="A8697" s="988" t="s">
        <v>5850</v>
      </c>
      <c r="B8697" s="988">
        <v>2.0250109E7</v>
      </c>
      <c r="C8697" s="988" t="s">
        <v>5155</v>
      </c>
      <c r="D8697" s="988">
        <v>1.0</v>
      </c>
      <c r="E8697" s="988">
        <v>1.0</v>
      </c>
    </row>
    <row r="8698">
      <c r="A8698" s="988" t="s">
        <v>5850</v>
      </c>
      <c r="B8698" s="988">
        <v>2.0250111E7</v>
      </c>
      <c r="C8698" s="988" t="s">
        <v>164</v>
      </c>
      <c r="D8698" s="988">
        <v>1.0</v>
      </c>
      <c r="E8698" s="988">
        <v>0.0</v>
      </c>
    </row>
    <row r="8699">
      <c r="A8699" s="988" t="s">
        <v>5850</v>
      </c>
      <c r="B8699" s="988">
        <v>2.0250116E7</v>
      </c>
      <c r="C8699" s="988" t="s">
        <v>164</v>
      </c>
      <c r="D8699" s="988">
        <v>1.0</v>
      </c>
      <c r="E8699" s="988">
        <v>0.0</v>
      </c>
    </row>
    <row r="8700">
      <c r="A8700" s="988" t="s">
        <v>5850</v>
      </c>
      <c r="B8700" s="988">
        <v>2.0250129E7</v>
      </c>
      <c r="C8700" s="988" t="s">
        <v>164</v>
      </c>
      <c r="D8700" s="988">
        <v>1.0</v>
      </c>
      <c r="E8700" s="988">
        <v>1.0</v>
      </c>
    </row>
    <row r="8701">
      <c r="A8701" s="988" t="s">
        <v>5850</v>
      </c>
      <c r="B8701" s="988">
        <v>2.0250131E7</v>
      </c>
      <c r="C8701" s="988" t="s">
        <v>5263</v>
      </c>
      <c r="D8701" s="988">
        <v>1.0</v>
      </c>
      <c r="E8701" s="988">
        <v>0.0</v>
      </c>
    </row>
    <row r="8702">
      <c r="A8702" s="988" t="s">
        <v>5851</v>
      </c>
      <c r="B8702" s="988">
        <v>2.0250124E7</v>
      </c>
      <c r="C8702" s="1063" t="s">
        <v>5260</v>
      </c>
      <c r="D8702" s="988">
        <v>1.0</v>
      </c>
      <c r="E8702" s="988">
        <v>0.0</v>
      </c>
    </row>
    <row r="8703">
      <c r="A8703" s="988" t="s">
        <v>5852</v>
      </c>
      <c r="B8703" s="988">
        <v>2.0250102E7</v>
      </c>
      <c r="C8703" s="988" t="s">
        <v>5286</v>
      </c>
      <c r="D8703" s="988">
        <v>1.0</v>
      </c>
      <c r="E8703" s="988">
        <v>0.0</v>
      </c>
    </row>
    <row r="8704">
      <c r="A8704" s="988" t="s">
        <v>5852</v>
      </c>
      <c r="B8704" s="988">
        <v>2.0250127E7</v>
      </c>
      <c r="C8704" s="988" t="s">
        <v>5194</v>
      </c>
      <c r="D8704" s="988">
        <v>1.0</v>
      </c>
      <c r="E8704" s="988">
        <v>0.0</v>
      </c>
    </row>
    <row r="8705">
      <c r="A8705" s="988" t="s">
        <v>5852</v>
      </c>
      <c r="B8705" s="988">
        <v>2.0250128E7</v>
      </c>
      <c r="C8705" s="988" t="s">
        <v>5286</v>
      </c>
      <c r="D8705" s="988">
        <v>1.0</v>
      </c>
      <c r="E8705" s="988">
        <v>0.0</v>
      </c>
    </row>
    <row r="8706">
      <c r="A8706" s="988" t="s">
        <v>5853</v>
      </c>
      <c r="B8706" s="988">
        <v>2.0250107E7</v>
      </c>
      <c r="C8706" s="988" t="s">
        <v>164</v>
      </c>
      <c r="D8706" s="988">
        <v>1.0</v>
      </c>
      <c r="E8706" s="988">
        <v>0.0</v>
      </c>
    </row>
    <row r="8707">
      <c r="A8707" s="988" t="s">
        <v>5853</v>
      </c>
      <c r="B8707" s="988">
        <v>2.0250117E7</v>
      </c>
      <c r="C8707" s="988" t="s">
        <v>5286</v>
      </c>
      <c r="D8707" s="988">
        <v>1.0</v>
      </c>
      <c r="E8707" s="988">
        <v>0.0</v>
      </c>
    </row>
    <row r="8708">
      <c r="A8708" s="988" t="s">
        <v>5853</v>
      </c>
      <c r="B8708" s="988">
        <v>2.0250119E7</v>
      </c>
      <c r="C8708" s="988" t="s">
        <v>5286</v>
      </c>
      <c r="D8708" s="988">
        <v>1.0</v>
      </c>
      <c r="E8708" s="988">
        <v>0.0</v>
      </c>
    </row>
    <row r="8709">
      <c r="A8709" s="988" t="s">
        <v>5853</v>
      </c>
      <c r="B8709" s="988">
        <v>2.0250119E7</v>
      </c>
      <c r="C8709" s="988" t="s">
        <v>164</v>
      </c>
      <c r="D8709" s="988">
        <v>1.0</v>
      </c>
      <c r="E8709" s="988">
        <v>0.0</v>
      </c>
    </row>
    <row r="8710">
      <c r="A8710" s="988" t="s">
        <v>5854</v>
      </c>
      <c r="B8710" s="988">
        <v>2.0250118E7</v>
      </c>
      <c r="C8710" s="988" t="s">
        <v>164</v>
      </c>
      <c r="D8710" s="988">
        <v>1.0</v>
      </c>
      <c r="E8710" s="988">
        <v>1.0</v>
      </c>
    </row>
    <row r="8711">
      <c r="A8711" s="988" t="s">
        <v>5855</v>
      </c>
      <c r="B8711" s="988">
        <v>2.0250126E7</v>
      </c>
      <c r="C8711" s="988" t="s">
        <v>164</v>
      </c>
      <c r="D8711" s="988">
        <v>1.0</v>
      </c>
      <c r="E8711" s="988">
        <v>0.0</v>
      </c>
    </row>
    <row r="8712">
      <c r="A8712" s="988" t="s">
        <v>5856</v>
      </c>
      <c r="B8712" s="988">
        <v>2.0250106E7</v>
      </c>
      <c r="C8712" s="988" t="s">
        <v>5218</v>
      </c>
      <c r="D8712" s="988">
        <v>1.0</v>
      </c>
      <c r="E8712" s="988">
        <v>0.0</v>
      </c>
    </row>
    <row r="8713">
      <c r="A8713" s="988" t="s">
        <v>5857</v>
      </c>
      <c r="B8713" s="988">
        <v>2.0250131E7</v>
      </c>
      <c r="C8713" s="988" t="s">
        <v>5286</v>
      </c>
      <c r="D8713" s="988">
        <v>1.0</v>
      </c>
      <c r="E8713" s="988">
        <v>0.0</v>
      </c>
    </row>
    <row r="8714">
      <c r="A8714" s="988" t="s">
        <v>5858</v>
      </c>
      <c r="B8714" s="988">
        <v>2.0250107E7</v>
      </c>
      <c r="C8714" s="988" t="s">
        <v>5286</v>
      </c>
      <c r="D8714" s="988">
        <v>1.0</v>
      </c>
      <c r="E8714" s="988">
        <v>0.0</v>
      </c>
    </row>
    <row r="8715">
      <c r="A8715" s="988" t="s">
        <v>5858</v>
      </c>
      <c r="B8715" s="988">
        <v>2.0250121E7</v>
      </c>
      <c r="C8715" s="988" t="s">
        <v>5286</v>
      </c>
      <c r="D8715" s="988">
        <v>1.0</v>
      </c>
      <c r="E8715" s="988">
        <v>0.0</v>
      </c>
    </row>
    <row r="8716">
      <c r="A8716" s="988" t="s">
        <v>5858</v>
      </c>
      <c r="B8716" s="988">
        <v>2.0250125E7</v>
      </c>
      <c r="C8716" s="988" t="s">
        <v>5286</v>
      </c>
      <c r="D8716" s="988">
        <v>1.0</v>
      </c>
      <c r="E8716" s="988">
        <v>0.0</v>
      </c>
    </row>
    <row r="8717">
      <c r="A8717" s="988" t="s">
        <v>5858</v>
      </c>
      <c r="B8717" s="988">
        <v>2.0250127E7</v>
      </c>
      <c r="C8717" s="988" t="s">
        <v>164</v>
      </c>
      <c r="D8717" s="988">
        <v>1.0</v>
      </c>
      <c r="E8717" s="988">
        <v>0.0</v>
      </c>
    </row>
    <row r="8718">
      <c r="A8718" s="988" t="s">
        <v>5859</v>
      </c>
      <c r="B8718" s="988">
        <v>2.0250109E7</v>
      </c>
      <c r="C8718" s="988" t="s">
        <v>164</v>
      </c>
      <c r="D8718" s="988">
        <v>1.0</v>
      </c>
      <c r="E8718" s="988">
        <v>1.0</v>
      </c>
    </row>
    <row r="8719">
      <c r="A8719" s="988" t="s">
        <v>5859</v>
      </c>
      <c r="B8719" s="988">
        <v>2.025011E7</v>
      </c>
      <c r="C8719" s="988" t="s">
        <v>5286</v>
      </c>
      <c r="D8719" s="988">
        <v>1.0</v>
      </c>
      <c r="E8719" s="988">
        <v>0.0</v>
      </c>
    </row>
    <row r="8720">
      <c r="A8720" s="988" t="s">
        <v>5860</v>
      </c>
      <c r="B8720" s="988">
        <v>2.0250126E7</v>
      </c>
      <c r="C8720" s="988" t="s">
        <v>164</v>
      </c>
      <c r="D8720" s="988">
        <v>1.0</v>
      </c>
      <c r="E8720" s="988">
        <v>0.0</v>
      </c>
    </row>
    <row r="8721">
      <c r="A8721" s="988" t="s">
        <v>5861</v>
      </c>
      <c r="B8721" s="988">
        <v>2.0250105E7</v>
      </c>
      <c r="C8721" s="988" t="s">
        <v>164</v>
      </c>
      <c r="D8721" s="988">
        <v>1.0</v>
      </c>
      <c r="E8721" s="988">
        <v>0.0</v>
      </c>
    </row>
    <row r="8722">
      <c r="A8722" s="988" t="s">
        <v>5862</v>
      </c>
      <c r="B8722" s="988">
        <v>2.0250114E7</v>
      </c>
      <c r="C8722" s="988" t="s">
        <v>5286</v>
      </c>
      <c r="D8722" s="988">
        <v>1.0</v>
      </c>
      <c r="E8722" s="988">
        <v>0.0</v>
      </c>
    </row>
    <row r="8723">
      <c r="A8723" s="988" t="s">
        <v>5863</v>
      </c>
      <c r="B8723" s="988">
        <v>2.0250101E7</v>
      </c>
      <c r="C8723" s="988" t="s">
        <v>5286</v>
      </c>
      <c r="D8723" s="988">
        <v>1.0</v>
      </c>
      <c r="E8723" s="988">
        <v>0.0</v>
      </c>
    </row>
    <row r="8724">
      <c r="A8724" s="988" t="s">
        <v>5864</v>
      </c>
      <c r="B8724" s="988">
        <v>2.0250125E7</v>
      </c>
      <c r="C8724" s="1063" t="s">
        <v>5224</v>
      </c>
      <c r="D8724" s="988">
        <v>1.0</v>
      </c>
      <c r="E8724" s="988">
        <v>0.0</v>
      </c>
    </row>
    <row r="8725">
      <c r="A8725" s="988" t="s">
        <v>5865</v>
      </c>
      <c r="B8725" s="988">
        <v>2.0250106E7</v>
      </c>
      <c r="C8725" s="988" t="s">
        <v>5286</v>
      </c>
      <c r="D8725" s="988">
        <v>1.0</v>
      </c>
      <c r="E8725" s="988">
        <v>0.0</v>
      </c>
    </row>
    <row r="8726">
      <c r="A8726" s="988" t="s">
        <v>5865</v>
      </c>
      <c r="B8726" s="988">
        <v>2.0250107E7</v>
      </c>
      <c r="C8726" s="988" t="s">
        <v>5286</v>
      </c>
      <c r="D8726" s="988">
        <v>1.0</v>
      </c>
      <c r="E8726" s="988">
        <v>0.0</v>
      </c>
    </row>
    <row r="8727">
      <c r="A8727" s="988" t="s">
        <v>5865</v>
      </c>
      <c r="B8727" s="988">
        <v>2.0250118E7</v>
      </c>
      <c r="C8727" s="988" t="s">
        <v>164</v>
      </c>
      <c r="D8727" s="988">
        <v>1.0</v>
      </c>
      <c r="E8727" s="988">
        <v>0.0</v>
      </c>
    </row>
    <row r="8728">
      <c r="A8728" s="988" t="s">
        <v>5865</v>
      </c>
      <c r="B8728" s="988">
        <v>2.025013E7</v>
      </c>
      <c r="C8728" s="988" t="s">
        <v>5286</v>
      </c>
      <c r="D8728" s="988">
        <v>1.0</v>
      </c>
      <c r="E8728" s="988">
        <v>0.0</v>
      </c>
    </row>
    <row r="8729">
      <c r="A8729" s="988" t="s">
        <v>5866</v>
      </c>
      <c r="B8729" s="988">
        <v>2.025011E7</v>
      </c>
      <c r="C8729" s="988" t="s">
        <v>164</v>
      </c>
      <c r="D8729" s="988">
        <v>1.0</v>
      </c>
      <c r="E8729" s="988">
        <v>1.0</v>
      </c>
    </row>
    <row r="8730">
      <c r="A8730" s="988" t="s">
        <v>5867</v>
      </c>
      <c r="B8730" s="988">
        <v>2.025011E7</v>
      </c>
      <c r="C8730" s="988" t="s">
        <v>5286</v>
      </c>
      <c r="D8730" s="988">
        <v>1.0</v>
      </c>
      <c r="E8730" s="988">
        <v>0.0</v>
      </c>
    </row>
    <row r="8731">
      <c r="A8731" s="988" t="s">
        <v>5868</v>
      </c>
      <c r="B8731" s="988">
        <v>2.0250101E7</v>
      </c>
      <c r="C8731" s="988" t="s">
        <v>5286</v>
      </c>
      <c r="D8731" s="988">
        <v>1.0</v>
      </c>
      <c r="E8731" s="988">
        <v>0.0</v>
      </c>
    </row>
    <row r="8732">
      <c r="A8732" s="988" t="s">
        <v>5868</v>
      </c>
      <c r="B8732" s="988">
        <v>2.0250102E7</v>
      </c>
      <c r="C8732" s="988" t="s">
        <v>5286</v>
      </c>
      <c r="D8732" s="988">
        <v>1.0</v>
      </c>
      <c r="E8732" s="988">
        <v>0.0</v>
      </c>
    </row>
    <row r="8733">
      <c r="A8733" s="988" t="s">
        <v>5868</v>
      </c>
      <c r="B8733" s="988">
        <v>2.0250103E7</v>
      </c>
      <c r="C8733" s="988" t="s">
        <v>164</v>
      </c>
      <c r="D8733" s="988">
        <v>1.0</v>
      </c>
      <c r="E8733" s="988">
        <v>0.0</v>
      </c>
    </row>
    <row r="8734">
      <c r="A8734" s="988" t="s">
        <v>5868</v>
      </c>
      <c r="B8734" s="988">
        <v>2.0250105E7</v>
      </c>
      <c r="C8734" s="988" t="s">
        <v>164</v>
      </c>
      <c r="D8734" s="988">
        <v>1.0</v>
      </c>
      <c r="E8734" s="988">
        <v>0.0</v>
      </c>
    </row>
    <row r="8735">
      <c r="A8735" s="988" t="s">
        <v>5868</v>
      </c>
      <c r="B8735" s="988">
        <v>2.0250106E7</v>
      </c>
      <c r="C8735" s="988" t="s">
        <v>5286</v>
      </c>
      <c r="D8735" s="988">
        <v>1.0</v>
      </c>
      <c r="E8735" s="988">
        <v>0.0</v>
      </c>
    </row>
    <row r="8736">
      <c r="A8736" s="988" t="s">
        <v>5868</v>
      </c>
      <c r="B8736" s="988">
        <v>2.0250106E7</v>
      </c>
      <c r="C8736" s="988" t="s">
        <v>164</v>
      </c>
      <c r="D8736" s="988">
        <v>1.0</v>
      </c>
      <c r="E8736" s="988">
        <v>0.0</v>
      </c>
    </row>
    <row r="8737">
      <c r="A8737" s="988" t="s">
        <v>5868</v>
      </c>
      <c r="B8737" s="988">
        <v>2.0250111E7</v>
      </c>
      <c r="C8737" s="988" t="s">
        <v>5286</v>
      </c>
      <c r="D8737" s="988">
        <v>1.0</v>
      </c>
      <c r="E8737" s="988">
        <v>0.0</v>
      </c>
    </row>
    <row r="8738">
      <c r="A8738" s="988" t="s">
        <v>5868</v>
      </c>
      <c r="B8738" s="988">
        <v>2.0250112E7</v>
      </c>
      <c r="C8738" s="988" t="s">
        <v>164</v>
      </c>
      <c r="D8738" s="988">
        <v>1.0</v>
      </c>
      <c r="E8738" s="988">
        <v>0.0</v>
      </c>
    </row>
    <row r="8739">
      <c r="A8739" s="988" t="s">
        <v>5868</v>
      </c>
      <c r="B8739" s="988">
        <v>2.0250118E7</v>
      </c>
      <c r="C8739" s="988" t="s">
        <v>5286</v>
      </c>
      <c r="D8739" s="988">
        <v>1.0</v>
      </c>
      <c r="E8739" s="988">
        <v>0.0</v>
      </c>
    </row>
    <row r="8740">
      <c r="A8740" s="988" t="s">
        <v>5868</v>
      </c>
      <c r="B8740" s="988">
        <v>2.025012E7</v>
      </c>
      <c r="C8740" s="988" t="s">
        <v>5286</v>
      </c>
      <c r="D8740" s="988">
        <v>1.0</v>
      </c>
      <c r="E8740" s="988">
        <v>0.0</v>
      </c>
    </row>
    <row r="8741">
      <c r="A8741" s="988" t="s">
        <v>5868</v>
      </c>
      <c r="B8741" s="988">
        <v>2.025012E7</v>
      </c>
      <c r="C8741" s="1063" t="s">
        <v>5145</v>
      </c>
      <c r="D8741" s="988">
        <v>1.0</v>
      </c>
      <c r="E8741" s="988">
        <v>0.0</v>
      </c>
    </row>
    <row r="8742">
      <c r="A8742" s="988" t="s">
        <v>5868</v>
      </c>
      <c r="B8742" s="988">
        <v>2.025012E7</v>
      </c>
      <c r="C8742" s="988" t="s">
        <v>164</v>
      </c>
      <c r="D8742" s="988">
        <v>1.0</v>
      </c>
      <c r="E8742" s="988">
        <v>0.0</v>
      </c>
    </row>
    <row r="8743">
      <c r="A8743" s="988" t="s">
        <v>5868</v>
      </c>
      <c r="B8743" s="988">
        <v>2.0250121E7</v>
      </c>
      <c r="C8743" s="988" t="s">
        <v>164</v>
      </c>
      <c r="D8743" s="988">
        <v>1.0</v>
      </c>
      <c r="E8743" s="988">
        <v>0.0</v>
      </c>
    </row>
    <row r="8744">
      <c r="A8744" s="988" t="s">
        <v>5868</v>
      </c>
      <c r="B8744" s="988">
        <v>2.0250125E7</v>
      </c>
      <c r="C8744" s="988" t="s">
        <v>5286</v>
      </c>
      <c r="D8744" s="988">
        <v>1.0</v>
      </c>
      <c r="E8744" s="988">
        <v>0.0</v>
      </c>
    </row>
    <row r="8745">
      <c r="A8745" s="988" t="s">
        <v>5868</v>
      </c>
      <c r="B8745" s="988">
        <v>2.0250127E7</v>
      </c>
      <c r="C8745" s="988" t="s">
        <v>164</v>
      </c>
      <c r="D8745" s="988">
        <v>1.0</v>
      </c>
      <c r="E8745" s="988">
        <v>0.0</v>
      </c>
    </row>
    <row r="8746">
      <c r="A8746" s="988" t="s">
        <v>5868</v>
      </c>
      <c r="B8746" s="988">
        <v>2.0250129E7</v>
      </c>
      <c r="C8746" s="988" t="s">
        <v>164</v>
      </c>
      <c r="D8746" s="988">
        <v>1.0</v>
      </c>
      <c r="E8746" s="988">
        <v>0.0</v>
      </c>
    </row>
    <row r="8747">
      <c r="A8747" s="988" t="s">
        <v>5869</v>
      </c>
      <c r="B8747" s="988">
        <v>2.0250121E7</v>
      </c>
      <c r="C8747" s="988" t="s">
        <v>164</v>
      </c>
      <c r="D8747" s="988">
        <v>1.0</v>
      </c>
      <c r="E8747" s="988">
        <v>0.0</v>
      </c>
    </row>
    <row r="8748">
      <c r="A8748" s="988" t="s">
        <v>5870</v>
      </c>
      <c r="B8748" s="988">
        <v>2.0250118E7</v>
      </c>
      <c r="C8748" s="1063" t="s">
        <v>5224</v>
      </c>
      <c r="D8748" s="988">
        <v>1.0</v>
      </c>
      <c r="E8748" s="988">
        <v>0.0</v>
      </c>
    </row>
    <row r="8749">
      <c r="A8749" s="988" t="s">
        <v>5871</v>
      </c>
      <c r="B8749" s="988">
        <v>2.0250108E7</v>
      </c>
      <c r="C8749" s="988" t="s">
        <v>164</v>
      </c>
      <c r="D8749" s="988">
        <v>1.0</v>
      </c>
      <c r="E8749" s="988">
        <v>0.0</v>
      </c>
    </row>
    <row r="8750">
      <c r="A8750" s="988" t="s">
        <v>5872</v>
      </c>
      <c r="B8750" s="988">
        <v>2.0250108E7</v>
      </c>
      <c r="C8750" s="988" t="s">
        <v>5286</v>
      </c>
      <c r="D8750" s="988">
        <v>1.0</v>
      </c>
      <c r="E8750" s="988">
        <v>0.0</v>
      </c>
    </row>
    <row r="8751">
      <c r="A8751" s="988" t="s">
        <v>5872</v>
      </c>
      <c r="B8751" s="988">
        <v>2.0250126E7</v>
      </c>
      <c r="C8751" s="988" t="s">
        <v>5286</v>
      </c>
      <c r="D8751" s="988">
        <v>1.0</v>
      </c>
      <c r="E8751" s="988">
        <v>0.0</v>
      </c>
    </row>
    <row r="8752">
      <c r="A8752" s="988" t="s">
        <v>5873</v>
      </c>
      <c r="B8752" s="988">
        <v>2.0250125E7</v>
      </c>
      <c r="C8752" s="988" t="s">
        <v>5286</v>
      </c>
      <c r="D8752" s="988">
        <v>1.0</v>
      </c>
      <c r="E8752" s="988">
        <v>0.0</v>
      </c>
    </row>
    <row r="8753">
      <c r="A8753" s="988" t="s">
        <v>5874</v>
      </c>
      <c r="B8753" s="988">
        <v>2.0250107E7</v>
      </c>
      <c r="C8753" s="988" t="s">
        <v>5286</v>
      </c>
      <c r="D8753" s="988">
        <v>1.0</v>
      </c>
      <c r="E8753" s="988">
        <v>0.0</v>
      </c>
    </row>
    <row r="8754">
      <c r="A8754" s="988" t="s">
        <v>5874</v>
      </c>
      <c r="B8754" s="988">
        <v>2.0250108E7</v>
      </c>
      <c r="C8754" s="988" t="s">
        <v>5286</v>
      </c>
      <c r="D8754" s="988">
        <v>1.0</v>
      </c>
      <c r="E8754" s="988">
        <v>0.0</v>
      </c>
    </row>
    <row r="8755">
      <c r="A8755" s="988" t="s">
        <v>5874</v>
      </c>
      <c r="B8755" s="988">
        <v>2.0250119E7</v>
      </c>
      <c r="C8755" s="988" t="s">
        <v>5286</v>
      </c>
      <c r="D8755" s="988">
        <v>1.0</v>
      </c>
      <c r="E8755" s="988">
        <v>0.0</v>
      </c>
    </row>
    <row r="8756">
      <c r="A8756" s="988" t="s">
        <v>5874</v>
      </c>
      <c r="B8756" s="988">
        <v>2.0250128E7</v>
      </c>
      <c r="C8756" s="988" t="s">
        <v>164</v>
      </c>
      <c r="D8756" s="988">
        <v>1.0</v>
      </c>
      <c r="E8756" s="988">
        <v>1.0</v>
      </c>
    </row>
    <row r="8757">
      <c r="A8757" s="988" t="s">
        <v>5875</v>
      </c>
      <c r="B8757" s="988">
        <v>2.0250104E7</v>
      </c>
      <c r="C8757" s="988" t="s">
        <v>5286</v>
      </c>
      <c r="D8757" s="988">
        <v>1.0</v>
      </c>
      <c r="E8757" s="988">
        <v>0.0</v>
      </c>
    </row>
    <row r="8758">
      <c r="A8758" s="988" t="s">
        <v>5875</v>
      </c>
      <c r="B8758" s="988">
        <v>2.0250122E7</v>
      </c>
      <c r="C8758" s="988" t="s">
        <v>164</v>
      </c>
      <c r="D8758" s="988">
        <v>1.0</v>
      </c>
      <c r="E8758" s="988">
        <v>1.0</v>
      </c>
    </row>
    <row r="8759">
      <c r="A8759" s="988" t="s">
        <v>5875</v>
      </c>
      <c r="B8759" s="988">
        <v>2.0250125E7</v>
      </c>
      <c r="C8759" s="988" t="s">
        <v>5218</v>
      </c>
      <c r="D8759" s="988">
        <v>1.0</v>
      </c>
      <c r="E8759" s="988">
        <v>0.0</v>
      </c>
    </row>
    <row r="8760">
      <c r="A8760" s="988" t="s">
        <v>5876</v>
      </c>
      <c r="B8760" s="988">
        <v>2.0250109E7</v>
      </c>
      <c r="C8760" s="988" t="s">
        <v>5286</v>
      </c>
      <c r="D8760" s="988">
        <v>1.0</v>
      </c>
      <c r="E8760" s="988">
        <v>0.0</v>
      </c>
    </row>
    <row r="8761">
      <c r="A8761" s="988" t="s">
        <v>5877</v>
      </c>
      <c r="B8761" s="988">
        <v>2.0250114E7</v>
      </c>
      <c r="C8761" s="988" t="s">
        <v>164</v>
      </c>
      <c r="D8761" s="988">
        <v>1.0</v>
      </c>
      <c r="E8761" s="988">
        <v>1.0</v>
      </c>
    </row>
    <row r="8762">
      <c r="A8762" s="988" t="s">
        <v>5877</v>
      </c>
      <c r="B8762" s="988">
        <v>2.0250122E7</v>
      </c>
      <c r="C8762" s="988" t="s">
        <v>5194</v>
      </c>
      <c r="D8762" s="988">
        <v>1.0</v>
      </c>
      <c r="E8762" s="988">
        <v>0.0</v>
      </c>
    </row>
    <row r="8763">
      <c r="A8763" s="988" t="s">
        <v>5878</v>
      </c>
      <c r="B8763" s="988">
        <v>2.0250131E7</v>
      </c>
      <c r="C8763" s="988" t="s">
        <v>164</v>
      </c>
      <c r="D8763" s="988">
        <v>1.0</v>
      </c>
      <c r="E8763" s="988">
        <v>0.0</v>
      </c>
    </row>
    <row r="8764">
      <c r="A8764" s="988" t="s">
        <v>5879</v>
      </c>
      <c r="B8764" s="988">
        <v>2.0250103E7</v>
      </c>
      <c r="C8764" s="988" t="s">
        <v>5286</v>
      </c>
      <c r="D8764" s="988">
        <v>1.0</v>
      </c>
      <c r="E8764" s="988">
        <v>0.0</v>
      </c>
    </row>
    <row r="8765">
      <c r="A8765" s="988" t="s">
        <v>5879</v>
      </c>
      <c r="B8765" s="988">
        <v>2.0250115E7</v>
      </c>
      <c r="C8765" s="988" t="s">
        <v>5286</v>
      </c>
      <c r="D8765" s="988">
        <v>1.0</v>
      </c>
      <c r="E8765" s="988">
        <v>1.0</v>
      </c>
    </row>
    <row r="8766">
      <c r="A8766" s="988" t="s">
        <v>5880</v>
      </c>
      <c r="B8766" s="988">
        <v>2.0250126E7</v>
      </c>
      <c r="C8766" s="988" t="s">
        <v>5286</v>
      </c>
      <c r="D8766" s="988">
        <v>1.0</v>
      </c>
      <c r="E8766" s="988">
        <v>0.0</v>
      </c>
    </row>
    <row r="8767">
      <c r="A8767" s="988" t="s">
        <v>5881</v>
      </c>
      <c r="B8767" s="988">
        <v>2.0250102E7</v>
      </c>
      <c r="C8767" s="988" t="s">
        <v>164</v>
      </c>
      <c r="D8767" s="988">
        <v>1.0</v>
      </c>
      <c r="E8767" s="988">
        <v>0.0</v>
      </c>
    </row>
    <row r="8768">
      <c r="A8768" s="988" t="s">
        <v>5881</v>
      </c>
      <c r="B8768" s="988">
        <v>2.0250113E7</v>
      </c>
      <c r="C8768" s="988" t="s">
        <v>5286</v>
      </c>
      <c r="D8768" s="988">
        <v>1.0</v>
      </c>
      <c r="E8768" s="988">
        <v>0.0</v>
      </c>
    </row>
    <row r="8769">
      <c r="A8769" s="988" t="s">
        <v>5881</v>
      </c>
      <c r="B8769" s="988">
        <v>2.0250122E7</v>
      </c>
      <c r="C8769" s="988" t="s">
        <v>164</v>
      </c>
      <c r="D8769" s="988">
        <v>1.0</v>
      </c>
      <c r="E8769" s="988">
        <v>1.0</v>
      </c>
    </row>
    <row r="8770">
      <c r="A8770" s="988" t="s">
        <v>5882</v>
      </c>
      <c r="B8770" s="988">
        <v>2.0250127E7</v>
      </c>
      <c r="C8770" s="988" t="s">
        <v>164</v>
      </c>
      <c r="D8770" s="988">
        <v>1.0</v>
      </c>
      <c r="E8770" s="988">
        <v>0.0</v>
      </c>
    </row>
    <row r="8771">
      <c r="A8771" s="988" t="s">
        <v>5882</v>
      </c>
      <c r="B8771" s="988">
        <v>2.0250129E7</v>
      </c>
      <c r="C8771" s="988" t="s">
        <v>164</v>
      </c>
      <c r="D8771" s="988">
        <v>1.0</v>
      </c>
      <c r="E8771" s="988">
        <v>0.0</v>
      </c>
    </row>
    <row r="8772">
      <c r="A8772" s="988" t="s">
        <v>5883</v>
      </c>
      <c r="B8772" s="988">
        <v>2.0250112E7</v>
      </c>
      <c r="C8772" s="988" t="s">
        <v>5286</v>
      </c>
      <c r="D8772" s="988">
        <v>1.0</v>
      </c>
      <c r="E8772" s="988">
        <v>0.0</v>
      </c>
    </row>
    <row r="8773">
      <c r="A8773" s="988" t="s">
        <v>5883</v>
      </c>
      <c r="B8773" s="988">
        <v>2.0250112E7</v>
      </c>
      <c r="C8773" s="1063" t="s">
        <v>5221</v>
      </c>
      <c r="D8773" s="988">
        <v>1.0</v>
      </c>
      <c r="E8773" s="988">
        <v>0.0</v>
      </c>
    </row>
    <row r="8774">
      <c r="A8774" s="988" t="s">
        <v>5884</v>
      </c>
      <c r="B8774" s="988">
        <v>2.0250104E7</v>
      </c>
      <c r="C8774" s="988" t="s">
        <v>5286</v>
      </c>
      <c r="D8774" s="988">
        <v>1.0</v>
      </c>
      <c r="E8774" s="988">
        <v>0.0</v>
      </c>
    </row>
    <row r="8775">
      <c r="A8775" s="988" t="s">
        <v>5884</v>
      </c>
      <c r="B8775" s="988">
        <v>2.0250125E7</v>
      </c>
      <c r="C8775" s="988" t="s">
        <v>164</v>
      </c>
      <c r="D8775" s="988">
        <v>1.0</v>
      </c>
      <c r="E8775" s="988">
        <v>0.0</v>
      </c>
    </row>
    <row r="8776">
      <c r="A8776" s="988" t="s">
        <v>5885</v>
      </c>
      <c r="B8776" s="988">
        <v>2.0250127E7</v>
      </c>
      <c r="C8776" s="988" t="s">
        <v>5286</v>
      </c>
      <c r="D8776" s="988">
        <v>1.0</v>
      </c>
      <c r="E8776" s="988">
        <v>1.0</v>
      </c>
    </row>
    <row r="8777">
      <c r="A8777" s="988" t="s">
        <v>5886</v>
      </c>
      <c r="B8777" s="988">
        <v>2.025012E7</v>
      </c>
      <c r="C8777" s="988" t="s">
        <v>5286</v>
      </c>
      <c r="D8777" s="988">
        <v>1.0</v>
      </c>
      <c r="E8777" s="988">
        <v>0.0</v>
      </c>
    </row>
    <row r="8778">
      <c r="A8778" s="988" t="s">
        <v>5886</v>
      </c>
      <c r="B8778" s="988">
        <v>2.0250127E7</v>
      </c>
      <c r="C8778" s="988" t="s">
        <v>164</v>
      </c>
      <c r="D8778" s="988">
        <v>1.0</v>
      </c>
      <c r="E8778" s="988">
        <v>0.0</v>
      </c>
    </row>
    <row r="8779">
      <c r="A8779" s="988" t="s">
        <v>5887</v>
      </c>
      <c r="B8779" s="988">
        <v>2.0250103E7</v>
      </c>
      <c r="C8779" s="988" t="s">
        <v>5286</v>
      </c>
      <c r="D8779" s="988">
        <v>1.0</v>
      </c>
      <c r="E8779" s="988">
        <v>0.0</v>
      </c>
    </row>
    <row r="8780">
      <c r="A8780" s="988" t="s">
        <v>5887</v>
      </c>
      <c r="B8780" s="988">
        <v>2.025012E7</v>
      </c>
      <c r="C8780" s="988" t="s">
        <v>164</v>
      </c>
      <c r="D8780" s="988">
        <v>1.0</v>
      </c>
      <c r="E8780" s="988">
        <v>0.0</v>
      </c>
    </row>
    <row r="8781">
      <c r="A8781" s="988" t="s">
        <v>5888</v>
      </c>
      <c r="B8781" s="988">
        <v>2.0250122E7</v>
      </c>
      <c r="C8781" s="988" t="s">
        <v>5286</v>
      </c>
      <c r="D8781" s="988">
        <v>1.0</v>
      </c>
      <c r="E8781" s="988">
        <v>0.0</v>
      </c>
    </row>
    <row r="8782">
      <c r="A8782" s="988" t="s">
        <v>5889</v>
      </c>
      <c r="B8782" s="988">
        <v>2.0250127E7</v>
      </c>
      <c r="C8782" s="988" t="s">
        <v>164</v>
      </c>
      <c r="D8782" s="988">
        <v>1.0</v>
      </c>
      <c r="E8782" s="988">
        <v>0.0</v>
      </c>
    </row>
    <row r="8783">
      <c r="A8783" s="988" t="s">
        <v>5890</v>
      </c>
      <c r="B8783" s="988">
        <v>2.025012E7</v>
      </c>
      <c r="C8783" s="988" t="s">
        <v>5286</v>
      </c>
      <c r="D8783" s="988">
        <v>1.0</v>
      </c>
      <c r="E8783" s="988">
        <v>0.0</v>
      </c>
    </row>
    <row r="8784">
      <c r="A8784" s="988" t="s">
        <v>5891</v>
      </c>
      <c r="B8784" s="988">
        <v>2.025012E7</v>
      </c>
      <c r="C8784" s="988" t="s">
        <v>5194</v>
      </c>
      <c r="D8784" s="988">
        <v>1.0</v>
      </c>
      <c r="E8784" s="988">
        <v>1.0</v>
      </c>
    </row>
    <row r="8785">
      <c r="A8785" s="988" t="s">
        <v>5892</v>
      </c>
      <c r="B8785" s="988">
        <v>2.0250101E7</v>
      </c>
      <c r="C8785" s="988" t="s">
        <v>5286</v>
      </c>
      <c r="D8785" s="988">
        <v>1.0</v>
      </c>
      <c r="E8785" s="988">
        <v>0.0</v>
      </c>
    </row>
    <row r="8786">
      <c r="A8786" s="988" t="s">
        <v>5892</v>
      </c>
      <c r="B8786" s="988">
        <v>2.0250101E7</v>
      </c>
      <c r="C8786" s="1063" t="s">
        <v>5215</v>
      </c>
      <c r="D8786" s="988">
        <v>1.0</v>
      </c>
      <c r="E8786" s="988">
        <v>0.0</v>
      </c>
    </row>
    <row r="8787">
      <c r="A8787" s="988" t="s">
        <v>5892</v>
      </c>
      <c r="B8787" s="988">
        <v>2.0250102E7</v>
      </c>
      <c r="C8787" s="988" t="s">
        <v>5194</v>
      </c>
      <c r="D8787" s="988">
        <v>1.0</v>
      </c>
      <c r="E8787" s="988">
        <v>0.0</v>
      </c>
    </row>
    <row r="8788">
      <c r="A8788" s="988" t="s">
        <v>5892</v>
      </c>
      <c r="B8788" s="988">
        <v>2.0250105E7</v>
      </c>
      <c r="C8788" s="1063" t="s">
        <v>5137</v>
      </c>
      <c r="D8788" s="988">
        <v>1.0</v>
      </c>
      <c r="E8788" s="988">
        <v>0.0</v>
      </c>
    </row>
    <row r="8789">
      <c r="A8789" s="988" t="s">
        <v>5892</v>
      </c>
      <c r="B8789" s="988">
        <v>2.0250106E7</v>
      </c>
      <c r="C8789" s="988" t="s">
        <v>5286</v>
      </c>
      <c r="D8789" s="988">
        <v>1.0</v>
      </c>
      <c r="E8789" s="988">
        <v>0.0</v>
      </c>
    </row>
    <row r="8790">
      <c r="A8790" s="988" t="s">
        <v>5892</v>
      </c>
      <c r="B8790" s="988">
        <v>2.0250106E7</v>
      </c>
      <c r="C8790" s="988" t="s">
        <v>164</v>
      </c>
      <c r="D8790" s="988">
        <v>1.0</v>
      </c>
      <c r="E8790" s="988">
        <v>0.0</v>
      </c>
    </row>
    <row r="8791">
      <c r="A8791" s="988" t="s">
        <v>5892</v>
      </c>
      <c r="B8791" s="988">
        <v>2.0250107E7</v>
      </c>
      <c r="C8791" s="988" t="s">
        <v>5286</v>
      </c>
      <c r="D8791" s="988">
        <v>1.0</v>
      </c>
      <c r="E8791" s="988">
        <v>0.0</v>
      </c>
    </row>
    <row r="8792">
      <c r="A8792" s="988" t="s">
        <v>5892</v>
      </c>
      <c r="B8792" s="988">
        <v>2.0250108E7</v>
      </c>
      <c r="C8792" s="1063" t="s">
        <v>5137</v>
      </c>
      <c r="D8792" s="988">
        <v>1.0</v>
      </c>
      <c r="E8792" s="988">
        <v>0.0</v>
      </c>
    </row>
    <row r="8793">
      <c r="A8793" s="988" t="s">
        <v>5892</v>
      </c>
      <c r="B8793" s="988">
        <v>2.0250108E7</v>
      </c>
      <c r="C8793" s="988" t="s">
        <v>5218</v>
      </c>
      <c r="D8793" s="988">
        <v>1.0</v>
      </c>
      <c r="E8793" s="988">
        <v>0.0</v>
      </c>
    </row>
    <row r="8794">
      <c r="A8794" s="988" t="s">
        <v>5892</v>
      </c>
      <c r="B8794" s="988">
        <v>2.0250111E7</v>
      </c>
      <c r="C8794" s="988" t="s">
        <v>5286</v>
      </c>
      <c r="D8794" s="988">
        <v>1.0</v>
      </c>
      <c r="E8794" s="988">
        <v>0.0</v>
      </c>
    </row>
    <row r="8795">
      <c r="A8795" s="988" t="s">
        <v>5892</v>
      </c>
      <c r="B8795" s="988">
        <v>2.0250112E7</v>
      </c>
      <c r="C8795" s="988" t="s">
        <v>164</v>
      </c>
      <c r="D8795" s="988">
        <v>1.0</v>
      </c>
      <c r="E8795" s="988">
        <v>0.0</v>
      </c>
    </row>
    <row r="8796">
      <c r="A8796" s="988" t="s">
        <v>5892</v>
      </c>
      <c r="B8796" s="988">
        <v>2.0250113E7</v>
      </c>
      <c r="C8796" s="988" t="s">
        <v>5286</v>
      </c>
      <c r="D8796" s="988">
        <v>1.0</v>
      </c>
      <c r="E8796" s="988">
        <v>0.0</v>
      </c>
    </row>
    <row r="8797">
      <c r="A8797" s="988" t="s">
        <v>5892</v>
      </c>
      <c r="B8797" s="988">
        <v>2.0250113E7</v>
      </c>
      <c r="C8797" s="988" t="s">
        <v>164</v>
      </c>
      <c r="D8797" s="988">
        <v>1.0</v>
      </c>
      <c r="E8797" s="988">
        <v>0.0</v>
      </c>
    </row>
    <row r="8798">
      <c r="A8798" s="988" t="s">
        <v>5892</v>
      </c>
      <c r="B8798" s="988">
        <v>2.0250115E7</v>
      </c>
      <c r="C8798" s="988" t="s">
        <v>5194</v>
      </c>
      <c r="D8798" s="988">
        <v>1.0</v>
      </c>
      <c r="E8798" s="988">
        <v>0.0</v>
      </c>
    </row>
    <row r="8799">
      <c r="A8799" s="988" t="s">
        <v>5892</v>
      </c>
      <c r="B8799" s="988">
        <v>2.0250115E7</v>
      </c>
      <c r="C8799" s="988" t="s">
        <v>164</v>
      </c>
      <c r="D8799" s="988">
        <v>1.0</v>
      </c>
      <c r="E8799" s="988">
        <v>0.0</v>
      </c>
    </row>
    <row r="8800">
      <c r="A8800" s="988" t="s">
        <v>5892</v>
      </c>
      <c r="B8800" s="988">
        <v>2.0250115E7</v>
      </c>
      <c r="C8800" s="1063" t="s">
        <v>5216</v>
      </c>
      <c r="D8800" s="988">
        <v>1.0</v>
      </c>
      <c r="E8800" s="988">
        <v>0.0</v>
      </c>
    </row>
    <row r="8801">
      <c r="A8801" s="988" t="s">
        <v>5892</v>
      </c>
      <c r="B8801" s="988">
        <v>2.0250121E7</v>
      </c>
      <c r="C8801" s="988" t="s">
        <v>164</v>
      </c>
      <c r="D8801" s="988">
        <v>1.0</v>
      </c>
      <c r="E8801" s="988">
        <v>1.0</v>
      </c>
    </row>
    <row r="8802">
      <c r="A8802" s="988" t="s">
        <v>5892</v>
      </c>
      <c r="B8802" s="988">
        <v>2.0250122E7</v>
      </c>
      <c r="C8802" s="988" t="s">
        <v>5286</v>
      </c>
      <c r="D8802" s="988">
        <v>1.0</v>
      </c>
      <c r="E8802" s="988">
        <v>0.0</v>
      </c>
    </row>
    <row r="8803">
      <c r="A8803" s="988" t="s">
        <v>5892</v>
      </c>
      <c r="B8803" s="988">
        <v>2.0250124E7</v>
      </c>
      <c r="C8803" s="988" t="s">
        <v>5286</v>
      </c>
      <c r="D8803" s="988">
        <v>1.0</v>
      </c>
      <c r="E8803" s="988">
        <v>0.0</v>
      </c>
    </row>
    <row r="8804">
      <c r="A8804" s="988" t="s">
        <v>5892</v>
      </c>
      <c r="B8804" s="988">
        <v>2.0250126E7</v>
      </c>
      <c r="C8804" s="988" t="s">
        <v>164</v>
      </c>
      <c r="D8804" s="988">
        <v>1.0</v>
      </c>
      <c r="E8804" s="988">
        <v>0.0</v>
      </c>
    </row>
    <row r="8805">
      <c r="A8805" s="988" t="s">
        <v>5892</v>
      </c>
      <c r="B8805" s="988">
        <v>2.0250126E7</v>
      </c>
      <c r="C8805" s="1063" t="s">
        <v>5166</v>
      </c>
      <c r="D8805" s="988">
        <v>1.0</v>
      </c>
      <c r="E8805" s="988">
        <v>0.0</v>
      </c>
    </row>
    <row r="8806">
      <c r="A8806" s="988" t="s">
        <v>5892</v>
      </c>
      <c r="B8806" s="988">
        <v>2.0250127E7</v>
      </c>
      <c r="C8806" s="988" t="s">
        <v>5286</v>
      </c>
      <c r="D8806" s="988">
        <v>1.0</v>
      </c>
      <c r="E8806" s="988">
        <v>0.0</v>
      </c>
    </row>
    <row r="8807">
      <c r="A8807" s="988" t="s">
        <v>5892</v>
      </c>
      <c r="B8807" s="988">
        <v>2.0250128E7</v>
      </c>
      <c r="C8807" s="988" t="s">
        <v>5286</v>
      </c>
      <c r="D8807" s="988">
        <v>1.0</v>
      </c>
      <c r="E8807" s="988">
        <v>0.0</v>
      </c>
    </row>
    <row r="8808">
      <c r="A8808" s="988" t="s">
        <v>5892</v>
      </c>
      <c r="B8808" s="988">
        <v>2.0250129E7</v>
      </c>
      <c r="C8808" s="988" t="s">
        <v>164</v>
      </c>
      <c r="D8808" s="988">
        <v>1.0</v>
      </c>
      <c r="E8808" s="988">
        <v>0.0</v>
      </c>
    </row>
    <row r="8809">
      <c r="A8809" s="988" t="s">
        <v>5892</v>
      </c>
      <c r="B8809" s="988">
        <v>2.0250131E7</v>
      </c>
      <c r="C8809" s="988" t="s">
        <v>5286</v>
      </c>
      <c r="D8809" s="988">
        <v>1.0</v>
      </c>
      <c r="E8809" s="988">
        <v>0.0</v>
      </c>
    </row>
    <row r="8810">
      <c r="A8810" s="988" t="s">
        <v>5893</v>
      </c>
      <c r="B8810" s="988">
        <v>2.025013E7</v>
      </c>
      <c r="C8810" s="988" t="s">
        <v>164</v>
      </c>
      <c r="D8810" s="988">
        <v>1.0</v>
      </c>
      <c r="E8810" s="988">
        <v>1.0</v>
      </c>
    </row>
    <row r="8811">
      <c r="A8811" s="988" t="s">
        <v>5894</v>
      </c>
      <c r="B8811" s="988">
        <v>2.0250122E7</v>
      </c>
      <c r="C8811" s="988" t="s">
        <v>164</v>
      </c>
      <c r="D8811" s="988">
        <v>1.0</v>
      </c>
      <c r="E8811" s="988">
        <v>1.0</v>
      </c>
    </row>
    <row r="8812">
      <c r="A8812" s="988" t="s">
        <v>5895</v>
      </c>
      <c r="B8812" s="988">
        <v>2.0250119E7</v>
      </c>
      <c r="C8812" s="988" t="s">
        <v>164</v>
      </c>
      <c r="D8812" s="988">
        <v>1.0</v>
      </c>
      <c r="E8812" s="988">
        <v>1.0</v>
      </c>
    </row>
    <row r="8813">
      <c r="A8813" s="988" t="s">
        <v>5895</v>
      </c>
      <c r="B8813" s="988">
        <v>2.0250123E7</v>
      </c>
      <c r="C8813" s="988" t="s">
        <v>5286</v>
      </c>
      <c r="D8813" s="988">
        <v>1.0</v>
      </c>
      <c r="E8813" s="988">
        <v>0.0</v>
      </c>
    </row>
    <row r="8814">
      <c r="A8814" s="988" t="s">
        <v>5896</v>
      </c>
      <c r="B8814" s="988">
        <v>2.0250114E7</v>
      </c>
      <c r="C8814" s="988" t="s">
        <v>5286</v>
      </c>
      <c r="D8814" s="988">
        <v>1.0</v>
      </c>
      <c r="E8814" s="988">
        <v>1.0</v>
      </c>
    </row>
    <row r="8815">
      <c r="A8815" s="988" t="s">
        <v>5897</v>
      </c>
      <c r="B8815" s="988">
        <v>2.0250102E7</v>
      </c>
      <c r="C8815" s="988" t="s">
        <v>164</v>
      </c>
      <c r="D8815" s="988">
        <v>1.0</v>
      </c>
      <c r="E8815" s="988">
        <v>1.0</v>
      </c>
    </row>
    <row r="8816">
      <c r="A8816" s="988" t="s">
        <v>5897</v>
      </c>
      <c r="B8816" s="988">
        <v>2.0250109E7</v>
      </c>
      <c r="C8816" s="988" t="s">
        <v>5286</v>
      </c>
      <c r="D8816" s="988">
        <v>1.0</v>
      </c>
      <c r="E8816" s="988">
        <v>0.0</v>
      </c>
    </row>
    <row r="8817">
      <c r="A8817" s="988" t="s">
        <v>5897</v>
      </c>
      <c r="B8817" s="988">
        <v>2.0250112E7</v>
      </c>
      <c r="C8817" s="988" t="s">
        <v>5286</v>
      </c>
      <c r="D8817" s="988">
        <v>1.0</v>
      </c>
      <c r="E8817" s="988">
        <v>0.0</v>
      </c>
    </row>
    <row r="8818">
      <c r="A8818" s="988" t="s">
        <v>5898</v>
      </c>
      <c r="B8818" s="988">
        <v>2.0250128E7</v>
      </c>
      <c r="C8818" s="1063" t="s">
        <v>5216</v>
      </c>
      <c r="D8818" s="988">
        <v>1.0</v>
      </c>
      <c r="E8818" s="988">
        <v>0.0</v>
      </c>
    </row>
    <row r="8819">
      <c r="A8819" s="988" t="s">
        <v>5899</v>
      </c>
      <c r="B8819" s="988">
        <v>2.0250109E7</v>
      </c>
      <c r="C8819" s="988" t="s">
        <v>5286</v>
      </c>
      <c r="D8819" s="988">
        <v>1.0</v>
      </c>
      <c r="E8819" s="988">
        <v>0.0</v>
      </c>
    </row>
    <row r="8820">
      <c r="A8820" s="988" t="s">
        <v>5900</v>
      </c>
      <c r="B8820" s="988">
        <v>2.0250114E7</v>
      </c>
      <c r="C8820" s="988" t="s">
        <v>164</v>
      </c>
      <c r="D8820" s="988">
        <v>1.0</v>
      </c>
      <c r="E8820" s="988">
        <v>1.0</v>
      </c>
    </row>
    <row r="8821">
      <c r="A8821" s="988" t="s">
        <v>5900</v>
      </c>
      <c r="B8821" s="988">
        <v>2.0250115E7</v>
      </c>
      <c r="C8821" s="988" t="s">
        <v>5286</v>
      </c>
      <c r="D8821" s="988">
        <v>1.0</v>
      </c>
      <c r="E8821" s="988">
        <v>0.0</v>
      </c>
    </row>
    <row r="8822">
      <c r="A8822" s="988" t="s">
        <v>5901</v>
      </c>
      <c r="B8822" s="988">
        <v>2.0250128E7</v>
      </c>
      <c r="C8822" s="988" t="s">
        <v>5286</v>
      </c>
      <c r="D8822" s="988">
        <v>1.0</v>
      </c>
      <c r="E8822" s="988">
        <v>1.0</v>
      </c>
    </row>
    <row r="8823">
      <c r="A8823" s="988" t="s">
        <v>5902</v>
      </c>
      <c r="B8823" s="988">
        <v>2.025011E7</v>
      </c>
      <c r="C8823" s="988" t="s">
        <v>5286</v>
      </c>
      <c r="D8823" s="988">
        <v>1.0</v>
      </c>
      <c r="E8823" s="988">
        <v>0.0</v>
      </c>
    </row>
    <row r="8824">
      <c r="A8824" s="988" t="s">
        <v>5902</v>
      </c>
      <c r="B8824" s="988">
        <v>2.025011E7</v>
      </c>
      <c r="C8824" s="988" t="s">
        <v>164</v>
      </c>
      <c r="D8824" s="988">
        <v>1.0</v>
      </c>
      <c r="E8824" s="988">
        <v>0.0</v>
      </c>
    </row>
    <row r="8825">
      <c r="A8825" s="988" t="s">
        <v>5902</v>
      </c>
      <c r="B8825" s="988">
        <v>2.0250113E7</v>
      </c>
      <c r="C8825" s="988" t="s">
        <v>164</v>
      </c>
      <c r="D8825" s="988">
        <v>1.0</v>
      </c>
      <c r="E8825" s="988">
        <v>0.0</v>
      </c>
    </row>
    <row r="8826">
      <c r="A8826" s="988" t="s">
        <v>5902</v>
      </c>
      <c r="B8826" s="988">
        <v>2.0250122E7</v>
      </c>
      <c r="C8826" s="988" t="s">
        <v>164</v>
      </c>
      <c r="D8826" s="988">
        <v>1.0</v>
      </c>
      <c r="E8826" s="988">
        <v>1.0</v>
      </c>
    </row>
    <row r="8827">
      <c r="A8827" s="988" t="s">
        <v>5903</v>
      </c>
      <c r="B8827" s="988">
        <v>2.0250115E7</v>
      </c>
      <c r="C8827" s="988" t="s">
        <v>5286</v>
      </c>
      <c r="D8827" s="988">
        <v>1.0</v>
      </c>
      <c r="E8827" s="988">
        <v>0.0</v>
      </c>
    </row>
    <row r="8828">
      <c r="A8828" s="988" t="s">
        <v>5903</v>
      </c>
      <c r="B8828" s="988">
        <v>2.025012E7</v>
      </c>
      <c r="C8828" s="988" t="s">
        <v>5194</v>
      </c>
      <c r="D8828" s="988">
        <v>1.0</v>
      </c>
      <c r="E8828" s="988">
        <v>1.0</v>
      </c>
    </row>
    <row r="8829">
      <c r="A8829" s="988" t="s">
        <v>5904</v>
      </c>
      <c r="B8829" s="988">
        <v>2.0250107E7</v>
      </c>
      <c r="C8829" s="988" t="s">
        <v>5286</v>
      </c>
      <c r="D8829" s="988">
        <v>1.0</v>
      </c>
      <c r="E8829" s="988">
        <v>0.0</v>
      </c>
    </row>
    <row r="8830">
      <c r="A8830" s="988" t="s">
        <v>5904</v>
      </c>
      <c r="B8830" s="988">
        <v>2.0250107E7</v>
      </c>
      <c r="C8830" s="988" t="s">
        <v>5905</v>
      </c>
      <c r="D8830" s="988">
        <v>1.0</v>
      </c>
      <c r="E8830" s="988">
        <v>0.0</v>
      </c>
    </row>
    <row r="8831">
      <c r="A8831" s="988" t="s">
        <v>5906</v>
      </c>
      <c r="B8831" s="988">
        <v>2.0250108E7</v>
      </c>
      <c r="C8831" s="988" t="s">
        <v>5286</v>
      </c>
      <c r="D8831" s="988">
        <v>1.0</v>
      </c>
      <c r="E8831" s="988">
        <v>0.0</v>
      </c>
    </row>
    <row r="8832">
      <c r="A8832" s="988" t="s">
        <v>5906</v>
      </c>
      <c r="B8832" s="988">
        <v>2.0250121E7</v>
      </c>
      <c r="C8832" s="988" t="s">
        <v>5286</v>
      </c>
      <c r="D8832" s="988">
        <v>1.0</v>
      </c>
      <c r="E8832" s="988">
        <v>1.0</v>
      </c>
    </row>
    <row r="8833">
      <c r="A8833" s="988" t="s">
        <v>5906</v>
      </c>
      <c r="B8833" s="988">
        <v>2.0250122E7</v>
      </c>
      <c r="C8833" s="988" t="s">
        <v>5286</v>
      </c>
      <c r="D8833" s="988">
        <v>1.0</v>
      </c>
      <c r="E8833" s="988">
        <v>0.0</v>
      </c>
    </row>
    <row r="8834">
      <c r="A8834" s="988" t="s">
        <v>5907</v>
      </c>
      <c r="B8834" s="988">
        <v>2.0250107E7</v>
      </c>
      <c r="C8834" s="988" t="s">
        <v>5286</v>
      </c>
      <c r="D8834" s="988">
        <v>1.0</v>
      </c>
      <c r="E8834" s="988">
        <v>0.0</v>
      </c>
    </row>
    <row r="8835">
      <c r="A8835" s="988" t="s">
        <v>5908</v>
      </c>
      <c r="B8835" s="988">
        <v>2.0250122E7</v>
      </c>
      <c r="C8835" s="988" t="s">
        <v>5218</v>
      </c>
      <c r="D8835" s="988">
        <v>1.0</v>
      </c>
      <c r="E8835" s="988">
        <v>0.0</v>
      </c>
    </row>
    <row r="8836">
      <c r="A8836" s="988" t="s">
        <v>5908</v>
      </c>
      <c r="B8836" s="988">
        <v>2.0250127E7</v>
      </c>
      <c r="C8836" s="988" t="s">
        <v>5194</v>
      </c>
      <c r="D8836" s="988">
        <v>1.0</v>
      </c>
      <c r="E8836" s="988">
        <v>0.0</v>
      </c>
    </row>
    <row r="8837">
      <c r="A8837" s="988" t="s">
        <v>5909</v>
      </c>
      <c r="B8837" s="988">
        <v>2.0250114E7</v>
      </c>
      <c r="C8837" s="1063" t="s">
        <v>5211</v>
      </c>
      <c r="D8837" s="988">
        <v>1.0</v>
      </c>
      <c r="E8837" s="988">
        <v>0.0</v>
      </c>
    </row>
    <row r="8838">
      <c r="A8838" s="988" t="s">
        <v>5909</v>
      </c>
      <c r="B8838" s="988">
        <v>2.0250128E7</v>
      </c>
      <c r="C8838" s="988" t="s">
        <v>164</v>
      </c>
      <c r="D8838" s="988">
        <v>1.0</v>
      </c>
      <c r="E8838" s="988">
        <v>1.0</v>
      </c>
    </row>
    <row r="8839">
      <c r="A8839" s="988" t="s">
        <v>5910</v>
      </c>
      <c r="B8839" s="988">
        <v>2.0250102E7</v>
      </c>
      <c r="C8839" s="988" t="s">
        <v>164</v>
      </c>
      <c r="D8839" s="988">
        <v>1.0</v>
      </c>
      <c r="E8839" s="988">
        <v>0.0</v>
      </c>
    </row>
    <row r="8840">
      <c r="A8840" s="988" t="s">
        <v>5910</v>
      </c>
      <c r="B8840" s="988">
        <v>2.0250105E7</v>
      </c>
      <c r="C8840" s="988" t="s">
        <v>164</v>
      </c>
      <c r="D8840" s="988">
        <v>1.0</v>
      </c>
      <c r="E8840" s="988">
        <v>0.0</v>
      </c>
    </row>
    <row r="8841">
      <c r="A8841" s="988" t="s">
        <v>5910</v>
      </c>
      <c r="B8841" s="988">
        <v>2.0250105E7</v>
      </c>
      <c r="C8841" s="1063" t="s">
        <v>5216</v>
      </c>
      <c r="D8841" s="988">
        <v>1.0</v>
      </c>
      <c r="E8841" s="988">
        <v>0.0</v>
      </c>
    </row>
    <row r="8842">
      <c r="A8842" s="988" t="s">
        <v>5911</v>
      </c>
      <c r="B8842" s="988">
        <v>2.0250102E7</v>
      </c>
      <c r="C8842" s="988" t="s">
        <v>5286</v>
      </c>
      <c r="D8842" s="988">
        <v>1.0</v>
      </c>
      <c r="E8842" s="988">
        <v>1.0</v>
      </c>
    </row>
    <row r="8843">
      <c r="A8843" s="988" t="s">
        <v>5911</v>
      </c>
      <c r="B8843" s="988">
        <v>2.0250122E7</v>
      </c>
      <c r="C8843" s="988" t="s">
        <v>5286</v>
      </c>
      <c r="D8843" s="988">
        <v>1.0</v>
      </c>
      <c r="E8843" s="988">
        <v>0.0</v>
      </c>
    </row>
    <row r="8844">
      <c r="A8844" s="988" t="s">
        <v>5911</v>
      </c>
      <c r="B8844" s="988">
        <v>2.0250127E7</v>
      </c>
      <c r="C8844" s="988" t="s">
        <v>5286</v>
      </c>
      <c r="D8844" s="988">
        <v>1.0</v>
      </c>
      <c r="E8844" s="988">
        <v>1.0</v>
      </c>
    </row>
    <row r="8845">
      <c r="A8845" s="988" t="s">
        <v>5912</v>
      </c>
      <c r="B8845" s="988">
        <v>2.0250123E7</v>
      </c>
      <c r="C8845" s="988" t="s">
        <v>5286</v>
      </c>
      <c r="D8845" s="988">
        <v>1.0</v>
      </c>
      <c r="E8845" s="988">
        <v>0.0</v>
      </c>
    </row>
    <row r="8846">
      <c r="A8846" s="988" t="s">
        <v>5913</v>
      </c>
      <c r="B8846" s="988">
        <v>2.0250129E7</v>
      </c>
      <c r="C8846" s="988" t="s">
        <v>5218</v>
      </c>
      <c r="D8846" s="988">
        <v>1.0</v>
      </c>
      <c r="E8846" s="988">
        <v>0.0</v>
      </c>
    </row>
    <row r="8847">
      <c r="A8847" s="988" t="s">
        <v>5914</v>
      </c>
      <c r="B8847" s="988">
        <v>2.0250106E7</v>
      </c>
      <c r="C8847" s="988" t="s">
        <v>5286</v>
      </c>
      <c r="D8847" s="988">
        <v>1.0</v>
      </c>
      <c r="E8847" s="988">
        <v>0.0</v>
      </c>
    </row>
    <row r="8848">
      <c r="A8848" s="988" t="s">
        <v>5914</v>
      </c>
      <c r="B8848" s="988">
        <v>2.0250131E7</v>
      </c>
      <c r="C8848" s="988" t="s">
        <v>5286</v>
      </c>
      <c r="D8848" s="988">
        <v>1.0</v>
      </c>
      <c r="E8848" s="988">
        <v>0.0</v>
      </c>
    </row>
    <row r="8849">
      <c r="A8849" s="988" t="s">
        <v>5915</v>
      </c>
      <c r="B8849" s="988">
        <v>2.025011E7</v>
      </c>
      <c r="C8849" s="988" t="s">
        <v>5218</v>
      </c>
      <c r="D8849" s="988">
        <v>1.0</v>
      </c>
      <c r="E8849" s="988">
        <v>0.0</v>
      </c>
    </row>
    <row r="8850">
      <c r="A8850" s="988" t="s">
        <v>5915</v>
      </c>
      <c r="B8850" s="988">
        <v>2.0250113E7</v>
      </c>
      <c r="C8850" s="988" t="s">
        <v>5286</v>
      </c>
      <c r="D8850" s="988">
        <v>1.0</v>
      </c>
      <c r="E8850" s="988">
        <v>0.0</v>
      </c>
    </row>
    <row r="8851">
      <c r="A8851" s="988" t="s">
        <v>5915</v>
      </c>
      <c r="B8851" s="988">
        <v>2.0250118E7</v>
      </c>
      <c r="C8851" s="988" t="s">
        <v>164</v>
      </c>
      <c r="D8851" s="988">
        <v>1.0</v>
      </c>
      <c r="E8851" s="988">
        <v>0.0</v>
      </c>
    </row>
    <row r="8852">
      <c r="A8852" s="988" t="s">
        <v>5916</v>
      </c>
      <c r="B8852" s="988">
        <v>2.0250127E7</v>
      </c>
      <c r="C8852" s="988" t="s">
        <v>5286</v>
      </c>
      <c r="D8852" s="988">
        <v>1.0</v>
      </c>
      <c r="E8852" s="988">
        <v>1.0</v>
      </c>
    </row>
    <row r="8853">
      <c r="A8853" s="988" t="s">
        <v>5917</v>
      </c>
      <c r="B8853" s="988">
        <v>2.0250102E7</v>
      </c>
      <c r="C8853" s="988" t="s">
        <v>5286</v>
      </c>
      <c r="D8853" s="988">
        <v>1.0</v>
      </c>
      <c r="E8853" s="988">
        <v>1.0</v>
      </c>
    </row>
    <row r="8854">
      <c r="A8854" s="988" t="s">
        <v>5918</v>
      </c>
      <c r="B8854" s="988">
        <v>2.0250117E7</v>
      </c>
      <c r="C8854" s="1063" t="s">
        <v>5224</v>
      </c>
      <c r="D8854" s="988">
        <v>1.0</v>
      </c>
      <c r="E8854" s="988">
        <v>0.0</v>
      </c>
    </row>
    <row r="8855">
      <c r="A8855" s="988" t="s">
        <v>5919</v>
      </c>
      <c r="B8855" s="988">
        <v>2.0250102E7</v>
      </c>
      <c r="C8855" s="988" t="s">
        <v>5286</v>
      </c>
      <c r="D8855" s="988">
        <v>1.0</v>
      </c>
      <c r="E8855" s="988">
        <v>1.0</v>
      </c>
    </row>
    <row r="8856">
      <c r="A8856" s="988" t="s">
        <v>5919</v>
      </c>
      <c r="B8856" s="988">
        <v>2.0250109E7</v>
      </c>
      <c r="C8856" s="988" t="s">
        <v>5286</v>
      </c>
      <c r="D8856" s="988">
        <v>1.0</v>
      </c>
      <c r="E8856" s="988">
        <v>0.0</v>
      </c>
    </row>
    <row r="8857">
      <c r="A8857" s="988" t="s">
        <v>5919</v>
      </c>
      <c r="B8857" s="988">
        <v>2.0250113E7</v>
      </c>
      <c r="C8857" s="988" t="s">
        <v>5286</v>
      </c>
      <c r="D8857" s="988">
        <v>1.0</v>
      </c>
      <c r="E8857" s="988">
        <v>0.0</v>
      </c>
    </row>
    <row r="8858">
      <c r="A8858" s="988" t="s">
        <v>5919</v>
      </c>
      <c r="B8858" s="988">
        <v>2.0250123E7</v>
      </c>
      <c r="C8858" s="988" t="s">
        <v>5286</v>
      </c>
      <c r="D8858" s="988">
        <v>1.0</v>
      </c>
      <c r="E8858" s="988">
        <v>0.0</v>
      </c>
    </row>
    <row r="8859">
      <c r="A8859" s="988" t="s">
        <v>5920</v>
      </c>
      <c r="B8859" s="988">
        <v>2.0250102E7</v>
      </c>
      <c r="C8859" s="988" t="s">
        <v>5286</v>
      </c>
      <c r="D8859" s="988">
        <v>1.0</v>
      </c>
      <c r="E8859" s="988">
        <v>1.0</v>
      </c>
    </row>
    <row r="8860">
      <c r="A8860" s="988" t="s">
        <v>5921</v>
      </c>
      <c r="B8860" s="988">
        <v>2.0250102E7</v>
      </c>
      <c r="C8860" s="988" t="s">
        <v>5286</v>
      </c>
      <c r="D8860" s="988">
        <v>1.0</v>
      </c>
      <c r="E8860" s="988">
        <v>1.0</v>
      </c>
    </row>
    <row r="8861">
      <c r="A8861" s="988" t="s">
        <v>5922</v>
      </c>
      <c r="B8861" s="988">
        <v>2.0250102E7</v>
      </c>
      <c r="C8861" s="988" t="s">
        <v>5286</v>
      </c>
      <c r="D8861" s="988">
        <v>1.0</v>
      </c>
      <c r="E8861" s="988">
        <v>1.0</v>
      </c>
    </row>
    <row r="8862">
      <c r="A8862" s="988" t="s">
        <v>5923</v>
      </c>
      <c r="B8862" s="988">
        <v>2.0250113E7</v>
      </c>
      <c r="C8862" s="988" t="s">
        <v>164</v>
      </c>
      <c r="D8862" s="988">
        <v>1.0</v>
      </c>
      <c r="E8862" s="988">
        <v>0.0</v>
      </c>
    </row>
    <row r="8863">
      <c r="A8863" s="988" t="s">
        <v>5923</v>
      </c>
      <c r="B8863" s="988">
        <v>2.025012E7</v>
      </c>
      <c r="C8863" s="988" t="s">
        <v>5286</v>
      </c>
      <c r="D8863" s="988">
        <v>1.0</v>
      </c>
      <c r="E8863" s="988">
        <v>1.0</v>
      </c>
    </row>
    <row r="8864">
      <c r="A8864" s="988" t="s">
        <v>5923</v>
      </c>
      <c r="B8864" s="988">
        <v>2.025012E7</v>
      </c>
      <c r="C8864" s="988" t="s">
        <v>164</v>
      </c>
      <c r="D8864" s="988">
        <v>1.0</v>
      </c>
      <c r="E8864" s="988">
        <v>1.0</v>
      </c>
    </row>
    <row r="8865">
      <c r="A8865" s="988" t="s">
        <v>5923</v>
      </c>
      <c r="B8865" s="988">
        <v>2.0250131E7</v>
      </c>
      <c r="C8865" s="1063" t="s">
        <v>5282</v>
      </c>
      <c r="D8865" s="988">
        <v>1.0</v>
      </c>
      <c r="E8865" s="988">
        <v>0.0</v>
      </c>
    </row>
    <row r="8866">
      <c r="A8866" s="988" t="s">
        <v>5924</v>
      </c>
      <c r="B8866" s="988">
        <v>2.0250114E7</v>
      </c>
      <c r="C8866" s="988" t="s">
        <v>164</v>
      </c>
      <c r="D8866" s="988">
        <v>1.0</v>
      </c>
      <c r="E8866" s="988">
        <v>0.0</v>
      </c>
    </row>
    <row r="8867">
      <c r="A8867" s="988" t="s">
        <v>5925</v>
      </c>
      <c r="B8867" s="988">
        <v>2.0250124E7</v>
      </c>
      <c r="C8867" s="988" t="s">
        <v>5194</v>
      </c>
      <c r="D8867" s="988">
        <v>1.0</v>
      </c>
      <c r="E8867" s="988">
        <v>1.0</v>
      </c>
    </row>
    <row r="8868">
      <c r="A8868" s="988" t="s">
        <v>5926</v>
      </c>
      <c r="B8868" s="988">
        <v>2.0250106E7</v>
      </c>
      <c r="C8868" s="988" t="s">
        <v>5286</v>
      </c>
      <c r="D8868" s="988">
        <v>1.0</v>
      </c>
      <c r="E8868" s="988">
        <v>1.0</v>
      </c>
    </row>
    <row r="8869">
      <c r="A8869" s="988" t="s">
        <v>5926</v>
      </c>
      <c r="B8869" s="988">
        <v>2.0250109E7</v>
      </c>
      <c r="C8869" s="988" t="s">
        <v>5286</v>
      </c>
      <c r="D8869" s="988">
        <v>1.0</v>
      </c>
      <c r="E8869" s="988">
        <v>1.0</v>
      </c>
    </row>
    <row r="8870">
      <c r="A8870" s="988" t="s">
        <v>5926</v>
      </c>
      <c r="B8870" s="988">
        <v>2.0250115E7</v>
      </c>
      <c r="C8870" s="988" t="s">
        <v>164</v>
      </c>
      <c r="D8870" s="988">
        <v>1.0</v>
      </c>
      <c r="E8870" s="988">
        <v>1.0</v>
      </c>
    </row>
    <row r="8871">
      <c r="A8871" s="988" t="s">
        <v>5926</v>
      </c>
      <c r="B8871" s="988">
        <v>2.0250121E7</v>
      </c>
      <c r="C8871" s="988" t="s">
        <v>5286</v>
      </c>
      <c r="D8871" s="988">
        <v>1.0</v>
      </c>
      <c r="E8871" s="988">
        <v>0.0</v>
      </c>
    </row>
    <row r="8872">
      <c r="A8872" s="988" t="s">
        <v>5926</v>
      </c>
      <c r="B8872" s="988">
        <v>2.0250124E7</v>
      </c>
      <c r="C8872" s="988" t="s">
        <v>5286</v>
      </c>
      <c r="D8872" s="988">
        <v>1.0</v>
      </c>
      <c r="E8872" s="988">
        <v>1.0</v>
      </c>
    </row>
    <row r="8873">
      <c r="A8873" s="988" t="s">
        <v>5926</v>
      </c>
      <c r="B8873" s="988">
        <v>2.0250126E7</v>
      </c>
      <c r="C8873" s="988" t="s">
        <v>164</v>
      </c>
      <c r="D8873" s="988">
        <v>1.0</v>
      </c>
      <c r="E8873" s="988">
        <v>0.0</v>
      </c>
    </row>
    <row r="8874">
      <c r="A8874" s="988" t="s">
        <v>5926</v>
      </c>
      <c r="B8874" s="988">
        <v>2.025013E7</v>
      </c>
      <c r="C8874" s="988" t="s">
        <v>164</v>
      </c>
      <c r="D8874" s="988">
        <v>1.0</v>
      </c>
      <c r="E8874" s="988">
        <v>1.0</v>
      </c>
    </row>
    <row r="8875">
      <c r="A8875" s="988" t="s">
        <v>5927</v>
      </c>
      <c r="B8875" s="988">
        <v>2.0250101E7</v>
      </c>
      <c r="C8875" s="1063" t="s">
        <v>5928</v>
      </c>
      <c r="D8875" s="988">
        <v>1.0</v>
      </c>
      <c r="E8875" s="988">
        <v>0.0</v>
      </c>
    </row>
    <row r="8876">
      <c r="A8876" s="988" t="s">
        <v>5927</v>
      </c>
      <c r="B8876" s="988">
        <v>2.0250102E7</v>
      </c>
      <c r="C8876" s="988" t="s">
        <v>5286</v>
      </c>
      <c r="D8876" s="988">
        <v>1.0</v>
      </c>
      <c r="E8876" s="988">
        <v>0.0</v>
      </c>
    </row>
    <row r="8877">
      <c r="A8877" s="988" t="s">
        <v>5927</v>
      </c>
      <c r="B8877" s="988">
        <v>2.0250105E7</v>
      </c>
      <c r="C8877" s="1063" t="s">
        <v>5137</v>
      </c>
      <c r="D8877" s="988">
        <v>1.0</v>
      </c>
      <c r="E8877" s="988">
        <v>0.0</v>
      </c>
    </row>
    <row r="8878">
      <c r="A8878" s="988" t="s">
        <v>5927</v>
      </c>
      <c r="B8878" s="988">
        <v>2.0250106E7</v>
      </c>
      <c r="C8878" s="988" t="s">
        <v>5286</v>
      </c>
      <c r="D8878" s="988">
        <v>1.0</v>
      </c>
      <c r="E8878" s="988">
        <v>0.0</v>
      </c>
    </row>
    <row r="8879">
      <c r="A8879" s="988" t="s">
        <v>5927</v>
      </c>
      <c r="B8879" s="988">
        <v>2.0250106E7</v>
      </c>
      <c r="C8879" s="988" t="s">
        <v>164</v>
      </c>
      <c r="D8879" s="988">
        <v>1.0</v>
      </c>
      <c r="E8879" s="988">
        <v>0.0</v>
      </c>
    </row>
    <row r="8880">
      <c r="A8880" s="988" t="s">
        <v>5927</v>
      </c>
      <c r="B8880" s="988">
        <v>2.0250112E7</v>
      </c>
      <c r="C8880" s="988" t="s">
        <v>5286</v>
      </c>
      <c r="D8880" s="988">
        <v>1.0</v>
      </c>
      <c r="E8880" s="988">
        <v>0.0</v>
      </c>
    </row>
    <row r="8881">
      <c r="A8881" s="988" t="s">
        <v>5927</v>
      </c>
      <c r="B8881" s="988">
        <v>2.0250114E7</v>
      </c>
      <c r="C8881" s="988" t="s">
        <v>164</v>
      </c>
      <c r="D8881" s="988">
        <v>1.0</v>
      </c>
      <c r="E8881" s="988">
        <v>0.0</v>
      </c>
    </row>
    <row r="8882">
      <c r="A8882" s="988" t="s">
        <v>5927</v>
      </c>
      <c r="B8882" s="988">
        <v>2.0250115E7</v>
      </c>
      <c r="C8882" s="988" t="s">
        <v>164</v>
      </c>
      <c r="D8882" s="988">
        <v>1.0</v>
      </c>
      <c r="E8882" s="988">
        <v>0.0</v>
      </c>
    </row>
    <row r="8883">
      <c r="A8883" s="988" t="s">
        <v>5927</v>
      </c>
      <c r="B8883" s="988">
        <v>2.0250115E7</v>
      </c>
      <c r="C8883" s="1063" t="s">
        <v>5216</v>
      </c>
      <c r="D8883" s="988">
        <v>1.0</v>
      </c>
      <c r="E8883" s="988">
        <v>0.0</v>
      </c>
    </row>
    <row r="8884">
      <c r="A8884" s="988" t="s">
        <v>5927</v>
      </c>
      <c r="B8884" s="988">
        <v>2.025012E7</v>
      </c>
      <c r="C8884" s="988" t="s">
        <v>164</v>
      </c>
      <c r="D8884" s="988">
        <v>1.0</v>
      </c>
      <c r="E8884" s="988">
        <v>0.0</v>
      </c>
    </row>
    <row r="8885">
      <c r="A8885" s="988" t="s">
        <v>5927</v>
      </c>
      <c r="B8885" s="988">
        <v>2.0250123E7</v>
      </c>
      <c r="C8885" s="988" t="s">
        <v>164</v>
      </c>
      <c r="D8885" s="988">
        <v>1.0</v>
      </c>
      <c r="E8885" s="988">
        <v>0.0</v>
      </c>
    </row>
    <row r="8886">
      <c r="A8886" s="988" t="s">
        <v>5927</v>
      </c>
      <c r="B8886" s="988">
        <v>2.0250124E7</v>
      </c>
      <c r="C8886" s="988" t="s">
        <v>164</v>
      </c>
      <c r="D8886" s="988">
        <v>1.0</v>
      </c>
      <c r="E8886" s="988">
        <v>0.0</v>
      </c>
    </row>
    <row r="8887">
      <c r="A8887" s="988" t="s">
        <v>5927</v>
      </c>
      <c r="B8887" s="988">
        <v>2.0250125E7</v>
      </c>
      <c r="C8887" s="988" t="s">
        <v>5286</v>
      </c>
      <c r="D8887" s="988">
        <v>1.0</v>
      </c>
      <c r="E8887" s="988">
        <v>0.0</v>
      </c>
    </row>
    <row r="8888">
      <c r="A8888" s="988" t="s">
        <v>5927</v>
      </c>
      <c r="B8888" s="988">
        <v>2.0250126E7</v>
      </c>
      <c r="C8888" s="988" t="s">
        <v>5286</v>
      </c>
      <c r="D8888" s="988">
        <v>1.0</v>
      </c>
      <c r="E8888" s="988">
        <v>0.0</v>
      </c>
    </row>
    <row r="8889">
      <c r="A8889" s="988" t="s">
        <v>5927</v>
      </c>
      <c r="B8889" s="988">
        <v>2.0250126E7</v>
      </c>
      <c r="C8889" s="988" t="s">
        <v>164</v>
      </c>
      <c r="D8889" s="988">
        <v>1.0</v>
      </c>
      <c r="E8889" s="988">
        <v>0.0</v>
      </c>
    </row>
    <row r="8890">
      <c r="A8890" s="988" t="s">
        <v>5927</v>
      </c>
      <c r="B8890" s="988">
        <v>2.0250127E7</v>
      </c>
      <c r="C8890" s="988" t="s">
        <v>5286</v>
      </c>
      <c r="D8890" s="988">
        <v>1.0</v>
      </c>
      <c r="E8890" s="988">
        <v>0.0</v>
      </c>
    </row>
    <row r="8891">
      <c r="A8891" s="988" t="s">
        <v>5927</v>
      </c>
      <c r="B8891" s="988">
        <v>2.0250127E7</v>
      </c>
      <c r="C8891" s="988" t="s">
        <v>164</v>
      </c>
      <c r="D8891" s="988">
        <v>1.0</v>
      </c>
      <c r="E8891" s="988">
        <v>0.0</v>
      </c>
    </row>
    <row r="8892">
      <c r="A8892" s="988" t="s">
        <v>5927</v>
      </c>
      <c r="B8892" s="988">
        <v>2.0250129E7</v>
      </c>
      <c r="C8892" s="988" t="s">
        <v>5286</v>
      </c>
      <c r="D8892" s="988">
        <v>1.0</v>
      </c>
      <c r="E8892" s="988">
        <v>0.0</v>
      </c>
    </row>
    <row r="8893">
      <c r="A8893" s="988" t="s">
        <v>5927</v>
      </c>
      <c r="B8893" s="988">
        <v>2.0250129E7</v>
      </c>
      <c r="C8893" s="988" t="s">
        <v>5218</v>
      </c>
      <c r="D8893" s="988">
        <v>1.0</v>
      </c>
      <c r="E8893" s="988">
        <v>0.0</v>
      </c>
    </row>
    <row r="8894">
      <c r="A8894" s="988" t="s">
        <v>5927</v>
      </c>
      <c r="B8894" s="988">
        <v>2.025013E7</v>
      </c>
      <c r="C8894" s="988" t="s">
        <v>5286</v>
      </c>
      <c r="D8894" s="988">
        <v>1.0</v>
      </c>
      <c r="E8894" s="988">
        <v>0.0</v>
      </c>
    </row>
    <row r="8895">
      <c r="A8895" s="988" t="s">
        <v>5927</v>
      </c>
      <c r="B8895" s="988">
        <v>2.0250131E7</v>
      </c>
      <c r="C8895" s="1063" t="s">
        <v>5282</v>
      </c>
      <c r="D8895" s="988">
        <v>1.0</v>
      </c>
      <c r="E8895" s="988">
        <v>0.0</v>
      </c>
    </row>
    <row r="8896">
      <c r="A8896" s="988" t="s">
        <v>5927</v>
      </c>
      <c r="B8896" s="988">
        <v>2.0250203E7</v>
      </c>
      <c r="C8896" s="988" t="s">
        <v>5286</v>
      </c>
      <c r="D8896" s="988">
        <v>1.0</v>
      </c>
      <c r="E8896" s="988">
        <v>0.0</v>
      </c>
    </row>
    <row r="8897">
      <c r="A8897" s="988" t="s">
        <v>5929</v>
      </c>
      <c r="B8897" s="988">
        <v>2.0250113E7</v>
      </c>
      <c r="C8897" s="988" t="s">
        <v>164</v>
      </c>
      <c r="D8897" s="988">
        <v>1.0</v>
      </c>
      <c r="E8897" s="988">
        <v>0.0</v>
      </c>
    </row>
    <row r="8898">
      <c r="A8898" s="988" t="s">
        <v>5930</v>
      </c>
      <c r="B8898" s="988">
        <v>2.0250113E7</v>
      </c>
      <c r="C8898" s="988" t="s">
        <v>5286</v>
      </c>
      <c r="D8898" s="988">
        <v>1.0</v>
      </c>
      <c r="E8898" s="988">
        <v>0.0</v>
      </c>
    </row>
    <row r="8899">
      <c r="A8899" s="988" t="s">
        <v>5931</v>
      </c>
      <c r="B8899" s="988">
        <v>2.0250109E7</v>
      </c>
      <c r="C8899" s="988" t="s">
        <v>5286</v>
      </c>
      <c r="D8899" s="988">
        <v>1.0</v>
      </c>
      <c r="E8899" s="988">
        <v>0.0</v>
      </c>
    </row>
    <row r="8900">
      <c r="A8900" s="988" t="s">
        <v>5931</v>
      </c>
      <c r="B8900" s="988">
        <v>2.0250111E7</v>
      </c>
      <c r="C8900" s="988" t="s">
        <v>164</v>
      </c>
      <c r="D8900" s="988">
        <v>1.0</v>
      </c>
      <c r="E8900" s="988">
        <v>1.0</v>
      </c>
    </row>
    <row r="8901">
      <c r="A8901" s="988" t="s">
        <v>5931</v>
      </c>
      <c r="B8901" s="988">
        <v>2.0250114E7</v>
      </c>
      <c r="C8901" s="988" t="s">
        <v>5286</v>
      </c>
      <c r="D8901" s="988">
        <v>1.0</v>
      </c>
      <c r="E8901" s="988">
        <v>1.0</v>
      </c>
    </row>
    <row r="8902">
      <c r="A8902" s="988" t="s">
        <v>5931</v>
      </c>
      <c r="B8902" s="988">
        <v>2.0250117E7</v>
      </c>
      <c r="C8902" s="988" t="s">
        <v>5286</v>
      </c>
      <c r="D8902" s="988">
        <v>1.0</v>
      </c>
      <c r="E8902" s="988">
        <v>1.0</v>
      </c>
    </row>
    <row r="8903">
      <c r="A8903" s="988" t="s">
        <v>5931</v>
      </c>
      <c r="B8903" s="988">
        <v>2.0250118E7</v>
      </c>
      <c r="C8903" s="988" t="s">
        <v>164</v>
      </c>
      <c r="D8903" s="988">
        <v>1.0</v>
      </c>
      <c r="E8903" s="988">
        <v>0.0</v>
      </c>
    </row>
    <row r="8904">
      <c r="A8904" s="988" t="s">
        <v>5931</v>
      </c>
      <c r="B8904" s="988">
        <v>2.0250121E7</v>
      </c>
      <c r="C8904" s="988" t="s">
        <v>164</v>
      </c>
      <c r="D8904" s="988">
        <v>1.0</v>
      </c>
      <c r="E8904" s="988">
        <v>0.0</v>
      </c>
    </row>
    <row r="8905">
      <c r="A8905" s="988" t="s">
        <v>5931</v>
      </c>
      <c r="B8905" s="988">
        <v>2.0250122E7</v>
      </c>
      <c r="C8905" s="988" t="s">
        <v>164</v>
      </c>
      <c r="D8905" s="988">
        <v>1.0</v>
      </c>
      <c r="E8905" s="988">
        <v>0.0</v>
      </c>
    </row>
    <row r="8906">
      <c r="A8906" s="988" t="s">
        <v>5931</v>
      </c>
      <c r="B8906" s="988">
        <v>2.0250122E7</v>
      </c>
      <c r="C8906" s="988" t="s">
        <v>5206</v>
      </c>
      <c r="D8906" s="988">
        <v>1.0</v>
      </c>
      <c r="E8906" s="988">
        <v>0.0</v>
      </c>
    </row>
    <row r="8907">
      <c r="A8907" s="988" t="s">
        <v>5931</v>
      </c>
      <c r="B8907" s="988">
        <v>2.0250129E7</v>
      </c>
      <c r="C8907" s="988" t="s">
        <v>164</v>
      </c>
      <c r="D8907" s="988">
        <v>1.0</v>
      </c>
      <c r="E8907" s="988">
        <v>1.0</v>
      </c>
    </row>
    <row r="8908">
      <c r="A8908" s="988" t="s">
        <v>5932</v>
      </c>
      <c r="B8908" s="988">
        <v>2.0250122E7</v>
      </c>
      <c r="C8908" s="988" t="s">
        <v>5206</v>
      </c>
      <c r="D8908" s="988">
        <v>1.0</v>
      </c>
      <c r="E8908" s="988">
        <v>0.0</v>
      </c>
    </row>
    <row r="8909">
      <c r="A8909" s="988" t="s">
        <v>5933</v>
      </c>
      <c r="B8909" s="988">
        <v>2.0250108E7</v>
      </c>
      <c r="C8909" s="988" t="s">
        <v>5286</v>
      </c>
      <c r="D8909" s="988">
        <v>1.0</v>
      </c>
      <c r="E8909" s="988">
        <v>0.0</v>
      </c>
    </row>
    <row r="8910">
      <c r="A8910" s="988" t="s">
        <v>5934</v>
      </c>
      <c r="B8910" s="988">
        <v>2.0250121E7</v>
      </c>
      <c r="C8910" s="988" t="s">
        <v>5286</v>
      </c>
      <c r="D8910" s="988">
        <v>1.0</v>
      </c>
      <c r="E8910" s="988">
        <v>1.0</v>
      </c>
    </row>
    <row r="8911">
      <c r="A8911" s="988" t="s">
        <v>5935</v>
      </c>
      <c r="B8911" s="988">
        <v>2.0250105E7</v>
      </c>
      <c r="C8911" s="988" t="s">
        <v>5286</v>
      </c>
      <c r="D8911" s="988">
        <v>1.0</v>
      </c>
      <c r="E8911" s="988">
        <v>1.0</v>
      </c>
    </row>
    <row r="8912">
      <c r="A8912" s="988" t="s">
        <v>5935</v>
      </c>
      <c r="B8912" s="988">
        <v>2.0250128E7</v>
      </c>
      <c r="C8912" s="988" t="s">
        <v>164</v>
      </c>
      <c r="D8912" s="988">
        <v>1.0</v>
      </c>
      <c r="E8912" s="988">
        <v>1.0</v>
      </c>
    </row>
    <row r="8913">
      <c r="A8913" s="988" t="s">
        <v>5936</v>
      </c>
      <c r="B8913" s="988">
        <v>2.0250114E7</v>
      </c>
      <c r="C8913" s="988" t="s">
        <v>5286</v>
      </c>
      <c r="D8913" s="988">
        <v>1.0</v>
      </c>
      <c r="E8913" s="988">
        <v>0.0</v>
      </c>
    </row>
    <row r="8914">
      <c r="A8914" s="988" t="s">
        <v>5937</v>
      </c>
      <c r="B8914" s="988">
        <v>2.0250129E7</v>
      </c>
      <c r="C8914" s="988" t="s">
        <v>5286</v>
      </c>
      <c r="D8914" s="988">
        <v>1.0</v>
      </c>
      <c r="E8914" s="988">
        <v>1.0</v>
      </c>
    </row>
    <row r="8915">
      <c r="A8915" s="988" t="s">
        <v>5938</v>
      </c>
      <c r="B8915" s="988">
        <v>2.0250119E7</v>
      </c>
      <c r="C8915" s="988" t="s">
        <v>164</v>
      </c>
      <c r="D8915" s="988">
        <v>1.0</v>
      </c>
      <c r="E8915" s="988">
        <v>0.0</v>
      </c>
    </row>
    <row r="8916">
      <c r="A8916" s="988" t="s">
        <v>5938</v>
      </c>
      <c r="B8916" s="988">
        <v>2.025012E7</v>
      </c>
      <c r="C8916" s="988" t="s">
        <v>5194</v>
      </c>
      <c r="D8916" s="988">
        <v>1.0</v>
      </c>
      <c r="E8916" s="988">
        <v>1.0</v>
      </c>
    </row>
    <row r="8917">
      <c r="A8917" s="988" t="s">
        <v>5938</v>
      </c>
      <c r="B8917" s="988">
        <v>2.0250127E7</v>
      </c>
      <c r="C8917" s="988" t="s">
        <v>5286</v>
      </c>
      <c r="D8917" s="988">
        <v>1.0</v>
      </c>
      <c r="E8917" s="988">
        <v>1.0</v>
      </c>
    </row>
    <row r="8918">
      <c r="A8918" s="988" t="s">
        <v>5938</v>
      </c>
      <c r="B8918" s="988">
        <v>2.0250131E7</v>
      </c>
      <c r="C8918" s="988" t="s">
        <v>164</v>
      </c>
      <c r="D8918" s="988">
        <v>1.0</v>
      </c>
      <c r="E8918" s="988">
        <v>0.0</v>
      </c>
    </row>
    <row r="8919">
      <c r="A8919" s="988" t="s">
        <v>5939</v>
      </c>
      <c r="B8919" s="988">
        <v>2.0250113E7</v>
      </c>
      <c r="C8919" s="988" t="s">
        <v>5286</v>
      </c>
      <c r="D8919" s="988">
        <v>1.0</v>
      </c>
      <c r="E8919" s="988">
        <v>0.0</v>
      </c>
    </row>
    <row r="8920">
      <c r="A8920" s="988" t="s">
        <v>5940</v>
      </c>
      <c r="B8920" s="988">
        <v>2.0250124E7</v>
      </c>
      <c r="C8920" s="988" t="s">
        <v>164</v>
      </c>
      <c r="D8920" s="988">
        <v>1.0</v>
      </c>
      <c r="E8920" s="988">
        <v>0.0</v>
      </c>
    </row>
    <row r="8921">
      <c r="A8921" s="988" t="s">
        <v>5941</v>
      </c>
      <c r="B8921" s="988">
        <v>2.0250122E7</v>
      </c>
      <c r="C8921" s="988" t="s">
        <v>5218</v>
      </c>
      <c r="D8921" s="988">
        <v>1.0</v>
      </c>
      <c r="E8921" s="988">
        <v>0.0</v>
      </c>
    </row>
    <row r="8922">
      <c r="A8922" s="988" t="s">
        <v>5942</v>
      </c>
      <c r="B8922" s="988">
        <v>2.0250101E7</v>
      </c>
      <c r="C8922" s="988" t="s">
        <v>5286</v>
      </c>
      <c r="D8922" s="988">
        <v>1.0</v>
      </c>
      <c r="E8922" s="988">
        <v>0.0</v>
      </c>
    </row>
    <row r="8923">
      <c r="A8923" s="988" t="s">
        <v>5943</v>
      </c>
      <c r="B8923" s="988">
        <v>2.0250101E7</v>
      </c>
      <c r="C8923" s="988" t="s">
        <v>164</v>
      </c>
      <c r="D8923" s="988">
        <v>1.0</v>
      </c>
      <c r="E8923" s="988">
        <v>1.0</v>
      </c>
    </row>
    <row r="8924">
      <c r="A8924" s="988" t="s">
        <v>5944</v>
      </c>
      <c r="B8924" s="988">
        <v>2.025012E7</v>
      </c>
      <c r="C8924" s="988" t="s">
        <v>5194</v>
      </c>
      <c r="D8924" s="988">
        <v>1.0</v>
      </c>
      <c r="E8924" s="988">
        <v>1.0</v>
      </c>
    </row>
    <row r="8925">
      <c r="A8925" s="988" t="s">
        <v>5945</v>
      </c>
      <c r="B8925" s="988">
        <v>2.0250102E7</v>
      </c>
      <c r="C8925" s="988" t="s">
        <v>5286</v>
      </c>
      <c r="D8925" s="988">
        <v>1.0</v>
      </c>
      <c r="E8925" s="988">
        <v>1.0</v>
      </c>
    </row>
    <row r="8926">
      <c r="A8926" s="988" t="s">
        <v>5946</v>
      </c>
      <c r="B8926" s="988">
        <v>2.0250116E7</v>
      </c>
      <c r="C8926" s="988" t="s">
        <v>5286</v>
      </c>
      <c r="D8926" s="988">
        <v>1.0</v>
      </c>
      <c r="E8926" s="988">
        <v>0.0</v>
      </c>
    </row>
    <row r="8927">
      <c r="A8927" s="988" t="s">
        <v>5946</v>
      </c>
      <c r="B8927" s="988">
        <v>2.0250118E7</v>
      </c>
      <c r="C8927" s="988" t="s">
        <v>164</v>
      </c>
      <c r="D8927" s="988">
        <v>1.0</v>
      </c>
      <c r="E8927" s="988">
        <v>0.0</v>
      </c>
    </row>
    <row r="8928">
      <c r="A8928" s="988" t="s">
        <v>5947</v>
      </c>
      <c r="B8928" s="988">
        <v>2.0250115E7</v>
      </c>
      <c r="C8928" s="988" t="s">
        <v>5286</v>
      </c>
      <c r="D8928" s="988">
        <v>1.0</v>
      </c>
      <c r="E8928" s="988">
        <v>1.0</v>
      </c>
    </row>
    <row r="8929">
      <c r="A8929" s="988" t="s">
        <v>5948</v>
      </c>
      <c r="B8929" s="988">
        <v>2.0250125E7</v>
      </c>
      <c r="C8929" s="1063" t="s">
        <v>5227</v>
      </c>
      <c r="D8929" s="988">
        <v>1.0</v>
      </c>
      <c r="E8929" s="988">
        <v>0.0</v>
      </c>
    </row>
    <row r="8930">
      <c r="A8930" s="988" t="s">
        <v>5949</v>
      </c>
      <c r="B8930" s="988">
        <v>2.0250113E7</v>
      </c>
      <c r="C8930" s="988" t="s">
        <v>5286</v>
      </c>
      <c r="D8930" s="988">
        <v>1.0</v>
      </c>
      <c r="E8930" s="988">
        <v>0.0</v>
      </c>
    </row>
    <row r="8931">
      <c r="A8931" s="988" t="s">
        <v>5950</v>
      </c>
      <c r="B8931" s="988">
        <v>2.0250122E7</v>
      </c>
      <c r="C8931" s="988" t="s">
        <v>5286</v>
      </c>
      <c r="D8931" s="988">
        <v>1.0</v>
      </c>
      <c r="E8931" s="988">
        <v>0.0</v>
      </c>
    </row>
    <row r="8932">
      <c r="A8932" s="988" t="s">
        <v>5951</v>
      </c>
      <c r="B8932" s="988">
        <v>2.0250113E7</v>
      </c>
      <c r="C8932" s="988" t="s">
        <v>164</v>
      </c>
      <c r="D8932" s="988">
        <v>1.0</v>
      </c>
      <c r="E8932" s="988">
        <v>0.0</v>
      </c>
    </row>
    <row r="8933">
      <c r="A8933" s="988" t="s">
        <v>5952</v>
      </c>
      <c r="B8933" s="988">
        <v>2.0250115E7</v>
      </c>
      <c r="C8933" s="988" t="s">
        <v>164</v>
      </c>
      <c r="D8933" s="988">
        <v>1.0</v>
      </c>
      <c r="E8933" s="988">
        <v>1.0</v>
      </c>
    </row>
    <row r="8934">
      <c r="A8934" s="988" t="s">
        <v>5952</v>
      </c>
      <c r="B8934" s="988">
        <v>2.0250124E7</v>
      </c>
      <c r="C8934" s="988" t="s">
        <v>5286</v>
      </c>
      <c r="D8934" s="988">
        <v>1.0</v>
      </c>
      <c r="E8934" s="988">
        <v>0.0</v>
      </c>
    </row>
    <row r="8935">
      <c r="A8935" s="988" t="s">
        <v>5953</v>
      </c>
      <c r="B8935" s="988">
        <v>2.0250117E7</v>
      </c>
      <c r="C8935" s="988" t="s">
        <v>164</v>
      </c>
      <c r="D8935" s="988">
        <v>1.0</v>
      </c>
      <c r="E8935" s="988">
        <v>0.0</v>
      </c>
    </row>
    <row r="8936">
      <c r="A8936" s="988" t="s">
        <v>5954</v>
      </c>
      <c r="B8936" s="988">
        <v>2.0250129E7</v>
      </c>
      <c r="C8936" s="988" t="s">
        <v>5218</v>
      </c>
      <c r="D8936" s="988">
        <v>1.0</v>
      </c>
      <c r="E8936" s="988">
        <v>0.0</v>
      </c>
    </row>
    <row r="8937">
      <c r="A8937" s="988" t="s">
        <v>5955</v>
      </c>
      <c r="B8937" s="988">
        <v>2.0250108E7</v>
      </c>
      <c r="C8937" s="988" t="s">
        <v>5286</v>
      </c>
      <c r="D8937" s="988">
        <v>1.0</v>
      </c>
      <c r="E8937" s="988">
        <v>0.0</v>
      </c>
    </row>
    <row r="8938">
      <c r="A8938" s="988" t="s">
        <v>5956</v>
      </c>
      <c r="B8938" s="988">
        <v>2.0250107E7</v>
      </c>
      <c r="C8938" s="988" t="s">
        <v>5286</v>
      </c>
      <c r="D8938" s="988">
        <v>1.0</v>
      </c>
      <c r="E8938" s="988">
        <v>0.0</v>
      </c>
    </row>
    <row r="8939">
      <c r="A8939" s="988" t="s">
        <v>5956</v>
      </c>
      <c r="B8939" s="988">
        <v>2.0250116E7</v>
      </c>
      <c r="C8939" s="988" t="s">
        <v>5286</v>
      </c>
      <c r="D8939" s="988">
        <v>1.0</v>
      </c>
      <c r="E8939" s="988">
        <v>1.0</v>
      </c>
    </row>
    <row r="8940">
      <c r="A8940" s="988" t="s">
        <v>5956</v>
      </c>
      <c r="B8940" s="988">
        <v>2.0250119E7</v>
      </c>
      <c r="C8940" s="988" t="s">
        <v>5286</v>
      </c>
      <c r="D8940" s="988">
        <v>1.0</v>
      </c>
      <c r="E8940" s="988">
        <v>1.0</v>
      </c>
    </row>
    <row r="8941">
      <c r="A8941" s="988" t="s">
        <v>5956</v>
      </c>
      <c r="B8941" s="988">
        <v>2.0250124E7</v>
      </c>
      <c r="C8941" s="988" t="s">
        <v>5286</v>
      </c>
      <c r="D8941" s="988">
        <v>1.0</v>
      </c>
      <c r="E8941" s="988">
        <v>0.0</v>
      </c>
    </row>
    <row r="8942">
      <c r="A8942" s="988" t="s">
        <v>5957</v>
      </c>
      <c r="B8942" s="988">
        <v>2.0250115E7</v>
      </c>
      <c r="C8942" s="988" t="s">
        <v>164</v>
      </c>
      <c r="D8942" s="988">
        <v>1.0</v>
      </c>
      <c r="E8942" s="988">
        <v>1.0</v>
      </c>
    </row>
    <row r="8943">
      <c r="A8943" s="988" t="s">
        <v>5958</v>
      </c>
      <c r="B8943" s="988">
        <v>2.0250125E7</v>
      </c>
      <c r="C8943" s="1063" t="s">
        <v>5224</v>
      </c>
      <c r="D8943" s="988">
        <v>1.0</v>
      </c>
      <c r="E8943" s="988">
        <v>0.0</v>
      </c>
    </row>
    <row r="8944">
      <c r="A8944" s="988" t="s">
        <v>5959</v>
      </c>
      <c r="B8944" s="988">
        <v>2.025011E7</v>
      </c>
      <c r="C8944" s="1063" t="s">
        <v>5227</v>
      </c>
      <c r="D8944" s="988">
        <v>1.0</v>
      </c>
      <c r="E8944" s="988">
        <v>0.0</v>
      </c>
    </row>
    <row r="8945">
      <c r="A8945" s="988" t="s">
        <v>5960</v>
      </c>
      <c r="B8945" s="988">
        <v>2.0250128E7</v>
      </c>
      <c r="C8945" s="988" t="s">
        <v>5286</v>
      </c>
      <c r="D8945" s="988">
        <v>1.0</v>
      </c>
      <c r="E8945" s="988">
        <v>1.0</v>
      </c>
    </row>
    <row r="8946">
      <c r="A8946" s="988" t="s">
        <v>5961</v>
      </c>
      <c r="B8946" s="988">
        <v>2.0250123E7</v>
      </c>
      <c r="C8946" s="988" t="s">
        <v>5286</v>
      </c>
      <c r="D8946" s="988">
        <v>1.0</v>
      </c>
      <c r="E8946" s="988">
        <v>0.0</v>
      </c>
    </row>
    <row r="8947">
      <c r="A8947" s="988" t="s">
        <v>5962</v>
      </c>
      <c r="B8947" s="988">
        <v>2.0250107E7</v>
      </c>
      <c r="C8947" s="988" t="s">
        <v>5286</v>
      </c>
      <c r="D8947" s="988">
        <v>1.0</v>
      </c>
      <c r="E8947" s="988">
        <v>0.0</v>
      </c>
    </row>
    <row r="8948">
      <c r="A8948" s="988" t="s">
        <v>5963</v>
      </c>
      <c r="B8948" s="988">
        <v>2.0250111E7</v>
      </c>
      <c r="C8948" s="988" t="s">
        <v>5286</v>
      </c>
      <c r="D8948" s="988">
        <v>1.0</v>
      </c>
      <c r="E8948" s="988">
        <v>0.0</v>
      </c>
    </row>
    <row r="8949">
      <c r="A8949" s="988" t="s">
        <v>5964</v>
      </c>
      <c r="B8949" s="988">
        <v>2.0250114E7</v>
      </c>
      <c r="C8949" s="988" t="s">
        <v>164</v>
      </c>
      <c r="D8949" s="988">
        <v>1.0</v>
      </c>
      <c r="E8949" s="988">
        <v>0.0</v>
      </c>
    </row>
    <row r="8950">
      <c r="A8950" s="988" t="s">
        <v>5965</v>
      </c>
      <c r="B8950" s="988">
        <v>2.0250101E7</v>
      </c>
      <c r="C8950" s="988" t="s">
        <v>5286</v>
      </c>
      <c r="D8950" s="988">
        <v>1.0</v>
      </c>
      <c r="E8950" s="988">
        <v>0.0</v>
      </c>
    </row>
    <row r="8951">
      <c r="A8951" s="988" t="s">
        <v>5966</v>
      </c>
      <c r="B8951" s="988">
        <v>2.0250101E7</v>
      </c>
      <c r="C8951" s="988" t="s">
        <v>164</v>
      </c>
      <c r="D8951" s="988">
        <v>1.0</v>
      </c>
      <c r="E8951" s="988">
        <v>1.0</v>
      </c>
    </row>
    <row r="8952">
      <c r="A8952" s="988" t="s">
        <v>5966</v>
      </c>
      <c r="B8952" s="988">
        <v>2.0250128E7</v>
      </c>
      <c r="C8952" s="988" t="s">
        <v>5286</v>
      </c>
      <c r="D8952" s="988">
        <v>1.0</v>
      </c>
      <c r="E8952" s="988">
        <v>1.0</v>
      </c>
    </row>
    <row r="8953">
      <c r="A8953" s="988" t="s">
        <v>5967</v>
      </c>
      <c r="B8953" s="988">
        <v>2.0250112E7</v>
      </c>
      <c r="C8953" s="988" t="s">
        <v>164</v>
      </c>
      <c r="D8953" s="988">
        <v>1.0</v>
      </c>
      <c r="E8953" s="988">
        <v>0.0</v>
      </c>
    </row>
    <row r="8954">
      <c r="A8954" s="988" t="s">
        <v>5968</v>
      </c>
      <c r="B8954" s="988">
        <v>2.0250101E7</v>
      </c>
      <c r="C8954" s="988" t="s">
        <v>5286</v>
      </c>
      <c r="D8954" s="988">
        <v>1.0</v>
      </c>
      <c r="E8954" s="988">
        <v>0.0</v>
      </c>
    </row>
    <row r="8955">
      <c r="A8955" s="988" t="s">
        <v>5969</v>
      </c>
      <c r="B8955" s="988">
        <v>2.0250102E7</v>
      </c>
      <c r="C8955" s="988" t="s">
        <v>5286</v>
      </c>
      <c r="D8955" s="988">
        <v>1.0</v>
      </c>
      <c r="E8955" s="988">
        <v>0.0</v>
      </c>
    </row>
    <row r="8956">
      <c r="A8956" s="988" t="s">
        <v>5970</v>
      </c>
      <c r="B8956" s="988">
        <v>2.0250117E7</v>
      </c>
      <c r="C8956" s="988" t="s">
        <v>164</v>
      </c>
      <c r="D8956" s="988">
        <v>1.0</v>
      </c>
      <c r="E8956" s="988">
        <v>0.0</v>
      </c>
    </row>
    <row r="8957">
      <c r="A8957" s="988" t="s">
        <v>5971</v>
      </c>
      <c r="B8957" s="988">
        <v>2.0250119E7</v>
      </c>
      <c r="C8957" s="988" t="s">
        <v>5286</v>
      </c>
      <c r="D8957" s="988">
        <v>1.0</v>
      </c>
      <c r="E8957" s="988">
        <v>0.0</v>
      </c>
    </row>
    <row r="8958">
      <c r="A8958" s="988" t="s">
        <v>5972</v>
      </c>
      <c r="B8958" s="988">
        <v>2.0250107E7</v>
      </c>
      <c r="C8958" s="988" t="s">
        <v>5286</v>
      </c>
      <c r="D8958" s="988">
        <v>1.0</v>
      </c>
      <c r="E8958" s="988">
        <v>1.0</v>
      </c>
    </row>
    <row r="8959">
      <c r="A8959" s="988" t="s">
        <v>5972</v>
      </c>
      <c r="B8959" s="988">
        <v>2.0250114E7</v>
      </c>
      <c r="C8959" s="988" t="s">
        <v>5286</v>
      </c>
      <c r="D8959" s="988">
        <v>1.0</v>
      </c>
      <c r="E8959" s="988">
        <v>1.0</v>
      </c>
    </row>
    <row r="8960">
      <c r="A8960" s="988" t="s">
        <v>5972</v>
      </c>
      <c r="B8960" s="988">
        <v>2.0250115E7</v>
      </c>
      <c r="C8960" s="988" t="s">
        <v>5286</v>
      </c>
      <c r="D8960" s="988">
        <v>1.0</v>
      </c>
      <c r="E8960" s="988">
        <v>1.0</v>
      </c>
    </row>
    <row r="8961">
      <c r="A8961" s="988" t="s">
        <v>5972</v>
      </c>
      <c r="B8961" s="988">
        <v>2.0250117E7</v>
      </c>
      <c r="C8961" s="988" t="s">
        <v>164</v>
      </c>
      <c r="D8961" s="988">
        <v>1.0</v>
      </c>
      <c r="E8961" s="988">
        <v>1.0</v>
      </c>
    </row>
    <row r="8962">
      <c r="A8962" s="988" t="s">
        <v>5972</v>
      </c>
      <c r="B8962" s="988">
        <v>2.0250119E7</v>
      </c>
      <c r="C8962" s="988" t="s">
        <v>5286</v>
      </c>
      <c r="D8962" s="988">
        <v>1.0</v>
      </c>
      <c r="E8962" s="988">
        <v>1.0</v>
      </c>
    </row>
    <row r="8963">
      <c r="A8963" s="988" t="s">
        <v>5972</v>
      </c>
      <c r="B8963" s="988">
        <v>2.025012E7</v>
      </c>
      <c r="C8963" s="988" t="s">
        <v>5286</v>
      </c>
      <c r="D8963" s="988">
        <v>1.0</v>
      </c>
      <c r="E8963" s="988">
        <v>0.0</v>
      </c>
    </row>
    <row r="8964">
      <c r="A8964" s="988" t="s">
        <v>5972</v>
      </c>
      <c r="B8964" s="988">
        <v>2.0250123E7</v>
      </c>
      <c r="C8964" s="988" t="s">
        <v>5286</v>
      </c>
      <c r="D8964" s="988">
        <v>1.0</v>
      </c>
      <c r="E8964" s="988">
        <v>0.0</v>
      </c>
    </row>
    <row r="8965">
      <c r="A8965" s="988" t="s">
        <v>5972</v>
      </c>
      <c r="B8965" s="988">
        <v>2.0250125E7</v>
      </c>
      <c r="C8965" s="988" t="s">
        <v>5286</v>
      </c>
      <c r="D8965" s="988">
        <v>1.0</v>
      </c>
      <c r="E8965" s="988">
        <v>0.0</v>
      </c>
    </row>
    <row r="8966">
      <c r="A8966" s="988" t="s">
        <v>5972</v>
      </c>
      <c r="B8966" s="988">
        <v>2.0250129E7</v>
      </c>
      <c r="C8966" s="988" t="s">
        <v>5286</v>
      </c>
      <c r="D8966" s="988">
        <v>1.0</v>
      </c>
      <c r="E8966" s="988">
        <v>0.0</v>
      </c>
    </row>
    <row r="8967">
      <c r="A8967" s="988" t="s">
        <v>5973</v>
      </c>
      <c r="B8967" s="988">
        <v>2.0250101E7</v>
      </c>
      <c r="C8967" s="988" t="s">
        <v>164</v>
      </c>
      <c r="D8967" s="988">
        <v>1.0</v>
      </c>
      <c r="E8967" s="988">
        <v>0.0</v>
      </c>
    </row>
    <row r="8968">
      <c r="A8968" s="988" t="s">
        <v>5973</v>
      </c>
      <c r="B8968" s="988">
        <v>2.0250117E7</v>
      </c>
      <c r="C8968" s="988" t="s">
        <v>164</v>
      </c>
      <c r="D8968" s="988">
        <v>1.0</v>
      </c>
      <c r="E8968" s="988">
        <v>1.0</v>
      </c>
    </row>
    <row r="8969">
      <c r="A8969" s="988" t="s">
        <v>5973</v>
      </c>
      <c r="B8969" s="988">
        <v>2.0250121E7</v>
      </c>
      <c r="C8969" s="988" t="s">
        <v>5286</v>
      </c>
      <c r="D8969" s="988">
        <v>1.0</v>
      </c>
      <c r="E8969" s="988">
        <v>0.0</v>
      </c>
    </row>
    <row r="8970">
      <c r="A8970" s="988" t="s">
        <v>5974</v>
      </c>
      <c r="B8970" s="988">
        <v>2.0250115E7</v>
      </c>
      <c r="C8970" s="988" t="s">
        <v>164</v>
      </c>
      <c r="D8970" s="988">
        <v>1.0</v>
      </c>
      <c r="E8970" s="988">
        <v>1.0</v>
      </c>
    </row>
    <row r="8971">
      <c r="A8971" s="988" t="s">
        <v>5974</v>
      </c>
      <c r="B8971" s="988">
        <v>2.0250116E7</v>
      </c>
      <c r="C8971" s="988" t="s">
        <v>5286</v>
      </c>
      <c r="D8971" s="988">
        <v>1.0</v>
      </c>
      <c r="E8971" s="988">
        <v>1.0</v>
      </c>
    </row>
    <row r="8972">
      <c r="A8972" s="988" t="s">
        <v>5974</v>
      </c>
      <c r="B8972" s="988">
        <v>2.0250119E7</v>
      </c>
      <c r="C8972" s="988" t="s">
        <v>5286</v>
      </c>
      <c r="D8972" s="988">
        <v>1.0</v>
      </c>
      <c r="E8972" s="988">
        <v>1.0</v>
      </c>
    </row>
    <row r="8973">
      <c r="A8973" s="988" t="s">
        <v>5974</v>
      </c>
      <c r="B8973" s="988">
        <v>2.0250121E7</v>
      </c>
      <c r="C8973" s="988" t="s">
        <v>5286</v>
      </c>
      <c r="D8973" s="988">
        <v>1.0</v>
      </c>
      <c r="E8973" s="988">
        <v>1.0</v>
      </c>
    </row>
    <row r="8974">
      <c r="A8974" s="988" t="s">
        <v>5974</v>
      </c>
      <c r="B8974" s="988">
        <v>2.0250122E7</v>
      </c>
      <c r="C8974" s="988" t="s">
        <v>5286</v>
      </c>
      <c r="D8974" s="988">
        <v>1.0</v>
      </c>
      <c r="E8974" s="988">
        <v>0.0</v>
      </c>
    </row>
    <row r="8975">
      <c r="A8975" s="988" t="s">
        <v>5974</v>
      </c>
      <c r="B8975" s="988">
        <v>2.0250124E7</v>
      </c>
      <c r="C8975" s="988" t="s">
        <v>5286</v>
      </c>
      <c r="D8975" s="988">
        <v>1.0</v>
      </c>
      <c r="E8975" s="988">
        <v>0.0</v>
      </c>
    </row>
    <row r="8976">
      <c r="A8976" s="988" t="s">
        <v>5975</v>
      </c>
      <c r="B8976" s="988">
        <v>2.0250103E7</v>
      </c>
      <c r="C8976" s="988" t="s">
        <v>164</v>
      </c>
      <c r="D8976" s="988">
        <v>1.0</v>
      </c>
      <c r="E8976" s="988">
        <v>0.0</v>
      </c>
    </row>
    <row r="8977">
      <c r="A8977" s="988" t="s">
        <v>5975</v>
      </c>
      <c r="B8977" s="988">
        <v>2.0250126E7</v>
      </c>
      <c r="C8977" s="988" t="s">
        <v>164</v>
      </c>
      <c r="D8977" s="988">
        <v>1.0</v>
      </c>
      <c r="E8977" s="988">
        <v>0.0</v>
      </c>
    </row>
    <row r="8978">
      <c r="A8978" s="988" t="s">
        <v>5976</v>
      </c>
      <c r="B8978" s="988">
        <v>2.0250121E7</v>
      </c>
      <c r="C8978" s="988" t="s">
        <v>5286</v>
      </c>
      <c r="D8978" s="988">
        <v>1.0</v>
      </c>
      <c r="E8978" s="988">
        <v>0.0</v>
      </c>
    </row>
    <row r="8979">
      <c r="A8979" s="988" t="s">
        <v>5977</v>
      </c>
      <c r="B8979" s="988">
        <v>2.0250101E7</v>
      </c>
      <c r="C8979" s="988" t="s">
        <v>5286</v>
      </c>
      <c r="D8979" s="988">
        <v>1.0</v>
      </c>
      <c r="E8979" s="988">
        <v>0.0</v>
      </c>
    </row>
    <row r="8980">
      <c r="A8980" s="988" t="s">
        <v>5977</v>
      </c>
      <c r="B8980" s="988">
        <v>2.0250102E7</v>
      </c>
      <c r="C8980" s="1063" t="s">
        <v>5171</v>
      </c>
      <c r="D8980" s="988">
        <v>1.0</v>
      </c>
      <c r="E8980" s="988">
        <v>0.0</v>
      </c>
    </row>
    <row r="8981">
      <c r="A8981" s="988" t="s">
        <v>5977</v>
      </c>
      <c r="B8981" s="988">
        <v>2.0250105E7</v>
      </c>
      <c r="C8981" s="1063" t="s">
        <v>5137</v>
      </c>
      <c r="D8981" s="988">
        <v>1.0</v>
      </c>
      <c r="E8981" s="988">
        <v>0.0</v>
      </c>
    </row>
    <row r="8982">
      <c r="A8982" s="988" t="s">
        <v>5977</v>
      </c>
      <c r="B8982" s="988">
        <v>2.0250109E7</v>
      </c>
      <c r="C8982" s="988" t="s">
        <v>5286</v>
      </c>
      <c r="D8982" s="988">
        <v>1.0</v>
      </c>
      <c r="E8982" s="988">
        <v>2.0</v>
      </c>
    </row>
    <row r="8983">
      <c r="A8983" s="988" t="s">
        <v>5977</v>
      </c>
      <c r="B8983" s="988">
        <v>2.0250109E7</v>
      </c>
      <c r="C8983" s="988" t="s">
        <v>164</v>
      </c>
      <c r="D8983" s="988">
        <v>1.0</v>
      </c>
      <c r="E8983" s="988">
        <v>0.0</v>
      </c>
    </row>
    <row r="8984">
      <c r="A8984" s="988" t="s">
        <v>5977</v>
      </c>
      <c r="B8984" s="988">
        <v>2.025011E7</v>
      </c>
      <c r="C8984" s="988" t="s">
        <v>164</v>
      </c>
      <c r="D8984" s="988">
        <v>1.0</v>
      </c>
      <c r="E8984" s="988">
        <v>0.0</v>
      </c>
    </row>
    <row r="8985">
      <c r="A8985" s="988" t="s">
        <v>5977</v>
      </c>
      <c r="B8985" s="988">
        <v>2.025011E7</v>
      </c>
      <c r="C8985" s="1063" t="s">
        <v>5216</v>
      </c>
      <c r="D8985" s="988">
        <v>1.0</v>
      </c>
      <c r="E8985" s="988">
        <v>1.0</v>
      </c>
    </row>
    <row r="8986">
      <c r="A8986" s="988" t="s">
        <v>5977</v>
      </c>
      <c r="B8986" s="988">
        <v>2.0250112E7</v>
      </c>
      <c r="C8986" s="988" t="s">
        <v>5286</v>
      </c>
      <c r="D8986" s="988">
        <v>1.0</v>
      </c>
      <c r="E8986" s="988">
        <v>0.0</v>
      </c>
    </row>
    <row r="8987">
      <c r="A8987" s="988" t="s">
        <v>5977</v>
      </c>
      <c r="B8987" s="988">
        <v>2.0250112E7</v>
      </c>
      <c r="C8987" s="988" t="s">
        <v>164</v>
      </c>
      <c r="D8987" s="988">
        <v>1.0</v>
      </c>
      <c r="E8987" s="988">
        <v>0.0</v>
      </c>
    </row>
    <row r="8988">
      <c r="A8988" s="988" t="s">
        <v>5977</v>
      </c>
      <c r="B8988" s="988">
        <v>2.0250113E7</v>
      </c>
      <c r="C8988" s="1063" t="s">
        <v>5216</v>
      </c>
      <c r="D8988" s="988">
        <v>1.0</v>
      </c>
      <c r="E8988" s="988">
        <v>1.0</v>
      </c>
    </row>
    <row r="8989">
      <c r="A8989" s="988" t="s">
        <v>5977</v>
      </c>
      <c r="B8989" s="988">
        <v>2.0250114E7</v>
      </c>
      <c r="C8989" s="988" t="s">
        <v>5286</v>
      </c>
      <c r="D8989" s="988">
        <v>1.0</v>
      </c>
      <c r="E8989" s="988">
        <v>3.0</v>
      </c>
    </row>
    <row r="8990">
      <c r="A8990" s="988" t="s">
        <v>5977</v>
      </c>
      <c r="B8990" s="988">
        <v>2.0250114E7</v>
      </c>
      <c r="C8990" s="1063" t="s">
        <v>5211</v>
      </c>
      <c r="D8990" s="988">
        <v>1.0</v>
      </c>
      <c r="E8990" s="988">
        <v>0.0</v>
      </c>
    </row>
    <row r="8991">
      <c r="A8991" s="988" t="s">
        <v>5977</v>
      </c>
      <c r="B8991" s="988">
        <v>2.0250115E7</v>
      </c>
      <c r="C8991" s="988" t="s">
        <v>164</v>
      </c>
      <c r="D8991" s="988">
        <v>1.0</v>
      </c>
      <c r="E8991" s="988">
        <v>0.0</v>
      </c>
    </row>
    <row r="8992">
      <c r="A8992" s="988" t="s">
        <v>5977</v>
      </c>
      <c r="B8992" s="988">
        <v>2.025012E7</v>
      </c>
      <c r="C8992" s="988" t="s">
        <v>5194</v>
      </c>
      <c r="D8992" s="988">
        <v>1.0</v>
      </c>
      <c r="E8992" s="988">
        <v>1.0</v>
      </c>
    </row>
    <row r="8993">
      <c r="A8993" s="988" t="s">
        <v>5977</v>
      </c>
      <c r="B8993" s="988">
        <v>2.0250122E7</v>
      </c>
      <c r="C8993" s="988" t="s">
        <v>5286</v>
      </c>
      <c r="D8993" s="988">
        <v>1.0</v>
      </c>
      <c r="E8993" s="988">
        <v>1.0</v>
      </c>
    </row>
    <row r="8994">
      <c r="A8994" s="988" t="s">
        <v>5977</v>
      </c>
      <c r="B8994" s="988">
        <v>2.0250123E7</v>
      </c>
      <c r="C8994" s="988" t="s">
        <v>5218</v>
      </c>
      <c r="D8994" s="988">
        <v>1.0</v>
      </c>
      <c r="E8994" s="988">
        <v>0.0</v>
      </c>
    </row>
    <row r="8995">
      <c r="A8995" s="988" t="s">
        <v>5977</v>
      </c>
      <c r="B8995" s="988">
        <v>2.0250124E7</v>
      </c>
      <c r="C8995" s="988" t="s">
        <v>164</v>
      </c>
      <c r="D8995" s="988">
        <v>1.0</v>
      </c>
      <c r="E8995" s="988">
        <v>0.0</v>
      </c>
    </row>
    <row r="8996">
      <c r="A8996" s="988" t="s">
        <v>5977</v>
      </c>
      <c r="B8996" s="988">
        <v>2.0250126E7</v>
      </c>
      <c r="C8996" s="988" t="s">
        <v>5194</v>
      </c>
      <c r="D8996" s="988">
        <v>1.0</v>
      </c>
      <c r="E8996" s="988">
        <v>0.0</v>
      </c>
    </row>
    <row r="8997">
      <c r="A8997" s="988" t="s">
        <v>5977</v>
      </c>
      <c r="B8997" s="988">
        <v>2.0250127E7</v>
      </c>
      <c r="C8997" s="988" t="s">
        <v>5286</v>
      </c>
      <c r="D8997" s="988">
        <v>1.0</v>
      </c>
      <c r="E8997" s="988">
        <v>4.0</v>
      </c>
    </row>
    <row r="8998">
      <c r="A8998" s="988" t="s">
        <v>5977</v>
      </c>
      <c r="B8998" s="988">
        <v>2.0250128E7</v>
      </c>
      <c r="C8998" s="988" t="s">
        <v>164</v>
      </c>
      <c r="D8998" s="988">
        <v>1.0</v>
      </c>
      <c r="E8998" s="988">
        <v>1.0</v>
      </c>
    </row>
    <row r="8999">
      <c r="A8999" s="988" t="s">
        <v>5977</v>
      </c>
      <c r="B8999" s="988">
        <v>2.0250131E7</v>
      </c>
      <c r="C8999" s="988" t="s">
        <v>164</v>
      </c>
      <c r="D8999" s="988">
        <v>1.0</v>
      </c>
      <c r="E8999" s="988">
        <v>1.0</v>
      </c>
    </row>
    <row r="9000">
      <c r="A9000" s="988" t="s">
        <v>5978</v>
      </c>
      <c r="B9000" s="988">
        <v>2.025011E7</v>
      </c>
      <c r="C9000" s="988" t="s">
        <v>164</v>
      </c>
      <c r="D9000" s="988">
        <v>1.0</v>
      </c>
      <c r="E9000" s="988">
        <v>0.0</v>
      </c>
    </row>
    <row r="9001">
      <c r="A9001" s="988" t="s">
        <v>5979</v>
      </c>
      <c r="B9001" s="988">
        <v>2.0250115E7</v>
      </c>
      <c r="C9001" s="988" t="s">
        <v>5286</v>
      </c>
      <c r="D9001" s="988">
        <v>1.0</v>
      </c>
      <c r="E9001" s="988">
        <v>0.0</v>
      </c>
    </row>
    <row r="9002">
      <c r="A9002" s="988" t="s">
        <v>5979</v>
      </c>
      <c r="B9002" s="988">
        <v>2.0250124E7</v>
      </c>
      <c r="C9002" s="988" t="s">
        <v>5286</v>
      </c>
      <c r="D9002" s="988">
        <v>1.0</v>
      </c>
      <c r="E9002" s="988">
        <v>0.0</v>
      </c>
    </row>
    <row r="9003">
      <c r="A9003" s="988" t="s">
        <v>5979</v>
      </c>
      <c r="B9003" s="988">
        <v>2.0250128E7</v>
      </c>
      <c r="C9003" s="988" t="s">
        <v>5286</v>
      </c>
      <c r="D9003" s="988">
        <v>1.0</v>
      </c>
      <c r="E9003" s="988">
        <v>0.0</v>
      </c>
    </row>
    <row r="9004">
      <c r="A9004" s="988" t="s">
        <v>5980</v>
      </c>
      <c r="B9004" s="988">
        <v>2.0250108E7</v>
      </c>
      <c r="C9004" s="988" t="s">
        <v>5286</v>
      </c>
      <c r="D9004" s="988">
        <v>1.0</v>
      </c>
      <c r="E9004" s="988">
        <v>0.0</v>
      </c>
    </row>
    <row r="9005">
      <c r="A9005" s="988" t="s">
        <v>5981</v>
      </c>
      <c r="B9005" s="988">
        <v>2.0250126E7</v>
      </c>
      <c r="C9005" s="988" t="s">
        <v>5286</v>
      </c>
      <c r="D9005" s="988">
        <v>1.0</v>
      </c>
      <c r="E9005" s="988">
        <v>1.0</v>
      </c>
    </row>
    <row r="9006">
      <c r="A9006" s="988" t="s">
        <v>5982</v>
      </c>
      <c r="B9006" s="988">
        <v>2.0250107E7</v>
      </c>
      <c r="C9006" s="1063" t="s">
        <v>5224</v>
      </c>
      <c r="D9006" s="988">
        <v>1.0</v>
      </c>
      <c r="E9006" s="988">
        <v>0.0</v>
      </c>
    </row>
    <row r="9007">
      <c r="A9007" s="988" t="s">
        <v>5983</v>
      </c>
      <c r="B9007" s="988">
        <v>2.0250127E7</v>
      </c>
      <c r="C9007" s="988" t="s">
        <v>164</v>
      </c>
      <c r="D9007" s="988">
        <v>1.0</v>
      </c>
      <c r="E9007" s="988">
        <v>1.0</v>
      </c>
    </row>
    <row r="9008">
      <c r="A9008" s="988" t="s">
        <v>5984</v>
      </c>
      <c r="B9008" s="988">
        <v>2.0250127E7</v>
      </c>
      <c r="C9008" s="988" t="s">
        <v>5286</v>
      </c>
      <c r="D9008" s="988">
        <v>1.0</v>
      </c>
      <c r="E9008" s="988">
        <v>1.0</v>
      </c>
    </row>
    <row r="9009">
      <c r="A9009" s="988" t="s">
        <v>5985</v>
      </c>
      <c r="B9009" s="988">
        <v>2.0250126E7</v>
      </c>
      <c r="C9009" s="988" t="s">
        <v>5286</v>
      </c>
      <c r="D9009" s="988">
        <v>1.0</v>
      </c>
      <c r="E9009" s="988">
        <v>0.0</v>
      </c>
    </row>
    <row r="9010">
      <c r="A9010" s="988" t="s">
        <v>5986</v>
      </c>
      <c r="B9010" s="988">
        <v>2.0250103E7</v>
      </c>
      <c r="C9010" s="988" t="s">
        <v>164</v>
      </c>
      <c r="D9010" s="988">
        <v>1.0</v>
      </c>
      <c r="E9010" s="988">
        <v>0.0</v>
      </c>
    </row>
    <row r="9011">
      <c r="A9011" s="988" t="s">
        <v>5987</v>
      </c>
      <c r="B9011" s="988">
        <v>2.025013E7</v>
      </c>
      <c r="C9011" s="988" t="s">
        <v>5286</v>
      </c>
      <c r="D9011" s="988">
        <v>1.0</v>
      </c>
      <c r="E9011" s="988">
        <v>0.0</v>
      </c>
    </row>
    <row r="9012">
      <c r="A9012" s="988" t="s">
        <v>5988</v>
      </c>
      <c r="B9012" s="988">
        <v>2.0250106E7</v>
      </c>
      <c r="C9012" s="988" t="s">
        <v>5286</v>
      </c>
      <c r="D9012" s="988">
        <v>1.0</v>
      </c>
      <c r="E9012" s="988">
        <v>1.0</v>
      </c>
    </row>
    <row r="9013">
      <c r="A9013" s="988" t="s">
        <v>5988</v>
      </c>
      <c r="B9013" s="988">
        <v>2.0250109E7</v>
      </c>
      <c r="C9013" s="988" t="s">
        <v>5286</v>
      </c>
      <c r="D9013" s="988">
        <v>1.0</v>
      </c>
      <c r="E9013" s="988">
        <v>0.0</v>
      </c>
    </row>
    <row r="9014">
      <c r="A9014" s="988" t="s">
        <v>5988</v>
      </c>
      <c r="B9014" s="988">
        <v>2.0250117E7</v>
      </c>
      <c r="C9014" s="988" t="s">
        <v>5286</v>
      </c>
      <c r="D9014" s="988">
        <v>1.0</v>
      </c>
      <c r="E9014" s="988">
        <v>1.0</v>
      </c>
    </row>
    <row r="9015">
      <c r="A9015" s="988" t="s">
        <v>5988</v>
      </c>
      <c r="B9015" s="988">
        <v>2.0250117E7</v>
      </c>
      <c r="C9015" s="988" t="s">
        <v>164</v>
      </c>
      <c r="D9015" s="988">
        <v>1.0</v>
      </c>
      <c r="E9015" s="988">
        <v>1.0</v>
      </c>
    </row>
    <row r="9016">
      <c r="A9016" s="988" t="s">
        <v>5988</v>
      </c>
      <c r="B9016" s="988">
        <v>2.0250124E7</v>
      </c>
      <c r="C9016" s="988" t="s">
        <v>5194</v>
      </c>
      <c r="D9016" s="988">
        <v>1.0</v>
      </c>
      <c r="E9016" s="988">
        <v>1.0</v>
      </c>
    </row>
    <row r="9017">
      <c r="A9017" s="988" t="s">
        <v>5988</v>
      </c>
      <c r="B9017" s="988">
        <v>2.0250126E7</v>
      </c>
      <c r="C9017" s="988" t="s">
        <v>164</v>
      </c>
      <c r="D9017" s="988">
        <v>1.0</v>
      </c>
      <c r="E9017" s="988">
        <v>0.0</v>
      </c>
    </row>
    <row r="9018">
      <c r="A9018" s="988" t="s">
        <v>5989</v>
      </c>
      <c r="B9018" s="988">
        <v>2.0250109E7</v>
      </c>
      <c r="C9018" s="988" t="s">
        <v>5286</v>
      </c>
      <c r="D9018" s="988">
        <v>1.0</v>
      </c>
      <c r="E9018" s="988">
        <v>0.0</v>
      </c>
    </row>
    <row r="9019">
      <c r="A9019" s="988" t="s">
        <v>5990</v>
      </c>
      <c r="B9019" s="988">
        <v>2.0250123E7</v>
      </c>
      <c r="C9019" s="988" t="s">
        <v>164</v>
      </c>
      <c r="D9019" s="988">
        <v>1.0</v>
      </c>
      <c r="E9019" s="988">
        <v>0.0</v>
      </c>
    </row>
    <row r="9020">
      <c r="A9020" s="988" t="s">
        <v>5990</v>
      </c>
      <c r="B9020" s="988">
        <v>2.0250124E7</v>
      </c>
      <c r="C9020" s="988" t="s">
        <v>164</v>
      </c>
      <c r="D9020" s="988">
        <v>1.0</v>
      </c>
      <c r="E9020" s="988">
        <v>0.0</v>
      </c>
    </row>
    <row r="9021">
      <c r="A9021" s="988" t="s">
        <v>5990</v>
      </c>
      <c r="B9021" s="988">
        <v>2.0250125E7</v>
      </c>
      <c r="C9021" s="988" t="s">
        <v>164</v>
      </c>
      <c r="D9021" s="988">
        <v>1.0</v>
      </c>
      <c r="E9021" s="988">
        <v>1.0</v>
      </c>
    </row>
    <row r="9022">
      <c r="A9022" s="988" t="s">
        <v>5990</v>
      </c>
      <c r="B9022" s="988">
        <v>2.0250127E7</v>
      </c>
      <c r="C9022" s="988" t="s">
        <v>164</v>
      </c>
      <c r="D9022" s="988">
        <v>1.0</v>
      </c>
      <c r="E9022" s="988">
        <v>0.0</v>
      </c>
    </row>
    <row r="9023">
      <c r="A9023" s="988" t="s">
        <v>5991</v>
      </c>
      <c r="B9023" s="988">
        <v>2.0250105E7</v>
      </c>
      <c r="C9023" s="988" t="s">
        <v>5286</v>
      </c>
      <c r="D9023" s="988">
        <v>1.0</v>
      </c>
      <c r="E9023" s="988">
        <v>1.0</v>
      </c>
    </row>
    <row r="9024">
      <c r="A9024" s="988" t="s">
        <v>5991</v>
      </c>
      <c r="B9024" s="988">
        <v>2.0250115E7</v>
      </c>
      <c r="C9024" s="988" t="s">
        <v>164</v>
      </c>
      <c r="D9024" s="988">
        <v>1.0</v>
      </c>
      <c r="E9024" s="988">
        <v>0.0</v>
      </c>
    </row>
    <row r="9025">
      <c r="A9025" s="988" t="s">
        <v>5991</v>
      </c>
      <c r="B9025" s="988">
        <v>2.0250121E7</v>
      </c>
      <c r="C9025" s="988" t="s">
        <v>5286</v>
      </c>
      <c r="D9025" s="988">
        <v>1.0</v>
      </c>
      <c r="E9025" s="988">
        <v>1.0</v>
      </c>
    </row>
    <row r="9026">
      <c r="A9026" s="988" t="s">
        <v>5991</v>
      </c>
      <c r="B9026" s="988">
        <v>2.0250126E7</v>
      </c>
      <c r="C9026" s="988" t="s">
        <v>164</v>
      </c>
      <c r="D9026" s="988">
        <v>1.0</v>
      </c>
      <c r="E9026" s="988">
        <v>0.0</v>
      </c>
    </row>
    <row r="9027">
      <c r="A9027" s="988" t="s">
        <v>5992</v>
      </c>
      <c r="B9027" s="988">
        <v>2.0250105E7</v>
      </c>
      <c r="C9027" s="988" t="s">
        <v>164</v>
      </c>
      <c r="D9027" s="988">
        <v>1.0</v>
      </c>
      <c r="E9027" s="988">
        <v>1.0</v>
      </c>
    </row>
    <row r="9028">
      <c r="A9028" s="988" t="s">
        <v>5992</v>
      </c>
      <c r="B9028" s="988">
        <v>2.0250123E7</v>
      </c>
      <c r="C9028" s="988" t="s">
        <v>5286</v>
      </c>
      <c r="D9028" s="988">
        <v>1.0</v>
      </c>
      <c r="E9028" s="988">
        <v>1.0</v>
      </c>
    </row>
    <row r="9029">
      <c r="A9029" s="988" t="s">
        <v>5992</v>
      </c>
      <c r="B9029" s="988">
        <v>2.0250124E7</v>
      </c>
      <c r="C9029" s="988" t="s">
        <v>5286</v>
      </c>
      <c r="D9029" s="988">
        <v>1.0</v>
      </c>
      <c r="E9029" s="988">
        <v>1.0</v>
      </c>
    </row>
    <row r="9030">
      <c r="A9030" s="988" t="s">
        <v>5992</v>
      </c>
      <c r="B9030" s="988">
        <v>2.0250126E7</v>
      </c>
      <c r="C9030" s="988" t="s">
        <v>164</v>
      </c>
      <c r="D9030" s="988">
        <v>1.0</v>
      </c>
      <c r="E9030" s="988">
        <v>0.0</v>
      </c>
    </row>
    <row r="9031">
      <c r="A9031" s="988" t="s">
        <v>5992</v>
      </c>
      <c r="B9031" s="988">
        <v>2.0250127E7</v>
      </c>
      <c r="C9031" s="988" t="s">
        <v>5286</v>
      </c>
      <c r="D9031" s="988">
        <v>1.0</v>
      </c>
      <c r="E9031" s="988">
        <v>1.0</v>
      </c>
    </row>
    <row r="9032">
      <c r="A9032" s="988" t="s">
        <v>5992</v>
      </c>
      <c r="B9032" s="988">
        <v>2.0250127E7</v>
      </c>
      <c r="C9032" s="988" t="s">
        <v>164</v>
      </c>
      <c r="D9032" s="988">
        <v>1.0</v>
      </c>
      <c r="E9032" s="988">
        <v>1.0</v>
      </c>
    </row>
    <row r="9033">
      <c r="A9033" s="988" t="s">
        <v>5993</v>
      </c>
      <c r="B9033" s="988">
        <v>2.0250102E7</v>
      </c>
      <c r="C9033" s="988" t="s">
        <v>164</v>
      </c>
      <c r="D9033" s="988">
        <v>1.0</v>
      </c>
      <c r="E9033" s="988">
        <v>0.0</v>
      </c>
    </row>
    <row r="9034">
      <c r="A9034" s="988" t="s">
        <v>5993</v>
      </c>
      <c r="B9034" s="988">
        <v>2.0250103E7</v>
      </c>
      <c r="C9034" s="988" t="s">
        <v>5286</v>
      </c>
      <c r="D9034" s="988">
        <v>1.0</v>
      </c>
      <c r="E9034" s="988">
        <v>0.0</v>
      </c>
    </row>
    <row r="9035">
      <c r="A9035" s="988" t="s">
        <v>5993</v>
      </c>
      <c r="B9035" s="988">
        <v>2.0250105E7</v>
      </c>
      <c r="C9035" s="988" t="s">
        <v>5286</v>
      </c>
      <c r="D9035" s="988">
        <v>1.0</v>
      </c>
      <c r="E9035" s="988">
        <v>1.0</v>
      </c>
    </row>
    <row r="9036">
      <c r="A9036" s="988" t="s">
        <v>5993</v>
      </c>
      <c r="B9036" s="988">
        <v>2.0250105E7</v>
      </c>
      <c r="C9036" s="988" t="s">
        <v>164</v>
      </c>
      <c r="D9036" s="988">
        <v>1.0</v>
      </c>
      <c r="E9036" s="988">
        <v>1.0</v>
      </c>
    </row>
    <row r="9037">
      <c r="A9037" s="988" t="s">
        <v>5993</v>
      </c>
      <c r="B9037" s="988">
        <v>2.0250107E7</v>
      </c>
      <c r="C9037" s="988" t="s">
        <v>5286</v>
      </c>
      <c r="D9037" s="988">
        <v>1.0</v>
      </c>
      <c r="E9037" s="988">
        <v>1.0</v>
      </c>
    </row>
    <row r="9038">
      <c r="A9038" s="988" t="s">
        <v>5993</v>
      </c>
      <c r="B9038" s="988">
        <v>2.0250108E7</v>
      </c>
      <c r="C9038" s="988" t="s">
        <v>164</v>
      </c>
      <c r="D9038" s="988">
        <v>1.0</v>
      </c>
      <c r="E9038" s="988">
        <v>2.0</v>
      </c>
    </row>
    <row r="9039">
      <c r="A9039" s="988" t="s">
        <v>5993</v>
      </c>
      <c r="B9039" s="988">
        <v>2.0250109E7</v>
      </c>
      <c r="C9039" s="988" t="s">
        <v>164</v>
      </c>
      <c r="D9039" s="988">
        <v>1.0</v>
      </c>
      <c r="E9039" s="988">
        <v>0.0</v>
      </c>
    </row>
    <row r="9040">
      <c r="A9040" s="988" t="s">
        <v>5993</v>
      </c>
      <c r="B9040" s="988">
        <v>2.0250113E7</v>
      </c>
      <c r="C9040" s="988" t="s">
        <v>5286</v>
      </c>
      <c r="D9040" s="988">
        <v>1.0</v>
      </c>
      <c r="E9040" s="988">
        <v>1.0</v>
      </c>
    </row>
    <row r="9041">
      <c r="A9041" s="988" t="s">
        <v>5993</v>
      </c>
      <c r="B9041" s="988">
        <v>2.0250114E7</v>
      </c>
      <c r="C9041" s="988" t="s">
        <v>5286</v>
      </c>
      <c r="D9041" s="988">
        <v>1.0</v>
      </c>
      <c r="E9041" s="988">
        <v>1.0</v>
      </c>
    </row>
    <row r="9042">
      <c r="A9042" s="988" t="s">
        <v>5993</v>
      </c>
      <c r="B9042" s="988">
        <v>2.0250115E7</v>
      </c>
      <c r="C9042" s="988" t="s">
        <v>5286</v>
      </c>
      <c r="D9042" s="988">
        <v>1.0</v>
      </c>
      <c r="E9042" s="988">
        <v>3.0</v>
      </c>
    </row>
    <row r="9043">
      <c r="A9043" s="988" t="s">
        <v>5993</v>
      </c>
      <c r="B9043" s="988">
        <v>2.0250116E7</v>
      </c>
      <c r="C9043" s="988" t="s">
        <v>5286</v>
      </c>
      <c r="D9043" s="988">
        <v>1.0</v>
      </c>
      <c r="E9043" s="988">
        <v>1.0</v>
      </c>
    </row>
    <row r="9044">
      <c r="A9044" s="988" t="s">
        <v>5993</v>
      </c>
      <c r="B9044" s="988">
        <v>2.0250118E7</v>
      </c>
      <c r="C9044" s="988" t="s">
        <v>5286</v>
      </c>
      <c r="D9044" s="988">
        <v>1.0</v>
      </c>
      <c r="E9044" s="988">
        <v>1.0</v>
      </c>
    </row>
    <row r="9045">
      <c r="A9045" s="988" t="s">
        <v>5993</v>
      </c>
      <c r="B9045" s="988">
        <v>2.0250122E7</v>
      </c>
      <c r="C9045" s="988" t="s">
        <v>5286</v>
      </c>
      <c r="D9045" s="988">
        <v>1.0</v>
      </c>
      <c r="E9045" s="988">
        <v>1.0</v>
      </c>
    </row>
    <row r="9046">
      <c r="A9046" s="988" t="s">
        <v>5993</v>
      </c>
      <c r="B9046" s="988">
        <v>2.0250124E7</v>
      </c>
      <c r="C9046" s="988" t="s">
        <v>5286</v>
      </c>
      <c r="D9046" s="988">
        <v>1.0</v>
      </c>
      <c r="E9046" s="988">
        <v>1.0</v>
      </c>
    </row>
    <row r="9047">
      <c r="A9047" s="988" t="s">
        <v>5993</v>
      </c>
      <c r="B9047" s="988">
        <v>2.0250126E7</v>
      </c>
      <c r="C9047" s="988" t="s">
        <v>5286</v>
      </c>
      <c r="D9047" s="988">
        <v>1.0</v>
      </c>
      <c r="E9047" s="988">
        <v>2.0</v>
      </c>
    </row>
    <row r="9048">
      <c r="A9048" s="988" t="s">
        <v>5993</v>
      </c>
      <c r="B9048" s="988">
        <v>2.0250129E7</v>
      </c>
      <c r="C9048" s="1063" t="s">
        <v>5282</v>
      </c>
      <c r="D9048" s="988">
        <v>1.0</v>
      </c>
      <c r="E9048" s="988">
        <v>1.0</v>
      </c>
    </row>
    <row r="9049">
      <c r="A9049" s="988" t="s">
        <v>5993</v>
      </c>
      <c r="B9049" s="988">
        <v>2.0250131E7</v>
      </c>
      <c r="C9049" s="988" t="s">
        <v>5286</v>
      </c>
      <c r="D9049" s="988">
        <v>1.0</v>
      </c>
      <c r="E9049" s="988">
        <v>1.0</v>
      </c>
    </row>
    <row r="9050">
      <c r="A9050" s="988" t="s">
        <v>5994</v>
      </c>
      <c r="B9050" s="988">
        <v>2.0250118E7</v>
      </c>
      <c r="C9050" s="1063" t="s">
        <v>5224</v>
      </c>
      <c r="D9050" s="988">
        <v>1.0</v>
      </c>
      <c r="E9050" s="988">
        <v>0.0</v>
      </c>
    </row>
    <row r="9051">
      <c r="A9051" s="988" t="s">
        <v>5995</v>
      </c>
      <c r="B9051" s="988">
        <v>2.0250117E7</v>
      </c>
      <c r="C9051" s="988" t="s">
        <v>164</v>
      </c>
      <c r="D9051" s="988">
        <v>1.0</v>
      </c>
      <c r="E9051" s="988">
        <v>0.0</v>
      </c>
    </row>
    <row r="9052">
      <c r="A9052" s="988" t="s">
        <v>5996</v>
      </c>
      <c r="B9052" s="988">
        <v>2.0250124E7</v>
      </c>
      <c r="C9052" s="988" t="s">
        <v>5286</v>
      </c>
      <c r="D9052" s="988">
        <v>1.0</v>
      </c>
      <c r="E9052" s="988">
        <v>1.0</v>
      </c>
    </row>
    <row r="9053">
      <c r="A9053" s="988" t="s">
        <v>5996</v>
      </c>
      <c r="B9053" s="988">
        <v>2.0250128E7</v>
      </c>
      <c r="C9053" s="988" t="s">
        <v>5286</v>
      </c>
      <c r="D9053" s="988">
        <v>1.0</v>
      </c>
      <c r="E9053" s="988">
        <v>0.0</v>
      </c>
    </row>
    <row r="9054">
      <c r="A9054" s="988" t="s">
        <v>5997</v>
      </c>
      <c r="B9054" s="988">
        <v>2.0250102E7</v>
      </c>
      <c r="C9054" s="988" t="s">
        <v>164</v>
      </c>
      <c r="D9054" s="988">
        <v>1.0</v>
      </c>
      <c r="E9054" s="988">
        <v>0.0</v>
      </c>
    </row>
    <row r="9055">
      <c r="A9055" s="988" t="s">
        <v>5997</v>
      </c>
      <c r="B9055" s="988">
        <v>2.0250106E7</v>
      </c>
      <c r="C9055" s="988" t="s">
        <v>164</v>
      </c>
      <c r="D9055" s="988">
        <v>1.0</v>
      </c>
      <c r="E9055" s="988">
        <v>1.0</v>
      </c>
    </row>
    <row r="9056">
      <c r="A9056" s="988" t="s">
        <v>5997</v>
      </c>
      <c r="B9056" s="988">
        <v>2.0250108E7</v>
      </c>
      <c r="C9056" s="988" t="s">
        <v>164</v>
      </c>
      <c r="D9056" s="988">
        <v>1.0</v>
      </c>
      <c r="E9056" s="988">
        <v>1.0</v>
      </c>
    </row>
    <row r="9057">
      <c r="A9057" s="988" t="s">
        <v>5997</v>
      </c>
      <c r="B9057" s="988">
        <v>2.0250121E7</v>
      </c>
      <c r="C9057" s="988" t="s">
        <v>5286</v>
      </c>
      <c r="D9057" s="988">
        <v>1.0</v>
      </c>
      <c r="E9057" s="988">
        <v>1.0</v>
      </c>
    </row>
    <row r="9058">
      <c r="A9058" s="988" t="s">
        <v>5997</v>
      </c>
      <c r="B9058" s="988">
        <v>2.0250124E7</v>
      </c>
      <c r="C9058" s="988" t="s">
        <v>5286</v>
      </c>
      <c r="D9058" s="988">
        <v>1.0</v>
      </c>
      <c r="E9058" s="988">
        <v>1.0</v>
      </c>
    </row>
    <row r="9059">
      <c r="A9059" s="988" t="s">
        <v>5997</v>
      </c>
      <c r="B9059" s="988">
        <v>2.0250126E7</v>
      </c>
      <c r="C9059" s="988" t="s">
        <v>5286</v>
      </c>
      <c r="D9059" s="988">
        <v>1.0</v>
      </c>
      <c r="E9059" s="988">
        <v>0.0</v>
      </c>
    </row>
    <row r="9060">
      <c r="A9060" s="988" t="s">
        <v>5997</v>
      </c>
      <c r="B9060" s="988">
        <v>2.0250126E7</v>
      </c>
      <c r="C9060" s="988" t="s">
        <v>164</v>
      </c>
      <c r="D9060" s="988">
        <v>1.0</v>
      </c>
      <c r="E9060" s="988">
        <v>0.0</v>
      </c>
    </row>
    <row r="9061">
      <c r="A9061" s="988" t="s">
        <v>5997</v>
      </c>
      <c r="B9061" s="988">
        <v>2.0250129E7</v>
      </c>
      <c r="C9061" s="1063" t="s">
        <v>5216</v>
      </c>
      <c r="D9061" s="988">
        <v>1.0</v>
      </c>
      <c r="E9061" s="988">
        <v>0.0</v>
      </c>
    </row>
    <row r="9062">
      <c r="A9062" s="988" t="s">
        <v>5998</v>
      </c>
      <c r="B9062" s="988">
        <v>2.0250102E7</v>
      </c>
      <c r="C9062" s="988" t="s">
        <v>164</v>
      </c>
      <c r="D9062" s="988">
        <v>1.0</v>
      </c>
      <c r="E9062" s="988">
        <v>0.0</v>
      </c>
    </row>
    <row r="9063">
      <c r="A9063" s="988" t="s">
        <v>5998</v>
      </c>
      <c r="B9063" s="988">
        <v>2.0250105E7</v>
      </c>
      <c r="C9063" s="988" t="s">
        <v>5286</v>
      </c>
      <c r="D9063" s="988">
        <v>1.0</v>
      </c>
      <c r="E9063" s="988">
        <v>1.0</v>
      </c>
    </row>
    <row r="9064">
      <c r="A9064" s="988" t="s">
        <v>5998</v>
      </c>
      <c r="B9064" s="988">
        <v>2.0250106E7</v>
      </c>
      <c r="C9064" s="988" t="s">
        <v>5286</v>
      </c>
      <c r="D9064" s="988">
        <v>1.0</v>
      </c>
      <c r="E9064" s="988">
        <v>1.0</v>
      </c>
    </row>
    <row r="9065">
      <c r="A9065" s="988" t="s">
        <v>5998</v>
      </c>
      <c r="B9065" s="988">
        <v>2.0250107E7</v>
      </c>
      <c r="C9065" s="988" t="s">
        <v>5286</v>
      </c>
      <c r="D9065" s="988">
        <v>1.0</v>
      </c>
      <c r="E9065" s="988">
        <v>1.0</v>
      </c>
    </row>
    <row r="9066">
      <c r="A9066" s="988" t="s">
        <v>5998</v>
      </c>
      <c r="B9066" s="988">
        <v>2.0250108E7</v>
      </c>
      <c r="C9066" s="988" t="s">
        <v>164</v>
      </c>
      <c r="D9066" s="988">
        <v>1.0</v>
      </c>
      <c r="E9066" s="988">
        <v>2.0</v>
      </c>
    </row>
    <row r="9067">
      <c r="A9067" s="988" t="s">
        <v>5998</v>
      </c>
      <c r="B9067" s="988">
        <v>2.0250114E7</v>
      </c>
      <c r="C9067" s="988" t="s">
        <v>5286</v>
      </c>
      <c r="D9067" s="988">
        <v>1.0</v>
      </c>
      <c r="E9067" s="988">
        <v>1.0</v>
      </c>
    </row>
    <row r="9068">
      <c r="A9068" s="988" t="s">
        <v>5998</v>
      </c>
      <c r="B9068" s="988">
        <v>2.0250115E7</v>
      </c>
      <c r="C9068" s="988" t="s">
        <v>5286</v>
      </c>
      <c r="D9068" s="988">
        <v>1.0</v>
      </c>
      <c r="E9068" s="988">
        <v>1.0</v>
      </c>
    </row>
    <row r="9069">
      <c r="A9069" s="988" t="s">
        <v>5998</v>
      </c>
      <c r="B9069" s="988">
        <v>2.0250118E7</v>
      </c>
      <c r="C9069" s="988" t="s">
        <v>164</v>
      </c>
      <c r="D9069" s="988">
        <v>1.0</v>
      </c>
      <c r="E9069" s="988">
        <v>0.0</v>
      </c>
    </row>
    <row r="9070">
      <c r="A9070" s="988" t="s">
        <v>5998</v>
      </c>
      <c r="B9070" s="988">
        <v>2.0250121E7</v>
      </c>
      <c r="C9070" s="988" t="s">
        <v>5286</v>
      </c>
      <c r="D9070" s="988">
        <v>1.0</v>
      </c>
      <c r="E9070" s="988">
        <v>0.0</v>
      </c>
    </row>
    <row r="9071">
      <c r="A9071" s="988" t="s">
        <v>5998</v>
      </c>
      <c r="B9071" s="988">
        <v>2.0250126E7</v>
      </c>
      <c r="C9071" s="988" t="s">
        <v>5286</v>
      </c>
      <c r="D9071" s="988">
        <v>1.0</v>
      </c>
      <c r="E9071" s="988">
        <v>1.0</v>
      </c>
    </row>
    <row r="9072">
      <c r="A9072" s="988" t="s">
        <v>5998</v>
      </c>
      <c r="B9072" s="988">
        <v>2.0250126E7</v>
      </c>
      <c r="C9072" s="988" t="s">
        <v>164</v>
      </c>
      <c r="D9072" s="988">
        <v>1.0</v>
      </c>
      <c r="E9072" s="988">
        <v>0.0</v>
      </c>
    </row>
    <row r="9073">
      <c r="A9073" s="988" t="s">
        <v>5998</v>
      </c>
      <c r="B9073" s="988">
        <v>2.0250127E7</v>
      </c>
      <c r="C9073" s="988" t="s">
        <v>164</v>
      </c>
      <c r="D9073" s="988">
        <v>1.0</v>
      </c>
      <c r="E9073" s="988">
        <v>1.0</v>
      </c>
    </row>
    <row r="9074">
      <c r="A9074" s="988" t="s">
        <v>5998</v>
      </c>
      <c r="B9074" s="988">
        <v>2.0250129E7</v>
      </c>
      <c r="C9074" s="988" t="s">
        <v>5286</v>
      </c>
      <c r="D9074" s="988">
        <v>1.0</v>
      </c>
      <c r="E9074" s="988">
        <v>1.0</v>
      </c>
    </row>
    <row r="9075">
      <c r="A9075" s="988" t="s">
        <v>5999</v>
      </c>
      <c r="B9075" s="988">
        <v>2.0250102E7</v>
      </c>
      <c r="C9075" s="988" t="s">
        <v>164</v>
      </c>
      <c r="D9075" s="988">
        <v>1.0</v>
      </c>
      <c r="E9075" s="988">
        <v>1.0</v>
      </c>
    </row>
    <row r="9076">
      <c r="A9076" s="988" t="s">
        <v>5999</v>
      </c>
      <c r="B9076" s="988">
        <v>2.0250105E7</v>
      </c>
      <c r="C9076" s="988" t="s">
        <v>5286</v>
      </c>
      <c r="D9076" s="988">
        <v>1.0</v>
      </c>
      <c r="E9076" s="988">
        <v>1.0</v>
      </c>
    </row>
    <row r="9077">
      <c r="A9077" s="988" t="s">
        <v>5999</v>
      </c>
      <c r="B9077" s="988">
        <v>2.0250115E7</v>
      </c>
      <c r="C9077" s="988" t="s">
        <v>5286</v>
      </c>
      <c r="D9077" s="988">
        <v>1.0</v>
      </c>
      <c r="E9077" s="988">
        <v>1.0</v>
      </c>
    </row>
    <row r="9078">
      <c r="A9078" s="988" t="s">
        <v>5999</v>
      </c>
      <c r="B9078" s="988">
        <v>2.0250118E7</v>
      </c>
      <c r="C9078" s="988" t="s">
        <v>5286</v>
      </c>
      <c r="D9078" s="988">
        <v>1.0</v>
      </c>
      <c r="E9078" s="988">
        <v>1.0</v>
      </c>
    </row>
    <row r="9079">
      <c r="A9079" s="988" t="s">
        <v>5999</v>
      </c>
      <c r="B9079" s="988">
        <v>2.0250118E7</v>
      </c>
      <c r="C9079" s="988" t="s">
        <v>164</v>
      </c>
      <c r="D9079" s="988">
        <v>1.0</v>
      </c>
      <c r="E9079" s="988">
        <v>1.0</v>
      </c>
    </row>
    <row r="9080">
      <c r="A9080" s="988" t="s">
        <v>5999</v>
      </c>
      <c r="B9080" s="988">
        <v>2.0250123E7</v>
      </c>
      <c r="C9080" s="988" t="s">
        <v>5286</v>
      </c>
      <c r="D9080" s="988">
        <v>1.0</v>
      </c>
      <c r="E9080" s="988">
        <v>0.0</v>
      </c>
    </row>
    <row r="9081">
      <c r="A9081" s="988" t="s">
        <v>5999</v>
      </c>
      <c r="B9081" s="988">
        <v>2.0250124E7</v>
      </c>
      <c r="C9081" s="988" t="s">
        <v>5286</v>
      </c>
      <c r="D9081" s="988">
        <v>1.0</v>
      </c>
      <c r="E9081" s="988">
        <v>1.0</v>
      </c>
    </row>
    <row r="9082">
      <c r="A9082" s="988" t="s">
        <v>5999</v>
      </c>
      <c r="B9082" s="988">
        <v>2.0250127E7</v>
      </c>
      <c r="C9082" s="988" t="s">
        <v>164</v>
      </c>
      <c r="D9082" s="988">
        <v>1.0</v>
      </c>
      <c r="E9082" s="988">
        <v>1.0</v>
      </c>
    </row>
    <row r="9083">
      <c r="A9083" s="988" t="s">
        <v>5999</v>
      </c>
      <c r="B9083" s="988">
        <v>2.0250131E7</v>
      </c>
      <c r="C9083" s="988" t="s">
        <v>164</v>
      </c>
      <c r="D9083" s="988">
        <v>1.0</v>
      </c>
      <c r="E9083" s="988">
        <v>1.0</v>
      </c>
    </row>
    <row r="9084">
      <c r="A9084" s="988" t="s">
        <v>6000</v>
      </c>
      <c r="B9084" s="988">
        <v>2.0250109E7</v>
      </c>
      <c r="C9084" s="988" t="s">
        <v>5286</v>
      </c>
      <c r="D9084" s="988">
        <v>1.0</v>
      </c>
      <c r="E9084" s="988">
        <v>1.0</v>
      </c>
    </row>
    <row r="9085">
      <c r="A9085" s="988" t="s">
        <v>6000</v>
      </c>
      <c r="B9085" s="988">
        <v>2.0250126E7</v>
      </c>
      <c r="C9085" s="988" t="s">
        <v>164</v>
      </c>
      <c r="D9085" s="988">
        <v>1.0</v>
      </c>
      <c r="E9085" s="988">
        <v>0.0</v>
      </c>
    </row>
    <row r="9086">
      <c r="A9086" s="988" t="s">
        <v>6001</v>
      </c>
      <c r="B9086" s="988">
        <v>2.0250122E7</v>
      </c>
      <c r="C9086" s="988" t="s">
        <v>5218</v>
      </c>
      <c r="D9086" s="988">
        <v>1.0</v>
      </c>
      <c r="E9086" s="988">
        <v>0.0</v>
      </c>
    </row>
    <row r="9087">
      <c r="A9087" s="988" t="s">
        <v>6002</v>
      </c>
      <c r="B9087" s="988">
        <v>2.0250116E7</v>
      </c>
      <c r="C9087" s="988" t="s">
        <v>164</v>
      </c>
      <c r="D9087" s="988">
        <v>1.0</v>
      </c>
      <c r="E9087" s="988">
        <v>0.0</v>
      </c>
    </row>
    <row r="9088">
      <c r="A9088" s="988" t="s">
        <v>6003</v>
      </c>
      <c r="B9088" s="988">
        <v>2.0250113E7</v>
      </c>
      <c r="C9088" s="988" t="s">
        <v>164</v>
      </c>
      <c r="D9088" s="988">
        <v>1.0</v>
      </c>
      <c r="E9088" s="988">
        <v>0.0</v>
      </c>
    </row>
    <row r="9089">
      <c r="A9089" s="988" t="s">
        <v>6004</v>
      </c>
      <c r="B9089" s="988">
        <v>2.0250122E7</v>
      </c>
      <c r="C9089" s="988" t="s">
        <v>5286</v>
      </c>
      <c r="D9089" s="988">
        <v>1.0</v>
      </c>
      <c r="E9089" s="988">
        <v>0.0</v>
      </c>
    </row>
    <row r="9090">
      <c r="A9090" s="988" t="s">
        <v>6005</v>
      </c>
      <c r="B9090" s="988">
        <v>2.0250122E7</v>
      </c>
      <c r="C9090" s="988" t="s">
        <v>5286</v>
      </c>
      <c r="D9090" s="988">
        <v>1.0</v>
      </c>
      <c r="E9090" s="988">
        <v>1.0</v>
      </c>
    </row>
    <row r="9091">
      <c r="A9091" s="988" t="s">
        <v>6006</v>
      </c>
      <c r="B9091" s="988">
        <v>2.025013E7</v>
      </c>
      <c r="C9091" s="988" t="s">
        <v>164</v>
      </c>
      <c r="D9091" s="988">
        <v>1.0</v>
      </c>
      <c r="E9091" s="988">
        <v>1.0</v>
      </c>
    </row>
    <row r="9092">
      <c r="A9092" s="988" t="s">
        <v>6007</v>
      </c>
      <c r="B9092" s="988">
        <v>2.0250128E7</v>
      </c>
      <c r="C9092" s="988" t="s">
        <v>5286</v>
      </c>
      <c r="D9092" s="988">
        <v>1.0</v>
      </c>
      <c r="E9092" s="988">
        <v>0.0</v>
      </c>
    </row>
    <row r="9093">
      <c r="A9093" s="988" t="s">
        <v>6008</v>
      </c>
      <c r="B9093" s="988">
        <v>2.0250114E7</v>
      </c>
      <c r="C9093" s="988" t="s">
        <v>164</v>
      </c>
      <c r="D9093" s="988">
        <v>1.0</v>
      </c>
      <c r="E9093" s="988">
        <v>0.0</v>
      </c>
    </row>
    <row r="9094">
      <c r="A9094" s="988" t="s">
        <v>6008</v>
      </c>
      <c r="B9094" s="988">
        <v>2.0250119E7</v>
      </c>
      <c r="C9094" s="988" t="s">
        <v>5286</v>
      </c>
      <c r="D9094" s="988">
        <v>1.0</v>
      </c>
      <c r="E9094" s="988">
        <v>0.0</v>
      </c>
    </row>
    <row r="9095">
      <c r="A9095" s="988" t="s">
        <v>6008</v>
      </c>
      <c r="B9095" s="988">
        <v>2.0250129E7</v>
      </c>
      <c r="C9095" s="988" t="s">
        <v>164</v>
      </c>
      <c r="D9095" s="988">
        <v>1.0</v>
      </c>
      <c r="E9095" s="988">
        <v>1.0</v>
      </c>
    </row>
    <row r="9096">
      <c r="A9096" s="988" t="s">
        <v>6009</v>
      </c>
      <c r="B9096" s="988">
        <v>2.0250119E7</v>
      </c>
      <c r="C9096" s="988" t="s">
        <v>5286</v>
      </c>
      <c r="D9096" s="988">
        <v>1.0</v>
      </c>
      <c r="E9096" s="988">
        <v>0.0</v>
      </c>
    </row>
    <row r="9097">
      <c r="A9097" s="988" t="s">
        <v>6010</v>
      </c>
      <c r="B9097" s="988">
        <v>2.025012E7</v>
      </c>
      <c r="C9097" s="988" t="s">
        <v>5286</v>
      </c>
      <c r="D9097" s="988">
        <v>1.0</v>
      </c>
      <c r="E9097" s="988">
        <v>0.0</v>
      </c>
    </row>
    <row r="9098">
      <c r="A9098" s="988" t="s">
        <v>6011</v>
      </c>
      <c r="B9098" s="988">
        <v>2.0250124E7</v>
      </c>
      <c r="C9098" s="1063" t="s">
        <v>5224</v>
      </c>
      <c r="D9098" s="988">
        <v>1.0</v>
      </c>
      <c r="E9098" s="988">
        <v>0.0</v>
      </c>
    </row>
    <row r="9099">
      <c r="A9099" s="988" t="s">
        <v>6012</v>
      </c>
      <c r="B9099" s="988">
        <v>2.0250116E7</v>
      </c>
      <c r="C9099" s="988" t="s">
        <v>5286</v>
      </c>
      <c r="D9099" s="988">
        <v>1.0</v>
      </c>
      <c r="E9099" s="988">
        <v>0.0</v>
      </c>
    </row>
    <row r="9100">
      <c r="A9100" s="988" t="s">
        <v>6013</v>
      </c>
      <c r="B9100" s="988">
        <v>2.0250105E7</v>
      </c>
      <c r="C9100" s="988" t="s">
        <v>5286</v>
      </c>
      <c r="D9100" s="988">
        <v>1.0</v>
      </c>
      <c r="E9100" s="988">
        <v>0.0</v>
      </c>
    </row>
    <row r="9101">
      <c r="A9101" s="988" t="s">
        <v>6014</v>
      </c>
      <c r="B9101" s="988">
        <v>2.0250122E7</v>
      </c>
      <c r="C9101" s="988" t="s">
        <v>5286</v>
      </c>
      <c r="D9101" s="988">
        <v>1.0</v>
      </c>
      <c r="E9101" s="988">
        <v>1.0</v>
      </c>
    </row>
    <row r="9102">
      <c r="A9102" s="988" t="s">
        <v>6015</v>
      </c>
      <c r="B9102" s="988">
        <v>2.0250117E7</v>
      </c>
      <c r="C9102" s="988" t="s">
        <v>5286</v>
      </c>
      <c r="D9102" s="988">
        <v>1.0</v>
      </c>
      <c r="E9102" s="988">
        <v>0.0</v>
      </c>
    </row>
    <row r="9103">
      <c r="A9103" s="988" t="s">
        <v>6016</v>
      </c>
      <c r="B9103" s="988">
        <v>2.0250126E7</v>
      </c>
      <c r="C9103" s="988" t="s">
        <v>5286</v>
      </c>
      <c r="D9103" s="988">
        <v>1.0</v>
      </c>
      <c r="E9103" s="988">
        <v>1.0</v>
      </c>
    </row>
    <row r="9104">
      <c r="A9104" s="988" t="s">
        <v>6017</v>
      </c>
      <c r="B9104" s="988">
        <v>2.0250129E7</v>
      </c>
      <c r="C9104" s="988" t="s">
        <v>164</v>
      </c>
      <c r="D9104" s="988">
        <v>1.0</v>
      </c>
      <c r="E9104" s="988">
        <v>1.0</v>
      </c>
    </row>
    <row r="9105">
      <c r="A9105" s="988" t="s">
        <v>6018</v>
      </c>
      <c r="B9105" s="988">
        <v>2.0250129E7</v>
      </c>
      <c r="C9105" s="988" t="s">
        <v>164</v>
      </c>
      <c r="D9105" s="988">
        <v>1.0</v>
      </c>
      <c r="E9105" s="988">
        <v>1.0</v>
      </c>
    </row>
    <row r="9106">
      <c r="A9106" s="988" t="s">
        <v>6019</v>
      </c>
      <c r="B9106" s="988">
        <v>2.0250123E7</v>
      </c>
      <c r="C9106" s="988" t="s">
        <v>5286</v>
      </c>
      <c r="D9106" s="988">
        <v>1.0</v>
      </c>
      <c r="E9106" s="988">
        <v>0.0</v>
      </c>
    </row>
    <row r="9107">
      <c r="A9107" s="988" t="s">
        <v>6020</v>
      </c>
      <c r="B9107" s="988">
        <v>2.0250107E7</v>
      </c>
      <c r="C9107" s="988" t="s">
        <v>5286</v>
      </c>
      <c r="D9107" s="988">
        <v>1.0</v>
      </c>
      <c r="E9107" s="988">
        <v>1.0</v>
      </c>
    </row>
    <row r="9108">
      <c r="A9108" s="988" t="s">
        <v>6020</v>
      </c>
      <c r="B9108" s="988">
        <v>2.0250107E7</v>
      </c>
      <c r="C9108" s="988" t="s">
        <v>164</v>
      </c>
      <c r="D9108" s="988">
        <v>1.0</v>
      </c>
      <c r="E9108" s="988">
        <v>1.0</v>
      </c>
    </row>
    <row r="9109">
      <c r="A9109" s="988" t="s">
        <v>6020</v>
      </c>
      <c r="B9109" s="988">
        <v>2.0250108E7</v>
      </c>
      <c r="C9109" s="988" t="s">
        <v>164</v>
      </c>
      <c r="D9109" s="988">
        <v>1.0</v>
      </c>
      <c r="E9109" s="988">
        <v>0.0</v>
      </c>
    </row>
    <row r="9110">
      <c r="A9110" s="988" t="s">
        <v>6020</v>
      </c>
      <c r="B9110" s="988">
        <v>2.0250117E7</v>
      </c>
      <c r="C9110" s="988" t="s">
        <v>164</v>
      </c>
      <c r="D9110" s="988">
        <v>1.0</v>
      </c>
      <c r="E9110" s="988">
        <v>0.0</v>
      </c>
    </row>
    <row r="9111">
      <c r="A9111" s="988" t="s">
        <v>6020</v>
      </c>
      <c r="B9111" s="988">
        <v>2.0250121E7</v>
      </c>
      <c r="C9111" s="988" t="s">
        <v>5286</v>
      </c>
      <c r="D9111" s="988">
        <v>1.0</v>
      </c>
      <c r="E9111" s="988">
        <v>0.0</v>
      </c>
    </row>
    <row r="9112">
      <c r="A9112" s="988" t="s">
        <v>6020</v>
      </c>
      <c r="B9112" s="988">
        <v>2.0250127E7</v>
      </c>
      <c r="C9112" s="988" t="s">
        <v>5286</v>
      </c>
      <c r="D9112" s="988">
        <v>1.0</v>
      </c>
      <c r="E9112" s="988">
        <v>1.0</v>
      </c>
    </row>
    <row r="9113">
      <c r="A9113" s="988" t="s">
        <v>6021</v>
      </c>
      <c r="B9113" s="988">
        <v>2.0250123E7</v>
      </c>
      <c r="C9113" s="1063" t="s">
        <v>5168</v>
      </c>
      <c r="D9113" s="988">
        <v>1.0</v>
      </c>
      <c r="E9113" s="988">
        <v>0.0</v>
      </c>
    </row>
    <row r="9114">
      <c r="A9114" s="988" t="s">
        <v>6021</v>
      </c>
      <c r="B9114" s="988">
        <v>2.0250131E7</v>
      </c>
      <c r="C9114" s="988" t="s">
        <v>164</v>
      </c>
      <c r="D9114" s="988">
        <v>1.0</v>
      </c>
      <c r="E9114" s="988">
        <v>0.0</v>
      </c>
    </row>
    <row r="9115">
      <c r="A9115" s="988" t="s">
        <v>6022</v>
      </c>
      <c r="B9115" s="988">
        <v>2.0250121E7</v>
      </c>
      <c r="C9115" s="1063" t="s">
        <v>5224</v>
      </c>
      <c r="D9115" s="988">
        <v>1.0</v>
      </c>
      <c r="E9115" s="988">
        <v>0.0</v>
      </c>
    </row>
    <row r="9116">
      <c r="A9116" s="988" t="s">
        <v>6023</v>
      </c>
      <c r="B9116" s="988">
        <v>2.0250122E7</v>
      </c>
      <c r="C9116" s="988" t="s">
        <v>164</v>
      </c>
      <c r="D9116" s="988">
        <v>1.0</v>
      </c>
      <c r="E9116" s="988">
        <v>1.0</v>
      </c>
    </row>
    <row r="9117">
      <c r="A9117" s="988" t="s">
        <v>6024</v>
      </c>
      <c r="B9117" s="988">
        <v>2.0250108E7</v>
      </c>
      <c r="C9117" s="988" t="s">
        <v>5286</v>
      </c>
      <c r="D9117" s="988">
        <v>1.0</v>
      </c>
      <c r="E9117" s="988">
        <v>0.0</v>
      </c>
    </row>
    <row r="9118">
      <c r="A9118" s="988" t="s">
        <v>6024</v>
      </c>
      <c r="B9118" s="988">
        <v>2.0250113E7</v>
      </c>
      <c r="C9118" s="988" t="s">
        <v>5286</v>
      </c>
      <c r="D9118" s="988">
        <v>1.0</v>
      </c>
      <c r="E9118" s="988">
        <v>0.0</v>
      </c>
    </row>
    <row r="9119">
      <c r="A9119" s="988" t="s">
        <v>6024</v>
      </c>
      <c r="B9119" s="988">
        <v>2.0250117E7</v>
      </c>
      <c r="C9119" s="988" t="s">
        <v>164</v>
      </c>
      <c r="D9119" s="988">
        <v>1.0</v>
      </c>
      <c r="E9119" s="988">
        <v>1.0</v>
      </c>
    </row>
    <row r="9120">
      <c r="A9120" s="988" t="s">
        <v>6024</v>
      </c>
      <c r="B9120" s="988">
        <v>2.0250123E7</v>
      </c>
      <c r="C9120" s="988" t="s">
        <v>5286</v>
      </c>
      <c r="D9120" s="988">
        <v>1.0</v>
      </c>
      <c r="E9120" s="988">
        <v>1.0</v>
      </c>
    </row>
    <row r="9121">
      <c r="A9121" s="988" t="s">
        <v>6024</v>
      </c>
      <c r="B9121" s="988">
        <v>2.0250125E7</v>
      </c>
      <c r="C9121" s="988" t="s">
        <v>5286</v>
      </c>
      <c r="D9121" s="988">
        <v>1.0</v>
      </c>
      <c r="E9121" s="988">
        <v>0.0</v>
      </c>
    </row>
    <row r="9122">
      <c r="A9122" s="988" t="s">
        <v>6024</v>
      </c>
      <c r="B9122" s="988">
        <v>2.0250127E7</v>
      </c>
      <c r="C9122" s="988" t="s">
        <v>5286</v>
      </c>
      <c r="D9122" s="988">
        <v>1.0</v>
      </c>
      <c r="E9122" s="988">
        <v>1.0</v>
      </c>
    </row>
    <row r="9123">
      <c r="A9123" s="988" t="s">
        <v>6024</v>
      </c>
      <c r="B9123" s="988">
        <v>2.025013E7</v>
      </c>
      <c r="C9123" s="988" t="s">
        <v>5286</v>
      </c>
      <c r="D9123" s="988">
        <v>1.0</v>
      </c>
      <c r="E9123" s="988">
        <v>0.0</v>
      </c>
    </row>
    <row r="9124">
      <c r="A9124" s="988" t="s">
        <v>6025</v>
      </c>
      <c r="B9124" s="988">
        <v>2.0250121E7</v>
      </c>
      <c r="C9124" s="988" t="s">
        <v>5286</v>
      </c>
      <c r="D9124" s="988">
        <v>1.0</v>
      </c>
      <c r="E9124" s="988">
        <v>1.0</v>
      </c>
    </row>
    <row r="9125">
      <c r="A9125" s="988" t="s">
        <v>6026</v>
      </c>
      <c r="B9125" s="988">
        <v>2.0250106E7</v>
      </c>
      <c r="C9125" s="988" t="s">
        <v>5286</v>
      </c>
      <c r="D9125" s="988">
        <v>1.0</v>
      </c>
      <c r="E9125" s="988">
        <v>1.0</v>
      </c>
    </row>
    <row r="9126">
      <c r="A9126" s="988" t="s">
        <v>6026</v>
      </c>
      <c r="B9126" s="988">
        <v>2.025011E7</v>
      </c>
      <c r="C9126" s="1063" t="s">
        <v>5227</v>
      </c>
      <c r="D9126" s="988">
        <v>1.0</v>
      </c>
      <c r="E9126" s="988">
        <v>0.0</v>
      </c>
    </row>
    <row r="9127">
      <c r="A9127" s="988" t="s">
        <v>6027</v>
      </c>
      <c r="B9127" s="988">
        <v>2.0250102E7</v>
      </c>
      <c r="C9127" s="988" t="s">
        <v>5286</v>
      </c>
      <c r="D9127" s="988">
        <v>1.0</v>
      </c>
      <c r="E9127" s="988">
        <v>0.0</v>
      </c>
    </row>
    <row r="9128">
      <c r="A9128" s="988" t="s">
        <v>6027</v>
      </c>
      <c r="B9128" s="988">
        <v>2.0250107E7</v>
      </c>
      <c r="C9128" s="988" t="s">
        <v>5286</v>
      </c>
      <c r="D9128" s="988">
        <v>1.0</v>
      </c>
      <c r="E9128" s="988">
        <v>1.0</v>
      </c>
    </row>
    <row r="9129">
      <c r="A9129" s="988" t="s">
        <v>6027</v>
      </c>
      <c r="B9129" s="988">
        <v>2.0250109E7</v>
      </c>
      <c r="C9129" s="988" t="s">
        <v>5286</v>
      </c>
      <c r="D9129" s="988">
        <v>1.0</v>
      </c>
      <c r="E9129" s="988">
        <v>0.0</v>
      </c>
    </row>
    <row r="9130">
      <c r="A9130" s="988" t="s">
        <v>6027</v>
      </c>
      <c r="B9130" s="988">
        <v>2.0250114E7</v>
      </c>
      <c r="C9130" s="988" t="s">
        <v>5286</v>
      </c>
      <c r="D9130" s="988">
        <v>1.0</v>
      </c>
      <c r="E9130" s="988">
        <v>1.0</v>
      </c>
    </row>
    <row r="9131">
      <c r="A9131" s="988" t="s">
        <v>6027</v>
      </c>
      <c r="B9131" s="988">
        <v>2.0250116E7</v>
      </c>
      <c r="C9131" s="988" t="s">
        <v>5286</v>
      </c>
      <c r="D9131" s="988">
        <v>1.0</v>
      </c>
      <c r="E9131" s="988">
        <v>1.0</v>
      </c>
    </row>
    <row r="9132">
      <c r="A9132" s="988" t="s">
        <v>6027</v>
      </c>
      <c r="B9132" s="988">
        <v>2.0250124E7</v>
      </c>
      <c r="C9132" s="988" t="s">
        <v>5286</v>
      </c>
      <c r="D9132" s="988">
        <v>1.0</v>
      </c>
      <c r="E9132" s="988">
        <v>0.0</v>
      </c>
    </row>
    <row r="9133">
      <c r="A9133" s="988" t="s">
        <v>6027</v>
      </c>
      <c r="B9133" s="988">
        <v>2.025013E7</v>
      </c>
      <c r="C9133" s="988" t="s">
        <v>5286</v>
      </c>
      <c r="D9133" s="988">
        <v>1.0</v>
      </c>
      <c r="E9133" s="988">
        <v>0.0</v>
      </c>
    </row>
    <row r="9134">
      <c r="A9134" s="988" t="s">
        <v>6027</v>
      </c>
      <c r="B9134" s="988">
        <v>2.0250131E7</v>
      </c>
      <c r="C9134" s="988" t="s">
        <v>5286</v>
      </c>
      <c r="D9134" s="988">
        <v>1.0</v>
      </c>
      <c r="E9134" s="988">
        <v>0.0</v>
      </c>
    </row>
    <row r="9135">
      <c r="A9135" s="988" t="s">
        <v>6028</v>
      </c>
      <c r="B9135" s="988">
        <v>2.0250111E7</v>
      </c>
      <c r="C9135" s="988" t="s">
        <v>5286</v>
      </c>
      <c r="D9135" s="988">
        <v>1.0</v>
      </c>
      <c r="E9135" s="988">
        <v>1.0</v>
      </c>
    </row>
    <row r="9136">
      <c r="A9136" s="988" t="s">
        <v>6028</v>
      </c>
      <c r="B9136" s="988">
        <v>2.0250115E7</v>
      </c>
      <c r="C9136" s="988" t="s">
        <v>5286</v>
      </c>
      <c r="D9136" s="988">
        <v>1.0</v>
      </c>
      <c r="E9136" s="988">
        <v>1.0</v>
      </c>
    </row>
    <row r="9137">
      <c r="A9137" s="988" t="s">
        <v>6029</v>
      </c>
      <c r="B9137" s="988">
        <v>2.0250116E7</v>
      </c>
      <c r="C9137" s="988" t="s">
        <v>5286</v>
      </c>
      <c r="D9137" s="988">
        <v>1.0</v>
      </c>
      <c r="E9137" s="988">
        <v>0.0</v>
      </c>
    </row>
    <row r="9138">
      <c r="A9138" s="988" t="s">
        <v>6029</v>
      </c>
      <c r="B9138" s="988">
        <v>2.0250117E7</v>
      </c>
      <c r="C9138" s="988" t="s">
        <v>164</v>
      </c>
      <c r="D9138" s="988">
        <v>1.0</v>
      </c>
      <c r="E9138" s="988">
        <v>0.0</v>
      </c>
    </row>
    <row r="9139">
      <c r="A9139" s="988" t="s">
        <v>6029</v>
      </c>
      <c r="B9139" s="988">
        <v>2.0250127E7</v>
      </c>
      <c r="C9139" s="988" t="s">
        <v>5286</v>
      </c>
      <c r="D9139" s="988">
        <v>1.0</v>
      </c>
      <c r="E9139" s="988">
        <v>1.0</v>
      </c>
    </row>
    <row r="9140">
      <c r="A9140" s="988" t="s">
        <v>6030</v>
      </c>
      <c r="B9140" s="988">
        <v>2.0250124E7</v>
      </c>
      <c r="C9140" s="988" t="s">
        <v>5286</v>
      </c>
      <c r="D9140" s="988">
        <v>1.0</v>
      </c>
      <c r="E9140" s="988">
        <v>0.0</v>
      </c>
    </row>
    <row r="9141">
      <c r="A9141" s="988" t="s">
        <v>6031</v>
      </c>
      <c r="B9141" s="988">
        <v>2.0250116E7</v>
      </c>
      <c r="C9141" s="988" t="s">
        <v>5286</v>
      </c>
      <c r="D9141" s="988">
        <v>1.0</v>
      </c>
      <c r="E9141" s="988">
        <v>1.0</v>
      </c>
    </row>
    <row r="9142">
      <c r="A9142" s="988" t="s">
        <v>6032</v>
      </c>
      <c r="B9142" s="988">
        <v>2.0250106E7</v>
      </c>
      <c r="C9142" s="988" t="s">
        <v>164</v>
      </c>
      <c r="D9142" s="988">
        <v>1.0</v>
      </c>
      <c r="E9142" s="988">
        <v>0.0</v>
      </c>
    </row>
    <row r="9143">
      <c r="A9143" s="988" t="s">
        <v>6032</v>
      </c>
      <c r="B9143" s="988">
        <v>2.0250119E7</v>
      </c>
      <c r="C9143" s="988" t="s">
        <v>164</v>
      </c>
      <c r="D9143" s="988">
        <v>1.0</v>
      </c>
      <c r="E9143" s="988">
        <v>0.0</v>
      </c>
    </row>
    <row r="9144">
      <c r="A9144" s="988" t="s">
        <v>6032</v>
      </c>
      <c r="B9144" s="988">
        <v>2.025012E7</v>
      </c>
      <c r="C9144" s="988" t="s">
        <v>5286</v>
      </c>
      <c r="D9144" s="988">
        <v>1.0</v>
      </c>
      <c r="E9144" s="988">
        <v>1.0</v>
      </c>
    </row>
    <row r="9145">
      <c r="A9145" s="988" t="s">
        <v>6033</v>
      </c>
      <c r="B9145" s="988">
        <v>2.0250121E7</v>
      </c>
      <c r="C9145" s="988" t="s">
        <v>5286</v>
      </c>
      <c r="D9145" s="988">
        <v>1.0</v>
      </c>
      <c r="E9145" s="988">
        <v>1.0</v>
      </c>
    </row>
    <row r="9146">
      <c r="A9146" s="988" t="s">
        <v>6034</v>
      </c>
      <c r="B9146" s="988">
        <v>2.025013E7</v>
      </c>
      <c r="C9146" s="988" t="s">
        <v>5194</v>
      </c>
      <c r="D9146" s="988">
        <v>1.0</v>
      </c>
      <c r="E9146" s="988">
        <v>1.0</v>
      </c>
    </row>
    <row r="9147">
      <c r="A9147" s="988" t="s">
        <v>6035</v>
      </c>
      <c r="B9147" s="988">
        <v>2.0250126E7</v>
      </c>
      <c r="C9147" s="988" t="s">
        <v>5286</v>
      </c>
      <c r="D9147" s="988">
        <v>1.0</v>
      </c>
      <c r="E9147" s="988">
        <v>0.0</v>
      </c>
    </row>
    <row r="9148">
      <c r="A9148" s="988" t="s">
        <v>6036</v>
      </c>
      <c r="B9148" s="988">
        <v>2.0250121E7</v>
      </c>
      <c r="C9148" s="1063" t="s">
        <v>5224</v>
      </c>
      <c r="D9148" s="988">
        <v>1.0</v>
      </c>
      <c r="E9148" s="988">
        <v>0.0</v>
      </c>
    </row>
    <row r="9149">
      <c r="A9149" s="988" t="s">
        <v>6037</v>
      </c>
      <c r="B9149" s="988">
        <v>2.0250126E7</v>
      </c>
      <c r="C9149" s="988" t="s">
        <v>5286</v>
      </c>
      <c r="D9149" s="988">
        <v>1.0</v>
      </c>
      <c r="E9149" s="988">
        <v>0.0</v>
      </c>
    </row>
    <row r="9150">
      <c r="A9150" s="988" t="s">
        <v>6038</v>
      </c>
      <c r="B9150" s="988">
        <v>2.0250126E7</v>
      </c>
      <c r="C9150" s="988" t="s">
        <v>5286</v>
      </c>
      <c r="D9150" s="988">
        <v>1.0</v>
      </c>
      <c r="E9150" s="988">
        <v>0.0</v>
      </c>
    </row>
    <row r="9151">
      <c r="A9151" s="988" t="s">
        <v>6039</v>
      </c>
      <c r="B9151" s="988">
        <v>2.0250126E7</v>
      </c>
      <c r="C9151" s="988" t="s">
        <v>164</v>
      </c>
      <c r="D9151" s="988">
        <v>1.0</v>
      </c>
      <c r="E9151" s="988">
        <v>0.0</v>
      </c>
    </row>
    <row r="9152">
      <c r="A9152" s="988" t="s">
        <v>6040</v>
      </c>
      <c r="B9152" s="988">
        <v>2.0250126E7</v>
      </c>
      <c r="C9152" s="988" t="s">
        <v>5286</v>
      </c>
      <c r="D9152" s="988">
        <v>1.0</v>
      </c>
      <c r="E9152" s="988">
        <v>0.0</v>
      </c>
    </row>
    <row r="9153">
      <c r="A9153" s="988" t="s">
        <v>6041</v>
      </c>
      <c r="B9153" s="988">
        <v>2.0250124E7</v>
      </c>
      <c r="C9153" s="1063" t="s">
        <v>5224</v>
      </c>
      <c r="D9153" s="988">
        <v>1.0</v>
      </c>
      <c r="E9153" s="988">
        <v>0.0</v>
      </c>
    </row>
    <row r="9154">
      <c r="A9154" s="988" t="s">
        <v>6042</v>
      </c>
      <c r="B9154" s="988">
        <v>2.0250127E7</v>
      </c>
      <c r="C9154" s="988" t="s">
        <v>164</v>
      </c>
      <c r="D9154" s="988">
        <v>1.0</v>
      </c>
      <c r="E9154" s="988">
        <v>0.0</v>
      </c>
    </row>
    <row r="9155">
      <c r="A9155" s="988" t="s">
        <v>6043</v>
      </c>
      <c r="B9155" s="988">
        <v>2.0250114E7</v>
      </c>
      <c r="C9155" s="988" t="s">
        <v>164</v>
      </c>
      <c r="D9155" s="988">
        <v>1.0</v>
      </c>
      <c r="E9155" s="988">
        <v>0.0</v>
      </c>
    </row>
    <row r="9156">
      <c r="A9156" s="988" t="s">
        <v>6044</v>
      </c>
      <c r="B9156" s="988">
        <v>2.0250126E7</v>
      </c>
      <c r="C9156" s="988" t="s">
        <v>164</v>
      </c>
      <c r="D9156" s="988">
        <v>1.0</v>
      </c>
      <c r="E9156" s="988">
        <v>0.0</v>
      </c>
    </row>
    <row r="9157">
      <c r="A9157" s="988" t="s">
        <v>6045</v>
      </c>
      <c r="B9157" s="988">
        <v>2.0250117E7</v>
      </c>
      <c r="C9157" s="988" t="s">
        <v>164</v>
      </c>
      <c r="D9157" s="988">
        <v>1.0</v>
      </c>
      <c r="E9157" s="988">
        <v>1.0</v>
      </c>
    </row>
    <row r="9158">
      <c r="A9158" s="988" t="s">
        <v>6046</v>
      </c>
      <c r="B9158" s="988">
        <v>2.025013E7</v>
      </c>
      <c r="C9158" s="988" t="s">
        <v>5286</v>
      </c>
      <c r="D9158" s="988">
        <v>1.0</v>
      </c>
      <c r="E9158" s="988">
        <v>1.0</v>
      </c>
    </row>
    <row r="9159">
      <c r="A9159" s="988" t="s">
        <v>6047</v>
      </c>
      <c r="B9159" s="988">
        <v>2.0250118E7</v>
      </c>
      <c r="C9159" s="1063" t="s">
        <v>5224</v>
      </c>
      <c r="D9159" s="988">
        <v>1.0</v>
      </c>
      <c r="E9159" s="988">
        <v>0.0</v>
      </c>
    </row>
    <row r="9160">
      <c r="A9160" s="988" t="s">
        <v>6048</v>
      </c>
      <c r="B9160" s="988">
        <v>2.0250121E7</v>
      </c>
      <c r="C9160" s="1063" t="s">
        <v>5224</v>
      </c>
      <c r="D9160" s="988">
        <v>1.0</v>
      </c>
      <c r="E9160" s="988">
        <v>0.0</v>
      </c>
    </row>
    <row r="9161">
      <c r="A9161" s="988" t="s">
        <v>6049</v>
      </c>
      <c r="B9161" s="988">
        <v>2.0250118E7</v>
      </c>
      <c r="C9161" s="988" t="s">
        <v>164</v>
      </c>
      <c r="D9161" s="988">
        <v>1.0</v>
      </c>
      <c r="E9161" s="988">
        <v>1.0</v>
      </c>
    </row>
    <row r="9162">
      <c r="A9162" s="988" t="s">
        <v>6050</v>
      </c>
      <c r="B9162" s="988">
        <v>2.0250127E7</v>
      </c>
      <c r="C9162" s="988" t="s">
        <v>5286</v>
      </c>
      <c r="D9162" s="988">
        <v>1.0</v>
      </c>
      <c r="E9162" s="988">
        <v>1.0</v>
      </c>
    </row>
    <row r="9163">
      <c r="A9163" s="988" t="s">
        <v>6051</v>
      </c>
      <c r="B9163" s="988">
        <v>2.0250121E7</v>
      </c>
      <c r="C9163" s="988" t="s">
        <v>5286</v>
      </c>
      <c r="D9163" s="988">
        <v>1.0</v>
      </c>
      <c r="E9163" s="988">
        <v>1.0</v>
      </c>
    </row>
    <row r="9164">
      <c r="A9164" s="988" t="s">
        <v>6052</v>
      </c>
      <c r="B9164" s="988">
        <v>2.0250102E7</v>
      </c>
      <c r="C9164" s="988" t="s">
        <v>164</v>
      </c>
      <c r="D9164" s="988">
        <v>1.0</v>
      </c>
      <c r="E9164" s="988">
        <v>0.0</v>
      </c>
    </row>
    <row r="9165">
      <c r="A9165" s="988" t="s">
        <v>6052</v>
      </c>
      <c r="B9165" s="988">
        <v>2.0250109E7</v>
      </c>
      <c r="C9165" s="988" t="s">
        <v>5286</v>
      </c>
      <c r="D9165" s="988">
        <v>1.0</v>
      </c>
      <c r="E9165" s="988">
        <v>1.0</v>
      </c>
    </row>
    <row r="9166">
      <c r="A9166" s="988" t="s">
        <v>6052</v>
      </c>
      <c r="B9166" s="988">
        <v>2.0250115E7</v>
      </c>
      <c r="C9166" s="988" t="s">
        <v>164</v>
      </c>
      <c r="D9166" s="988">
        <v>1.0</v>
      </c>
      <c r="E9166" s="988">
        <v>1.0</v>
      </c>
    </row>
    <row r="9167">
      <c r="A9167" s="988" t="s">
        <v>6052</v>
      </c>
      <c r="B9167" s="988">
        <v>2.0250124E7</v>
      </c>
      <c r="C9167" s="988" t="s">
        <v>5286</v>
      </c>
      <c r="D9167" s="988">
        <v>1.0</v>
      </c>
      <c r="E9167" s="988">
        <v>1.0</v>
      </c>
    </row>
    <row r="9168">
      <c r="A9168" s="988" t="s">
        <v>6052</v>
      </c>
      <c r="B9168" s="988">
        <v>2.025013E7</v>
      </c>
      <c r="C9168" s="988" t="s">
        <v>164</v>
      </c>
      <c r="D9168" s="988">
        <v>1.0</v>
      </c>
      <c r="E9168" s="988">
        <v>1.0</v>
      </c>
    </row>
    <row r="9169">
      <c r="A9169" s="988" t="s">
        <v>6053</v>
      </c>
      <c r="B9169" s="988">
        <v>2.0250113E7</v>
      </c>
      <c r="C9169" s="988" t="s">
        <v>164</v>
      </c>
      <c r="D9169" s="988">
        <v>1.0</v>
      </c>
      <c r="E9169" s="988">
        <v>0.0</v>
      </c>
    </row>
    <row r="9170">
      <c r="A9170" s="988" t="s">
        <v>6053</v>
      </c>
      <c r="B9170" s="988">
        <v>2.0250116E7</v>
      </c>
      <c r="C9170" s="988" t="s">
        <v>5286</v>
      </c>
      <c r="D9170" s="988">
        <v>1.0</v>
      </c>
      <c r="E9170" s="988">
        <v>0.0</v>
      </c>
    </row>
    <row r="9171">
      <c r="A9171" s="988" t="s">
        <v>6053</v>
      </c>
      <c r="B9171" s="988">
        <v>2.0250117E7</v>
      </c>
      <c r="C9171" s="988" t="s">
        <v>164</v>
      </c>
      <c r="D9171" s="988">
        <v>1.0</v>
      </c>
      <c r="E9171" s="988">
        <v>1.0</v>
      </c>
    </row>
    <row r="9172">
      <c r="A9172" s="988" t="s">
        <v>6053</v>
      </c>
      <c r="B9172" s="988">
        <v>2.0250118E7</v>
      </c>
      <c r="C9172" s="988" t="s">
        <v>164</v>
      </c>
      <c r="D9172" s="988">
        <v>1.0</v>
      </c>
      <c r="E9172" s="988">
        <v>1.0</v>
      </c>
    </row>
    <row r="9173">
      <c r="A9173" s="988" t="s">
        <v>6053</v>
      </c>
      <c r="B9173" s="988">
        <v>2.0250123E7</v>
      </c>
      <c r="C9173" s="988" t="s">
        <v>5286</v>
      </c>
      <c r="D9173" s="988">
        <v>1.0</v>
      </c>
      <c r="E9173" s="988">
        <v>1.0</v>
      </c>
    </row>
    <row r="9174">
      <c r="A9174" s="988" t="s">
        <v>6053</v>
      </c>
      <c r="B9174" s="988">
        <v>2.0250124E7</v>
      </c>
      <c r="C9174" s="988" t="s">
        <v>5286</v>
      </c>
      <c r="D9174" s="988">
        <v>1.0</v>
      </c>
      <c r="E9174" s="988">
        <v>1.0</v>
      </c>
    </row>
    <row r="9175">
      <c r="A9175" s="988" t="s">
        <v>6053</v>
      </c>
      <c r="B9175" s="988">
        <v>2.0250127E7</v>
      </c>
      <c r="C9175" s="988" t="s">
        <v>5286</v>
      </c>
      <c r="D9175" s="988">
        <v>1.0</v>
      </c>
      <c r="E9175" s="988">
        <v>1.0</v>
      </c>
    </row>
    <row r="9176">
      <c r="A9176" s="988" t="s">
        <v>6054</v>
      </c>
      <c r="B9176" s="988">
        <v>2.0250121E7</v>
      </c>
      <c r="C9176" s="988" t="s">
        <v>5185</v>
      </c>
      <c r="D9176" s="988">
        <v>1.0</v>
      </c>
      <c r="E9176" s="988">
        <v>0.0</v>
      </c>
    </row>
    <row r="9177">
      <c r="A9177" s="988" t="s">
        <v>6055</v>
      </c>
      <c r="B9177" s="988">
        <v>2.025012E7</v>
      </c>
      <c r="C9177" s="988" t="s">
        <v>5194</v>
      </c>
      <c r="D9177" s="988">
        <v>1.0</v>
      </c>
      <c r="E9177" s="988">
        <v>1.0</v>
      </c>
    </row>
    <row r="9178">
      <c r="A9178" s="988" t="s">
        <v>6055</v>
      </c>
      <c r="B9178" s="988">
        <v>2.0250122E7</v>
      </c>
      <c r="C9178" s="988" t="s">
        <v>5206</v>
      </c>
      <c r="D9178" s="988">
        <v>1.0</v>
      </c>
      <c r="E9178" s="988">
        <v>0.0</v>
      </c>
    </row>
    <row r="9179">
      <c r="A9179" s="988" t="s">
        <v>6056</v>
      </c>
      <c r="B9179" s="988">
        <v>2.025013E7</v>
      </c>
      <c r="C9179" s="988" t="s">
        <v>164</v>
      </c>
      <c r="D9179" s="988">
        <v>1.0</v>
      </c>
      <c r="E9179" s="988">
        <v>1.0</v>
      </c>
    </row>
    <row r="9180">
      <c r="A9180" s="988" t="s">
        <v>6057</v>
      </c>
      <c r="B9180" s="988">
        <v>2.0250124E7</v>
      </c>
      <c r="C9180" s="988" t="s">
        <v>5286</v>
      </c>
      <c r="D9180" s="988">
        <v>1.0</v>
      </c>
      <c r="E9180" s="988">
        <v>0.0</v>
      </c>
    </row>
    <row r="9181">
      <c r="A9181" s="988" t="s">
        <v>6058</v>
      </c>
      <c r="B9181" s="988">
        <v>2.0250117E7</v>
      </c>
      <c r="C9181" s="988" t="s">
        <v>5286</v>
      </c>
      <c r="D9181" s="988">
        <v>1.0</v>
      </c>
      <c r="E9181" s="988">
        <v>0.0</v>
      </c>
    </row>
    <row r="9182">
      <c r="A9182" s="988" t="s">
        <v>6058</v>
      </c>
      <c r="B9182" s="988">
        <v>2.025012E7</v>
      </c>
      <c r="C9182" s="988" t="s">
        <v>5286</v>
      </c>
      <c r="D9182" s="988">
        <v>1.0</v>
      </c>
      <c r="E9182" s="988">
        <v>0.0</v>
      </c>
    </row>
    <row r="9183">
      <c r="A9183" s="988" t="s">
        <v>6059</v>
      </c>
      <c r="B9183" s="988">
        <v>2.0250105E7</v>
      </c>
      <c r="C9183" s="988" t="s">
        <v>164</v>
      </c>
      <c r="D9183" s="988">
        <v>1.0</v>
      </c>
      <c r="E9183" s="988">
        <v>1.0</v>
      </c>
    </row>
    <row r="9184">
      <c r="A9184" s="988" t="s">
        <v>6059</v>
      </c>
      <c r="B9184" s="988">
        <v>2.0250109E7</v>
      </c>
      <c r="C9184" s="988" t="s">
        <v>5286</v>
      </c>
      <c r="D9184" s="988">
        <v>1.0</v>
      </c>
      <c r="E9184" s="988">
        <v>1.0</v>
      </c>
    </row>
    <row r="9185">
      <c r="A9185" s="988" t="s">
        <v>6059</v>
      </c>
      <c r="B9185" s="988">
        <v>2.0250112E7</v>
      </c>
      <c r="C9185" s="988" t="s">
        <v>5286</v>
      </c>
      <c r="D9185" s="988">
        <v>1.0</v>
      </c>
      <c r="E9185" s="988">
        <v>0.0</v>
      </c>
    </row>
    <row r="9186">
      <c r="A9186" s="988" t="s">
        <v>6059</v>
      </c>
      <c r="B9186" s="988">
        <v>2.0250113E7</v>
      </c>
      <c r="C9186" s="988" t="s">
        <v>164</v>
      </c>
      <c r="D9186" s="988">
        <v>1.0</v>
      </c>
      <c r="E9186" s="988">
        <v>0.0</v>
      </c>
    </row>
    <row r="9187">
      <c r="A9187" s="988" t="s">
        <v>6059</v>
      </c>
      <c r="B9187" s="988">
        <v>2.0250114E7</v>
      </c>
      <c r="C9187" s="988" t="s">
        <v>5286</v>
      </c>
      <c r="D9187" s="988">
        <v>1.0</v>
      </c>
      <c r="E9187" s="988">
        <v>0.0</v>
      </c>
    </row>
    <row r="9188">
      <c r="A9188" s="988" t="s">
        <v>6059</v>
      </c>
      <c r="B9188" s="988">
        <v>2.025012E7</v>
      </c>
      <c r="C9188" s="988" t="s">
        <v>164</v>
      </c>
      <c r="D9188" s="988">
        <v>1.0</v>
      </c>
      <c r="E9188" s="988">
        <v>0.0</v>
      </c>
    </row>
    <row r="9189">
      <c r="A9189" s="988" t="s">
        <v>6059</v>
      </c>
      <c r="B9189" s="988">
        <v>2.0250121E7</v>
      </c>
      <c r="C9189" s="988" t="s">
        <v>5286</v>
      </c>
      <c r="D9189" s="988">
        <v>1.0</v>
      </c>
      <c r="E9189" s="988">
        <v>0.0</v>
      </c>
    </row>
    <row r="9190">
      <c r="A9190" s="988" t="s">
        <v>6059</v>
      </c>
      <c r="B9190" s="988">
        <v>2.0250122E7</v>
      </c>
      <c r="C9190" s="988" t="s">
        <v>5206</v>
      </c>
      <c r="D9190" s="988">
        <v>1.0</v>
      </c>
      <c r="E9190" s="988">
        <v>0.0</v>
      </c>
    </row>
    <row r="9191">
      <c r="A9191" s="988" t="s">
        <v>6059</v>
      </c>
      <c r="B9191" s="988">
        <v>2.0250124E7</v>
      </c>
      <c r="C9191" s="988" t="s">
        <v>5286</v>
      </c>
      <c r="D9191" s="988">
        <v>1.0</v>
      </c>
      <c r="E9191" s="988">
        <v>0.0</v>
      </c>
    </row>
    <row r="9192">
      <c r="A9192" s="988" t="s">
        <v>6059</v>
      </c>
      <c r="B9192" s="988">
        <v>2.0250125E7</v>
      </c>
      <c r="C9192" s="988" t="s">
        <v>5286</v>
      </c>
      <c r="D9192" s="988">
        <v>1.0</v>
      </c>
      <c r="E9192" s="988">
        <v>0.0</v>
      </c>
    </row>
    <row r="9193">
      <c r="A9193" s="988" t="s">
        <v>6059</v>
      </c>
      <c r="B9193" s="988">
        <v>2.0250129E7</v>
      </c>
      <c r="C9193" s="988" t="s">
        <v>5286</v>
      </c>
      <c r="D9193" s="988">
        <v>1.0</v>
      </c>
      <c r="E9193" s="988">
        <v>1.0</v>
      </c>
    </row>
    <row r="9194">
      <c r="A9194" s="988" t="s">
        <v>6059</v>
      </c>
      <c r="B9194" s="988">
        <v>2.025013E7</v>
      </c>
      <c r="C9194" s="988" t="s">
        <v>164</v>
      </c>
      <c r="D9194" s="988">
        <v>1.0</v>
      </c>
      <c r="E9194" s="988">
        <v>1.0</v>
      </c>
    </row>
    <row r="9195">
      <c r="A9195" s="988" t="s">
        <v>6060</v>
      </c>
      <c r="B9195" s="988">
        <v>2.025013E7</v>
      </c>
      <c r="C9195" s="988" t="s">
        <v>5194</v>
      </c>
      <c r="D9195" s="988">
        <v>1.0</v>
      </c>
      <c r="E9195" s="988">
        <v>1.0</v>
      </c>
    </row>
    <row r="9196">
      <c r="A9196" s="988" t="s">
        <v>6061</v>
      </c>
      <c r="B9196" s="988">
        <v>2.0250125E7</v>
      </c>
      <c r="C9196" s="988" t="s">
        <v>5286</v>
      </c>
      <c r="D9196" s="988">
        <v>1.0</v>
      </c>
      <c r="E9196" s="988">
        <v>0.0</v>
      </c>
    </row>
    <row r="9197">
      <c r="A9197" s="988" t="s">
        <v>6062</v>
      </c>
      <c r="B9197" s="988">
        <v>2.0250107E7</v>
      </c>
      <c r="C9197" s="988" t="s">
        <v>164</v>
      </c>
      <c r="D9197" s="988">
        <v>1.0</v>
      </c>
      <c r="E9197" s="988">
        <v>0.0</v>
      </c>
    </row>
    <row r="9198">
      <c r="A9198" s="988" t="s">
        <v>6063</v>
      </c>
      <c r="B9198" s="988">
        <v>2.0250116E7</v>
      </c>
      <c r="C9198" s="988" t="s">
        <v>5286</v>
      </c>
      <c r="D9198" s="988">
        <v>1.0</v>
      </c>
      <c r="E9198" s="988">
        <v>1.0</v>
      </c>
    </row>
    <row r="9199">
      <c r="A9199" s="988" t="s">
        <v>6064</v>
      </c>
      <c r="B9199" s="988">
        <v>2.0250121E7</v>
      </c>
      <c r="C9199" s="988" t="s">
        <v>5286</v>
      </c>
      <c r="D9199" s="988">
        <v>1.0</v>
      </c>
      <c r="E9199" s="988">
        <v>1.0</v>
      </c>
    </row>
    <row r="9200">
      <c r="A9200" s="988" t="s">
        <v>6064</v>
      </c>
      <c r="B9200" s="988">
        <v>2.0250122E7</v>
      </c>
      <c r="C9200" s="988" t="s">
        <v>5286</v>
      </c>
      <c r="D9200" s="988">
        <v>1.0</v>
      </c>
      <c r="E9200" s="988">
        <v>0.0</v>
      </c>
    </row>
    <row r="9201">
      <c r="A9201" s="988" t="s">
        <v>6065</v>
      </c>
      <c r="B9201" s="988">
        <v>2.0250109E7</v>
      </c>
      <c r="C9201" s="988" t="s">
        <v>5286</v>
      </c>
      <c r="D9201" s="988">
        <v>1.0</v>
      </c>
      <c r="E9201" s="988">
        <v>1.0</v>
      </c>
    </row>
    <row r="9202">
      <c r="A9202" s="988" t="s">
        <v>6065</v>
      </c>
      <c r="B9202" s="988">
        <v>2.0250118E7</v>
      </c>
      <c r="C9202" s="988" t="s">
        <v>5286</v>
      </c>
      <c r="D9202" s="988">
        <v>1.0</v>
      </c>
      <c r="E9202" s="988">
        <v>0.0</v>
      </c>
    </row>
    <row r="9203">
      <c r="A9203" s="988" t="s">
        <v>6066</v>
      </c>
      <c r="B9203" s="988">
        <v>2.0250107E7</v>
      </c>
      <c r="C9203" s="988" t="s">
        <v>5286</v>
      </c>
      <c r="D9203" s="988">
        <v>1.0</v>
      </c>
      <c r="E9203" s="988">
        <v>0.0</v>
      </c>
    </row>
    <row r="9204">
      <c r="A9204" s="988" t="s">
        <v>6066</v>
      </c>
      <c r="B9204" s="988">
        <v>2.025011E7</v>
      </c>
      <c r="C9204" s="988" t="s">
        <v>5286</v>
      </c>
      <c r="D9204" s="988">
        <v>1.0</v>
      </c>
      <c r="E9204" s="988">
        <v>1.0</v>
      </c>
    </row>
    <row r="9205">
      <c r="A9205" s="988" t="s">
        <v>6066</v>
      </c>
      <c r="B9205" s="988">
        <v>2.0250111E7</v>
      </c>
      <c r="C9205" s="988" t="s">
        <v>164</v>
      </c>
      <c r="D9205" s="988">
        <v>1.0</v>
      </c>
      <c r="E9205" s="988">
        <v>1.0</v>
      </c>
    </row>
    <row r="9206">
      <c r="A9206" s="988" t="s">
        <v>6066</v>
      </c>
      <c r="B9206" s="988">
        <v>2.0250114E7</v>
      </c>
      <c r="C9206" s="988" t="s">
        <v>164</v>
      </c>
      <c r="D9206" s="988">
        <v>1.0</v>
      </c>
      <c r="E9206" s="988">
        <v>1.0</v>
      </c>
    </row>
    <row r="9207">
      <c r="A9207" s="988" t="s">
        <v>6067</v>
      </c>
      <c r="B9207" s="988">
        <v>2.0250103E7</v>
      </c>
      <c r="C9207" s="988" t="s">
        <v>5286</v>
      </c>
      <c r="D9207" s="988">
        <v>1.0</v>
      </c>
      <c r="E9207" s="988">
        <v>0.0</v>
      </c>
    </row>
    <row r="9208">
      <c r="A9208" s="988" t="s">
        <v>6067</v>
      </c>
      <c r="B9208" s="988">
        <v>2.0250122E7</v>
      </c>
      <c r="C9208" s="988" t="s">
        <v>5206</v>
      </c>
      <c r="D9208" s="988">
        <v>1.0</v>
      </c>
      <c r="E9208" s="988">
        <v>0.0</v>
      </c>
    </row>
    <row r="9209">
      <c r="A9209" s="988" t="s">
        <v>6067</v>
      </c>
      <c r="B9209" s="988">
        <v>2.0250129E7</v>
      </c>
      <c r="C9209" s="988" t="s">
        <v>5286</v>
      </c>
      <c r="D9209" s="988">
        <v>1.0</v>
      </c>
      <c r="E9209" s="988">
        <v>0.0</v>
      </c>
    </row>
    <row r="9210">
      <c r="A9210" s="988" t="s">
        <v>6068</v>
      </c>
      <c r="B9210" s="988">
        <v>2.0250111E7</v>
      </c>
      <c r="C9210" s="988" t="s">
        <v>164</v>
      </c>
      <c r="D9210" s="988">
        <v>1.0</v>
      </c>
      <c r="E9210" s="988">
        <v>1.0</v>
      </c>
    </row>
    <row r="9211">
      <c r="A9211" s="988" t="s">
        <v>6068</v>
      </c>
      <c r="B9211" s="988">
        <v>2.0250116E7</v>
      </c>
      <c r="C9211" s="988" t="s">
        <v>5286</v>
      </c>
      <c r="D9211" s="988">
        <v>1.0</v>
      </c>
      <c r="E9211" s="988">
        <v>1.0</v>
      </c>
    </row>
    <row r="9212">
      <c r="A9212" s="988" t="s">
        <v>6068</v>
      </c>
      <c r="B9212" s="988">
        <v>2.0250121E7</v>
      </c>
      <c r="C9212" s="988" t="s">
        <v>5286</v>
      </c>
      <c r="D9212" s="988">
        <v>1.0</v>
      </c>
      <c r="E9212" s="988">
        <v>0.0</v>
      </c>
    </row>
    <row r="9213">
      <c r="A9213" s="988" t="s">
        <v>6068</v>
      </c>
      <c r="B9213" s="988">
        <v>2.0250122E7</v>
      </c>
      <c r="C9213" s="988" t="s">
        <v>5286</v>
      </c>
      <c r="D9213" s="988">
        <v>1.0</v>
      </c>
      <c r="E9213" s="988">
        <v>1.0</v>
      </c>
    </row>
    <row r="9214">
      <c r="A9214" s="988" t="s">
        <v>6068</v>
      </c>
      <c r="B9214" s="988">
        <v>2.0250129E7</v>
      </c>
      <c r="C9214" s="988" t="s">
        <v>5286</v>
      </c>
      <c r="D9214" s="988">
        <v>1.0</v>
      </c>
      <c r="E9214" s="988">
        <v>1.0</v>
      </c>
    </row>
    <row r="9215">
      <c r="A9215" s="988" t="s">
        <v>6068</v>
      </c>
      <c r="B9215" s="988">
        <v>2.0250129E7</v>
      </c>
      <c r="C9215" s="988" t="s">
        <v>164</v>
      </c>
      <c r="D9215" s="988">
        <v>1.0</v>
      </c>
      <c r="E9215" s="988">
        <v>1.0</v>
      </c>
    </row>
    <row r="9216">
      <c r="A9216" s="988" t="s">
        <v>6069</v>
      </c>
      <c r="B9216" s="988">
        <v>2.0250122E7</v>
      </c>
      <c r="C9216" s="988" t="s">
        <v>164</v>
      </c>
      <c r="D9216" s="988">
        <v>1.0</v>
      </c>
      <c r="E9216" s="988">
        <v>0.0</v>
      </c>
    </row>
    <row r="9217">
      <c r="A9217" s="988" t="s">
        <v>6069</v>
      </c>
      <c r="B9217" s="988">
        <v>2.0250129E7</v>
      </c>
      <c r="C9217" s="988" t="s">
        <v>5286</v>
      </c>
      <c r="D9217" s="988">
        <v>1.0</v>
      </c>
      <c r="E9217" s="988">
        <v>1.0</v>
      </c>
    </row>
    <row r="9218">
      <c r="A9218" s="988" t="s">
        <v>6070</v>
      </c>
      <c r="B9218" s="988">
        <v>2.025013E7</v>
      </c>
      <c r="C9218" s="988" t="s">
        <v>164</v>
      </c>
      <c r="D9218" s="988">
        <v>1.0</v>
      </c>
      <c r="E9218" s="988">
        <v>1.0</v>
      </c>
    </row>
    <row r="9219">
      <c r="A9219" s="988" t="s">
        <v>6071</v>
      </c>
      <c r="B9219" s="988">
        <v>2.0250128E7</v>
      </c>
      <c r="C9219" s="988" t="s">
        <v>5286</v>
      </c>
      <c r="D9219" s="988">
        <v>1.0</v>
      </c>
      <c r="E9219" s="988">
        <v>1.0</v>
      </c>
    </row>
    <row r="9220">
      <c r="A9220" s="988" t="s">
        <v>6071</v>
      </c>
      <c r="B9220" s="988">
        <v>2.025013E7</v>
      </c>
      <c r="C9220" s="988" t="s">
        <v>164</v>
      </c>
      <c r="D9220" s="988">
        <v>1.0</v>
      </c>
      <c r="E9220" s="988">
        <v>1.0</v>
      </c>
    </row>
    <row r="9221">
      <c r="A9221" s="988" t="s">
        <v>6072</v>
      </c>
      <c r="B9221" s="988">
        <v>2.0250107E7</v>
      </c>
      <c r="C9221" s="988" t="s">
        <v>5286</v>
      </c>
      <c r="D9221" s="988">
        <v>1.0</v>
      </c>
      <c r="E9221" s="988">
        <v>1.0</v>
      </c>
    </row>
    <row r="9222">
      <c r="A9222" s="988" t="s">
        <v>6072</v>
      </c>
      <c r="B9222" s="988">
        <v>2.0250107E7</v>
      </c>
      <c r="C9222" s="988" t="s">
        <v>164</v>
      </c>
      <c r="D9222" s="988">
        <v>1.0</v>
      </c>
      <c r="E9222" s="988">
        <v>0.0</v>
      </c>
    </row>
    <row r="9223">
      <c r="A9223" s="988" t="s">
        <v>6073</v>
      </c>
      <c r="B9223" s="988">
        <v>2.0250113E7</v>
      </c>
      <c r="C9223" s="988" t="s">
        <v>164</v>
      </c>
      <c r="D9223" s="988">
        <v>1.0</v>
      </c>
      <c r="E9223" s="988">
        <v>1.0</v>
      </c>
    </row>
    <row r="9224">
      <c r="A9224" s="988" t="s">
        <v>6073</v>
      </c>
      <c r="B9224" s="988">
        <v>2.0250128E7</v>
      </c>
      <c r="C9224" s="988" t="s">
        <v>5286</v>
      </c>
      <c r="D9224" s="988">
        <v>1.0</v>
      </c>
      <c r="E9224" s="988">
        <v>1.0</v>
      </c>
    </row>
    <row r="9225">
      <c r="A9225" s="988" t="s">
        <v>6074</v>
      </c>
      <c r="B9225" s="988">
        <v>2.0250115E7</v>
      </c>
      <c r="C9225" s="988" t="s">
        <v>5286</v>
      </c>
      <c r="D9225" s="988">
        <v>1.0</v>
      </c>
      <c r="E9225" s="988">
        <v>0.0</v>
      </c>
    </row>
    <row r="9226">
      <c r="A9226" s="988" t="s">
        <v>6075</v>
      </c>
      <c r="B9226" s="988">
        <v>2.0250101E7</v>
      </c>
      <c r="C9226" s="988" t="s">
        <v>5286</v>
      </c>
      <c r="D9226" s="988">
        <v>1.0</v>
      </c>
      <c r="E9226" s="988">
        <v>0.0</v>
      </c>
    </row>
    <row r="9227">
      <c r="A9227" s="988" t="s">
        <v>6075</v>
      </c>
      <c r="B9227" s="988">
        <v>2.0250101E7</v>
      </c>
      <c r="C9227" s="988" t="s">
        <v>164</v>
      </c>
      <c r="D9227" s="988">
        <v>1.0</v>
      </c>
      <c r="E9227" s="988">
        <v>0.0</v>
      </c>
    </row>
    <row r="9228">
      <c r="A9228" s="988" t="s">
        <v>6075</v>
      </c>
      <c r="B9228" s="988">
        <v>2.0250103E7</v>
      </c>
      <c r="C9228" s="988" t="s">
        <v>5169</v>
      </c>
      <c r="D9228" s="988">
        <v>1.0</v>
      </c>
      <c r="E9228" s="988">
        <v>1.0</v>
      </c>
    </row>
    <row r="9229">
      <c r="A9229" s="988" t="s">
        <v>6075</v>
      </c>
      <c r="B9229" s="988">
        <v>2.0250104E7</v>
      </c>
      <c r="C9229" s="988" t="s">
        <v>5286</v>
      </c>
      <c r="D9229" s="988">
        <v>1.0</v>
      </c>
      <c r="E9229" s="988">
        <v>0.0</v>
      </c>
    </row>
    <row r="9230">
      <c r="A9230" s="988" t="s">
        <v>6075</v>
      </c>
      <c r="B9230" s="988">
        <v>2.0250105E7</v>
      </c>
      <c r="C9230" s="988" t="s">
        <v>5286</v>
      </c>
      <c r="D9230" s="988">
        <v>1.0</v>
      </c>
      <c r="E9230" s="988">
        <v>1.0</v>
      </c>
    </row>
    <row r="9231">
      <c r="A9231" s="988" t="s">
        <v>6075</v>
      </c>
      <c r="B9231" s="988">
        <v>2.0250106E7</v>
      </c>
      <c r="C9231" s="988" t="s">
        <v>5286</v>
      </c>
      <c r="D9231" s="988">
        <v>1.0</v>
      </c>
      <c r="E9231" s="988">
        <v>0.0</v>
      </c>
    </row>
    <row r="9232">
      <c r="A9232" s="988" t="s">
        <v>6075</v>
      </c>
      <c r="B9232" s="988">
        <v>2.0250112E7</v>
      </c>
      <c r="C9232" s="988" t="s">
        <v>5286</v>
      </c>
      <c r="D9232" s="988">
        <v>1.0</v>
      </c>
      <c r="E9232" s="988">
        <v>0.0</v>
      </c>
    </row>
    <row r="9233">
      <c r="A9233" s="988" t="s">
        <v>6075</v>
      </c>
      <c r="B9233" s="988">
        <v>2.0250113E7</v>
      </c>
      <c r="C9233" s="988" t="s">
        <v>164</v>
      </c>
      <c r="D9233" s="988">
        <v>1.0</v>
      </c>
      <c r="E9233" s="988">
        <v>0.0</v>
      </c>
    </row>
    <row r="9234">
      <c r="A9234" s="988" t="s">
        <v>6075</v>
      </c>
      <c r="B9234" s="988">
        <v>2.0250114E7</v>
      </c>
      <c r="C9234" s="1063" t="s">
        <v>5216</v>
      </c>
      <c r="D9234" s="988">
        <v>1.0</v>
      </c>
      <c r="E9234" s="988">
        <v>0.0</v>
      </c>
    </row>
    <row r="9235">
      <c r="A9235" s="988" t="s">
        <v>6075</v>
      </c>
      <c r="B9235" s="988">
        <v>2.0250115E7</v>
      </c>
      <c r="C9235" s="988" t="s">
        <v>164</v>
      </c>
      <c r="D9235" s="988">
        <v>1.0</v>
      </c>
      <c r="E9235" s="988">
        <v>0.0</v>
      </c>
    </row>
    <row r="9236">
      <c r="A9236" s="988" t="s">
        <v>6075</v>
      </c>
      <c r="B9236" s="988">
        <v>2.0250118E7</v>
      </c>
      <c r="C9236" s="1063" t="s">
        <v>5178</v>
      </c>
      <c r="D9236" s="988">
        <v>1.0</v>
      </c>
      <c r="E9236" s="988">
        <v>0.0</v>
      </c>
    </row>
    <row r="9237">
      <c r="A9237" s="988" t="s">
        <v>6075</v>
      </c>
      <c r="B9237" s="988">
        <v>2.0250121E7</v>
      </c>
      <c r="C9237" s="988" t="s">
        <v>5286</v>
      </c>
      <c r="D9237" s="988">
        <v>1.0</v>
      </c>
      <c r="E9237" s="988">
        <v>0.0</v>
      </c>
    </row>
    <row r="9238">
      <c r="A9238" s="988" t="s">
        <v>6075</v>
      </c>
      <c r="B9238" s="988">
        <v>2.0250122E7</v>
      </c>
      <c r="C9238" s="1063" t="s">
        <v>5137</v>
      </c>
      <c r="D9238" s="988">
        <v>1.0</v>
      </c>
      <c r="E9238" s="988">
        <v>0.0</v>
      </c>
    </row>
    <row r="9239">
      <c r="A9239" s="988" t="s">
        <v>6075</v>
      </c>
      <c r="B9239" s="988">
        <v>2.0250127E7</v>
      </c>
      <c r="C9239" s="1063" t="s">
        <v>5163</v>
      </c>
      <c r="D9239" s="988">
        <v>1.0</v>
      </c>
      <c r="E9239" s="988">
        <v>1.0</v>
      </c>
    </row>
    <row r="9240">
      <c r="A9240" s="988" t="s">
        <v>6075</v>
      </c>
      <c r="B9240" s="988">
        <v>2.0250128E7</v>
      </c>
      <c r="C9240" s="1063" t="s">
        <v>5246</v>
      </c>
      <c r="D9240" s="988">
        <v>1.0</v>
      </c>
      <c r="E9240" s="988">
        <v>0.0</v>
      </c>
    </row>
    <row r="9241">
      <c r="A9241" s="988" t="s">
        <v>6076</v>
      </c>
      <c r="B9241" s="988">
        <v>2.0250109E7</v>
      </c>
      <c r="C9241" s="988" t="s">
        <v>164</v>
      </c>
      <c r="D9241" s="988">
        <v>1.0</v>
      </c>
      <c r="E9241" s="988">
        <v>1.0</v>
      </c>
    </row>
    <row r="9242">
      <c r="A9242" s="988" t="s">
        <v>6077</v>
      </c>
      <c r="B9242" s="988">
        <v>2.0250131E7</v>
      </c>
      <c r="C9242" s="988" t="s">
        <v>5286</v>
      </c>
      <c r="D9242" s="988">
        <v>1.0</v>
      </c>
      <c r="E9242" s="988">
        <v>1.0</v>
      </c>
    </row>
    <row r="9243">
      <c r="A9243" s="988" t="s">
        <v>6078</v>
      </c>
      <c r="B9243" s="988">
        <v>2.0250122E7</v>
      </c>
      <c r="C9243" s="988" t="s">
        <v>5218</v>
      </c>
      <c r="D9243" s="988">
        <v>1.0</v>
      </c>
      <c r="E9243" s="988">
        <v>0.0</v>
      </c>
    </row>
    <row r="9244">
      <c r="A9244" s="988" t="s">
        <v>6079</v>
      </c>
      <c r="B9244" s="988">
        <v>2.0250128E7</v>
      </c>
      <c r="C9244" s="1063" t="s">
        <v>5166</v>
      </c>
      <c r="D9244" s="988">
        <v>1.0</v>
      </c>
      <c r="E9244" s="988">
        <v>1.0</v>
      </c>
    </row>
    <row r="9245">
      <c r="A9245" s="988" t="s">
        <v>6080</v>
      </c>
      <c r="B9245" s="988">
        <v>2.0250103E7</v>
      </c>
      <c r="C9245" s="988" t="s">
        <v>5286</v>
      </c>
      <c r="D9245" s="988">
        <v>1.0</v>
      </c>
      <c r="E9245" s="988">
        <v>0.0</v>
      </c>
    </row>
    <row r="9246">
      <c r="A9246" s="988" t="s">
        <v>6080</v>
      </c>
      <c r="B9246" s="988">
        <v>2.025011E7</v>
      </c>
      <c r="C9246" s="988" t="s">
        <v>164</v>
      </c>
      <c r="D9246" s="988">
        <v>1.0</v>
      </c>
      <c r="E9246" s="988">
        <v>1.0</v>
      </c>
    </row>
    <row r="9247">
      <c r="A9247" s="988" t="s">
        <v>6080</v>
      </c>
      <c r="B9247" s="988">
        <v>2.025012E7</v>
      </c>
      <c r="C9247" s="988" t="s">
        <v>164</v>
      </c>
      <c r="D9247" s="988">
        <v>1.0</v>
      </c>
      <c r="E9247" s="988">
        <v>1.0</v>
      </c>
    </row>
    <row r="9248">
      <c r="A9248" s="988" t="s">
        <v>6080</v>
      </c>
      <c r="B9248" s="988">
        <v>2.0250123E7</v>
      </c>
      <c r="C9248" s="988" t="s">
        <v>5286</v>
      </c>
      <c r="D9248" s="988">
        <v>1.0</v>
      </c>
      <c r="E9248" s="988">
        <v>1.0</v>
      </c>
    </row>
    <row r="9249">
      <c r="A9249" s="988" t="s">
        <v>6080</v>
      </c>
      <c r="B9249" s="988">
        <v>2.0250129E7</v>
      </c>
      <c r="C9249" s="988" t="s">
        <v>5286</v>
      </c>
      <c r="D9249" s="988">
        <v>1.0</v>
      </c>
      <c r="E9249" s="988">
        <v>1.0</v>
      </c>
    </row>
    <row r="9250">
      <c r="A9250" s="988" t="s">
        <v>6081</v>
      </c>
      <c r="B9250" s="988">
        <v>2.0250102E7</v>
      </c>
      <c r="C9250" s="988" t="s">
        <v>5194</v>
      </c>
      <c r="D9250" s="988">
        <v>1.0</v>
      </c>
      <c r="E9250" s="988">
        <v>1.0</v>
      </c>
    </row>
    <row r="9251">
      <c r="A9251" s="988" t="s">
        <v>6081</v>
      </c>
      <c r="B9251" s="988">
        <v>2.0250102E7</v>
      </c>
      <c r="C9251" s="1063" t="s">
        <v>5146</v>
      </c>
      <c r="D9251" s="988">
        <v>1.0</v>
      </c>
      <c r="E9251" s="988">
        <v>1.0</v>
      </c>
    </row>
    <row r="9252">
      <c r="A9252" s="988" t="s">
        <v>6081</v>
      </c>
      <c r="B9252" s="988">
        <v>2.0250102E7</v>
      </c>
      <c r="C9252" s="1063" t="s">
        <v>5216</v>
      </c>
      <c r="D9252" s="988">
        <v>1.0</v>
      </c>
      <c r="E9252" s="988">
        <v>1.0</v>
      </c>
    </row>
    <row r="9253">
      <c r="A9253" s="988" t="s">
        <v>6081</v>
      </c>
      <c r="B9253" s="988">
        <v>2.0250102E7</v>
      </c>
      <c r="C9253" s="1063" t="s">
        <v>5178</v>
      </c>
      <c r="D9253" s="988">
        <v>1.0</v>
      </c>
      <c r="E9253" s="988">
        <v>1.0</v>
      </c>
    </row>
    <row r="9254">
      <c r="A9254" s="988" t="s">
        <v>6081</v>
      </c>
      <c r="B9254" s="988">
        <v>2.0250103E7</v>
      </c>
      <c r="C9254" s="1063" t="s">
        <v>5187</v>
      </c>
      <c r="D9254" s="988">
        <v>1.0</v>
      </c>
      <c r="E9254" s="988">
        <v>1.0</v>
      </c>
    </row>
    <row r="9255">
      <c r="A9255" s="988" t="s">
        <v>6081</v>
      </c>
      <c r="B9255" s="988">
        <v>2.0250103E7</v>
      </c>
      <c r="C9255" s="1063" t="s">
        <v>5158</v>
      </c>
      <c r="D9255" s="988">
        <v>1.0</v>
      </c>
      <c r="E9255" s="988">
        <v>1.0</v>
      </c>
    </row>
    <row r="9256">
      <c r="A9256" s="988" t="s">
        <v>6081</v>
      </c>
      <c r="B9256" s="988">
        <v>2.0250103E7</v>
      </c>
      <c r="C9256" s="988" t="s">
        <v>5185</v>
      </c>
      <c r="D9256" s="988">
        <v>1.0</v>
      </c>
      <c r="E9256" s="988">
        <v>1.0</v>
      </c>
    </row>
    <row r="9257">
      <c r="A9257" s="988" t="s">
        <v>6081</v>
      </c>
      <c r="B9257" s="988">
        <v>2.0250104E7</v>
      </c>
      <c r="C9257" s="988" t="s">
        <v>5194</v>
      </c>
      <c r="D9257" s="988">
        <v>1.0</v>
      </c>
      <c r="E9257" s="988">
        <v>2.0</v>
      </c>
    </row>
    <row r="9258">
      <c r="A9258" s="988" t="s">
        <v>6081</v>
      </c>
      <c r="B9258" s="988">
        <v>2.0250104E7</v>
      </c>
      <c r="C9258" s="988" t="s">
        <v>5218</v>
      </c>
      <c r="D9258" s="988">
        <v>1.0</v>
      </c>
      <c r="E9258" s="988">
        <v>1.0</v>
      </c>
    </row>
    <row r="9259">
      <c r="A9259" s="988" t="s">
        <v>6081</v>
      </c>
      <c r="B9259" s="988">
        <v>2.0250105E7</v>
      </c>
      <c r="C9259" s="1063" t="s">
        <v>5137</v>
      </c>
      <c r="D9259" s="988">
        <v>1.0</v>
      </c>
      <c r="E9259" s="988">
        <v>1.0</v>
      </c>
    </row>
    <row r="9260">
      <c r="A9260" s="988" t="s">
        <v>6081</v>
      </c>
      <c r="B9260" s="988">
        <v>2.0250105E7</v>
      </c>
      <c r="C9260" s="1063" t="s">
        <v>5172</v>
      </c>
      <c r="D9260" s="988">
        <v>1.0</v>
      </c>
      <c r="E9260" s="988">
        <v>1.0</v>
      </c>
    </row>
    <row r="9261">
      <c r="A9261" s="988" t="s">
        <v>6081</v>
      </c>
      <c r="B9261" s="988">
        <v>2.0250106E7</v>
      </c>
      <c r="C9261" s="1063" t="s">
        <v>5215</v>
      </c>
      <c r="D9261" s="988">
        <v>1.0</v>
      </c>
      <c r="E9261" s="988">
        <v>1.0</v>
      </c>
    </row>
    <row r="9262">
      <c r="A9262" s="988" t="s">
        <v>6081</v>
      </c>
      <c r="B9262" s="988">
        <v>2.0250106E7</v>
      </c>
      <c r="C9262" s="988" t="s">
        <v>5905</v>
      </c>
      <c r="D9262" s="988">
        <v>1.0</v>
      </c>
      <c r="E9262" s="988">
        <v>0.0</v>
      </c>
    </row>
    <row r="9263">
      <c r="A9263" s="988" t="s">
        <v>6081</v>
      </c>
      <c r="B9263" s="988">
        <v>2.0250107E7</v>
      </c>
      <c r="C9263" s="988" t="s">
        <v>5218</v>
      </c>
      <c r="D9263" s="988">
        <v>1.0</v>
      </c>
      <c r="E9263" s="988">
        <v>0.0</v>
      </c>
    </row>
    <row r="9264">
      <c r="A9264" s="988" t="s">
        <v>6081</v>
      </c>
      <c r="B9264" s="988">
        <v>2.0250108E7</v>
      </c>
      <c r="C9264" s="988" t="s">
        <v>5194</v>
      </c>
      <c r="D9264" s="988">
        <v>1.0</v>
      </c>
      <c r="E9264" s="988">
        <v>1.0</v>
      </c>
    </row>
    <row r="9265">
      <c r="A9265" s="988" t="s">
        <v>6081</v>
      </c>
      <c r="B9265" s="988">
        <v>2.0250108E7</v>
      </c>
      <c r="C9265" s="1063" t="s">
        <v>5216</v>
      </c>
      <c r="D9265" s="988">
        <v>1.0</v>
      </c>
      <c r="E9265" s="988">
        <v>1.0</v>
      </c>
    </row>
    <row r="9266">
      <c r="A9266" s="988" t="s">
        <v>6081</v>
      </c>
      <c r="B9266" s="988">
        <v>2.0250108E7</v>
      </c>
      <c r="C9266" s="988" t="s">
        <v>5218</v>
      </c>
      <c r="D9266" s="988">
        <v>1.0</v>
      </c>
      <c r="E9266" s="988">
        <v>2.0</v>
      </c>
    </row>
    <row r="9267">
      <c r="A9267" s="988" t="s">
        <v>6081</v>
      </c>
      <c r="B9267" s="988">
        <v>2.0250109E7</v>
      </c>
      <c r="C9267" s="1063" t="s">
        <v>5187</v>
      </c>
      <c r="D9267" s="988">
        <v>1.0</v>
      </c>
      <c r="E9267" s="988">
        <v>2.0</v>
      </c>
    </row>
    <row r="9268">
      <c r="A9268" s="988" t="s">
        <v>6081</v>
      </c>
      <c r="B9268" s="988">
        <v>2.0250109E7</v>
      </c>
      <c r="C9268" s="988" t="s">
        <v>5218</v>
      </c>
      <c r="D9268" s="988">
        <v>1.0</v>
      </c>
      <c r="E9268" s="988">
        <v>1.0</v>
      </c>
    </row>
    <row r="9269">
      <c r="A9269" s="988" t="s">
        <v>6081</v>
      </c>
      <c r="B9269" s="988">
        <v>2.025011E7</v>
      </c>
      <c r="C9269" s="988" t="s">
        <v>5194</v>
      </c>
      <c r="D9269" s="988">
        <v>1.0</v>
      </c>
      <c r="E9269" s="988">
        <v>3.0</v>
      </c>
    </row>
    <row r="9270">
      <c r="A9270" s="988" t="s">
        <v>6081</v>
      </c>
      <c r="B9270" s="988">
        <v>2.025011E7</v>
      </c>
      <c r="C9270" s="1063" t="s">
        <v>5187</v>
      </c>
      <c r="D9270" s="988">
        <v>1.0</v>
      </c>
      <c r="E9270" s="988">
        <v>1.0</v>
      </c>
    </row>
    <row r="9271">
      <c r="A9271" s="988" t="s">
        <v>6081</v>
      </c>
      <c r="B9271" s="988">
        <v>2.025011E7</v>
      </c>
      <c r="C9271" s="1063" t="s">
        <v>5166</v>
      </c>
      <c r="D9271" s="988">
        <v>1.0</v>
      </c>
      <c r="E9271" s="988">
        <v>0.0</v>
      </c>
    </row>
    <row r="9272">
      <c r="A9272" s="988" t="s">
        <v>6081</v>
      </c>
      <c r="B9272" s="988">
        <v>2.0250111E7</v>
      </c>
      <c r="C9272" s="988" t="s">
        <v>5194</v>
      </c>
      <c r="D9272" s="988">
        <v>1.0</v>
      </c>
      <c r="E9272" s="988">
        <v>1.0</v>
      </c>
    </row>
    <row r="9273">
      <c r="A9273" s="988" t="s">
        <v>6081</v>
      </c>
      <c r="B9273" s="988">
        <v>2.0250112E7</v>
      </c>
      <c r="C9273" s="988" t="s">
        <v>5169</v>
      </c>
      <c r="D9273" s="988">
        <v>1.0</v>
      </c>
      <c r="E9273" s="988">
        <v>1.0</v>
      </c>
    </row>
    <row r="9274">
      <c r="A9274" s="988" t="s">
        <v>6081</v>
      </c>
      <c r="B9274" s="988">
        <v>2.0250112E7</v>
      </c>
      <c r="C9274" s="988" t="s">
        <v>5185</v>
      </c>
      <c r="D9274" s="988">
        <v>1.0</v>
      </c>
      <c r="E9274" s="988">
        <v>1.0</v>
      </c>
    </row>
    <row r="9275">
      <c r="A9275" s="988" t="s">
        <v>6081</v>
      </c>
      <c r="B9275" s="988">
        <v>2.0250113E7</v>
      </c>
      <c r="C9275" s="988" t="s">
        <v>5194</v>
      </c>
      <c r="D9275" s="988">
        <v>1.0</v>
      </c>
      <c r="E9275" s="988">
        <v>0.0</v>
      </c>
    </row>
    <row r="9276">
      <c r="A9276" s="988" t="s">
        <v>6081</v>
      </c>
      <c r="B9276" s="988">
        <v>2.0250113E7</v>
      </c>
      <c r="C9276" s="1063" t="s">
        <v>5137</v>
      </c>
      <c r="D9276" s="988">
        <v>1.0</v>
      </c>
      <c r="E9276" s="988">
        <v>0.0</v>
      </c>
    </row>
    <row r="9277">
      <c r="A9277" s="988" t="s">
        <v>6081</v>
      </c>
      <c r="B9277" s="988">
        <v>2.0250113E7</v>
      </c>
      <c r="C9277" s="1063" t="s">
        <v>5165</v>
      </c>
      <c r="D9277" s="988">
        <v>1.0</v>
      </c>
      <c r="E9277" s="988">
        <v>1.0</v>
      </c>
    </row>
    <row r="9278">
      <c r="A9278" s="988" t="s">
        <v>6081</v>
      </c>
      <c r="B9278" s="988">
        <v>2.0250113E7</v>
      </c>
      <c r="C9278" s="1063" t="s">
        <v>5146</v>
      </c>
      <c r="D9278" s="988">
        <v>1.0</v>
      </c>
      <c r="E9278" s="988">
        <v>1.0</v>
      </c>
    </row>
    <row r="9279">
      <c r="A9279" s="988" t="s">
        <v>6081</v>
      </c>
      <c r="B9279" s="988">
        <v>2.0250113E7</v>
      </c>
      <c r="C9279" s="988" t="s">
        <v>5218</v>
      </c>
      <c r="D9279" s="988">
        <v>1.0</v>
      </c>
      <c r="E9279" s="988">
        <v>1.0</v>
      </c>
    </row>
    <row r="9280">
      <c r="A9280" s="988" t="s">
        <v>6081</v>
      </c>
      <c r="B9280" s="988">
        <v>2.0250114E7</v>
      </c>
      <c r="C9280" s="1063" t="s">
        <v>5146</v>
      </c>
      <c r="D9280" s="988">
        <v>1.0</v>
      </c>
      <c r="E9280" s="988">
        <v>1.0</v>
      </c>
    </row>
    <row r="9281">
      <c r="A9281" s="988" t="s">
        <v>6081</v>
      </c>
      <c r="B9281" s="988">
        <v>2.0250114E7</v>
      </c>
      <c r="C9281" s="988" t="s">
        <v>5218</v>
      </c>
      <c r="D9281" s="988">
        <v>1.0</v>
      </c>
      <c r="E9281" s="988">
        <v>1.0</v>
      </c>
    </row>
    <row r="9282">
      <c r="A9282" s="988" t="s">
        <v>6081</v>
      </c>
      <c r="B9282" s="988">
        <v>2.0250115E7</v>
      </c>
      <c r="C9282" s="988" t="s">
        <v>5194</v>
      </c>
      <c r="D9282" s="988">
        <v>1.0</v>
      </c>
      <c r="E9282" s="988">
        <v>1.0</v>
      </c>
    </row>
    <row r="9283">
      <c r="A9283" s="988" t="s">
        <v>6081</v>
      </c>
      <c r="B9283" s="988">
        <v>2.0250115E7</v>
      </c>
      <c r="C9283" s="1063" t="s">
        <v>5165</v>
      </c>
      <c r="D9283" s="988">
        <v>1.0</v>
      </c>
      <c r="E9283" s="988">
        <v>1.0</v>
      </c>
    </row>
    <row r="9284">
      <c r="A9284" s="988" t="s">
        <v>6081</v>
      </c>
      <c r="B9284" s="988">
        <v>2.0250115E7</v>
      </c>
      <c r="C9284" s="1063" t="s">
        <v>5146</v>
      </c>
      <c r="D9284" s="988">
        <v>1.0</v>
      </c>
      <c r="E9284" s="988">
        <v>1.0</v>
      </c>
    </row>
    <row r="9285">
      <c r="A9285" s="988" t="s">
        <v>6081</v>
      </c>
      <c r="B9285" s="988">
        <v>2.0250115E7</v>
      </c>
      <c r="C9285" s="1063" t="s">
        <v>5216</v>
      </c>
      <c r="D9285" s="988">
        <v>1.0</v>
      </c>
      <c r="E9285" s="988">
        <v>0.0</v>
      </c>
    </row>
    <row r="9286">
      <c r="A9286" s="988" t="s">
        <v>6081</v>
      </c>
      <c r="B9286" s="988">
        <v>2.0250115E7</v>
      </c>
      <c r="C9286" s="988" t="s">
        <v>5185</v>
      </c>
      <c r="D9286" s="988">
        <v>1.0</v>
      </c>
      <c r="E9286" s="988">
        <v>1.0</v>
      </c>
    </row>
    <row r="9287">
      <c r="A9287" s="988" t="s">
        <v>6081</v>
      </c>
      <c r="B9287" s="988">
        <v>2.0250116E7</v>
      </c>
      <c r="C9287" s="1063" t="s">
        <v>5146</v>
      </c>
      <c r="D9287" s="988">
        <v>1.0</v>
      </c>
      <c r="E9287" s="988">
        <v>1.0</v>
      </c>
    </row>
    <row r="9288">
      <c r="A9288" s="988" t="s">
        <v>6081</v>
      </c>
      <c r="B9288" s="988">
        <v>2.0250116E7</v>
      </c>
      <c r="C9288" s="1063" t="s">
        <v>5158</v>
      </c>
      <c r="D9288" s="988">
        <v>1.0</v>
      </c>
      <c r="E9288" s="988">
        <v>1.0</v>
      </c>
    </row>
    <row r="9289">
      <c r="A9289" s="988" t="s">
        <v>6081</v>
      </c>
      <c r="B9289" s="988">
        <v>2.0250117E7</v>
      </c>
      <c r="C9289" s="988" t="s">
        <v>5234</v>
      </c>
      <c r="D9289" s="988">
        <v>1.0</v>
      </c>
      <c r="E9289" s="988">
        <v>1.0</v>
      </c>
    </row>
    <row r="9290">
      <c r="A9290" s="988" t="s">
        <v>6081</v>
      </c>
      <c r="B9290" s="988">
        <v>2.0250117E7</v>
      </c>
      <c r="C9290" s="988" t="s">
        <v>5194</v>
      </c>
      <c r="D9290" s="988">
        <v>1.0</v>
      </c>
      <c r="E9290" s="988">
        <v>1.0</v>
      </c>
    </row>
    <row r="9291">
      <c r="A9291" s="988" t="s">
        <v>6081</v>
      </c>
      <c r="B9291" s="988">
        <v>2.0250117E7</v>
      </c>
      <c r="C9291" s="1063" t="s">
        <v>5187</v>
      </c>
      <c r="D9291" s="988">
        <v>1.0</v>
      </c>
      <c r="E9291" s="988">
        <v>1.0</v>
      </c>
    </row>
    <row r="9292">
      <c r="A9292" s="988" t="s">
        <v>6081</v>
      </c>
      <c r="B9292" s="988">
        <v>2.0250117E7</v>
      </c>
      <c r="C9292" s="1063" t="s">
        <v>5146</v>
      </c>
      <c r="D9292" s="988">
        <v>1.0</v>
      </c>
      <c r="E9292" s="988">
        <v>1.0</v>
      </c>
    </row>
    <row r="9293">
      <c r="A9293" s="988" t="s">
        <v>6081</v>
      </c>
      <c r="B9293" s="988">
        <v>2.0250117E7</v>
      </c>
      <c r="C9293" s="1063" t="s">
        <v>5166</v>
      </c>
      <c r="D9293" s="988">
        <v>1.0</v>
      </c>
      <c r="E9293" s="988">
        <v>1.0</v>
      </c>
    </row>
    <row r="9294">
      <c r="A9294" s="988" t="s">
        <v>6081</v>
      </c>
      <c r="B9294" s="988">
        <v>2.0250117E7</v>
      </c>
      <c r="C9294" s="988" t="s">
        <v>5206</v>
      </c>
      <c r="D9294" s="988">
        <v>1.0</v>
      </c>
      <c r="E9294" s="988">
        <v>1.0</v>
      </c>
    </row>
    <row r="9295">
      <c r="A9295" s="988" t="s">
        <v>6081</v>
      </c>
      <c r="B9295" s="988">
        <v>2.0250117E7</v>
      </c>
      <c r="C9295" s="1063" t="s">
        <v>5217</v>
      </c>
      <c r="D9295" s="988">
        <v>1.0</v>
      </c>
      <c r="E9295" s="988">
        <v>0.0</v>
      </c>
    </row>
    <row r="9296">
      <c r="A9296" s="988" t="s">
        <v>6081</v>
      </c>
      <c r="B9296" s="988">
        <v>2.025012E7</v>
      </c>
      <c r="C9296" s="1063" t="s">
        <v>5216</v>
      </c>
      <c r="D9296" s="988">
        <v>1.0</v>
      </c>
      <c r="E9296" s="988">
        <v>1.0</v>
      </c>
    </row>
    <row r="9297">
      <c r="A9297" s="988" t="s">
        <v>6081</v>
      </c>
      <c r="B9297" s="988">
        <v>2.0250121E7</v>
      </c>
      <c r="C9297" s="1063" t="s">
        <v>5248</v>
      </c>
      <c r="D9297" s="988">
        <v>1.0</v>
      </c>
      <c r="E9297" s="988">
        <v>1.0</v>
      </c>
    </row>
    <row r="9298">
      <c r="A9298" s="988" t="s">
        <v>6081</v>
      </c>
      <c r="B9298" s="988">
        <v>2.0250121E7</v>
      </c>
      <c r="C9298" s="1063" t="s">
        <v>5216</v>
      </c>
      <c r="D9298" s="988">
        <v>1.0</v>
      </c>
      <c r="E9298" s="988">
        <v>2.0</v>
      </c>
    </row>
    <row r="9299">
      <c r="A9299" s="988" t="s">
        <v>6081</v>
      </c>
      <c r="B9299" s="988">
        <v>2.0250122E7</v>
      </c>
      <c r="C9299" s="988" t="s">
        <v>5194</v>
      </c>
      <c r="D9299" s="988">
        <v>1.0</v>
      </c>
      <c r="E9299" s="988">
        <v>1.0</v>
      </c>
    </row>
    <row r="9300">
      <c r="A9300" s="988" t="s">
        <v>6081</v>
      </c>
      <c r="B9300" s="988">
        <v>2.0250122E7</v>
      </c>
      <c r="C9300" s="1063" t="s">
        <v>5187</v>
      </c>
      <c r="D9300" s="988">
        <v>1.0</v>
      </c>
      <c r="E9300" s="988">
        <v>2.0</v>
      </c>
    </row>
    <row r="9301">
      <c r="A9301" s="988" t="s">
        <v>6081</v>
      </c>
      <c r="B9301" s="988">
        <v>2.0250122E7</v>
      </c>
      <c r="C9301" s="1063" t="s">
        <v>5166</v>
      </c>
      <c r="D9301" s="988">
        <v>1.0</v>
      </c>
      <c r="E9301" s="988">
        <v>1.0</v>
      </c>
    </row>
    <row r="9302">
      <c r="A9302" s="988" t="s">
        <v>6081</v>
      </c>
      <c r="B9302" s="988">
        <v>2.0250122E7</v>
      </c>
      <c r="C9302" s="1063" t="s">
        <v>5254</v>
      </c>
      <c r="D9302" s="988">
        <v>1.0</v>
      </c>
      <c r="E9302" s="988">
        <v>1.0</v>
      </c>
    </row>
    <row r="9303">
      <c r="A9303" s="988" t="s">
        <v>6081</v>
      </c>
      <c r="B9303" s="988">
        <v>2.0250122E7</v>
      </c>
      <c r="C9303" s="1063" t="s">
        <v>5217</v>
      </c>
      <c r="D9303" s="988">
        <v>1.0</v>
      </c>
      <c r="E9303" s="988">
        <v>1.0</v>
      </c>
    </row>
    <row r="9304">
      <c r="A9304" s="988" t="s">
        <v>6081</v>
      </c>
      <c r="B9304" s="988">
        <v>2.0250123E7</v>
      </c>
      <c r="C9304" s="988" t="s">
        <v>5194</v>
      </c>
      <c r="D9304" s="988">
        <v>1.0</v>
      </c>
      <c r="E9304" s="988">
        <v>1.0</v>
      </c>
    </row>
    <row r="9305">
      <c r="A9305" s="988" t="s">
        <v>6081</v>
      </c>
      <c r="B9305" s="988">
        <v>2.0250123E7</v>
      </c>
      <c r="C9305" s="1063" t="s">
        <v>5265</v>
      </c>
      <c r="D9305" s="988">
        <v>1.0</v>
      </c>
      <c r="E9305" s="988">
        <v>1.0</v>
      </c>
    </row>
    <row r="9306">
      <c r="A9306" s="988" t="s">
        <v>6081</v>
      </c>
      <c r="B9306" s="988">
        <v>2.0250123E7</v>
      </c>
      <c r="C9306" s="988" t="s">
        <v>5147</v>
      </c>
      <c r="D9306" s="988">
        <v>1.0</v>
      </c>
      <c r="E9306" s="988">
        <v>1.0</v>
      </c>
    </row>
    <row r="9307">
      <c r="A9307" s="988" t="s">
        <v>6081</v>
      </c>
      <c r="B9307" s="988">
        <v>2.0250123E7</v>
      </c>
      <c r="C9307" s="1063" t="s">
        <v>5166</v>
      </c>
      <c r="D9307" s="988">
        <v>1.0</v>
      </c>
      <c r="E9307" s="988">
        <v>0.0</v>
      </c>
    </row>
    <row r="9308">
      <c r="A9308" s="988" t="s">
        <v>6081</v>
      </c>
      <c r="B9308" s="988">
        <v>2.0250123E7</v>
      </c>
      <c r="C9308" s="1063" t="s">
        <v>5216</v>
      </c>
      <c r="D9308" s="988">
        <v>1.0</v>
      </c>
      <c r="E9308" s="988">
        <v>2.0</v>
      </c>
    </row>
    <row r="9309">
      <c r="A9309" s="988" t="s">
        <v>6081</v>
      </c>
      <c r="B9309" s="988">
        <v>2.0250123E7</v>
      </c>
      <c r="C9309" s="988" t="s">
        <v>5218</v>
      </c>
      <c r="D9309" s="988">
        <v>1.0</v>
      </c>
      <c r="E9309" s="988">
        <v>2.0</v>
      </c>
    </row>
    <row r="9310">
      <c r="A9310" s="988" t="s">
        <v>6081</v>
      </c>
      <c r="B9310" s="988">
        <v>2.0250123E7</v>
      </c>
      <c r="C9310" s="1063" t="s">
        <v>5184</v>
      </c>
      <c r="D9310" s="988">
        <v>1.0</v>
      </c>
      <c r="E9310" s="988">
        <v>1.0</v>
      </c>
    </row>
    <row r="9311">
      <c r="A9311" s="988" t="s">
        <v>6081</v>
      </c>
      <c r="B9311" s="988">
        <v>2.0250124E7</v>
      </c>
      <c r="C9311" s="988" t="s">
        <v>5263</v>
      </c>
      <c r="D9311" s="988">
        <v>1.0</v>
      </c>
      <c r="E9311" s="988">
        <v>1.0</v>
      </c>
    </row>
    <row r="9312">
      <c r="A9312" s="988" t="s">
        <v>6081</v>
      </c>
      <c r="B9312" s="988">
        <v>2.0250124E7</v>
      </c>
      <c r="C9312" s="1063" t="s">
        <v>5259</v>
      </c>
      <c r="D9312" s="988">
        <v>1.0</v>
      </c>
      <c r="E9312" s="988">
        <v>1.0</v>
      </c>
    </row>
    <row r="9313">
      <c r="A9313" s="988" t="s">
        <v>6081</v>
      </c>
      <c r="B9313" s="988">
        <v>2.0250124E7</v>
      </c>
      <c r="C9313" s="1063" t="s">
        <v>5260</v>
      </c>
      <c r="D9313" s="988">
        <v>1.0</v>
      </c>
      <c r="E9313" s="988">
        <v>0.0</v>
      </c>
    </row>
    <row r="9314">
      <c r="A9314" s="988" t="s">
        <v>6081</v>
      </c>
      <c r="B9314" s="988">
        <v>2.0250124E7</v>
      </c>
      <c r="C9314" s="988" t="s">
        <v>5218</v>
      </c>
      <c r="D9314" s="988">
        <v>1.0</v>
      </c>
      <c r="E9314" s="988">
        <v>0.0</v>
      </c>
    </row>
    <row r="9315">
      <c r="A9315" s="988" t="s">
        <v>6081</v>
      </c>
      <c r="B9315" s="988">
        <v>2.0250125E7</v>
      </c>
      <c r="C9315" s="1063" t="s">
        <v>5137</v>
      </c>
      <c r="D9315" s="988">
        <v>1.0</v>
      </c>
      <c r="E9315" s="988">
        <v>1.0</v>
      </c>
    </row>
    <row r="9316">
      <c r="A9316" s="988" t="s">
        <v>6081</v>
      </c>
      <c r="B9316" s="988">
        <v>2.0250125E7</v>
      </c>
      <c r="C9316" s="1063" t="s">
        <v>5227</v>
      </c>
      <c r="D9316" s="988">
        <v>1.0</v>
      </c>
      <c r="E9316" s="988">
        <v>0.0</v>
      </c>
    </row>
    <row r="9317">
      <c r="A9317" s="988" t="s">
        <v>6081</v>
      </c>
      <c r="B9317" s="988">
        <v>2.0250125E7</v>
      </c>
      <c r="C9317" s="988" t="s">
        <v>5180</v>
      </c>
      <c r="D9317" s="988">
        <v>1.0</v>
      </c>
      <c r="E9317" s="988">
        <v>1.0</v>
      </c>
    </row>
    <row r="9318">
      <c r="A9318" s="988" t="s">
        <v>6081</v>
      </c>
      <c r="B9318" s="988">
        <v>2.0250125E7</v>
      </c>
      <c r="C9318" s="1063" t="s">
        <v>5178</v>
      </c>
      <c r="D9318" s="988">
        <v>1.0</v>
      </c>
      <c r="E9318" s="988">
        <v>0.0</v>
      </c>
    </row>
    <row r="9319">
      <c r="A9319" s="988" t="s">
        <v>6081</v>
      </c>
      <c r="B9319" s="988">
        <v>2.0250126E7</v>
      </c>
      <c r="C9319" s="1063" t="s">
        <v>5216</v>
      </c>
      <c r="D9319" s="988">
        <v>1.0</v>
      </c>
      <c r="E9319" s="988">
        <v>1.0</v>
      </c>
    </row>
    <row r="9320">
      <c r="A9320" s="988" t="s">
        <v>6081</v>
      </c>
      <c r="B9320" s="988">
        <v>2.0250127E7</v>
      </c>
      <c r="C9320" s="988" t="s">
        <v>5194</v>
      </c>
      <c r="D9320" s="988">
        <v>1.0</v>
      </c>
      <c r="E9320" s="988">
        <v>1.0</v>
      </c>
    </row>
    <row r="9321">
      <c r="A9321" s="988" t="s">
        <v>6081</v>
      </c>
      <c r="B9321" s="988">
        <v>2.0250127E7</v>
      </c>
      <c r="C9321" s="1063" t="s">
        <v>5187</v>
      </c>
      <c r="D9321" s="988">
        <v>1.0</v>
      </c>
      <c r="E9321" s="988">
        <v>1.0</v>
      </c>
    </row>
    <row r="9322">
      <c r="A9322" s="988" t="s">
        <v>6081</v>
      </c>
      <c r="B9322" s="988">
        <v>2.0250127E7</v>
      </c>
      <c r="C9322" s="1063" t="s">
        <v>5166</v>
      </c>
      <c r="D9322" s="988">
        <v>1.0</v>
      </c>
      <c r="E9322" s="988">
        <v>1.0</v>
      </c>
    </row>
    <row r="9323">
      <c r="A9323" s="988" t="s">
        <v>6081</v>
      </c>
      <c r="B9323" s="988">
        <v>2.0250127E7</v>
      </c>
      <c r="C9323" s="1063" t="s">
        <v>5216</v>
      </c>
      <c r="D9323" s="988">
        <v>1.0</v>
      </c>
      <c r="E9323" s="988">
        <v>1.0</v>
      </c>
    </row>
    <row r="9324">
      <c r="A9324" s="988" t="s">
        <v>6081</v>
      </c>
      <c r="B9324" s="988">
        <v>2.0250128E7</v>
      </c>
      <c r="C9324" s="988" t="s">
        <v>5286</v>
      </c>
      <c r="D9324" s="988">
        <v>1.0</v>
      </c>
      <c r="E9324" s="988">
        <v>11.0</v>
      </c>
    </row>
    <row r="9325">
      <c r="A9325" s="988" t="s">
        <v>6081</v>
      </c>
      <c r="B9325" s="988">
        <v>2.0250128E7</v>
      </c>
      <c r="C9325" s="988" t="s">
        <v>5194</v>
      </c>
      <c r="D9325" s="988">
        <v>1.0</v>
      </c>
      <c r="E9325" s="988">
        <v>2.0</v>
      </c>
    </row>
    <row r="9326">
      <c r="A9326" s="988" t="s">
        <v>6081</v>
      </c>
      <c r="B9326" s="988">
        <v>2.0250128E7</v>
      </c>
      <c r="C9326" s="1063" t="s">
        <v>5137</v>
      </c>
      <c r="D9326" s="988">
        <v>1.0</v>
      </c>
      <c r="E9326" s="988">
        <v>0.0</v>
      </c>
    </row>
    <row r="9327">
      <c r="A9327" s="988" t="s">
        <v>6081</v>
      </c>
      <c r="B9327" s="988">
        <v>2.0250128E7</v>
      </c>
      <c r="C9327" s="1063" t="s">
        <v>5227</v>
      </c>
      <c r="D9327" s="988">
        <v>1.0</v>
      </c>
      <c r="E9327" s="988">
        <v>1.0</v>
      </c>
    </row>
    <row r="9328">
      <c r="A9328" s="988" t="s">
        <v>6081</v>
      </c>
      <c r="B9328" s="988">
        <v>2.0250128E7</v>
      </c>
      <c r="C9328" s="1063" t="s">
        <v>5187</v>
      </c>
      <c r="D9328" s="988">
        <v>1.0</v>
      </c>
      <c r="E9328" s="988">
        <v>2.0</v>
      </c>
    </row>
    <row r="9329">
      <c r="A9329" s="988" t="s">
        <v>6081</v>
      </c>
      <c r="B9329" s="988">
        <v>2.0250128E7</v>
      </c>
      <c r="C9329" s="988" t="s">
        <v>5180</v>
      </c>
      <c r="D9329" s="988">
        <v>1.0</v>
      </c>
      <c r="E9329" s="988">
        <v>1.0</v>
      </c>
    </row>
    <row r="9330">
      <c r="A9330" s="988" t="s">
        <v>6081</v>
      </c>
      <c r="B9330" s="988">
        <v>2.0250128E7</v>
      </c>
      <c r="C9330" s="1063" t="s">
        <v>5216</v>
      </c>
      <c r="D9330" s="988">
        <v>1.0</v>
      </c>
      <c r="E9330" s="988">
        <v>0.0</v>
      </c>
    </row>
    <row r="9331">
      <c r="A9331" s="988" t="s">
        <v>6081</v>
      </c>
      <c r="B9331" s="988">
        <v>2.0250129E7</v>
      </c>
      <c r="C9331" s="988" t="s">
        <v>5263</v>
      </c>
      <c r="D9331" s="988">
        <v>1.0</v>
      </c>
      <c r="E9331" s="988">
        <v>1.0</v>
      </c>
    </row>
    <row r="9332">
      <c r="A9332" s="988" t="s">
        <v>6081</v>
      </c>
      <c r="B9332" s="988">
        <v>2.0250129E7</v>
      </c>
      <c r="C9332" s="1063" t="s">
        <v>5274</v>
      </c>
      <c r="D9332" s="988">
        <v>1.0</v>
      </c>
      <c r="E9332" s="988">
        <v>1.0</v>
      </c>
    </row>
    <row r="9333">
      <c r="A9333" s="988" t="s">
        <v>6081</v>
      </c>
      <c r="B9333" s="988">
        <v>2.0250129E7</v>
      </c>
      <c r="C9333" s="1063" t="s">
        <v>5266</v>
      </c>
      <c r="D9333" s="988">
        <v>1.0</v>
      </c>
      <c r="E9333" s="988">
        <v>0.0</v>
      </c>
    </row>
    <row r="9334">
      <c r="A9334" s="988" t="s">
        <v>6081</v>
      </c>
      <c r="B9334" s="988">
        <v>2.025013E7</v>
      </c>
      <c r="C9334" s="988" t="s">
        <v>5194</v>
      </c>
      <c r="D9334" s="988">
        <v>1.0</v>
      </c>
      <c r="E9334" s="988">
        <v>1.0</v>
      </c>
    </row>
    <row r="9335">
      <c r="A9335" s="988" t="s">
        <v>6081</v>
      </c>
      <c r="B9335" s="988">
        <v>2.025013E7</v>
      </c>
      <c r="C9335" s="1063" t="s">
        <v>5137</v>
      </c>
      <c r="D9335" s="988">
        <v>1.0</v>
      </c>
      <c r="E9335" s="988">
        <v>1.0</v>
      </c>
    </row>
    <row r="9336">
      <c r="A9336" s="988" t="s">
        <v>6081</v>
      </c>
      <c r="B9336" s="988">
        <v>2.025013E7</v>
      </c>
      <c r="C9336" s="1063" t="s">
        <v>5187</v>
      </c>
      <c r="D9336" s="988">
        <v>1.0</v>
      </c>
      <c r="E9336" s="988">
        <v>1.0</v>
      </c>
    </row>
    <row r="9337">
      <c r="A9337" s="988" t="s">
        <v>6081</v>
      </c>
      <c r="B9337" s="988">
        <v>2.025013E7</v>
      </c>
      <c r="C9337" s="1063" t="s">
        <v>5146</v>
      </c>
      <c r="D9337" s="988">
        <v>1.0</v>
      </c>
      <c r="E9337" s="988">
        <v>1.0</v>
      </c>
    </row>
    <row r="9338">
      <c r="A9338" s="988" t="s">
        <v>6081</v>
      </c>
      <c r="B9338" s="988">
        <v>2.025013E7</v>
      </c>
      <c r="C9338" s="988" t="s">
        <v>5218</v>
      </c>
      <c r="D9338" s="988">
        <v>1.0</v>
      </c>
      <c r="E9338" s="988">
        <v>1.0</v>
      </c>
    </row>
    <row r="9339">
      <c r="A9339" s="988" t="s">
        <v>6081</v>
      </c>
      <c r="B9339" s="988">
        <v>2.0250131E7</v>
      </c>
      <c r="C9339" s="988" t="s">
        <v>5194</v>
      </c>
      <c r="D9339" s="988">
        <v>1.0</v>
      </c>
      <c r="E9339" s="988">
        <v>1.0</v>
      </c>
    </row>
    <row r="9340">
      <c r="A9340" s="988" t="s">
        <v>6081</v>
      </c>
      <c r="B9340" s="988">
        <v>2.0250131E7</v>
      </c>
      <c r="C9340" s="1063" t="s">
        <v>5216</v>
      </c>
      <c r="D9340" s="988">
        <v>1.0</v>
      </c>
      <c r="E9340" s="988">
        <v>1.0</v>
      </c>
    </row>
    <row r="9341">
      <c r="A9341" s="988" t="s">
        <v>6081</v>
      </c>
      <c r="B9341" s="988">
        <v>2.0250131E7</v>
      </c>
      <c r="C9341" s="1063" t="s">
        <v>5178</v>
      </c>
      <c r="D9341" s="988">
        <v>1.0</v>
      </c>
      <c r="E9341" s="988">
        <v>1.0</v>
      </c>
    </row>
    <row r="9342">
      <c r="A9342" s="988" t="s">
        <v>6081</v>
      </c>
      <c r="B9342" s="988">
        <v>2.0250206E7</v>
      </c>
      <c r="C9342" s="1063" t="s">
        <v>5146</v>
      </c>
      <c r="D9342" s="988">
        <v>1.0</v>
      </c>
      <c r="E9342" s="988">
        <v>1.0</v>
      </c>
    </row>
    <row r="9343">
      <c r="A9343" s="988" t="s">
        <v>6081</v>
      </c>
      <c r="B9343" s="988">
        <v>2.0250209E7</v>
      </c>
      <c r="C9343" s="988" t="s">
        <v>5286</v>
      </c>
      <c r="D9343" s="988">
        <v>1.0</v>
      </c>
      <c r="E9343" s="988">
        <v>2.0</v>
      </c>
    </row>
    <row r="9344">
      <c r="A9344" s="988" t="s">
        <v>6081</v>
      </c>
      <c r="B9344" s="988">
        <v>2.025021E7</v>
      </c>
      <c r="C9344" s="988" t="s">
        <v>5286</v>
      </c>
      <c r="D9344" s="988">
        <v>1.0</v>
      </c>
      <c r="E9344" s="988">
        <v>1.0</v>
      </c>
    </row>
    <row r="9345">
      <c r="A9345" s="988" t="s">
        <v>6081</v>
      </c>
      <c r="B9345" s="988">
        <v>2.025021E7</v>
      </c>
      <c r="C9345" s="1063" t="s">
        <v>5146</v>
      </c>
      <c r="D9345" s="988">
        <v>1.0</v>
      </c>
      <c r="E9345" s="988">
        <v>1.0</v>
      </c>
    </row>
    <row r="9346">
      <c r="A9346" s="988" t="s">
        <v>6081</v>
      </c>
      <c r="B9346" s="988">
        <v>2.0250211E7</v>
      </c>
      <c r="C9346" s="988" t="s">
        <v>5286</v>
      </c>
      <c r="D9346" s="988">
        <v>1.0</v>
      </c>
      <c r="E9346" s="988">
        <v>0.0</v>
      </c>
    </row>
    <row r="9347">
      <c r="A9347" s="988" t="s">
        <v>6081</v>
      </c>
      <c r="B9347" s="988">
        <v>2.0250214E7</v>
      </c>
      <c r="C9347" s="988" t="s">
        <v>5286</v>
      </c>
      <c r="D9347" s="988">
        <v>1.0</v>
      </c>
      <c r="E9347" s="988">
        <v>1.0</v>
      </c>
    </row>
    <row r="9348">
      <c r="A9348" s="988" t="s">
        <v>6081</v>
      </c>
      <c r="B9348" s="988">
        <v>2.0250218E7</v>
      </c>
      <c r="C9348" s="988" t="s">
        <v>5286</v>
      </c>
      <c r="D9348" s="988">
        <v>1.0</v>
      </c>
      <c r="E9348" s="988">
        <v>1.0</v>
      </c>
    </row>
    <row r="9349">
      <c r="A9349" s="988" t="s">
        <v>6081</v>
      </c>
      <c r="B9349" s="988">
        <v>2.0250221E7</v>
      </c>
      <c r="C9349" s="988" t="s">
        <v>5286</v>
      </c>
      <c r="D9349" s="988">
        <v>1.0</v>
      </c>
      <c r="E9349" s="988">
        <v>2.0</v>
      </c>
    </row>
    <row r="9350">
      <c r="A9350" s="988" t="s">
        <v>6081</v>
      </c>
      <c r="B9350" s="988">
        <v>2.0250226E7</v>
      </c>
      <c r="C9350" s="1063" t="s">
        <v>5146</v>
      </c>
      <c r="D9350" s="988">
        <v>1.0</v>
      </c>
      <c r="E9350" s="988">
        <v>1.0</v>
      </c>
    </row>
    <row r="9351">
      <c r="A9351" s="988" t="s">
        <v>6081</v>
      </c>
      <c r="B9351" s="988">
        <v>2.0250228E7</v>
      </c>
      <c r="C9351" s="988" t="s">
        <v>5286</v>
      </c>
      <c r="D9351" s="988">
        <v>1.0</v>
      </c>
      <c r="E9351" s="988">
        <v>1.0</v>
      </c>
    </row>
    <row r="9352">
      <c r="A9352" s="988" t="s">
        <v>6081</v>
      </c>
      <c r="B9352" s="988">
        <v>2.0250301E7</v>
      </c>
      <c r="C9352" s="988" t="s">
        <v>5286</v>
      </c>
      <c r="D9352" s="988">
        <v>1.0</v>
      </c>
      <c r="E9352" s="988">
        <v>1.0</v>
      </c>
    </row>
    <row r="9353">
      <c r="A9353" s="988" t="s">
        <v>6081</v>
      </c>
      <c r="B9353" s="988">
        <v>2.0250311E7</v>
      </c>
      <c r="C9353" s="988" t="s">
        <v>5286</v>
      </c>
      <c r="D9353" s="988">
        <v>1.0</v>
      </c>
      <c r="E9353" s="988">
        <v>0.0</v>
      </c>
    </row>
    <row r="9354">
      <c r="A9354" s="988" t="s">
        <v>6081</v>
      </c>
      <c r="B9354" s="988">
        <v>2.0250313E7</v>
      </c>
      <c r="C9354" s="988" t="s">
        <v>5286</v>
      </c>
      <c r="D9354" s="988">
        <v>1.0</v>
      </c>
      <c r="E9354" s="988">
        <v>0.0</v>
      </c>
    </row>
    <row r="9355">
      <c r="A9355" s="988" t="s">
        <v>6081</v>
      </c>
      <c r="B9355" s="988">
        <v>2.0250818E7</v>
      </c>
      <c r="C9355" s="988" t="s">
        <v>164</v>
      </c>
      <c r="D9355" s="988">
        <v>1.0</v>
      </c>
      <c r="E9355" s="988">
        <v>0.0</v>
      </c>
    </row>
    <row r="9356">
      <c r="A9356" s="988" t="s">
        <v>6082</v>
      </c>
      <c r="B9356" s="988">
        <v>2.0250103E7</v>
      </c>
      <c r="C9356" s="1063" t="s">
        <v>5187</v>
      </c>
      <c r="D9356" s="988">
        <v>1.0</v>
      </c>
      <c r="E9356" s="988">
        <v>1.0</v>
      </c>
    </row>
    <row r="9357">
      <c r="A9357" s="988" t="s">
        <v>6082</v>
      </c>
      <c r="B9357" s="988">
        <v>2.0250111E7</v>
      </c>
      <c r="C9357" s="988" t="s">
        <v>5286</v>
      </c>
      <c r="D9357" s="988">
        <v>1.0</v>
      </c>
      <c r="E9357" s="988">
        <v>0.0</v>
      </c>
    </row>
    <row r="9358">
      <c r="A9358" s="988" t="s">
        <v>6082</v>
      </c>
      <c r="B9358" s="988">
        <v>2.0250116E7</v>
      </c>
      <c r="C9358" s="1063" t="s">
        <v>5216</v>
      </c>
      <c r="D9358" s="988">
        <v>1.0</v>
      </c>
      <c r="E9358" s="988">
        <v>1.0</v>
      </c>
    </row>
    <row r="9359">
      <c r="A9359" s="988" t="s">
        <v>6082</v>
      </c>
      <c r="B9359" s="988">
        <v>2.025012E7</v>
      </c>
      <c r="C9359" s="1063" t="s">
        <v>5216</v>
      </c>
      <c r="D9359" s="988">
        <v>1.0</v>
      </c>
      <c r="E9359" s="988">
        <v>1.0</v>
      </c>
    </row>
    <row r="9360">
      <c r="A9360" s="988" t="s">
        <v>6083</v>
      </c>
      <c r="B9360" s="988">
        <v>2.0250105E7</v>
      </c>
      <c r="C9360" s="988" t="s">
        <v>5286</v>
      </c>
      <c r="D9360" s="988">
        <v>1.0</v>
      </c>
      <c r="E9360" s="988">
        <v>0.0</v>
      </c>
    </row>
    <row r="9361">
      <c r="A9361" s="988" t="s">
        <v>6083</v>
      </c>
      <c r="B9361" s="988">
        <v>2.0250106E7</v>
      </c>
      <c r="C9361" s="988" t="s">
        <v>5286</v>
      </c>
      <c r="D9361" s="988">
        <v>1.0</v>
      </c>
      <c r="E9361" s="988">
        <v>0.0</v>
      </c>
    </row>
    <row r="9362">
      <c r="A9362" s="988" t="s">
        <v>6083</v>
      </c>
      <c r="B9362" s="988">
        <v>2.0250111E7</v>
      </c>
      <c r="C9362" s="988" t="s">
        <v>164</v>
      </c>
      <c r="D9362" s="988">
        <v>1.0</v>
      </c>
      <c r="E9362" s="988">
        <v>0.0</v>
      </c>
    </row>
    <row r="9363">
      <c r="A9363" s="988" t="s">
        <v>6083</v>
      </c>
      <c r="B9363" s="988">
        <v>2.0250112E7</v>
      </c>
      <c r="C9363" s="1063" t="s">
        <v>5380</v>
      </c>
      <c r="D9363" s="988">
        <v>1.0</v>
      </c>
      <c r="E9363" s="988">
        <v>1.0</v>
      </c>
    </row>
    <row r="9364">
      <c r="A9364" s="988" t="s">
        <v>6083</v>
      </c>
      <c r="B9364" s="988">
        <v>2.0250113E7</v>
      </c>
      <c r="C9364" s="988" t="s">
        <v>164</v>
      </c>
      <c r="D9364" s="988">
        <v>1.0</v>
      </c>
      <c r="E9364" s="988">
        <v>1.0</v>
      </c>
    </row>
    <row r="9365">
      <c r="A9365" s="988" t="s">
        <v>6083</v>
      </c>
      <c r="B9365" s="988">
        <v>2.0250116E7</v>
      </c>
      <c r="C9365" s="1063" t="s">
        <v>5166</v>
      </c>
      <c r="D9365" s="988">
        <v>1.0</v>
      </c>
      <c r="E9365" s="988">
        <v>0.0</v>
      </c>
    </row>
    <row r="9366">
      <c r="A9366" s="988" t="s">
        <v>6083</v>
      </c>
      <c r="B9366" s="988">
        <v>2.0250118E7</v>
      </c>
      <c r="C9366" s="988" t="s">
        <v>5286</v>
      </c>
      <c r="D9366" s="988">
        <v>1.0</v>
      </c>
      <c r="E9366" s="988">
        <v>0.0</v>
      </c>
    </row>
    <row r="9367">
      <c r="A9367" s="988" t="s">
        <v>6083</v>
      </c>
      <c r="B9367" s="988">
        <v>2.0250127E7</v>
      </c>
      <c r="C9367" s="988" t="s">
        <v>5286</v>
      </c>
      <c r="D9367" s="988">
        <v>1.0</v>
      </c>
      <c r="E9367" s="988">
        <v>0.0</v>
      </c>
    </row>
    <row r="9368">
      <c r="A9368" s="988" t="s">
        <v>6083</v>
      </c>
      <c r="B9368" s="988">
        <v>2.025013E7</v>
      </c>
      <c r="C9368" s="988" t="s">
        <v>5286</v>
      </c>
      <c r="D9368" s="988">
        <v>1.0</v>
      </c>
      <c r="E9368" s="988">
        <v>0.0</v>
      </c>
    </row>
    <row r="9369">
      <c r="A9369" s="988" t="s">
        <v>6083</v>
      </c>
      <c r="B9369" s="988">
        <v>2.0250131E7</v>
      </c>
      <c r="C9369" s="988" t="s">
        <v>5185</v>
      </c>
      <c r="D9369" s="988">
        <v>1.0</v>
      </c>
      <c r="E9369" s="988">
        <v>0.0</v>
      </c>
    </row>
    <row r="9370">
      <c r="A9370" s="988" t="s">
        <v>6084</v>
      </c>
      <c r="B9370" s="988">
        <v>2.0250103E7</v>
      </c>
      <c r="C9370" s="988" t="s">
        <v>164</v>
      </c>
      <c r="D9370" s="988">
        <v>1.0</v>
      </c>
      <c r="E9370" s="988">
        <v>0.0</v>
      </c>
    </row>
    <row r="9371">
      <c r="A9371" s="988" t="s">
        <v>6084</v>
      </c>
      <c r="B9371" s="988">
        <v>2.0250104E7</v>
      </c>
      <c r="C9371" s="988" t="s">
        <v>5194</v>
      </c>
      <c r="D9371" s="988">
        <v>1.0</v>
      </c>
      <c r="E9371" s="988">
        <v>1.0</v>
      </c>
    </row>
    <row r="9372">
      <c r="A9372" s="988" t="s">
        <v>6084</v>
      </c>
      <c r="B9372" s="988">
        <v>2.0250107E7</v>
      </c>
      <c r="C9372" s="988" t="s">
        <v>164</v>
      </c>
      <c r="D9372" s="988">
        <v>1.0</v>
      </c>
      <c r="E9372" s="988">
        <v>3.0</v>
      </c>
    </row>
    <row r="9373">
      <c r="A9373" s="988" t="s">
        <v>6084</v>
      </c>
      <c r="B9373" s="988">
        <v>2.0250112E7</v>
      </c>
      <c r="C9373" s="988" t="s">
        <v>164</v>
      </c>
      <c r="D9373" s="988">
        <v>1.0</v>
      </c>
      <c r="E9373" s="988">
        <v>0.0</v>
      </c>
    </row>
    <row r="9374">
      <c r="A9374" s="988" t="s">
        <v>6084</v>
      </c>
      <c r="B9374" s="988">
        <v>2.0250114E7</v>
      </c>
      <c r="C9374" s="988" t="s">
        <v>5286</v>
      </c>
      <c r="D9374" s="988">
        <v>1.0</v>
      </c>
      <c r="E9374" s="988">
        <v>1.0</v>
      </c>
    </row>
    <row r="9375">
      <c r="A9375" s="988" t="s">
        <v>6084</v>
      </c>
      <c r="B9375" s="988">
        <v>2.0250115E7</v>
      </c>
      <c r="C9375" s="988" t="s">
        <v>164</v>
      </c>
      <c r="D9375" s="988">
        <v>1.0</v>
      </c>
      <c r="E9375" s="988">
        <v>1.0</v>
      </c>
    </row>
    <row r="9376">
      <c r="A9376" s="988" t="s">
        <v>6084</v>
      </c>
      <c r="B9376" s="988">
        <v>2.0250116E7</v>
      </c>
      <c r="C9376" s="988" t="s">
        <v>5286</v>
      </c>
      <c r="D9376" s="988">
        <v>1.0</v>
      </c>
      <c r="E9376" s="988">
        <v>0.0</v>
      </c>
    </row>
    <row r="9377">
      <c r="A9377" s="988" t="s">
        <v>6084</v>
      </c>
      <c r="B9377" s="988">
        <v>2.0250119E7</v>
      </c>
      <c r="C9377" s="1063" t="s">
        <v>5293</v>
      </c>
      <c r="D9377" s="988">
        <v>1.0</v>
      </c>
      <c r="E9377" s="988">
        <v>1.0</v>
      </c>
    </row>
    <row r="9378">
      <c r="A9378" s="988" t="s">
        <v>6084</v>
      </c>
      <c r="B9378" s="988">
        <v>2.0250122E7</v>
      </c>
      <c r="C9378" s="988" t="s">
        <v>5286</v>
      </c>
      <c r="D9378" s="988">
        <v>1.0</v>
      </c>
      <c r="E9378" s="988">
        <v>1.0</v>
      </c>
    </row>
    <row r="9379">
      <c r="A9379" s="988" t="s">
        <v>6084</v>
      </c>
      <c r="B9379" s="988">
        <v>2.0250125E7</v>
      </c>
      <c r="C9379" s="988" t="s">
        <v>5286</v>
      </c>
      <c r="D9379" s="988">
        <v>1.0</v>
      </c>
      <c r="E9379" s="988">
        <v>0.0</v>
      </c>
    </row>
    <row r="9380">
      <c r="A9380" s="988" t="s">
        <v>6084</v>
      </c>
      <c r="B9380" s="988">
        <v>2.0250126E7</v>
      </c>
      <c r="C9380" s="988" t="s">
        <v>5286</v>
      </c>
      <c r="D9380" s="988">
        <v>1.0</v>
      </c>
      <c r="E9380" s="988">
        <v>0.0</v>
      </c>
    </row>
    <row r="9381">
      <c r="A9381" s="988" t="s">
        <v>6084</v>
      </c>
      <c r="B9381" s="988">
        <v>2.0250128E7</v>
      </c>
      <c r="C9381" s="988" t="s">
        <v>5286</v>
      </c>
      <c r="D9381" s="988">
        <v>1.0</v>
      </c>
      <c r="E9381" s="988">
        <v>0.0</v>
      </c>
    </row>
    <row r="9382">
      <c r="A9382" s="988" t="s">
        <v>6084</v>
      </c>
      <c r="B9382" s="988">
        <v>2.025013E7</v>
      </c>
      <c r="C9382" s="988" t="s">
        <v>164</v>
      </c>
      <c r="D9382" s="988">
        <v>1.0</v>
      </c>
      <c r="E9382" s="988">
        <v>1.0</v>
      </c>
    </row>
    <row r="9383">
      <c r="A9383" s="988" t="s">
        <v>6084</v>
      </c>
      <c r="B9383" s="988">
        <v>2.0250211E7</v>
      </c>
      <c r="C9383" s="988" t="s">
        <v>5286</v>
      </c>
      <c r="D9383" s="988">
        <v>1.0</v>
      </c>
      <c r="E9383" s="988">
        <v>0.0</v>
      </c>
    </row>
    <row r="9384">
      <c r="A9384" s="988" t="s">
        <v>6084</v>
      </c>
      <c r="B9384" s="988">
        <v>2.0250211E7</v>
      </c>
      <c r="C9384" s="988" t="s">
        <v>5155</v>
      </c>
      <c r="D9384" s="988">
        <v>1.0</v>
      </c>
      <c r="E9384" s="988">
        <v>0.0</v>
      </c>
    </row>
    <row r="9385">
      <c r="A9385" s="988" t="s">
        <v>6084</v>
      </c>
      <c r="B9385" s="988">
        <v>2.0250213E7</v>
      </c>
      <c r="C9385" s="988" t="s">
        <v>5286</v>
      </c>
      <c r="D9385" s="988">
        <v>1.0</v>
      </c>
      <c r="E9385" s="988">
        <v>0.0</v>
      </c>
    </row>
    <row r="9386">
      <c r="A9386" s="988" t="s">
        <v>6085</v>
      </c>
      <c r="B9386" s="988">
        <v>2.0250107E7</v>
      </c>
      <c r="C9386" s="988" t="s">
        <v>5286</v>
      </c>
      <c r="D9386" s="988">
        <v>1.0</v>
      </c>
      <c r="E9386" s="988">
        <v>0.0</v>
      </c>
    </row>
    <row r="9387">
      <c r="A9387" s="988" t="s">
        <v>6086</v>
      </c>
      <c r="B9387" s="988">
        <v>2.0250102E7</v>
      </c>
      <c r="C9387" s="988" t="s">
        <v>5218</v>
      </c>
      <c r="D9387" s="988">
        <v>1.0</v>
      </c>
      <c r="E9387" s="988">
        <v>0.0</v>
      </c>
    </row>
    <row r="9388">
      <c r="A9388" s="988" t="s">
        <v>6086</v>
      </c>
      <c r="B9388" s="988">
        <v>2.0250103E7</v>
      </c>
      <c r="C9388" s="988" t="s">
        <v>164</v>
      </c>
      <c r="D9388" s="988">
        <v>1.0</v>
      </c>
      <c r="E9388" s="988">
        <v>1.0</v>
      </c>
    </row>
    <row r="9389">
      <c r="A9389" s="988" t="s">
        <v>6086</v>
      </c>
      <c r="B9389" s="988">
        <v>2.0250104E7</v>
      </c>
      <c r="C9389" s="988" t="s">
        <v>5194</v>
      </c>
      <c r="D9389" s="988">
        <v>1.0</v>
      </c>
      <c r="E9389" s="988">
        <v>1.0</v>
      </c>
    </row>
    <row r="9390">
      <c r="A9390" s="988" t="s">
        <v>6086</v>
      </c>
      <c r="B9390" s="988">
        <v>2.0250104E7</v>
      </c>
      <c r="C9390" s="988" t="s">
        <v>164</v>
      </c>
      <c r="D9390" s="988">
        <v>1.0</v>
      </c>
      <c r="E9390" s="988">
        <v>1.0</v>
      </c>
    </row>
    <row r="9391">
      <c r="A9391" s="988" t="s">
        <v>6086</v>
      </c>
      <c r="B9391" s="988">
        <v>2.0250105E7</v>
      </c>
      <c r="C9391" s="988" t="s">
        <v>5286</v>
      </c>
      <c r="D9391" s="988">
        <v>1.0</v>
      </c>
      <c r="E9391" s="988">
        <v>1.0</v>
      </c>
    </row>
    <row r="9392">
      <c r="A9392" s="988" t="s">
        <v>6086</v>
      </c>
      <c r="B9392" s="988">
        <v>2.0250105E7</v>
      </c>
      <c r="C9392" s="988" t="s">
        <v>164</v>
      </c>
      <c r="D9392" s="988">
        <v>1.0</v>
      </c>
      <c r="E9392" s="988">
        <v>2.0</v>
      </c>
    </row>
    <row r="9393">
      <c r="A9393" s="988" t="s">
        <v>6086</v>
      </c>
      <c r="B9393" s="988">
        <v>2.0250107E7</v>
      </c>
      <c r="C9393" s="988" t="s">
        <v>5194</v>
      </c>
      <c r="D9393" s="988">
        <v>1.0</v>
      </c>
      <c r="E9393" s="988">
        <v>1.0</v>
      </c>
    </row>
    <row r="9394">
      <c r="A9394" s="988" t="s">
        <v>6086</v>
      </c>
      <c r="B9394" s="988">
        <v>2.025011E7</v>
      </c>
      <c r="C9394" s="988" t="s">
        <v>5286</v>
      </c>
      <c r="D9394" s="988">
        <v>1.0</v>
      </c>
      <c r="E9394" s="988">
        <v>1.0</v>
      </c>
    </row>
    <row r="9395">
      <c r="A9395" s="988" t="s">
        <v>6086</v>
      </c>
      <c r="B9395" s="988">
        <v>2.025011E7</v>
      </c>
      <c r="C9395" s="988" t="s">
        <v>164</v>
      </c>
      <c r="D9395" s="988">
        <v>1.0</v>
      </c>
      <c r="E9395" s="988">
        <v>1.0</v>
      </c>
    </row>
    <row r="9396">
      <c r="A9396" s="988" t="s">
        <v>6086</v>
      </c>
      <c r="B9396" s="988">
        <v>2.0250111E7</v>
      </c>
      <c r="C9396" s="988" t="s">
        <v>164</v>
      </c>
      <c r="D9396" s="988">
        <v>1.0</v>
      </c>
      <c r="E9396" s="988">
        <v>1.0</v>
      </c>
    </row>
    <row r="9397">
      <c r="A9397" s="988" t="s">
        <v>6086</v>
      </c>
      <c r="B9397" s="988">
        <v>2.0250112E7</v>
      </c>
      <c r="C9397" s="988" t="s">
        <v>164</v>
      </c>
      <c r="D9397" s="988">
        <v>1.0</v>
      </c>
      <c r="E9397" s="988">
        <v>1.0</v>
      </c>
    </row>
    <row r="9398">
      <c r="A9398" s="988" t="s">
        <v>6086</v>
      </c>
      <c r="B9398" s="988">
        <v>2.0250115E7</v>
      </c>
      <c r="C9398" s="988" t="s">
        <v>5286</v>
      </c>
      <c r="D9398" s="988">
        <v>1.0</v>
      </c>
      <c r="E9398" s="988">
        <v>1.0</v>
      </c>
    </row>
    <row r="9399">
      <c r="A9399" s="988" t="s">
        <v>6086</v>
      </c>
      <c r="B9399" s="988">
        <v>2.0250117E7</v>
      </c>
      <c r="C9399" s="988" t="s">
        <v>5286</v>
      </c>
      <c r="D9399" s="988">
        <v>1.0</v>
      </c>
      <c r="E9399" s="988">
        <v>1.0</v>
      </c>
    </row>
    <row r="9400">
      <c r="A9400" s="988" t="s">
        <v>6086</v>
      </c>
      <c r="B9400" s="988">
        <v>2.0250121E7</v>
      </c>
      <c r="C9400" s="988" t="s">
        <v>5286</v>
      </c>
      <c r="D9400" s="988">
        <v>1.0</v>
      </c>
      <c r="E9400" s="988">
        <v>1.0</v>
      </c>
    </row>
    <row r="9401">
      <c r="A9401" s="988" t="s">
        <v>6086</v>
      </c>
      <c r="B9401" s="988">
        <v>2.0250121E7</v>
      </c>
      <c r="C9401" s="988" t="s">
        <v>164</v>
      </c>
      <c r="D9401" s="988">
        <v>1.0</v>
      </c>
      <c r="E9401" s="988">
        <v>1.0</v>
      </c>
    </row>
    <row r="9402">
      <c r="A9402" s="988" t="s">
        <v>6086</v>
      </c>
      <c r="B9402" s="988">
        <v>2.0250122E7</v>
      </c>
      <c r="C9402" s="988" t="s">
        <v>5286</v>
      </c>
      <c r="D9402" s="988">
        <v>1.0</v>
      </c>
      <c r="E9402" s="988">
        <v>1.0</v>
      </c>
    </row>
    <row r="9403">
      <c r="A9403" s="988" t="s">
        <v>6086</v>
      </c>
      <c r="B9403" s="988">
        <v>2.0250123E7</v>
      </c>
      <c r="C9403" s="988" t="s">
        <v>164</v>
      </c>
      <c r="D9403" s="988">
        <v>1.0</v>
      </c>
      <c r="E9403" s="988">
        <v>3.0</v>
      </c>
    </row>
    <row r="9404">
      <c r="A9404" s="988" t="s">
        <v>6086</v>
      </c>
      <c r="B9404" s="988">
        <v>2.0250124E7</v>
      </c>
      <c r="C9404" s="988" t="s">
        <v>5286</v>
      </c>
      <c r="D9404" s="988">
        <v>1.0</v>
      </c>
      <c r="E9404" s="988">
        <v>1.0</v>
      </c>
    </row>
    <row r="9405">
      <c r="A9405" s="988" t="s">
        <v>6086</v>
      </c>
      <c r="B9405" s="988">
        <v>2.0250125E7</v>
      </c>
      <c r="C9405" s="1063" t="s">
        <v>5178</v>
      </c>
      <c r="D9405" s="988">
        <v>1.0</v>
      </c>
      <c r="E9405" s="988">
        <v>0.0</v>
      </c>
    </row>
    <row r="9406">
      <c r="A9406" s="988" t="s">
        <v>6086</v>
      </c>
      <c r="B9406" s="988">
        <v>2.0250126E7</v>
      </c>
      <c r="C9406" s="988" t="s">
        <v>5286</v>
      </c>
      <c r="D9406" s="988">
        <v>1.0</v>
      </c>
      <c r="E9406" s="988">
        <v>1.0</v>
      </c>
    </row>
    <row r="9407">
      <c r="A9407" s="988" t="s">
        <v>6086</v>
      </c>
      <c r="B9407" s="988">
        <v>2.0250127E7</v>
      </c>
      <c r="C9407" s="988" t="s">
        <v>164</v>
      </c>
      <c r="D9407" s="988">
        <v>1.0</v>
      </c>
      <c r="E9407" s="988">
        <v>1.0</v>
      </c>
    </row>
    <row r="9408">
      <c r="A9408" s="988" t="s">
        <v>6086</v>
      </c>
      <c r="B9408" s="988">
        <v>2.0250127E7</v>
      </c>
      <c r="C9408" s="988" t="s">
        <v>5218</v>
      </c>
      <c r="D9408" s="988">
        <v>1.0</v>
      </c>
      <c r="E9408" s="988">
        <v>1.0</v>
      </c>
    </row>
    <row r="9409">
      <c r="A9409" s="988" t="s">
        <v>6086</v>
      </c>
      <c r="B9409" s="988">
        <v>2.0250129E7</v>
      </c>
      <c r="C9409" s="988" t="s">
        <v>5194</v>
      </c>
      <c r="D9409" s="988">
        <v>1.0</v>
      </c>
      <c r="E9409" s="988">
        <v>1.0</v>
      </c>
    </row>
    <row r="9410">
      <c r="A9410" s="988" t="s">
        <v>6086</v>
      </c>
      <c r="B9410" s="988">
        <v>2.0250129E7</v>
      </c>
      <c r="C9410" s="988" t="s">
        <v>164</v>
      </c>
      <c r="D9410" s="988">
        <v>1.0</v>
      </c>
      <c r="E9410" s="988">
        <v>1.0</v>
      </c>
    </row>
    <row r="9411">
      <c r="A9411" s="988" t="s">
        <v>6086</v>
      </c>
      <c r="B9411" s="988">
        <v>2.025013E7</v>
      </c>
      <c r="C9411" s="988" t="s">
        <v>5286</v>
      </c>
      <c r="D9411" s="988">
        <v>1.0</v>
      </c>
      <c r="E9411" s="988">
        <v>3.0</v>
      </c>
    </row>
    <row r="9412">
      <c r="A9412" s="988" t="s">
        <v>6086</v>
      </c>
      <c r="B9412" s="988">
        <v>2.025013E7</v>
      </c>
      <c r="C9412" s="988" t="s">
        <v>5194</v>
      </c>
      <c r="D9412" s="988">
        <v>1.0</v>
      </c>
      <c r="E9412" s="988">
        <v>1.0</v>
      </c>
    </row>
    <row r="9413">
      <c r="A9413" s="988" t="s">
        <v>6086</v>
      </c>
      <c r="B9413" s="988">
        <v>2.025013E7</v>
      </c>
      <c r="C9413" s="988" t="s">
        <v>164</v>
      </c>
      <c r="D9413" s="988">
        <v>1.0</v>
      </c>
      <c r="E9413" s="988">
        <v>3.0</v>
      </c>
    </row>
    <row r="9414">
      <c r="A9414" s="988" t="s">
        <v>6086</v>
      </c>
      <c r="B9414" s="988">
        <v>2.0250401E7</v>
      </c>
      <c r="C9414" s="988" t="s">
        <v>5286</v>
      </c>
      <c r="D9414" s="988">
        <v>1.0</v>
      </c>
      <c r="E9414" s="988">
        <v>0.0</v>
      </c>
    </row>
    <row r="9415">
      <c r="A9415" s="988" t="s">
        <v>6087</v>
      </c>
      <c r="B9415" s="988">
        <v>2.0250101E7</v>
      </c>
      <c r="C9415" s="988" t="s">
        <v>5194</v>
      </c>
      <c r="D9415" s="988">
        <v>1.0</v>
      </c>
      <c r="E9415" s="988">
        <v>0.0</v>
      </c>
    </row>
    <row r="9416">
      <c r="A9416" s="988" t="s">
        <v>6087</v>
      </c>
      <c r="B9416" s="988">
        <v>2.0250101E7</v>
      </c>
      <c r="C9416" s="1063" t="s">
        <v>5189</v>
      </c>
      <c r="D9416" s="988">
        <v>1.0</v>
      </c>
      <c r="E9416" s="988">
        <v>0.0</v>
      </c>
    </row>
    <row r="9417">
      <c r="A9417" s="988" t="s">
        <v>6087</v>
      </c>
      <c r="B9417" s="988">
        <v>2.0250102E7</v>
      </c>
      <c r="C9417" s="988" t="s">
        <v>5194</v>
      </c>
      <c r="D9417" s="988">
        <v>1.0</v>
      </c>
      <c r="E9417" s="988">
        <v>2.0</v>
      </c>
    </row>
    <row r="9418">
      <c r="A9418" s="988" t="s">
        <v>6087</v>
      </c>
      <c r="B9418" s="988">
        <v>2.0250102E7</v>
      </c>
      <c r="C9418" s="1063" t="s">
        <v>5216</v>
      </c>
      <c r="D9418" s="988">
        <v>1.0</v>
      </c>
      <c r="E9418" s="988">
        <v>1.0</v>
      </c>
    </row>
    <row r="9419">
      <c r="A9419" s="988" t="s">
        <v>6087</v>
      </c>
      <c r="B9419" s="988">
        <v>2.0250103E7</v>
      </c>
      <c r="C9419" s="1063" t="s">
        <v>5187</v>
      </c>
      <c r="D9419" s="988">
        <v>1.0</v>
      </c>
      <c r="E9419" s="988">
        <v>1.0</v>
      </c>
    </row>
    <row r="9420">
      <c r="A9420" s="988" t="s">
        <v>6087</v>
      </c>
      <c r="B9420" s="988">
        <v>2.0250103E7</v>
      </c>
      <c r="C9420" s="1063" t="s">
        <v>5166</v>
      </c>
      <c r="D9420" s="988">
        <v>1.0</v>
      </c>
      <c r="E9420" s="988">
        <v>1.0</v>
      </c>
    </row>
    <row r="9421">
      <c r="A9421" s="988" t="s">
        <v>6087</v>
      </c>
      <c r="B9421" s="988">
        <v>2.0250104E7</v>
      </c>
      <c r="C9421" s="988" t="s">
        <v>5194</v>
      </c>
      <c r="D9421" s="988">
        <v>1.0</v>
      </c>
      <c r="E9421" s="988">
        <v>1.0</v>
      </c>
    </row>
    <row r="9422">
      <c r="A9422" s="988" t="s">
        <v>6087</v>
      </c>
      <c r="B9422" s="988">
        <v>2.0250104E7</v>
      </c>
      <c r="C9422" s="988" t="s">
        <v>5218</v>
      </c>
      <c r="D9422" s="988">
        <v>1.0</v>
      </c>
      <c r="E9422" s="988">
        <v>1.0</v>
      </c>
    </row>
    <row r="9423">
      <c r="A9423" s="988" t="s">
        <v>6087</v>
      </c>
      <c r="B9423" s="988">
        <v>2.0250106E7</v>
      </c>
      <c r="C9423" s="988" t="s">
        <v>5194</v>
      </c>
      <c r="D9423" s="988">
        <v>1.0</v>
      </c>
      <c r="E9423" s="988">
        <v>4.0</v>
      </c>
    </row>
    <row r="9424">
      <c r="A9424" s="988" t="s">
        <v>6087</v>
      </c>
      <c r="B9424" s="988">
        <v>2.0250106E7</v>
      </c>
      <c r="C9424" s="988" t="s">
        <v>5905</v>
      </c>
      <c r="D9424" s="988">
        <v>1.0</v>
      </c>
      <c r="E9424" s="988">
        <v>0.0</v>
      </c>
    </row>
    <row r="9425">
      <c r="A9425" s="988" t="s">
        <v>6087</v>
      </c>
      <c r="B9425" s="988">
        <v>2.0250107E7</v>
      </c>
      <c r="C9425" s="1063" t="s">
        <v>5216</v>
      </c>
      <c r="D9425" s="988">
        <v>1.0</v>
      </c>
      <c r="E9425" s="988">
        <v>1.0</v>
      </c>
    </row>
    <row r="9426">
      <c r="A9426" s="988" t="s">
        <v>6087</v>
      </c>
      <c r="B9426" s="988">
        <v>2.0250107E7</v>
      </c>
      <c r="C9426" s="988" t="s">
        <v>5218</v>
      </c>
      <c r="D9426" s="988">
        <v>1.0</v>
      </c>
      <c r="E9426" s="988">
        <v>0.0</v>
      </c>
    </row>
    <row r="9427">
      <c r="A9427" s="988" t="s">
        <v>6087</v>
      </c>
      <c r="B9427" s="988">
        <v>2.0250108E7</v>
      </c>
      <c r="C9427" s="988" t="s">
        <v>5194</v>
      </c>
      <c r="D9427" s="988">
        <v>1.0</v>
      </c>
      <c r="E9427" s="988">
        <v>1.0</v>
      </c>
    </row>
    <row r="9428">
      <c r="A9428" s="988" t="s">
        <v>6087</v>
      </c>
      <c r="B9428" s="988">
        <v>2.0250108E7</v>
      </c>
      <c r="C9428" s="1063" t="s">
        <v>5216</v>
      </c>
      <c r="D9428" s="988">
        <v>1.0</v>
      </c>
      <c r="E9428" s="988">
        <v>1.0</v>
      </c>
    </row>
    <row r="9429">
      <c r="A9429" s="988" t="s">
        <v>6087</v>
      </c>
      <c r="B9429" s="988">
        <v>2.0250109E7</v>
      </c>
      <c r="C9429" s="1063" t="s">
        <v>5187</v>
      </c>
      <c r="D9429" s="988">
        <v>1.0</v>
      </c>
      <c r="E9429" s="988">
        <v>1.0</v>
      </c>
    </row>
    <row r="9430">
      <c r="A9430" s="988" t="s">
        <v>6087</v>
      </c>
      <c r="B9430" s="988">
        <v>2.025011E7</v>
      </c>
      <c r="C9430" s="988" t="s">
        <v>5194</v>
      </c>
      <c r="D9430" s="988">
        <v>1.0</v>
      </c>
      <c r="E9430" s="988">
        <v>1.0</v>
      </c>
    </row>
    <row r="9431">
      <c r="A9431" s="988" t="s">
        <v>6087</v>
      </c>
      <c r="B9431" s="988">
        <v>2.025011E7</v>
      </c>
      <c r="C9431" s="1063" t="s">
        <v>5187</v>
      </c>
      <c r="D9431" s="988">
        <v>1.0</v>
      </c>
      <c r="E9431" s="988">
        <v>1.0</v>
      </c>
    </row>
    <row r="9432">
      <c r="A9432" s="988" t="s">
        <v>6087</v>
      </c>
      <c r="B9432" s="988">
        <v>2.025011E7</v>
      </c>
      <c r="C9432" s="1063" t="s">
        <v>5216</v>
      </c>
      <c r="D9432" s="988">
        <v>1.0</v>
      </c>
      <c r="E9432" s="988">
        <v>2.0</v>
      </c>
    </row>
    <row r="9433">
      <c r="A9433" s="988" t="s">
        <v>6087</v>
      </c>
      <c r="B9433" s="988">
        <v>2.0250111E7</v>
      </c>
      <c r="C9433" s="988" t="s">
        <v>5194</v>
      </c>
      <c r="D9433" s="988">
        <v>1.0</v>
      </c>
      <c r="E9433" s="988">
        <v>1.0</v>
      </c>
    </row>
    <row r="9434">
      <c r="A9434" s="988" t="s">
        <v>6087</v>
      </c>
      <c r="B9434" s="988">
        <v>2.0250112E7</v>
      </c>
      <c r="C9434" s="988" t="s">
        <v>5169</v>
      </c>
      <c r="D9434" s="988">
        <v>1.0</v>
      </c>
      <c r="E9434" s="988">
        <v>1.0</v>
      </c>
    </row>
    <row r="9435">
      <c r="A9435" s="988" t="s">
        <v>6087</v>
      </c>
      <c r="B9435" s="988">
        <v>2.0250112E7</v>
      </c>
      <c r="C9435" s="1063" t="s">
        <v>5380</v>
      </c>
      <c r="D9435" s="988">
        <v>1.0</v>
      </c>
      <c r="E9435" s="988">
        <v>1.0</v>
      </c>
    </row>
    <row r="9436">
      <c r="A9436" s="988" t="s">
        <v>6087</v>
      </c>
      <c r="B9436" s="988">
        <v>2.0250112E7</v>
      </c>
      <c r="C9436" s="988" t="s">
        <v>5225</v>
      </c>
      <c r="D9436" s="988">
        <v>1.0</v>
      </c>
      <c r="E9436" s="988">
        <v>1.0</v>
      </c>
    </row>
    <row r="9437">
      <c r="A9437" s="988" t="s">
        <v>6087</v>
      </c>
      <c r="B9437" s="988">
        <v>2.0250113E7</v>
      </c>
      <c r="C9437" s="988" t="s">
        <v>5194</v>
      </c>
      <c r="D9437" s="988">
        <v>1.0</v>
      </c>
      <c r="E9437" s="988">
        <v>0.0</v>
      </c>
    </row>
    <row r="9438">
      <c r="A9438" s="988" t="s">
        <v>6087</v>
      </c>
      <c r="B9438" s="988">
        <v>2.0250113E7</v>
      </c>
      <c r="C9438" s="1063" t="s">
        <v>5137</v>
      </c>
      <c r="D9438" s="988">
        <v>1.0</v>
      </c>
      <c r="E9438" s="988">
        <v>0.0</v>
      </c>
    </row>
    <row r="9439">
      <c r="A9439" s="988" t="s">
        <v>6087</v>
      </c>
      <c r="B9439" s="988">
        <v>2.0250113E7</v>
      </c>
      <c r="C9439" s="1063" t="s">
        <v>5284</v>
      </c>
      <c r="D9439" s="988">
        <v>1.0</v>
      </c>
      <c r="E9439" s="988">
        <v>0.0</v>
      </c>
    </row>
    <row r="9440">
      <c r="A9440" s="988" t="s">
        <v>6087</v>
      </c>
      <c r="B9440" s="988">
        <v>2.0250115E7</v>
      </c>
      <c r="C9440" s="988" t="s">
        <v>5194</v>
      </c>
      <c r="D9440" s="988">
        <v>1.0</v>
      </c>
      <c r="E9440" s="988">
        <v>1.0</v>
      </c>
    </row>
    <row r="9441">
      <c r="A9441" s="988" t="s">
        <v>6087</v>
      </c>
      <c r="B9441" s="988">
        <v>2.0250115E7</v>
      </c>
      <c r="C9441" s="1063" t="s">
        <v>5166</v>
      </c>
      <c r="D9441" s="988">
        <v>1.0</v>
      </c>
      <c r="E9441" s="988">
        <v>1.0</v>
      </c>
    </row>
    <row r="9442">
      <c r="A9442" s="988" t="s">
        <v>6087</v>
      </c>
      <c r="B9442" s="988">
        <v>2.0250115E7</v>
      </c>
      <c r="C9442" s="1063" t="s">
        <v>5178</v>
      </c>
      <c r="D9442" s="988">
        <v>1.0</v>
      </c>
      <c r="E9442" s="988">
        <v>0.0</v>
      </c>
    </row>
    <row r="9443">
      <c r="A9443" s="988" t="s">
        <v>6087</v>
      </c>
      <c r="B9443" s="988">
        <v>2.0250116E7</v>
      </c>
      <c r="C9443" s="988" t="s">
        <v>5194</v>
      </c>
      <c r="D9443" s="988">
        <v>1.0</v>
      </c>
      <c r="E9443" s="988">
        <v>1.0</v>
      </c>
    </row>
    <row r="9444">
      <c r="A9444" s="988" t="s">
        <v>6087</v>
      </c>
      <c r="B9444" s="988">
        <v>2.0250116E7</v>
      </c>
      <c r="C9444" s="988" t="s">
        <v>5218</v>
      </c>
      <c r="D9444" s="988">
        <v>1.0</v>
      </c>
      <c r="E9444" s="988">
        <v>1.0</v>
      </c>
    </row>
    <row r="9445">
      <c r="A9445" s="988" t="s">
        <v>6087</v>
      </c>
      <c r="B9445" s="988">
        <v>2.0250117E7</v>
      </c>
      <c r="C9445" s="988" t="s">
        <v>5194</v>
      </c>
      <c r="D9445" s="988">
        <v>1.0</v>
      </c>
      <c r="E9445" s="988">
        <v>1.0</v>
      </c>
    </row>
    <row r="9446">
      <c r="A9446" s="988" t="s">
        <v>6087</v>
      </c>
      <c r="B9446" s="988">
        <v>2.0250118E7</v>
      </c>
      <c r="C9446" s="1063" t="s">
        <v>5216</v>
      </c>
      <c r="D9446" s="988">
        <v>1.0</v>
      </c>
      <c r="E9446" s="988">
        <v>1.0</v>
      </c>
    </row>
    <row r="9447">
      <c r="A9447" s="988" t="s">
        <v>6087</v>
      </c>
      <c r="B9447" s="988">
        <v>2.025012E7</v>
      </c>
      <c r="C9447" s="1063" t="s">
        <v>5187</v>
      </c>
      <c r="D9447" s="988">
        <v>1.0</v>
      </c>
      <c r="E9447" s="988">
        <v>1.0</v>
      </c>
    </row>
    <row r="9448">
      <c r="A9448" s="988" t="s">
        <v>6087</v>
      </c>
      <c r="B9448" s="988">
        <v>2.025012E7</v>
      </c>
      <c r="C9448" s="1063" t="s">
        <v>5244</v>
      </c>
      <c r="D9448" s="988">
        <v>1.0</v>
      </c>
      <c r="E9448" s="988">
        <v>0.0</v>
      </c>
    </row>
    <row r="9449">
      <c r="A9449" s="988" t="s">
        <v>6087</v>
      </c>
      <c r="B9449" s="988">
        <v>2.025012E7</v>
      </c>
      <c r="C9449" s="1063" t="s">
        <v>5166</v>
      </c>
      <c r="D9449" s="988">
        <v>1.0</v>
      </c>
      <c r="E9449" s="988">
        <v>1.0</v>
      </c>
    </row>
    <row r="9450">
      <c r="A9450" s="988" t="s">
        <v>6087</v>
      </c>
      <c r="B9450" s="988">
        <v>2.025012E7</v>
      </c>
      <c r="C9450" s="1063" t="s">
        <v>5175</v>
      </c>
      <c r="D9450" s="988">
        <v>1.0</v>
      </c>
      <c r="E9450" s="988">
        <v>1.0</v>
      </c>
    </row>
    <row r="9451">
      <c r="A9451" s="988" t="s">
        <v>6087</v>
      </c>
      <c r="B9451" s="988">
        <v>2.025012E7</v>
      </c>
      <c r="C9451" s="1063" t="s">
        <v>5233</v>
      </c>
      <c r="D9451" s="988">
        <v>1.0</v>
      </c>
      <c r="E9451" s="988">
        <v>0.0</v>
      </c>
    </row>
    <row r="9452">
      <c r="A9452" s="988" t="s">
        <v>6087</v>
      </c>
      <c r="B9452" s="988">
        <v>2.0250122E7</v>
      </c>
      <c r="C9452" s="988" t="s">
        <v>5155</v>
      </c>
      <c r="D9452" s="988">
        <v>1.0</v>
      </c>
      <c r="E9452" s="988">
        <v>1.0</v>
      </c>
    </row>
    <row r="9453">
      <c r="A9453" s="988" t="s">
        <v>6087</v>
      </c>
      <c r="B9453" s="988">
        <v>2.0250122E7</v>
      </c>
      <c r="C9453" s="1063" t="s">
        <v>5187</v>
      </c>
      <c r="D9453" s="988">
        <v>1.0</v>
      </c>
      <c r="E9453" s="988">
        <v>1.0</v>
      </c>
    </row>
    <row r="9454">
      <c r="A9454" s="988" t="s">
        <v>6087</v>
      </c>
      <c r="B9454" s="988">
        <v>2.0250122E7</v>
      </c>
      <c r="C9454" s="1063" t="s">
        <v>5166</v>
      </c>
      <c r="D9454" s="988">
        <v>1.0</v>
      </c>
      <c r="E9454" s="988">
        <v>1.0</v>
      </c>
    </row>
    <row r="9455">
      <c r="A9455" s="988" t="s">
        <v>6087</v>
      </c>
      <c r="B9455" s="988">
        <v>2.0250122E7</v>
      </c>
      <c r="C9455" s="1063" t="s">
        <v>5217</v>
      </c>
      <c r="D9455" s="988">
        <v>1.0</v>
      </c>
      <c r="E9455" s="988">
        <v>1.0</v>
      </c>
    </row>
    <row r="9456">
      <c r="A9456" s="988" t="s">
        <v>6087</v>
      </c>
      <c r="B9456" s="988">
        <v>2.0250123E7</v>
      </c>
      <c r="C9456" s="1063" t="s">
        <v>5187</v>
      </c>
      <c r="D9456" s="988">
        <v>1.0</v>
      </c>
      <c r="E9456" s="988">
        <v>1.0</v>
      </c>
    </row>
    <row r="9457">
      <c r="A9457" s="988" t="s">
        <v>6087</v>
      </c>
      <c r="B9457" s="988">
        <v>2.0250123E7</v>
      </c>
      <c r="C9457" s="1063" t="s">
        <v>5265</v>
      </c>
      <c r="D9457" s="988">
        <v>1.0</v>
      </c>
      <c r="E9457" s="988">
        <v>1.0</v>
      </c>
    </row>
    <row r="9458">
      <c r="A9458" s="988" t="s">
        <v>6087</v>
      </c>
      <c r="B9458" s="988">
        <v>2.0250123E7</v>
      </c>
      <c r="C9458" s="1063" t="s">
        <v>5431</v>
      </c>
      <c r="D9458" s="988">
        <v>1.0</v>
      </c>
      <c r="E9458" s="988">
        <v>1.0</v>
      </c>
    </row>
    <row r="9459">
      <c r="A9459" s="988" t="s">
        <v>6087</v>
      </c>
      <c r="B9459" s="988">
        <v>2.0250124E7</v>
      </c>
      <c r="C9459" s="988" t="s">
        <v>5194</v>
      </c>
      <c r="D9459" s="988">
        <v>1.0</v>
      </c>
      <c r="E9459" s="988">
        <v>1.0</v>
      </c>
    </row>
    <row r="9460">
      <c r="A9460" s="988" t="s">
        <v>6087</v>
      </c>
      <c r="B9460" s="988">
        <v>2.0250124E7</v>
      </c>
      <c r="C9460" s="1063" t="s">
        <v>5158</v>
      </c>
      <c r="D9460" s="988">
        <v>1.0</v>
      </c>
      <c r="E9460" s="988">
        <v>0.0</v>
      </c>
    </row>
    <row r="9461">
      <c r="A9461" s="988" t="s">
        <v>6087</v>
      </c>
      <c r="B9461" s="988">
        <v>2.0250124E7</v>
      </c>
      <c r="C9461" s="988" t="s">
        <v>5206</v>
      </c>
      <c r="D9461" s="988">
        <v>1.0</v>
      </c>
      <c r="E9461" s="988">
        <v>1.0</v>
      </c>
    </row>
    <row r="9462">
      <c r="A9462" s="988" t="s">
        <v>6087</v>
      </c>
      <c r="B9462" s="988">
        <v>2.0250124E7</v>
      </c>
      <c r="C9462" s="1063" t="s">
        <v>5261</v>
      </c>
      <c r="D9462" s="988">
        <v>1.0</v>
      </c>
      <c r="E9462" s="988">
        <v>1.0</v>
      </c>
    </row>
    <row r="9463">
      <c r="A9463" s="988" t="s">
        <v>6087</v>
      </c>
      <c r="B9463" s="988">
        <v>2.0250126E7</v>
      </c>
      <c r="C9463" s="1063" t="s">
        <v>5216</v>
      </c>
      <c r="D9463" s="988">
        <v>1.0</v>
      </c>
      <c r="E9463" s="988">
        <v>1.0</v>
      </c>
    </row>
    <row r="9464">
      <c r="A9464" s="988" t="s">
        <v>6087</v>
      </c>
      <c r="B9464" s="988">
        <v>2.0250127E7</v>
      </c>
      <c r="C9464" s="988" t="s">
        <v>5194</v>
      </c>
      <c r="D9464" s="988">
        <v>1.0</v>
      </c>
      <c r="E9464" s="988">
        <v>2.0</v>
      </c>
    </row>
    <row r="9465">
      <c r="A9465" s="988" t="s">
        <v>6087</v>
      </c>
      <c r="B9465" s="988">
        <v>2.0250127E7</v>
      </c>
      <c r="C9465" s="1063" t="s">
        <v>5216</v>
      </c>
      <c r="D9465" s="988">
        <v>1.0</v>
      </c>
      <c r="E9465" s="988">
        <v>1.0</v>
      </c>
    </row>
    <row r="9466">
      <c r="A9466" s="988" t="s">
        <v>6087</v>
      </c>
      <c r="B9466" s="988">
        <v>2.0250128E7</v>
      </c>
      <c r="C9466" s="988" t="s">
        <v>5194</v>
      </c>
      <c r="D9466" s="988">
        <v>1.0</v>
      </c>
      <c r="E9466" s="988">
        <v>1.0</v>
      </c>
    </row>
    <row r="9467">
      <c r="A9467" s="988" t="s">
        <v>6087</v>
      </c>
      <c r="B9467" s="988">
        <v>2.0250129E7</v>
      </c>
      <c r="C9467" s="988" t="s">
        <v>5194</v>
      </c>
      <c r="D9467" s="988">
        <v>1.0</v>
      </c>
      <c r="E9467" s="988">
        <v>1.0</v>
      </c>
    </row>
    <row r="9468">
      <c r="A9468" s="988" t="s">
        <v>6087</v>
      </c>
      <c r="B9468" s="988">
        <v>2.0250129E7</v>
      </c>
      <c r="C9468" s="1063" t="s">
        <v>5153</v>
      </c>
      <c r="D9468" s="988">
        <v>1.0</v>
      </c>
      <c r="E9468" s="988">
        <v>1.0</v>
      </c>
    </row>
    <row r="9469">
      <c r="A9469" s="988" t="s">
        <v>6087</v>
      </c>
      <c r="B9469" s="988">
        <v>2.025013E7</v>
      </c>
      <c r="C9469" s="1063" t="s">
        <v>5187</v>
      </c>
      <c r="D9469" s="988">
        <v>1.0</v>
      </c>
      <c r="E9469" s="988">
        <v>1.0</v>
      </c>
    </row>
    <row r="9470">
      <c r="A9470" s="988" t="s">
        <v>6087</v>
      </c>
      <c r="B9470" s="988">
        <v>2.025013E7</v>
      </c>
      <c r="C9470" s="1063" t="s">
        <v>5216</v>
      </c>
      <c r="D9470" s="988">
        <v>1.0</v>
      </c>
      <c r="E9470" s="988">
        <v>0.0</v>
      </c>
    </row>
    <row r="9471">
      <c r="A9471" s="988" t="s">
        <v>6087</v>
      </c>
      <c r="B9471" s="988">
        <v>2.0250131E7</v>
      </c>
      <c r="C9471" s="988" t="s">
        <v>5263</v>
      </c>
      <c r="D9471" s="988">
        <v>1.0</v>
      </c>
      <c r="E9471" s="988">
        <v>0.0</v>
      </c>
    </row>
    <row r="9472">
      <c r="A9472" s="988" t="s">
        <v>6087</v>
      </c>
      <c r="B9472" s="988">
        <v>2.0250131E7</v>
      </c>
      <c r="C9472" s="988" t="s">
        <v>5194</v>
      </c>
      <c r="D9472" s="988">
        <v>1.0</v>
      </c>
      <c r="E9472" s="988">
        <v>1.0</v>
      </c>
    </row>
    <row r="9473">
      <c r="A9473" s="988" t="s">
        <v>6087</v>
      </c>
      <c r="B9473" s="988">
        <v>2.0250131E7</v>
      </c>
      <c r="C9473" s="1063" t="s">
        <v>5275</v>
      </c>
      <c r="D9473" s="988">
        <v>1.0</v>
      </c>
      <c r="E9473" s="988">
        <v>0.0</v>
      </c>
    </row>
    <row r="9474">
      <c r="A9474" s="988" t="s">
        <v>6087</v>
      </c>
      <c r="B9474" s="988">
        <v>2.0250204E7</v>
      </c>
      <c r="C9474" s="988" t="s">
        <v>5286</v>
      </c>
      <c r="D9474" s="988">
        <v>1.0</v>
      </c>
      <c r="E9474" s="988">
        <v>1.0</v>
      </c>
    </row>
    <row r="9475">
      <c r="A9475" s="988" t="s">
        <v>6087</v>
      </c>
      <c r="B9475" s="988">
        <v>2.0250205E7</v>
      </c>
      <c r="C9475" s="988" t="s">
        <v>164</v>
      </c>
      <c r="D9475" s="988">
        <v>1.0</v>
      </c>
      <c r="E9475" s="988">
        <v>1.0</v>
      </c>
    </row>
    <row r="9476">
      <c r="A9476" s="988" t="s">
        <v>6087</v>
      </c>
      <c r="B9476" s="988">
        <v>2.0250219E7</v>
      </c>
      <c r="C9476" s="988" t="s">
        <v>5286</v>
      </c>
      <c r="D9476" s="988">
        <v>1.0</v>
      </c>
      <c r="E9476" s="988">
        <v>0.0</v>
      </c>
    </row>
    <row r="9477">
      <c r="A9477" s="988" t="s">
        <v>6087</v>
      </c>
      <c r="B9477" s="988">
        <v>2.0250222E7</v>
      </c>
      <c r="C9477" s="988" t="s">
        <v>164</v>
      </c>
      <c r="D9477" s="988">
        <v>1.0</v>
      </c>
      <c r="E9477" s="988">
        <v>1.0</v>
      </c>
    </row>
    <row r="9478">
      <c r="A9478" s="988" t="s">
        <v>6087</v>
      </c>
      <c r="B9478" s="988">
        <v>2.0250305E7</v>
      </c>
      <c r="C9478" s="988" t="s">
        <v>164</v>
      </c>
      <c r="D9478" s="988">
        <v>1.0</v>
      </c>
      <c r="E9478" s="988">
        <v>1.0</v>
      </c>
    </row>
    <row r="9479">
      <c r="A9479" s="988" t="s">
        <v>6087</v>
      </c>
      <c r="B9479" s="988">
        <v>2.025031E7</v>
      </c>
      <c r="C9479" s="988" t="s">
        <v>164</v>
      </c>
      <c r="D9479" s="988">
        <v>1.0</v>
      </c>
      <c r="E9479" s="988">
        <v>1.0</v>
      </c>
    </row>
    <row r="9480">
      <c r="A9480" s="988" t="s">
        <v>6087</v>
      </c>
      <c r="B9480" s="988">
        <v>2.0250313E7</v>
      </c>
      <c r="C9480" s="988" t="s">
        <v>5286</v>
      </c>
      <c r="D9480" s="988">
        <v>1.0</v>
      </c>
      <c r="E9480" s="988">
        <v>0.0</v>
      </c>
    </row>
    <row r="9481">
      <c r="A9481" s="988" t="s">
        <v>6088</v>
      </c>
      <c r="B9481" s="988">
        <v>2.0250113E7</v>
      </c>
      <c r="C9481" s="988" t="s">
        <v>5286</v>
      </c>
      <c r="D9481" s="988">
        <v>1.0</v>
      </c>
      <c r="E9481" s="988">
        <v>1.0</v>
      </c>
    </row>
    <row r="9482">
      <c r="A9482" s="988" t="s">
        <v>6089</v>
      </c>
      <c r="B9482" s="988">
        <v>2.0250104E7</v>
      </c>
      <c r="C9482" s="988" t="s">
        <v>5286</v>
      </c>
      <c r="D9482" s="988">
        <v>1.0</v>
      </c>
      <c r="E9482" s="988">
        <v>1.0</v>
      </c>
    </row>
    <row r="9483">
      <c r="A9483" s="988" t="s">
        <v>6089</v>
      </c>
      <c r="B9483" s="988">
        <v>2.0250105E7</v>
      </c>
      <c r="C9483" s="988" t="s">
        <v>5286</v>
      </c>
      <c r="D9483" s="988">
        <v>1.0</v>
      </c>
      <c r="E9483" s="988">
        <v>1.0</v>
      </c>
    </row>
    <row r="9484">
      <c r="A9484" s="988" t="s">
        <v>6089</v>
      </c>
      <c r="B9484" s="988">
        <v>2.0250105E7</v>
      </c>
      <c r="C9484" s="988" t="s">
        <v>164</v>
      </c>
      <c r="D9484" s="988">
        <v>1.0</v>
      </c>
      <c r="E9484" s="988">
        <v>1.0</v>
      </c>
    </row>
    <row r="9485">
      <c r="A9485" s="988" t="s">
        <v>6089</v>
      </c>
      <c r="B9485" s="988">
        <v>2.0250106E7</v>
      </c>
      <c r="C9485" s="988" t="s">
        <v>5194</v>
      </c>
      <c r="D9485" s="988">
        <v>1.0</v>
      </c>
      <c r="E9485" s="988">
        <v>2.0</v>
      </c>
    </row>
    <row r="9486">
      <c r="A9486" s="988" t="s">
        <v>6089</v>
      </c>
      <c r="B9486" s="988">
        <v>2.0250106E7</v>
      </c>
      <c r="C9486" s="988" t="s">
        <v>164</v>
      </c>
      <c r="D9486" s="988">
        <v>1.0</v>
      </c>
      <c r="E9486" s="988">
        <v>1.0</v>
      </c>
    </row>
    <row r="9487">
      <c r="A9487" s="988" t="s">
        <v>6089</v>
      </c>
      <c r="B9487" s="988">
        <v>2.0250107E7</v>
      </c>
      <c r="C9487" s="988" t="s">
        <v>5286</v>
      </c>
      <c r="D9487" s="988">
        <v>1.0</v>
      </c>
      <c r="E9487" s="988">
        <v>1.0</v>
      </c>
    </row>
    <row r="9488">
      <c r="A9488" s="988" t="s">
        <v>6089</v>
      </c>
      <c r="B9488" s="988">
        <v>2.0250107E7</v>
      </c>
      <c r="C9488" s="988" t="s">
        <v>5218</v>
      </c>
      <c r="D9488" s="988">
        <v>1.0</v>
      </c>
      <c r="E9488" s="988">
        <v>0.0</v>
      </c>
    </row>
    <row r="9489">
      <c r="A9489" s="988" t="s">
        <v>6089</v>
      </c>
      <c r="B9489" s="988">
        <v>2.0250109E7</v>
      </c>
      <c r="C9489" s="988" t="s">
        <v>164</v>
      </c>
      <c r="D9489" s="988">
        <v>1.0</v>
      </c>
      <c r="E9489" s="988">
        <v>1.0</v>
      </c>
    </row>
    <row r="9490">
      <c r="A9490" s="988" t="s">
        <v>6089</v>
      </c>
      <c r="B9490" s="988">
        <v>2.025011E7</v>
      </c>
      <c r="C9490" s="988" t="s">
        <v>5286</v>
      </c>
      <c r="D9490" s="988">
        <v>1.0</v>
      </c>
      <c r="E9490" s="988">
        <v>2.0</v>
      </c>
    </row>
    <row r="9491">
      <c r="A9491" s="988" t="s">
        <v>6089</v>
      </c>
      <c r="B9491" s="988">
        <v>2.0250111E7</v>
      </c>
      <c r="C9491" s="988" t="s">
        <v>5194</v>
      </c>
      <c r="D9491" s="988">
        <v>1.0</v>
      </c>
      <c r="E9491" s="988">
        <v>2.0</v>
      </c>
    </row>
    <row r="9492">
      <c r="A9492" s="988" t="s">
        <v>6089</v>
      </c>
      <c r="B9492" s="988">
        <v>2.0250111E7</v>
      </c>
      <c r="C9492" s="988" t="s">
        <v>164</v>
      </c>
      <c r="D9492" s="988">
        <v>1.0</v>
      </c>
      <c r="E9492" s="988">
        <v>3.0</v>
      </c>
    </row>
    <row r="9493">
      <c r="A9493" s="988" t="s">
        <v>6089</v>
      </c>
      <c r="B9493" s="988">
        <v>2.0250112E7</v>
      </c>
      <c r="C9493" s="988" t="s">
        <v>164</v>
      </c>
      <c r="D9493" s="988">
        <v>1.0</v>
      </c>
      <c r="E9493" s="988">
        <v>0.0</v>
      </c>
    </row>
    <row r="9494">
      <c r="A9494" s="988" t="s">
        <v>6089</v>
      </c>
      <c r="B9494" s="988">
        <v>2.0250112E7</v>
      </c>
      <c r="C9494" s="988" t="s">
        <v>5225</v>
      </c>
      <c r="D9494" s="988">
        <v>1.0</v>
      </c>
      <c r="E9494" s="988">
        <v>1.0</v>
      </c>
    </row>
    <row r="9495">
      <c r="A9495" s="988" t="s">
        <v>6089</v>
      </c>
      <c r="B9495" s="988">
        <v>2.0250116E7</v>
      </c>
      <c r="C9495" s="988" t="s">
        <v>5194</v>
      </c>
      <c r="D9495" s="988">
        <v>1.0</v>
      </c>
      <c r="E9495" s="988">
        <v>1.0</v>
      </c>
    </row>
    <row r="9496">
      <c r="A9496" s="988" t="s">
        <v>6089</v>
      </c>
      <c r="B9496" s="988">
        <v>2.0250116E7</v>
      </c>
      <c r="C9496" s="988" t="s">
        <v>5218</v>
      </c>
      <c r="D9496" s="988">
        <v>1.0</v>
      </c>
      <c r="E9496" s="988">
        <v>1.0</v>
      </c>
    </row>
    <row r="9497">
      <c r="A9497" s="988" t="s">
        <v>6089</v>
      </c>
      <c r="B9497" s="988">
        <v>2.0250118E7</v>
      </c>
      <c r="C9497" s="988" t="s">
        <v>164</v>
      </c>
      <c r="D9497" s="988">
        <v>1.0</v>
      </c>
      <c r="E9497" s="988">
        <v>0.0</v>
      </c>
    </row>
    <row r="9498">
      <c r="A9498" s="988" t="s">
        <v>6089</v>
      </c>
      <c r="B9498" s="988">
        <v>2.025012E7</v>
      </c>
      <c r="C9498" s="988" t="s">
        <v>5286</v>
      </c>
      <c r="D9498" s="988">
        <v>1.0</v>
      </c>
      <c r="E9498" s="988">
        <v>0.0</v>
      </c>
    </row>
    <row r="9499">
      <c r="A9499" s="988" t="s">
        <v>6089</v>
      </c>
      <c r="B9499" s="988">
        <v>2.0250122E7</v>
      </c>
      <c r="C9499" s="988" t="s">
        <v>164</v>
      </c>
      <c r="D9499" s="988">
        <v>1.0</v>
      </c>
      <c r="E9499" s="988">
        <v>2.0</v>
      </c>
    </row>
    <row r="9500">
      <c r="A9500" s="988" t="s">
        <v>6089</v>
      </c>
      <c r="B9500" s="988">
        <v>2.0250123E7</v>
      </c>
      <c r="C9500" s="988" t="s">
        <v>5286</v>
      </c>
      <c r="D9500" s="988">
        <v>1.0</v>
      </c>
      <c r="E9500" s="988">
        <v>3.0</v>
      </c>
    </row>
    <row r="9501">
      <c r="A9501" s="988" t="s">
        <v>6089</v>
      </c>
      <c r="B9501" s="988">
        <v>2.0250123E7</v>
      </c>
      <c r="C9501" s="988" t="s">
        <v>164</v>
      </c>
      <c r="D9501" s="988">
        <v>1.0</v>
      </c>
      <c r="E9501" s="988">
        <v>0.0</v>
      </c>
    </row>
    <row r="9502">
      <c r="A9502" s="988" t="s">
        <v>6089</v>
      </c>
      <c r="B9502" s="988">
        <v>2.0250123E7</v>
      </c>
      <c r="C9502" s="1063" t="s">
        <v>5187</v>
      </c>
      <c r="D9502" s="988">
        <v>1.0</v>
      </c>
      <c r="E9502" s="988">
        <v>1.0</v>
      </c>
    </row>
    <row r="9503">
      <c r="A9503" s="988" t="s">
        <v>6089</v>
      </c>
      <c r="B9503" s="988">
        <v>2.0250123E7</v>
      </c>
      <c r="C9503" s="1063" t="s">
        <v>5166</v>
      </c>
      <c r="D9503" s="988">
        <v>1.0</v>
      </c>
      <c r="E9503" s="988">
        <v>4.0</v>
      </c>
    </row>
    <row r="9504">
      <c r="A9504" s="988" t="s">
        <v>6089</v>
      </c>
      <c r="B9504" s="988">
        <v>2.0250123E7</v>
      </c>
      <c r="C9504" s="988" t="s">
        <v>5218</v>
      </c>
      <c r="D9504" s="988">
        <v>1.0</v>
      </c>
      <c r="E9504" s="988">
        <v>2.0</v>
      </c>
    </row>
    <row r="9505">
      <c r="A9505" s="988" t="s">
        <v>6089</v>
      </c>
      <c r="B9505" s="988">
        <v>2.0250124E7</v>
      </c>
      <c r="C9505" s="988" t="s">
        <v>5286</v>
      </c>
      <c r="D9505" s="988">
        <v>1.0</v>
      </c>
      <c r="E9505" s="988">
        <v>1.0</v>
      </c>
    </row>
    <row r="9506">
      <c r="A9506" s="988" t="s">
        <v>6089</v>
      </c>
      <c r="B9506" s="988">
        <v>2.0250125E7</v>
      </c>
      <c r="C9506" s="988" t="s">
        <v>5286</v>
      </c>
      <c r="D9506" s="988">
        <v>1.0</v>
      </c>
      <c r="E9506" s="988">
        <v>2.0</v>
      </c>
    </row>
    <row r="9507">
      <c r="A9507" s="988" t="s">
        <v>6089</v>
      </c>
      <c r="B9507" s="988">
        <v>2.0250125E7</v>
      </c>
      <c r="C9507" s="988" t="s">
        <v>164</v>
      </c>
      <c r="D9507" s="988">
        <v>1.0</v>
      </c>
      <c r="E9507" s="988">
        <v>1.0</v>
      </c>
    </row>
    <row r="9508">
      <c r="A9508" s="988" t="s">
        <v>6089</v>
      </c>
      <c r="B9508" s="988">
        <v>2.0250126E7</v>
      </c>
      <c r="C9508" s="988" t="s">
        <v>5286</v>
      </c>
      <c r="D9508" s="988">
        <v>1.0</v>
      </c>
      <c r="E9508" s="988">
        <v>1.0</v>
      </c>
    </row>
    <row r="9509">
      <c r="A9509" s="988" t="s">
        <v>6089</v>
      </c>
      <c r="B9509" s="988">
        <v>2.0250127E7</v>
      </c>
      <c r="C9509" s="988" t="s">
        <v>5218</v>
      </c>
      <c r="D9509" s="988">
        <v>1.0</v>
      </c>
      <c r="E9509" s="988">
        <v>1.0</v>
      </c>
    </row>
    <row r="9510">
      <c r="A9510" s="988" t="s">
        <v>6089</v>
      </c>
      <c r="B9510" s="988">
        <v>2.0250128E7</v>
      </c>
      <c r="C9510" s="988" t="s">
        <v>5234</v>
      </c>
      <c r="D9510" s="988">
        <v>1.0</v>
      </c>
      <c r="E9510" s="988">
        <v>1.0</v>
      </c>
    </row>
    <row r="9511">
      <c r="A9511" s="988" t="s">
        <v>6089</v>
      </c>
      <c r="B9511" s="988">
        <v>2.0250131E7</v>
      </c>
      <c r="C9511" s="988" t="s">
        <v>164</v>
      </c>
      <c r="D9511" s="988">
        <v>1.0</v>
      </c>
      <c r="E9511" s="988">
        <v>1.0</v>
      </c>
    </row>
    <row r="9512">
      <c r="A9512" s="988" t="s">
        <v>6089</v>
      </c>
      <c r="B9512" s="988">
        <v>2.0250204E7</v>
      </c>
      <c r="C9512" s="988" t="s">
        <v>5286</v>
      </c>
      <c r="D9512" s="988">
        <v>1.0</v>
      </c>
      <c r="E9512" s="988">
        <v>1.0</v>
      </c>
    </row>
    <row r="9513">
      <c r="A9513" s="988" t="s">
        <v>6089</v>
      </c>
      <c r="B9513" s="988">
        <v>2.0250219E7</v>
      </c>
      <c r="C9513" s="988" t="s">
        <v>5286</v>
      </c>
      <c r="D9513" s="988">
        <v>1.0</v>
      </c>
      <c r="E9513" s="988">
        <v>0.0</v>
      </c>
    </row>
    <row r="9514">
      <c r="A9514" s="988" t="s">
        <v>6090</v>
      </c>
      <c r="B9514" s="988">
        <v>2.0250113E7</v>
      </c>
      <c r="C9514" s="1063" t="s">
        <v>5216</v>
      </c>
      <c r="D9514" s="988">
        <v>1.0</v>
      </c>
      <c r="E9514" s="988">
        <v>1.0</v>
      </c>
    </row>
    <row r="9515">
      <c r="A9515" s="988" t="s">
        <v>6090</v>
      </c>
      <c r="B9515" s="988">
        <v>2.0250116E7</v>
      </c>
      <c r="C9515" s="988" t="s">
        <v>5218</v>
      </c>
      <c r="D9515" s="988">
        <v>1.0</v>
      </c>
      <c r="E9515" s="988">
        <v>1.0</v>
      </c>
    </row>
    <row r="9516">
      <c r="A9516" s="988" t="s">
        <v>6091</v>
      </c>
      <c r="B9516" s="988">
        <v>2.0250102E7</v>
      </c>
      <c r="C9516" s="988" t="s">
        <v>5286</v>
      </c>
      <c r="D9516" s="988">
        <v>1.0</v>
      </c>
      <c r="E9516" s="988">
        <v>2.0</v>
      </c>
    </row>
    <row r="9517">
      <c r="A9517" s="988" t="s">
        <v>6091</v>
      </c>
      <c r="B9517" s="988">
        <v>2.0250105E7</v>
      </c>
      <c r="C9517" s="988" t="s">
        <v>164</v>
      </c>
      <c r="D9517" s="988">
        <v>1.0</v>
      </c>
      <c r="E9517" s="988">
        <v>1.0</v>
      </c>
    </row>
    <row r="9518">
      <c r="A9518" s="988" t="s">
        <v>6091</v>
      </c>
      <c r="B9518" s="988">
        <v>2.0250106E7</v>
      </c>
      <c r="C9518" s="988" t="s">
        <v>5286</v>
      </c>
      <c r="D9518" s="988">
        <v>1.0</v>
      </c>
      <c r="E9518" s="988">
        <v>0.0</v>
      </c>
    </row>
    <row r="9519">
      <c r="A9519" s="988" t="s">
        <v>6091</v>
      </c>
      <c r="B9519" s="988">
        <v>2.0250106E7</v>
      </c>
      <c r="C9519" s="988" t="s">
        <v>164</v>
      </c>
      <c r="D9519" s="988">
        <v>1.0</v>
      </c>
      <c r="E9519" s="988">
        <v>0.0</v>
      </c>
    </row>
    <row r="9520">
      <c r="A9520" s="988" t="s">
        <v>6091</v>
      </c>
      <c r="B9520" s="988">
        <v>2.0250107E7</v>
      </c>
      <c r="C9520" s="988" t="s">
        <v>5286</v>
      </c>
      <c r="D9520" s="988">
        <v>1.0</v>
      </c>
      <c r="E9520" s="988">
        <v>0.0</v>
      </c>
    </row>
    <row r="9521">
      <c r="A9521" s="988" t="s">
        <v>6091</v>
      </c>
      <c r="B9521" s="988">
        <v>2.0250109E7</v>
      </c>
      <c r="C9521" s="988" t="s">
        <v>5286</v>
      </c>
      <c r="D9521" s="988">
        <v>1.0</v>
      </c>
      <c r="E9521" s="988">
        <v>0.0</v>
      </c>
    </row>
    <row r="9522">
      <c r="A9522" s="988" t="s">
        <v>6091</v>
      </c>
      <c r="B9522" s="988">
        <v>2.0250111E7</v>
      </c>
      <c r="C9522" s="988" t="s">
        <v>5194</v>
      </c>
      <c r="D9522" s="988">
        <v>1.0</v>
      </c>
      <c r="E9522" s="988">
        <v>1.0</v>
      </c>
    </row>
    <row r="9523">
      <c r="A9523" s="988" t="s">
        <v>6091</v>
      </c>
      <c r="B9523" s="988">
        <v>2.0250115E7</v>
      </c>
      <c r="C9523" s="988" t="s">
        <v>5286</v>
      </c>
      <c r="D9523" s="988">
        <v>1.0</v>
      </c>
      <c r="E9523" s="988">
        <v>1.0</v>
      </c>
    </row>
    <row r="9524">
      <c r="A9524" s="988" t="s">
        <v>6091</v>
      </c>
      <c r="B9524" s="988">
        <v>2.0250124E7</v>
      </c>
      <c r="C9524" s="988" t="s">
        <v>164</v>
      </c>
      <c r="D9524" s="988">
        <v>1.0</v>
      </c>
      <c r="E9524" s="988">
        <v>0.0</v>
      </c>
    </row>
    <row r="9525">
      <c r="A9525" s="988" t="s">
        <v>6091</v>
      </c>
      <c r="B9525" s="988">
        <v>2.0250127E7</v>
      </c>
      <c r="C9525" s="988" t="s">
        <v>5286</v>
      </c>
      <c r="D9525" s="988">
        <v>1.0</v>
      </c>
      <c r="E9525" s="988">
        <v>1.0</v>
      </c>
    </row>
    <row r="9526">
      <c r="A9526" s="988" t="s">
        <v>6091</v>
      </c>
      <c r="B9526" s="988">
        <v>2.0250127E7</v>
      </c>
      <c r="C9526" s="988" t="s">
        <v>164</v>
      </c>
      <c r="D9526" s="988">
        <v>1.0</v>
      </c>
      <c r="E9526" s="988">
        <v>1.0</v>
      </c>
    </row>
    <row r="9527">
      <c r="A9527" s="988" t="s">
        <v>6091</v>
      </c>
      <c r="B9527" s="988">
        <v>2.0250128E7</v>
      </c>
      <c r="C9527" s="988" t="s">
        <v>5286</v>
      </c>
      <c r="D9527" s="988">
        <v>1.0</v>
      </c>
      <c r="E9527" s="988">
        <v>2.0</v>
      </c>
    </row>
    <row r="9528">
      <c r="A9528" s="988" t="s">
        <v>6091</v>
      </c>
      <c r="B9528" s="988">
        <v>2.025013E7</v>
      </c>
      <c r="C9528" s="988" t="s">
        <v>5286</v>
      </c>
      <c r="D9528" s="988">
        <v>1.0</v>
      </c>
      <c r="E9528" s="988">
        <v>1.0</v>
      </c>
    </row>
    <row r="9529">
      <c r="A9529" s="988" t="s">
        <v>6091</v>
      </c>
      <c r="B9529" s="988">
        <v>2.0250313E7</v>
      </c>
      <c r="C9529" s="988" t="s">
        <v>5286</v>
      </c>
      <c r="D9529" s="988">
        <v>1.0</v>
      </c>
      <c r="E9529" s="988">
        <v>0.0</v>
      </c>
    </row>
    <row r="9530">
      <c r="A9530" s="988" t="s">
        <v>6092</v>
      </c>
      <c r="B9530" s="988">
        <v>2.0250111E7</v>
      </c>
      <c r="C9530" s="988" t="s">
        <v>5286</v>
      </c>
      <c r="D9530" s="988">
        <v>1.0</v>
      </c>
      <c r="E9530" s="988">
        <v>0.0</v>
      </c>
    </row>
    <row r="9531">
      <c r="A9531" s="988" t="s">
        <v>6093</v>
      </c>
      <c r="B9531" s="988">
        <v>2.0250102E7</v>
      </c>
      <c r="C9531" s="988" t="s">
        <v>164</v>
      </c>
      <c r="D9531" s="988">
        <v>1.0</v>
      </c>
      <c r="E9531" s="988">
        <v>1.0</v>
      </c>
    </row>
    <row r="9532">
      <c r="A9532" s="988" t="s">
        <v>6093</v>
      </c>
      <c r="B9532" s="988">
        <v>2.0250103E7</v>
      </c>
      <c r="C9532" s="988" t="s">
        <v>164</v>
      </c>
      <c r="D9532" s="988">
        <v>1.0</v>
      </c>
      <c r="E9532" s="988">
        <v>2.0</v>
      </c>
    </row>
    <row r="9533">
      <c r="A9533" s="988" t="s">
        <v>6093</v>
      </c>
      <c r="B9533" s="988">
        <v>2.0250103E7</v>
      </c>
      <c r="C9533" s="988" t="s">
        <v>5218</v>
      </c>
      <c r="D9533" s="988">
        <v>1.0</v>
      </c>
      <c r="E9533" s="988">
        <v>1.0</v>
      </c>
    </row>
    <row r="9534">
      <c r="A9534" s="988" t="s">
        <v>6093</v>
      </c>
      <c r="B9534" s="988">
        <v>2.0250103E7</v>
      </c>
      <c r="C9534" s="988" t="s">
        <v>5185</v>
      </c>
      <c r="D9534" s="988">
        <v>1.0</v>
      </c>
      <c r="E9534" s="988">
        <v>1.0</v>
      </c>
    </row>
    <row r="9535">
      <c r="A9535" s="988" t="s">
        <v>6093</v>
      </c>
      <c r="B9535" s="988">
        <v>2.0250105E7</v>
      </c>
      <c r="C9535" s="988" t="s">
        <v>5286</v>
      </c>
      <c r="D9535" s="988">
        <v>1.0</v>
      </c>
      <c r="E9535" s="988">
        <v>0.0</v>
      </c>
    </row>
    <row r="9536">
      <c r="A9536" s="988" t="s">
        <v>6093</v>
      </c>
      <c r="B9536" s="988">
        <v>2.0250105E7</v>
      </c>
      <c r="C9536" s="988" t="s">
        <v>164</v>
      </c>
      <c r="D9536" s="988">
        <v>1.0</v>
      </c>
      <c r="E9536" s="988">
        <v>0.0</v>
      </c>
    </row>
    <row r="9537">
      <c r="A9537" s="988" t="s">
        <v>6093</v>
      </c>
      <c r="B9537" s="988">
        <v>2.0250106E7</v>
      </c>
      <c r="C9537" s="988" t="s">
        <v>5194</v>
      </c>
      <c r="D9537" s="988">
        <v>1.0</v>
      </c>
      <c r="E9537" s="988">
        <v>1.0</v>
      </c>
    </row>
    <row r="9538">
      <c r="A9538" s="988" t="s">
        <v>6093</v>
      </c>
      <c r="B9538" s="988">
        <v>2.0250107E7</v>
      </c>
      <c r="C9538" s="988" t="s">
        <v>5286</v>
      </c>
      <c r="D9538" s="988">
        <v>1.0</v>
      </c>
      <c r="E9538" s="988">
        <v>0.0</v>
      </c>
    </row>
    <row r="9539">
      <c r="A9539" s="988" t="s">
        <v>6093</v>
      </c>
      <c r="B9539" s="988">
        <v>2.0250107E7</v>
      </c>
      <c r="C9539" s="988" t="s">
        <v>164</v>
      </c>
      <c r="D9539" s="988">
        <v>1.0</v>
      </c>
      <c r="E9539" s="988">
        <v>1.0</v>
      </c>
    </row>
    <row r="9540">
      <c r="A9540" s="988" t="s">
        <v>6093</v>
      </c>
      <c r="B9540" s="988">
        <v>2.0250108E7</v>
      </c>
      <c r="C9540" s="988" t="s">
        <v>164</v>
      </c>
      <c r="D9540" s="988">
        <v>1.0</v>
      </c>
      <c r="E9540" s="988">
        <v>4.0</v>
      </c>
    </row>
    <row r="9541">
      <c r="A9541" s="988" t="s">
        <v>6093</v>
      </c>
      <c r="B9541" s="988">
        <v>2.0250109E7</v>
      </c>
      <c r="C9541" s="988" t="s">
        <v>164</v>
      </c>
      <c r="D9541" s="988">
        <v>1.0</v>
      </c>
      <c r="E9541" s="988">
        <v>2.0</v>
      </c>
    </row>
    <row r="9542">
      <c r="A9542" s="988" t="s">
        <v>6093</v>
      </c>
      <c r="B9542" s="988">
        <v>2.025011E7</v>
      </c>
      <c r="C9542" s="988" t="s">
        <v>5286</v>
      </c>
      <c r="D9542" s="988">
        <v>1.0</v>
      </c>
      <c r="E9542" s="988">
        <v>1.0</v>
      </c>
    </row>
    <row r="9543">
      <c r="A9543" s="988" t="s">
        <v>6093</v>
      </c>
      <c r="B9543" s="988">
        <v>2.025011E7</v>
      </c>
      <c r="C9543" s="988" t="s">
        <v>164</v>
      </c>
      <c r="D9543" s="988">
        <v>1.0</v>
      </c>
      <c r="E9543" s="988">
        <v>0.0</v>
      </c>
    </row>
    <row r="9544">
      <c r="A9544" s="988" t="s">
        <v>6093</v>
      </c>
      <c r="B9544" s="988">
        <v>2.0250113E7</v>
      </c>
      <c r="C9544" s="988" t="s">
        <v>5286</v>
      </c>
      <c r="D9544" s="988">
        <v>1.0</v>
      </c>
      <c r="E9544" s="988">
        <v>1.0</v>
      </c>
    </row>
    <row r="9545">
      <c r="A9545" s="988" t="s">
        <v>6093</v>
      </c>
      <c r="B9545" s="988">
        <v>2.0250114E7</v>
      </c>
      <c r="C9545" s="988" t="s">
        <v>5194</v>
      </c>
      <c r="D9545" s="988">
        <v>1.0</v>
      </c>
      <c r="E9545" s="988">
        <v>0.0</v>
      </c>
    </row>
    <row r="9546">
      <c r="A9546" s="988" t="s">
        <v>6093</v>
      </c>
      <c r="B9546" s="988">
        <v>2.0250114E7</v>
      </c>
      <c r="C9546" s="1063" t="s">
        <v>5166</v>
      </c>
      <c r="D9546" s="988">
        <v>1.0</v>
      </c>
      <c r="E9546" s="988">
        <v>1.0</v>
      </c>
    </row>
    <row r="9547">
      <c r="A9547" s="988" t="s">
        <v>6093</v>
      </c>
      <c r="B9547" s="988">
        <v>2.0250115E7</v>
      </c>
      <c r="C9547" s="988" t="s">
        <v>5286</v>
      </c>
      <c r="D9547" s="988">
        <v>1.0</v>
      </c>
      <c r="E9547" s="988">
        <v>0.0</v>
      </c>
    </row>
    <row r="9548">
      <c r="A9548" s="988" t="s">
        <v>6093</v>
      </c>
      <c r="B9548" s="988">
        <v>2.0250115E7</v>
      </c>
      <c r="C9548" s="988" t="s">
        <v>164</v>
      </c>
      <c r="D9548" s="988">
        <v>1.0</v>
      </c>
      <c r="E9548" s="988">
        <v>4.0</v>
      </c>
    </row>
    <row r="9549">
      <c r="A9549" s="988" t="s">
        <v>6093</v>
      </c>
      <c r="B9549" s="988">
        <v>2.0250116E7</v>
      </c>
      <c r="C9549" s="988" t="s">
        <v>5286</v>
      </c>
      <c r="D9549" s="988">
        <v>1.0</v>
      </c>
      <c r="E9549" s="988">
        <v>2.0</v>
      </c>
    </row>
    <row r="9550">
      <c r="A9550" s="988" t="s">
        <v>6093</v>
      </c>
      <c r="B9550" s="988">
        <v>2.0250118E7</v>
      </c>
      <c r="C9550" s="988" t="s">
        <v>5286</v>
      </c>
      <c r="D9550" s="988">
        <v>1.0</v>
      </c>
      <c r="E9550" s="988">
        <v>0.0</v>
      </c>
    </row>
    <row r="9551">
      <c r="A9551" s="988" t="s">
        <v>6093</v>
      </c>
      <c r="B9551" s="988">
        <v>2.025012E7</v>
      </c>
      <c r="C9551" s="988" t="s">
        <v>5286</v>
      </c>
      <c r="D9551" s="988">
        <v>1.0</v>
      </c>
      <c r="E9551" s="988">
        <v>1.0</v>
      </c>
    </row>
    <row r="9552">
      <c r="A9552" s="988" t="s">
        <v>6093</v>
      </c>
      <c r="B9552" s="988">
        <v>2.025012E7</v>
      </c>
      <c r="C9552" s="988" t="s">
        <v>164</v>
      </c>
      <c r="D9552" s="988">
        <v>1.0</v>
      </c>
      <c r="E9552" s="988">
        <v>1.0</v>
      </c>
    </row>
    <row r="9553">
      <c r="A9553" s="988" t="s">
        <v>6093</v>
      </c>
      <c r="B9553" s="988">
        <v>2.0250121E7</v>
      </c>
      <c r="C9553" s="988" t="s">
        <v>164</v>
      </c>
      <c r="D9553" s="988">
        <v>1.0</v>
      </c>
      <c r="E9553" s="988">
        <v>0.0</v>
      </c>
    </row>
    <row r="9554">
      <c r="A9554" s="988" t="s">
        <v>6093</v>
      </c>
      <c r="B9554" s="988">
        <v>2.0250122E7</v>
      </c>
      <c r="C9554" s="988" t="s">
        <v>5286</v>
      </c>
      <c r="D9554" s="988">
        <v>1.0</v>
      </c>
      <c r="E9554" s="988">
        <v>2.0</v>
      </c>
    </row>
    <row r="9555">
      <c r="A9555" s="988" t="s">
        <v>6093</v>
      </c>
      <c r="B9555" s="988">
        <v>2.0250122E7</v>
      </c>
      <c r="C9555" s="1063" t="s">
        <v>5166</v>
      </c>
      <c r="D9555" s="988">
        <v>1.0</v>
      </c>
      <c r="E9555" s="988">
        <v>1.0</v>
      </c>
    </row>
    <row r="9556">
      <c r="A9556" s="988" t="s">
        <v>6093</v>
      </c>
      <c r="B9556" s="988">
        <v>2.0250124E7</v>
      </c>
      <c r="C9556" s="988" t="s">
        <v>5286</v>
      </c>
      <c r="D9556" s="988">
        <v>1.0</v>
      </c>
      <c r="E9556" s="988">
        <v>1.0</v>
      </c>
    </row>
    <row r="9557">
      <c r="A9557" s="988" t="s">
        <v>6093</v>
      </c>
      <c r="B9557" s="988">
        <v>2.0250124E7</v>
      </c>
      <c r="C9557" s="988" t="s">
        <v>164</v>
      </c>
      <c r="D9557" s="988">
        <v>1.0</v>
      </c>
      <c r="E9557" s="988">
        <v>1.0</v>
      </c>
    </row>
    <row r="9558">
      <c r="A9558" s="988" t="s">
        <v>6093</v>
      </c>
      <c r="B9558" s="988">
        <v>2.0250126E7</v>
      </c>
      <c r="C9558" s="988" t="s">
        <v>5286</v>
      </c>
      <c r="D9558" s="988">
        <v>1.0</v>
      </c>
      <c r="E9558" s="988">
        <v>1.0</v>
      </c>
    </row>
    <row r="9559">
      <c r="A9559" s="988" t="s">
        <v>6093</v>
      </c>
      <c r="B9559" s="988">
        <v>2.0250127E7</v>
      </c>
      <c r="C9559" s="988" t="s">
        <v>5286</v>
      </c>
      <c r="D9559" s="988">
        <v>1.0</v>
      </c>
      <c r="E9559" s="988">
        <v>1.0</v>
      </c>
    </row>
    <row r="9560">
      <c r="A9560" s="988" t="s">
        <v>6093</v>
      </c>
      <c r="B9560" s="988">
        <v>2.0250128E7</v>
      </c>
      <c r="C9560" s="988" t="s">
        <v>164</v>
      </c>
      <c r="D9560" s="988">
        <v>1.0</v>
      </c>
      <c r="E9560" s="988">
        <v>2.0</v>
      </c>
    </row>
    <row r="9561">
      <c r="A9561" s="988" t="s">
        <v>6093</v>
      </c>
      <c r="B9561" s="988">
        <v>2.0250129E7</v>
      </c>
      <c r="C9561" s="988" t="s">
        <v>5286</v>
      </c>
      <c r="D9561" s="988">
        <v>1.0</v>
      </c>
      <c r="E9561" s="988">
        <v>2.0</v>
      </c>
    </row>
    <row r="9562">
      <c r="A9562" s="988" t="s">
        <v>6093</v>
      </c>
      <c r="B9562" s="988">
        <v>2.0250129E7</v>
      </c>
      <c r="C9562" s="988" t="s">
        <v>5194</v>
      </c>
      <c r="D9562" s="988">
        <v>1.0</v>
      </c>
      <c r="E9562" s="988">
        <v>1.0</v>
      </c>
    </row>
    <row r="9563">
      <c r="A9563" s="988" t="s">
        <v>6093</v>
      </c>
      <c r="B9563" s="988">
        <v>2.025013E7</v>
      </c>
      <c r="C9563" s="988" t="s">
        <v>5286</v>
      </c>
      <c r="D9563" s="988">
        <v>1.0</v>
      </c>
      <c r="E9563" s="988">
        <v>1.0</v>
      </c>
    </row>
    <row r="9564">
      <c r="A9564" s="988" t="s">
        <v>6093</v>
      </c>
      <c r="B9564" s="988">
        <v>2.025013E7</v>
      </c>
      <c r="C9564" s="988" t="s">
        <v>164</v>
      </c>
      <c r="D9564" s="988">
        <v>1.0</v>
      </c>
      <c r="E9564" s="988">
        <v>1.0</v>
      </c>
    </row>
    <row r="9565">
      <c r="A9565" s="988" t="s">
        <v>6093</v>
      </c>
      <c r="B9565" s="988">
        <v>2.025013E7</v>
      </c>
      <c r="C9565" s="1063" t="s">
        <v>5216</v>
      </c>
      <c r="D9565" s="988">
        <v>1.0</v>
      </c>
      <c r="E9565" s="988">
        <v>0.0</v>
      </c>
    </row>
    <row r="9566">
      <c r="A9566" s="988" t="s">
        <v>6093</v>
      </c>
      <c r="B9566" s="988">
        <v>2.025013E7</v>
      </c>
      <c r="C9566" s="988" t="s">
        <v>5218</v>
      </c>
      <c r="D9566" s="988">
        <v>1.0</v>
      </c>
      <c r="E9566" s="988">
        <v>1.0</v>
      </c>
    </row>
    <row r="9567">
      <c r="A9567" s="988" t="s">
        <v>6094</v>
      </c>
      <c r="B9567" s="988">
        <v>2.0250105E7</v>
      </c>
      <c r="C9567" s="988" t="s">
        <v>164</v>
      </c>
      <c r="D9567" s="988">
        <v>1.0</v>
      </c>
      <c r="E9567" s="988">
        <v>0.0</v>
      </c>
    </row>
    <row r="9568">
      <c r="A9568" s="988" t="s">
        <v>6094</v>
      </c>
      <c r="B9568" s="988">
        <v>2.0250117E7</v>
      </c>
      <c r="C9568" s="988" t="s">
        <v>5286</v>
      </c>
      <c r="D9568" s="988">
        <v>1.0</v>
      </c>
      <c r="E9568" s="988">
        <v>0.0</v>
      </c>
    </row>
    <row r="9569">
      <c r="A9569" s="988" t="s">
        <v>6094</v>
      </c>
      <c r="B9569" s="988">
        <v>2.025012E7</v>
      </c>
      <c r="C9569" s="988" t="s">
        <v>164</v>
      </c>
      <c r="D9569" s="988">
        <v>1.0</v>
      </c>
      <c r="E9569" s="988">
        <v>2.0</v>
      </c>
    </row>
    <row r="9570">
      <c r="A9570" s="988" t="s">
        <v>6094</v>
      </c>
      <c r="B9570" s="988">
        <v>2.0250123E7</v>
      </c>
      <c r="C9570" s="988" t="s">
        <v>164</v>
      </c>
      <c r="D9570" s="988">
        <v>1.0</v>
      </c>
      <c r="E9570" s="988">
        <v>0.0</v>
      </c>
    </row>
    <row r="9571">
      <c r="A9571" s="988" t="s">
        <v>6094</v>
      </c>
      <c r="B9571" s="988">
        <v>2.0250126E7</v>
      </c>
      <c r="C9571" s="988" t="s">
        <v>164</v>
      </c>
      <c r="D9571" s="988">
        <v>1.0</v>
      </c>
      <c r="E9571" s="988">
        <v>1.0</v>
      </c>
    </row>
    <row r="9572">
      <c r="A9572" s="988" t="s">
        <v>6095</v>
      </c>
      <c r="B9572" s="988">
        <v>2.0250102E7</v>
      </c>
      <c r="C9572" s="988" t="s">
        <v>164</v>
      </c>
      <c r="D9572" s="988">
        <v>1.0</v>
      </c>
      <c r="E9572" s="988">
        <v>1.0</v>
      </c>
    </row>
    <row r="9573">
      <c r="A9573" s="988" t="s">
        <v>6095</v>
      </c>
      <c r="B9573" s="988">
        <v>2.0250104E7</v>
      </c>
      <c r="C9573" s="988" t="s">
        <v>164</v>
      </c>
      <c r="D9573" s="988">
        <v>1.0</v>
      </c>
      <c r="E9573" s="988">
        <v>1.0</v>
      </c>
    </row>
    <row r="9574">
      <c r="A9574" s="988" t="s">
        <v>6095</v>
      </c>
      <c r="B9574" s="988">
        <v>2.0250104E7</v>
      </c>
      <c r="C9574" s="988" t="s">
        <v>5218</v>
      </c>
      <c r="D9574" s="988">
        <v>1.0</v>
      </c>
      <c r="E9574" s="988">
        <v>1.0</v>
      </c>
    </row>
    <row r="9575">
      <c r="A9575" s="988" t="s">
        <v>6095</v>
      </c>
      <c r="B9575" s="988">
        <v>2.0250106E7</v>
      </c>
      <c r="C9575" s="988" t="s">
        <v>5286</v>
      </c>
      <c r="D9575" s="988">
        <v>1.0</v>
      </c>
      <c r="E9575" s="988">
        <v>2.0</v>
      </c>
    </row>
    <row r="9576">
      <c r="A9576" s="988" t="s">
        <v>6095</v>
      </c>
      <c r="B9576" s="988">
        <v>2.0250108E7</v>
      </c>
      <c r="C9576" s="988" t="s">
        <v>164</v>
      </c>
      <c r="D9576" s="988">
        <v>1.0</v>
      </c>
      <c r="E9576" s="988">
        <v>0.0</v>
      </c>
    </row>
    <row r="9577">
      <c r="A9577" s="988" t="s">
        <v>6095</v>
      </c>
      <c r="B9577" s="988">
        <v>2.0250108E7</v>
      </c>
      <c r="C9577" s="1063" t="s">
        <v>5146</v>
      </c>
      <c r="D9577" s="988">
        <v>1.0</v>
      </c>
      <c r="E9577" s="988">
        <v>1.0</v>
      </c>
    </row>
    <row r="9578">
      <c r="A9578" s="988" t="s">
        <v>6095</v>
      </c>
      <c r="B9578" s="988">
        <v>2.025011E7</v>
      </c>
      <c r="C9578" s="988" t="s">
        <v>5286</v>
      </c>
      <c r="D9578" s="988">
        <v>1.0</v>
      </c>
      <c r="E9578" s="988">
        <v>1.0</v>
      </c>
    </row>
    <row r="9579">
      <c r="A9579" s="988" t="s">
        <v>6095</v>
      </c>
      <c r="B9579" s="988">
        <v>2.0250113E7</v>
      </c>
      <c r="C9579" s="988" t="s">
        <v>5286</v>
      </c>
      <c r="D9579" s="988">
        <v>1.0</v>
      </c>
      <c r="E9579" s="988">
        <v>2.0</v>
      </c>
    </row>
    <row r="9580">
      <c r="A9580" s="988" t="s">
        <v>6095</v>
      </c>
      <c r="B9580" s="988">
        <v>2.0250113E7</v>
      </c>
      <c r="C9580" s="1063" t="s">
        <v>5191</v>
      </c>
      <c r="D9580" s="988">
        <v>1.0</v>
      </c>
      <c r="E9580" s="988">
        <v>0.0</v>
      </c>
    </row>
    <row r="9581">
      <c r="A9581" s="988" t="s">
        <v>6095</v>
      </c>
      <c r="B9581" s="988">
        <v>2.0250114E7</v>
      </c>
      <c r="C9581" s="988" t="s">
        <v>164</v>
      </c>
      <c r="D9581" s="988">
        <v>1.0</v>
      </c>
      <c r="E9581" s="988">
        <v>1.0</v>
      </c>
    </row>
    <row r="9582">
      <c r="A9582" s="988" t="s">
        <v>6095</v>
      </c>
      <c r="B9582" s="988">
        <v>2.0250115E7</v>
      </c>
      <c r="C9582" s="988" t="s">
        <v>5286</v>
      </c>
      <c r="D9582" s="988">
        <v>1.0</v>
      </c>
      <c r="E9582" s="988">
        <v>1.0</v>
      </c>
    </row>
    <row r="9583">
      <c r="A9583" s="988" t="s">
        <v>6095</v>
      </c>
      <c r="B9583" s="988">
        <v>2.0250116E7</v>
      </c>
      <c r="C9583" s="988" t="s">
        <v>5286</v>
      </c>
      <c r="D9583" s="988">
        <v>1.0</v>
      </c>
      <c r="E9583" s="988">
        <v>1.0</v>
      </c>
    </row>
    <row r="9584">
      <c r="A9584" s="988" t="s">
        <v>6095</v>
      </c>
      <c r="B9584" s="988">
        <v>2.025012E7</v>
      </c>
      <c r="C9584" s="988" t="s">
        <v>5286</v>
      </c>
      <c r="D9584" s="988">
        <v>1.0</v>
      </c>
      <c r="E9584" s="988">
        <v>0.0</v>
      </c>
    </row>
    <row r="9585">
      <c r="A9585" s="988" t="s">
        <v>6095</v>
      </c>
      <c r="B9585" s="988">
        <v>2.0250121E7</v>
      </c>
      <c r="C9585" s="988" t="s">
        <v>164</v>
      </c>
      <c r="D9585" s="988">
        <v>1.0</v>
      </c>
      <c r="E9585" s="988">
        <v>0.0</v>
      </c>
    </row>
    <row r="9586">
      <c r="A9586" s="988" t="s">
        <v>6095</v>
      </c>
      <c r="B9586" s="988">
        <v>2.0250123E7</v>
      </c>
      <c r="C9586" s="988" t="s">
        <v>5286</v>
      </c>
      <c r="D9586" s="988">
        <v>1.0</v>
      </c>
      <c r="E9586" s="988">
        <v>2.0</v>
      </c>
    </row>
    <row r="9587">
      <c r="A9587" s="988" t="s">
        <v>6095</v>
      </c>
      <c r="B9587" s="988">
        <v>2.0250126E7</v>
      </c>
      <c r="C9587" s="988" t="s">
        <v>5286</v>
      </c>
      <c r="D9587" s="988">
        <v>1.0</v>
      </c>
      <c r="E9587" s="988">
        <v>0.0</v>
      </c>
    </row>
    <row r="9588">
      <c r="A9588" s="988" t="s">
        <v>6095</v>
      </c>
      <c r="B9588" s="988">
        <v>2.0250127E7</v>
      </c>
      <c r="C9588" s="988" t="s">
        <v>164</v>
      </c>
      <c r="D9588" s="988">
        <v>1.0</v>
      </c>
      <c r="E9588" s="988">
        <v>1.0</v>
      </c>
    </row>
    <row r="9589">
      <c r="A9589" s="988" t="s">
        <v>6095</v>
      </c>
      <c r="B9589" s="988">
        <v>2.025013E7</v>
      </c>
      <c r="C9589" s="988" t="s">
        <v>5194</v>
      </c>
      <c r="D9589" s="988">
        <v>1.0</v>
      </c>
      <c r="E9589" s="988">
        <v>1.0</v>
      </c>
    </row>
    <row r="9590">
      <c r="A9590" s="988" t="s">
        <v>6095</v>
      </c>
      <c r="B9590" s="988">
        <v>2.025013E7</v>
      </c>
      <c r="C9590" s="988" t="s">
        <v>164</v>
      </c>
      <c r="D9590" s="988">
        <v>1.0</v>
      </c>
      <c r="E9590" s="988">
        <v>1.0</v>
      </c>
    </row>
    <row r="9591">
      <c r="A9591" s="988" t="s">
        <v>6096</v>
      </c>
      <c r="B9591" s="988">
        <v>2.0250102E7</v>
      </c>
      <c r="C9591" s="988" t="s">
        <v>5286</v>
      </c>
      <c r="D9591" s="988">
        <v>1.0</v>
      </c>
      <c r="E9591" s="988">
        <v>1.0</v>
      </c>
    </row>
    <row r="9592">
      <c r="A9592" s="988" t="s">
        <v>6096</v>
      </c>
      <c r="B9592" s="988">
        <v>2.0250104E7</v>
      </c>
      <c r="C9592" s="988" t="s">
        <v>5286</v>
      </c>
      <c r="D9592" s="988">
        <v>1.0</v>
      </c>
      <c r="E9592" s="988">
        <v>1.0</v>
      </c>
    </row>
    <row r="9593">
      <c r="A9593" s="988" t="s">
        <v>6096</v>
      </c>
      <c r="B9593" s="988">
        <v>2.0250104E7</v>
      </c>
      <c r="C9593" s="988" t="s">
        <v>164</v>
      </c>
      <c r="D9593" s="988">
        <v>1.0</v>
      </c>
      <c r="E9593" s="988">
        <v>1.0</v>
      </c>
    </row>
    <row r="9594">
      <c r="A9594" s="988" t="s">
        <v>6096</v>
      </c>
      <c r="B9594" s="988">
        <v>2.0250105E7</v>
      </c>
      <c r="C9594" s="988" t="s">
        <v>164</v>
      </c>
      <c r="D9594" s="988">
        <v>1.0</v>
      </c>
      <c r="E9594" s="988">
        <v>1.0</v>
      </c>
    </row>
    <row r="9595">
      <c r="A9595" s="988" t="s">
        <v>6096</v>
      </c>
      <c r="B9595" s="988">
        <v>2.0250106E7</v>
      </c>
      <c r="C9595" s="988" t="s">
        <v>5194</v>
      </c>
      <c r="D9595" s="988">
        <v>1.0</v>
      </c>
      <c r="E9595" s="988">
        <v>1.0</v>
      </c>
    </row>
    <row r="9596">
      <c r="A9596" s="988" t="s">
        <v>6096</v>
      </c>
      <c r="B9596" s="988">
        <v>2.0250107E7</v>
      </c>
      <c r="C9596" s="988" t="s">
        <v>164</v>
      </c>
      <c r="D9596" s="988">
        <v>1.0</v>
      </c>
      <c r="E9596" s="988">
        <v>1.0</v>
      </c>
    </row>
    <row r="9597">
      <c r="A9597" s="988" t="s">
        <v>6096</v>
      </c>
      <c r="B9597" s="988">
        <v>2.0250108E7</v>
      </c>
      <c r="C9597" s="988" t="s">
        <v>164</v>
      </c>
      <c r="D9597" s="988">
        <v>1.0</v>
      </c>
      <c r="E9597" s="988">
        <v>1.0</v>
      </c>
    </row>
    <row r="9598">
      <c r="A9598" s="988" t="s">
        <v>6096</v>
      </c>
      <c r="B9598" s="988">
        <v>2.0250109E7</v>
      </c>
      <c r="C9598" s="988" t="s">
        <v>5286</v>
      </c>
      <c r="D9598" s="988">
        <v>1.0</v>
      </c>
      <c r="E9598" s="988">
        <v>1.0</v>
      </c>
    </row>
    <row r="9599">
      <c r="A9599" s="988" t="s">
        <v>6096</v>
      </c>
      <c r="B9599" s="988">
        <v>2.025011E7</v>
      </c>
      <c r="C9599" s="988" t="s">
        <v>5286</v>
      </c>
      <c r="D9599" s="988">
        <v>1.0</v>
      </c>
      <c r="E9599" s="988">
        <v>3.0</v>
      </c>
    </row>
    <row r="9600">
      <c r="A9600" s="988" t="s">
        <v>6096</v>
      </c>
      <c r="B9600" s="988">
        <v>2.025011E7</v>
      </c>
      <c r="C9600" s="988" t="s">
        <v>5194</v>
      </c>
      <c r="D9600" s="988">
        <v>1.0</v>
      </c>
      <c r="E9600" s="988">
        <v>1.0</v>
      </c>
    </row>
    <row r="9601">
      <c r="A9601" s="988" t="s">
        <v>6096</v>
      </c>
      <c r="B9601" s="988">
        <v>2.0250112E7</v>
      </c>
      <c r="C9601" s="988" t="s">
        <v>164</v>
      </c>
      <c r="D9601" s="988">
        <v>1.0</v>
      </c>
      <c r="E9601" s="988">
        <v>1.0</v>
      </c>
    </row>
    <row r="9602">
      <c r="A9602" s="988" t="s">
        <v>6096</v>
      </c>
      <c r="B9602" s="988">
        <v>2.0250113E7</v>
      </c>
      <c r="C9602" s="988" t="s">
        <v>164</v>
      </c>
      <c r="D9602" s="988">
        <v>1.0</v>
      </c>
      <c r="E9602" s="988">
        <v>0.0</v>
      </c>
    </row>
    <row r="9603">
      <c r="A9603" s="988" t="s">
        <v>6096</v>
      </c>
      <c r="B9603" s="988">
        <v>2.0250115E7</v>
      </c>
      <c r="C9603" s="988" t="s">
        <v>164</v>
      </c>
      <c r="D9603" s="988">
        <v>1.0</v>
      </c>
      <c r="E9603" s="988">
        <v>1.0</v>
      </c>
    </row>
    <row r="9604">
      <c r="A9604" s="988" t="s">
        <v>6096</v>
      </c>
      <c r="B9604" s="988">
        <v>2.0250115E7</v>
      </c>
      <c r="C9604" s="1063" t="s">
        <v>5216</v>
      </c>
      <c r="D9604" s="988">
        <v>1.0</v>
      </c>
      <c r="E9604" s="988">
        <v>0.0</v>
      </c>
    </row>
    <row r="9605">
      <c r="A9605" s="988" t="s">
        <v>6096</v>
      </c>
      <c r="B9605" s="988">
        <v>2.0250117E7</v>
      </c>
      <c r="C9605" s="988" t="s">
        <v>164</v>
      </c>
      <c r="D9605" s="988">
        <v>1.0</v>
      </c>
      <c r="E9605" s="988">
        <v>0.0</v>
      </c>
    </row>
    <row r="9606">
      <c r="A9606" s="988" t="s">
        <v>6096</v>
      </c>
      <c r="B9606" s="988">
        <v>2.0250118E7</v>
      </c>
      <c r="C9606" s="988" t="s">
        <v>5286</v>
      </c>
      <c r="D9606" s="988">
        <v>1.0</v>
      </c>
      <c r="E9606" s="988">
        <v>0.0</v>
      </c>
    </row>
    <row r="9607">
      <c r="A9607" s="988" t="s">
        <v>6096</v>
      </c>
      <c r="B9607" s="988">
        <v>2.0250119E7</v>
      </c>
      <c r="C9607" s="988" t="s">
        <v>164</v>
      </c>
      <c r="D9607" s="988">
        <v>1.0</v>
      </c>
      <c r="E9607" s="988">
        <v>1.0</v>
      </c>
    </row>
    <row r="9608">
      <c r="A9608" s="988" t="s">
        <v>6096</v>
      </c>
      <c r="B9608" s="988">
        <v>2.025012E7</v>
      </c>
      <c r="C9608" s="988" t="s">
        <v>5286</v>
      </c>
      <c r="D9608" s="988">
        <v>1.0</v>
      </c>
      <c r="E9608" s="988">
        <v>0.0</v>
      </c>
    </row>
    <row r="9609">
      <c r="A9609" s="988" t="s">
        <v>6096</v>
      </c>
      <c r="B9609" s="988">
        <v>2.0250121E7</v>
      </c>
      <c r="C9609" s="988" t="s">
        <v>5286</v>
      </c>
      <c r="D9609" s="988">
        <v>1.0</v>
      </c>
      <c r="E9609" s="988">
        <v>1.0</v>
      </c>
    </row>
    <row r="9610">
      <c r="A9610" s="988" t="s">
        <v>6096</v>
      </c>
      <c r="B9610" s="988">
        <v>2.0250121E7</v>
      </c>
      <c r="C9610" s="1063" t="s">
        <v>5166</v>
      </c>
      <c r="D9610" s="988">
        <v>1.0</v>
      </c>
      <c r="E9610" s="988">
        <v>0.0</v>
      </c>
    </row>
    <row r="9611">
      <c r="A9611" s="988" t="s">
        <v>6096</v>
      </c>
      <c r="B9611" s="988">
        <v>2.0250122E7</v>
      </c>
      <c r="C9611" s="988" t="s">
        <v>5286</v>
      </c>
      <c r="D9611" s="988">
        <v>1.0</v>
      </c>
      <c r="E9611" s="988">
        <v>1.0</v>
      </c>
    </row>
    <row r="9612">
      <c r="A9612" s="988" t="s">
        <v>6096</v>
      </c>
      <c r="B9612" s="988">
        <v>2.0250122E7</v>
      </c>
      <c r="C9612" s="988" t="s">
        <v>5218</v>
      </c>
      <c r="D9612" s="988">
        <v>1.0</v>
      </c>
      <c r="E9612" s="988">
        <v>1.0</v>
      </c>
    </row>
    <row r="9613">
      <c r="A9613" s="988" t="s">
        <v>6096</v>
      </c>
      <c r="B9613" s="988">
        <v>2.0250123E7</v>
      </c>
      <c r="C9613" s="988" t="s">
        <v>5286</v>
      </c>
      <c r="D9613" s="988">
        <v>1.0</v>
      </c>
      <c r="E9613" s="988">
        <v>0.0</v>
      </c>
    </row>
    <row r="9614">
      <c r="A9614" s="988" t="s">
        <v>6096</v>
      </c>
      <c r="B9614" s="988">
        <v>2.0250124E7</v>
      </c>
      <c r="C9614" s="988" t="s">
        <v>5286</v>
      </c>
      <c r="D9614" s="988">
        <v>1.0</v>
      </c>
      <c r="E9614" s="988">
        <v>0.0</v>
      </c>
    </row>
    <row r="9615">
      <c r="A9615" s="988" t="s">
        <v>6096</v>
      </c>
      <c r="B9615" s="988">
        <v>2.0250124E7</v>
      </c>
      <c r="C9615" s="1063" t="s">
        <v>5158</v>
      </c>
      <c r="D9615" s="988">
        <v>1.0</v>
      </c>
      <c r="E9615" s="988">
        <v>0.0</v>
      </c>
    </row>
    <row r="9616">
      <c r="A9616" s="988" t="s">
        <v>6096</v>
      </c>
      <c r="B9616" s="988">
        <v>2.0250126E7</v>
      </c>
      <c r="C9616" s="988" t="s">
        <v>5286</v>
      </c>
      <c r="D9616" s="988">
        <v>1.0</v>
      </c>
      <c r="E9616" s="988">
        <v>2.0</v>
      </c>
    </row>
    <row r="9617">
      <c r="A9617" s="988" t="s">
        <v>6096</v>
      </c>
      <c r="B9617" s="988">
        <v>2.0250126E7</v>
      </c>
      <c r="C9617" s="1063" t="s">
        <v>5216</v>
      </c>
      <c r="D9617" s="988">
        <v>1.0</v>
      </c>
      <c r="E9617" s="988">
        <v>1.0</v>
      </c>
    </row>
    <row r="9618">
      <c r="A9618" s="988" t="s">
        <v>6096</v>
      </c>
      <c r="B9618" s="988">
        <v>2.0250127E7</v>
      </c>
      <c r="C9618" s="988" t="s">
        <v>5286</v>
      </c>
      <c r="D9618" s="988">
        <v>1.0</v>
      </c>
      <c r="E9618" s="988">
        <v>1.0</v>
      </c>
    </row>
    <row r="9619">
      <c r="A9619" s="988" t="s">
        <v>6096</v>
      </c>
      <c r="B9619" s="988">
        <v>2.0250128E7</v>
      </c>
      <c r="C9619" s="988" t="s">
        <v>5286</v>
      </c>
      <c r="D9619" s="988">
        <v>1.0</v>
      </c>
      <c r="E9619" s="988">
        <v>0.0</v>
      </c>
    </row>
    <row r="9620">
      <c r="A9620" s="988" t="s">
        <v>6096</v>
      </c>
      <c r="B9620" s="988">
        <v>2.0250128E7</v>
      </c>
      <c r="C9620" s="988" t="s">
        <v>164</v>
      </c>
      <c r="D9620" s="988">
        <v>1.0</v>
      </c>
      <c r="E9620" s="988">
        <v>1.0</v>
      </c>
    </row>
    <row r="9621">
      <c r="A9621" s="988" t="s">
        <v>6096</v>
      </c>
      <c r="B9621" s="988">
        <v>2.0250129E7</v>
      </c>
      <c r="C9621" s="988" t="s">
        <v>5286</v>
      </c>
      <c r="D9621" s="988">
        <v>1.0</v>
      </c>
      <c r="E9621" s="988">
        <v>0.0</v>
      </c>
    </row>
    <row r="9622">
      <c r="A9622" s="988" t="s">
        <v>6096</v>
      </c>
      <c r="B9622" s="988">
        <v>2.0250129E7</v>
      </c>
      <c r="C9622" s="988" t="s">
        <v>164</v>
      </c>
      <c r="D9622" s="988">
        <v>1.0</v>
      </c>
      <c r="E9622" s="988">
        <v>0.0</v>
      </c>
    </row>
    <row r="9623">
      <c r="A9623" s="988" t="s">
        <v>6096</v>
      </c>
      <c r="B9623" s="988">
        <v>2.025013E7</v>
      </c>
      <c r="C9623" s="988" t="s">
        <v>5194</v>
      </c>
      <c r="D9623" s="988">
        <v>1.0</v>
      </c>
      <c r="E9623" s="988">
        <v>1.0</v>
      </c>
    </row>
    <row r="9624">
      <c r="A9624" s="988" t="s">
        <v>6096</v>
      </c>
      <c r="B9624" s="988">
        <v>2.025013E7</v>
      </c>
      <c r="C9624" s="988" t="s">
        <v>164</v>
      </c>
      <c r="D9624" s="988">
        <v>1.0</v>
      </c>
      <c r="E9624" s="988">
        <v>2.0</v>
      </c>
    </row>
    <row r="9625">
      <c r="A9625" s="988" t="s">
        <v>6096</v>
      </c>
      <c r="B9625" s="988">
        <v>2.025013E7</v>
      </c>
      <c r="C9625" s="1063" t="s">
        <v>5216</v>
      </c>
      <c r="D9625" s="988">
        <v>1.0</v>
      </c>
      <c r="E9625" s="988">
        <v>0.0</v>
      </c>
    </row>
    <row r="9626">
      <c r="A9626" s="988" t="s">
        <v>6097</v>
      </c>
      <c r="B9626" s="988">
        <v>2.0250102E7</v>
      </c>
      <c r="C9626" s="988" t="s">
        <v>5286</v>
      </c>
      <c r="D9626" s="988">
        <v>1.0</v>
      </c>
      <c r="E9626" s="988">
        <v>3.0</v>
      </c>
    </row>
    <row r="9627">
      <c r="A9627" s="988" t="s">
        <v>6097</v>
      </c>
      <c r="B9627" s="988">
        <v>2.0250102E7</v>
      </c>
      <c r="C9627" s="988" t="s">
        <v>164</v>
      </c>
      <c r="D9627" s="988">
        <v>1.0</v>
      </c>
      <c r="E9627" s="988">
        <v>1.0</v>
      </c>
    </row>
    <row r="9628">
      <c r="A9628" s="988" t="s">
        <v>6097</v>
      </c>
      <c r="B9628" s="988">
        <v>2.0250103E7</v>
      </c>
      <c r="C9628" s="988" t="s">
        <v>5286</v>
      </c>
      <c r="D9628" s="988">
        <v>1.0</v>
      </c>
      <c r="E9628" s="988">
        <v>1.0</v>
      </c>
    </row>
    <row r="9629">
      <c r="A9629" s="988" t="s">
        <v>6097</v>
      </c>
      <c r="B9629" s="988">
        <v>2.0250103E7</v>
      </c>
      <c r="C9629" s="988" t="s">
        <v>164</v>
      </c>
      <c r="D9629" s="988">
        <v>1.0</v>
      </c>
      <c r="E9629" s="988">
        <v>0.0</v>
      </c>
    </row>
    <row r="9630">
      <c r="A9630" s="988" t="s">
        <v>6097</v>
      </c>
      <c r="B9630" s="988">
        <v>2.0250103E7</v>
      </c>
      <c r="C9630" s="1063" t="s">
        <v>5187</v>
      </c>
      <c r="D9630" s="988">
        <v>1.0</v>
      </c>
      <c r="E9630" s="988">
        <v>1.0</v>
      </c>
    </row>
    <row r="9631">
      <c r="A9631" s="988" t="s">
        <v>6097</v>
      </c>
      <c r="B9631" s="988">
        <v>2.0250103E7</v>
      </c>
      <c r="C9631" s="988" t="s">
        <v>5218</v>
      </c>
      <c r="D9631" s="988">
        <v>1.0</v>
      </c>
      <c r="E9631" s="988">
        <v>1.0</v>
      </c>
    </row>
    <row r="9632">
      <c r="A9632" s="988" t="s">
        <v>6097</v>
      </c>
      <c r="B9632" s="988">
        <v>2.0250104E7</v>
      </c>
      <c r="C9632" s="988" t="s">
        <v>5286</v>
      </c>
      <c r="D9632" s="988">
        <v>1.0</v>
      </c>
      <c r="E9632" s="988">
        <v>0.0</v>
      </c>
    </row>
    <row r="9633">
      <c r="A9633" s="988" t="s">
        <v>6097</v>
      </c>
      <c r="B9633" s="988">
        <v>2.0250104E7</v>
      </c>
      <c r="C9633" s="988" t="s">
        <v>5218</v>
      </c>
      <c r="D9633" s="988">
        <v>1.0</v>
      </c>
      <c r="E9633" s="988">
        <v>1.0</v>
      </c>
    </row>
    <row r="9634">
      <c r="A9634" s="988" t="s">
        <v>6097</v>
      </c>
      <c r="B9634" s="988">
        <v>2.0250106E7</v>
      </c>
      <c r="C9634" s="988" t="s">
        <v>5194</v>
      </c>
      <c r="D9634" s="988">
        <v>1.0</v>
      </c>
      <c r="E9634" s="988">
        <v>1.0</v>
      </c>
    </row>
    <row r="9635">
      <c r="A9635" s="988" t="s">
        <v>6097</v>
      </c>
      <c r="B9635" s="988">
        <v>2.0250107E7</v>
      </c>
      <c r="C9635" s="988" t="s">
        <v>5286</v>
      </c>
      <c r="D9635" s="988">
        <v>1.0</v>
      </c>
      <c r="E9635" s="988">
        <v>2.0</v>
      </c>
    </row>
    <row r="9636">
      <c r="A9636" s="988" t="s">
        <v>6097</v>
      </c>
      <c r="B9636" s="988">
        <v>2.0250107E7</v>
      </c>
      <c r="C9636" s="988" t="s">
        <v>164</v>
      </c>
      <c r="D9636" s="988">
        <v>1.0</v>
      </c>
      <c r="E9636" s="988">
        <v>1.0</v>
      </c>
    </row>
    <row r="9637">
      <c r="A9637" s="988" t="s">
        <v>6097</v>
      </c>
      <c r="B9637" s="988">
        <v>2.0250108E7</v>
      </c>
      <c r="C9637" s="988" t="s">
        <v>5286</v>
      </c>
      <c r="D9637" s="988">
        <v>1.0</v>
      </c>
      <c r="E9637" s="988">
        <v>1.0</v>
      </c>
    </row>
    <row r="9638">
      <c r="A9638" s="988" t="s">
        <v>6097</v>
      </c>
      <c r="B9638" s="988">
        <v>2.0250109E7</v>
      </c>
      <c r="C9638" s="988" t="s">
        <v>5218</v>
      </c>
      <c r="D9638" s="988">
        <v>1.0</v>
      </c>
      <c r="E9638" s="988">
        <v>1.0</v>
      </c>
    </row>
    <row r="9639">
      <c r="A9639" s="988" t="s">
        <v>6097</v>
      </c>
      <c r="B9639" s="988">
        <v>2.025011E7</v>
      </c>
      <c r="C9639" s="988" t="s">
        <v>5286</v>
      </c>
      <c r="D9639" s="988">
        <v>1.0</v>
      </c>
      <c r="E9639" s="988">
        <v>3.0</v>
      </c>
    </row>
    <row r="9640">
      <c r="A9640" s="988" t="s">
        <v>6097</v>
      </c>
      <c r="B9640" s="988">
        <v>2.0250113E7</v>
      </c>
      <c r="C9640" s="988" t="s">
        <v>5286</v>
      </c>
      <c r="D9640" s="988">
        <v>1.0</v>
      </c>
      <c r="E9640" s="988">
        <v>5.0</v>
      </c>
    </row>
    <row r="9641">
      <c r="A9641" s="988" t="s">
        <v>6097</v>
      </c>
      <c r="B9641" s="988">
        <v>2.0250115E7</v>
      </c>
      <c r="C9641" s="988" t="s">
        <v>5286</v>
      </c>
      <c r="D9641" s="988">
        <v>1.0</v>
      </c>
      <c r="E9641" s="988">
        <v>5.0</v>
      </c>
    </row>
    <row r="9642">
      <c r="A9642" s="988" t="s">
        <v>6097</v>
      </c>
      <c r="B9642" s="988">
        <v>2.0250115E7</v>
      </c>
      <c r="C9642" s="988" t="s">
        <v>5194</v>
      </c>
      <c r="D9642" s="988">
        <v>1.0</v>
      </c>
      <c r="E9642" s="988">
        <v>1.0</v>
      </c>
    </row>
    <row r="9643">
      <c r="A9643" s="988" t="s">
        <v>6097</v>
      </c>
      <c r="B9643" s="988">
        <v>2.0250116E7</v>
      </c>
      <c r="C9643" s="988" t="s">
        <v>5286</v>
      </c>
      <c r="D9643" s="988">
        <v>1.0</v>
      </c>
      <c r="E9643" s="988">
        <v>5.0</v>
      </c>
    </row>
    <row r="9644">
      <c r="A9644" s="988" t="s">
        <v>6097</v>
      </c>
      <c r="B9644" s="988">
        <v>2.0250116E7</v>
      </c>
      <c r="C9644" s="988" t="s">
        <v>164</v>
      </c>
      <c r="D9644" s="988">
        <v>1.0</v>
      </c>
      <c r="E9644" s="988">
        <v>1.0</v>
      </c>
    </row>
    <row r="9645">
      <c r="A9645" s="988" t="s">
        <v>6097</v>
      </c>
      <c r="B9645" s="988">
        <v>2.0250117E7</v>
      </c>
      <c r="C9645" s="988" t="s">
        <v>5286</v>
      </c>
      <c r="D9645" s="988">
        <v>1.0</v>
      </c>
      <c r="E9645" s="988">
        <v>1.0</v>
      </c>
    </row>
    <row r="9646">
      <c r="A9646" s="988" t="s">
        <v>6097</v>
      </c>
      <c r="B9646" s="988">
        <v>2.0250118E7</v>
      </c>
      <c r="C9646" s="988" t="s">
        <v>5286</v>
      </c>
      <c r="D9646" s="988">
        <v>1.0</v>
      </c>
      <c r="E9646" s="988">
        <v>0.0</v>
      </c>
    </row>
    <row r="9647">
      <c r="A9647" s="988" t="s">
        <v>6097</v>
      </c>
      <c r="B9647" s="988">
        <v>2.0250119E7</v>
      </c>
      <c r="C9647" s="988" t="s">
        <v>5286</v>
      </c>
      <c r="D9647" s="988">
        <v>1.0</v>
      </c>
      <c r="E9647" s="988">
        <v>0.0</v>
      </c>
    </row>
    <row r="9648">
      <c r="A9648" s="988" t="s">
        <v>6097</v>
      </c>
      <c r="B9648" s="988">
        <v>2.0250119E7</v>
      </c>
      <c r="C9648" s="988" t="s">
        <v>164</v>
      </c>
      <c r="D9648" s="988">
        <v>1.0</v>
      </c>
      <c r="E9648" s="988">
        <v>1.0</v>
      </c>
    </row>
    <row r="9649">
      <c r="A9649" s="988" t="s">
        <v>6097</v>
      </c>
      <c r="B9649" s="988">
        <v>2.025012E7</v>
      </c>
      <c r="C9649" s="988" t="s">
        <v>5286</v>
      </c>
      <c r="D9649" s="988">
        <v>1.0</v>
      </c>
      <c r="E9649" s="988">
        <v>1.0</v>
      </c>
    </row>
    <row r="9650">
      <c r="A9650" s="988" t="s">
        <v>6097</v>
      </c>
      <c r="B9650" s="988">
        <v>2.0250121E7</v>
      </c>
      <c r="C9650" s="988" t="s">
        <v>5286</v>
      </c>
      <c r="D9650" s="988">
        <v>1.0</v>
      </c>
      <c r="E9650" s="988">
        <v>2.0</v>
      </c>
    </row>
    <row r="9651">
      <c r="A9651" s="988" t="s">
        <v>6097</v>
      </c>
      <c r="B9651" s="988">
        <v>2.0250121E7</v>
      </c>
      <c r="C9651" s="988" t="s">
        <v>164</v>
      </c>
      <c r="D9651" s="988">
        <v>1.0</v>
      </c>
      <c r="E9651" s="988">
        <v>4.0</v>
      </c>
    </row>
    <row r="9652">
      <c r="A9652" s="988" t="s">
        <v>6097</v>
      </c>
      <c r="B9652" s="988">
        <v>2.0250122E7</v>
      </c>
      <c r="C9652" s="988" t="s">
        <v>5286</v>
      </c>
      <c r="D9652" s="988">
        <v>1.0</v>
      </c>
      <c r="E9652" s="988">
        <v>1.0</v>
      </c>
    </row>
    <row r="9653">
      <c r="A9653" s="988" t="s">
        <v>6097</v>
      </c>
      <c r="B9653" s="988">
        <v>2.0250122E7</v>
      </c>
      <c r="C9653" s="988" t="s">
        <v>164</v>
      </c>
      <c r="D9653" s="988">
        <v>1.0</v>
      </c>
      <c r="E9653" s="988">
        <v>1.0</v>
      </c>
    </row>
    <row r="9654">
      <c r="A9654" s="988" t="s">
        <v>6097</v>
      </c>
      <c r="B9654" s="988">
        <v>2.0250123E7</v>
      </c>
      <c r="C9654" s="988" t="s">
        <v>164</v>
      </c>
      <c r="D9654" s="988">
        <v>1.0</v>
      </c>
      <c r="E9654" s="988">
        <v>1.0</v>
      </c>
    </row>
    <row r="9655">
      <c r="A9655" s="988" t="s">
        <v>6097</v>
      </c>
      <c r="B9655" s="988">
        <v>2.0250123E7</v>
      </c>
      <c r="C9655" s="1063" t="s">
        <v>5166</v>
      </c>
      <c r="D9655" s="988">
        <v>1.0</v>
      </c>
      <c r="E9655" s="988">
        <v>1.0</v>
      </c>
    </row>
    <row r="9656">
      <c r="A9656" s="988" t="s">
        <v>6097</v>
      </c>
      <c r="B9656" s="988">
        <v>2.0250124E7</v>
      </c>
      <c r="C9656" s="1063" t="s">
        <v>5158</v>
      </c>
      <c r="D9656" s="988">
        <v>1.0</v>
      </c>
      <c r="E9656" s="988">
        <v>0.0</v>
      </c>
    </row>
    <row r="9657">
      <c r="A9657" s="988" t="s">
        <v>6097</v>
      </c>
      <c r="B9657" s="988">
        <v>2.0250125E7</v>
      </c>
      <c r="C9657" s="1063" t="s">
        <v>5227</v>
      </c>
      <c r="D9657" s="988">
        <v>1.0</v>
      </c>
      <c r="E9657" s="988">
        <v>0.0</v>
      </c>
    </row>
    <row r="9658">
      <c r="A9658" s="988" t="s">
        <v>6097</v>
      </c>
      <c r="B9658" s="988">
        <v>2.0250125E7</v>
      </c>
      <c r="C9658" s="988" t="s">
        <v>164</v>
      </c>
      <c r="D9658" s="988">
        <v>1.0</v>
      </c>
      <c r="E9658" s="988">
        <v>1.0</v>
      </c>
    </row>
    <row r="9659">
      <c r="A9659" s="988" t="s">
        <v>6097</v>
      </c>
      <c r="B9659" s="988">
        <v>2.0250126E7</v>
      </c>
      <c r="C9659" s="988" t="s">
        <v>164</v>
      </c>
      <c r="D9659" s="988">
        <v>1.0</v>
      </c>
      <c r="E9659" s="988">
        <v>1.0</v>
      </c>
    </row>
    <row r="9660">
      <c r="A9660" s="988" t="s">
        <v>6097</v>
      </c>
      <c r="B9660" s="988">
        <v>2.0250126E7</v>
      </c>
      <c r="C9660" s="1063" t="s">
        <v>5216</v>
      </c>
      <c r="D9660" s="988">
        <v>1.0</v>
      </c>
      <c r="E9660" s="988">
        <v>1.0</v>
      </c>
    </row>
    <row r="9661">
      <c r="A9661" s="988" t="s">
        <v>6097</v>
      </c>
      <c r="B9661" s="988">
        <v>2.0250127E7</v>
      </c>
      <c r="C9661" s="988" t="s">
        <v>164</v>
      </c>
      <c r="D9661" s="988">
        <v>1.0</v>
      </c>
      <c r="E9661" s="988">
        <v>2.0</v>
      </c>
    </row>
    <row r="9662">
      <c r="A9662" s="988" t="s">
        <v>6097</v>
      </c>
      <c r="B9662" s="988">
        <v>2.0250127E7</v>
      </c>
      <c r="C9662" s="988" t="s">
        <v>5218</v>
      </c>
      <c r="D9662" s="988">
        <v>1.0</v>
      </c>
      <c r="E9662" s="988">
        <v>2.0</v>
      </c>
    </row>
    <row r="9663">
      <c r="A9663" s="988" t="s">
        <v>6097</v>
      </c>
      <c r="B9663" s="988">
        <v>2.0250128E7</v>
      </c>
      <c r="C9663" s="988" t="s">
        <v>5286</v>
      </c>
      <c r="D9663" s="988">
        <v>1.0</v>
      </c>
      <c r="E9663" s="988">
        <v>2.0</v>
      </c>
    </row>
    <row r="9664">
      <c r="A9664" s="988" t="s">
        <v>6097</v>
      </c>
      <c r="B9664" s="988">
        <v>2.0250129E7</v>
      </c>
      <c r="C9664" s="988" t="s">
        <v>5286</v>
      </c>
      <c r="D9664" s="988">
        <v>1.0</v>
      </c>
      <c r="E9664" s="988">
        <v>4.0</v>
      </c>
    </row>
    <row r="9665">
      <c r="A9665" s="988" t="s">
        <v>6097</v>
      </c>
      <c r="B9665" s="988">
        <v>2.0250129E7</v>
      </c>
      <c r="C9665" s="988" t="s">
        <v>5194</v>
      </c>
      <c r="D9665" s="988">
        <v>1.0</v>
      </c>
      <c r="E9665" s="988">
        <v>1.0</v>
      </c>
    </row>
    <row r="9666">
      <c r="A9666" s="988" t="s">
        <v>6097</v>
      </c>
      <c r="B9666" s="988">
        <v>2.0250129E7</v>
      </c>
      <c r="C9666" s="1063" t="s">
        <v>5166</v>
      </c>
      <c r="D9666" s="988">
        <v>1.0</v>
      </c>
      <c r="E9666" s="988">
        <v>1.0</v>
      </c>
    </row>
    <row r="9667">
      <c r="A9667" s="988" t="s">
        <v>6097</v>
      </c>
      <c r="B9667" s="988">
        <v>2.025013E7</v>
      </c>
      <c r="C9667" s="988" t="s">
        <v>164</v>
      </c>
      <c r="D9667" s="988">
        <v>1.0</v>
      </c>
      <c r="E9667" s="988">
        <v>2.0</v>
      </c>
    </row>
    <row r="9668">
      <c r="A9668" s="988" t="s">
        <v>6097</v>
      </c>
      <c r="B9668" s="988">
        <v>2.025013E7</v>
      </c>
      <c r="C9668" s="988" t="s">
        <v>5218</v>
      </c>
      <c r="D9668" s="988">
        <v>1.0</v>
      </c>
      <c r="E9668" s="988">
        <v>1.0</v>
      </c>
    </row>
    <row r="9669">
      <c r="A9669" s="988" t="s">
        <v>6097</v>
      </c>
      <c r="B9669" s="988">
        <v>2.0250313E7</v>
      </c>
      <c r="C9669" s="988" t="s">
        <v>5286</v>
      </c>
      <c r="D9669" s="988">
        <v>1.0</v>
      </c>
      <c r="E9669" s="988">
        <v>0.0</v>
      </c>
    </row>
    <row r="9670">
      <c r="A9670" s="988" t="s">
        <v>6098</v>
      </c>
      <c r="B9670" s="988">
        <v>2.0250101E7</v>
      </c>
      <c r="C9670" s="988" t="s">
        <v>164</v>
      </c>
      <c r="D9670" s="988">
        <v>1.0</v>
      </c>
      <c r="E9670" s="988">
        <v>0.0</v>
      </c>
    </row>
    <row r="9671">
      <c r="A9671" s="988" t="s">
        <v>6098</v>
      </c>
      <c r="B9671" s="988">
        <v>2.0250102E7</v>
      </c>
      <c r="C9671" s="988" t="s">
        <v>5218</v>
      </c>
      <c r="D9671" s="988">
        <v>1.0</v>
      </c>
      <c r="E9671" s="988">
        <v>1.0</v>
      </c>
    </row>
    <row r="9672">
      <c r="A9672" s="988" t="s">
        <v>6098</v>
      </c>
      <c r="B9672" s="988">
        <v>2.0250103E7</v>
      </c>
      <c r="C9672" s="988" t="s">
        <v>5194</v>
      </c>
      <c r="D9672" s="988">
        <v>1.0</v>
      </c>
      <c r="E9672" s="988">
        <v>1.0</v>
      </c>
    </row>
    <row r="9673">
      <c r="A9673" s="988" t="s">
        <v>6098</v>
      </c>
      <c r="B9673" s="988">
        <v>2.0250104E7</v>
      </c>
      <c r="C9673" s="988" t="s">
        <v>5194</v>
      </c>
      <c r="D9673" s="988">
        <v>1.0</v>
      </c>
      <c r="E9673" s="988">
        <v>2.0</v>
      </c>
    </row>
    <row r="9674">
      <c r="A9674" s="988" t="s">
        <v>6098</v>
      </c>
      <c r="B9674" s="988">
        <v>2.0250106E7</v>
      </c>
      <c r="C9674" s="1063" t="s">
        <v>5146</v>
      </c>
      <c r="D9674" s="988">
        <v>1.0</v>
      </c>
      <c r="E9674" s="988">
        <v>1.0</v>
      </c>
    </row>
    <row r="9675">
      <c r="A9675" s="988" t="s">
        <v>6098</v>
      </c>
      <c r="B9675" s="988">
        <v>2.0250106E7</v>
      </c>
      <c r="C9675" s="1063" t="s">
        <v>5158</v>
      </c>
      <c r="D9675" s="988">
        <v>1.0</v>
      </c>
      <c r="E9675" s="988">
        <v>1.0</v>
      </c>
    </row>
    <row r="9676">
      <c r="A9676" s="988" t="s">
        <v>6098</v>
      </c>
      <c r="B9676" s="988">
        <v>2.0250106E7</v>
      </c>
      <c r="C9676" s="988" t="s">
        <v>5905</v>
      </c>
      <c r="D9676" s="988">
        <v>1.0</v>
      </c>
      <c r="E9676" s="988">
        <v>0.0</v>
      </c>
    </row>
    <row r="9677">
      <c r="A9677" s="988" t="s">
        <v>6098</v>
      </c>
      <c r="B9677" s="988">
        <v>2.0250107E7</v>
      </c>
      <c r="C9677" s="1063" t="s">
        <v>5146</v>
      </c>
      <c r="D9677" s="988">
        <v>1.0</v>
      </c>
      <c r="E9677" s="988">
        <v>1.0</v>
      </c>
    </row>
    <row r="9678">
      <c r="A9678" s="988" t="s">
        <v>6098</v>
      </c>
      <c r="B9678" s="988">
        <v>2.0250108E7</v>
      </c>
      <c r="C9678" s="988" t="s">
        <v>5194</v>
      </c>
      <c r="D9678" s="988">
        <v>1.0</v>
      </c>
      <c r="E9678" s="988">
        <v>0.0</v>
      </c>
    </row>
    <row r="9679">
      <c r="A9679" s="988" t="s">
        <v>6098</v>
      </c>
      <c r="B9679" s="988">
        <v>2.0250108E7</v>
      </c>
      <c r="C9679" s="1063" t="s">
        <v>5216</v>
      </c>
      <c r="D9679" s="988">
        <v>1.0</v>
      </c>
      <c r="E9679" s="988">
        <v>0.0</v>
      </c>
    </row>
    <row r="9680">
      <c r="A9680" s="988" t="s">
        <v>6098</v>
      </c>
      <c r="B9680" s="988">
        <v>2.0250108E7</v>
      </c>
      <c r="C9680" s="1063" t="s">
        <v>5184</v>
      </c>
      <c r="D9680" s="988">
        <v>1.0</v>
      </c>
      <c r="E9680" s="988">
        <v>1.0</v>
      </c>
    </row>
    <row r="9681">
      <c r="A9681" s="988" t="s">
        <v>6098</v>
      </c>
      <c r="B9681" s="988">
        <v>2.0250109E7</v>
      </c>
      <c r="C9681" s="1063" t="s">
        <v>5187</v>
      </c>
      <c r="D9681" s="988">
        <v>1.0</v>
      </c>
      <c r="E9681" s="988">
        <v>2.0</v>
      </c>
    </row>
    <row r="9682">
      <c r="A9682" s="988" t="s">
        <v>6098</v>
      </c>
      <c r="B9682" s="988">
        <v>2.025011E7</v>
      </c>
      <c r="C9682" s="988" t="s">
        <v>5194</v>
      </c>
      <c r="D9682" s="988">
        <v>1.0</v>
      </c>
      <c r="E9682" s="988">
        <v>1.0</v>
      </c>
    </row>
    <row r="9683">
      <c r="A9683" s="988" t="s">
        <v>6098</v>
      </c>
      <c r="B9683" s="988">
        <v>2.025011E7</v>
      </c>
      <c r="C9683" s="988" t="s">
        <v>164</v>
      </c>
      <c r="D9683" s="988">
        <v>1.0</v>
      </c>
      <c r="E9683" s="988">
        <v>3.0</v>
      </c>
    </row>
    <row r="9684">
      <c r="A9684" s="988" t="s">
        <v>6098</v>
      </c>
      <c r="B9684" s="988">
        <v>2.025011E7</v>
      </c>
      <c r="C9684" s="1063" t="s">
        <v>5187</v>
      </c>
      <c r="D9684" s="988">
        <v>1.0</v>
      </c>
      <c r="E9684" s="988">
        <v>1.0</v>
      </c>
    </row>
    <row r="9685">
      <c r="A9685" s="988" t="s">
        <v>6098</v>
      </c>
      <c r="B9685" s="988">
        <v>2.025011E7</v>
      </c>
      <c r="C9685" s="1063" t="s">
        <v>5166</v>
      </c>
      <c r="D9685" s="988">
        <v>1.0</v>
      </c>
      <c r="E9685" s="988">
        <v>0.0</v>
      </c>
    </row>
    <row r="9686">
      <c r="A9686" s="988" t="s">
        <v>6098</v>
      </c>
      <c r="B9686" s="988">
        <v>2.0250112E7</v>
      </c>
      <c r="C9686" s="1063" t="s">
        <v>5137</v>
      </c>
      <c r="D9686" s="988">
        <v>1.0</v>
      </c>
      <c r="E9686" s="988">
        <v>1.0</v>
      </c>
    </row>
    <row r="9687">
      <c r="A9687" s="988" t="s">
        <v>6098</v>
      </c>
      <c r="B9687" s="988">
        <v>2.0250112E7</v>
      </c>
      <c r="C9687" s="1063" t="s">
        <v>6099</v>
      </c>
      <c r="D9687" s="988">
        <v>1.0</v>
      </c>
      <c r="E9687" s="988">
        <v>0.0</v>
      </c>
    </row>
    <row r="9688">
      <c r="A9688" s="988" t="s">
        <v>6098</v>
      </c>
      <c r="B9688" s="988">
        <v>2.0250113E7</v>
      </c>
      <c r="C9688" s="988" t="s">
        <v>5194</v>
      </c>
      <c r="D9688" s="988">
        <v>1.0</v>
      </c>
      <c r="E9688" s="988">
        <v>0.0</v>
      </c>
    </row>
    <row r="9689">
      <c r="A9689" s="988" t="s">
        <v>6098</v>
      </c>
      <c r="B9689" s="988">
        <v>2.0250113E7</v>
      </c>
      <c r="C9689" s="1063" t="s">
        <v>5137</v>
      </c>
      <c r="D9689" s="988">
        <v>1.0</v>
      </c>
      <c r="E9689" s="988">
        <v>0.0</v>
      </c>
    </row>
    <row r="9690">
      <c r="A9690" s="988" t="s">
        <v>6098</v>
      </c>
      <c r="B9690" s="988">
        <v>2.0250113E7</v>
      </c>
      <c r="C9690" s="1063" t="s">
        <v>5146</v>
      </c>
      <c r="D9690" s="988">
        <v>1.0</v>
      </c>
      <c r="E9690" s="988">
        <v>1.0</v>
      </c>
    </row>
    <row r="9691">
      <c r="A9691" s="988" t="s">
        <v>6098</v>
      </c>
      <c r="B9691" s="988">
        <v>2.0250114E7</v>
      </c>
      <c r="C9691" s="988" t="s">
        <v>164</v>
      </c>
      <c r="D9691" s="988">
        <v>1.0</v>
      </c>
      <c r="E9691" s="988">
        <v>4.0</v>
      </c>
    </row>
    <row r="9692">
      <c r="A9692" s="988" t="s">
        <v>6098</v>
      </c>
      <c r="B9692" s="988">
        <v>2.0250114E7</v>
      </c>
      <c r="C9692" s="1063" t="s">
        <v>5146</v>
      </c>
      <c r="D9692" s="988">
        <v>1.0</v>
      </c>
      <c r="E9692" s="988">
        <v>1.0</v>
      </c>
    </row>
    <row r="9693">
      <c r="A9693" s="988" t="s">
        <v>6098</v>
      </c>
      <c r="B9693" s="988">
        <v>2.0250115E7</v>
      </c>
      <c r="C9693" s="988" t="s">
        <v>5194</v>
      </c>
      <c r="D9693" s="988">
        <v>1.0</v>
      </c>
      <c r="E9693" s="988">
        <v>2.0</v>
      </c>
    </row>
    <row r="9694">
      <c r="A9694" s="988" t="s">
        <v>6098</v>
      </c>
      <c r="B9694" s="988">
        <v>2.0250115E7</v>
      </c>
      <c r="C9694" s="1063" t="s">
        <v>5187</v>
      </c>
      <c r="D9694" s="988">
        <v>1.0</v>
      </c>
      <c r="E9694" s="988">
        <v>1.0</v>
      </c>
    </row>
    <row r="9695">
      <c r="A9695" s="988" t="s">
        <v>6098</v>
      </c>
      <c r="B9695" s="988">
        <v>2.0250115E7</v>
      </c>
      <c r="C9695" s="1063" t="s">
        <v>5146</v>
      </c>
      <c r="D9695" s="988">
        <v>1.0</v>
      </c>
      <c r="E9695" s="988">
        <v>1.0</v>
      </c>
    </row>
    <row r="9696">
      <c r="A9696" s="988" t="s">
        <v>6098</v>
      </c>
      <c r="B9696" s="988">
        <v>2.0250115E7</v>
      </c>
      <c r="C9696" s="1063" t="s">
        <v>5216</v>
      </c>
      <c r="D9696" s="988">
        <v>1.0</v>
      </c>
      <c r="E9696" s="988">
        <v>0.0</v>
      </c>
    </row>
    <row r="9697">
      <c r="A9697" s="988" t="s">
        <v>6098</v>
      </c>
      <c r="B9697" s="988">
        <v>2.0250116E7</v>
      </c>
      <c r="C9697" s="988" t="s">
        <v>5194</v>
      </c>
      <c r="D9697" s="988">
        <v>1.0</v>
      </c>
      <c r="E9697" s="988">
        <v>1.0</v>
      </c>
    </row>
    <row r="9698">
      <c r="A9698" s="988" t="s">
        <v>6098</v>
      </c>
      <c r="B9698" s="988">
        <v>2.0250116E7</v>
      </c>
      <c r="C9698" s="1063" t="s">
        <v>5187</v>
      </c>
      <c r="D9698" s="988">
        <v>1.0</v>
      </c>
      <c r="E9698" s="988">
        <v>1.0</v>
      </c>
    </row>
    <row r="9699">
      <c r="A9699" s="988" t="s">
        <v>6098</v>
      </c>
      <c r="B9699" s="988">
        <v>2.0250116E7</v>
      </c>
      <c r="C9699" s="1063" t="s">
        <v>5146</v>
      </c>
      <c r="D9699" s="988">
        <v>1.0</v>
      </c>
      <c r="E9699" s="988">
        <v>1.0</v>
      </c>
    </row>
    <row r="9700">
      <c r="A9700" s="988" t="s">
        <v>6098</v>
      </c>
      <c r="B9700" s="988">
        <v>2.0250117E7</v>
      </c>
      <c r="C9700" s="1063" t="s">
        <v>5187</v>
      </c>
      <c r="D9700" s="988">
        <v>1.0</v>
      </c>
      <c r="E9700" s="988">
        <v>1.0</v>
      </c>
    </row>
    <row r="9701">
      <c r="A9701" s="988" t="s">
        <v>6098</v>
      </c>
      <c r="B9701" s="988">
        <v>2.0250117E7</v>
      </c>
      <c r="C9701" s="1063" t="s">
        <v>5166</v>
      </c>
      <c r="D9701" s="988">
        <v>1.0</v>
      </c>
      <c r="E9701" s="988">
        <v>1.0</v>
      </c>
    </row>
    <row r="9702">
      <c r="A9702" s="988" t="s">
        <v>6098</v>
      </c>
      <c r="B9702" s="988">
        <v>2.0250118E7</v>
      </c>
      <c r="C9702" s="988" t="s">
        <v>164</v>
      </c>
      <c r="D9702" s="988">
        <v>1.0</v>
      </c>
      <c r="E9702" s="988">
        <v>1.0</v>
      </c>
    </row>
    <row r="9703">
      <c r="A9703" s="988" t="s">
        <v>6098</v>
      </c>
      <c r="B9703" s="988">
        <v>2.0250119E7</v>
      </c>
      <c r="C9703" s="1063" t="s">
        <v>5293</v>
      </c>
      <c r="D9703" s="988">
        <v>1.0</v>
      </c>
      <c r="E9703" s="988">
        <v>1.0</v>
      </c>
    </row>
    <row r="9704">
      <c r="A9704" s="988" t="s">
        <v>6098</v>
      </c>
      <c r="B9704" s="988">
        <v>2.025012E7</v>
      </c>
      <c r="C9704" s="988" t="s">
        <v>5218</v>
      </c>
      <c r="D9704" s="988">
        <v>1.0</v>
      </c>
      <c r="E9704" s="988">
        <v>1.0</v>
      </c>
    </row>
    <row r="9705">
      <c r="A9705" s="988" t="s">
        <v>6098</v>
      </c>
      <c r="B9705" s="988">
        <v>2.0250121E7</v>
      </c>
      <c r="C9705" s="1063" t="s">
        <v>5248</v>
      </c>
      <c r="D9705" s="988">
        <v>1.0</v>
      </c>
      <c r="E9705" s="988">
        <v>1.0</v>
      </c>
    </row>
    <row r="9706">
      <c r="A9706" s="988" t="s">
        <v>6098</v>
      </c>
      <c r="B9706" s="988">
        <v>2.0250121E7</v>
      </c>
      <c r="C9706" s="1063" t="s">
        <v>5216</v>
      </c>
      <c r="D9706" s="988">
        <v>1.0</v>
      </c>
      <c r="E9706" s="988">
        <v>1.0</v>
      </c>
    </row>
    <row r="9707">
      <c r="A9707" s="988" t="s">
        <v>6098</v>
      </c>
      <c r="B9707" s="988">
        <v>2.0250121E7</v>
      </c>
      <c r="C9707" s="988" t="s">
        <v>5218</v>
      </c>
      <c r="D9707" s="988">
        <v>1.0</v>
      </c>
      <c r="E9707" s="988">
        <v>1.0</v>
      </c>
    </row>
    <row r="9708">
      <c r="A9708" s="988" t="s">
        <v>6098</v>
      </c>
      <c r="B9708" s="988">
        <v>2.0250122E7</v>
      </c>
      <c r="C9708" s="1063" t="s">
        <v>5166</v>
      </c>
      <c r="D9708" s="988">
        <v>1.0</v>
      </c>
      <c r="E9708" s="988">
        <v>1.0</v>
      </c>
    </row>
    <row r="9709">
      <c r="A9709" s="988" t="s">
        <v>6098</v>
      </c>
      <c r="B9709" s="988">
        <v>2.0250123E7</v>
      </c>
      <c r="C9709" s="1063" t="s">
        <v>5265</v>
      </c>
      <c r="D9709" s="988">
        <v>1.0</v>
      </c>
      <c r="E9709" s="988">
        <v>1.0</v>
      </c>
    </row>
    <row r="9710">
      <c r="A9710" s="988" t="s">
        <v>6098</v>
      </c>
      <c r="B9710" s="988">
        <v>2.0250123E7</v>
      </c>
      <c r="C9710" s="988" t="s">
        <v>5147</v>
      </c>
      <c r="D9710" s="988">
        <v>1.0</v>
      </c>
      <c r="E9710" s="988">
        <v>1.0</v>
      </c>
    </row>
    <row r="9711">
      <c r="A9711" s="988" t="s">
        <v>6098</v>
      </c>
      <c r="B9711" s="988">
        <v>2.0250123E7</v>
      </c>
      <c r="C9711" s="1063" t="s">
        <v>5216</v>
      </c>
      <c r="D9711" s="988">
        <v>1.0</v>
      </c>
      <c r="E9711" s="988">
        <v>1.0</v>
      </c>
    </row>
    <row r="9712">
      <c r="A9712" s="988" t="s">
        <v>6098</v>
      </c>
      <c r="B9712" s="988">
        <v>2.0250123E7</v>
      </c>
      <c r="C9712" s="988" t="s">
        <v>5218</v>
      </c>
      <c r="D9712" s="988">
        <v>1.0</v>
      </c>
      <c r="E9712" s="988">
        <v>1.0</v>
      </c>
    </row>
    <row r="9713">
      <c r="A9713" s="988" t="s">
        <v>6098</v>
      </c>
      <c r="B9713" s="988">
        <v>2.0250124E7</v>
      </c>
      <c r="C9713" s="1063" t="s">
        <v>5260</v>
      </c>
      <c r="D9713" s="988">
        <v>1.0</v>
      </c>
      <c r="E9713" s="988">
        <v>0.0</v>
      </c>
    </row>
    <row r="9714">
      <c r="A9714" s="988" t="s">
        <v>6098</v>
      </c>
      <c r="B9714" s="988">
        <v>2.0250124E7</v>
      </c>
      <c r="C9714" s="988" t="s">
        <v>5218</v>
      </c>
      <c r="D9714" s="988">
        <v>1.0</v>
      </c>
      <c r="E9714" s="988">
        <v>0.0</v>
      </c>
    </row>
    <row r="9715">
      <c r="A9715" s="988" t="s">
        <v>6098</v>
      </c>
      <c r="B9715" s="988">
        <v>2.0250125E7</v>
      </c>
      <c r="C9715" s="988" t="s">
        <v>164</v>
      </c>
      <c r="D9715" s="988">
        <v>1.0</v>
      </c>
      <c r="E9715" s="988">
        <v>2.0</v>
      </c>
    </row>
    <row r="9716">
      <c r="A9716" s="988" t="s">
        <v>6098</v>
      </c>
      <c r="B9716" s="988">
        <v>2.0250125E7</v>
      </c>
      <c r="C9716" s="988" t="s">
        <v>5180</v>
      </c>
      <c r="D9716" s="988">
        <v>1.0</v>
      </c>
      <c r="E9716" s="988">
        <v>1.0</v>
      </c>
    </row>
    <row r="9717">
      <c r="A9717" s="988" t="s">
        <v>6098</v>
      </c>
      <c r="B9717" s="988">
        <v>2.0250125E7</v>
      </c>
      <c r="C9717" s="1063" t="s">
        <v>5178</v>
      </c>
      <c r="D9717" s="988">
        <v>1.0</v>
      </c>
      <c r="E9717" s="988">
        <v>0.0</v>
      </c>
    </row>
    <row r="9718">
      <c r="A9718" s="988" t="s">
        <v>6098</v>
      </c>
      <c r="B9718" s="988">
        <v>2.0250126E7</v>
      </c>
      <c r="C9718" s="988" t="s">
        <v>5194</v>
      </c>
      <c r="D9718" s="988">
        <v>1.0</v>
      </c>
      <c r="E9718" s="988">
        <v>0.0</v>
      </c>
    </row>
    <row r="9719">
      <c r="A9719" s="988" t="s">
        <v>6098</v>
      </c>
      <c r="B9719" s="988">
        <v>2.0250127E7</v>
      </c>
      <c r="C9719" s="1063" t="s">
        <v>5187</v>
      </c>
      <c r="D9719" s="988">
        <v>1.0</v>
      </c>
      <c r="E9719" s="988">
        <v>1.0</v>
      </c>
    </row>
    <row r="9720">
      <c r="A9720" s="988" t="s">
        <v>6098</v>
      </c>
      <c r="B9720" s="988">
        <v>2.0250127E7</v>
      </c>
      <c r="C9720" s="1063" t="s">
        <v>5146</v>
      </c>
      <c r="D9720" s="988">
        <v>1.0</v>
      </c>
      <c r="E9720" s="988">
        <v>1.0</v>
      </c>
    </row>
    <row r="9721">
      <c r="A9721" s="988" t="s">
        <v>6098</v>
      </c>
      <c r="B9721" s="988">
        <v>2.0250127E7</v>
      </c>
      <c r="C9721" s="1063" t="s">
        <v>5166</v>
      </c>
      <c r="D9721" s="988">
        <v>1.0</v>
      </c>
      <c r="E9721" s="988">
        <v>1.0</v>
      </c>
    </row>
    <row r="9722">
      <c r="A9722" s="988" t="s">
        <v>6098</v>
      </c>
      <c r="B9722" s="988">
        <v>2.0250127E7</v>
      </c>
      <c r="C9722" s="988" t="s">
        <v>5218</v>
      </c>
      <c r="D9722" s="988">
        <v>1.0</v>
      </c>
      <c r="E9722" s="988">
        <v>2.0</v>
      </c>
    </row>
    <row r="9723">
      <c r="A9723" s="988" t="s">
        <v>6098</v>
      </c>
      <c r="B9723" s="988">
        <v>2.0250128E7</v>
      </c>
      <c r="C9723" s="1063" t="s">
        <v>5187</v>
      </c>
      <c r="D9723" s="988">
        <v>1.0</v>
      </c>
      <c r="E9723" s="988">
        <v>1.0</v>
      </c>
    </row>
    <row r="9724">
      <c r="A9724" s="988" t="s">
        <v>6098</v>
      </c>
      <c r="B9724" s="988">
        <v>2.0250128E7</v>
      </c>
      <c r="C9724" s="1063" t="s">
        <v>5146</v>
      </c>
      <c r="D9724" s="988">
        <v>1.0</v>
      </c>
      <c r="E9724" s="988">
        <v>1.0</v>
      </c>
    </row>
    <row r="9725">
      <c r="A9725" s="988" t="s">
        <v>6098</v>
      </c>
      <c r="B9725" s="988">
        <v>2.0250128E7</v>
      </c>
      <c r="C9725" s="1063" t="s">
        <v>5166</v>
      </c>
      <c r="D9725" s="988">
        <v>1.0</v>
      </c>
      <c r="E9725" s="988">
        <v>1.0</v>
      </c>
    </row>
    <row r="9726">
      <c r="A9726" s="988" t="s">
        <v>6098</v>
      </c>
      <c r="B9726" s="988">
        <v>2.0250129E7</v>
      </c>
      <c r="C9726" s="988" t="s">
        <v>5263</v>
      </c>
      <c r="D9726" s="988">
        <v>1.0</v>
      </c>
      <c r="E9726" s="988">
        <v>1.0</v>
      </c>
    </row>
    <row r="9727">
      <c r="A9727" s="988" t="s">
        <v>6098</v>
      </c>
      <c r="B9727" s="988">
        <v>2.0250129E7</v>
      </c>
      <c r="C9727" s="1063" t="s">
        <v>5166</v>
      </c>
      <c r="D9727" s="988">
        <v>1.0</v>
      </c>
      <c r="E9727" s="988">
        <v>1.0</v>
      </c>
    </row>
    <row r="9728">
      <c r="A9728" s="988" t="s">
        <v>6098</v>
      </c>
      <c r="B9728" s="988">
        <v>2.0250129E7</v>
      </c>
      <c r="C9728" s="988" t="s">
        <v>5218</v>
      </c>
      <c r="D9728" s="988">
        <v>1.0</v>
      </c>
      <c r="E9728" s="988">
        <v>1.0</v>
      </c>
    </row>
    <row r="9729">
      <c r="A9729" s="988" t="s">
        <v>6098</v>
      </c>
      <c r="B9729" s="988">
        <v>2.025013E7</v>
      </c>
      <c r="C9729" s="988" t="s">
        <v>5194</v>
      </c>
      <c r="D9729" s="988">
        <v>1.0</v>
      </c>
      <c r="E9729" s="988">
        <v>2.0</v>
      </c>
    </row>
    <row r="9730">
      <c r="A9730" s="988" t="s">
        <v>6098</v>
      </c>
      <c r="B9730" s="988">
        <v>2.025013E7</v>
      </c>
      <c r="C9730" s="1063" t="s">
        <v>5187</v>
      </c>
      <c r="D9730" s="988">
        <v>1.0</v>
      </c>
      <c r="E9730" s="988">
        <v>1.0</v>
      </c>
    </row>
    <row r="9731">
      <c r="A9731" s="988" t="s">
        <v>6098</v>
      </c>
      <c r="B9731" s="988">
        <v>2.025013E7</v>
      </c>
      <c r="C9731" s="1063" t="s">
        <v>5146</v>
      </c>
      <c r="D9731" s="988">
        <v>1.0</v>
      </c>
      <c r="E9731" s="988">
        <v>1.0</v>
      </c>
    </row>
    <row r="9732">
      <c r="A9732" s="988" t="s">
        <v>6098</v>
      </c>
      <c r="B9732" s="988">
        <v>2.0250131E7</v>
      </c>
      <c r="C9732" s="988" t="s">
        <v>5194</v>
      </c>
      <c r="D9732" s="988">
        <v>1.0</v>
      </c>
      <c r="E9732" s="988">
        <v>1.0</v>
      </c>
    </row>
    <row r="9733">
      <c r="A9733" s="988" t="s">
        <v>6098</v>
      </c>
      <c r="B9733" s="988">
        <v>2.0250131E7</v>
      </c>
      <c r="C9733" s="1063" t="s">
        <v>5216</v>
      </c>
      <c r="D9733" s="988">
        <v>1.0</v>
      </c>
      <c r="E9733" s="988">
        <v>1.0</v>
      </c>
    </row>
    <row r="9734">
      <c r="A9734" s="988" t="s">
        <v>6098</v>
      </c>
      <c r="B9734" s="988">
        <v>2.0250202E7</v>
      </c>
      <c r="C9734" s="1063" t="s">
        <v>5216</v>
      </c>
      <c r="D9734" s="988">
        <v>1.0</v>
      </c>
      <c r="E9734" s="988">
        <v>1.0</v>
      </c>
    </row>
    <row r="9735">
      <c r="A9735" s="988" t="s">
        <v>6098</v>
      </c>
      <c r="B9735" s="988">
        <v>2.0250203E7</v>
      </c>
      <c r="C9735" s="988" t="s">
        <v>5286</v>
      </c>
      <c r="D9735" s="988">
        <v>1.0</v>
      </c>
      <c r="E9735" s="988">
        <v>1.0</v>
      </c>
    </row>
    <row r="9736">
      <c r="A9736" s="988" t="s">
        <v>6098</v>
      </c>
      <c r="B9736" s="988">
        <v>2.0250203E7</v>
      </c>
      <c r="C9736" s="1063" t="s">
        <v>5216</v>
      </c>
      <c r="D9736" s="988">
        <v>1.0</v>
      </c>
      <c r="E9736" s="988">
        <v>1.0</v>
      </c>
    </row>
    <row r="9737">
      <c r="A9737" s="988" t="s">
        <v>6098</v>
      </c>
      <c r="B9737" s="988">
        <v>2.0250205E7</v>
      </c>
      <c r="C9737" s="988" t="s">
        <v>164</v>
      </c>
      <c r="D9737" s="988">
        <v>1.0</v>
      </c>
      <c r="E9737" s="988">
        <v>1.0</v>
      </c>
    </row>
    <row r="9738">
      <c r="A9738" s="988" t="s">
        <v>6098</v>
      </c>
      <c r="B9738" s="988">
        <v>2.0250206E7</v>
      </c>
      <c r="C9738" s="1063" t="s">
        <v>5146</v>
      </c>
      <c r="D9738" s="988">
        <v>1.0</v>
      </c>
      <c r="E9738" s="988">
        <v>1.0</v>
      </c>
    </row>
    <row r="9739">
      <c r="A9739" s="988" t="s">
        <v>6098</v>
      </c>
      <c r="B9739" s="988">
        <v>2.0250209E7</v>
      </c>
      <c r="C9739" s="988" t="s">
        <v>5286</v>
      </c>
      <c r="D9739" s="988">
        <v>1.0</v>
      </c>
      <c r="E9739" s="988">
        <v>2.0</v>
      </c>
    </row>
    <row r="9740">
      <c r="A9740" s="988" t="s">
        <v>6098</v>
      </c>
      <c r="B9740" s="988">
        <v>2.025021E7</v>
      </c>
      <c r="C9740" s="988" t="s">
        <v>5286</v>
      </c>
      <c r="D9740" s="988">
        <v>1.0</v>
      </c>
      <c r="E9740" s="988">
        <v>1.0</v>
      </c>
    </row>
    <row r="9741">
      <c r="A9741" s="988" t="s">
        <v>6098</v>
      </c>
      <c r="B9741" s="988">
        <v>2.025021E7</v>
      </c>
      <c r="C9741" s="1063" t="s">
        <v>5146</v>
      </c>
      <c r="D9741" s="988">
        <v>1.0</v>
      </c>
      <c r="E9741" s="988">
        <v>1.0</v>
      </c>
    </row>
    <row r="9742">
      <c r="A9742" s="988" t="s">
        <v>6098</v>
      </c>
      <c r="B9742" s="988">
        <v>2.0250211E7</v>
      </c>
      <c r="C9742" s="988" t="s">
        <v>5286</v>
      </c>
      <c r="D9742" s="988">
        <v>1.0</v>
      </c>
      <c r="E9742" s="988">
        <v>0.0</v>
      </c>
    </row>
    <row r="9743">
      <c r="A9743" s="988" t="s">
        <v>6098</v>
      </c>
      <c r="B9743" s="988">
        <v>2.025022E7</v>
      </c>
      <c r="C9743" s="988" t="s">
        <v>5194</v>
      </c>
      <c r="D9743" s="988">
        <v>1.0</v>
      </c>
      <c r="E9743" s="988">
        <v>0.0</v>
      </c>
    </row>
    <row r="9744">
      <c r="A9744" s="988" t="s">
        <v>6098</v>
      </c>
      <c r="B9744" s="988">
        <v>2.0250221E7</v>
      </c>
      <c r="C9744" s="988" t="s">
        <v>5286</v>
      </c>
      <c r="D9744" s="988">
        <v>1.0</v>
      </c>
      <c r="E9744" s="988">
        <v>2.0</v>
      </c>
    </row>
    <row r="9745">
      <c r="A9745" s="988" t="s">
        <v>6098</v>
      </c>
      <c r="B9745" s="988">
        <v>2.0250226E7</v>
      </c>
      <c r="C9745" s="1063" t="s">
        <v>5146</v>
      </c>
      <c r="D9745" s="988">
        <v>1.0</v>
      </c>
      <c r="E9745" s="988">
        <v>1.0</v>
      </c>
    </row>
    <row r="9746">
      <c r="A9746" s="988" t="s">
        <v>6098</v>
      </c>
      <c r="B9746" s="988">
        <v>2.0250228E7</v>
      </c>
      <c r="C9746" s="988" t="s">
        <v>5286</v>
      </c>
      <c r="D9746" s="988">
        <v>1.0</v>
      </c>
      <c r="E9746" s="988">
        <v>1.0</v>
      </c>
    </row>
    <row r="9747">
      <c r="A9747" s="988" t="s">
        <v>6098</v>
      </c>
      <c r="B9747" s="988">
        <v>2.0250301E7</v>
      </c>
      <c r="C9747" s="988" t="s">
        <v>5286</v>
      </c>
      <c r="D9747" s="988">
        <v>1.0</v>
      </c>
      <c r="E9747" s="988">
        <v>1.0</v>
      </c>
    </row>
    <row r="9748">
      <c r="A9748" s="988" t="s">
        <v>6098</v>
      </c>
      <c r="B9748" s="988">
        <v>2.0250313E7</v>
      </c>
      <c r="C9748" s="988" t="s">
        <v>5286</v>
      </c>
      <c r="D9748" s="988">
        <v>1.0</v>
      </c>
      <c r="E9748" s="988">
        <v>0.0</v>
      </c>
    </row>
    <row r="9749">
      <c r="A9749" s="988" t="s">
        <v>6098</v>
      </c>
      <c r="B9749" s="988">
        <v>2.0250314E7</v>
      </c>
      <c r="C9749" s="988" t="s">
        <v>5286</v>
      </c>
      <c r="D9749" s="988">
        <v>1.0</v>
      </c>
      <c r="E9749" s="988">
        <v>0.0</v>
      </c>
    </row>
    <row r="9750">
      <c r="A9750" s="988" t="s">
        <v>6100</v>
      </c>
      <c r="B9750" s="988">
        <v>2.0250102E7</v>
      </c>
      <c r="C9750" s="988" t="s">
        <v>5286</v>
      </c>
      <c r="D9750" s="988">
        <v>1.0</v>
      </c>
      <c r="E9750" s="988">
        <v>1.0</v>
      </c>
    </row>
    <row r="9751">
      <c r="A9751" s="988" t="s">
        <v>6100</v>
      </c>
      <c r="B9751" s="988">
        <v>2.0250106E7</v>
      </c>
      <c r="C9751" s="988" t="s">
        <v>164</v>
      </c>
      <c r="D9751" s="988">
        <v>1.0</v>
      </c>
      <c r="E9751" s="988">
        <v>1.0</v>
      </c>
    </row>
    <row r="9752">
      <c r="A9752" s="988" t="s">
        <v>6100</v>
      </c>
      <c r="B9752" s="988">
        <v>2.0250108E7</v>
      </c>
      <c r="C9752" s="988" t="s">
        <v>5286</v>
      </c>
      <c r="D9752" s="988">
        <v>1.0</v>
      </c>
      <c r="E9752" s="988">
        <v>1.0</v>
      </c>
    </row>
    <row r="9753">
      <c r="A9753" s="988" t="s">
        <v>6100</v>
      </c>
      <c r="B9753" s="988">
        <v>2.0250109E7</v>
      </c>
      <c r="C9753" s="988" t="s">
        <v>164</v>
      </c>
      <c r="D9753" s="988">
        <v>1.0</v>
      </c>
      <c r="E9753" s="988">
        <v>1.0</v>
      </c>
    </row>
    <row r="9754">
      <c r="A9754" s="988" t="s">
        <v>6100</v>
      </c>
      <c r="B9754" s="988">
        <v>2.025011E7</v>
      </c>
      <c r="C9754" s="988" t="s">
        <v>5286</v>
      </c>
      <c r="D9754" s="988">
        <v>1.0</v>
      </c>
      <c r="E9754" s="988">
        <v>1.0</v>
      </c>
    </row>
    <row r="9755">
      <c r="A9755" s="988" t="s">
        <v>6100</v>
      </c>
      <c r="B9755" s="988">
        <v>2.0250111E7</v>
      </c>
      <c r="C9755" s="988" t="s">
        <v>5286</v>
      </c>
      <c r="D9755" s="988">
        <v>1.0</v>
      </c>
      <c r="E9755" s="988">
        <v>1.0</v>
      </c>
    </row>
    <row r="9756">
      <c r="A9756" s="988" t="s">
        <v>6100</v>
      </c>
      <c r="B9756" s="988">
        <v>2.0250112E7</v>
      </c>
      <c r="C9756" s="988" t="s">
        <v>5286</v>
      </c>
      <c r="D9756" s="988">
        <v>1.0</v>
      </c>
      <c r="E9756" s="988">
        <v>0.0</v>
      </c>
    </row>
    <row r="9757">
      <c r="A9757" s="988" t="s">
        <v>6100</v>
      </c>
      <c r="B9757" s="988">
        <v>2.0250112E7</v>
      </c>
      <c r="C9757" s="988" t="s">
        <v>164</v>
      </c>
      <c r="D9757" s="988">
        <v>1.0</v>
      </c>
      <c r="E9757" s="988">
        <v>0.0</v>
      </c>
    </row>
    <row r="9758">
      <c r="A9758" s="988" t="s">
        <v>6100</v>
      </c>
      <c r="B9758" s="988">
        <v>2.0250115E7</v>
      </c>
      <c r="C9758" s="988" t="s">
        <v>164</v>
      </c>
      <c r="D9758" s="988">
        <v>1.0</v>
      </c>
      <c r="E9758" s="988">
        <v>1.0</v>
      </c>
    </row>
    <row r="9759">
      <c r="A9759" s="988" t="s">
        <v>6100</v>
      </c>
      <c r="B9759" s="988">
        <v>2.0250121E7</v>
      </c>
      <c r="C9759" s="1063" t="s">
        <v>5216</v>
      </c>
      <c r="D9759" s="988">
        <v>1.0</v>
      </c>
      <c r="E9759" s="988">
        <v>1.0</v>
      </c>
    </row>
    <row r="9760">
      <c r="A9760" s="988" t="s">
        <v>6100</v>
      </c>
      <c r="B9760" s="988">
        <v>2.0250128E7</v>
      </c>
      <c r="C9760" s="988" t="s">
        <v>164</v>
      </c>
      <c r="D9760" s="988">
        <v>1.0</v>
      </c>
      <c r="E9760" s="988">
        <v>1.0</v>
      </c>
    </row>
    <row r="9761">
      <c r="A9761" s="988" t="s">
        <v>6100</v>
      </c>
      <c r="B9761" s="988">
        <v>2.025013E7</v>
      </c>
      <c r="C9761" s="988" t="s">
        <v>5286</v>
      </c>
      <c r="D9761" s="988">
        <v>1.0</v>
      </c>
      <c r="E9761" s="988">
        <v>2.0</v>
      </c>
    </row>
    <row r="9762">
      <c r="A9762" s="988" t="s">
        <v>6100</v>
      </c>
      <c r="B9762" s="988">
        <v>2.025013E7</v>
      </c>
      <c r="C9762" s="988" t="s">
        <v>5194</v>
      </c>
      <c r="D9762" s="988">
        <v>1.0</v>
      </c>
      <c r="E9762" s="988">
        <v>1.0</v>
      </c>
    </row>
    <row r="9763">
      <c r="A9763" s="988" t="s">
        <v>6100</v>
      </c>
      <c r="B9763" s="988">
        <v>2.0250131E7</v>
      </c>
      <c r="C9763" s="988" t="s">
        <v>5286</v>
      </c>
      <c r="D9763" s="988">
        <v>1.0</v>
      </c>
      <c r="E9763" s="988">
        <v>1.0</v>
      </c>
    </row>
    <row r="9764">
      <c r="A9764" s="988" t="s">
        <v>6100</v>
      </c>
      <c r="B9764" s="988">
        <v>2.0250205E7</v>
      </c>
      <c r="C9764" s="988" t="s">
        <v>5286</v>
      </c>
      <c r="D9764" s="988">
        <v>1.0</v>
      </c>
      <c r="E9764" s="988">
        <v>0.0</v>
      </c>
    </row>
    <row r="9765">
      <c r="A9765" s="988" t="s">
        <v>6101</v>
      </c>
      <c r="B9765" s="988">
        <v>2.0250102E7</v>
      </c>
      <c r="C9765" s="988" t="s">
        <v>164</v>
      </c>
      <c r="D9765" s="988">
        <v>1.0</v>
      </c>
      <c r="E9765" s="988">
        <v>1.0</v>
      </c>
    </row>
    <row r="9766">
      <c r="A9766" s="988" t="s">
        <v>6101</v>
      </c>
      <c r="B9766" s="988">
        <v>2.0250103E7</v>
      </c>
      <c r="C9766" s="1063" t="s">
        <v>5187</v>
      </c>
      <c r="D9766" s="988">
        <v>1.0</v>
      </c>
      <c r="E9766" s="988">
        <v>1.0</v>
      </c>
    </row>
    <row r="9767">
      <c r="A9767" s="988" t="s">
        <v>6101</v>
      </c>
      <c r="B9767" s="988">
        <v>2.025011E7</v>
      </c>
      <c r="C9767" s="988" t="s">
        <v>5286</v>
      </c>
      <c r="D9767" s="988">
        <v>1.0</v>
      </c>
      <c r="E9767" s="988">
        <v>1.0</v>
      </c>
    </row>
    <row r="9768">
      <c r="A9768" s="988" t="s">
        <v>6101</v>
      </c>
      <c r="B9768" s="988">
        <v>2.0250113E7</v>
      </c>
      <c r="C9768" s="988" t="s">
        <v>5286</v>
      </c>
      <c r="D9768" s="988">
        <v>1.0</v>
      </c>
      <c r="E9768" s="988">
        <v>1.0</v>
      </c>
    </row>
    <row r="9769">
      <c r="A9769" s="988" t="s">
        <v>6101</v>
      </c>
      <c r="B9769" s="988">
        <v>2.0250114E7</v>
      </c>
      <c r="C9769" s="988" t="s">
        <v>5286</v>
      </c>
      <c r="D9769" s="988">
        <v>1.0</v>
      </c>
      <c r="E9769" s="988">
        <v>1.0</v>
      </c>
    </row>
    <row r="9770">
      <c r="A9770" s="988" t="s">
        <v>6101</v>
      </c>
      <c r="B9770" s="988">
        <v>2.0250115E7</v>
      </c>
      <c r="C9770" s="988" t="s">
        <v>164</v>
      </c>
      <c r="D9770" s="988">
        <v>1.0</v>
      </c>
      <c r="E9770" s="988">
        <v>2.0</v>
      </c>
    </row>
    <row r="9771">
      <c r="A9771" s="988" t="s">
        <v>6101</v>
      </c>
      <c r="B9771" s="988">
        <v>2.0250123E7</v>
      </c>
      <c r="C9771" s="988" t="s">
        <v>5286</v>
      </c>
      <c r="D9771" s="988">
        <v>1.0</v>
      </c>
      <c r="E9771" s="988">
        <v>1.0</v>
      </c>
    </row>
    <row r="9772">
      <c r="A9772" s="988" t="s">
        <v>6101</v>
      </c>
      <c r="B9772" s="988">
        <v>2.0250126E7</v>
      </c>
      <c r="C9772" s="988" t="s">
        <v>5286</v>
      </c>
      <c r="D9772" s="988">
        <v>1.0</v>
      </c>
      <c r="E9772" s="988">
        <v>0.0</v>
      </c>
    </row>
    <row r="9773">
      <c r="A9773" s="988" t="s">
        <v>6101</v>
      </c>
      <c r="B9773" s="988">
        <v>2.0250126E7</v>
      </c>
      <c r="C9773" s="988" t="s">
        <v>164</v>
      </c>
      <c r="D9773" s="988">
        <v>1.0</v>
      </c>
      <c r="E9773" s="988">
        <v>0.0</v>
      </c>
    </row>
    <row r="9774">
      <c r="A9774" s="988" t="s">
        <v>6101</v>
      </c>
      <c r="B9774" s="988">
        <v>2.0250313E7</v>
      </c>
      <c r="C9774" s="988" t="s">
        <v>5286</v>
      </c>
      <c r="D9774" s="988">
        <v>1.0</v>
      </c>
      <c r="E9774" s="988">
        <v>0.0</v>
      </c>
    </row>
    <row r="9775">
      <c r="A9775" s="988" t="s">
        <v>6101</v>
      </c>
      <c r="B9775" s="988">
        <v>2.0250331E7</v>
      </c>
      <c r="C9775" s="988" t="s">
        <v>5286</v>
      </c>
      <c r="D9775" s="988">
        <v>1.0</v>
      </c>
      <c r="E9775" s="988">
        <v>0.0</v>
      </c>
    </row>
    <row r="9776">
      <c r="A9776" s="988" t="s">
        <v>6102</v>
      </c>
      <c r="B9776" s="988">
        <v>2.0250102E7</v>
      </c>
      <c r="C9776" s="988" t="s">
        <v>5286</v>
      </c>
      <c r="D9776" s="988">
        <v>1.0</v>
      </c>
      <c r="E9776" s="988">
        <v>1.0</v>
      </c>
    </row>
    <row r="9777">
      <c r="A9777" s="988" t="s">
        <v>6102</v>
      </c>
      <c r="B9777" s="988">
        <v>2.0250106E7</v>
      </c>
      <c r="C9777" s="988" t="s">
        <v>164</v>
      </c>
      <c r="D9777" s="988">
        <v>1.0</v>
      </c>
      <c r="E9777" s="988">
        <v>1.0</v>
      </c>
    </row>
    <row r="9778">
      <c r="A9778" s="988" t="s">
        <v>6102</v>
      </c>
      <c r="B9778" s="988">
        <v>2.0250114E7</v>
      </c>
      <c r="C9778" s="988" t="s">
        <v>164</v>
      </c>
      <c r="D9778" s="988">
        <v>1.0</v>
      </c>
      <c r="E9778" s="988">
        <v>1.0</v>
      </c>
    </row>
    <row r="9779">
      <c r="A9779" s="988" t="s">
        <v>6102</v>
      </c>
      <c r="B9779" s="988">
        <v>2.0250115E7</v>
      </c>
      <c r="C9779" s="988" t="s">
        <v>5286</v>
      </c>
      <c r="D9779" s="988">
        <v>1.0</v>
      </c>
      <c r="E9779" s="988">
        <v>1.0</v>
      </c>
    </row>
    <row r="9780">
      <c r="A9780" s="988" t="s">
        <v>6102</v>
      </c>
      <c r="B9780" s="988">
        <v>2.0250117E7</v>
      </c>
      <c r="C9780" s="988" t="s">
        <v>5286</v>
      </c>
      <c r="D9780" s="988">
        <v>1.0</v>
      </c>
      <c r="E9780" s="988">
        <v>1.0</v>
      </c>
    </row>
    <row r="9781">
      <c r="A9781" s="988" t="s">
        <v>6102</v>
      </c>
      <c r="B9781" s="988">
        <v>2.0250123E7</v>
      </c>
      <c r="C9781" s="988" t="s">
        <v>5286</v>
      </c>
      <c r="D9781" s="988">
        <v>1.0</v>
      </c>
      <c r="E9781" s="988">
        <v>2.0</v>
      </c>
    </row>
    <row r="9782">
      <c r="A9782" s="988" t="s">
        <v>6102</v>
      </c>
      <c r="B9782" s="988">
        <v>2.0250124E7</v>
      </c>
      <c r="C9782" s="988" t="s">
        <v>5286</v>
      </c>
      <c r="D9782" s="988">
        <v>1.0</v>
      </c>
      <c r="E9782" s="988">
        <v>0.0</v>
      </c>
    </row>
    <row r="9783">
      <c r="A9783" s="988" t="s">
        <v>6103</v>
      </c>
      <c r="B9783" s="988">
        <v>2.0250101E7</v>
      </c>
      <c r="C9783" s="988" t="s">
        <v>5286</v>
      </c>
      <c r="D9783" s="988">
        <v>1.0</v>
      </c>
      <c r="E9783" s="988">
        <v>1.0</v>
      </c>
    </row>
    <row r="9784">
      <c r="A9784" s="988" t="s">
        <v>6103</v>
      </c>
      <c r="B9784" s="988">
        <v>2.0250101E7</v>
      </c>
      <c r="C9784" s="988" t="s">
        <v>164</v>
      </c>
      <c r="D9784" s="988">
        <v>1.0</v>
      </c>
      <c r="E9784" s="988">
        <v>0.0</v>
      </c>
    </row>
    <row r="9785">
      <c r="A9785" s="988" t="s">
        <v>6103</v>
      </c>
      <c r="B9785" s="988">
        <v>2.0250102E7</v>
      </c>
      <c r="C9785" s="988" t="s">
        <v>164</v>
      </c>
      <c r="D9785" s="988">
        <v>1.0</v>
      </c>
      <c r="E9785" s="988">
        <v>1.0</v>
      </c>
    </row>
    <row r="9786">
      <c r="A9786" s="988" t="s">
        <v>6103</v>
      </c>
      <c r="B9786" s="988">
        <v>2.0250102E7</v>
      </c>
      <c r="C9786" s="1063" t="s">
        <v>5216</v>
      </c>
      <c r="D9786" s="988">
        <v>1.0</v>
      </c>
      <c r="E9786" s="988">
        <v>1.0</v>
      </c>
    </row>
    <row r="9787">
      <c r="A9787" s="988" t="s">
        <v>6103</v>
      </c>
      <c r="B9787" s="988">
        <v>2.0250103E7</v>
      </c>
      <c r="C9787" s="988" t="s">
        <v>5286</v>
      </c>
      <c r="D9787" s="988">
        <v>1.0</v>
      </c>
      <c r="E9787" s="988">
        <v>5.0</v>
      </c>
    </row>
    <row r="9788">
      <c r="A9788" s="988" t="s">
        <v>6103</v>
      </c>
      <c r="B9788" s="988">
        <v>2.0250103E7</v>
      </c>
      <c r="C9788" s="988" t="s">
        <v>5194</v>
      </c>
      <c r="D9788" s="988">
        <v>1.0</v>
      </c>
      <c r="E9788" s="988">
        <v>1.0</v>
      </c>
    </row>
    <row r="9789">
      <c r="A9789" s="988" t="s">
        <v>6103</v>
      </c>
      <c r="B9789" s="988">
        <v>2.0250104E7</v>
      </c>
      <c r="C9789" s="988" t="s">
        <v>164</v>
      </c>
      <c r="D9789" s="988">
        <v>1.0</v>
      </c>
      <c r="E9789" s="988">
        <v>1.0</v>
      </c>
    </row>
    <row r="9790">
      <c r="A9790" s="988" t="s">
        <v>6103</v>
      </c>
      <c r="B9790" s="988">
        <v>2.0250105E7</v>
      </c>
      <c r="C9790" s="988" t="s">
        <v>164</v>
      </c>
      <c r="D9790" s="988">
        <v>1.0</v>
      </c>
      <c r="E9790" s="988">
        <v>2.0</v>
      </c>
    </row>
    <row r="9791">
      <c r="A9791" s="988" t="s">
        <v>6103</v>
      </c>
      <c r="B9791" s="988">
        <v>2.0250106E7</v>
      </c>
      <c r="C9791" s="988" t="s">
        <v>5286</v>
      </c>
      <c r="D9791" s="988">
        <v>1.0</v>
      </c>
      <c r="E9791" s="988">
        <v>5.0</v>
      </c>
    </row>
    <row r="9792">
      <c r="A9792" s="988" t="s">
        <v>6103</v>
      </c>
      <c r="B9792" s="988">
        <v>2.0250106E7</v>
      </c>
      <c r="C9792" s="988" t="s">
        <v>5194</v>
      </c>
      <c r="D9792" s="988">
        <v>1.0</v>
      </c>
      <c r="E9792" s="988">
        <v>1.0</v>
      </c>
    </row>
    <row r="9793">
      <c r="A9793" s="988" t="s">
        <v>6103</v>
      </c>
      <c r="B9793" s="988">
        <v>2.0250106E7</v>
      </c>
      <c r="C9793" s="988" t="s">
        <v>164</v>
      </c>
      <c r="D9793" s="988">
        <v>1.0</v>
      </c>
      <c r="E9793" s="988">
        <v>3.0</v>
      </c>
    </row>
    <row r="9794">
      <c r="A9794" s="988" t="s">
        <v>6103</v>
      </c>
      <c r="B9794" s="988">
        <v>2.0250106E7</v>
      </c>
      <c r="C9794" s="1063" t="s">
        <v>5158</v>
      </c>
      <c r="D9794" s="988">
        <v>1.0</v>
      </c>
      <c r="E9794" s="988">
        <v>1.0</v>
      </c>
    </row>
    <row r="9795">
      <c r="A9795" s="988" t="s">
        <v>6103</v>
      </c>
      <c r="B9795" s="988">
        <v>2.0250106E7</v>
      </c>
      <c r="C9795" s="1063" t="s">
        <v>5247</v>
      </c>
      <c r="D9795" s="988">
        <v>1.0</v>
      </c>
      <c r="E9795" s="988">
        <v>0.0</v>
      </c>
    </row>
    <row r="9796">
      <c r="A9796" s="988" t="s">
        <v>6103</v>
      </c>
      <c r="B9796" s="988">
        <v>2.0250108E7</v>
      </c>
      <c r="C9796" s="988" t="s">
        <v>5286</v>
      </c>
      <c r="D9796" s="988">
        <v>1.0</v>
      </c>
      <c r="E9796" s="988">
        <v>9.0</v>
      </c>
    </row>
    <row r="9797">
      <c r="A9797" s="988" t="s">
        <v>6103</v>
      </c>
      <c r="B9797" s="988">
        <v>2.0250108E7</v>
      </c>
      <c r="C9797" s="988" t="s">
        <v>164</v>
      </c>
      <c r="D9797" s="988">
        <v>1.0</v>
      </c>
      <c r="E9797" s="988">
        <v>2.0</v>
      </c>
    </row>
    <row r="9798">
      <c r="A9798" s="988" t="s">
        <v>6103</v>
      </c>
      <c r="B9798" s="988">
        <v>2.0250108E7</v>
      </c>
      <c r="C9798" s="1063" t="s">
        <v>5216</v>
      </c>
      <c r="D9798" s="988">
        <v>1.0</v>
      </c>
      <c r="E9798" s="988">
        <v>0.0</v>
      </c>
    </row>
    <row r="9799">
      <c r="A9799" s="988" t="s">
        <v>6103</v>
      </c>
      <c r="B9799" s="988">
        <v>2.0250108E7</v>
      </c>
      <c r="C9799" s="1063" t="s">
        <v>5184</v>
      </c>
      <c r="D9799" s="988">
        <v>1.0</v>
      </c>
      <c r="E9799" s="988">
        <v>1.0</v>
      </c>
    </row>
    <row r="9800">
      <c r="A9800" s="988" t="s">
        <v>6103</v>
      </c>
      <c r="B9800" s="988">
        <v>2.0250109E7</v>
      </c>
      <c r="C9800" s="988" t="s">
        <v>5286</v>
      </c>
      <c r="D9800" s="988">
        <v>1.0</v>
      </c>
      <c r="E9800" s="988">
        <v>1.0</v>
      </c>
    </row>
    <row r="9801">
      <c r="A9801" s="988" t="s">
        <v>6103</v>
      </c>
      <c r="B9801" s="988">
        <v>2.0250109E7</v>
      </c>
      <c r="C9801" s="988" t="s">
        <v>164</v>
      </c>
      <c r="D9801" s="988">
        <v>1.0</v>
      </c>
      <c r="E9801" s="988">
        <v>3.0</v>
      </c>
    </row>
    <row r="9802">
      <c r="A9802" s="988" t="s">
        <v>6103</v>
      </c>
      <c r="B9802" s="988">
        <v>2.025011E7</v>
      </c>
      <c r="C9802" s="988" t="s">
        <v>5194</v>
      </c>
      <c r="D9802" s="988">
        <v>1.0</v>
      </c>
      <c r="E9802" s="988">
        <v>1.0</v>
      </c>
    </row>
    <row r="9803">
      <c r="A9803" s="988" t="s">
        <v>6103</v>
      </c>
      <c r="B9803" s="988">
        <v>2.0250111E7</v>
      </c>
      <c r="C9803" s="988" t="s">
        <v>164</v>
      </c>
      <c r="D9803" s="988">
        <v>1.0</v>
      </c>
      <c r="E9803" s="988">
        <v>1.0</v>
      </c>
    </row>
    <row r="9804">
      <c r="A9804" s="988" t="s">
        <v>6103</v>
      </c>
      <c r="B9804" s="988">
        <v>2.0250112E7</v>
      </c>
      <c r="C9804" s="988" t="s">
        <v>5286</v>
      </c>
      <c r="D9804" s="988">
        <v>1.0</v>
      </c>
      <c r="E9804" s="988">
        <v>0.0</v>
      </c>
    </row>
    <row r="9805">
      <c r="A9805" s="988" t="s">
        <v>6103</v>
      </c>
      <c r="B9805" s="988">
        <v>2.0250112E7</v>
      </c>
      <c r="C9805" s="988" t="s">
        <v>5194</v>
      </c>
      <c r="D9805" s="988">
        <v>1.0</v>
      </c>
      <c r="E9805" s="988">
        <v>1.0</v>
      </c>
    </row>
    <row r="9806">
      <c r="A9806" s="988" t="s">
        <v>6103</v>
      </c>
      <c r="B9806" s="988">
        <v>2.0250112E7</v>
      </c>
      <c r="C9806" s="1063" t="s">
        <v>5137</v>
      </c>
      <c r="D9806" s="988">
        <v>1.0</v>
      </c>
      <c r="E9806" s="988">
        <v>1.0</v>
      </c>
    </row>
    <row r="9807">
      <c r="A9807" s="988" t="s">
        <v>6103</v>
      </c>
      <c r="B9807" s="988">
        <v>2.0250112E7</v>
      </c>
      <c r="C9807" s="988" t="s">
        <v>164</v>
      </c>
      <c r="D9807" s="988">
        <v>1.0</v>
      </c>
      <c r="E9807" s="988">
        <v>0.0</v>
      </c>
    </row>
    <row r="9808">
      <c r="A9808" s="988" t="s">
        <v>6103</v>
      </c>
      <c r="B9808" s="988">
        <v>2.0250113E7</v>
      </c>
      <c r="C9808" s="988" t="s">
        <v>5286</v>
      </c>
      <c r="D9808" s="988">
        <v>1.0</v>
      </c>
      <c r="E9808" s="988">
        <v>3.0</v>
      </c>
    </row>
    <row r="9809">
      <c r="A9809" s="988" t="s">
        <v>6103</v>
      </c>
      <c r="B9809" s="988">
        <v>2.0250113E7</v>
      </c>
      <c r="C9809" s="988" t="s">
        <v>5194</v>
      </c>
      <c r="D9809" s="988">
        <v>1.0</v>
      </c>
      <c r="E9809" s="988">
        <v>0.0</v>
      </c>
    </row>
    <row r="9810">
      <c r="A9810" s="988" t="s">
        <v>6103</v>
      </c>
      <c r="B9810" s="988">
        <v>2.0250113E7</v>
      </c>
      <c r="C9810" s="988" t="s">
        <v>164</v>
      </c>
      <c r="D9810" s="988">
        <v>1.0</v>
      </c>
      <c r="E9810" s="988">
        <v>1.0</v>
      </c>
    </row>
    <row r="9811">
      <c r="A9811" s="988" t="s">
        <v>6103</v>
      </c>
      <c r="B9811" s="988">
        <v>2.0250114E7</v>
      </c>
      <c r="C9811" s="988" t="s">
        <v>5286</v>
      </c>
      <c r="D9811" s="988">
        <v>1.0</v>
      </c>
      <c r="E9811" s="988">
        <v>4.0</v>
      </c>
    </row>
    <row r="9812">
      <c r="A9812" s="988" t="s">
        <v>6103</v>
      </c>
      <c r="B9812" s="988">
        <v>2.0250114E7</v>
      </c>
      <c r="C9812" s="988" t="s">
        <v>164</v>
      </c>
      <c r="D9812" s="988">
        <v>1.0</v>
      </c>
      <c r="E9812" s="988">
        <v>1.0</v>
      </c>
    </row>
    <row r="9813">
      <c r="A9813" s="988" t="s">
        <v>6103</v>
      </c>
      <c r="B9813" s="988">
        <v>2.0250115E7</v>
      </c>
      <c r="C9813" s="1063" t="s">
        <v>5187</v>
      </c>
      <c r="D9813" s="988">
        <v>1.0</v>
      </c>
      <c r="E9813" s="988">
        <v>1.0</v>
      </c>
    </row>
    <row r="9814">
      <c r="A9814" s="988" t="s">
        <v>6103</v>
      </c>
      <c r="B9814" s="988">
        <v>2.0250117E7</v>
      </c>
      <c r="C9814" s="988" t="s">
        <v>5286</v>
      </c>
      <c r="D9814" s="988">
        <v>1.0</v>
      </c>
      <c r="E9814" s="988">
        <v>1.0</v>
      </c>
    </row>
    <row r="9815">
      <c r="A9815" s="988" t="s">
        <v>6103</v>
      </c>
      <c r="B9815" s="988">
        <v>2.0250117E7</v>
      </c>
      <c r="C9815" s="988" t="s">
        <v>164</v>
      </c>
      <c r="D9815" s="988">
        <v>1.0</v>
      </c>
      <c r="E9815" s="988">
        <v>0.0</v>
      </c>
    </row>
    <row r="9816">
      <c r="A9816" s="988" t="s">
        <v>6103</v>
      </c>
      <c r="B9816" s="988">
        <v>2.0250117E7</v>
      </c>
      <c r="C9816" s="1063" t="s">
        <v>5166</v>
      </c>
      <c r="D9816" s="988">
        <v>1.0</v>
      </c>
      <c r="E9816" s="988">
        <v>1.0</v>
      </c>
    </row>
    <row r="9817">
      <c r="A9817" s="988" t="s">
        <v>6103</v>
      </c>
      <c r="B9817" s="988">
        <v>2.0250118E7</v>
      </c>
      <c r="C9817" s="988" t="s">
        <v>5286</v>
      </c>
      <c r="D9817" s="988">
        <v>1.0</v>
      </c>
      <c r="E9817" s="988">
        <v>1.0</v>
      </c>
    </row>
    <row r="9818">
      <c r="A9818" s="988" t="s">
        <v>6103</v>
      </c>
      <c r="B9818" s="988">
        <v>2.0250119E7</v>
      </c>
      <c r="C9818" s="988" t="s">
        <v>5286</v>
      </c>
      <c r="D9818" s="988">
        <v>1.0</v>
      </c>
      <c r="E9818" s="988">
        <v>1.0</v>
      </c>
    </row>
    <row r="9819">
      <c r="A9819" s="988" t="s">
        <v>6103</v>
      </c>
      <c r="B9819" s="988">
        <v>2.025012E7</v>
      </c>
      <c r="C9819" s="988" t="s">
        <v>5286</v>
      </c>
      <c r="D9819" s="988">
        <v>1.0</v>
      </c>
      <c r="E9819" s="988">
        <v>1.0</v>
      </c>
    </row>
    <row r="9820">
      <c r="A9820" s="988" t="s">
        <v>6103</v>
      </c>
      <c r="B9820" s="988">
        <v>2.025012E7</v>
      </c>
      <c r="C9820" s="1063" t="s">
        <v>5216</v>
      </c>
      <c r="D9820" s="988">
        <v>1.0</v>
      </c>
      <c r="E9820" s="988">
        <v>1.0</v>
      </c>
    </row>
    <row r="9821">
      <c r="A9821" s="988" t="s">
        <v>6103</v>
      </c>
      <c r="B9821" s="988">
        <v>2.025012E7</v>
      </c>
      <c r="C9821" s="988" t="s">
        <v>5218</v>
      </c>
      <c r="D9821" s="988">
        <v>1.0</v>
      </c>
      <c r="E9821" s="988">
        <v>1.0</v>
      </c>
    </row>
    <row r="9822">
      <c r="A9822" s="988" t="s">
        <v>6103</v>
      </c>
      <c r="B9822" s="988">
        <v>2.0250121E7</v>
      </c>
      <c r="C9822" s="988" t="s">
        <v>5286</v>
      </c>
      <c r="D9822" s="988">
        <v>1.0</v>
      </c>
      <c r="E9822" s="988">
        <v>2.0</v>
      </c>
    </row>
    <row r="9823">
      <c r="A9823" s="988" t="s">
        <v>6103</v>
      </c>
      <c r="B9823" s="988">
        <v>2.0250121E7</v>
      </c>
      <c r="C9823" s="1063" t="s">
        <v>5216</v>
      </c>
      <c r="D9823" s="988">
        <v>1.0</v>
      </c>
      <c r="E9823" s="988">
        <v>1.0</v>
      </c>
    </row>
    <row r="9824">
      <c r="A9824" s="988" t="s">
        <v>6103</v>
      </c>
      <c r="B9824" s="988">
        <v>2.0250122E7</v>
      </c>
      <c r="C9824" s="988" t="s">
        <v>5286</v>
      </c>
      <c r="D9824" s="988">
        <v>1.0</v>
      </c>
      <c r="E9824" s="988">
        <v>4.0</v>
      </c>
    </row>
    <row r="9825">
      <c r="A9825" s="988" t="s">
        <v>6103</v>
      </c>
      <c r="B9825" s="988">
        <v>2.0250122E7</v>
      </c>
      <c r="C9825" s="1063" t="s">
        <v>5187</v>
      </c>
      <c r="D9825" s="988">
        <v>1.0</v>
      </c>
      <c r="E9825" s="988">
        <v>1.0</v>
      </c>
    </row>
    <row r="9826">
      <c r="A9826" s="988" t="s">
        <v>6103</v>
      </c>
      <c r="B9826" s="988">
        <v>2.0250122E7</v>
      </c>
      <c r="C9826" s="1063" t="s">
        <v>5166</v>
      </c>
      <c r="D9826" s="988">
        <v>1.0</v>
      </c>
      <c r="E9826" s="988">
        <v>1.0</v>
      </c>
    </row>
    <row r="9827">
      <c r="A9827" s="988" t="s">
        <v>6103</v>
      </c>
      <c r="B9827" s="988">
        <v>2.0250124E7</v>
      </c>
      <c r="C9827" s="988" t="s">
        <v>5286</v>
      </c>
      <c r="D9827" s="988">
        <v>1.0</v>
      </c>
      <c r="E9827" s="988">
        <v>2.0</v>
      </c>
    </row>
    <row r="9828">
      <c r="A9828" s="988" t="s">
        <v>6103</v>
      </c>
      <c r="B9828" s="988">
        <v>2.0250124E7</v>
      </c>
      <c r="C9828" s="988" t="s">
        <v>164</v>
      </c>
      <c r="D9828" s="988">
        <v>1.0</v>
      </c>
      <c r="E9828" s="988">
        <v>1.0</v>
      </c>
    </row>
    <row r="9829">
      <c r="A9829" s="988" t="s">
        <v>6103</v>
      </c>
      <c r="B9829" s="988">
        <v>2.0250124E7</v>
      </c>
      <c r="C9829" s="1063" t="s">
        <v>5158</v>
      </c>
      <c r="D9829" s="988">
        <v>1.0</v>
      </c>
      <c r="E9829" s="988">
        <v>0.0</v>
      </c>
    </row>
    <row r="9830">
      <c r="A9830" s="988" t="s">
        <v>6103</v>
      </c>
      <c r="B9830" s="988">
        <v>2.0250125E7</v>
      </c>
      <c r="C9830" s="988" t="s">
        <v>5286</v>
      </c>
      <c r="D9830" s="988">
        <v>1.0</v>
      </c>
      <c r="E9830" s="988">
        <v>0.0</v>
      </c>
    </row>
    <row r="9831">
      <c r="A9831" s="988" t="s">
        <v>6103</v>
      </c>
      <c r="B9831" s="988">
        <v>2.0250125E7</v>
      </c>
      <c r="C9831" s="988" t="s">
        <v>164</v>
      </c>
      <c r="D9831" s="988">
        <v>1.0</v>
      </c>
      <c r="E9831" s="988">
        <v>0.0</v>
      </c>
    </row>
    <row r="9832">
      <c r="A9832" s="988" t="s">
        <v>6103</v>
      </c>
      <c r="B9832" s="988">
        <v>2.0250125E7</v>
      </c>
      <c r="C9832" s="1063" t="s">
        <v>5178</v>
      </c>
      <c r="D9832" s="988">
        <v>1.0</v>
      </c>
      <c r="E9832" s="988">
        <v>0.0</v>
      </c>
    </row>
    <row r="9833">
      <c r="A9833" s="988" t="s">
        <v>6103</v>
      </c>
      <c r="B9833" s="988">
        <v>2.0250126E7</v>
      </c>
      <c r="C9833" s="988" t="s">
        <v>164</v>
      </c>
      <c r="D9833" s="988">
        <v>1.0</v>
      </c>
      <c r="E9833" s="988">
        <v>0.0</v>
      </c>
    </row>
    <row r="9834">
      <c r="A9834" s="988" t="s">
        <v>6103</v>
      </c>
      <c r="B9834" s="988">
        <v>2.0250127E7</v>
      </c>
      <c r="C9834" s="1063" t="s">
        <v>5146</v>
      </c>
      <c r="D9834" s="988">
        <v>1.0</v>
      </c>
      <c r="E9834" s="988">
        <v>1.0</v>
      </c>
    </row>
    <row r="9835">
      <c r="A9835" s="988" t="s">
        <v>6103</v>
      </c>
      <c r="B9835" s="988">
        <v>2.0250128E7</v>
      </c>
      <c r="C9835" s="1063" t="s">
        <v>5166</v>
      </c>
      <c r="D9835" s="988">
        <v>1.0</v>
      </c>
      <c r="E9835" s="988">
        <v>1.0</v>
      </c>
    </row>
    <row r="9836">
      <c r="A9836" s="988" t="s">
        <v>6103</v>
      </c>
      <c r="B9836" s="988">
        <v>2.0250129E7</v>
      </c>
      <c r="C9836" s="988" t="s">
        <v>5263</v>
      </c>
      <c r="D9836" s="988">
        <v>1.0</v>
      </c>
      <c r="E9836" s="988">
        <v>1.0</v>
      </c>
    </row>
    <row r="9837">
      <c r="A9837" s="988" t="s">
        <v>6103</v>
      </c>
      <c r="B9837" s="988">
        <v>2.0250129E7</v>
      </c>
      <c r="C9837" s="1063" t="s">
        <v>5166</v>
      </c>
      <c r="D9837" s="988">
        <v>1.0</v>
      </c>
      <c r="E9837" s="988">
        <v>1.0</v>
      </c>
    </row>
    <row r="9838">
      <c r="A9838" s="988" t="s">
        <v>6103</v>
      </c>
      <c r="B9838" s="988">
        <v>2.0250129E7</v>
      </c>
      <c r="C9838" s="988" t="s">
        <v>5218</v>
      </c>
      <c r="D9838" s="988">
        <v>1.0</v>
      </c>
      <c r="E9838" s="988">
        <v>1.0</v>
      </c>
    </row>
    <row r="9839">
      <c r="A9839" s="988" t="s">
        <v>6103</v>
      </c>
      <c r="B9839" s="988">
        <v>2.0250131E7</v>
      </c>
      <c r="C9839" s="1063" t="s">
        <v>5216</v>
      </c>
      <c r="D9839" s="988">
        <v>1.0</v>
      </c>
      <c r="E9839" s="988">
        <v>1.0</v>
      </c>
    </row>
    <row r="9840">
      <c r="A9840" s="988" t="s">
        <v>6103</v>
      </c>
      <c r="B9840" s="988">
        <v>2.0250205E7</v>
      </c>
      <c r="C9840" s="988" t="s">
        <v>164</v>
      </c>
      <c r="D9840" s="988">
        <v>1.0</v>
      </c>
      <c r="E9840" s="988">
        <v>0.0</v>
      </c>
    </row>
    <row r="9841">
      <c r="A9841" s="988" t="s">
        <v>6103</v>
      </c>
      <c r="B9841" s="988">
        <v>2.0250207E7</v>
      </c>
      <c r="C9841" s="988" t="s">
        <v>5286</v>
      </c>
      <c r="D9841" s="988">
        <v>1.0</v>
      </c>
      <c r="E9841" s="988">
        <v>0.0</v>
      </c>
    </row>
    <row r="9842">
      <c r="A9842" s="988" t="s">
        <v>6103</v>
      </c>
      <c r="B9842" s="988">
        <v>2.0250213E7</v>
      </c>
      <c r="C9842" s="988" t="s">
        <v>5286</v>
      </c>
      <c r="D9842" s="988">
        <v>1.0</v>
      </c>
      <c r="E9842" s="988">
        <v>0.0</v>
      </c>
    </row>
    <row r="9843">
      <c r="A9843" s="988" t="s">
        <v>6104</v>
      </c>
      <c r="B9843" s="988">
        <v>2.0250102E7</v>
      </c>
      <c r="C9843" s="988" t="s">
        <v>164</v>
      </c>
      <c r="D9843" s="988">
        <v>1.0</v>
      </c>
      <c r="E9843" s="988">
        <v>0.0</v>
      </c>
    </row>
    <row r="9844">
      <c r="A9844" s="988" t="s">
        <v>6104</v>
      </c>
      <c r="B9844" s="988">
        <v>2.0250102E7</v>
      </c>
      <c r="C9844" s="1063" t="s">
        <v>5151</v>
      </c>
      <c r="D9844" s="988">
        <v>1.0</v>
      </c>
      <c r="E9844" s="988">
        <v>0.0</v>
      </c>
    </row>
    <row r="9845">
      <c r="A9845" s="988" t="s">
        <v>6104</v>
      </c>
      <c r="B9845" s="988">
        <v>2.0250103E7</v>
      </c>
      <c r="C9845" s="988" t="s">
        <v>5194</v>
      </c>
      <c r="D9845" s="988">
        <v>1.0</v>
      </c>
      <c r="E9845" s="988">
        <v>1.0</v>
      </c>
    </row>
    <row r="9846">
      <c r="A9846" s="988" t="s">
        <v>6104</v>
      </c>
      <c r="B9846" s="988">
        <v>2.0250103E7</v>
      </c>
      <c r="C9846" s="988" t="s">
        <v>164</v>
      </c>
      <c r="D9846" s="988">
        <v>1.0</v>
      </c>
      <c r="E9846" s="988">
        <v>0.0</v>
      </c>
    </row>
    <row r="9847">
      <c r="A9847" s="988" t="s">
        <v>6104</v>
      </c>
      <c r="B9847" s="988">
        <v>2.0250104E7</v>
      </c>
      <c r="C9847" s="988" t="s">
        <v>164</v>
      </c>
      <c r="D9847" s="988">
        <v>1.0</v>
      </c>
      <c r="E9847" s="988">
        <v>0.0</v>
      </c>
    </row>
    <row r="9848">
      <c r="A9848" s="988" t="s">
        <v>6104</v>
      </c>
      <c r="B9848" s="988">
        <v>2.0250105E7</v>
      </c>
      <c r="C9848" s="988" t="s">
        <v>164</v>
      </c>
      <c r="D9848" s="988">
        <v>1.0</v>
      </c>
      <c r="E9848" s="988">
        <v>1.0</v>
      </c>
    </row>
    <row r="9849">
      <c r="A9849" s="988" t="s">
        <v>6104</v>
      </c>
      <c r="B9849" s="988">
        <v>2.0250106E7</v>
      </c>
      <c r="C9849" s="988" t="s">
        <v>5194</v>
      </c>
      <c r="D9849" s="988">
        <v>1.0</v>
      </c>
      <c r="E9849" s="988">
        <v>1.0</v>
      </c>
    </row>
    <row r="9850">
      <c r="A9850" s="988" t="s">
        <v>6104</v>
      </c>
      <c r="B9850" s="988">
        <v>2.0250106E7</v>
      </c>
      <c r="C9850" s="988" t="s">
        <v>164</v>
      </c>
      <c r="D9850" s="988">
        <v>1.0</v>
      </c>
      <c r="E9850" s="988">
        <v>2.0</v>
      </c>
    </row>
    <row r="9851">
      <c r="A9851" s="988" t="s">
        <v>6104</v>
      </c>
      <c r="B9851" s="988">
        <v>2.0250108E7</v>
      </c>
      <c r="C9851" s="988" t="s">
        <v>5194</v>
      </c>
      <c r="D9851" s="988">
        <v>1.0</v>
      </c>
      <c r="E9851" s="988">
        <v>0.0</v>
      </c>
    </row>
    <row r="9852">
      <c r="A9852" s="988" t="s">
        <v>6104</v>
      </c>
      <c r="B9852" s="988">
        <v>2.0250109E7</v>
      </c>
      <c r="C9852" s="988" t="s">
        <v>5286</v>
      </c>
      <c r="D9852" s="988">
        <v>1.0</v>
      </c>
      <c r="E9852" s="988">
        <v>1.0</v>
      </c>
    </row>
    <row r="9853">
      <c r="A9853" s="988" t="s">
        <v>6104</v>
      </c>
      <c r="B9853" s="988">
        <v>2.0250109E7</v>
      </c>
      <c r="C9853" s="988" t="s">
        <v>164</v>
      </c>
      <c r="D9853" s="988">
        <v>1.0</v>
      </c>
      <c r="E9853" s="988">
        <v>2.0</v>
      </c>
    </row>
    <row r="9854">
      <c r="A9854" s="988" t="s">
        <v>6104</v>
      </c>
      <c r="B9854" s="988">
        <v>2.025011E7</v>
      </c>
      <c r="C9854" s="988" t="s">
        <v>5286</v>
      </c>
      <c r="D9854" s="988">
        <v>1.0</v>
      </c>
      <c r="E9854" s="988">
        <v>1.0</v>
      </c>
    </row>
    <row r="9855">
      <c r="A9855" s="988" t="s">
        <v>6104</v>
      </c>
      <c r="B9855" s="988">
        <v>2.025011E7</v>
      </c>
      <c r="C9855" s="988" t="s">
        <v>5194</v>
      </c>
      <c r="D9855" s="988">
        <v>1.0</v>
      </c>
      <c r="E9855" s="988">
        <v>1.0</v>
      </c>
    </row>
    <row r="9856">
      <c r="A9856" s="988" t="s">
        <v>6104</v>
      </c>
      <c r="B9856" s="988">
        <v>2.0250113E7</v>
      </c>
      <c r="C9856" s="988" t="s">
        <v>5286</v>
      </c>
      <c r="D9856" s="988">
        <v>1.0</v>
      </c>
      <c r="E9856" s="988">
        <v>1.0</v>
      </c>
    </row>
    <row r="9857">
      <c r="A9857" s="988" t="s">
        <v>6104</v>
      </c>
      <c r="B9857" s="988">
        <v>2.0250113E7</v>
      </c>
      <c r="C9857" s="988" t="s">
        <v>5194</v>
      </c>
      <c r="D9857" s="988">
        <v>1.0</v>
      </c>
      <c r="E9857" s="988">
        <v>0.0</v>
      </c>
    </row>
    <row r="9858">
      <c r="A9858" s="988" t="s">
        <v>6104</v>
      </c>
      <c r="B9858" s="988">
        <v>2.0250113E7</v>
      </c>
      <c r="C9858" s="988" t="s">
        <v>164</v>
      </c>
      <c r="D9858" s="988">
        <v>1.0</v>
      </c>
      <c r="E9858" s="988">
        <v>2.0</v>
      </c>
    </row>
    <row r="9859">
      <c r="A9859" s="988" t="s">
        <v>6104</v>
      </c>
      <c r="B9859" s="988">
        <v>2.0250114E7</v>
      </c>
      <c r="C9859" s="988" t="s">
        <v>164</v>
      </c>
      <c r="D9859" s="988">
        <v>1.0</v>
      </c>
      <c r="E9859" s="988">
        <v>1.0</v>
      </c>
    </row>
    <row r="9860">
      <c r="A9860" s="988" t="s">
        <v>6104</v>
      </c>
      <c r="B9860" s="988">
        <v>2.0250116E7</v>
      </c>
      <c r="C9860" s="988" t="s">
        <v>5286</v>
      </c>
      <c r="D9860" s="988">
        <v>1.0</v>
      </c>
      <c r="E9860" s="988">
        <v>2.0</v>
      </c>
    </row>
    <row r="9861">
      <c r="A9861" s="988" t="s">
        <v>6104</v>
      </c>
      <c r="B9861" s="988">
        <v>2.0250117E7</v>
      </c>
      <c r="C9861" s="988" t="s">
        <v>164</v>
      </c>
      <c r="D9861" s="988">
        <v>1.0</v>
      </c>
      <c r="E9861" s="988">
        <v>0.0</v>
      </c>
    </row>
    <row r="9862">
      <c r="A9862" s="988" t="s">
        <v>6104</v>
      </c>
      <c r="B9862" s="988">
        <v>2.0250117E7</v>
      </c>
      <c r="C9862" s="1063" t="s">
        <v>5166</v>
      </c>
      <c r="D9862" s="988">
        <v>1.0</v>
      </c>
      <c r="E9862" s="988">
        <v>1.0</v>
      </c>
    </row>
    <row r="9863">
      <c r="A9863" s="988" t="s">
        <v>6104</v>
      </c>
      <c r="B9863" s="988">
        <v>2.0250118E7</v>
      </c>
      <c r="C9863" s="988" t="s">
        <v>5286</v>
      </c>
      <c r="D9863" s="988">
        <v>1.0</v>
      </c>
      <c r="E9863" s="988">
        <v>1.0</v>
      </c>
    </row>
    <row r="9864">
      <c r="A9864" s="988" t="s">
        <v>6104</v>
      </c>
      <c r="B9864" s="988">
        <v>2.0250119E7</v>
      </c>
      <c r="C9864" s="988" t="s">
        <v>5286</v>
      </c>
      <c r="D9864" s="988">
        <v>1.0</v>
      </c>
      <c r="E9864" s="988">
        <v>2.0</v>
      </c>
    </row>
    <row r="9865">
      <c r="A9865" s="988" t="s">
        <v>6104</v>
      </c>
      <c r="B9865" s="988">
        <v>2.025012E7</v>
      </c>
      <c r="C9865" s="988" t="s">
        <v>164</v>
      </c>
      <c r="D9865" s="988">
        <v>1.0</v>
      </c>
      <c r="E9865" s="988">
        <v>1.0</v>
      </c>
    </row>
    <row r="9866">
      <c r="A9866" s="988" t="s">
        <v>6104</v>
      </c>
      <c r="B9866" s="988">
        <v>2.025012E7</v>
      </c>
      <c r="C9866" s="988" t="s">
        <v>5218</v>
      </c>
      <c r="D9866" s="988">
        <v>1.0</v>
      </c>
      <c r="E9866" s="988">
        <v>1.0</v>
      </c>
    </row>
    <row r="9867">
      <c r="A9867" s="988" t="s">
        <v>6104</v>
      </c>
      <c r="B9867" s="988">
        <v>2.0250121E7</v>
      </c>
      <c r="C9867" s="988" t="s">
        <v>164</v>
      </c>
      <c r="D9867" s="988">
        <v>1.0</v>
      </c>
      <c r="E9867" s="988">
        <v>2.0</v>
      </c>
    </row>
    <row r="9868">
      <c r="A9868" s="988" t="s">
        <v>6104</v>
      </c>
      <c r="B9868" s="988">
        <v>2.0250121E7</v>
      </c>
      <c r="C9868" s="1063" t="s">
        <v>5216</v>
      </c>
      <c r="D9868" s="988">
        <v>1.0</v>
      </c>
      <c r="E9868" s="988">
        <v>1.0</v>
      </c>
    </row>
    <row r="9869">
      <c r="A9869" s="988" t="s">
        <v>6104</v>
      </c>
      <c r="B9869" s="988">
        <v>2.0250122E7</v>
      </c>
      <c r="C9869" s="988" t="s">
        <v>5286</v>
      </c>
      <c r="D9869" s="988">
        <v>1.0</v>
      </c>
      <c r="E9869" s="988">
        <v>2.0</v>
      </c>
    </row>
    <row r="9870">
      <c r="A9870" s="988" t="s">
        <v>6104</v>
      </c>
      <c r="B9870" s="988">
        <v>2.0250122E7</v>
      </c>
      <c r="C9870" s="1063" t="s">
        <v>5187</v>
      </c>
      <c r="D9870" s="988">
        <v>1.0</v>
      </c>
      <c r="E9870" s="988">
        <v>1.0</v>
      </c>
    </row>
    <row r="9871">
      <c r="A9871" s="988" t="s">
        <v>6104</v>
      </c>
      <c r="B9871" s="988">
        <v>2.0250122E7</v>
      </c>
      <c r="C9871" s="1063" t="s">
        <v>5166</v>
      </c>
      <c r="D9871" s="988">
        <v>1.0</v>
      </c>
      <c r="E9871" s="988">
        <v>1.0</v>
      </c>
    </row>
    <row r="9872">
      <c r="A9872" s="988" t="s">
        <v>6104</v>
      </c>
      <c r="B9872" s="988">
        <v>2.0250123E7</v>
      </c>
      <c r="C9872" s="988" t="s">
        <v>5286</v>
      </c>
      <c r="D9872" s="988">
        <v>1.0</v>
      </c>
      <c r="E9872" s="988">
        <v>5.0</v>
      </c>
    </row>
    <row r="9873">
      <c r="A9873" s="988" t="s">
        <v>6104</v>
      </c>
      <c r="B9873" s="988">
        <v>2.0250127E7</v>
      </c>
      <c r="C9873" s="988" t="s">
        <v>164</v>
      </c>
      <c r="D9873" s="988">
        <v>1.0</v>
      </c>
      <c r="E9873" s="988">
        <v>1.0</v>
      </c>
    </row>
    <row r="9874">
      <c r="A9874" s="988" t="s">
        <v>6104</v>
      </c>
      <c r="B9874" s="988">
        <v>2.0250127E7</v>
      </c>
      <c r="C9874" s="1063" t="s">
        <v>5146</v>
      </c>
      <c r="D9874" s="988">
        <v>1.0</v>
      </c>
      <c r="E9874" s="988">
        <v>1.0</v>
      </c>
    </row>
    <row r="9875">
      <c r="A9875" s="988" t="s">
        <v>6104</v>
      </c>
      <c r="B9875" s="988">
        <v>2.0250129E7</v>
      </c>
      <c r="C9875" s="988" t="s">
        <v>5286</v>
      </c>
      <c r="D9875" s="988">
        <v>1.0</v>
      </c>
      <c r="E9875" s="988">
        <v>6.0</v>
      </c>
    </row>
    <row r="9876">
      <c r="A9876" s="988" t="s">
        <v>6104</v>
      </c>
      <c r="B9876" s="988">
        <v>2.0250129E7</v>
      </c>
      <c r="C9876" s="988" t="s">
        <v>5194</v>
      </c>
      <c r="D9876" s="988">
        <v>1.0</v>
      </c>
      <c r="E9876" s="988">
        <v>1.0</v>
      </c>
    </row>
    <row r="9877">
      <c r="A9877" s="988" t="s">
        <v>6104</v>
      </c>
      <c r="B9877" s="988">
        <v>2.0250129E7</v>
      </c>
      <c r="C9877" s="1063" t="s">
        <v>5166</v>
      </c>
      <c r="D9877" s="988">
        <v>1.0</v>
      </c>
      <c r="E9877" s="988">
        <v>1.0</v>
      </c>
    </row>
    <row r="9878">
      <c r="A9878" s="988" t="s">
        <v>6104</v>
      </c>
      <c r="B9878" s="988">
        <v>2.0250129E7</v>
      </c>
      <c r="C9878" s="988" t="s">
        <v>5218</v>
      </c>
      <c r="D9878" s="988">
        <v>1.0</v>
      </c>
      <c r="E9878" s="988">
        <v>1.0</v>
      </c>
    </row>
    <row r="9879">
      <c r="A9879" s="988" t="s">
        <v>6104</v>
      </c>
      <c r="B9879" s="988">
        <v>2.0250131E7</v>
      </c>
      <c r="C9879" s="1063" t="s">
        <v>5216</v>
      </c>
      <c r="D9879" s="988">
        <v>1.0</v>
      </c>
      <c r="E9879" s="988">
        <v>1.0</v>
      </c>
    </row>
    <row r="9880">
      <c r="A9880" s="988" t="s">
        <v>6104</v>
      </c>
      <c r="B9880" s="988">
        <v>2.0250202E7</v>
      </c>
      <c r="C9880" s="1063" t="s">
        <v>5216</v>
      </c>
      <c r="D9880" s="988">
        <v>1.0</v>
      </c>
      <c r="E9880" s="988">
        <v>1.0</v>
      </c>
    </row>
    <row r="9881">
      <c r="A9881" s="988" t="s">
        <v>6104</v>
      </c>
      <c r="B9881" s="988">
        <v>2.0250203E7</v>
      </c>
      <c r="C9881" s="988" t="s">
        <v>164</v>
      </c>
      <c r="D9881" s="988">
        <v>1.0</v>
      </c>
      <c r="E9881" s="988">
        <v>1.0</v>
      </c>
    </row>
    <row r="9882">
      <c r="A9882" s="988" t="s">
        <v>6104</v>
      </c>
      <c r="B9882" s="988">
        <v>2.0250205E7</v>
      </c>
      <c r="C9882" s="988" t="s">
        <v>164</v>
      </c>
      <c r="D9882" s="988">
        <v>1.0</v>
      </c>
      <c r="E9882" s="988">
        <v>0.0</v>
      </c>
    </row>
    <row r="9883">
      <c r="A9883" s="988" t="s">
        <v>6104</v>
      </c>
      <c r="B9883" s="988">
        <v>2.0250207E7</v>
      </c>
      <c r="C9883" s="988" t="s">
        <v>5286</v>
      </c>
      <c r="D9883" s="988">
        <v>1.0</v>
      </c>
      <c r="E9883" s="988">
        <v>0.0</v>
      </c>
    </row>
    <row r="9884">
      <c r="A9884" s="988" t="s">
        <v>6104</v>
      </c>
      <c r="B9884" s="988">
        <v>2.0250212E7</v>
      </c>
      <c r="C9884" s="988" t="s">
        <v>5286</v>
      </c>
      <c r="D9884" s="988">
        <v>1.0</v>
      </c>
      <c r="E9884" s="988">
        <v>0.0</v>
      </c>
    </row>
    <row r="9885">
      <c r="A9885" s="988" t="s">
        <v>6104</v>
      </c>
      <c r="B9885" s="988">
        <v>2.0250213E7</v>
      </c>
      <c r="C9885" s="988" t="s">
        <v>5286</v>
      </c>
      <c r="D9885" s="988">
        <v>1.0</v>
      </c>
      <c r="E9885" s="988">
        <v>0.0</v>
      </c>
    </row>
    <row r="9886">
      <c r="A9886" s="988" t="s">
        <v>6104</v>
      </c>
      <c r="B9886" s="988">
        <v>2.025031E7</v>
      </c>
      <c r="C9886" s="988" t="s">
        <v>164</v>
      </c>
      <c r="D9886" s="988">
        <v>1.0</v>
      </c>
      <c r="E9886" s="988">
        <v>1.0</v>
      </c>
    </row>
    <row r="9887">
      <c r="A9887" s="988" t="s">
        <v>6105</v>
      </c>
      <c r="B9887" s="988">
        <v>2.0250108E7</v>
      </c>
      <c r="C9887" s="988" t="s">
        <v>164</v>
      </c>
      <c r="D9887" s="988">
        <v>1.0</v>
      </c>
      <c r="E9887" s="988">
        <v>0.0</v>
      </c>
    </row>
    <row r="9888">
      <c r="A9888" s="988" t="s">
        <v>6105</v>
      </c>
      <c r="B9888" s="988">
        <v>2.0250212E7</v>
      </c>
      <c r="C9888" s="988" t="s">
        <v>5286</v>
      </c>
      <c r="D9888" s="988">
        <v>1.0</v>
      </c>
      <c r="E9888" s="988">
        <v>0.0</v>
      </c>
    </row>
    <row r="9889">
      <c r="A9889" s="988" t="s">
        <v>6106</v>
      </c>
      <c r="B9889" s="988">
        <v>2.0250128E7</v>
      </c>
      <c r="C9889" s="1063" t="s">
        <v>5166</v>
      </c>
      <c r="D9889" s="988">
        <v>1.0</v>
      </c>
      <c r="E9889" s="988">
        <v>1.0</v>
      </c>
    </row>
    <row r="9890">
      <c r="A9890" s="988" t="s">
        <v>6106</v>
      </c>
      <c r="B9890" s="988">
        <v>2.025013E7</v>
      </c>
      <c r="C9890" s="988" t="s">
        <v>164</v>
      </c>
      <c r="D9890" s="988">
        <v>1.0</v>
      </c>
      <c r="E9890" s="988">
        <v>0.0</v>
      </c>
    </row>
    <row r="9891">
      <c r="A9891" s="988" t="s">
        <v>6106</v>
      </c>
      <c r="B9891" s="988">
        <v>2.0250212E7</v>
      </c>
      <c r="C9891" s="988" t="s">
        <v>5286</v>
      </c>
      <c r="D9891" s="988">
        <v>1.0</v>
      </c>
      <c r="E9891" s="988">
        <v>0.0</v>
      </c>
    </row>
    <row r="9892">
      <c r="A9892" s="988" t="s">
        <v>6107</v>
      </c>
      <c r="B9892" s="988">
        <v>2.0250106E7</v>
      </c>
      <c r="C9892" s="988" t="s">
        <v>164</v>
      </c>
      <c r="D9892" s="988">
        <v>1.0</v>
      </c>
      <c r="E9892" s="988">
        <v>1.0</v>
      </c>
    </row>
    <row r="9893">
      <c r="A9893" s="988" t="s">
        <v>6107</v>
      </c>
      <c r="B9893" s="988">
        <v>2.0250115E7</v>
      </c>
      <c r="C9893" s="988" t="s">
        <v>5286</v>
      </c>
      <c r="D9893" s="988">
        <v>1.0</v>
      </c>
      <c r="E9893" s="988">
        <v>0.0</v>
      </c>
    </row>
    <row r="9894">
      <c r="A9894" s="988" t="s">
        <v>6107</v>
      </c>
      <c r="B9894" s="988">
        <v>2.0250116E7</v>
      </c>
      <c r="C9894" s="988" t="s">
        <v>164</v>
      </c>
      <c r="D9894" s="988">
        <v>1.0</v>
      </c>
      <c r="E9894" s="988">
        <v>0.0</v>
      </c>
    </row>
    <row r="9895">
      <c r="A9895" s="988" t="s">
        <v>6107</v>
      </c>
      <c r="B9895" s="988">
        <v>2.0250121E7</v>
      </c>
      <c r="C9895" s="988" t="s">
        <v>164</v>
      </c>
      <c r="D9895" s="988">
        <v>1.0</v>
      </c>
      <c r="E9895" s="988">
        <v>1.0</v>
      </c>
    </row>
    <row r="9896">
      <c r="A9896" s="988" t="s">
        <v>6107</v>
      </c>
      <c r="B9896" s="988">
        <v>2.0250122E7</v>
      </c>
      <c r="C9896" s="988" t="s">
        <v>164</v>
      </c>
      <c r="D9896" s="988">
        <v>1.0</v>
      </c>
      <c r="E9896" s="988">
        <v>0.0</v>
      </c>
    </row>
    <row r="9897">
      <c r="A9897" s="988" t="s">
        <v>6107</v>
      </c>
      <c r="B9897" s="988">
        <v>2.0250123E7</v>
      </c>
      <c r="C9897" s="988" t="s">
        <v>5286</v>
      </c>
      <c r="D9897" s="988">
        <v>1.0</v>
      </c>
      <c r="E9897" s="988">
        <v>0.0</v>
      </c>
    </row>
    <row r="9898">
      <c r="A9898" s="988" t="s">
        <v>6108</v>
      </c>
      <c r="B9898" s="988">
        <v>2.0250107E7</v>
      </c>
      <c r="C9898" s="988" t="s">
        <v>164</v>
      </c>
      <c r="D9898" s="988">
        <v>1.0</v>
      </c>
      <c r="E9898" s="988">
        <v>1.0</v>
      </c>
    </row>
    <row r="9899">
      <c r="A9899" s="988" t="s">
        <v>6108</v>
      </c>
      <c r="B9899" s="988">
        <v>2.0250126E7</v>
      </c>
      <c r="C9899" s="988" t="s">
        <v>164</v>
      </c>
      <c r="D9899" s="988">
        <v>1.0</v>
      </c>
      <c r="E9899" s="988">
        <v>0.0</v>
      </c>
    </row>
    <row r="9900">
      <c r="A9900" s="988" t="s">
        <v>6109</v>
      </c>
      <c r="B9900" s="988">
        <v>2.0250108E7</v>
      </c>
      <c r="C9900" s="988" t="s">
        <v>5286</v>
      </c>
      <c r="D9900" s="988">
        <v>1.0</v>
      </c>
      <c r="E9900" s="988">
        <v>0.0</v>
      </c>
    </row>
    <row r="9901">
      <c r="A9901" s="988" t="s">
        <v>6109</v>
      </c>
      <c r="B9901" s="988">
        <v>2.0250112E7</v>
      </c>
      <c r="C9901" s="988" t="s">
        <v>164</v>
      </c>
      <c r="D9901" s="988">
        <v>1.0</v>
      </c>
      <c r="E9901" s="988">
        <v>1.0</v>
      </c>
    </row>
    <row r="9902">
      <c r="A9902" s="988" t="s">
        <v>6110</v>
      </c>
      <c r="B9902" s="988">
        <v>2.0250107E7</v>
      </c>
      <c r="C9902" s="1063" t="s">
        <v>5166</v>
      </c>
      <c r="D9902" s="988">
        <v>1.0</v>
      </c>
      <c r="E9902" s="988">
        <v>0.0</v>
      </c>
    </row>
    <row r="9903">
      <c r="A9903" s="988" t="s">
        <v>6110</v>
      </c>
      <c r="B9903" s="988">
        <v>2.0250108E7</v>
      </c>
      <c r="C9903" s="988" t="s">
        <v>164</v>
      </c>
      <c r="D9903" s="988">
        <v>1.0</v>
      </c>
      <c r="E9903" s="988">
        <v>0.0</v>
      </c>
    </row>
    <row r="9904">
      <c r="A9904" s="988" t="s">
        <v>6111</v>
      </c>
      <c r="B9904" s="988">
        <v>2.0250116E7</v>
      </c>
      <c r="C9904" s="988" t="s">
        <v>164</v>
      </c>
      <c r="D9904" s="988">
        <v>1.0</v>
      </c>
      <c r="E9904" s="988">
        <v>0.0</v>
      </c>
    </row>
    <row r="9905">
      <c r="A9905" s="988" t="s">
        <v>6112</v>
      </c>
      <c r="B9905" s="988">
        <v>2.0250104E7</v>
      </c>
      <c r="C9905" s="988" t="s">
        <v>5194</v>
      </c>
      <c r="D9905" s="988">
        <v>1.0</v>
      </c>
      <c r="E9905" s="988">
        <v>0.0</v>
      </c>
    </row>
    <row r="9906">
      <c r="A9906" s="988" t="s">
        <v>6112</v>
      </c>
      <c r="B9906" s="988">
        <v>2.0250107E7</v>
      </c>
      <c r="C9906" s="988" t="s">
        <v>164</v>
      </c>
      <c r="D9906" s="988">
        <v>1.0</v>
      </c>
      <c r="E9906" s="988">
        <v>0.0</v>
      </c>
    </row>
    <row r="9907">
      <c r="A9907" s="988" t="s">
        <v>6112</v>
      </c>
      <c r="B9907" s="988">
        <v>2.0250111E7</v>
      </c>
      <c r="C9907" s="1063" t="s">
        <v>5227</v>
      </c>
      <c r="D9907" s="988">
        <v>1.0</v>
      </c>
      <c r="E9907" s="988">
        <v>0.0</v>
      </c>
    </row>
    <row r="9908">
      <c r="A9908" s="988" t="s">
        <v>6112</v>
      </c>
      <c r="B9908" s="988">
        <v>2.0250116E7</v>
      </c>
      <c r="C9908" s="988" t="s">
        <v>5286</v>
      </c>
      <c r="D9908" s="988">
        <v>1.0</v>
      </c>
      <c r="E9908" s="988">
        <v>0.0</v>
      </c>
    </row>
    <row r="9909">
      <c r="A9909" s="988" t="s">
        <v>6112</v>
      </c>
      <c r="B9909" s="988">
        <v>2.0250119E7</v>
      </c>
      <c r="C9909" s="988" t="s">
        <v>5286</v>
      </c>
      <c r="D9909" s="988">
        <v>1.0</v>
      </c>
      <c r="E9909" s="988">
        <v>0.0</v>
      </c>
    </row>
    <row r="9910">
      <c r="A9910" s="988" t="s">
        <v>6112</v>
      </c>
      <c r="B9910" s="988">
        <v>2.025012E7</v>
      </c>
      <c r="C9910" s="988" t="s">
        <v>5286</v>
      </c>
      <c r="D9910" s="988">
        <v>1.0</v>
      </c>
      <c r="E9910" s="988">
        <v>0.0</v>
      </c>
    </row>
    <row r="9911">
      <c r="A9911" s="988" t="s">
        <v>6112</v>
      </c>
      <c r="B9911" s="988">
        <v>2.0250121E7</v>
      </c>
      <c r="C9911" s="988" t="s">
        <v>164</v>
      </c>
      <c r="D9911" s="988">
        <v>1.0</v>
      </c>
      <c r="E9911" s="988">
        <v>0.0</v>
      </c>
    </row>
    <row r="9912">
      <c r="A9912" s="988" t="s">
        <v>6112</v>
      </c>
      <c r="B9912" s="988">
        <v>2.0250123E7</v>
      </c>
      <c r="C9912" s="988" t="s">
        <v>5286</v>
      </c>
      <c r="D9912" s="988">
        <v>1.0</v>
      </c>
      <c r="E9912" s="988">
        <v>0.0</v>
      </c>
    </row>
    <row r="9913">
      <c r="A9913" s="988" t="s">
        <v>6112</v>
      </c>
      <c r="B9913" s="988">
        <v>2.0250123E7</v>
      </c>
      <c r="C9913" s="1063" t="s">
        <v>5189</v>
      </c>
      <c r="D9913" s="988">
        <v>1.0</v>
      </c>
      <c r="E9913" s="988">
        <v>0.0</v>
      </c>
    </row>
    <row r="9914">
      <c r="A9914" s="988" t="s">
        <v>6112</v>
      </c>
      <c r="B9914" s="988">
        <v>2.0250126E7</v>
      </c>
      <c r="C9914" s="988" t="s">
        <v>164</v>
      </c>
      <c r="D9914" s="988">
        <v>1.0</v>
      </c>
      <c r="E9914" s="988">
        <v>0.0</v>
      </c>
    </row>
    <row r="9915">
      <c r="A9915" s="988" t="s">
        <v>6112</v>
      </c>
      <c r="B9915" s="988">
        <v>2.0250126E7</v>
      </c>
      <c r="C9915" s="988" t="s">
        <v>5218</v>
      </c>
      <c r="D9915" s="988">
        <v>1.0</v>
      </c>
      <c r="E9915" s="988">
        <v>0.0</v>
      </c>
    </row>
    <row r="9916">
      <c r="A9916" s="988" t="s">
        <v>6112</v>
      </c>
      <c r="B9916" s="988">
        <v>2.0250127E7</v>
      </c>
      <c r="C9916" s="988" t="s">
        <v>5286</v>
      </c>
      <c r="D9916" s="988">
        <v>1.0</v>
      </c>
      <c r="E9916" s="988">
        <v>0.0</v>
      </c>
    </row>
    <row r="9917">
      <c r="A9917" s="988" t="s">
        <v>6112</v>
      </c>
      <c r="B9917" s="988">
        <v>2.0250127E7</v>
      </c>
      <c r="C9917" s="988" t="s">
        <v>164</v>
      </c>
      <c r="D9917" s="988">
        <v>1.0</v>
      </c>
      <c r="E9917" s="988">
        <v>0.0</v>
      </c>
    </row>
    <row r="9918">
      <c r="A9918" s="988" t="s">
        <v>6112</v>
      </c>
      <c r="B9918" s="988">
        <v>2.0250129E7</v>
      </c>
      <c r="C9918" s="988" t="s">
        <v>5286</v>
      </c>
      <c r="D9918" s="988">
        <v>1.0</v>
      </c>
      <c r="E9918" s="988">
        <v>0.0</v>
      </c>
    </row>
    <row r="9919">
      <c r="A9919" s="988" t="s">
        <v>6112</v>
      </c>
      <c r="B9919" s="988">
        <v>2.025013E7</v>
      </c>
      <c r="C9919" s="988" t="s">
        <v>5286</v>
      </c>
      <c r="D9919" s="988">
        <v>1.0</v>
      </c>
      <c r="E9919" s="988">
        <v>0.0</v>
      </c>
    </row>
    <row r="9920">
      <c r="A9920" s="988" t="s">
        <v>6112</v>
      </c>
      <c r="B9920" s="988">
        <v>2.025013E7</v>
      </c>
      <c r="C9920" s="988" t="s">
        <v>164</v>
      </c>
      <c r="D9920" s="988">
        <v>1.0</v>
      </c>
      <c r="E9920" s="988">
        <v>0.0</v>
      </c>
    </row>
    <row r="9921">
      <c r="A9921" s="988" t="s">
        <v>6112</v>
      </c>
      <c r="B9921" s="988">
        <v>2.0250203E7</v>
      </c>
      <c r="C9921" s="988" t="s">
        <v>164</v>
      </c>
      <c r="D9921" s="988">
        <v>1.0</v>
      </c>
      <c r="E9921" s="988">
        <v>0.0</v>
      </c>
    </row>
    <row r="9922">
      <c r="A9922" s="988" t="s">
        <v>6113</v>
      </c>
      <c r="B9922" s="988">
        <v>2.0250101E7</v>
      </c>
      <c r="C9922" s="988" t="s">
        <v>164</v>
      </c>
      <c r="D9922" s="988">
        <v>1.0</v>
      </c>
      <c r="E9922" s="988">
        <v>0.0</v>
      </c>
    </row>
    <row r="9923">
      <c r="A9923" s="988" t="s">
        <v>6113</v>
      </c>
      <c r="B9923" s="988">
        <v>2.0250124E7</v>
      </c>
      <c r="C9923" s="988" t="s">
        <v>5286</v>
      </c>
      <c r="D9923" s="988">
        <v>1.0</v>
      </c>
      <c r="E9923" s="988">
        <v>0.0</v>
      </c>
    </row>
    <row r="9924">
      <c r="A9924" s="988" t="s">
        <v>6114</v>
      </c>
      <c r="B9924" s="988">
        <v>2.0250116E7</v>
      </c>
      <c r="C9924" s="988" t="s">
        <v>5286</v>
      </c>
      <c r="D9924" s="988">
        <v>1.0</v>
      </c>
      <c r="E9924" s="988">
        <v>0.0</v>
      </c>
    </row>
    <row r="9925">
      <c r="A9925" s="988" t="s">
        <v>6114</v>
      </c>
      <c r="B9925" s="988">
        <v>2.0250117E7</v>
      </c>
      <c r="C9925" s="988" t="s">
        <v>164</v>
      </c>
      <c r="D9925" s="988">
        <v>1.0</v>
      </c>
      <c r="E9925" s="988">
        <v>0.0</v>
      </c>
    </row>
    <row r="9926">
      <c r="A9926" s="988" t="s">
        <v>6114</v>
      </c>
      <c r="B9926" s="988">
        <v>2.0250122E7</v>
      </c>
      <c r="C9926" s="988" t="s">
        <v>5218</v>
      </c>
      <c r="D9926" s="988">
        <v>1.0</v>
      </c>
      <c r="E9926" s="988">
        <v>0.0</v>
      </c>
    </row>
    <row r="9927">
      <c r="A9927" s="988" t="s">
        <v>6114</v>
      </c>
      <c r="B9927" s="988">
        <v>2.0250124E7</v>
      </c>
      <c r="C9927" s="988" t="s">
        <v>164</v>
      </c>
      <c r="D9927" s="988">
        <v>1.0</v>
      </c>
      <c r="E9927" s="988">
        <v>0.0</v>
      </c>
    </row>
    <row r="9928">
      <c r="A9928" s="988" t="s">
        <v>6115</v>
      </c>
      <c r="B9928" s="988">
        <v>2.0250115E7</v>
      </c>
      <c r="C9928" s="988" t="s">
        <v>5286</v>
      </c>
      <c r="D9928" s="988">
        <v>1.0</v>
      </c>
      <c r="E9928" s="988">
        <v>0.0</v>
      </c>
    </row>
    <row r="9929">
      <c r="A9929" s="988" t="s">
        <v>6116</v>
      </c>
      <c r="B9929" s="988">
        <v>2.0250102E7</v>
      </c>
      <c r="C9929" s="988" t="s">
        <v>164</v>
      </c>
      <c r="D9929" s="988">
        <v>1.0</v>
      </c>
      <c r="E9929" s="988">
        <v>0.0</v>
      </c>
    </row>
    <row r="9930">
      <c r="A9930" s="988" t="s">
        <v>6116</v>
      </c>
      <c r="B9930" s="988">
        <v>2.0250103E7</v>
      </c>
      <c r="C9930" s="988" t="s">
        <v>5286</v>
      </c>
      <c r="D9930" s="988">
        <v>1.0</v>
      </c>
      <c r="E9930" s="988">
        <v>0.0</v>
      </c>
    </row>
    <row r="9931">
      <c r="A9931" s="988" t="s">
        <v>6116</v>
      </c>
      <c r="B9931" s="988">
        <v>2.0250106E7</v>
      </c>
      <c r="C9931" s="988" t="s">
        <v>5286</v>
      </c>
      <c r="D9931" s="988">
        <v>1.0</v>
      </c>
      <c r="E9931" s="988">
        <v>0.0</v>
      </c>
    </row>
    <row r="9932">
      <c r="A9932" s="988" t="s">
        <v>6116</v>
      </c>
      <c r="B9932" s="988">
        <v>2.025011E7</v>
      </c>
      <c r="C9932" s="988" t="s">
        <v>5286</v>
      </c>
      <c r="D9932" s="988">
        <v>1.0</v>
      </c>
      <c r="E9932" s="988">
        <v>1.0</v>
      </c>
    </row>
    <row r="9933">
      <c r="A9933" s="988" t="s">
        <v>6116</v>
      </c>
      <c r="B9933" s="988">
        <v>2.0250111E7</v>
      </c>
      <c r="C9933" s="988" t="s">
        <v>5286</v>
      </c>
      <c r="D9933" s="988">
        <v>1.0</v>
      </c>
      <c r="E9933" s="988">
        <v>0.0</v>
      </c>
    </row>
    <row r="9934">
      <c r="A9934" s="988" t="s">
        <v>6116</v>
      </c>
      <c r="B9934" s="988">
        <v>2.0250111E7</v>
      </c>
      <c r="C9934" s="988" t="s">
        <v>164</v>
      </c>
      <c r="D9934" s="988">
        <v>1.0</v>
      </c>
      <c r="E9934" s="988">
        <v>1.0</v>
      </c>
    </row>
    <row r="9935">
      <c r="A9935" s="988" t="s">
        <v>6116</v>
      </c>
      <c r="B9935" s="988">
        <v>2.0250112E7</v>
      </c>
      <c r="C9935" s="988" t="s">
        <v>5286</v>
      </c>
      <c r="D9935" s="988">
        <v>1.0</v>
      </c>
      <c r="E9935" s="988">
        <v>0.0</v>
      </c>
    </row>
    <row r="9936">
      <c r="A9936" s="988" t="s">
        <v>6116</v>
      </c>
      <c r="B9936" s="988">
        <v>2.0250118E7</v>
      </c>
      <c r="C9936" s="988" t="s">
        <v>5286</v>
      </c>
      <c r="D9936" s="988">
        <v>1.0</v>
      </c>
      <c r="E9936" s="988">
        <v>1.0</v>
      </c>
    </row>
    <row r="9937">
      <c r="A9937" s="988" t="s">
        <v>6116</v>
      </c>
      <c r="B9937" s="988">
        <v>2.0250121E7</v>
      </c>
      <c r="C9937" s="988" t="s">
        <v>5286</v>
      </c>
      <c r="D9937" s="988">
        <v>1.0</v>
      </c>
      <c r="E9937" s="988">
        <v>2.0</v>
      </c>
    </row>
    <row r="9938">
      <c r="A9938" s="988" t="s">
        <v>6116</v>
      </c>
      <c r="B9938" s="988">
        <v>2.0250122E7</v>
      </c>
      <c r="C9938" s="988" t="s">
        <v>164</v>
      </c>
      <c r="D9938" s="988">
        <v>1.0</v>
      </c>
      <c r="E9938" s="988">
        <v>1.0</v>
      </c>
    </row>
    <row r="9939">
      <c r="A9939" s="988" t="s">
        <v>6116</v>
      </c>
      <c r="B9939" s="988">
        <v>2.0250124E7</v>
      </c>
      <c r="C9939" s="988" t="s">
        <v>5286</v>
      </c>
      <c r="D9939" s="988">
        <v>1.0</v>
      </c>
      <c r="E9939" s="988">
        <v>1.0</v>
      </c>
    </row>
    <row r="9940">
      <c r="A9940" s="988" t="s">
        <v>6116</v>
      </c>
      <c r="B9940" s="988">
        <v>2.0250124E7</v>
      </c>
      <c r="C9940" s="988" t="s">
        <v>164</v>
      </c>
      <c r="D9940" s="988">
        <v>1.0</v>
      </c>
      <c r="E9940" s="988">
        <v>1.0</v>
      </c>
    </row>
    <row r="9941">
      <c r="A9941" s="988" t="s">
        <v>6116</v>
      </c>
      <c r="B9941" s="988">
        <v>2.0250126E7</v>
      </c>
      <c r="C9941" s="988" t="s">
        <v>164</v>
      </c>
      <c r="D9941" s="988">
        <v>1.0</v>
      </c>
      <c r="E9941" s="988">
        <v>0.0</v>
      </c>
    </row>
    <row r="9942">
      <c r="A9942" s="988" t="s">
        <v>6116</v>
      </c>
      <c r="B9942" s="988">
        <v>2.0250127E7</v>
      </c>
      <c r="C9942" s="988" t="s">
        <v>5286</v>
      </c>
      <c r="D9942" s="988">
        <v>1.0</v>
      </c>
      <c r="E9942" s="988">
        <v>1.0</v>
      </c>
    </row>
    <row r="9943">
      <c r="A9943" s="988" t="s">
        <v>6116</v>
      </c>
      <c r="B9943" s="988">
        <v>2.0250129E7</v>
      </c>
      <c r="C9943" s="988" t="s">
        <v>5286</v>
      </c>
      <c r="D9943" s="988">
        <v>1.0</v>
      </c>
      <c r="E9943" s="988">
        <v>0.0</v>
      </c>
    </row>
    <row r="9944">
      <c r="A9944" s="988" t="s">
        <v>6116</v>
      </c>
      <c r="B9944" s="988">
        <v>2.0250131E7</v>
      </c>
      <c r="C9944" s="988" t="s">
        <v>164</v>
      </c>
      <c r="D9944" s="988">
        <v>1.0</v>
      </c>
      <c r="E9944" s="988">
        <v>0.0</v>
      </c>
    </row>
    <row r="9945">
      <c r="A9945" s="988" t="s">
        <v>6117</v>
      </c>
      <c r="B9945" s="988">
        <v>2.0250102E7</v>
      </c>
      <c r="C9945" s="1063" t="s">
        <v>5165</v>
      </c>
      <c r="D9945" s="988">
        <v>1.0</v>
      </c>
      <c r="E9945" s="988">
        <v>1.0</v>
      </c>
    </row>
    <row r="9946">
      <c r="A9946" s="988" t="s">
        <v>6117</v>
      </c>
      <c r="B9946" s="988">
        <v>2.0250107E7</v>
      </c>
      <c r="C9946" s="988" t="s">
        <v>5286</v>
      </c>
      <c r="D9946" s="988">
        <v>1.0</v>
      </c>
      <c r="E9946" s="988">
        <v>1.0</v>
      </c>
    </row>
    <row r="9947">
      <c r="A9947" s="988" t="s">
        <v>6117</v>
      </c>
      <c r="B9947" s="988">
        <v>2.025011E7</v>
      </c>
      <c r="C9947" s="988" t="s">
        <v>5286</v>
      </c>
      <c r="D9947" s="988">
        <v>1.0</v>
      </c>
      <c r="E9947" s="988">
        <v>1.0</v>
      </c>
    </row>
    <row r="9948">
      <c r="A9948" s="988" t="s">
        <v>6117</v>
      </c>
      <c r="B9948" s="988">
        <v>2.0250117E7</v>
      </c>
      <c r="C9948" s="988" t="s">
        <v>5286</v>
      </c>
      <c r="D9948" s="988">
        <v>1.0</v>
      </c>
      <c r="E9948" s="988">
        <v>1.0</v>
      </c>
    </row>
    <row r="9949">
      <c r="A9949" s="988" t="s">
        <v>6117</v>
      </c>
      <c r="B9949" s="988">
        <v>2.0250122E7</v>
      </c>
      <c r="C9949" s="988" t="s">
        <v>5286</v>
      </c>
      <c r="D9949" s="988">
        <v>1.0</v>
      </c>
      <c r="E9949" s="988">
        <v>1.0</v>
      </c>
    </row>
    <row r="9950">
      <c r="A9950" s="988" t="s">
        <v>6117</v>
      </c>
      <c r="B9950" s="988">
        <v>2.0250127E7</v>
      </c>
      <c r="C9950" s="988" t="s">
        <v>5286</v>
      </c>
      <c r="D9950" s="988">
        <v>1.0</v>
      </c>
      <c r="E9950" s="988">
        <v>1.0</v>
      </c>
    </row>
    <row r="9951">
      <c r="A9951" s="988" t="s">
        <v>6117</v>
      </c>
      <c r="B9951" s="988">
        <v>2.0250128E7</v>
      </c>
      <c r="C9951" s="988" t="s">
        <v>5286</v>
      </c>
      <c r="D9951" s="988">
        <v>1.0</v>
      </c>
      <c r="E9951" s="988">
        <v>1.0</v>
      </c>
    </row>
    <row r="9952">
      <c r="A9952" s="988" t="s">
        <v>6117</v>
      </c>
      <c r="B9952" s="988">
        <v>2.0250128E7</v>
      </c>
      <c r="C9952" s="1063" t="s">
        <v>5165</v>
      </c>
      <c r="D9952" s="988">
        <v>1.0</v>
      </c>
      <c r="E9952" s="988">
        <v>1.0</v>
      </c>
    </row>
    <row r="9953">
      <c r="A9953" s="988" t="s">
        <v>6118</v>
      </c>
      <c r="B9953" s="988">
        <v>2.0250102E7</v>
      </c>
      <c r="C9953" s="1063" t="s">
        <v>5165</v>
      </c>
      <c r="D9953" s="988">
        <v>1.0</v>
      </c>
      <c r="E9953" s="988">
        <v>1.0</v>
      </c>
    </row>
    <row r="9954">
      <c r="A9954" s="988" t="s">
        <v>6118</v>
      </c>
      <c r="B9954" s="988">
        <v>2.0250103E7</v>
      </c>
      <c r="C9954" s="988" t="s">
        <v>5286</v>
      </c>
      <c r="D9954" s="988">
        <v>1.0</v>
      </c>
      <c r="E9954" s="988">
        <v>2.0</v>
      </c>
    </row>
    <row r="9955">
      <c r="A9955" s="988" t="s">
        <v>6118</v>
      </c>
      <c r="B9955" s="988">
        <v>2.0250106E7</v>
      </c>
      <c r="C9955" s="988" t="s">
        <v>5286</v>
      </c>
      <c r="D9955" s="988">
        <v>1.0</v>
      </c>
      <c r="E9955" s="988">
        <v>2.0</v>
      </c>
    </row>
    <row r="9956">
      <c r="A9956" s="988" t="s">
        <v>6118</v>
      </c>
      <c r="B9956" s="988">
        <v>2.0250107E7</v>
      </c>
      <c r="C9956" s="988" t="s">
        <v>164</v>
      </c>
      <c r="D9956" s="988">
        <v>1.0</v>
      </c>
      <c r="E9956" s="988">
        <v>1.0</v>
      </c>
    </row>
    <row r="9957">
      <c r="A9957" s="988" t="s">
        <v>6118</v>
      </c>
      <c r="B9957" s="988">
        <v>2.0250107E7</v>
      </c>
      <c r="C9957" s="1063" t="s">
        <v>5165</v>
      </c>
      <c r="D9957" s="988">
        <v>1.0</v>
      </c>
      <c r="E9957" s="988">
        <v>1.0</v>
      </c>
    </row>
    <row r="9958">
      <c r="A9958" s="988" t="s">
        <v>6118</v>
      </c>
      <c r="B9958" s="988">
        <v>2.0250108E7</v>
      </c>
      <c r="C9958" s="988" t="s">
        <v>5286</v>
      </c>
      <c r="D9958" s="988">
        <v>1.0</v>
      </c>
      <c r="E9958" s="988">
        <v>2.0</v>
      </c>
    </row>
    <row r="9959">
      <c r="A9959" s="988" t="s">
        <v>6118</v>
      </c>
      <c r="B9959" s="988">
        <v>2.0250109E7</v>
      </c>
      <c r="C9959" s="988" t="s">
        <v>5286</v>
      </c>
      <c r="D9959" s="988">
        <v>1.0</v>
      </c>
      <c r="E9959" s="988">
        <v>2.0</v>
      </c>
    </row>
    <row r="9960">
      <c r="A9960" s="988" t="s">
        <v>6118</v>
      </c>
      <c r="B9960" s="988">
        <v>2.0250109E7</v>
      </c>
      <c r="C9960" s="1063" t="s">
        <v>5165</v>
      </c>
      <c r="D9960" s="988">
        <v>1.0</v>
      </c>
      <c r="E9960" s="988">
        <v>1.0</v>
      </c>
    </row>
    <row r="9961">
      <c r="A9961" s="988" t="s">
        <v>6118</v>
      </c>
      <c r="B9961" s="988">
        <v>2.025011E7</v>
      </c>
      <c r="C9961" s="988" t="s">
        <v>5286</v>
      </c>
      <c r="D9961" s="988">
        <v>1.0</v>
      </c>
      <c r="E9961" s="988">
        <v>2.0</v>
      </c>
    </row>
    <row r="9962">
      <c r="A9962" s="988" t="s">
        <v>6118</v>
      </c>
      <c r="B9962" s="988">
        <v>2.0250111E7</v>
      </c>
      <c r="C9962" s="988" t="s">
        <v>5286</v>
      </c>
      <c r="D9962" s="988">
        <v>1.0</v>
      </c>
      <c r="E9962" s="988">
        <v>1.0</v>
      </c>
    </row>
    <row r="9963">
      <c r="A9963" s="988" t="s">
        <v>6118</v>
      </c>
      <c r="B9963" s="988">
        <v>2.0250113E7</v>
      </c>
      <c r="C9963" s="988" t="s">
        <v>5286</v>
      </c>
      <c r="D9963" s="988">
        <v>1.0</v>
      </c>
      <c r="E9963" s="988">
        <v>2.0</v>
      </c>
    </row>
    <row r="9964">
      <c r="A9964" s="988" t="s">
        <v>6118</v>
      </c>
      <c r="B9964" s="988">
        <v>2.0250113E7</v>
      </c>
      <c r="C9964" s="988" t="s">
        <v>5206</v>
      </c>
      <c r="D9964" s="988">
        <v>1.0</v>
      </c>
      <c r="E9964" s="988">
        <v>0.0</v>
      </c>
    </row>
    <row r="9965">
      <c r="A9965" s="988" t="s">
        <v>6118</v>
      </c>
      <c r="B9965" s="988">
        <v>2.0250114E7</v>
      </c>
      <c r="C9965" s="988" t="s">
        <v>5286</v>
      </c>
      <c r="D9965" s="988">
        <v>1.0</v>
      </c>
      <c r="E9965" s="988">
        <v>1.0</v>
      </c>
    </row>
    <row r="9966">
      <c r="A9966" s="988" t="s">
        <v>6118</v>
      </c>
      <c r="B9966" s="988">
        <v>2.0250114E7</v>
      </c>
      <c r="C9966" s="988" t="s">
        <v>164</v>
      </c>
      <c r="D9966" s="988">
        <v>1.0</v>
      </c>
      <c r="E9966" s="988">
        <v>0.0</v>
      </c>
    </row>
    <row r="9967">
      <c r="A9967" s="988" t="s">
        <v>6118</v>
      </c>
      <c r="B9967" s="988">
        <v>2.0250115E7</v>
      </c>
      <c r="C9967" s="988" t="s">
        <v>5286</v>
      </c>
      <c r="D9967" s="988">
        <v>1.0</v>
      </c>
      <c r="E9967" s="988">
        <v>2.0</v>
      </c>
    </row>
    <row r="9968">
      <c r="A9968" s="988" t="s">
        <v>6118</v>
      </c>
      <c r="B9968" s="988">
        <v>2.0250115E7</v>
      </c>
      <c r="C9968" s="1063" t="s">
        <v>5165</v>
      </c>
      <c r="D9968" s="988">
        <v>1.0</v>
      </c>
      <c r="E9968" s="988">
        <v>1.0</v>
      </c>
    </row>
    <row r="9969">
      <c r="A9969" s="988" t="s">
        <v>6118</v>
      </c>
      <c r="B9969" s="988">
        <v>2.0250117E7</v>
      </c>
      <c r="C9969" s="988" t="s">
        <v>5286</v>
      </c>
      <c r="D9969" s="988">
        <v>1.0</v>
      </c>
      <c r="E9969" s="988">
        <v>2.0</v>
      </c>
    </row>
    <row r="9970">
      <c r="A9970" s="988" t="s">
        <v>6118</v>
      </c>
      <c r="B9970" s="988">
        <v>2.0250117E7</v>
      </c>
      <c r="C9970" s="1063" t="s">
        <v>5165</v>
      </c>
      <c r="D9970" s="988">
        <v>1.0</v>
      </c>
      <c r="E9970" s="988">
        <v>1.0</v>
      </c>
    </row>
    <row r="9971">
      <c r="A9971" s="988" t="s">
        <v>6118</v>
      </c>
      <c r="B9971" s="988">
        <v>2.0250117E7</v>
      </c>
      <c r="C9971" s="1063" t="s">
        <v>5166</v>
      </c>
      <c r="D9971" s="988">
        <v>1.0</v>
      </c>
      <c r="E9971" s="988">
        <v>0.0</v>
      </c>
    </row>
    <row r="9972">
      <c r="A9972" s="988" t="s">
        <v>6118</v>
      </c>
      <c r="B9972" s="988">
        <v>2.0250118E7</v>
      </c>
      <c r="C9972" s="988" t="s">
        <v>164</v>
      </c>
      <c r="D9972" s="988">
        <v>1.0</v>
      </c>
      <c r="E9972" s="988">
        <v>1.0</v>
      </c>
    </row>
    <row r="9973">
      <c r="A9973" s="988" t="s">
        <v>6118</v>
      </c>
      <c r="B9973" s="988">
        <v>2.0250121E7</v>
      </c>
      <c r="C9973" s="988" t="s">
        <v>5286</v>
      </c>
      <c r="D9973" s="988">
        <v>1.0</v>
      </c>
      <c r="E9973" s="988">
        <v>3.0</v>
      </c>
    </row>
    <row r="9974">
      <c r="A9974" s="988" t="s">
        <v>6118</v>
      </c>
      <c r="B9974" s="988">
        <v>2.0250121E7</v>
      </c>
      <c r="C9974" s="1063" t="s">
        <v>5165</v>
      </c>
      <c r="D9974" s="988">
        <v>1.0</v>
      </c>
      <c r="E9974" s="988">
        <v>1.0</v>
      </c>
    </row>
    <row r="9975">
      <c r="A9975" s="988" t="s">
        <v>6118</v>
      </c>
      <c r="B9975" s="988">
        <v>2.0250123E7</v>
      </c>
      <c r="C9975" s="988" t="s">
        <v>5286</v>
      </c>
      <c r="D9975" s="988">
        <v>1.0</v>
      </c>
      <c r="E9975" s="988">
        <v>4.0</v>
      </c>
    </row>
    <row r="9976">
      <c r="A9976" s="988" t="s">
        <v>6118</v>
      </c>
      <c r="B9976" s="988">
        <v>2.0250123E7</v>
      </c>
      <c r="C9976" s="988" t="s">
        <v>164</v>
      </c>
      <c r="D9976" s="988">
        <v>1.0</v>
      </c>
      <c r="E9976" s="988">
        <v>1.0</v>
      </c>
    </row>
    <row r="9977">
      <c r="A9977" s="988" t="s">
        <v>6118</v>
      </c>
      <c r="B9977" s="988">
        <v>2.0250124E7</v>
      </c>
      <c r="C9977" s="988" t="s">
        <v>164</v>
      </c>
      <c r="D9977" s="988">
        <v>1.0</v>
      </c>
      <c r="E9977" s="988">
        <v>2.0</v>
      </c>
    </row>
    <row r="9978">
      <c r="A9978" s="988" t="s">
        <v>6118</v>
      </c>
      <c r="B9978" s="988">
        <v>2.0250124E7</v>
      </c>
      <c r="C9978" s="988" t="s">
        <v>5218</v>
      </c>
      <c r="D9978" s="988">
        <v>1.0</v>
      </c>
      <c r="E9978" s="988">
        <v>0.0</v>
      </c>
    </row>
    <row r="9979">
      <c r="A9979" s="988" t="s">
        <v>6118</v>
      </c>
      <c r="B9979" s="988">
        <v>2.0250127E7</v>
      </c>
      <c r="C9979" s="988" t="s">
        <v>5286</v>
      </c>
      <c r="D9979" s="988">
        <v>1.0</v>
      </c>
      <c r="E9979" s="988">
        <v>3.0</v>
      </c>
    </row>
    <row r="9980">
      <c r="A9980" s="988" t="s">
        <v>6118</v>
      </c>
      <c r="B9980" s="988">
        <v>2.0250128E7</v>
      </c>
      <c r="C9980" s="988" t="s">
        <v>5286</v>
      </c>
      <c r="D9980" s="988">
        <v>1.0</v>
      </c>
      <c r="E9980" s="988">
        <v>4.0</v>
      </c>
    </row>
    <row r="9981">
      <c r="A9981" s="988" t="s">
        <v>6118</v>
      </c>
      <c r="B9981" s="988">
        <v>2.0250128E7</v>
      </c>
      <c r="C9981" s="1063" t="s">
        <v>5165</v>
      </c>
      <c r="D9981" s="988">
        <v>1.0</v>
      </c>
      <c r="E9981" s="988">
        <v>1.0</v>
      </c>
    </row>
    <row r="9982">
      <c r="A9982" s="988" t="s">
        <v>6118</v>
      </c>
      <c r="B9982" s="988">
        <v>2.0250129E7</v>
      </c>
      <c r="C9982" s="988" t="s">
        <v>5286</v>
      </c>
      <c r="D9982" s="988">
        <v>1.0</v>
      </c>
      <c r="E9982" s="988">
        <v>3.0</v>
      </c>
    </row>
    <row r="9983">
      <c r="A9983" s="988" t="s">
        <v>6118</v>
      </c>
      <c r="B9983" s="988">
        <v>2.0250131E7</v>
      </c>
      <c r="C9983" s="988" t="s">
        <v>5286</v>
      </c>
      <c r="D9983" s="988">
        <v>1.0</v>
      </c>
      <c r="E9983" s="988">
        <v>1.0</v>
      </c>
    </row>
    <row r="9984">
      <c r="A9984" s="988" t="s">
        <v>6118</v>
      </c>
      <c r="B9984" s="988">
        <v>2.0250203E7</v>
      </c>
      <c r="C9984" s="988" t="s">
        <v>5286</v>
      </c>
      <c r="D9984" s="988">
        <v>1.0</v>
      </c>
      <c r="E9984" s="988">
        <v>0.0</v>
      </c>
    </row>
    <row r="9985">
      <c r="A9985" s="988" t="s">
        <v>6118</v>
      </c>
      <c r="B9985" s="988">
        <v>2.0250203E7</v>
      </c>
      <c r="C9985" s="988" t="s">
        <v>164</v>
      </c>
      <c r="D9985" s="988">
        <v>1.0</v>
      </c>
      <c r="E9985" s="988">
        <v>0.0</v>
      </c>
    </row>
    <row r="9986">
      <c r="A9986" s="988" t="s">
        <v>6118</v>
      </c>
      <c r="B9986" s="988">
        <v>2.0250204E7</v>
      </c>
      <c r="C9986" s="988" t="s">
        <v>164</v>
      </c>
      <c r="D9986" s="988">
        <v>1.0</v>
      </c>
      <c r="E9986" s="988">
        <v>0.0</v>
      </c>
    </row>
    <row r="9987">
      <c r="A9987" s="988" t="s">
        <v>6118</v>
      </c>
      <c r="B9987" s="988">
        <v>2.0250205E7</v>
      </c>
      <c r="C9987" s="988" t="s">
        <v>164</v>
      </c>
      <c r="D9987" s="988">
        <v>1.0</v>
      </c>
      <c r="E9987" s="988">
        <v>0.0</v>
      </c>
    </row>
    <row r="9988">
      <c r="A9988" s="988" t="s">
        <v>6118</v>
      </c>
      <c r="B9988" s="988">
        <v>2.0250212E7</v>
      </c>
      <c r="C9988" s="988" t="s">
        <v>5286</v>
      </c>
      <c r="D9988" s="988">
        <v>1.0</v>
      </c>
      <c r="E9988" s="988">
        <v>0.0</v>
      </c>
    </row>
    <row r="9989">
      <c r="A9989" s="988" t="s">
        <v>6118</v>
      </c>
      <c r="B9989" s="988">
        <v>2.0250218E7</v>
      </c>
      <c r="C9989" s="988" t="s">
        <v>5286</v>
      </c>
      <c r="D9989" s="988">
        <v>1.0</v>
      </c>
      <c r="E9989" s="988">
        <v>0.0</v>
      </c>
    </row>
    <row r="9990">
      <c r="A9990" s="988" t="s">
        <v>6118</v>
      </c>
      <c r="B9990" s="988">
        <v>2.0250219E7</v>
      </c>
      <c r="C9990" s="988" t="s">
        <v>5286</v>
      </c>
      <c r="D9990" s="988">
        <v>1.0</v>
      </c>
      <c r="E9990" s="988">
        <v>0.0</v>
      </c>
    </row>
    <row r="9991">
      <c r="A9991" s="988" t="s">
        <v>6118</v>
      </c>
      <c r="B9991" s="988">
        <v>2.0250305E7</v>
      </c>
      <c r="C9991" s="1063" t="s">
        <v>5137</v>
      </c>
      <c r="D9991" s="988">
        <v>1.0</v>
      </c>
      <c r="E9991" s="988">
        <v>0.0</v>
      </c>
    </row>
    <row r="9992">
      <c r="A9992" s="988" t="s">
        <v>6118</v>
      </c>
      <c r="B9992" s="988">
        <v>2.0250306E7</v>
      </c>
      <c r="C9992" s="988" t="s">
        <v>5286</v>
      </c>
      <c r="D9992" s="988">
        <v>1.0</v>
      </c>
      <c r="E9992" s="988">
        <v>0.0</v>
      </c>
    </row>
    <row r="9993">
      <c r="A9993" s="988" t="s">
        <v>6118</v>
      </c>
      <c r="B9993" s="988">
        <v>2.025031E7</v>
      </c>
      <c r="C9993" s="988" t="s">
        <v>164</v>
      </c>
      <c r="D9993" s="988">
        <v>1.0</v>
      </c>
      <c r="E9993" s="988">
        <v>0.0</v>
      </c>
    </row>
    <row r="9994">
      <c r="A9994" s="988" t="s">
        <v>6118</v>
      </c>
      <c r="B9994" s="988">
        <v>2.0250319E7</v>
      </c>
      <c r="C9994" s="988" t="s">
        <v>164</v>
      </c>
      <c r="D9994" s="988">
        <v>1.0</v>
      </c>
      <c r="E9994" s="988">
        <v>0.0</v>
      </c>
    </row>
    <row r="9995">
      <c r="A9995" s="988" t="s">
        <v>6118</v>
      </c>
      <c r="B9995" s="988">
        <v>2.0250321E7</v>
      </c>
      <c r="C9995" s="988" t="s">
        <v>5286</v>
      </c>
      <c r="D9995" s="988">
        <v>1.0</v>
      </c>
      <c r="E9995" s="988">
        <v>0.0</v>
      </c>
    </row>
    <row r="9996">
      <c r="A9996" s="988" t="s">
        <v>6118</v>
      </c>
      <c r="B9996" s="988">
        <v>2.0250321E7</v>
      </c>
      <c r="C9996" s="988" t="s">
        <v>5218</v>
      </c>
      <c r="D9996" s="988">
        <v>1.0</v>
      </c>
      <c r="E9996" s="988">
        <v>0.0</v>
      </c>
    </row>
    <row r="9997">
      <c r="A9997" s="988" t="s">
        <v>6118</v>
      </c>
      <c r="B9997" s="988">
        <v>2.0250325E7</v>
      </c>
      <c r="C9997" s="988" t="s">
        <v>5286</v>
      </c>
      <c r="D9997" s="988">
        <v>1.0</v>
      </c>
      <c r="E9997" s="988">
        <v>0.0</v>
      </c>
    </row>
    <row r="9998">
      <c r="A9998" s="988" t="s">
        <v>6118</v>
      </c>
      <c r="B9998" s="988">
        <v>2.0250327E7</v>
      </c>
      <c r="C9998" s="988" t="s">
        <v>164</v>
      </c>
      <c r="D9998" s="988">
        <v>1.0</v>
      </c>
      <c r="E9998" s="988">
        <v>0.0</v>
      </c>
    </row>
    <row r="9999">
      <c r="A9999" s="988" t="s">
        <v>6118</v>
      </c>
      <c r="B9999" s="988">
        <v>2.0250327E7</v>
      </c>
      <c r="C9999" s="1063" t="s">
        <v>6119</v>
      </c>
      <c r="D9999" s="988">
        <v>1.0</v>
      </c>
      <c r="E9999" s="988">
        <v>0.0</v>
      </c>
    </row>
    <row r="10000">
      <c r="A10000" s="988" t="s">
        <v>6118</v>
      </c>
      <c r="B10000" s="988">
        <v>2.0250401E7</v>
      </c>
      <c r="C10000" s="988" t="s">
        <v>5286</v>
      </c>
      <c r="D10000" s="988">
        <v>1.0</v>
      </c>
      <c r="E10000" s="988">
        <v>0.0</v>
      </c>
    </row>
    <row r="10001">
      <c r="A10001" s="988" t="s">
        <v>6118</v>
      </c>
      <c r="B10001" s="988">
        <v>2.0250422E7</v>
      </c>
      <c r="C10001" s="988" t="s">
        <v>5286</v>
      </c>
      <c r="D10001" s="988">
        <v>1.0</v>
      </c>
      <c r="E10001" s="988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6"/>
    <hyperlink r:id="rId14" ref="C17"/>
    <hyperlink r:id="rId15" ref="C18"/>
    <hyperlink r:id="rId16" ref="C19"/>
    <hyperlink r:id="rId17" ref="C20"/>
    <hyperlink r:id="rId18" ref="C22"/>
    <hyperlink r:id="rId19" ref="C23"/>
    <hyperlink r:id="rId20" ref="C25"/>
    <hyperlink r:id="rId21" ref="C26"/>
    <hyperlink r:id="rId22" ref="C27"/>
    <hyperlink r:id="rId23" ref="C29"/>
    <hyperlink r:id="rId24" ref="C30"/>
    <hyperlink r:id="rId25" ref="C31"/>
    <hyperlink r:id="rId26" ref="C32"/>
    <hyperlink r:id="rId27" ref="C33"/>
    <hyperlink r:id="rId28" ref="C34"/>
    <hyperlink r:id="rId29" ref="C36"/>
    <hyperlink r:id="rId30" ref="C37"/>
    <hyperlink r:id="rId31" ref="C39"/>
    <hyperlink r:id="rId32" ref="C40"/>
    <hyperlink r:id="rId33" ref="C42"/>
    <hyperlink r:id="rId34" ref="C43"/>
    <hyperlink r:id="rId35" ref="C44"/>
    <hyperlink r:id="rId36" ref="C45"/>
    <hyperlink r:id="rId37" ref="C46"/>
    <hyperlink r:id="rId38" ref="C48"/>
    <hyperlink r:id="rId39" ref="C49"/>
    <hyperlink r:id="rId40" ref="C51"/>
    <hyperlink r:id="rId41" ref="C53"/>
    <hyperlink r:id="rId42" ref="C54"/>
    <hyperlink r:id="rId43" ref="C55"/>
    <hyperlink r:id="rId44" ref="C56"/>
    <hyperlink r:id="rId45" ref="C59"/>
    <hyperlink r:id="rId46" ref="C60"/>
    <hyperlink r:id="rId47" ref="C62"/>
    <hyperlink r:id="rId48" ref="C63"/>
    <hyperlink r:id="rId49" ref="C64"/>
    <hyperlink r:id="rId50" ref="C65"/>
    <hyperlink r:id="rId51" ref="C67"/>
    <hyperlink r:id="rId52" ref="C68"/>
    <hyperlink r:id="rId53" ref="C70"/>
    <hyperlink r:id="rId54" ref="C72"/>
    <hyperlink r:id="rId55" ref="C73"/>
    <hyperlink r:id="rId56" ref="C76"/>
    <hyperlink r:id="rId57" ref="C79"/>
    <hyperlink r:id="rId58" ref="C80"/>
    <hyperlink r:id="rId59" ref="C82"/>
    <hyperlink r:id="rId60" ref="C84"/>
    <hyperlink r:id="rId61" ref="C85"/>
    <hyperlink r:id="rId62" ref="C86"/>
    <hyperlink r:id="rId63" ref="C87"/>
    <hyperlink r:id="rId64" ref="C88"/>
    <hyperlink r:id="rId65" ref="C90"/>
    <hyperlink r:id="rId66" ref="C91"/>
    <hyperlink r:id="rId67" ref="C93"/>
    <hyperlink r:id="rId68" ref="C94"/>
    <hyperlink r:id="rId69" ref="C97"/>
    <hyperlink r:id="rId70" ref="C99"/>
    <hyperlink r:id="rId71" ref="C101"/>
    <hyperlink r:id="rId72" ref="C102"/>
    <hyperlink r:id="rId73" ref="C103"/>
    <hyperlink r:id="rId74" ref="C104"/>
    <hyperlink r:id="rId75" ref="C106"/>
    <hyperlink r:id="rId76" ref="C107"/>
    <hyperlink r:id="rId77" ref="C109"/>
    <hyperlink r:id="rId78" ref="C111"/>
    <hyperlink r:id="rId79" ref="C112"/>
    <hyperlink r:id="rId80" ref="C114"/>
    <hyperlink r:id="rId81" ref="C115"/>
    <hyperlink r:id="rId82" ref="C116"/>
    <hyperlink r:id="rId83" ref="C117"/>
    <hyperlink r:id="rId84" ref="C119"/>
    <hyperlink r:id="rId85" ref="C121"/>
    <hyperlink r:id="rId86" ref="C124"/>
    <hyperlink r:id="rId87" ref="C125"/>
    <hyperlink r:id="rId88" ref="C126"/>
    <hyperlink r:id="rId89" ref="C127"/>
    <hyperlink r:id="rId90" ref="C129"/>
    <hyperlink r:id="rId91" ref="C130"/>
    <hyperlink r:id="rId92" ref="C132"/>
    <hyperlink r:id="rId93" ref="C133"/>
    <hyperlink r:id="rId94" ref="C134"/>
    <hyperlink r:id="rId95" ref="C135"/>
    <hyperlink r:id="rId96" ref="C136"/>
    <hyperlink r:id="rId97" ref="C138"/>
    <hyperlink r:id="rId98" ref="C139"/>
    <hyperlink r:id="rId99" ref="C140"/>
    <hyperlink r:id="rId100" ref="C141"/>
    <hyperlink r:id="rId101" ref="C142"/>
    <hyperlink r:id="rId102" ref="C143"/>
    <hyperlink r:id="rId103" ref="C144"/>
    <hyperlink r:id="rId104" ref="C148"/>
    <hyperlink r:id="rId105" ref="C150"/>
    <hyperlink r:id="rId106" ref="C151"/>
    <hyperlink r:id="rId107" ref="C152"/>
    <hyperlink r:id="rId108" ref="C153"/>
    <hyperlink r:id="rId109" ref="C154"/>
    <hyperlink r:id="rId110" ref="C155"/>
    <hyperlink r:id="rId111" ref="C156"/>
    <hyperlink r:id="rId112" ref="C157"/>
    <hyperlink r:id="rId113" ref="C158"/>
    <hyperlink r:id="rId114" ref="C159"/>
    <hyperlink r:id="rId115" ref="C162"/>
    <hyperlink r:id="rId116" ref="C163"/>
    <hyperlink r:id="rId117" ref="C164"/>
    <hyperlink r:id="rId118" ref="C165"/>
    <hyperlink r:id="rId119" ref="C167"/>
    <hyperlink r:id="rId120" ref="C168"/>
    <hyperlink r:id="rId121" ref="C170"/>
    <hyperlink r:id="rId122" ref="C171"/>
    <hyperlink r:id="rId123" ref="C172"/>
    <hyperlink r:id="rId124" ref="C173"/>
    <hyperlink r:id="rId125" ref="C175"/>
    <hyperlink r:id="rId126" ref="C176"/>
    <hyperlink r:id="rId127" ref="C179"/>
    <hyperlink r:id="rId128" ref="C180"/>
    <hyperlink r:id="rId129" ref="C181"/>
    <hyperlink r:id="rId130" ref="C182"/>
    <hyperlink r:id="rId131" ref="C183"/>
    <hyperlink r:id="rId132" ref="C184"/>
    <hyperlink r:id="rId133" ref="C185"/>
    <hyperlink r:id="rId134" ref="C186"/>
    <hyperlink r:id="rId135" ref="C187"/>
    <hyperlink r:id="rId136" ref="C188"/>
    <hyperlink r:id="rId137" ref="C190"/>
    <hyperlink r:id="rId138" ref="C191"/>
    <hyperlink r:id="rId139" ref="C192"/>
    <hyperlink r:id="rId140" ref="C193"/>
    <hyperlink r:id="rId141" ref="C195"/>
    <hyperlink r:id="rId142" ref="C196"/>
    <hyperlink r:id="rId143" ref="C197"/>
    <hyperlink r:id="rId144" ref="C199"/>
    <hyperlink r:id="rId145" ref="C201"/>
    <hyperlink r:id="rId146" ref="C202"/>
    <hyperlink r:id="rId147" ref="C203"/>
    <hyperlink r:id="rId148" ref="C204"/>
    <hyperlink r:id="rId149" ref="C205"/>
    <hyperlink r:id="rId150" ref="C206"/>
    <hyperlink r:id="rId151" ref="C207"/>
    <hyperlink r:id="rId152" ref="C208"/>
    <hyperlink r:id="rId153" ref="C209"/>
    <hyperlink r:id="rId154" ref="C210"/>
    <hyperlink r:id="rId155" ref="C211"/>
    <hyperlink r:id="rId156" ref="C212"/>
    <hyperlink r:id="rId157" ref="C213"/>
    <hyperlink r:id="rId158" ref="C214"/>
    <hyperlink r:id="rId159" ref="C215"/>
    <hyperlink r:id="rId160" ref="C217"/>
    <hyperlink r:id="rId161" ref="C218"/>
    <hyperlink r:id="rId162" ref="C219"/>
    <hyperlink r:id="rId163" ref="C220"/>
    <hyperlink r:id="rId164" ref="C221"/>
    <hyperlink r:id="rId165" ref="C222"/>
    <hyperlink r:id="rId166" ref="C223"/>
    <hyperlink r:id="rId167" ref="C224"/>
    <hyperlink r:id="rId168" ref="C227"/>
    <hyperlink r:id="rId169" ref="C228"/>
    <hyperlink r:id="rId170" ref="C229"/>
    <hyperlink r:id="rId171" ref="C231"/>
    <hyperlink r:id="rId172" ref="C232"/>
    <hyperlink r:id="rId173" ref="C233"/>
    <hyperlink r:id="rId174" ref="C234"/>
    <hyperlink r:id="rId175" ref="C235"/>
    <hyperlink r:id="rId176" ref="C236"/>
    <hyperlink r:id="rId177" ref="C237"/>
    <hyperlink r:id="rId178" ref="C238"/>
    <hyperlink r:id="rId179" ref="C239"/>
    <hyperlink r:id="rId180" ref="C241"/>
    <hyperlink r:id="rId181" ref="C242"/>
    <hyperlink r:id="rId182" ref="C244"/>
    <hyperlink r:id="rId183" ref="C245"/>
    <hyperlink r:id="rId184" ref="C249"/>
    <hyperlink r:id="rId185" ref="C250"/>
    <hyperlink r:id="rId186" ref="C252"/>
    <hyperlink r:id="rId187" ref="C253"/>
    <hyperlink r:id="rId188" ref="C254"/>
    <hyperlink r:id="rId189" ref="C256"/>
    <hyperlink r:id="rId190" ref="C257"/>
    <hyperlink r:id="rId191" ref="C258"/>
    <hyperlink r:id="rId192" ref="C259"/>
    <hyperlink r:id="rId193" ref="C260"/>
    <hyperlink r:id="rId194" ref="C261"/>
    <hyperlink r:id="rId195" ref="C262"/>
    <hyperlink r:id="rId196" ref="C263"/>
    <hyperlink r:id="rId197" ref="C264"/>
    <hyperlink r:id="rId198" ref="C266"/>
    <hyperlink r:id="rId199" ref="C267"/>
    <hyperlink r:id="rId200" ref="C268"/>
    <hyperlink r:id="rId201" ref="C270"/>
    <hyperlink r:id="rId202" ref="C272"/>
    <hyperlink r:id="rId203" ref="C273"/>
    <hyperlink r:id="rId204" ref="C275"/>
    <hyperlink r:id="rId205" ref="C277"/>
    <hyperlink r:id="rId206" ref="C279"/>
    <hyperlink r:id="rId207" ref="C280"/>
    <hyperlink r:id="rId208" ref="C282"/>
    <hyperlink r:id="rId209" ref="C283"/>
    <hyperlink r:id="rId210" ref="C284"/>
    <hyperlink r:id="rId211" ref="C285"/>
    <hyperlink r:id="rId212" ref="C286"/>
    <hyperlink r:id="rId213" ref="C287"/>
    <hyperlink r:id="rId214" ref="C288"/>
    <hyperlink r:id="rId215" ref="C289"/>
    <hyperlink r:id="rId216" ref="C290"/>
    <hyperlink r:id="rId217" ref="C291"/>
    <hyperlink r:id="rId218" ref="C292"/>
    <hyperlink r:id="rId219" ref="C293"/>
    <hyperlink r:id="rId220" ref="C294"/>
    <hyperlink r:id="rId221" ref="C296"/>
    <hyperlink r:id="rId222" ref="C298"/>
    <hyperlink r:id="rId223" ref="C300"/>
    <hyperlink r:id="rId224" ref="C302"/>
    <hyperlink r:id="rId225" ref="C304"/>
    <hyperlink r:id="rId226" ref="C305"/>
    <hyperlink r:id="rId227" ref="C307"/>
    <hyperlink r:id="rId228" ref="C308"/>
    <hyperlink r:id="rId229" ref="C309"/>
    <hyperlink r:id="rId230" ref="C310"/>
    <hyperlink r:id="rId231" ref="C311"/>
    <hyperlink r:id="rId232" ref="C312"/>
    <hyperlink r:id="rId233" ref="C313"/>
    <hyperlink r:id="rId234" ref="C314"/>
    <hyperlink r:id="rId235" ref="C315"/>
    <hyperlink r:id="rId236" ref="C316"/>
    <hyperlink r:id="rId237" ref="C317"/>
    <hyperlink r:id="rId238" ref="C319"/>
    <hyperlink r:id="rId239" ref="C320"/>
    <hyperlink r:id="rId240" ref="C322"/>
    <hyperlink r:id="rId241" ref="C323"/>
    <hyperlink r:id="rId242" ref="C325"/>
    <hyperlink r:id="rId243" ref="C326"/>
    <hyperlink r:id="rId244" ref="C328"/>
    <hyperlink r:id="rId245" ref="C329"/>
    <hyperlink r:id="rId246" ref="C330"/>
    <hyperlink r:id="rId247" ref="C331"/>
    <hyperlink r:id="rId248" ref="C333"/>
    <hyperlink r:id="rId249" ref="C334"/>
    <hyperlink r:id="rId250" ref="C335"/>
    <hyperlink r:id="rId251" ref="C336"/>
    <hyperlink r:id="rId252" ref="C337"/>
    <hyperlink r:id="rId253" ref="C338"/>
    <hyperlink r:id="rId254" ref="C339"/>
    <hyperlink r:id="rId255" ref="C340"/>
    <hyperlink r:id="rId256" ref="C341"/>
    <hyperlink r:id="rId257" ref="C342"/>
    <hyperlink r:id="rId258" ref="C343"/>
    <hyperlink r:id="rId259" ref="C345"/>
    <hyperlink r:id="rId260" ref="C346"/>
    <hyperlink r:id="rId261" ref="C347"/>
    <hyperlink r:id="rId262" ref="C352"/>
    <hyperlink r:id="rId263" ref="C359"/>
    <hyperlink r:id="rId264" ref="C360"/>
    <hyperlink r:id="rId265" ref="C361"/>
    <hyperlink r:id="rId266" ref="C367"/>
    <hyperlink r:id="rId267" ref="C369"/>
    <hyperlink r:id="rId268" ref="C377"/>
    <hyperlink r:id="rId269" ref="C431"/>
    <hyperlink r:id="rId270" ref="C432"/>
    <hyperlink r:id="rId271" ref="C444"/>
    <hyperlink r:id="rId272" ref="C473"/>
    <hyperlink r:id="rId273" ref="C476"/>
    <hyperlink r:id="rId274" ref="C481"/>
    <hyperlink r:id="rId275" ref="C482"/>
    <hyperlink r:id="rId276" ref="C483"/>
    <hyperlink r:id="rId277" ref="C485"/>
    <hyperlink r:id="rId278" ref="C487"/>
    <hyperlink r:id="rId279" ref="C499"/>
    <hyperlink r:id="rId280" ref="C500"/>
    <hyperlink r:id="rId281" ref="C502"/>
    <hyperlink r:id="rId282" ref="C504"/>
    <hyperlink r:id="rId283" ref="C512"/>
    <hyperlink r:id="rId284" ref="C515"/>
    <hyperlink r:id="rId285" ref="C531"/>
    <hyperlink r:id="rId286" ref="C536"/>
    <hyperlink r:id="rId287" ref="C557"/>
    <hyperlink r:id="rId288" ref="C567"/>
    <hyperlink r:id="rId289" ref="C570"/>
    <hyperlink r:id="rId290" ref="C571"/>
    <hyperlink r:id="rId291" ref="C575"/>
    <hyperlink r:id="rId292" ref="C578"/>
    <hyperlink r:id="rId293" ref="C603"/>
    <hyperlink r:id="rId294" ref="C633"/>
    <hyperlink r:id="rId295" ref="C634"/>
    <hyperlink r:id="rId296" ref="C637"/>
    <hyperlink r:id="rId297" ref="C639"/>
    <hyperlink r:id="rId298" ref="C647"/>
    <hyperlink r:id="rId299" ref="C660"/>
    <hyperlink r:id="rId300" ref="C662"/>
    <hyperlink r:id="rId301" ref="C701"/>
    <hyperlink r:id="rId302" ref="C703"/>
    <hyperlink r:id="rId303" ref="C706"/>
    <hyperlink r:id="rId304" ref="C720"/>
    <hyperlink r:id="rId305" ref="C721"/>
    <hyperlink r:id="rId306" ref="C722"/>
    <hyperlink r:id="rId307" ref="C726"/>
    <hyperlink r:id="rId308" ref="C728"/>
    <hyperlink r:id="rId309" ref="C729"/>
    <hyperlink r:id="rId310" ref="C730"/>
    <hyperlink r:id="rId311" ref="C742"/>
    <hyperlink r:id="rId312" ref="C744"/>
    <hyperlink r:id="rId313" ref="C745"/>
    <hyperlink r:id="rId314" ref="C746"/>
    <hyperlink r:id="rId315" ref="C748"/>
    <hyperlink r:id="rId316" ref="C752"/>
    <hyperlink r:id="rId317" ref="C753"/>
    <hyperlink r:id="rId318" ref="C756"/>
    <hyperlink r:id="rId319" ref="C763"/>
    <hyperlink r:id="rId320" ref="C767"/>
    <hyperlink r:id="rId321" ref="C781"/>
    <hyperlink r:id="rId322" ref="C785"/>
    <hyperlink r:id="rId323" ref="C786"/>
    <hyperlink r:id="rId324" ref="C798"/>
    <hyperlink r:id="rId325" ref="C800"/>
    <hyperlink r:id="rId326" ref="C801"/>
    <hyperlink r:id="rId327" ref="C804"/>
    <hyperlink r:id="rId328" ref="C813"/>
    <hyperlink r:id="rId329" ref="C815"/>
    <hyperlink r:id="rId330" ref="C820"/>
    <hyperlink r:id="rId331" ref="C822"/>
    <hyperlink r:id="rId332" ref="C823"/>
    <hyperlink r:id="rId333" ref="C826"/>
    <hyperlink r:id="rId334" ref="C828"/>
    <hyperlink r:id="rId335" ref="C841"/>
    <hyperlink r:id="rId336" ref="C874"/>
    <hyperlink r:id="rId337" ref="C982"/>
    <hyperlink r:id="rId338" ref="C1008"/>
    <hyperlink r:id="rId339" ref="C1065"/>
    <hyperlink r:id="rId340" ref="C1084"/>
    <hyperlink r:id="rId341" ref="C1172"/>
    <hyperlink r:id="rId342" ref="C1189"/>
    <hyperlink r:id="rId343" ref="C1202"/>
    <hyperlink r:id="rId344" ref="C1220"/>
    <hyperlink r:id="rId345" ref="C1238"/>
    <hyperlink r:id="rId346" ref="C1275"/>
    <hyperlink r:id="rId347" ref="C1277"/>
    <hyperlink r:id="rId348" ref="C1291"/>
    <hyperlink r:id="rId349" ref="C1318"/>
    <hyperlink r:id="rId350" ref="C1333"/>
    <hyperlink r:id="rId351" ref="C1344"/>
    <hyperlink r:id="rId352" ref="C1365"/>
    <hyperlink r:id="rId353" ref="C1366"/>
    <hyperlink r:id="rId354" ref="C1373"/>
    <hyperlink r:id="rId355" ref="C1377"/>
    <hyperlink r:id="rId356" ref="C1400"/>
    <hyperlink r:id="rId357" ref="C1456"/>
    <hyperlink r:id="rId358" ref="C1473"/>
    <hyperlink r:id="rId359" ref="C1501"/>
    <hyperlink r:id="rId360" ref="C1507"/>
    <hyperlink r:id="rId361" ref="C1533"/>
    <hyperlink r:id="rId362" ref="C1545"/>
    <hyperlink r:id="rId363" ref="C1549"/>
    <hyperlink r:id="rId364" ref="C1561"/>
    <hyperlink r:id="rId365" ref="C1576"/>
    <hyperlink r:id="rId366" ref="C1582"/>
    <hyperlink r:id="rId367" ref="C1584"/>
    <hyperlink r:id="rId368" ref="C1585"/>
    <hyperlink r:id="rId369" ref="C1589"/>
    <hyperlink r:id="rId370" ref="C1590"/>
    <hyperlink r:id="rId371" ref="C1610"/>
    <hyperlink r:id="rId372" ref="C1625"/>
    <hyperlink r:id="rId373" ref="C1654"/>
    <hyperlink r:id="rId374" ref="C1656"/>
    <hyperlink r:id="rId375" ref="C1658"/>
    <hyperlink r:id="rId376" ref="C1695"/>
    <hyperlink r:id="rId377" ref="C1696"/>
    <hyperlink r:id="rId378" ref="C1701"/>
    <hyperlink r:id="rId379" ref="C1707"/>
    <hyperlink r:id="rId380" ref="C1718"/>
    <hyperlink r:id="rId381" ref="C1730"/>
    <hyperlink r:id="rId382" ref="C1737"/>
    <hyperlink r:id="rId383" ref="C1773"/>
    <hyperlink r:id="rId384" ref="C1802"/>
    <hyperlink r:id="rId385" ref="C1829"/>
    <hyperlink r:id="rId386" ref="C1836"/>
    <hyperlink r:id="rId387" ref="C1837"/>
    <hyperlink r:id="rId388" ref="C1841"/>
    <hyperlink r:id="rId389" ref="C1848"/>
    <hyperlink r:id="rId390" ref="C1923"/>
    <hyperlink r:id="rId391" ref="C1928"/>
    <hyperlink r:id="rId392" ref="C1934"/>
    <hyperlink r:id="rId393" ref="C1964"/>
    <hyperlink r:id="rId394" ref="C1980"/>
    <hyperlink r:id="rId395" ref="C1993"/>
    <hyperlink r:id="rId396" ref="C1995"/>
    <hyperlink r:id="rId397" ref="C2000"/>
    <hyperlink r:id="rId398" ref="C2010"/>
    <hyperlink r:id="rId399" ref="C2036"/>
    <hyperlink r:id="rId400" ref="C2040"/>
    <hyperlink r:id="rId401" ref="C2103"/>
    <hyperlink r:id="rId402" ref="C2116"/>
    <hyperlink r:id="rId403" ref="C2121"/>
    <hyperlink r:id="rId404" ref="C2122"/>
    <hyperlink r:id="rId405" ref="C2123"/>
    <hyperlink r:id="rId406" ref="C2197"/>
    <hyperlink r:id="rId407" ref="C2201"/>
    <hyperlink r:id="rId408" ref="C2206"/>
    <hyperlink r:id="rId409" ref="C2215"/>
    <hyperlink r:id="rId410" ref="C2220"/>
    <hyperlink r:id="rId411" ref="C2233"/>
    <hyperlink r:id="rId412" ref="C2247"/>
    <hyperlink r:id="rId413" ref="C2255"/>
    <hyperlink r:id="rId414" ref="C2256"/>
    <hyperlink r:id="rId415" ref="C2261"/>
    <hyperlink r:id="rId416" ref="C2262"/>
    <hyperlink r:id="rId417" ref="C2266"/>
    <hyperlink r:id="rId418" ref="C2271"/>
    <hyperlink r:id="rId419" ref="C2272"/>
    <hyperlink r:id="rId420" ref="C2274"/>
    <hyperlink r:id="rId421" ref="C2275"/>
    <hyperlink r:id="rId422" ref="C2277"/>
    <hyperlink r:id="rId423" ref="C2290"/>
    <hyperlink r:id="rId424" ref="C2292"/>
    <hyperlink r:id="rId425" ref="C2293"/>
    <hyperlink r:id="rId426" ref="C2294"/>
    <hyperlink r:id="rId427" ref="C2296"/>
    <hyperlink r:id="rId428" ref="C2303"/>
    <hyperlink r:id="rId429" ref="C2309"/>
    <hyperlink r:id="rId430" ref="C2311"/>
    <hyperlink r:id="rId431" ref="C2314"/>
    <hyperlink r:id="rId432" ref="C2328"/>
    <hyperlink r:id="rId433" ref="C2330"/>
    <hyperlink r:id="rId434" ref="C2338"/>
    <hyperlink r:id="rId435" ref="C2339"/>
    <hyperlink r:id="rId436" ref="C2340"/>
    <hyperlink r:id="rId437" ref="C2342"/>
    <hyperlink r:id="rId438" ref="C2347"/>
    <hyperlink r:id="rId439" ref="C2349"/>
    <hyperlink r:id="rId440" ref="C2368"/>
    <hyperlink r:id="rId441" ref="C2372"/>
    <hyperlink r:id="rId442" ref="C2381"/>
    <hyperlink r:id="rId443" ref="C2385"/>
    <hyperlink r:id="rId444" ref="C2386"/>
    <hyperlink r:id="rId445" ref="C2389"/>
    <hyperlink r:id="rId446" ref="C2390"/>
    <hyperlink r:id="rId447" ref="C2392"/>
    <hyperlink r:id="rId448" ref="C2396"/>
    <hyperlink r:id="rId449" ref="C2406"/>
    <hyperlink r:id="rId450" ref="C2430"/>
    <hyperlink r:id="rId451" ref="C2434"/>
    <hyperlink r:id="rId452" ref="C2443"/>
    <hyperlink r:id="rId453" ref="C2444"/>
    <hyperlink r:id="rId454" ref="C2452"/>
    <hyperlink r:id="rId455" ref="C2474"/>
    <hyperlink r:id="rId456" ref="C2477"/>
    <hyperlink r:id="rId457" ref="C2483"/>
    <hyperlink r:id="rId458" ref="C2486"/>
    <hyperlink r:id="rId459" ref="C2488"/>
    <hyperlink r:id="rId460" ref="C2491"/>
    <hyperlink r:id="rId461" ref="C2494"/>
    <hyperlink r:id="rId462" ref="C2505"/>
    <hyperlink r:id="rId463" ref="C2506"/>
    <hyperlink r:id="rId464" ref="C2508"/>
    <hyperlink r:id="rId465" ref="C2510"/>
    <hyperlink r:id="rId466" ref="C2552"/>
    <hyperlink r:id="rId467" ref="C2556"/>
    <hyperlink r:id="rId468" ref="C2560"/>
    <hyperlink r:id="rId469" ref="C2573"/>
    <hyperlink r:id="rId470" ref="C2589"/>
    <hyperlink r:id="rId471" ref="C2600"/>
    <hyperlink r:id="rId472" ref="C2639"/>
    <hyperlink r:id="rId473" ref="C2656"/>
    <hyperlink r:id="rId474" ref="C2691"/>
    <hyperlink r:id="rId475" ref="C2751"/>
    <hyperlink r:id="rId476" ref="C2782"/>
    <hyperlink r:id="rId477" ref="C2806"/>
    <hyperlink r:id="rId478" ref="C2812"/>
    <hyperlink r:id="rId479" ref="C2829"/>
    <hyperlink r:id="rId480" ref="C2844"/>
    <hyperlink r:id="rId481" ref="C2848"/>
    <hyperlink r:id="rId482" ref="C2861"/>
    <hyperlink r:id="rId483" ref="C2874"/>
    <hyperlink r:id="rId484" ref="C2896"/>
    <hyperlink r:id="rId485" ref="C2932"/>
    <hyperlink r:id="rId486" ref="C2934"/>
    <hyperlink r:id="rId487" ref="C2939"/>
    <hyperlink r:id="rId488" ref="C2947"/>
    <hyperlink r:id="rId489" ref="C3045"/>
    <hyperlink r:id="rId490" ref="C3047"/>
    <hyperlink r:id="rId491" ref="C3085"/>
    <hyperlink r:id="rId492" ref="C3128"/>
    <hyperlink r:id="rId493" ref="C3135"/>
    <hyperlink r:id="rId494" ref="C3212"/>
    <hyperlink r:id="rId495" ref="C3222"/>
    <hyperlink r:id="rId496" ref="C3245"/>
    <hyperlink r:id="rId497" ref="C3252"/>
    <hyperlink r:id="rId498" ref="C3255"/>
    <hyperlink r:id="rId499" ref="C3270"/>
    <hyperlink r:id="rId500" ref="C3274"/>
    <hyperlink r:id="rId501" ref="C3275"/>
    <hyperlink r:id="rId502" ref="C3301"/>
    <hyperlink r:id="rId503" ref="C3308"/>
    <hyperlink r:id="rId504" ref="C3309"/>
    <hyperlink r:id="rId505" ref="C3310"/>
    <hyperlink r:id="rId506" ref="C3314"/>
    <hyperlink r:id="rId507" ref="C3315"/>
    <hyperlink r:id="rId508" ref="C3339"/>
    <hyperlink r:id="rId509" ref="C3349"/>
    <hyperlink r:id="rId510" ref="C3354"/>
    <hyperlink r:id="rId511" ref="C3358"/>
    <hyperlink r:id="rId512" ref="C3389"/>
    <hyperlink r:id="rId513" ref="C3391"/>
    <hyperlink r:id="rId514" ref="C3401"/>
    <hyperlink r:id="rId515" ref="C3429"/>
    <hyperlink r:id="rId516" ref="C3431"/>
    <hyperlink r:id="rId517" ref="C3437"/>
    <hyperlink r:id="rId518" ref="C3440"/>
    <hyperlink r:id="rId519" ref="C3442"/>
    <hyperlink r:id="rId520" ref="C3452"/>
    <hyperlink r:id="rId521" ref="C3461"/>
    <hyperlink r:id="rId522" ref="C3466"/>
    <hyperlink r:id="rId523" ref="C3506"/>
    <hyperlink r:id="rId524" ref="C3515"/>
    <hyperlink r:id="rId525" ref="C3516"/>
    <hyperlink r:id="rId526" ref="C3517"/>
    <hyperlink r:id="rId527" ref="C3518"/>
    <hyperlink r:id="rId528" ref="C3519"/>
    <hyperlink r:id="rId529" ref="C3522"/>
    <hyperlink r:id="rId530" ref="C3523"/>
    <hyperlink r:id="rId531" ref="C3526"/>
    <hyperlink r:id="rId532" ref="C3527"/>
    <hyperlink r:id="rId533" ref="C3529"/>
    <hyperlink r:id="rId534" ref="C3530"/>
    <hyperlink r:id="rId535" ref="C3531"/>
    <hyperlink r:id="rId536" ref="C3532"/>
    <hyperlink r:id="rId537" ref="C3534"/>
    <hyperlink r:id="rId538" ref="C3536"/>
    <hyperlink r:id="rId539" ref="C3538"/>
    <hyperlink r:id="rId540" ref="C3539"/>
    <hyperlink r:id="rId541" ref="C3544"/>
    <hyperlink r:id="rId542" ref="C3546"/>
    <hyperlink r:id="rId543" ref="C3549"/>
    <hyperlink r:id="rId544" ref="C3551"/>
    <hyperlink r:id="rId545" ref="C3553"/>
    <hyperlink r:id="rId546" ref="C3554"/>
    <hyperlink r:id="rId547" ref="C3555"/>
    <hyperlink r:id="rId548" ref="C3558"/>
    <hyperlink r:id="rId549" ref="C3561"/>
    <hyperlink r:id="rId550" ref="C3563"/>
    <hyperlink r:id="rId551" ref="C3565"/>
    <hyperlink r:id="rId552" ref="C3567"/>
    <hyperlink r:id="rId553" ref="C3568"/>
    <hyperlink r:id="rId554" ref="C3570"/>
    <hyperlink r:id="rId555" ref="C3573"/>
    <hyperlink r:id="rId556" ref="C3577"/>
    <hyperlink r:id="rId557" ref="C3579"/>
    <hyperlink r:id="rId558" ref="C3583"/>
    <hyperlink r:id="rId559" ref="C3584"/>
    <hyperlink r:id="rId560" ref="C3588"/>
    <hyperlink r:id="rId561" ref="C3589"/>
    <hyperlink r:id="rId562" ref="C3590"/>
    <hyperlink r:id="rId563" ref="C3591"/>
    <hyperlink r:id="rId564" ref="C3592"/>
    <hyperlink r:id="rId565" ref="C3593"/>
    <hyperlink r:id="rId566" ref="C3594"/>
    <hyperlink r:id="rId567" ref="C3595"/>
    <hyperlink r:id="rId568" ref="C3596"/>
    <hyperlink r:id="rId569" ref="C3598"/>
    <hyperlink r:id="rId570" ref="C3628"/>
    <hyperlink r:id="rId571" ref="C3631"/>
    <hyperlink r:id="rId572" ref="C3632"/>
    <hyperlink r:id="rId573" ref="C3635"/>
    <hyperlink r:id="rId574" ref="C3638"/>
    <hyperlink r:id="rId575" ref="C3639"/>
    <hyperlink r:id="rId576" ref="C3654"/>
    <hyperlink r:id="rId577" ref="C3655"/>
    <hyperlink r:id="rId578" ref="C3658"/>
    <hyperlink r:id="rId579" ref="C3660"/>
    <hyperlink r:id="rId580" ref="C3661"/>
    <hyperlink r:id="rId581" ref="C3663"/>
    <hyperlink r:id="rId582" ref="C3664"/>
    <hyperlink r:id="rId583" ref="C3666"/>
    <hyperlink r:id="rId584" ref="C3667"/>
    <hyperlink r:id="rId585" ref="C3673"/>
    <hyperlink r:id="rId586" ref="C3683"/>
    <hyperlink r:id="rId587" ref="C3688"/>
    <hyperlink r:id="rId588" ref="C3701"/>
    <hyperlink r:id="rId589" ref="C3705"/>
    <hyperlink r:id="rId590" ref="C3711"/>
    <hyperlink r:id="rId591" ref="C3715"/>
    <hyperlink r:id="rId592" ref="C3716"/>
    <hyperlink r:id="rId593" ref="C3717"/>
    <hyperlink r:id="rId594" ref="C3719"/>
    <hyperlink r:id="rId595" ref="C3720"/>
    <hyperlink r:id="rId596" ref="C3722"/>
    <hyperlink r:id="rId597" ref="C3723"/>
    <hyperlink r:id="rId598" ref="C3724"/>
    <hyperlink r:id="rId599" ref="C3726"/>
    <hyperlink r:id="rId600" ref="C3727"/>
    <hyperlink r:id="rId601" ref="C3729"/>
    <hyperlink r:id="rId602" ref="C3731"/>
    <hyperlink r:id="rId603" ref="C3733"/>
    <hyperlink r:id="rId604" ref="C3736"/>
    <hyperlink r:id="rId605" ref="C3737"/>
    <hyperlink r:id="rId606" ref="C3738"/>
    <hyperlink r:id="rId607" ref="C3739"/>
    <hyperlink r:id="rId608" ref="C3740"/>
    <hyperlink r:id="rId609" ref="C3742"/>
    <hyperlink r:id="rId610" ref="C3743"/>
    <hyperlink r:id="rId611" ref="C3744"/>
    <hyperlink r:id="rId612" ref="C3745"/>
    <hyperlink r:id="rId613" ref="C3746"/>
    <hyperlink r:id="rId614" ref="C3748"/>
    <hyperlink r:id="rId615" ref="C3749"/>
    <hyperlink r:id="rId616" ref="C3751"/>
    <hyperlink r:id="rId617" ref="C3752"/>
    <hyperlink r:id="rId618" ref="C3754"/>
    <hyperlink r:id="rId619" ref="C3760"/>
    <hyperlink r:id="rId620" ref="C3762"/>
    <hyperlink r:id="rId621" ref="C3774"/>
    <hyperlink r:id="rId622" ref="C3775"/>
    <hyperlink r:id="rId623" ref="C3822"/>
    <hyperlink r:id="rId624" ref="C3823"/>
    <hyperlink r:id="rId625" ref="C3826"/>
    <hyperlink r:id="rId626" ref="C3828"/>
    <hyperlink r:id="rId627" ref="C3829"/>
    <hyperlink r:id="rId628" ref="C3834"/>
    <hyperlink r:id="rId629" ref="C3843"/>
    <hyperlink r:id="rId630" ref="C3845"/>
    <hyperlink r:id="rId631" ref="C3847"/>
    <hyperlink r:id="rId632" ref="C3848"/>
    <hyperlink r:id="rId633" ref="C3851"/>
    <hyperlink r:id="rId634" ref="C3855"/>
    <hyperlink r:id="rId635" ref="C3857"/>
    <hyperlink r:id="rId636" ref="C3862"/>
    <hyperlink r:id="rId637" ref="C3866"/>
    <hyperlink r:id="rId638" ref="C3874"/>
    <hyperlink r:id="rId639" ref="C3877"/>
    <hyperlink r:id="rId640" ref="C3878"/>
    <hyperlink r:id="rId641" ref="C3881"/>
    <hyperlink r:id="rId642" ref="C3889"/>
    <hyperlink r:id="rId643" ref="C3893"/>
    <hyperlink r:id="rId644" ref="C3897"/>
    <hyperlink r:id="rId645" ref="C3899"/>
    <hyperlink r:id="rId646" ref="C3907"/>
    <hyperlink r:id="rId647" ref="C3911"/>
    <hyperlink r:id="rId648" ref="C3914"/>
    <hyperlink r:id="rId649" ref="C3927"/>
    <hyperlink r:id="rId650" ref="C3931"/>
    <hyperlink r:id="rId651" ref="C3937"/>
    <hyperlink r:id="rId652" ref="C3938"/>
    <hyperlink r:id="rId653" ref="C3975"/>
    <hyperlink r:id="rId654" ref="C3988"/>
    <hyperlink r:id="rId655" ref="C3992"/>
    <hyperlink r:id="rId656" ref="C4013"/>
    <hyperlink r:id="rId657" ref="C4022"/>
    <hyperlink r:id="rId658" ref="C4026"/>
    <hyperlink r:id="rId659" ref="C4027"/>
    <hyperlink r:id="rId660" ref="C4029"/>
    <hyperlink r:id="rId661" ref="C4031"/>
    <hyperlink r:id="rId662" ref="C4032"/>
    <hyperlink r:id="rId663" ref="C4035"/>
    <hyperlink r:id="rId664" ref="C4036"/>
    <hyperlink r:id="rId665" ref="C4037"/>
    <hyperlink r:id="rId666" ref="C4039"/>
    <hyperlink r:id="rId667" ref="C4041"/>
    <hyperlink r:id="rId668" ref="C4042"/>
    <hyperlink r:id="rId669" ref="C4043"/>
    <hyperlink r:id="rId670" ref="C4049"/>
    <hyperlink r:id="rId671" ref="C4050"/>
    <hyperlink r:id="rId672" ref="C4053"/>
    <hyperlink r:id="rId673" ref="C4054"/>
    <hyperlink r:id="rId674" ref="C4055"/>
    <hyperlink r:id="rId675" ref="C4059"/>
    <hyperlink r:id="rId676" ref="C4060"/>
    <hyperlink r:id="rId677" ref="C4062"/>
    <hyperlink r:id="rId678" ref="C4063"/>
    <hyperlink r:id="rId679" ref="C4068"/>
    <hyperlink r:id="rId680" ref="C4070"/>
    <hyperlink r:id="rId681" ref="C4073"/>
    <hyperlink r:id="rId682" ref="C4076"/>
    <hyperlink r:id="rId683" ref="C4096"/>
    <hyperlink r:id="rId684" ref="C4106"/>
    <hyperlink r:id="rId685" ref="C4107"/>
    <hyperlink r:id="rId686" ref="C4111"/>
    <hyperlink r:id="rId687" ref="C4117"/>
    <hyperlink r:id="rId688" ref="C4128"/>
    <hyperlink r:id="rId689" ref="C4134"/>
    <hyperlink r:id="rId690" ref="C4155"/>
    <hyperlink r:id="rId691" ref="C4175"/>
    <hyperlink r:id="rId692" ref="C4203"/>
    <hyperlink r:id="rId693" ref="C4205"/>
    <hyperlink r:id="rId694" ref="C4216"/>
    <hyperlink r:id="rId695" ref="C4221"/>
    <hyperlink r:id="rId696" ref="C4233"/>
    <hyperlink r:id="rId697" ref="C4238"/>
    <hyperlink r:id="rId698" ref="C4266"/>
    <hyperlink r:id="rId699" ref="C4301"/>
    <hyperlink r:id="rId700" ref="C4306"/>
    <hyperlink r:id="rId701" ref="C4307"/>
    <hyperlink r:id="rId702" ref="C4308"/>
    <hyperlink r:id="rId703" ref="C4310"/>
    <hyperlink r:id="rId704" ref="C4314"/>
    <hyperlink r:id="rId705" ref="C4321"/>
    <hyperlink r:id="rId706" ref="C4325"/>
    <hyperlink r:id="rId707" ref="C4329"/>
    <hyperlink r:id="rId708" ref="C4332"/>
    <hyperlink r:id="rId709" ref="C4333"/>
    <hyperlink r:id="rId710" ref="C4334"/>
    <hyperlink r:id="rId711" ref="C4337"/>
    <hyperlink r:id="rId712" ref="C4349"/>
    <hyperlink r:id="rId713" ref="C4364"/>
    <hyperlink r:id="rId714" ref="C4374"/>
    <hyperlink r:id="rId715" ref="C4383"/>
    <hyperlink r:id="rId716" ref="C4384"/>
    <hyperlink r:id="rId717" ref="C4387"/>
    <hyperlink r:id="rId718" ref="C4391"/>
    <hyperlink r:id="rId719" ref="C4408"/>
    <hyperlink r:id="rId720" ref="C4411"/>
    <hyperlink r:id="rId721" ref="C4416"/>
    <hyperlink r:id="rId722" ref="C4426"/>
    <hyperlink r:id="rId723" ref="C4432"/>
    <hyperlink r:id="rId724" ref="C4434"/>
    <hyperlink r:id="rId725" ref="C4436"/>
    <hyperlink r:id="rId726" ref="C4442"/>
    <hyperlink r:id="rId727" ref="C4449"/>
    <hyperlink r:id="rId728" ref="C4454"/>
    <hyperlink r:id="rId729" ref="C4456"/>
    <hyperlink r:id="rId730" ref="C4460"/>
    <hyperlink r:id="rId731" ref="C4473"/>
    <hyperlink r:id="rId732" ref="C4474"/>
    <hyperlink r:id="rId733" ref="C4475"/>
    <hyperlink r:id="rId734" ref="C4478"/>
    <hyperlink r:id="rId735" ref="C4483"/>
    <hyperlink r:id="rId736" ref="C4485"/>
    <hyperlink r:id="rId737" ref="C4487"/>
    <hyperlink r:id="rId738" ref="C4488"/>
    <hyperlink r:id="rId739" ref="C4492"/>
    <hyperlink r:id="rId740" ref="C4500"/>
    <hyperlink r:id="rId741" ref="C4503"/>
    <hyperlink r:id="rId742" ref="C4507"/>
    <hyperlink r:id="rId743" ref="C4511"/>
    <hyperlink r:id="rId744" ref="C4513"/>
    <hyperlink r:id="rId745" ref="C4514"/>
    <hyperlink r:id="rId746" ref="C4556"/>
    <hyperlink r:id="rId747" ref="C4565"/>
    <hyperlink r:id="rId748" ref="C4570"/>
    <hyperlink r:id="rId749" ref="C4591"/>
    <hyperlink r:id="rId750" ref="C4596"/>
    <hyperlink r:id="rId751" ref="C4603"/>
    <hyperlink r:id="rId752" ref="C4619"/>
    <hyperlink r:id="rId753" ref="C4620"/>
    <hyperlink r:id="rId754" ref="C4650"/>
    <hyperlink r:id="rId755" ref="C4651"/>
    <hyperlink r:id="rId756" ref="C4693"/>
    <hyperlink r:id="rId757" ref="C4706"/>
    <hyperlink r:id="rId758" ref="C4733"/>
    <hyperlink r:id="rId759" ref="C4752"/>
    <hyperlink r:id="rId760" ref="C4755"/>
    <hyperlink r:id="rId761" ref="C4774"/>
    <hyperlink r:id="rId762" ref="C4851"/>
    <hyperlink r:id="rId763" ref="C4855"/>
    <hyperlink r:id="rId764" ref="C4908"/>
    <hyperlink r:id="rId765" ref="C4915"/>
    <hyperlink r:id="rId766" ref="C4927"/>
    <hyperlink r:id="rId767" ref="C4934"/>
    <hyperlink r:id="rId768" ref="C4943"/>
    <hyperlink r:id="rId769" ref="C4953"/>
    <hyperlink r:id="rId770" ref="C4955"/>
    <hyperlink r:id="rId771" ref="C4959"/>
    <hyperlink r:id="rId772" ref="C4984"/>
    <hyperlink r:id="rId773" ref="C5007"/>
    <hyperlink r:id="rId774" ref="C5013"/>
    <hyperlink r:id="rId775" ref="C5014"/>
    <hyperlink r:id="rId776" ref="C5016"/>
    <hyperlink r:id="rId777" ref="C5018"/>
    <hyperlink r:id="rId778" ref="C5020"/>
    <hyperlink r:id="rId779" ref="C5024"/>
    <hyperlink r:id="rId780" ref="C5026"/>
    <hyperlink r:id="rId781" ref="C5028"/>
    <hyperlink r:id="rId782" ref="C5105"/>
    <hyperlink r:id="rId783" ref="C5114"/>
    <hyperlink r:id="rId784" ref="C5153"/>
    <hyperlink r:id="rId785" ref="C5160"/>
    <hyperlink r:id="rId786" ref="C5164"/>
    <hyperlink r:id="rId787" ref="C5181"/>
    <hyperlink r:id="rId788" ref="C5185"/>
    <hyperlink r:id="rId789" ref="C5198"/>
    <hyperlink r:id="rId790" ref="C5200"/>
    <hyperlink r:id="rId791" ref="C5216"/>
    <hyperlink r:id="rId792" ref="C5217"/>
    <hyperlink r:id="rId793" ref="C5221"/>
    <hyperlink r:id="rId794" ref="C5222"/>
    <hyperlink r:id="rId795" ref="C5231"/>
    <hyperlink r:id="rId796" ref="C5235"/>
    <hyperlink r:id="rId797" ref="C5237"/>
    <hyperlink r:id="rId798" ref="C5239"/>
    <hyperlink r:id="rId799" ref="C5243"/>
    <hyperlink r:id="rId800" ref="C5257"/>
    <hyperlink r:id="rId801" ref="C5266"/>
    <hyperlink r:id="rId802" ref="C5268"/>
    <hyperlink r:id="rId803" ref="C5269"/>
    <hyperlink r:id="rId804" ref="C5274"/>
    <hyperlink r:id="rId805" ref="C5275"/>
    <hyperlink r:id="rId806" ref="C5302"/>
    <hyperlink r:id="rId807" ref="C5306"/>
    <hyperlink r:id="rId808" ref="C5310"/>
    <hyperlink r:id="rId809" ref="C5313"/>
    <hyperlink r:id="rId810" ref="C5317"/>
    <hyperlink r:id="rId811" ref="C5321"/>
    <hyperlink r:id="rId812" ref="C5349"/>
    <hyperlink r:id="rId813" ref="C5363"/>
    <hyperlink r:id="rId814" ref="C5366"/>
    <hyperlink r:id="rId815" ref="C5367"/>
    <hyperlink r:id="rId816" ref="C5373"/>
    <hyperlink r:id="rId817" ref="C5408"/>
    <hyperlink r:id="rId818" ref="C5411"/>
    <hyperlink r:id="rId819" ref="C5413"/>
    <hyperlink r:id="rId820" ref="C5417"/>
    <hyperlink r:id="rId821" ref="C5420"/>
    <hyperlink r:id="rId822" ref="C5425"/>
    <hyperlink r:id="rId823" ref="C5428"/>
    <hyperlink r:id="rId824" ref="C5430"/>
    <hyperlink r:id="rId825" ref="C5436"/>
    <hyperlink r:id="rId826" ref="C5441"/>
    <hyperlink r:id="rId827" ref="C5452"/>
    <hyperlink r:id="rId828" ref="C5455"/>
    <hyperlink r:id="rId829" ref="C5460"/>
    <hyperlink r:id="rId830" ref="C5462"/>
    <hyperlink r:id="rId831" ref="C5479"/>
    <hyperlink r:id="rId832" ref="C5497"/>
    <hyperlink r:id="rId833" ref="C5511"/>
    <hyperlink r:id="rId834" ref="C5512"/>
    <hyperlink r:id="rId835" ref="C5516"/>
    <hyperlink r:id="rId836" ref="C5529"/>
    <hyperlink r:id="rId837" ref="C5530"/>
    <hyperlink r:id="rId838" ref="C5539"/>
    <hyperlink r:id="rId839" ref="C5550"/>
    <hyperlink r:id="rId840" ref="C5552"/>
    <hyperlink r:id="rId841" ref="C5553"/>
    <hyperlink r:id="rId842" ref="C5572"/>
    <hyperlink r:id="rId843" ref="C5598"/>
    <hyperlink r:id="rId844" ref="C5603"/>
    <hyperlink r:id="rId845" ref="C5606"/>
    <hyperlink r:id="rId846" ref="C5628"/>
    <hyperlink r:id="rId847" ref="C5650"/>
    <hyperlink r:id="rId848" ref="C5661"/>
    <hyperlink r:id="rId849" ref="C5668"/>
    <hyperlink r:id="rId850" ref="C5674"/>
    <hyperlink r:id="rId851" ref="C5698"/>
    <hyperlink r:id="rId852" ref="C5699"/>
    <hyperlink r:id="rId853" ref="C5709"/>
    <hyperlink r:id="rId854" ref="C5711"/>
    <hyperlink r:id="rId855" ref="C5721"/>
    <hyperlink r:id="rId856" ref="C5722"/>
    <hyperlink r:id="rId857" ref="C5727"/>
    <hyperlink r:id="rId858" ref="C5737"/>
    <hyperlink r:id="rId859" ref="C5752"/>
    <hyperlink r:id="rId860" ref="C5756"/>
    <hyperlink r:id="rId861" ref="C5759"/>
    <hyperlink r:id="rId862" ref="C5760"/>
    <hyperlink r:id="rId863" ref="C5761"/>
    <hyperlink r:id="rId864" ref="C5762"/>
    <hyperlink r:id="rId865" ref="C5765"/>
    <hyperlink r:id="rId866" ref="C5766"/>
    <hyperlink r:id="rId867" ref="C5769"/>
    <hyperlink r:id="rId868" ref="C5775"/>
    <hyperlink r:id="rId869" ref="C5778"/>
    <hyperlink r:id="rId870" ref="C5781"/>
    <hyperlink r:id="rId871" ref="C5783"/>
    <hyperlink r:id="rId872" ref="C5785"/>
    <hyperlink r:id="rId873" ref="C5786"/>
    <hyperlink r:id="rId874" ref="C5791"/>
    <hyperlink r:id="rId875" ref="C5793"/>
    <hyperlink r:id="rId876" ref="C5794"/>
    <hyperlink r:id="rId877" ref="C5795"/>
    <hyperlink r:id="rId878" ref="C5796"/>
    <hyperlink r:id="rId879" ref="C5797"/>
    <hyperlink r:id="rId880" ref="C5799"/>
    <hyperlink r:id="rId881" ref="C5800"/>
    <hyperlink r:id="rId882" ref="C5803"/>
    <hyperlink r:id="rId883" ref="C5807"/>
    <hyperlink r:id="rId884" ref="C5813"/>
    <hyperlink r:id="rId885" ref="C5816"/>
    <hyperlink r:id="rId886" ref="C5823"/>
    <hyperlink r:id="rId887" ref="C5825"/>
    <hyperlink r:id="rId888" ref="C5828"/>
    <hyperlink r:id="rId889" ref="C5833"/>
    <hyperlink r:id="rId890" ref="C5837"/>
    <hyperlink r:id="rId891" ref="C5844"/>
    <hyperlink r:id="rId892" ref="C5859"/>
    <hyperlink r:id="rId893" ref="C5869"/>
    <hyperlink r:id="rId894" ref="C5879"/>
    <hyperlink r:id="rId895" ref="C5881"/>
    <hyperlink r:id="rId896" ref="C5893"/>
    <hyperlink r:id="rId897" ref="C5902"/>
    <hyperlink r:id="rId898" ref="C5922"/>
    <hyperlink r:id="rId899" ref="C5949"/>
    <hyperlink r:id="rId900" ref="C5953"/>
    <hyperlink r:id="rId901" ref="C5961"/>
    <hyperlink r:id="rId902" ref="C5971"/>
    <hyperlink r:id="rId903" ref="C5984"/>
    <hyperlink r:id="rId904" ref="C6003"/>
    <hyperlink r:id="rId905" ref="C6009"/>
    <hyperlink r:id="rId906" ref="C6010"/>
    <hyperlink r:id="rId907" ref="C6013"/>
    <hyperlink r:id="rId908" ref="C6019"/>
    <hyperlink r:id="rId909" ref="C6021"/>
    <hyperlink r:id="rId910" ref="C6023"/>
    <hyperlink r:id="rId911" ref="C6025"/>
    <hyperlink r:id="rId912" ref="C6047"/>
    <hyperlink r:id="rId913" ref="C6056"/>
    <hyperlink r:id="rId914" ref="C6067"/>
    <hyperlink r:id="rId915" ref="C6093"/>
    <hyperlink r:id="rId916" ref="C6104"/>
    <hyperlink r:id="rId917" ref="C6110"/>
    <hyperlink r:id="rId918" ref="C6118"/>
    <hyperlink r:id="rId919" ref="C6119"/>
    <hyperlink r:id="rId920" ref="C6120"/>
    <hyperlink r:id="rId921" ref="C6122"/>
    <hyperlink r:id="rId922" ref="C6124"/>
    <hyperlink r:id="rId923" ref="C6129"/>
    <hyperlink r:id="rId924" ref="C6131"/>
    <hyperlink r:id="rId925" ref="C6133"/>
    <hyperlink r:id="rId926" ref="C6134"/>
    <hyperlink r:id="rId927" ref="C6136"/>
    <hyperlink r:id="rId928" ref="C6138"/>
    <hyperlink r:id="rId929" ref="C6140"/>
    <hyperlink r:id="rId930" ref="C6144"/>
    <hyperlink r:id="rId931" ref="C6145"/>
    <hyperlink r:id="rId932" ref="C6146"/>
    <hyperlink r:id="rId933" ref="C6147"/>
    <hyperlink r:id="rId934" ref="C6148"/>
    <hyperlink r:id="rId935" ref="C6149"/>
    <hyperlink r:id="rId936" ref="C6150"/>
    <hyperlink r:id="rId937" ref="C6153"/>
    <hyperlink r:id="rId938" ref="C6154"/>
    <hyperlink r:id="rId939" ref="C6155"/>
    <hyperlink r:id="rId940" ref="C6156"/>
    <hyperlink r:id="rId941" ref="C6157"/>
    <hyperlink r:id="rId942" ref="C6159"/>
    <hyperlink r:id="rId943" ref="C6160"/>
    <hyperlink r:id="rId944" ref="C6161"/>
    <hyperlink r:id="rId945" ref="C6176"/>
    <hyperlink r:id="rId946" ref="C6181"/>
    <hyperlink r:id="rId947" ref="C6184"/>
    <hyperlink r:id="rId948" ref="C6188"/>
    <hyperlink r:id="rId949" ref="C6191"/>
    <hyperlink r:id="rId950" ref="C6193"/>
    <hyperlink r:id="rId951" ref="C6196"/>
    <hyperlink r:id="rId952" ref="C6202"/>
    <hyperlink r:id="rId953" ref="C6206"/>
    <hyperlink r:id="rId954" ref="C6208"/>
    <hyperlink r:id="rId955" ref="C6209"/>
    <hyperlink r:id="rId956" ref="C6210"/>
    <hyperlink r:id="rId957" ref="C6213"/>
    <hyperlink r:id="rId958" ref="C6214"/>
    <hyperlink r:id="rId959" ref="C6216"/>
    <hyperlink r:id="rId960" ref="C6217"/>
    <hyperlink r:id="rId961" ref="C6221"/>
    <hyperlink r:id="rId962" ref="C6223"/>
    <hyperlink r:id="rId963" ref="C6224"/>
    <hyperlink r:id="rId964" ref="C6232"/>
    <hyperlink r:id="rId965" ref="C6233"/>
    <hyperlink r:id="rId966" ref="C6256"/>
    <hyperlink r:id="rId967" ref="C6260"/>
    <hyperlink r:id="rId968" ref="C6266"/>
    <hyperlink r:id="rId969" ref="C6269"/>
    <hyperlink r:id="rId970" ref="C6272"/>
    <hyperlink r:id="rId971" ref="C6273"/>
    <hyperlink r:id="rId972" ref="C6277"/>
    <hyperlink r:id="rId973" ref="C6278"/>
    <hyperlink r:id="rId974" ref="C6287"/>
    <hyperlink r:id="rId975" ref="C6288"/>
    <hyperlink r:id="rId976" ref="C6289"/>
    <hyperlink r:id="rId977" ref="C6303"/>
    <hyperlink r:id="rId978" ref="C6304"/>
    <hyperlink r:id="rId979" ref="C6312"/>
    <hyperlink r:id="rId980" ref="C6313"/>
    <hyperlink r:id="rId981" ref="C6314"/>
    <hyperlink r:id="rId982" ref="C6317"/>
    <hyperlink r:id="rId983" ref="C6326"/>
    <hyperlink r:id="rId984" ref="C6349"/>
    <hyperlink r:id="rId985" ref="C6352"/>
    <hyperlink r:id="rId986" ref="C6353"/>
    <hyperlink r:id="rId987" ref="C6356"/>
    <hyperlink r:id="rId988" ref="C6358"/>
    <hyperlink r:id="rId989" ref="C6359"/>
    <hyperlink r:id="rId990" ref="C6360"/>
    <hyperlink r:id="rId991" ref="C6362"/>
    <hyperlink r:id="rId992" ref="C6363"/>
    <hyperlink r:id="rId993" ref="C6364"/>
    <hyperlink r:id="rId994" ref="C6365"/>
    <hyperlink r:id="rId995" ref="C6367"/>
    <hyperlink r:id="rId996" ref="C6368"/>
    <hyperlink r:id="rId997" ref="C6370"/>
    <hyperlink r:id="rId998" ref="C6372"/>
    <hyperlink r:id="rId999" ref="C6374"/>
    <hyperlink r:id="rId1000" ref="C6377"/>
    <hyperlink r:id="rId1001" ref="C6378"/>
    <hyperlink r:id="rId1002" ref="C6380"/>
    <hyperlink r:id="rId1003" ref="C6383"/>
    <hyperlink r:id="rId1004" ref="C6384"/>
    <hyperlink r:id="rId1005" ref="C6385"/>
    <hyperlink r:id="rId1006" ref="C6386"/>
    <hyperlink r:id="rId1007" ref="C6387"/>
    <hyperlink r:id="rId1008" ref="C6388"/>
    <hyperlink r:id="rId1009" ref="C6390"/>
    <hyperlink r:id="rId1010" ref="C6391"/>
    <hyperlink r:id="rId1011" ref="C6394"/>
    <hyperlink r:id="rId1012" ref="C6395"/>
    <hyperlink r:id="rId1013" ref="C6397"/>
    <hyperlink r:id="rId1014" ref="C6398"/>
    <hyperlink r:id="rId1015" ref="C6399"/>
    <hyperlink r:id="rId1016" ref="C6400"/>
    <hyperlink r:id="rId1017" ref="C6401"/>
    <hyperlink r:id="rId1018" ref="C6402"/>
    <hyperlink r:id="rId1019" ref="C6426"/>
    <hyperlink r:id="rId1020" ref="C6438"/>
    <hyperlink r:id="rId1021" ref="C6439"/>
    <hyperlink r:id="rId1022" ref="C6440"/>
    <hyperlink r:id="rId1023" ref="C6443"/>
    <hyperlink r:id="rId1024" ref="C6447"/>
    <hyperlink r:id="rId1025" ref="C6451"/>
    <hyperlink r:id="rId1026" ref="C6467"/>
    <hyperlink r:id="rId1027" ref="C6468"/>
    <hyperlink r:id="rId1028" ref="C6472"/>
    <hyperlink r:id="rId1029" ref="C6477"/>
    <hyperlink r:id="rId1030" ref="C6478"/>
    <hyperlink r:id="rId1031" ref="C6484"/>
    <hyperlink r:id="rId1032" ref="C6487"/>
    <hyperlink r:id="rId1033" ref="C6496"/>
    <hyperlink r:id="rId1034" ref="C6506"/>
    <hyperlink r:id="rId1035" ref="C6520"/>
    <hyperlink r:id="rId1036" ref="C6525"/>
    <hyperlink r:id="rId1037" ref="C6526"/>
    <hyperlink r:id="rId1038" ref="C6549"/>
    <hyperlink r:id="rId1039" ref="C6552"/>
    <hyperlink r:id="rId1040" ref="C6556"/>
    <hyperlink r:id="rId1041" ref="C6558"/>
    <hyperlink r:id="rId1042" ref="C6559"/>
    <hyperlink r:id="rId1043" ref="C6560"/>
    <hyperlink r:id="rId1044" ref="C6561"/>
    <hyperlink r:id="rId1045" ref="C6562"/>
    <hyperlink r:id="rId1046" ref="C6563"/>
    <hyperlink r:id="rId1047" ref="C6564"/>
    <hyperlink r:id="rId1048" ref="C6565"/>
    <hyperlink r:id="rId1049" ref="C6566"/>
    <hyperlink r:id="rId1050" ref="C6572"/>
    <hyperlink r:id="rId1051" ref="C6573"/>
    <hyperlink r:id="rId1052" ref="C6586"/>
    <hyperlink r:id="rId1053" ref="C6645"/>
    <hyperlink r:id="rId1054" ref="C6647"/>
    <hyperlink r:id="rId1055" ref="C6658"/>
    <hyperlink r:id="rId1056" ref="C6665"/>
    <hyperlink r:id="rId1057" ref="C6667"/>
    <hyperlink r:id="rId1058" ref="C6668"/>
    <hyperlink r:id="rId1059" ref="C6670"/>
    <hyperlink r:id="rId1060" ref="C6679"/>
    <hyperlink r:id="rId1061" ref="C6681"/>
    <hyperlink r:id="rId1062" ref="C6684"/>
    <hyperlink r:id="rId1063" ref="C6685"/>
    <hyperlink r:id="rId1064" ref="C6706"/>
    <hyperlink r:id="rId1065" ref="C6708"/>
    <hyperlink r:id="rId1066" ref="C6719"/>
    <hyperlink r:id="rId1067" ref="C6728"/>
    <hyperlink r:id="rId1068" ref="C6738"/>
    <hyperlink r:id="rId1069" ref="C6749"/>
    <hyperlink r:id="rId1070" ref="C6756"/>
    <hyperlink r:id="rId1071" ref="C6757"/>
    <hyperlink r:id="rId1072" ref="C6760"/>
    <hyperlink r:id="rId1073" ref="C6762"/>
    <hyperlink r:id="rId1074" ref="C6763"/>
    <hyperlink r:id="rId1075" ref="C6770"/>
    <hyperlink r:id="rId1076" ref="C6771"/>
    <hyperlink r:id="rId1077" ref="C6773"/>
    <hyperlink r:id="rId1078" ref="C6785"/>
    <hyperlink r:id="rId1079" ref="C6805"/>
    <hyperlink r:id="rId1080" ref="C6814"/>
    <hyperlink r:id="rId1081" ref="C6833"/>
    <hyperlink r:id="rId1082" ref="C6868"/>
    <hyperlink r:id="rId1083" ref="C6875"/>
    <hyperlink r:id="rId1084" ref="C6876"/>
    <hyperlink r:id="rId1085" ref="C6877"/>
    <hyperlink r:id="rId1086" ref="C6878"/>
    <hyperlink r:id="rId1087" ref="C6880"/>
    <hyperlink r:id="rId1088" ref="C6881"/>
    <hyperlink r:id="rId1089" ref="C6883"/>
    <hyperlink r:id="rId1090" ref="C6885"/>
    <hyperlink r:id="rId1091" ref="C6886"/>
    <hyperlink r:id="rId1092" ref="C6891"/>
    <hyperlink r:id="rId1093" ref="C6892"/>
    <hyperlink r:id="rId1094" ref="C6895"/>
    <hyperlink r:id="rId1095" ref="C6897"/>
    <hyperlink r:id="rId1096" ref="C6898"/>
    <hyperlink r:id="rId1097" ref="C6901"/>
    <hyperlink r:id="rId1098" ref="C6904"/>
    <hyperlink r:id="rId1099" ref="C6905"/>
    <hyperlink r:id="rId1100" ref="C6907"/>
    <hyperlink r:id="rId1101" ref="C6910"/>
    <hyperlink r:id="rId1102" ref="C6915"/>
    <hyperlink r:id="rId1103" ref="C6922"/>
    <hyperlink r:id="rId1104" ref="C6925"/>
    <hyperlink r:id="rId1105" ref="C6943"/>
    <hyperlink r:id="rId1106" ref="C6944"/>
    <hyperlink r:id="rId1107" ref="C6952"/>
    <hyperlink r:id="rId1108" ref="C6958"/>
    <hyperlink r:id="rId1109" ref="C6974"/>
    <hyperlink r:id="rId1110" ref="C6975"/>
    <hyperlink r:id="rId1111" ref="C6976"/>
    <hyperlink r:id="rId1112" ref="C6981"/>
    <hyperlink r:id="rId1113" ref="C6985"/>
    <hyperlink r:id="rId1114" ref="C6992"/>
    <hyperlink r:id="rId1115" ref="C6994"/>
    <hyperlink r:id="rId1116" ref="C7010"/>
    <hyperlink r:id="rId1117" ref="C7013"/>
    <hyperlink r:id="rId1118" ref="C7020"/>
    <hyperlink r:id="rId1119" ref="C7023"/>
    <hyperlink r:id="rId1120" ref="C7025"/>
    <hyperlink r:id="rId1121" ref="C7031"/>
    <hyperlink r:id="rId1122" ref="C7036"/>
    <hyperlink r:id="rId1123" ref="C7038"/>
    <hyperlink r:id="rId1124" ref="C7043"/>
    <hyperlink r:id="rId1125" ref="C7053"/>
    <hyperlink r:id="rId1126" ref="C7055"/>
    <hyperlink r:id="rId1127" ref="C7057"/>
    <hyperlink r:id="rId1128" ref="C7067"/>
    <hyperlink r:id="rId1129" ref="C7080"/>
    <hyperlink r:id="rId1130" ref="C7082"/>
    <hyperlink r:id="rId1131" ref="C7084"/>
    <hyperlink r:id="rId1132" ref="C7085"/>
    <hyperlink r:id="rId1133" ref="C7087"/>
    <hyperlink r:id="rId1134" ref="C7096"/>
    <hyperlink r:id="rId1135" ref="C7105"/>
    <hyperlink r:id="rId1136" ref="C7106"/>
    <hyperlink r:id="rId1137" ref="C7110"/>
    <hyperlink r:id="rId1138" ref="C7113"/>
    <hyperlink r:id="rId1139" ref="C7117"/>
    <hyperlink r:id="rId1140" ref="C7119"/>
    <hyperlink r:id="rId1141" ref="C7127"/>
    <hyperlink r:id="rId1142" ref="C7129"/>
    <hyperlink r:id="rId1143" ref="C7130"/>
    <hyperlink r:id="rId1144" ref="C7131"/>
    <hyperlink r:id="rId1145" ref="C7132"/>
    <hyperlink r:id="rId1146" ref="C7133"/>
    <hyperlink r:id="rId1147" ref="C7135"/>
    <hyperlink r:id="rId1148" ref="C7137"/>
    <hyperlink r:id="rId1149" ref="C7138"/>
    <hyperlink r:id="rId1150" ref="C7141"/>
    <hyperlink r:id="rId1151" ref="C7142"/>
    <hyperlink r:id="rId1152" ref="C7143"/>
    <hyperlink r:id="rId1153" ref="C7144"/>
    <hyperlink r:id="rId1154" ref="C7146"/>
    <hyperlink r:id="rId1155" ref="C7147"/>
    <hyperlink r:id="rId1156" ref="C7148"/>
    <hyperlink r:id="rId1157" ref="C7149"/>
    <hyperlink r:id="rId1158" ref="C7150"/>
    <hyperlink r:id="rId1159" ref="C7153"/>
    <hyperlink r:id="rId1160" ref="C7156"/>
    <hyperlink r:id="rId1161" ref="C7158"/>
    <hyperlink r:id="rId1162" ref="C7159"/>
    <hyperlink r:id="rId1163" ref="C7160"/>
    <hyperlink r:id="rId1164" ref="C7161"/>
    <hyperlink r:id="rId1165" ref="C7162"/>
    <hyperlink r:id="rId1166" ref="C7166"/>
    <hyperlink r:id="rId1167" ref="C7167"/>
    <hyperlink r:id="rId1168" ref="C7170"/>
    <hyperlink r:id="rId1169" ref="C7176"/>
    <hyperlink r:id="rId1170" ref="C7178"/>
    <hyperlink r:id="rId1171" ref="C7180"/>
    <hyperlink r:id="rId1172" ref="C7182"/>
    <hyperlink r:id="rId1173" ref="C7183"/>
    <hyperlink r:id="rId1174" ref="C7187"/>
    <hyperlink r:id="rId1175" ref="C7189"/>
    <hyperlink r:id="rId1176" ref="C7190"/>
    <hyperlink r:id="rId1177" ref="C7191"/>
    <hyperlink r:id="rId1178" ref="C7194"/>
    <hyperlink r:id="rId1179" ref="C7201"/>
    <hyperlink r:id="rId1180" ref="C7203"/>
    <hyperlink r:id="rId1181" ref="C7206"/>
    <hyperlink r:id="rId1182" ref="C7207"/>
    <hyperlink r:id="rId1183" ref="C7209"/>
    <hyperlink r:id="rId1184" ref="C7211"/>
    <hyperlink r:id="rId1185" ref="C7213"/>
    <hyperlink r:id="rId1186" ref="C7214"/>
    <hyperlink r:id="rId1187" ref="C7217"/>
    <hyperlink r:id="rId1188" ref="C7219"/>
    <hyperlink r:id="rId1189" ref="C7220"/>
    <hyperlink r:id="rId1190" ref="C7221"/>
    <hyperlink r:id="rId1191" ref="C7226"/>
    <hyperlink r:id="rId1192" ref="C7227"/>
    <hyperlink r:id="rId1193" ref="C7229"/>
    <hyperlink r:id="rId1194" ref="C7230"/>
    <hyperlink r:id="rId1195" ref="C7232"/>
    <hyperlink r:id="rId1196" ref="C7234"/>
    <hyperlink r:id="rId1197" ref="C7236"/>
    <hyperlink r:id="rId1198" ref="C7242"/>
    <hyperlink r:id="rId1199" ref="C7243"/>
    <hyperlink r:id="rId1200" ref="C7247"/>
    <hyperlink r:id="rId1201" ref="C7254"/>
    <hyperlink r:id="rId1202" ref="C7259"/>
    <hyperlink r:id="rId1203" ref="C7264"/>
    <hyperlink r:id="rId1204" ref="C7280"/>
    <hyperlink r:id="rId1205" ref="C7287"/>
    <hyperlink r:id="rId1206" ref="C7290"/>
    <hyperlink r:id="rId1207" ref="C7298"/>
    <hyperlink r:id="rId1208" ref="C7303"/>
    <hyperlink r:id="rId1209" ref="C7306"/>
    <hyperlink r:id="rId1210" ref="C7307"/>
    <hyperlink r:id="rId1211" ref="C7308"/>
    <hyperlink r:id="rId1212" ref="C7310"/>
    <hyperlink r:id="rId1213" ref="C7314"/>
    <hyperlink r:id="rId1214" ref="C7324"/>
    <hyperlink r:id="rId1215" ref="C7332"/>
    <hyperlink r:id="rId1216" ref="C7335"/>
    <hyperlink r:id="rId1217" ref="C7337"/>
    <hyperlink r:id="rId1218" ref="C7343"/>
    <hyperlink r:id="rId1219" ref="C7344"/>
    <hyperlink r:id="rId1220" ref="C7348"/>
    <hyperlink r:id="rId1221" ref="C7353"/>
    <hyperlink r:id="rId1222" ref="C7358"/>
    <hyperlink r:id="rId1223" ref="C7359"/>
    <hyperlink r:id="rId1224" ref="C7362"/>
    <hyperlink r:id="rId1225" ref="C7363"/>
    <hyperlink r:id="rId1226" ref="C7365"/>
    <hyperlink r:id="rId1227" ref="C7367"/>
    <hyperlink r:id="rId1228" ref="C7368"/>
    <hyperlink r:id="rId1229" ref="C7369"/>
    <hyperlink r:id="rId1230" ref="C7372"/>
    <hyperlink r:id="rId1231" ref="C7373"/>
    <hyperlink r:id="rId1232" ref="C7374"/>
    <hyperlink r:id="rId1233" ref="C7384"/>
    <hyperlink r:id="rId1234" ref="C7399"/>
    <hyperlink r:id="rId1235" ref="C7401"/>
    <hyperlink r:id="rId1236" ref="C7410"/>
    <hyperlink r:id="rId1237" ref="C7420"/>
    <hyperlink r:id="rId1238" ref="C7435"/>
    <hyperlink r:id="rId1239" ref="C7439"/>
    <hyperlink r:id="rId1240" ref="C7444"/>
    <hyperlink r:id="rId1241" ref="C7445"/>
    <hyperlink r:id="rId1242" ref="C7449"/>
    <hyperlink r:id="rId1243" ref="C7454"/>
    <hyperlink r:id="rId1244" ref="C7469"/>
    <hyperlink r:id="rId1245" ref="C7488"/>
    <hyperlink r:id="rId1246" ref="C7514"/>
    <hyperlink r:id="rId1247" ref="C7515"/>
    <hyperlink r:id="rId1248" ref="C7530"/>
    <hyperlink r:id="rId1249" ref="C7539"/>
    <hyperlink r:id="rId1250" ref="C7553"/>
    <hyperlink r:id="rId1251" ref="C7555"/>
    <hyperlink r:id="rId1252" ref="C7560"/>
    <hyperlink r:id="rId1253" ref="C7577"/>
    <hyperlink r:id="rId1254" ref="C7593"/>
    <hyperlink r:id="rId1255" ref="C7612"/>
    <hyperlink r:id="rId1256" ref="C7613"/>
    <hyperlink r:id="rId1257" ref="C7622"/>
    <hyperlink r:id="rId1258" ref="C7625"/>
    <hyperlink r:id="rId1259" ref="C7643"/>
    <hyperlink r:id="rId1260" ref="C7653"/>
    <hyperlink r:id="rId1261" ref="C7738"/>
    <hyperlink r:id="rId1262" ref="C7746"/>
    <hyperlink r:id="rId1263" ref="C7752"/>
    <hyperlink r:id="rId1264" ref="C7756"/>
    <hyperlink r:id="rId1265" ref="C7811"/>
    <hyperlink r:id="rId1266" ref="C7849"/>
    <hyperlink r:id="rId1267" ref="C7851"/>
    <hyperlink r:id="rId1268" ref="C7853"/>
    <hyperlink r:id="rId1269" ref="C7854"/>
    <hyperlink r:id="rId1270" ref="C7858"/>
    <hyperlink r:id="rId1271" ref="C7861"/>
    <hyperlink r:id="rId1272" ref="C7863"/>
    <hyperlink r:id="rId1273" ref="C7868"/>
    <hyperlink r:id="rId1274" ref="C7870"/>
    <hyperlink r:id="rId1275" ref="C7881"/>
    <hyperlink r:id="rId1276" ref="C7882"/>
    <hyperlink r:id="rId1277" ref="C7905"/>
    <hyperlink r:id="rId1278" ref="C7907"/>
    <hyperlink r:id="rId1279" ref="C7908"/>
    <hyperlink r:id="rId1280" ref="C7910"/>
    <hyperlink r:id="rId1281" ref="C7911"/>
    <hyperlink r:id="rId1282" ref="C7912"/>
    <hyperlink r:id="rId1283" ref="C7921"/>
    <hyperlink r:id="rId1284" ref="C7922"/>
    <hyperlink r:id="rId1285" ref="C7924"/>
    <hyperlink r:id="rId1286" ref="C7926"/>
    <hyperlink r:id="rId1287" ref="C7929"/>
    <hyperlink r:id="rId1288" ref="C7937"/>
    <hyperlink r:id="rId1289" ref="C7938"/>
    <hyperlink r:id="rId1290" ref="C7949"/>
    <hyperlink r:id="rId1291" ref="C7959"/>
    <hyperlink r:id="rId1292" ref="C7967"/>
    <hyperlink r:id="rId1293" ref="C7970"/>
    <hyperlink r:id="rId1294" ref="C7971"/>
    <hyperlink r:id="rId1295" ref="C7984"/>
    <hyperlink r:id="rId1296" ref="C7988"/>
    <hyperlink r:id="rId1297" ref="C8008"/>
    <hyperlink r:id="rId1298" ref="C8012"/>
    <hyperlink r:id="rId1299" ref="C8014"/>
    <hyperlink r:id="rId1300" ref="C8015"/>
    <hyperlink r:id="rId1301" ref="C8030"/>
    <hyperlink r:id="rId1302" ref="C8057"/>
    <hyperlink r:id="rId1303" ref="C8066"/>
    <hyperlink r:id="rId1304" ref="C8068"/>
    <hyperlink r:id="rId1305" ref="C8069"/>
    <hyperlink r:id="rId1306" ref="C8072"/>
    <hyperlink r:id="rId1307" ref="C8075"/>
    <hyperlink r:id="rId1308" ref="C8079"/>
    <hyperlink r:id="rId1309" ref="C8089"/>
    <hyperlink r:id="rId1310" ref="C8097"/>
    <hyperlink r:id="rId1311" ref="C8101"/>
    <hyperlink r:id="rId1312" ref="C8102"/>
    <hyperlink r:id="rId1313" ref="C8104"/>
    <hyperlink r:id="rId1314" ref="C8108"/>
    <hyperlink r:id="rId1315" ref="C8110"/>
    <hyperlink r:id="rId1316" ref="C8116"/>
    <hyperlink r:id="rId1317" ref="C8120"/>
    <hyperlink r:id="rId1318" ref="C8126"/>
    <hyperlink r:id="rId1319" ref="C8131"/>
    <hyperlink r:id="rId1320" ref="C8135"/>
    <hyperlink r:id="rId1321" ref="C8136"/>
    <hyperlink r:id="rId1322" ref="C8141"/>
    <hyperlink r:id="rId1323" ref="C8142"/>
    <hyperlink r:id="rId1324" ref="C8147"/>
    <hyperlink r:id="rId1325" ref="C8149"/>
    <hyperlink r:id="rId1326" ref="C8151"/>
    <hyperlink r:id="rId1327" ref="C8167"/>
    <hyperlink r:id="rId1328" ref="C8176"/>
    <hyperlink r:id="rId1329" ref="C8179"/>
    <hyperlink r:id="rId1330" ref="C8184"/>
    <hyperlink r:id="rId1331" ref="C8197"/>
    <hyperlink r:id="rId1332" ref="C8202"/>
    <hyperlink r:id="rId1333" ref="C8208"/>
    <hyperlink r:id="rId1334" ref="C8210"/>
    <hyperlink r:id="rId1335" ref="C8212"/>
    <hyperlink r:id="rId1336" ref="C8214"/>
    <hyperlink r:id="rId1337" ref="C8217"/>
    <hyperlink r:id="rId1338" ref="C8219"/>
    <hyperlink r:id="rId1339" ref="C8221"/>
    <hyperlink r:id="rId1340" ref="C8225"/>
    <hyperlink r:id="rId1341" ref="C8229"/>
    <hyperlink r:id="rId1342" ref="C8233"/>
    <hyperlink r:id="rId1343" ref="C8234"/>
    <hyperlink r:id="rId1344" ref="C8235"/>
    <hyperlink r:id="rId1345" ref="C8236"/>
    <hyperlink r:id="rId1346" ref="C8241"/>
    <hyperlink r:id="rId1347" ref="C8255"/>
    <hyperlink r:id="rId1348" ref="C8260"/>
    <hyperlink r:id="rId1349" ref="C8278"/>
    <hyperlink r:id="rId1350" ref="C8287"/>
    <hyperlink r:id="rId1351" ref="C8289"/>
    <hyperlink r:id="rId1352" ref="C8297"/>
    <hyperlink r:id="rId1353" ref="C8299"/>
    <hyperlink r:id="rId1354" ref="C8306"/>
    <hyperlink r:id="rId1355" ref="C8311"/>
    <hyperlink r:id="rId1356" ref="C8314"/>
    <hyperlink r:id="rId1357" ref="C8349"/>
    <hyperlink r:id="rId1358" ref="C8351"/>
    <hyperlink r:id="rId1359" ref="C8369"/>
    <hyperlink r:id="rId1360" ref="C8423"/>
    <hyperlink r:id="rId1361" ref="C8440"/>
    <hyperlink r:id="rId1362" ref="C8463"/>
    <hyperlink r:id="rId1363" ref="C8503"/>
    <hyperlink r:id="rId1364" ref="C8510"/>
    <hyperlink r:id="rId1365" ref="C8518"/>
    <hyperlink r:id="rId1366" ref="C8577"/>
    <hyperlink r:id="rId1367" ref="C8580"/>
    <hyperlink r:id="rId1368" ref="C8594"/>
    <hyperlink r:id="rId1369" ref="C8603"/>
    <hyperlink r:id="rId1370" ref="C8611"/>
    <hyperlink r:id="rId1371" ref="C8615"/>
    <hyperlink r:id="rId1372" ref="C8636"/>
    <hyperlink r:id="rId1373" ref="C8637"/>
    <hyperlink r:id="rId1374" ref="C8645"/>
    <hyperlink r:id="rId1375" ref="C8652"/>
    <hyperlink r:id="rId1376" ref="C8654"/>
    <hyperlink r:id="rId1377" ref="C8702"/>
    <hyperlink r:id="rId1378" ref="C8724"/>
    <hyperlink r:id="rId1379" ref="C8741"/>
    <hyperlink r:id="rId1380" ref="C8748"/>
    <hyperlink r:id="rId1381" ref="C8773"/>
    <hyperlink r:id="rId1382" ref="C8786"/>
    <hyperlink r:id="rId1383" ref="C8788"/>
    <hyperlink r:id="rId1384" ref="C8792"/>
    <hyperlink r:id="rId1385" ref="C8800"/>
    <hyperlink r:id="rId1386" ref="C8805"/>
    <hyperlink r:id="rId1387" ref="C8818"/>
    <hyperlink r:id="rId1388" ref="C8837"/>
    <hyperlink r:id="rId1389" ref="C8841"/>
    <hyperlink r:id="rId1390" ref="C8854"/>
    <hyperlink r:id="rId1391" ref="C8865"/>
    <hyperlink r:id="rId1392" ref="C8875"/>
    <hyperlink r:id="rId1393" ref="C8877"/>
    <hyperlink r:id="rId1394" ref="C8883"/>
    <hyperlink r:id="rId1395" ref="C8895"/>
    <hyperlink r:id="rId1396" ref="C8929"/>
    <hyperlink r:id="rId1397" ref="C8943"/>
    <hyperlink r:id="rId1398" ref="C8944"/>
    <hyperlink r:id="rId1399" ref="C8980"/>
    <hyperlink r:id="rId1400" ref="C8981"/>
    <hyperlink r:id="rId1401" ref="C8985"/>
    <hyperlink r:id="rId1402" ref="C8988"/>
    <hyperlink r:id="rId1403" ref="C8990"/>
    <hyperlink r:id="rId1404" ref="C9006"/>
    <hyperlink r:id="rId1405" ref="C9048"/>
    <hyperlink r:id="rId1406" ref="C9050"/>
    <hyperlink r:id="rId1407" ref="C9061"/>
    <hyperlink r:id="rId1408" ref="C9098"/>
    <hyperlink r:id="rId1409" ref="C9113"/>
    <hyperlink r:id="rId1410" ref="C9115"/>
    <hyperlink r:id="rId1411" ref="C9126"/>
    <hyperlink r:id="rId1412" ref="C9148"/>
    <hyperlink r:id="rId1413" ref="C9153"/>
    <hyperlink r:id="rId1414" ref="C9159"/>
    <hyperlink r:id="rId1415" ref="C9160"/>
    <hyperlink r:id="rId1416" ref="C9234"/>
    <hyperlink r:id="rId1417" ref="C9236"/>
    <hyperlink r:id="rId1418" ref="C9238"/>
    <hyperlink r:id="rId1419" ref="C9239"/>
    <hyperlink r:id="rId1420" ref="C9240"/>
    <hyperlink r:id="rId1421" ref="C9244"/>
    <hyperlink r:id="rId1422" ref="C9251"/>
    <hyperlink r:id="rId1423" ref="C9252"/>
    <hyperlink r:id="rId1424" ref="C9253"/>
    <hyperlink r:id="rId1425" ref="C9254"/>
    <hyperlink r:id="rId1426" ref="C9255"/>
    <hyperlink r:id="rId1427" ref="C9259"/>
    <hyperlink r:id="rId1428" ref="C9260"/>
    <hyperlink r:id="rId1429" ref="C9261"/>
    <hyperlink r:id="rId1430" ref="C9265"/>
    <hyperlink r:id="rId1431" ref="C9267"/>
    <hyperlink r:id="rId1432" ref="C9270"/>
    <hyperlink r:id="rId1433" ref="C9271"/>
    <hyperlink r:id="rId1434" ref="C9276"/>
    <hyperlink r:id="rId1435" ref="C9277"/>
    <hyperlink r:id="rId1436" ref="C9278"/>
    <hyperlink r:id="rId1437" ref="C9280"/>
    <hyperlink r:id="rId1438" ref="C9283"/>
    <hyperlink r:id="rId1439" ref="C9284"/>
    <hyperlink r:id="rId1440" ref="C9285"/>
    <hyperlink r:id="rId1441" ref="C9287"/>
    <hyperlink r:id="rId1442" ref="C9288"/>
    <hyperlink r:id="rId1443" ref="C9291"/>
    <hyperlink r:id="rId1444" ref="C9292"/>
    <hyperlink r:id="rId1445" ref="C9293"/>
    <hyperlink r:id="rId1446" ref="C9295"/>
    <hyperlink r:id="rId1447" ref="C9296"/>
    <hyperlink r:id="rId1448" ref="C9297"/>
    <hyperlink r:id="rId1449" ref="C9298"/>
    <hyperlink r:id="rId1450" ref="C9300"/>
    <hyperlink r:id="rId1451" ref="C9301"/>
    <hyperlink r:id="rId1452" ref="C9302"/>
    <hyperlink r:id="rId1453" ref="C9303"/>
    <hyperlink r:id="rId1454" ref="C9305"/>
    <hyperlink r:id="rId1455" ref="C9307"/>
    <hyperlink r:id="rId1456" ref="C9308"/>
    <hyperlink r:id="rId1457" ref="C9310"/>
    <hyperlink r:id="rId1458" ref="C9312"/>
    <hyperlink r:id="rId1459" ref="C9313"/>
    <hyperlink r:id="rId1460" ref="C9315"/>
    <hyperlink r:id="rId1461" ref="C9316"/>
    <hyperlink r:id="rId1462" ref="C9318"/>
    <hyperlink r:id="rId1463" ref="C9319"/>
    <hyperlink r:id="rId1464" ref="C9321"/>
    <hyperlink r:id="rId1465" ref="C9322"/>
    <hyperlink r:id="rId1466" ref="C9323"/>
    <hyperlink r:id="rId1467" ref="C9326"/>
    <hyperlink r:id="rId1468" ref="C9327"/>
    <hyperlink r:id="rId1469" ref="C9328"/>
    <hyperlink r:id="rId1470" ref="C9330"/>
    <hyperlink r:id="rId1471" ref="C9332"/>
    <hyperlink r:id="rId1472" ref="C9333"/>
    <hyperlink r:id="rId1473" ref="C9335"/>
    <hyperlink r:id="rId1474" ref="C9336"/>
    <hyperlink r:id="rId1475" ref="C9337"/>
    <hyperlink r:id="rId1476" ref="C9340"/>
    <hyperlink r:id="rId1477" ref="C9341"/>
    <hyperlink r:id="rId1478" ref="C9342"/>
    <hyperlink r:id="rId1479" ref="C9345"/>
    <hyperlink r:id="rId1480" ref="C9350"/>
    <hyperlink r:id="rId1481" ref="C9356"/>
    <hyperlink r:id="rId1482" ref="C9358"/>
    <hyperlink r:id="rId1483" ref="C9359"/>
    <hyperlink r:id="rId1484" ref="C9363"/>
    <hyperlink r:id="rId1485" ref="C9365"/>
    <hyperlink r:id="rId1486" ref="C9377"/>
    <hyperlink r:id="rId1487" ref="C9405"/>
    <hyperlink r:id="rId1488" ref="C9416"/>
    <hyperlink r:id="rId1489" ref="C9418"/>
    <hyperlink r:id="rId1490" ref="C9419"/>
    <hyperlink r:id="rId1491" ref="C9420"/>
    <hyperlink r:id="rId1492" ref="C9425"/>
    <hyperlink r:id="rId1493" ref="C9428"/>
    <hyperlink r:id="rId1494" ref="C9429"/>
    <hyperlink r:id="rId1495" ref="C9431"/>
    <hyperlink r:id="rId1496" ref="C9432"/>
    <hyperlink r:id="rId1497" ref="C9435"/>
    <hyperlink r:id="rId1498" ref="C9438"/>
    <hyperlink r:id="rId1499" ref="C9439"/>
    <hyperlink r:id="rId1500" ref="C9441"/>
    <hyperlink r:id="rId1501" ref="C9442"/>
    <hyperlink r:id="rId1502" ref="C9446"/>
    <hyperlink r:id="rId1503" ref="C9447"/>
    <hyperlink r:id="rId1504" ref="C9448"/>
    <hyperlink r:id="rId1505" ref="C9449"/>
    <hyperlink r:id="rId1506" ref="C9450"/>
    <hyperlink r:id="rId1507" ref="C9451"/>
    <hyperlink r:id="rId1508" ref="C9453"/>
    <hyperlink r:id="rId1509" ref="C9454"/>
    <hyperlink r:id="rId1510" ref="C9455"/>
    <hyperlink r:id="rId1511" ref="C9456"/>
    <hyperlink r:id="rId1512" ref="C9457"/>
    <hyperlink r:id="rId1513" ref="C9458"/>
    <hyperlink r:id="rId1514" ref="C9460"/>
    <hyperlink r:id="rId1515" ref="C9462"/>
    <hyperlink r:id="rId1516" ref="C9463"/>
    <hyperlink r:id="rId1517" ref="C9465"/>
    <hyperlink r:id="rId1518" ref="C9468"/>
    <hyperlink r:id="rId1519" ref="C9469"/>
    <hyperlink r:id="rId1520" ref="C9470"/>
    <hyperlink r:id="rId1521" ref="C9473"/>
    <hyperlink r:id="rId1522" ref="C9502"/>
    <hyperlink r:id="rId1523" ref="C9503"/>
    <hyperlink r:id="rId1524" ref="C9514"/>
    <hyperlink r:id="rId1525" ref="C9546"/>
    <hyperlink r:id="rId1526" ref="C9555"/>
    <hyperlink r:id="rId1527" ref="C9565"/>
    <hyperlink r:id="rId1528" ref="C9577"/>
    <hyperlink r:id="rId1529" ref="C9580"/>
    <hyperlink r:id="rId1530" ref="C9604"/>
    <hyperlink r:id="rId1531" ref="C9610"/>
    <hyperlink r:id="rId1532" ref="C9615"/>
    <hyperlink r:id="rId1533" ref="C9617"/>
    <hyperlink r:id="rId1534" ref="C9625"/>
    <hyperlink r:id="rId1535" ref="C9630"/>
    <hyperlink r:id="rId1536" ref="C9655"/>
    <hyperlink r:id="rId1537" ref="C9656"/>
    <hyperlink r:id="rId1538" ref="C9657"/>
    <hyperlink r:id="rId1539" ref="C9660"/>
    <hyperlink r:id="rId1540" ref="C9666"/>
    <hyperlink r:id="rId1541" ref="C9674"/>
    <hyperlink r:id="rId1542" ref="C9675"/>
    <hyperlink r:id="rId1543" ref="C9677"/>
    <hyperlink r:id="rId1544" ref="C9679"/>
    <hyperlink r:id="rId1545" ref="C9680"/>
    <hyperlink r:id="rId1546" ref="C9681"/>
    <hyperlink r:id="rId1547" ref="C9684"/>
    <hyperlink r:id="rId1548" ref="C9685"/>
    <hyperlink r:id="rId1549" ref="C9686"/>
    <hyperlink r:id="rId1550" ref="C9687"/>
    <hyperlink r:id="rId1551" ref="C9689"/>
    <hyperlink r:id="rId1552" ref="C9690"/>
    <hyperlink r:id="rId1553" ref="C9692"/>
    <hyperlink r:id="rId1554" ref="C9694"/>
    <hyperlink r:id="rId1555" ref="C9695"/>
    <hyperlink r:id="rId1556" ref="C9696"/>
    <hyperlink r:id="rId1557" ref="C9698"/>
    <hyperlink r:id="rId1558" ref="C9699"/>
    <hyperlink r:id="rId1559" ref="C9700"/>
    <hyperlink r:id="rId1560" ref="C9701"/>
    <hyperlink r:id="rId1561" ref="C9703"/>
    <hyperlink r:id="rId1562" ref="C9705"/>
    <hyperlink r:id="rId1563" ref="C9706"/>
    <hyperlink r:id="rId1564" ref="C9708"/>
    <hyperlink r:id="rId1565" ref="C9709"/>
    <hyperlink r:id="rId1566" ref="C9711"/>
    <hyperlink r:id="rId1567" ref="C9713"/>
    <hyperlink r:id="rId1568" ref="C9717"/>
    <hyperlink r:id="rId1569" ref="C9719"/>
    <hyperlink r:id="rId1570" ref="C9720"/>
    <hyperlink r:id="rId1571" ref="C9721"/>
    <hyperlink r:id="rId1572" ref="C9723"/>
    <hyperlink r:id="rId1573" ref="C9724"/>
    <hyperlink r:id="rId1574" ref="C9725"/>
    <hyperlink r:id="rId1575" ref="C9727"/>
    <hyperlink r:id="rId1576" ref="C9730"/>
    <hyperlink r:id="rId1577" ref="C9731"/>
    <hyperlink r:id="rId1578" ref="C9733"/>
    <hyperlink r:id="rId1579" ref="C9734"/>
    <hyperlink r:id="rId1580" ref="C9736"/>
    <hyperlink r:id="rId1581" ref="C9738"/>
    <hyperlink r:id="rId1582" ref="C9741"/>
    <hyperlink r:id="rId1583" ref="C9745"/>
    <hyperlink r:id="rId1584" ref="C9759"/>
    <hyperlink r:id="rId1585" ref="C9766"/>
    <hyperlink r:id="rId1586" ref="C9786"/>
    <hyperlink r:id="rId1587" ref="C9794"/>
    <hyperlink r:id="rId1588" ref="C9795"/>
    <hyperlink r:id="rId1589" ref="C9798"/>
    <hyperlink r:id="rId1590" ref="C9799"/>
    <hyperlink r:id="rId1591" ref="C9806"/>
    <hyperlink r:id="rId1592" ref="C9813"/>
    <hyperlink r:id="rId1593" ref="C9816"/>
    <hyperlink r:id="rId1594" ref="C9820"/>
    <hyperlink r:id="rId1595" ref="C9823"/>
    <hyperlink r:id="rId1596" ref="C9825"/>
    <hyperlink r:id="rId1597" ref="C9826"/>
    <hyperlink r:id="rId1598" ref="C9829"/>
    <hyperlink r:id="rId1599" ref="C9832"/>
    <hyperlink r:id="rId1600" ref="C9834"/>
    <hyperlink r:id="rId1601" ref="C9835"/>
    <hyperlink r:id="rId1602" ref="C9837"/>
    <hyperlink r:id="rId1603" ref="C9839"/>
    <hyperlink r:id="rId1604" ref="C9844"/>
    <hyperlink r:id="rId1605" ref="C9862"/>
    <hyperlink r:id="rId1606" ref="C9868"/>
    <hyperlink r:id="rId1607" ref="C9870"/>
    <hyperlink r:id="rId1608" ref="C9871"/>
    <hyperlink r:id="rId1609" ref="C9874"/>
    <hyperlink r:id="rId1610" ref="C9877"/>
    <hyperlink r:id="rId1611" ref="C9879"/>
    <hyperlink r:id="rId1612" ref="C9880"/>
    <hyperlink r:id="rId1613" ref="C9889"/>
    <hyperlink r:id="rId1614" ref="C9902"/>
    <hyperlink r:id="rId1615" ref="C9907"/>
    <hyperlink r:id="rId1616" ref="C9913"/>
    <hyperlink r:id="rId1617" ref="C9945"/>
    <hyperlink r:id="rId1618" ref="C9952"/>
    <hyperlink r:id="rId1619" ref="C9953"/>
    <hyperlink r:id="rId1620" ref="C9957"/>
    <hyperlink r:id="rId1621" ref="C9960"/>
    <hyperlink r:id="rId1622" ref="C9968"/>
    <hyperlink r:id="rId1623" ref="C9970"/>
    <hyperlink r:id="rId1624" ref="C9971"/>
    <hyperlink r:id="rId1625" ref="C9974"/>
    <hyperlink r:id="rId1626" ref="C9981"/>
    <hyperlink r:id="rId1627" ref="C9991"/>
    <hyperlink r:id="rId1628" ref="C9999"/>
  </hyperlinks>
  <drawing r:id="rId162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4" t="s">
        <v>6120</v>
      </c>
      <c r="B1" s="1065" t="s">
        <v>6121</v>
      </c>
      <c r="C1" s="1065" t="s">
        <v>6122</v>
      </c>
      <c r="D1" s="1065" t="s">
        <v>6123</v>
      </c>
      <c r="E1" s="1065" t="s">
        <v>6124</v>
      </c>
      <c r="F1" s="1065" t="s">
        <v>6125</v>
      </c>
      <c r="G1" s="1065" t="s">
        <v>6126</v>
      </c>
      <c r="H1" s="1065" t="s">
        <v>6127</v>
      </c>
    </row>
    <row r="2">
      <c r="A2" s="1066" t="s">
        <v>6128</v>
      </c>
      <c r="B2" s="1067" t="s">
        <v>6129</v>
      </c>
      <c r="C2" s="1068">
        <v>30.0</v>
      </c>
      <c r="D2" s="1068">
        <v>0.0</v>
      </c>
      <c r="E2" s="1068">
        <v>0.0</v>
      </c>
      <c r="F2" s="1068">
        <v>0.0</v>
      </c>
      <c r="G2" s="1068">
        <v>0.0</v>
      </c>
      <c r="H2" s="1068">
        <v>30.0</v>
      </c>
      <c r="I2" s="1069"/>
    </row>
    <row r="3">
      <c r="A3" s="1066" t="s">
        <v>6128</v>
      </c>
      <c r="B3" s="1067" t="s">
        <v>6129</v>
      </c>
      <c r="C3" s="1068">
        <v>181.0</v>
      </c>
      <c r="D3" s="1068">
        <v>0.0</v>
      </c>
      <c r="E3" s="1068">
        <v>0.0</v>
      </c>
      <c r="F3" s="1068">
        <v>0.0</v>
      </c>
      <c r="G3" s="1068">
        <v>0.0</v>
      </c>
      <c r="H3" s="1068">
        <v>181.0</v>
      </c>
      <c r="I3" s="1069"/>
    </row>
    <row r="4">
      <c r="A4" s="1066" t="s">
        <v>6128</v>
      </c>
      <c r="B4" s="1067" t="s">
        <v>6129</v>
      </c>
      <c r="C4" s="1068">
        <v>18.0</v>
      </c>
      <c r="D4" s="1068">
        <v>0.0</v>
      </c>
      <c r="E4" s="1068">
        <v>0.0</v>
      </c>
      <c r="F4" s="1068">
        <v>0.0</v>
      </c>
      <c r="G4" s="1068">
        <v>0.0</v>
      </c>
      <c r="H4" s="1068">
        <v>18.0</v>
      </c>
      <c r="I4" s="1069"/>
    </row>
    <row r="5">
      <c r="A5" s="1066" t="s">
        <v>6128</v>
      </c>
      <c r="B5" s="1067" t="s">
        <v>6129</v>
      </c>
      <c r="C5" s="1068">
        <v>12.0</v>
      </c>
      <c r="D5" s="1068">
        <v>0.0</v>
      </c>
      <c r="E5" s="1068">
        <v>0.0</v>
      </c>
      <c r="F5" s="1068">
        <v>0.0</v>
      </c>
      <c r="G5" s="1068">
        <v>0.0</v>
      </c>
      <c r="H5" s="1068">
        <v>12.0</v>
      </c>
      <c r="I5" s="1069"/>
    </row>
    <row r="6">
      <c r="A6" s="1066" t="s">
        <v>6128</v>
      </c>
      <c r="B6" s="1067" t="s">
        <v>6129</v>
      </c>
      <c r="C6" s="1068">
        <v>1.0</v>
      </c>
      <c r="D6" s="1068">
        <v>0.0</v>
      </c>
      <c r="E6" s="1068">
        <v>0.0</v>
      </c>
      <c r="F6" s="1068">
        <v>0.0</v>
      </c>
      <c r="G6" s="1068">
        <v>0.0</v>
      </c>
      <c r="H6" s="1068">
        <v>1.0</v>
      </c>
      <c r="I6" s="1069"/>
    </row>
    <row r="7">
      <c r="A7" s="1066" t="s">
        <v>6130</v>
      </c>
      <c r="B7" s="1067" t="s">
        <v>6129</v>
      </c>
      <c r="C7" s="1068">
        <v>47.0</v>
      </c>
      <c r="D7" s="1068">
        <v>0.0</v>
      </c>
      <c r="E7" s="1068">
        <v>0.0</v>
      </c>
      <c r="F7" s="1068">
        <v>0.0</v>
      </c>
      <c r="G7" s="1068">
        <v>0.0</v>
      </c>
      <c r="H7" s="1068">
        <v>47.0</v>
      </c>
      <c r="I7" s="1069"/>
    </row>
    <row r="8">
      <c r="A8" s="1066" t="s">
        <v>6130</v>
      </c>
      <c r="B8" s="1067" t="s">
        <v>6129</v>
      </c>
      <c r="C8" s="1068">
        <v>19.0</v>
      </c>
      <c r="D8" s="1068">
        <v>0.0</v>
      </c>
      <c r="E8" s="1068">
        <v>0.0</v>
      </c>
      <c r="F8" s="1068">
        <v>0.0</v>
      </c>
      <c r="G8" s="1068">
        <v>0.0</v>
      </c>
      <c r="H8" s="1068">
        <v>19.0</v>
      </c>
      <c r="I8" s="1069"/>
    </row>
    <row r="9">
      <c r="A9" s="1066" t="s">
        <v>6130</v>
      </c>
      <c r="B9" s="1067" t="s">
        <v>6129</v>
      </c>
      <c r="C9" s="1068">
        <v>14.0</v>
      </c>
      <c r="D9" s="1068">
        <v>0.0</v>
      </c>
      <c r="E9" s="1068">
        <v>0.0</v>
      </c>
      <c r="F9" s="1068">
        <v>0.0</v>
      </c>
      <c r="G9" s="1068">
        <v>0.0</v>
      </c>
      <c r="H9" s="1068">
        <v>14.0</v>
      </c>
      <c r="I9" s="1069"/>
    </row>
    <row r="10">
      <c r="A10" s="1066" t="s">
        <v>6130</v>
      </c>
      <c r="B10" s="1067" t="s">
        <v>6129</v>
      </c>
      <c r="C10" s="1068">
        <v>3.0</v>
      </c>
      <c r="D10" s="1068">
        <v>0.0</v>
      </c>
      <c r="E10" s="1068">
        <v>0.0</v>
      </c>
      <c r="F10" s="1068">
        <v>0.0</v>
      </c>
      <c r="G10" s="1068">
        <v>0.0</v>
      </c>
      <c r="H10" s="1068">
        <v>3.0</v>
      </c>
      <c r="I10" s="1069"/>
    </row>
    <row r="11">
      <c r="A11" s="1066" t="s">
        <v>6130</v>
      </c>
      <c r="B11" s="1067" t="s">
        <v>6129</v>
      </c>
      <c r="C11" s="1068">
        <v>6.0</v>
      </c>
      <c r="D11" s="1068">
        <v>0.0</v>
      </c>
      <c r="E11" s="1068">
        <v>0.0</v>
      </c>
      <c r="F11" s="1068">
        <v>0.0</v>
      </c>
      <c r="G11" s="1068">
        <v>0.0</v>
      </c>
      <c r="H11" s="1068">
        <v>6.0</v>
      </c>
      <c r="I11" s="1069"/>
      <c r="J11" s="1069"/>
    </row>
    <row r="12">
      <c r="A12" s="1066" t="s">
        <v>6130</v>
      </c>
      <c r="B12" s="1067" t="s">
        <v>6129</v>
      </c>
      <c r="C12" s="1068">
        <v>6.0</v>
      </c>
      <c r="D12" s="1068">
        <v>0.0</v>
      </c>
      <c r="E12" s="1068">
        <v>0.0</v>
      </c>
      <c r="F12" s="1068">
        <v>0.0</v>
      </c>
      <c r="G12" s="1068">
        <v>0.0</v>
      </c>
      <c r="H12" s="1068">
        <v>6.0</v>
      </c>
      <c r="I12" s="1069"/>
      <c r="J12" s="1069"/>
    </row>
    <row r="13">
      <c r="A13" s="1066" t="s">
        <v>6130</v>
      </c>
      <c r="B13" s="1067" t="s">
        <v>6129</v>
      </c>
      <c r="C13" s="1068">
        <v>3.0</v>
      </c>
      <c r="D13" s="1068">
        <v>0.0</v>
      </c>
      <c r="E13" s="1068">
        <v>0.0</v>
      </c>
      <c r="F13" s="1068">
        <v>0.0</v>
      </c>
      <c r="G13" s="1068">
        <v>0.0</v>
      </c>
      <c r="H13" s="1068">
        <v>3.0</v>
      </c>
      <c r="I13" s="1069"/>
      <c r="J13" s="1069"/>
    </row>
    <row r="14">
      <c r="A14" s="1066" t="s">
        <v>6130</v>
      </c>
      <c r="B14" s="1067" t="s">
        <v>6129</v>
      </c>
      <c r="C14" s="1068">
        <v>14.0</v>
      </c>
      <c r="D14" s="1068">
        <v>0.0</v>
      </c>
      <c r="E14" s="1068">
        <v>0.0</v>
      </c>
      <c r="F14" s="1068">
        <v>0.0</v>
      </c>
      <c r="G14" s="1068">
        <v>0.0</v>
      </c>
      <c r="H14" s="1068">
        <v>14.0</v>
      </c>
      <c r="I14" s="1069"/>
      <c r="J14" s="1069"/>
    </row>
    <row r="15">
      <c r="A15" s="1066" t="s">
        <v>6130</v>
      </c>
      <c r="B15" s="1067" t="s">
        <v>6129</v>
      </c>
      <c r="C15" s="1068">
        <v>118.0</v>
      </c>
      <c r="D15" s="1068">
        <v>0.0</v>
      </c>
      <c r="E15" s="1068">
        <v>0.0</v>
      </c>
      <c r="F15" s="1068">
        <v>0.0</v>
      </c>
      <c r="G15" s="1068">
        <v>0.0</v>
      </c>
      <c r="H15" s="1068">
        <v>118.0</v>
      </c>
      <c r="I15" s="1069"/>
      <c r="J15" s="1069"/>
    </row>
    <row r="16">
      <c r="A16" s="1066" t="s">
        <v>6130</v>
      </c>
      <c r="B16" s="1067" t="s">
        <v>6129</v>
      </c>
      <c r="C16" s="1068">
        <v>45.0</v>
      </c>
      <c r="D16" s="1068">
        <v>0.0</v>
      </c>
      <c r="E16" s="1068">
        <v>0.0</v>
      </c>
      <c r="F16" s="1068">
        <v>0.0</v>
      </c>
      <c r="G16" s="1068">
        <v>0.0</v>
      </c>
      <c r="H16" s="1068">
        <v>45.0</v>
      </c>
      <c r="I16" s="1069"/>
      <c r="J16" s="1069"/>
    </row>
    <row r="17">
      <c r="A17" s="1066" t="s">
        <v>6130</v>
      </c>
      <c r="B17" s="1067" t="s">
        <v>6129</v>
      </c>
      <c r="C17" s="1068">
        <v>103.0</v>
      </c>
      <c r="D17" s="1068">
        <v>0.0</v>
      </c>
      <c r="E17" s="1068">
        <v>0.0</v>
      </c>
      <c r="F17" s="1068">
        <v>0.0</v>
      </c>
      <c r="G17" s="1068">
        <v>0.0</v>
      </c>
      <c r="H17" s="1068">
        <v>103.0</v>
      </c>
      <c r="I17" s="1069"/>
      <c r="J17" s="1069"/>
    </row>
    <row r="18">
      <c r="A18" s="1066" t="s">
        <v>6130</v>
      </c>
      <c r="B18" s="1067" t="s">
        <v>6129</v>
      </c>
      <c r="C18" s="1068">
        <v>30.0</v>
      </c>
      <c r="D18" s="1068">
        <v>0.0</v>
      </c>
      <c r="E18" s="1068">
        <v>0.0</v>
      </c>
      <c r="F18" s="1068">
        <v>0.0</v>
      </c>
      <c r="G18" s="1068">
        <v>0.0</v>
      </c>
      <c r="H18" s="1068">
        <v>30.0</v>
      </c>
      <c r="I18" s="1069"/>
      <c r="J18" s="1069"/>
    </row>
    <row r="19">
      <c r="A19" s="1066" t="s">
        <v>6130</v>
      </c>
      <c r="B19" s="1067" t="s">
        <v>6129</v>
      </c>
      <c r="C19" s="1068">
        <v>46.0</v>
      </c>
      <c r="D19" s="1068">
        <v>0.0</v>
      </c>
      <c r="E19" s="1068">
        <v>0.0</v>
      </c>
      <c r="F19" s="1068">
        <v>0.0</v>
      </c>
      <c r="G19" s="1068">
        <v>0.0</v>
      </c>
      <c r="H19" s="1068">
        <v>46.0</v>
      </c>
      <c r="I19" s="1069"/>
      <c r="J19" s="1069"/>
    </row>
    <row r="20">
      <c r="A20" s="1066" t="s">
        <v>6130</v>
      </c>
      <c r="B20" s="1067" t="s">
        <v>6129</v>
      </c>
      <c r="C20" s="1068">
        <v>42.0</v>
      </c>
      <c r="D20" s="1068">
        <v>0.0</v>
      </c>
      <c r="E20" s="1068">
        <v>0.0</v>
      </c>
      <c r="F20" s="1068">
        <v>0.0</v>
      </c>
      <c r="G20" s="1068">
        <v>0.0</v>
      </c>
      <c r="H20" s="1068">
        <v>42.0</v>
      </c>
      <c r="I20" s="1069"/>
      <c r="J20" s="1069"/>
    </row>
    <row r="21">
      <c r="A21" s="1066" t="s">
        <v>6130</v>
      </c>
      <c r="B21" s="1067" t="s">
        <v>6129</v>
      </c>
      <c r="C21" s="1068">
        <v>133.0</v>
      </c>
      <c r="D21" s="1068">
        <v>0.0</v>
      </c>
      <c r="E21" s="1068">
        <v>0.0</v>
      </c>
      <c r="F21" s="1068">
        <v>0.0</v>
      </c>
      <c r="G21" s="1068">
        <v>0.0</v>
      </c>
      <c r="H21" s="1068">
        <v>133.0</v>
      </c>
      <c r="I21" s="1069"/>
      <c r="J21" s="1064"/>
    </row>
    <row r="22">
      <c r="A22" s="1066" t="s">
        <v>6130</v>
      </c>
      <c r="B22" s="1067" t="s">
        <v>6129</v>
      </c>
      <c r="C22" s="1068">
        <v>53.0</v>
      </c>
      <c r="D22" s="1068">
        <v>0.0</v>
      </c>
      <c r="E22" s="1068">
        <v>0.0</v>
      </c>
      <c r="F22" s="1068">
        <v>0.0</v>
      </c>
      <c r="G22" s="1068">
        <v>0.0</v>
      </c>
      <c r="H22" s="1068">
        <v>53.0</v>
      </c>
      <c r="I22" s="1069"/>
      <c r="J22" s="1070"/>
    </row>
    <row r="23">
      <c r="A23" s="1066" t="s">
        <v>6130</v>
      </c>
      <c r="B23" s="1067" t="s">
        <v>6129</v>
      </c>
      <c r="C23" s="1068">
        <v>156.0</v>
      </c>
      <c r="D23" s="1068">
        <v>0.0</v>
      </c>
      <c r="E23" s="1068">
        <v>0.0</v>
      </c>
      <c r="F23" s="1068">
        <v>0.0</v>
      </c>
      <c r="G23" s="1068">
        <v>0.0</v>
      </c>
      <c r="H23" s="1068">
        <v>156.0</v>
      </c>
      <c r="I23" s="1069"/>
      <c r="J23" s="1070"/>
    </row>
    <row r="24">
      <c r="A24" s="1066" t="s">
        <v>6130</v>
      </c>
      <c r="B24" s="1067" t="s">
        <v>6129</v>
      </c>
      <c r="C24" s="1068">
        <v>7.0</v>
      </c>
      <c r="D24" s="1068">
        <v>0.0</v>
      </c>
      <c r="E24" s="1068">
        <v>0.0</v>
      </c>
      <c r="F24" s="1068">
        <v>0.0</v>
      </c>
      <c r="G24" s="1068">
        <v>0.0</v>
      </c>
      <c r="H24" s="1068">
        <v>7.0</v>
      </c>
      <c r="I24" s="1069"/>
      <c r="J24" s="1070"/>
    </row>
    <row r="25">
      <c r="A25" s="1066" t="s">
        <v>6130</v>
      </c>
      <c r="B25" s="1067" t="s">
        <v>6129</v>
      </c>
      <c r="C25" s="1068">
        <v>38.0</v>
      </c>
      <c r="D25" s="1068">
        <v>0.0</v>
      </c>
      <c r="E25" s="1068">
        <v>0.0</v>
      </c>
      <c r="F25" s="1068">
        <v>0.0</v>
      </c>
      <c r="G25" s="1068">
        <v>0.0</v>
      </c>
      <c r="H25" s="1068">
        <v>38.0</v>
      </c>
      <c r="I25" s="1069"/>
      <c r="J25" s="1070"/>
    </row>
    <row r="26">
      <c r="A26" s="1066" t="s">
        <v>6130</v>
      </c>
      <c r="B26" s="1067" t="s">
        <v>6129</v>
      </c>
      <c r="C26" s="1068">
        <v>41.0</v>
      </c>
      <c r="D26" s="1068">
        <v>0.0</v>
      </c>
      <c r="E26" s="1068">
        <v>0.0</v>
      </c>
      <c r="F26" s="1068">
        <v>0.0</v>
      </c>
      <c r="G26" s="1068">
        <v>0.0</v>
      </c>
      <c r="H26" s="1068">
        <v>41.0</v>
      </c>
      <c r="I26" s="1069"/>
      <c r="J26" s="1070"/>
    </row>
    <row r="27">
      <c r="A27" s="1066" t="s">
        <v>6130</v>
      </c>
      <c r="B27" s="1067" t="s">
        <v>6129</v>
      </c>
      <c r="C27" s="1068">
        <v>52.0</v>
      </c>
      <c r="D27" s="1068">
        <v>0.0</v>
      </c>
      <c r="E27" s="1068">
        <v>0.0</v>
      </c>
      <c r="F27" s="1068">
        <v>0.0</v>
      </c>
      <c r="G27" s="1068">
        <v>0.0</v>
      </c>
      <c r="H27" s="1068">
        <v>52.0</v>
      </c>
      <c r="I27" s="1069"/>
      <c r="J27" s="1070"/>
    </row>
    <row r="28">
      <c r="A28" s="1066" t="s">
        <v>6130</v>
      </c>
      <c r="B28" s="1067" t="s">
        <v>6129</v>
      </c>
      <c r="C28" s="1068">
        <v>25.0</v>
      </c>
      <c r="D28" s="1068">
        <v>0.0</v>
      </c>
      <c r="E28" s="1068">
        <v>0.0</v>
      </c>
      <c r="F28" s="1068">
        <v>0.0</v>
      </c>
      <c r="G28" s="1068">
        <v>0.0</v>
      </c>
      <c r="H28" s="1068">
        <v>25.0</v>
      </c>
      <c r="I28" s="1069"/>
      <c r="J28" s="1070"/>
    </row>
    <row r="29">
      <c r="A29" s="1066" t="s">
        <v>6130</v>
      </c>
      <c r="B29" s="1067" t="s">
        <v>6129</v>
      </c>
      <c r="C29" s="1068">
        <v>1.0</v>
      </c>
      <c r="D29" s="1068">
        <v>0.0</v>
      </c>
      <c r="E29" s="1068">
        <v>0.0</v>
      </c>
      <c r="F29" s="1068">
        <v>0.0</v>
      </c>
      <c r="G29" s="1068">
        <v>0.0</v>
      </c>
      <c r="H29" s="1068">
        <v>1.0</v>
      </c>
      <c r="I29" s="1069"/>
      <c r="J29" s="1070"/>
    </row>
    <row r="30">
      <c r="A30" s="1066" t="s">
        <v>6130</v>
      </c>
      <c r="B30" s="1067" t="s">
        <v>6129</v>
      </c>
      <c r="C30" s="1068">
        <v>7.0</v>
      </c>
      <c r="D30" s="1068">
        <v>0.0</v>
      </c>
      <c r="E30" s="1068">
        <v>0.0</v>
      </c>
      <c r="F30" s="1068">
        <v>0.0</v>
      </c>
      <c r="G30" s="1068">
        <v>0.0</v>
      </c>
      <c r="H30" s="1068">
        <v>7.0</v>
      </c>
      <c r="I30" s="1069"/>
      <c r="J30" s="1070"/>
    </row>
    <row r="31">
      <c r="A31" s="1066" t="s">
        <v>6131</v>
      </c>
      <c r="B31" s="1067" t="s">
        <v>6129</v>
      </c>
      <c r="C31" s="1068">
        <v>5.0</v>
      </c>
      <c r="D31" s="1068">
        <v>0.0</v>
      </c>
      <c r="E31" s="1068">
        <v>0.0</v>
      </c>
      <c r="F31" s="1068">
        <v>0.0</v>
      </c>
      <c r="G31" s="1068">
        <v>0.0</v>
      </c>
      <c r="H31" s="1068">
        <v>5.0</v>
      </c>
      <c r="I31" s="1069"/>
      <c r="J31" s="1070"/>
    </row>
    <row r="32">
      <c r="A32" s="1066" t="s">
        <v>6131</v>
      </c>
      <c r="B32" s="1067" t="s">
        <v>6129</v>
      </c>
      <c r="C32" s="1068">
        <v>8.0</v>
      </c>
      <c r="D32" s="1068">
        <v>0.0</v>
      </c>
      <c r="E32" s="1068">
        <v>0.0</v>
      </c>
      <c r="F32" s="1068">
        <v>0.0</v>
      </c>
      <c r="G32" s="1068">
        <v>0.0</v>
      </c>
      <c r="H32" s="1068">
        <v>8.0</v>
      </c>
      <c r="I32" s="1069"/>
      <c r="J32" s="1070"/>
    </row>
    <row r="33">
      <c r="A33" s="1066" t="s">
        <v>6131</v>
      </c>
      <c r="B33" s="1067" t="s">
        <v>6129</v>
      </c>
      <c r="C33" s="1068">
        <v>23.0</v>
      </c>
      <c r="D33" s="1068">
        <v>0.0</v>
      </c>
      <c r="E33" s="1068">
        <v>0.0</v>
      </c>
      <c r="F33" s="1068">
        <v>0.0</v>
      </c>
      <c r="G33" s="1068">
        <v>0.0</v>
      </c>
      <c r="H33" s="1068">
        <v>23.0</v>
      </c>
      <c r="I33" s="1069"/>
      <c r="J33" s="1070"/>
    </row>
    <row r="34">
      <c r="A34" s="1066" t="s">
        <v>6131</v>
      </c>
      <c r="B34" s="1067" t="s">
        <v>6129</v>
      </c>
      <c r="C34" s="1068">
        <v>10.0</v>
      </c>
      <c r="D34" s="1068">
        <v>0.0</v>
      </c>
      <c r="E34" s="1068">
        <v>0.0</v>
      </c>
      <c r="F34" s="1068">
        <v>0.0</v>
      </c>
      <c r="G34" s="1068">
        <v>0.0</v>
      </c>
      <c r="H34" s="1068">
        <v>10.0</v>
      </c>
      <c r="I34" s="1069"/>
      <c r="J34" s="1070"/>
    </row>
    <row r="35">
      <c r="A35" s="1066" t="s">
        <v>6131</v>
      </c>
      <c r="B35" s="1067" t="s">
        <v>6129</v>
      </c>
      <c r="C35" s="1068">
        <v>6.0</v>
      </c>
      <c r="D35" s="1068">
        <v>0.0</v>
      </c>
      <c r="E35" s="1068">
        <v>0.0</v>
      </c>
      <c r="F35" s="1068">
        <v>0.0</v>
      </c>
      <c r="G35" s="1068">
        <v>0.0</v>
      </c>
      <c r="H35" s="1068">
        <v>6.0</v>
      </c>
      <c r="I35" s="1069"/>
      <c r="J35" s="1070"/>
    </row>
    <row r="36">
      <c r="A36" s="1066" t="s">
        <v>6131</v>
      </c>
      <c r="B36" s="1067" t="s">
        <v>6129</v>
      </c>
      <c r="C36" s="1068">
        <v>1.0</v>
      </c>
      <c r="D36" s="1068">
        <v>0.0</v>
      </c>
      <c r="E36" s="1068">
        <v>0.0</v>
      </c>
      <c r="F36" s="1068">
        <v>0.0</v>
      </c>
      <c r="G36" s="1068">
        <v>0.0</v>
      </c>
      <c r="H36" s="1068">
        <v>1.0</v>
      </c>
      <c r="I36" s="1069"/>
      <c r="J36" s="1070"/>
    </row>
    <row r="37">
      <c r="A37" s="1066" t="s">
        <v>6131</v>
      </c>
      <c r="B37" s="1067" t="s">
        <v>6129</v>
      </c>
      <c r="C37" s="1068">
        <v>8.0</v>
      </c>
      <c r="D37" s="1068">
        <v>0.0</v>
      </c>
      <c r="E37" s="1068">
        <v>0.0</v>
      </c>
      <c r="F37" s="1068">
        <v>0.0</v>
      </c>
      <c r="G37" s="1068">
        <v>0.0</v>
      </c>
      <c r="H37" s="1068">
        <v>8.0</v>
      </c>
      <c r="I37" s="1069"/>
      <c r="J37" s="1070"/>
    </row>
    <row r="38">
      <c r="A38" s="1066" t="s">
        <v>6131</v>
      </c>
      <c r="B38" s="1067" t="s">
        <v>6129</v>
      </c>
      <c r="C38" s="1068">
        <v>4.0</v>
      </c>
      <c r="D38" s="1068">
        <v>0.0</v>
      </c>
      <c r="E38" s="1068">
        <v>0.0</v>
      </c>
      <c r="F38" s="1068">
        <v>0.0</v>
      </c>
      <c r="G38" s="1068">
        <v>0.0</v>
      </c>
      <c r="H38" s="1068">
        <v>4.0</v>
      </c>
      <c r="I38" s="1069"/>
      <c r="J38" s="1070"/>
    </row>
    <row r="39">
      <c r="A39" s="1066" t="s">
        <v>6131</v>
      </c>
      <c r="B39" s="1067" t="s">
        <v>6129</v>
      </c>
      <c r="C39" s="1068">
        <v>15.0</v>
      </c>
      <c r="D39" s="1068">
        <v>0.0</v>
      </c>
      <c r="E39" s="1068">
        <v>0.0</v>
      </c>
      <c r="F39" s="1068">
        <v>0.0</v>
      </c>
      <c r="G39" s="1068">
        <v>0.0</v>
      </c>
      <c r="H39" s="1068">
        <v>15.0</v>
      </c>
      <c r="I39" s="1069"/>
      <c r="J39" s="1070"/>
    </row>
    <row r="40">
      <c r="A40" s="1066" t="s">
        <v>6131</v>
      </c>
      <c r="B40" s="1067" t="s">
        <v>6129</v>
      </c>
      <c r="C40" s="1068">
        <v>26.0</v>
      </c>
      <c r="D40" s="1068">
        <v>0.0</v>
      </c>
      <c r="E40" s="1068">
        <v>0.0</v>
      </c>
      <c r="F40" s="1068">
        <v>0.0</v>
      </c>
      <c r="G40" s="1068">
        <v>0.0</v>
      </c>
      <c r="H40" s="1068">
        <v>26.0</v>
      </c>
      <c r="I40" s="1069"/>
      <c r="J40" s="1070"/>
    </row>
    <row r="41">
      <c r="A41" s="1066" t="s">
        <v>6131</v>
      </c>
      <c r="B41" s="1067" t="s">
        <v>6129</v>
      </c>
      <c r="C41" s="1068">
        <v>4.0</v>
      </c>
      <c r="D41" s="1068">
        <v>0.0</v>
      </c>
      <c r="E41" s="1068">
        <v>0.0</v>
      </c>
      <c r="F41" s="1068">
        <v>0.0</v>
      </c>
      <c r="G41" s="1068">
        <v>0.0</v>
      </c>
      <c r="H41" s="1068">
        <v>4.0</v>
      </c>
      <c r="I41" s="1069"/>
      <c r="J41" s="1070"/>
    </row>
    <row r="42">
      <c r="A42" s="1066" t="s">
        <v>6131</v>
      </c>
      <c r="B42" s="1067" t="s">
        <v>6129</v>
      </c>
      <c r="C42" s="1068">
        <v>31.0</v>
      </c>
      <c r="D42" s="1068">
        <v>0.0</v>
      </c>
      <c r="E42" s="1068">
        <v>0.0</v>
      </c>
      <c r="F42" s="1068">
        <v>0.0</v>
      </c>
      <c r="G42" s="1068">
        <v>0.0</v>
      </c>
      <c r="H42" s="1068">
        <v>31.0</v>
      </c>
      <c r="I42" s="1069"/>
      <c r="J42" s="1070"/>
    </row>
    <row r="43">
      <c r="A43" s="1066" t="s">
        <v>6131</v>
      </c>
      <c r="B43" s="1067" t="s">
        <v>6129</v>
      </c>
      <c r="C43" s="1068">
        <v>8.0</v>
      </c>
      <c r="D43" s="1068">
        <v>0.0</v>
      </c>
      <c r="E43" s="1068">
        <v>0.0</v>
      </c>
      <c r="F43" s="1068">
        <v>0.0</v>
      </c>
      <c r="G43" s="1068">
        <v>0.0</v>
      </c>
      <c r="H43" s="1068">
        <v>8.0</v>
      </c>
      <c r="I43" s="1069"/>
      <c r="J43" s="1070"/>
    </row>
    <row r="44">
      <c r="A44" s="1066" t="s">
        <v>6131</v>
      </c>
      <c r="B44" s="1067" t="s">
        <v>6129</v>
      </c>
      <c r="C44" s="1068">
        <v>17.0</v>
      </c>
      <c r="D44" s="1068">
        <v>0.0</v>
      </c>
      <c r="E44" s="1068">
        <v>0.0</v>
      </c>
      <c r="F44" s="1068">
        <v>0.0</v>
      </c>
      <c r="G44" s="1068">
        <v>0.0</v>
      </c>
      <c r="H44" s="1068">
        <v>17.0</v>
      </c>
      <c r="I44" s="1069"/>
      <c r="J44" s="1070"/>
    </row>
    <row r="45">
      <c r="A45" s="1066" t="s">
        <v>6131</v>
      </c>
      <c r="B45" s="1067" t="s">
        <v>6129</v>
      </c>
      <c r="C45" s="1068">
        <v>16.0</v>
      </c>
      <c r="D45" s="1068">
        <v>0.0</v>
      </c>
      <c r="E45" s="1068">
        <v>0.0</v>
      </c>
      <c r="F45" s="1068">
        <v>0.0</v>
      </c>
      <c r="G45" s="1068">
        <v>0.0</v>
      </c>
      <c r="H45" s="1068">
        <v>16.0</v>
      </c>
      <c r="I45" s="1069"/>
      <c r="J45" s="1070"/>
    </row>
    <row r="46">
      <c r="A46" s="1066" t="s">
        <v>6131</v>
      </c>
      <c r="B46" s="1067" t="s">
        <v>6129</v>
      </c>
      <c r="C46" s="1068">
        <v>15.0</v>
      </c>
      <c r="D46" s="1068">
        <v>0.0</v>
      </c>
      <c r="E46" s="1068">
        <v>0.0</v>
      </c>
      <c r="F46" s="1068">
        <v>0.0</v>
      </c>
      <c r="G46" s="1068">
        <v>0.0</v>
      </c>
      <c r="H46" s="1068">
        <v>15.0</v>
      </c>
      <c r="I46" s="1069"/>
      <c r="J46" s="1070"/>
    </row>
    <row r="47">
      <c r="A47" s="1066" t="s">
        <v>6131</v>
      </c>
      <c r="B47" s="1067" t="s">
        <v>6129</v>
      </c>
      <c r="C47" s="1068">
        <v>26.0</v>
      </c>
      <c r="D47" s="1068">
        <v>0.0</v>
      </c>
      <c r="E47" s="1068">
        <v>0.0</v>
      </c>
      <c r="F47" s="1068">
        <v>0.0</v>
      </c>
      <c r="G47" s="1068">
        <v>0.0</v>
      </c>
      <c r="H47" s="1068">
        <v>26.0</v>
      </c>
      <c r="I47" s="1069"/>
      <c r="J47" s="1070"/>
    </row>
    <row r="48">
      <c r="A48" s="1066" t="s">
        <v>6131</v>
      </c>
      <c r="B48" s="1067" t="s">
        <v>6129</v>
      </c>
      <c r="C48" s="1068">
        <v>29.0</v>
      </c>
      <c r="D48" s="1068">
        <v>0.0</v>
      </c>
      <c r="E48" s="1068">
        <v>0.0</v>
      </c>
      <c r="F48" s="1068">
        <v>0.0</v>
      </c>
      <c r="G48" s="1068">
        <v>0.0</v>
      </c>
      <c r="H48" s="1068">
        <v>29.0</v>
      </c>
      <c r="I48" s="1069"/>
      <c r="J48" s="1070"/>
    </row>
    <row r="49">
      <c r="A49" s="1066" t="s">
        <v>6131</v>
      </c>
      <c r="B49" s="1067" t="s">
        <v>6129</v>
      </c>
      <c r="C49" s="1068">
        <v>22.0</v>
      </c>
      <c r="D49" s="1068">
        <v>0.0</v>
      </c>
      <c r="E49" s="1068">
        <v>0.0</v>
      </c>
      <c r="F49" s="1068">
        <v>0.0</v>
      </c>
      <c r="G49" s="1068">
        <v>0.0</v>
      </c>
      <c r="H49" s="1068">
        <v>22.0</v>
      </c>
      <c r="I49" s="1069"/>
      <c r="J49" s="1070"/>
    </row>
    <row r="50">
      <c r="A50" s="1066" t="s">
        <v>6131</v>
      </c>
      <c r="B50" s="1067" t="s">
        <v>6129</v>
      </c>
      <c r="C50" s="1068">
        <v>15.0</v>
      </c>
      <c r="D50" s="1068">
        <v>0.0</v>
      </c>
      <c r="E50" s="1068">
        <v>0.0</v>
      </c>
      <c r="F50" s="1068">
        <v>0.0</v>
      </c>
      <c r="G50" s="1068">
        <v>0.0</v>
      </c>
      <c r="H50" s="1068">
        <v>15.0</v>
      </c>
      <c r="I50" s="1069"/>
      <c r="J50" s="1070"/>
    </row>
    <row r="51">
      <c r="A51" s="1066" t="s">
        <v>6131</v>
      </c>
      <c r="B51" s="1067" t="s">
        <v>6129</v>
      </c>
      <c r="C51" s="1068">
        <v>48.0</v>
      </c>
      <c r="D51" s="1068">
        <v>0.0</v>
      </c>
      <c r="E51" s="1068">
        <v>0.0</v>
      </c>
      <c r="F51" s="1068">
        <v>0.0</v>
      </c>
      <c r="G51" s="1068">
        <v>0.0</v>
      </c>
      <c r="H51" s="1068">
        <v>48.0</v>
      </c>
      <c r="I51" s="1069"/>
      <c r="J51" s="1070"/>
    </row>
    <row r="52">
      <c r="A52" s="1066" t="s">
        <v>6131</v>
      </c>
      <c r="B52" s="1067" t="s">
        <v>6129</v>
      </c>
      <c r="C52" s="1068">
        <v>9.0</v>
      </c>
      <c r="D52" s="1068">
        <v>0.0</v>
      </c>
      <c r="E52" s="1068">
        <v>0.0</v>
      </c>
      <c r="F52" s="1068">
        <v>0.0</v>
      </c>
      <c r="G52" s="1068">
        <v>0.0</v>
      </c>
      <c r="H52" s="1068">
        <v>9.0</v>
      </c>
      <c r="I52" s="1069"/>
      <c r="J52" s="1070"/>
    </row>
    <row r="53">
      <c r="A53" s="1066" t="s">
        <v>6131</v>
      </c>
      <c r="B53" s="1067" t="s">
        <v>6129</v>
      </c>
      <c r="C53" s="1068">
        <v>11.0</v>
      </c>
      <c r="D53" s="1068">
        <v>0.0</v>
      </c>
      <c r="E53" s="1068">
        <v>0.0</v>
      </c>
      <c r="F53" s="1068">
        <v>0.0</v>
      </c>
      <c r="G53" s="1068">
        <v>0.0</v>
      </c>
      <c r="H53" s="1068">
        <v>11.0</v>
      </c>
      <c r="I53" s="1069"/>
      <c r="J53" s="1070"/>
    </row>
    <row r="54">
      <c r="A54" s="1066">
        <v>45663.0</v>
      </c>
      <c r="B54" s="1067" t="s">
        <v>6129</v>
      </c>
      <c r="C54" s="1068">
        <v>19.0</v>
      </c>
      <c r="D54" s="1068">
        <v>0.0</v>
      </c>
      <c r="E54" s="1068">
        <v>0.0</v>
      </c>
      <c r="F54" s="1068">
        <v>0.0</v>
      </c>
      <c r="G54" s="1068">
        <v>0.0</v>
      </c>
      <c r="H54" s="1068">
        <v>19.0</v>
      </c>
      <c r="I54" s="1069"/>
      <c r="J54" s="1070"/>
    </row>
    <row r="55">
      <c r="A55" s="1066">
        <v>45663.0</v>
      </c>
      <c r="B55" s="1067" t="s">
        <v>6129</v>
      </c>
      <c r="C55" s="1068">
        <v>13.0</v>
      </c>
      <c r="D55" s="1068">
        <v>0.0</v>
      </c>
      <c r="E55" s="1068">
        <v>0.0</v>
      </c>
      <c r="F55" s="1068">
        <v>0.0</v>
      </c>
      <c r="G55" s="1068">
        <v>0.0</v>
      </c>
      <c r="H55" s="1068">
        <v>13.0</v>
      </c>
      <c r="I55" s="1069"/>
      <c r="J55" s="1070"/>
    </row>
    <row r="56">
      <c r="A56" s="1066">
        <v>45663.0</v>
      </c>
      <c r="B56" s="1067" t="s">
        <v>6129</v>
      </c>
      <c r="C56" s="1068">
        <v>13.0</v>
      </c>
      <c r="D56" s="1068">
        <v>0.0</v>
      </c>
      <c r="E56" s="1068">
        <v>0.0</v>
      </c>
      <c r="F56" s="1068">
        <v>0.0</v>
      </c>
      <c r="G56" s="1068">
        <v>0.0</v>
      </c>
      <c r="H56" s="1068">
        <v>13.0</v>
      </c>
      <c r="I56" s="1069"/>
      <c r="J56" s="1070"/>
    </row>
    <row r="57">
      <c r="A57" s="1066">
        <v>45663.0</v>
      </c>
      <c r="B57" s="1067" t="s">
        <v>6129</v>
      </c>
      <c r="C57" s="1068">
        <v>9.0</v>
      </c>
      <c r="D57" s="1068">
        <v>0.0</v>
      </c>
      <c r="E57" s="1068">
        <v>0.0</v>
      </c>
      <c r="F57" s="1068">
        <v>0.0</v>
      </c>
      <c r="G57" s="1068">
        <v>0.0</v>
      </c>
      <c r="H57" s="1068">
        <v>9.0</v>
      </c>
      <c r="I57" s="1069"/>
      <c r="J57" s="1070"/>
    </row>
    <row r="58">
      <c r="A58" s="1066">
        <v>45663.0</v>
      </c>
      <c r="B58" s="1067" t="s">
        <v>6129</v>
      </c>
      <c r="C58" s="1068">
        <v>5.0</v>
      </c>
      <c r="D58" s="1068">
        <v>0.0</v>
      </c>
      <c r="E58" s="1068">
        <v>0.0</v>
      </c>
      <c r="F58" s="1068">
        <v>0.0</v>
      </c>
      <c r="G58" s="1068">
        <v>0.0</v>
      </c>
      <c r="H58" s="1068">
        <v>5.0</v>
      </c>
      <c r="I58" s="1069"/>
      <c r="J58" s="1070"/>
    </row>
    <row r="59">
      <c r="A59" s="1066">
        <v>45663.0</v>
      </c>
      <c r="B59" s="1067" t="s">
        <v>6129</v>
      </c>
      <c r="C59" s="1068">
        <v>2.0</v>
      </c>
      <c r="D59" s="1068">
        <v>0.0</v>
      </c>
      <c r="E59" s="1068">
        <v>0.0</v>
      </c>
      <c r="F59" s="1068">
        <v>0.0</v>
      </c>
      <c r="G59" s="1068">
        <v>0.0</v>
      </c>
      <c r="H59" s="1068">
        <v>2.0</v>
      </c>
      <c r="I59" s="1069"/>
      <c r="J59" s="1070"/>
    </row>
    <row r="60">
      <c r="A60" s="1066">
        <v>45663.0</v>
      </c>
      <c r="B60" s="1067" t="s">
        <v>6129</v>
      </c>
      <c r="C60" s="1068">
        <v>1.0</v>
      </c>
      <c r="D60" s="1068">
        <v>0.0</v>
      </c>
      <c r="E60" s="1068">
        <v>0.0</v>
      </c>
      <c r="F60" s="1068">
        <v>0.0</v>
      </c>
      <c r="G60" s="1068">
        <v>0.0</v>
      </c>
      <c r="H60" s="1068">
        <v>1.0</v>
      </c>
      <c r="I60" s="1069"/>
      <c r="J60" s="1070"/>
    </row>
    <row r="61">
      <c r="A61" s="1066">
        <v>45663.0</v>
      </c>
      <c r="B61" s="1067" t="s">
        <v>6129</v>
      </c>
      <c r="C61" s="1068">
        <v>13.0</v>
      </c>
      <c r="D61" s="1068">
        <v>0.0</v>
      </c>
      <c r="E61" s="1068">
        <v>0.0</v>
      </c>
      <c r="F61" s="1068">
        <v>0.0</v>
      </c>
      <c r="G61" s="1068">
        <v>0.0</v>
      </c>
      <c r="H61" s="1068">
        <v>13.0</v>
      </c>
      <c r="I61" s="1069"/>
      <c r="J61" s="1070"/>
    </row>
    <row r="62">
      <c r="A62" s="1066">
        <v>45663.0</v>
      </c>
      <c r="B62" s="1067" t="s">
        <v>6129</v>
      </c>
      <c r="C62" s="1068">
        <v>3.0</v>
      </c>
      <c r="D62" s="1068">
        <v>0.0</v>
      </c>
      <c r="E62" s="1068">
        <v>0.0</v>
      </c>
      <c r="F62" s="1068">
        <v>0.0</v>
      </c>
      <c r="G62" s="1068">
        <v>0.0</v>
      </c>
      <c r="H62" s="1068">
        <v>3.0</v>
      </c>
      <c r="I62" s="1069"/>
      <c r="J62" s="1070"/>
    </row>
    <row r="63">
      <c r="A63" s="1066">
        <v>45663.0</v>
      </c>
      <c r="B63" s="1067" t="s">
        <v>6129</v>
      </c>
      <c r="C63" s="1068">
        <v>2.0</v>
      </c>
      <c r="D63" s="1068">
        <v>0.0</v>
      </c>
      <c r="E63" s="1068">
        <v>0.0</v>
      </c>
      <c r="F63" s="1068">
        <v>0.0</v>
      </c>
      <c r="G63" s="1068">
        <v>0.0</v>
      </c>
      <c r="H63" s="1068">
        <v>2.0</v>
      </c>
      <c r="I63" s="1069"/>
      <c r="J63" s="1070"/>
    </row>
    <row r="64">
      <c r="A64" s="1066">
        <v>45663.0</v>
      </c>
      <c r="B64" s="1067" t="s">
        <v>6129</v>
      </c>
      <c r="C64" s="1068">
        <v>5.0</v>
      </c>
      <c r="D64" s="1068">
        <v>0.0</v>
      </c>
      <c r="E64" s="1068">
        <v>0.0</v>
      </c>
      <c r="F64" s="1068">
        <v>0.0</v>
      </c>
      <c r="G64" s="1068">
        <v>0.0</v>
      </c>
      <c r="H64" s="1068">
        <v>5.0</v>
      </c>
      <c r="I64" s="1069"/>
      <c r="J64" s="1070"/>
    </row>
    <row r="65">
      <c r="A65" s="1066">
        <v>45663.0</v>
      </c>
      <c r="B65" s="1067" t="s">
        <v>6129</v>
      </c>
      <c r="C65" s="1068">
        <v>4.0</v>
      </c>
      <c r="D65" s="1068">
        <v>0.0</v>
      </c>
      <c r="E65" s="1068">
        <v>0.0</v>
      </c>
      <c r="F65" s="1068">
        <v>0.0</v>
      </c>
      <c r="G65" s="1068">
        <v>0.0</v>
      </c>
      <c r="H65" s="1068">
        <v>4.0</v>
      </c>
      <c r="I65" s="1069"/>
      <c r="J65" s="1070"/>
    </row>
    <row r="66">
      <c r="A66" s="1066">
        <v>45663.0</v>
      </c>
      <c r="B66" s="1067" t="s">
        <v>6129</v>
      </c>
      <c r="C66" s="1068">
        <v>31.0</v>
      </c>
      <c r="D66" s="1068">
        <v>0.0</v>
      </c>
      <c r="E66" s="1068">
        <v>0.0</v>
      </c>
      <c r="F66" s="1068">
        <v>0.0</v>
      </c>
      <c r="G66" s="1068">
        <v>0.0</v>
      </c>
      <c r="H66" s="1068">
        <v>31.0</v>
      </c>
      <c r="I66" s="1069"/>
      <c r="J66" s="1070"/>
    </row>
    <row r="67">
      <c r="A67" s="1066">
        <v>45663.0</v>
      </c>
      <c r="B67" s="1067" t="s">
        <v>6129</v>
      </c>
      <c r="C67" s="1068">
        <v>15.0</v>
      </c>
      <c r="D67" s="1068">
        <v>0.0</v>
      </c>
      <c r="E67" s="1068">
        <v>0.0</v>
      </c>
      <c r="F67" s="1068">
        <v>0.0</v>
      </c>
      <c r="G67" s="1068">
        <v>0.0</v>
      </c>
      <c r="H67" s="1068">
        <v>15.0</v>
      </c>
      <c r="I67" s="1069"/>
      <c r="J67" s="1070"/>
    </row>
    <row r="68">
      <c r="A68" s="1066">
        <v>45663.0</v>
      </c>
      <c r="B68" s="1067" t="s">
        <v>6129</v>
      </c>
      <c r="C68" s="1068">
        <v>20.0</v>
      </c>
      <c r="D68" s="1068">
        <v>0.0</v>
      </c>
      <c r="E68" s="1068">
        <v>0.0</v>
      </c>
      <c r="F68" s="1068">
        <v>0.0</v>
      </c>
      <c r="G68" s="1068">
        <v>0.0</v>
      </c>
      <c r="H68" s="1068">
        <v>20.0</v>
      </c>
      <c r="I68" s="1069"/>
      <c r="J68" s="1070"/>
    </row>
    <row r="69">
      <c r="A69" s="1066">
        <v>45663.0</v>
      </c>
      <c r="B69" s="1067" t="s">
        <v>6129</v>
      </c>
      <c r="C69" s="1068">
        <v>28.0</v>
      </c>
      <c r="D69" s="1068">
        <v>0.0</v>
      </c>
      <c r="E69" s="1068">
        <v>0.0</v>
      </c>
      <c r="F69" s="1068">
        <v>0.0</v>
      </c>
      <c r="G69" s="1068">
        <v>0.0</v>
      </c>
      <c r="H69" s="1068">
        <v>28.0</v>
      </c>
      <c r="I69" s="1069"/>
      <c r="J69" s="1070"/>
    </row>
    <row r="70">
      <c r="A70" s="1066">
        <v>45663.0</v>
      </c>
      <c r="B70" s="1067" t="s">
        <v>6129</v>
      </c>
      <c r="C70" s="1068">
        <v>16.0</v>
      </c>
      <c r="D70" s="1068">
        <v>0.0</v>
      </c>
      <c r="E70" s="1068">
        <v>0.0</v>
      </c>
      <c r="F70" s="1068">
        <v>0.0</v>
      </c>
      <c r="G70" s="1068">
        <v>0.0</v>
      </c>
      <c r="H70" s="1068">
        <v>16.0</v>
      </c>
      <c r="I70" s="1069"/>
      <c r="J70" s="1070"/>
    </row>
    <row r="71">
      <c r="A71" s="1066">
        <v>45663.0</v>
      </c>
      <c r="B71" s="1067" t="s">
        <v>6129</v>
      </c>
      <c r="C71" s="1068">
        <v>13.0</v>
      </c>
      <c r="D71" s="1068">
        <v>0.0</v>
      </c>
      <c r="E71" s="1068">
        <v>0.0</v>
      </c>
      <c r="F71" s="1068">
        <v>0.0</v>
      </c>
      <c r="G71" s="1068">
        <v>0.0</v>
      </c>
      <c r="H71" s="1068">
        <v>13.0</v>
      </c>
      <c r="I71" s="1069"/>
      <c r="J71" s="1070"/>
    </row>
    <row r="72">
      <c r="A72" s="1066">
        <v>45663.0</v>
      </c>
      <c r="B72" s="1067" t="s">
        <v>6129</v>
      </c>
      <c r="C72" s="1068">
        <v>4.0</v>
      </c>
      <c r="D72" s="1068">
        <v>0.0</v>
      </c>
      <c r="E72" s="1068">
        <v>0.0</v>
      </c>
      <c r="F72" s="1068">
        <v>0.0</v>
      </c>
      <c r="G72" s="1068">
        <v>0.0</v>
      </c>
      <c r="H72" s="1068">
        <v>4.0</v>
      </c>
      <c r="I72" s="1069"/>
      <c r="J72" s="1070"/>
    </row>
    <row r="73">
      <c r="A73" s="1066">
        <v>45663.0</v>
      </c>
      <c r="B73" s="1067" t="s">
        <v>6129</v>
      </c>
      <c r="C73" s="1068">
        <v>6.0</v>
      </c>
      <c r="D73" s="1068">
        <v>0.0</v>
      </c>
      <c r="E73" s="1068">
        <v>0.0</v>
      </c>
      <c r="F73" s="1068">
        <v>0.0</v>
      </c>
      <c r="G73" s="1068">
        <v>0.0</v>
      </c>
      <c r="H73" s="1068">
        <v>6.0</v>
      </c>
      <c r="I73" s="1069"/>
      <c r="J73" s="1070"/>
    </row>
    <row r="74">
      <c r="A74" s="1066">
        <v>45663.0</v>
      </c>
      <c r="B74" s="1067" t="s">
        <v>6129</v>
      </c>
      <c r="C74" s="1068">
        <v>4.0</v>
      </c>
      <c r="D74" s="1068">
        <v>0.0</v>
      </c>
      <c r="E74" s="1068">
        <v>0.0</v>
      </c>
      <c r="F74" s="1068">
        <v>0.0</v>
      </c>
      <c r="G74" s="1068">
        <v>0.0</v>
      </c>
      <c r="H74" s="1068">
        <v>4.0</v>
      </c>
      <c r="I74" s="1069"/>
      <c r="J74" s="1070"/>
    </row>
    <row r="75">
      <c r="A75" s="1066">
        <v>45663.0</v>
      </c>
      <c r="B75" s="1067" t="s">
        <v>6129</v>
      </c>
      <c r="C75" s="1068">
        <v>14.0</v>
      </c>
      <c r="D75" s="1068">
        <v>0.0</v>
      </c>
      <c r="E75" s="1068">
        <v>0.0</v>
      </c>
      <c r="F75" s="1068">
        <v>0.0</v>
      </c>
      <c r="G75" s="1068">
        <v>0.0</v>
      </c>
      <c r="H75" s="1068">
        <v>14.0</v>
      </c>
      <c r="I75" s="1069"/>
      <c r="J75" s="1070"/>
    </row>
    <row r="76">
      <c r="A76" s="1066">
        <v>45663.0</v>
      </c>
      <c r="B76" s="1067" t="s">
        <v>6129</v>
      </c>
      <c r="C76" s="1068">
        <v>7.0</v>
      </c>
      <c r="D76" s="1068">
        <v>0.0</v>
      </c>
      <c r="E76" s="1068">
        <v>0.0</v>
      </c>
      <c r="F76" s="1068">
        <v>0.0</v>
      </c>
      <c r="G76" s="1068">
        <v>0.0</v>
      </c>
      <c r="H76" s="1068">
        <v>7.0</v>
      </c>
      <c r="I76" s="1069"/>
      <c r="J76" s="1070"/>
    </row>
    <row r="77">
      <c r="A77" s="1066">
        <v>45694.0</v>
      </c>
      <c r="B77" s="1067" t="s">
        <v>6129</v>
      </c>
      <c r="C77" s="1068">
        <v>14.0</v>
      </c>
      <c r="D77" s="1068">
        <v>0.0</v>
      </c>
      <c r="E77" s="1068">
        <v>0.0</v>
      </c>
      <c r="F77" s="1068">
        <v>0.0</v>
      </c>
      <c r="G77" s="1068">
        <v>0.0</v>
      </c>
      <c r="H77" s="1068">
        <v>14.0</v>
      </c>
      <c r="I77" s="1069"/>
      <c r="J77" s="1070"/>
    </row>
    <row r="78">
      <c r="A78" s="1066">
        <v>45694.0</v>
      </c>
      <c r="B78" s="1067" t="s">
        <v>6129</v>
      </c>
      <c r="C78" s="1068">
        <v>14.0</v>
      </c>
      <c r="D78" s="1068">
        <v>0.0</v>
      </c>
      <c r="E78" s="1068">
        <v>0.0</v>
      </c>
      <c r="F78" s="1068">
        <v>0.0</v>
      </c>
      <c r="G78" s="1068">
        <v>0.0</v>
      </c>
      <c r="H78" s="1068">
        <v>14.0</v>
      </c>
      <c r="I78" s="1069"/>
      <c r="J78" s="1070"/>
    </row>
    <row r="79">
      <c r="A79" s="1066">
        <v>45694.0</v>
      </c>
      <c r="B79" s="1067" t="s">
        <v>6129</v>
      </c>
      <c r="C79" s="1068">
        <v>6.0</v>
      </c>
      <c r="D79" s="1068">
        <v>0.0</v>
      </c>
      <c r="E79" s="1068">
        <v>0.0</v>
      </c>
      <c r="F79" s="1068">
        <v>0.0</v>
      </c>
      <c r="G79" s="1068">
        <v>0.0</v>
      </c>
      <c r="H79" s="1068">
        <v>6.0</v>
      </c>
      <c r="I79" s="1069"/>
      <c r="J79" s="1070"/>
    </row>
    <row r="80">
      <c r="A80" s="1066">
        <v>45694.0</v>
      </c>
      <c r="B80" s="1067" t="s">
        <v>6129</v>
      </c>
      <c r="C80" s="1068">
        <v>3.0</v>
      </c>
      <c r="D80" s="1068">
        <v>0.0</v>
      </c>
      <c r="E80" s="1068">
        <v>0.0</v>
      </c>
      <c r="F80" s="1068">
        <v>0.0</v>
      </c>
      <c r="G80" s="1068">
        <v>0.0</v>
      </c>
      <c r="H80" s="1068">
        <v>3.0</v>
      </c>
      <c r="I80" s="1069"/>
      <c r="J80" s="1070"/>
    </row>
    <row r="81">
      <c r="A81" s="1066">
        <v>45694.0</v>
      </c>
      <c r="B81" s="1067" t="s">
        <v>6129</v>
      </c>
      <c r="C81" s="1068">
        <v>35.0</v>
      </c>
      <c r="D81" s="1068">
        <v>0.0</v>
      </c>
      <c r="E81" s="1068">
        <v>0.0</v>
      </c>
      <c r="F81" s="1068">
        <v>0.0</v>
      </c>
      <c r="G81" s="1068">
        <v>0.0</v>
      </c>
      <c r="H81" s="1068">
        <v>35.0</v>
      </c>
      <c r="I81" s="1069"/>
      <c r="J81" s="1070"/>
    </row>
    <row r="82">
      <c r="A82" s="1066">
        <v>45694.0</v>
      </c>
      <c r="B82" s="1067" t="s">
        <v>6129</v>
      </c>
      <c r="C82" s="1068">
        <v>3.0</v>
      </c>
      <c r="D82" s="1068">
        <v>0.0</v>
      </c>
      <c r="E82" s="1068">
        <v>0.0</v>
      </c>
      <c r="F82" s="1068">
        <v>0.0</v>
      </c>
      <c r="G82" s="1068">
        <v>0.0</v>
      </c>
      <c r="H82" s="1068">
        <v>3.0</v>
      </c>
      <c r="I82" s="1069"/>
      <c r="J82" s="1070"/>
    </row>
    <row r="83">
      <c r="A83" s="1066">
        <v>45694.0</v>
      </c>
      <c r="B83" s="1067" t="s">
        <v>6129</v>
      </c>
      <c r="C83" s="1068">
        <v>7.0</v>
      </c>
      <c r="D83" s="1068">
        <v>0.0</v>
      </c>
      <c r="E83" s="1068">
        <v>0.0</v>
      </c>
      <c r="F83" s="1068">
        <v>0.0</v>
      </c>
      <c r="G83" s="1068">
        <v>0.0</v>
      </c>
      <c r="H83" s="1068">
        <v>7.0</v>
      </c>
      <c r="I83" s="1069"/>
      <c r="J83" s="1070"/>
    </row>
    <row r="84">
      <c r="A84" s="1066">
        <v>45694.0</v>
      </c>
      <c r="B84" s="1067" t="s">
        <v>6129</v>
      </c>
      <c r="C84" s="1068">
        <v>17.0</v>
      </c>
      <c r="D84" s="1068">
        <v>0.0</v>
      </c>
      <c r="E84" s="1068">
        <v>0.0</v>
      </c>
      <c r="F84" s="1068">
        <v>0.0</v>
      </c>
      <c r="G84" s="1068">
        <v>0.0</v>
      </c>
      <c r="H84" s="1068">
        <v>17.0</v>
      </c>
      <c r="I84" s="1069"/>
      <c r="J84" s="1070"/>
    </row>
    <row r="85">
      <c r="A85" s="1066">
        <v>45694.0</v>
      </c>
      <c r="B85" s="1067" t="s">
        <v>6129</v>
      </c>
      <c r="C85" s="1068">
        <v>9.0</v>
      </c>
      <c r="D85" s="1068">
        <v>0.0</v>
      </c>
      <c r="E85" s="1068">
        <v>0.0</v>
      </c>
      <c r="F85" s="1068">
        <v>0.0</v>
      </c>
      <c r="G85" s="1068">
        <v>0.0</v>
      </c>
      <c r="H85" s="1068">
        <v>9.0</v>
      </c>
      <c r="I85" s="1069"/>
      <c r="J85" s="1070"/>
    </row>
    <row r="86">
      <c r="A86" s="1066">
        <v>45694.0</v>
      </c>
      <c r="B86" s="1067" t="s">
        <v>6129</v>
      </c>
      <c r="C86" s="1068">
        <v>8.0</v>
      </c>
      <c r="D86" s="1068">
        <v>0.0</v>
      </c>
      <c r="E86" s="1068">
        <v>0.0</v>
      </c>
      <c r="F86" s="1068">
        <v>0.0</v>
      </c>
      <c r="G86" s="1068">
        <v>0.0</v>
      </c>
      <c r="H86" s="1068">
        <v>8.0</v>
      </c>
      <c r="I86" s="1069"/>
      <c r="J86" s="1070"/>
    </row>
    <row r="87">
      <c r="A87" s="1066">
        <v>45694.0</v>
      </c>
      <c r="B87" s="1067" t="s">
        <v>6129</v>
      </c>
      <c r="C87" s="1068">
        <v>6.0</v>
      </c>
      <c r="D87" s="1068">
        <v>0.0</v>
      </c>
      <c r="E87" s="1068">
        <v>0.0</v>
      </c>
      <c r="F87" s="1068">
        <v>0.0</v>
      </c>
      <c r="G87" s="1068">
        <v>0.0</v>
      </c>
      <c r="H87" s="1068">
        <v>6.0</v>
      </c>
      <c r="I87" s="1069"/>
      <c r="J87" s="1070"/>
    </row>
    <row r="88">
      <c r="A88" s="1066">
        <v>45694.0</v>
      </c>
      <c r="B88" s="1067" t="s">
        <v>6129</v>
      </c>
      <c r="C88" s="1068">
        <v>4.0</v>
      </c>
      <c r="D88" s="1068">
        <v>0.0</v>
      </c>
      <c r="E88" s="1068">
        <v>0.0</v>
      </c>
      <c r="F88" s="1068">
        <v>0.0</v>
      </c>
      <c r="G88" s="1068">
        <v>0.0</v>
      </c>
      <c r="H88" s="1068">
        <v>4.0</v>
      </c>
      <c r="I88" s="1069"/>
      <c r="J88" s="1070"/>
    </row>
    <row r="89">
      <c r="A89" s="1066">
        <v>45694.0</v>
      </c>
      <c r="B89" s="1067" t="s">
        <v>6129</v>
      </c>
      <c r="C89" s="1068">
        <v>22.0</v>
      </c>
      <c r="D89" s="1068">
        <v>0.0</v>
      </c>
      <c r="E89" s="1068">
        <v>0.0</v>
      </c>
      <c r="F89" s="1068">
        <v>0.0</v>
      </c>
      <c r="G89" s="1068">
        <v>0.0</v>
      </c>
      <c r="H89" s="1068">
        <v>22.0</v>
      </c>
      <c r="I89" s="1069"/>
      <c r="J89" s="1070"/>
    </row>
    <row r="90">
      <c r="A90" s="1066">
        <v>45694.0</v>
      </c>
      <c r="B90" s="1067" t="s">
        <v>6129</v>
      </c>
      <c r="C90" s="1068">
        <v>8.0</v>
      </c>
      <c r="D90" s="1068">
        <v>0.0</v>
      </c>
      <c r="E90" s="1068">
        <v>0.0</v>
      </c>
      <c r="F90" s="1068">
        <v>0.0</v>
      </c>
      <c r="G90" s="1068">
        <v>0.0</v>
      </c>
      <c r="H90" s="1068">
        <v>8.0</v>
      </c>
      <c r="I90" s="1069"/>
      <c r="J90" s="1070"/>
    </row>
    <row r="91">
      <c r="A91" s="1066">
        <v>45694.0</v>
      </c>
      <c r="B91" s="1067" t="s">
        <v>6129</v>
      </c>
      <c r="C91" s="1068">
        <v>26.0</v>
      </c>
      <c r="D91" s="1068">
        <v>0.0</v>
      </c>
      <c r="E91" s="1068">
        <v>0.0</v>
      </c>
      <c r="F91" s="1068">
        <v>0.0</v>
      </c>
      <c r="G91" s="1068">
        <v>0.0</v>
      </c>
      <c r="H91" s="1068">
        <v>26.0</v>
      </c>
      <c r="I91" s="1069"/>
      <c r="J91" s="1070"/>
    </row>
    <row r="92">
      <c r="A92" s="1066">
        <v>45694.0</v>
      </c>
      <c r="B92" s="1067" t="s">
        <v>6129</v>
      </c>
      <c r="C92" s="1068">
        <v>9.0</v>
      </c>
      <c r="D92" s="1068">
        <v>0.0</v>
      </c>
      <c r="E92" s="1068">
        <v>0.0</v>
      </c>
      <c r="F92" s="1068">
        <v>0.0</v>
      </c>
      <c r="G92" s="1068">
        <v>0.0</v>
      </c>
      <c r="H92" s="1068">
        <v>9.0</v>
      </c>
      <c r="I92" s="1069"/>
      <c r="J92" s="1070"/>
    </row>
    <row r="93">
      <c r="A93" s="1066">
        <v>45694.0</v>
      </c>
      <c r="B93" s="1067" t="s">
        <v>6129</v>
      </c>
      <c r="C93" s="1068">
        <v>68.0</v>
      </c>
      <c r="D93" s="1068">
        <v>0.0</v>
      </c>
      <c r="E93" s="1068">
        <v>0.0</v>
      </c>
      <c r="F93" s="1068">
        <v>0.0</v>
      </c>
      <c r="G93" s="1068">
        <v>0.0</v>
      </c>
      <c r="H93" s="1068">
        <v>68.0</v>
      </c>
      <c r="I93" s="1069"/>
      <c r="J93" s="1070"/>
    </row>
    <row r="94">
      <c r="A94" s="1066">
        <v>45694.0</v>
      </c>
      <c r="B94" s="1067" t="s">
        <v>6129</v>
      </c>
      <c r="C94" s="1068">
        <v>5.0</v>
      </c>
      <c r="D94" s="1068">
        <v>0.0</v>
      </c>
      <c r="E94" s="1068">
        <v>0.0</v>
      </c>
      <c r="F94" s="1068">
        <v>0.0</v>
      </c>
      <c r="G94" s="1068">
        <v>0.0</v>
      </c>
      <c r="H94" s="1068">
        <v>5.0</v>
      </c>
      <c r="I94" s="1069"/>
      <c r="J94" s="1070"/>
    </row>
    <row r="95">
      <c r="A95" s="1066">
        <v>45694.0</v>
      </c>
      <c r="B95" s="1067" t="s">
        <v>6129</v>
      </c>
      <c r="C95" s="1068">
        <v>51.0</v>
      </c>
      <c r="D95" s="1068">
        <v>0.0</v>
      </c>
      <c r="E95" s="1068">
        <v>0.0</v>
      </c>
      <c r="F95" s="1068">
        <v>0.0</v>
      </c>
      <c r="G95" s="1068">
        <v>0.0</v>
      </c>
      <c r="H95" s="1068">
        <v>51.0</v>
      </c>
      <c r="I95" s="1069"/>
      <c r="J95" s="1070"/>
    </row>
    <row r="96">
      <c r="A96" s="1066">
        <v>45694.0</v>
      </c>
      <c r="B96" s="1067" t="s">
        <v>6129</v>
      </c>
      <c r="C96" s="1068">
        <v>17.0</v>
      </c>
      <c r="D96" s="1068">
        <v>0.0</v>
      </c>
      <c r="E96" s="1068">
        <v>0.0</v>
      </c>
      <c r="F96" s="1068">
        <v>0.0</v>
      </c>
      <c r="G96" s="1068">
        <v>0.0</v>
      </c>
      <c r="H96" s="1068">
        <v>17.0</v>
      </c>
      <c r="I96" s="1069"/>
      <c r="J96" s="1070"/>
    </row>
    <row r="97">
      <c r="A97" s="1066">
        <v>45694.0</v>
      </c>
      <c r="B97" s="1067" t="s">
        <v>6129</v>
      </c>
      <c r="C97" s="1068">
        <v>12.0</v>
      </c>
      <c r="D97" s="1068">
        <v>0.0</v>
      </c>
      <c r="E97" s="1068">
        <v>0.0</v>
      </c>
      <c r="F97" s="1068">
        <v>0.0</v>
      </c>
      <c r="G97" s="1068">
        <v>0.0</v>
      </c>
      <c r="H97" s="1068">
        <v>12.0</v>
      </c>
      <c r="I97" s="1069"/>
      <c r="J97" s="1070"/>
    </row>
    <row r="98">
      <c r="A98" s="1066">
        <v>45694.0</v>
      </c>
      <c r="B98" s="1067" t="s">
        <v>6129</v>
      </c>
      <c r="C98" s="1068">
        <v>22.0</v>
      </c>
      <c r="D98" s="1068">
        <v>0.0</v>
      </c>
      <c r="E98" s="1068">
        <v>0.0</v>
      </c>
      <c r="F98" s="1068">
        <v>0.0</v>
      </c>
      <c r="G98" s="1068">
        <v>0.0</v>
      </c>
      <c r="H98" s="1068">
        <v>22.0</v>
      </c>
      <c r="I98" s="1069"/>
      <c r="J98" s="1070"/>
    </row>
    <row r="99">
      <c r="A99" s="1066">
        <v>45694.0</v>
      </c>
      <c r="B99" s="1067" t="s">
        <v>6129</v>
      </c>
      <c r="C99" s="1068">
        <v>90.0</v>
      </c>
      <c r="D99" s="1068">
        <v>0.0</v>
      </c>
      <c r="E99" s="1068">
        <v>0.0</v>
      </c>
      <c r="F99" s="1068">
        <v>0.0</v>
      </c>
      <c r="G99" s="1068">
        <v>0.0</v>
      </c>
      <c r="H99" s="1068">
        <v>90.0</v>
      </c>
      <c r="I99" s="1069"/>
      <c r="J99" s="1070"/>
    </row>
    <row r="100">
      <c r="A100" s="1066">
        <v>45694.0</v>
      </c>
      <c r="B100" s="1067" t="s">
        <v>6129</v>
      </c>
      <c r="C100" s="1068">
        <v>130.0</v>
      </c>
      <c r="D100" s="1068">
        <v>0.0</v>
      </c>
      <c r="E100" s="1068">
        <v>0.0</v>
      </c>
      <c r="F100" s="1068">
        <v>0.0</v>
      </c>
      <c r="G100" s="1068">
        <v>0.0</v>
      </c>
      <c r="H100" s="1068">
        <v>130.0</v>
      </c>
      <c r="I100" s="1069"/>
      <c r="J100" s="1070"/>
    </row>
    <row r="101">
      <c r="A101" s="1066">
        <v>45722.0</v>
      </c>
      <c r="B101" s="1067" t="s">
        <v>6129</v>
      </c>
      <c r="C101" s="1068">
        <v>55.0</v>
      </c>
      <c r="D101" s="1068">
        <v>0.0</v>
      </c>
      <c r="E101" s="1068">
        <v>0.0</v>
      </c>
      <c r="F101" s="1068">
        <v>0.0</v>
      </c>
      <c r="G101" s="1068">
        <v>0.0</v>
      </c>
      <c r="H101" s="1068">
        <v>55.0</v>
      </c>
      <c r="I101" s="1069"/>
      <c r="J101" s="1070"/>
    </row>
    <row r="102">
      <c r="A102" s="1066">
        <v>45722.0</v>
      </c>
      <c r="B102" s="1067" t="s">
        <v>6129</v>
      </c>
      <c r="C102" s="1068">
        <v>83.0</v>
      </c>
      <c r="D102" s="1068">
        <v>0.0</v>
      </c>
      <c r="E102" s="1068">
        <v>0.0</v>
      </c>
      <c r="F102" s="1068">
        <v>0.0</v>
      </c>
      <c r="G102" s="1068">
        <v>0.0</v>
      </c>
      <c r="H102" s="1068">
        <v>83.0</v>
      </c>
      <c r="I102" s="1069"/>
      <c r="J102" s="1070"/>
    </row>
    <row r="103">
      <c r="A103" s="1066">
        <v>45722.0</v>
      </c>
      <c r="B103" s="1067" t="s">
        <v>6129</v>
      </c>
      <c r="C103" s="1068">
        <v>75.0</v>
      </c>
      <c r="D103" s="1068">
        <v>0.0</v>
      </c>
      <c r="E103" s="1068">
        <v>0.0</v>
      </c>
      <c r="F103" s="1068">
        <v>0.0</v>
      </c>
      <c r="G103" s="1068">
        <v>0.0</v>
      </c>
      <c r="H103" s="1068">
        <v>75.0</v>
      </c>
      <c r="I103" s="1069"/>
      <c r="J103" s="1070"/>
    </row>
    <row r="104">
      <c r="A104" s="1066">
        <v>45722.0</v>
      </c>
      <c r="B104" s="1067" t="s">
        <v>6129</v>
      </c>
      <c r="C104" s="1068">
        <v>25.0</v>
      </c>
      <c r="D104" s="1068">
        <v>0.0</v>
      </c>
      <c r="E104" s="1068">
        <v>0.0</v>
      </c>
      <c r="F104" s="1068">
        <v>0.0</v>
      </c>
      <c r="G104" s="1068">
        <v>0.0</v>
      </c>
      <c r="H104" s="1068">
        <v>25.0</v>
      </c>
      <c r="I104" s="1069"/>
      <c r="J104" s="1070"/>
    </row>
    <row r="105">
      <c r="A105" s="1066">
        <v>45722.0</v>
      </c>
      <c r="B105" s="1067" t="s">
        <v>6129</v>
      </c>
      <c r="C105" s="1068">
        <v>10.0</v>
      </c>
      <c r="D105" s="1068">
        <v>0.0</v>
      </c>
      <c r="E105" s="1068">
        <v>0.0</v>
      </c>
      <c r="F105" s="1068">
        <v>0.0</v>
      </c>
      <c r="G105" s="1068">
        <v>0.0</v>
      </c>
      <c r="H105" s="1068">
        <v>10.0</v>
      </c>
      <c r="I105" s="1069"/>
      <c r="J105" s="1070"/>
    </row>
    <row r="106">
      <c r="A106" s="1066">
        <v>45722.0</v>
      </c>
      <c r="B106" s="1067" t="s">
        <v>6129</v>
      </c>
      <c r="C106" s="1068">
        <v>16.0</v>
      </c>
      <c r="D106" s="1068">
        <v>0.0</v>
      </c>
      <c r="E106" s="1068">
        <v>0.0</v>
      </c>
      <c r="F106" s="1068">
        <v>0.0</v>
      </c>
      <c r="G106" s="1068">
        <v>0.0</v>
      </c>
      <c r="H106" s="1068">
        <v>16.0</v>
      </c>
      <c r="I106" s="1069"/>
      <c r="J106" s="1070"/>
    </row>
    <row r="107">
      <c r="A107" s="1066">
        <v>45722.0</v>
      </c>
      <c r="B107" s="1067" t="s">
        <v>6129</v>
      </c>
      <c r="C107" s="1068">
        <v>18.0</v>
      </c>
      <c r="D107" s="1068">
        <v>0.0</v>
      </c>
      <c r="E107" s="1068">
        <v>0.0</v>
      </c>
      <c r="F107" s="1068">
        <v>0.0</v>
      </c>
      <c r="G107" s="1068">
        <v>0.0</v>
      </c>
      <c r="H107" s="1068">
        <v>18.0</v>
      </c>
      <c r="I107" s="1069"/>
      <c r="J107" s="1070"/>
    </row>
    <row r="108">
      <c r="A108" s="1066">
        <v>45722.0</v>
      </c>
      <c r="B108" s="1067" t="s">
        <v>6129</v>
      </c>
      <c r="C108" s="1068">
        <v>4.0</v>
      </c>
      <c r="D108" s="1068">
        <v>0.0</v>
      </c>
      <c r="E108" s="1068">
        <v>0.0</v>
      </c>
      <c r="F108" s="1068">
        <v>0.0</v>
      </c>
      <c r="G108" s="1068">
        <v>0.0</v>
      </c>
      <c r="H108" s="1068">
        <v>4.0</v>
      </c>
      <c r="I108" s="1069"/>
      <c r="J108" s="1070"/>
    </row>
    <row r="109">
      <c r="A109" s="1066">
        <v>45722.0</v>
      </c>
      <c r="B109" s="1067" t="s">
        <v>6129</v>
      </c>
      <c r="C109" s="1068">
        <v>58.0</v>
      </c>
      <c r="D109" s="1068">
        <v>0.0</v>
      </c>
      <c r="E109" s="1068">
        <v>0.0</v>
      </c>
      <c r="F109" s="1068">
        <v>0.0</v>
      </c>
      <c r="G109" s="1068">
        <v>0.0</v>
      </c>
      <c r="H109" s="1068">
        <v>58.0</v>
      </c>
      <c r="I109" s="1069"/>
      <c r="J109" s="1070"/>
    </row>
    <row r="110">
      <c r="A110" s="1066">
        <v>45722.0</v>
      </c>
      <c r="B110" s="1067" t="s">
        <v>6129</v>
      </c>
      <c r="C110" s="1068">
        <v>12.0</v>
      </c>
      <c r="D110" s="1068">
        <v>0.0</v>
      </c>
      <c r="E110" s="1068">
        <v>0.0</v>
      </c>
      <c r="F110" s="1068">
        <v>0.0</v>
      </c>
      <c r="G110" s="1068">
        <v>0.0</v>
      </c>
      <c r="H110" s="1068">
        <v>12.0</v>
      </c>
      <c r="I110" s="1069"/>
      <c r="J110" s="1070"/>
    </row>
    <row r="111">
      <c r="A111" s="1066">
        <v>45722.0</v>
      </c>
      <c r="B111" s="1067" t="s">
        <v>6129</v>
      </c>
      <c r="C111" s="1068">
        <v>30.0</v>
      </c>
      <c r="D111" s="1068">
        <v>0.0</v>
      </c>
      <c r="E111" s="1068">
        <v>0.0</v>
      </c>
      <c r="F111" s="1068">
        <v>0.0</v>
      </c>
      <c r="G111" s="1068">
        <v>0.0</v>
      </c>
      <c r="H111" s="1068">
        <v>30.0</v>
      </c>
      <c r="I111" s="1069"/>
      <c r="J111" s="1070"/>
    </row>
    <row r="112">
      <c r="A112" s="1066">
        <v>45722.0</v>
      </c>
      <c r="B112" s="1067" t="s">
        <v>6129</v>
      </c>
      <c r="C112" s="1068">
        <v>5.0</v>
      </c>
      <c r="D112" s="1068">
        <v>0.0</v>
      </c>
      <c r="E112" s="1068">
        <v>0.0</v>
      </c>
      <c r="F112" s="1068">
        <v>0.0</v>
      </c>
      <c r="G112" s="1068">
        <v>0.0</v>
      </c>
      <c r="H112" s="1068">
        <v>5.0</v>
      </c>
      <c r="I112" s="1069"/>
      <c r="J112" s="1070"/>
    </row>
    <row r="113">
      <c r="A113" s="1066">
        <v>45722.0</v>
      </c>
      <c r="B113" s="1067" t="s">
        <v>6129</v>
      </c>
      <c r="C113" s="1068">
        <v>14.0</v>
      </c>
      <c r="D113" s="1068">
        <v>0.0</v>
      </c>
      <c r="E113" s="1068">
        <v>0.0</v>
      </c>
      <c r="F113" s="1068">
        <v>0.0</v>
      </c>
      <c r="G113" s="1068">
        <v>0.0</v>
      </c>
      <c r="H113" s="1068">
        <v>14.0</v>
      </c>
      <c r="I113" s="1069"/>
      <c r="J113" s="1070"/>
    </row>
    <row r="114">
      <c r="A114" s="1066">
        <v>45722.0</v>
      </c>
      <c r="B114" s="1067" t="s">
        <v>6129</v>
      </c>
      <c r="C114" s="1068">
        <v>62.0</v>
      </c>
      <c r="D114" s="1068">
        <v>0.0</v>
      </c>
      <c r="E114" s="1068">
        <v>0.0</v>
      </c>
      <c r="F114" s="1068">
        <v>0.0</v>
      </c>
      <c r="G114" s="1068">
        <v>0.0</v>
      </c>
      <c r="H114" s="1068">
        <v>62.0</v>
      </c>
      <c r="I114" s="1069"/>
      <c r="J114" s="1070"/>
    </row>
    <row r="115">
      <c r="A115" s="1066">
        <v>45722.0</v>
      </c>
      <c r="B115" s="1067" t="s">
        <v>6129</v>
      </c>
      <c r="C115" s="1068">
        <v>57.0</v>
      </c>
      <c r="D115" s="1068">
        <v>0.0</v>
      </c>
      <c r="E115" s="1068">
        <v>0.0</v>
      </c>
      <c r="F115" s="1068">
        <v>0.0</v>
      </c>
      <c r="G115" s="1068">
        <v>0.0</v>
      </c>
      <c r="H115" s="1068">
        <v>57.0</v>
      </c>
      <c r="I115" s="1069"/>
      <c r="J115" s="1070"/>
    </row>
    <row r="116">
      <c r="A116" s="1066">
        <v>45722.0</v>
      </c>
      <c r="B116" s="1067" t="s">
        <v>6129</v>
      </c>
      <c r="C116" s="1068">
        <v>39.0</v>
      </c>
      <c r="D116" s="1068">
        <v>0.0</v>
      </c>
      <c r="E116" s="1068">
        <v>0.0</v>
      </c>
      <c r="F116" s="1068">
        <v>0.0</v>
      </c>
      <c r="G116" s="1068">
        <v>0.0</v>
      </c>
      <c r="H116" s="1068">
        <v>39.0</v>
      </c>
      <c r="I116" s="1069"/>
      <c r="J116" s="1070"/>
    </row>
    <row r="117">
      <c r="A117" s="1066">
        <v>45722.0</v>
      </c>
      <c r="B117" s="1067" t="s">
        <v>6129</v>
      </c>
      <c r="C117" s="1068">
        <v>391.0</v>
      </c>
      <c r="D117" s="1068">
        <v>0.0</v>
      </c>
      <c r="E117" s="1068">
        <v>0.0</v>
      </c>
      <c r="F117" s="1068">
        <v>0.0</v>
      </c>
      <c r="G117" s="1068">
        <v>0.0</v>
      </c>
      <c r="H117" s="1068">
        <v>391.0</v>
      </c>
      <c r="I117" s="1069"/>
      <c r="J117" s="1070"/>
    </row>
    <row r="118">
      <c r="A118" s="1066">
        <v>45722.0</v>
      </c>
      <c r="B118" s="1067" t="s">
        <v>6129</v>
      </c>
      <c r="C118" s="1068">
        <v>26.0</v>
      </c>
      <c r="D118" s="1068">
        <v>0.0</v>
      </c>
      <c r="E118" s="1068">
        <v>0.0</v>
      </c>
      <c r="F118" s="1068">
        <v>0.0</v>
      </c>
      <c r="G118" s="1068">
        <v>0.0</v>
      </c>
      <c r="H118" s="1068">
        <v>26.0</v>
      </c>
      <c r="I118" s="1069"/>
      <c r="J118" s="1070"/>
    </row>
    <row r="119">
      <c r="A119" s="1066">
        <v>45722.0</v>
      </c>
      <c r="B119" s="1067" t="s">
        <v>6129</v>
      </c>
      <c r="C119" s="1068">
        <v>25.0</v>
      </c>
      <c r="D119" s="1068">
        <v>0.0</v>
      </c>
      <c r="E119" s="1068">
        <v>0.0</v>
      </c>
      <c r="F119" s="1068">
        <v>0.0</v>
      </c>
      <c r="G119" s="1068">
        <v>0.0</v>
      </c>
      <c r="H119" s="1068">
        <v>25.0</v>
      </c>
      <c r="I119" s="1069"/>
      <c r="J119" s="1070"/>
    </row>
    <row r="120">
      <c r="A120" s="1066">
        <v>45722.0</v>
      </c>
      <c r="B120" s="1067" t="s">
        <v>6129</v>
      </c>
      <c r="C120" s="1068">
        <v>61.0</v>
      </c>
      <c r="D120" s="1068">
        <v>0.0</v>
      </c>
      <c r="E120" s="1068">
        <v>0.0</v>
      </c>
      <c r="F120" s="1068">
        <v>0.0</v>
      </c>
      <c r="G120" s="1068">
        <v>0.0</v>
      </c>
      <c r="H120" s="1068">
        <v>61.0</v>
      </c>
      <c r="I120" s="1069"/>
      <c r="J120" s="1070"/>
    </row>
    <row r="121">
      <c r="A121" s="1066">
        <v>45722.0</v>
      </c>
      <c r="B121" s="1067" t="s">
        <v>6129</v>
      </c>
      <c r="C121" s="1068">
        <v>32.0</v>
      </c>
      <c r="D121" s="1068">
        <v>0.0</v>
      </c>
      <c r="E121" s="1068">
        <v>0.0</v>
      </c>
      <c r="F121" s="1068">
        <v>0.0</v>
      </c>
      <c r="G121" s="1068">
        <v>0.0</v>
      </c>
      <c r="H121" s="1068">
        <v>32.0</v>
      </c>
      <c r="I121" s="1069"/>
      <c r="J121" s="1070"/>
    </row>
    <row r="122">
      <c r="A122" s="1066">
        <v>45722.0</v>
      </c>
      <c r="B122" s="1067" t="s">
        <v>6129</v>
      </c>
      <c r="C122" s="1068">
        <v>31.0</v>
      </c>
      <c r="D122" s="1068">
        <v>0.0</v>
      </c>
      <c r="E122" s="1068">
        <v>0.0</v>
      </c>
      <c r="F122" s="1068">
        <v>0.0</v>
      </c>
      <c r="G122" s="1068">
        <v>0.0</v>
      </c>
      <c r="H122" s="1068">
        <v>31.0</v>
      </c>
      <c r="I122" s="1069"/>
      <c r="J122" s="1070"/>
    </row>
    <row r="123">
      <c r="A123" s="1066">
        <v>45722.0</v>
      </c>
      <c r="B123" s="1067" t="s">
        <v>6129</v>
      </c>
      <c r="C123" s="1068">
        <v>4.0</v>
      </c>
      <c r="D123" s="1068">
        <v>0.0</v>
      </c>
      <c r="E123" s="1068">
        <v>0.0</v>
      </c>
      <c r="F123" s="1068">
        <v>0.0</v>
      </c>
      <c r="G123" s="1068">
        <v>0.0</v>
      </c>
      <c r="H123" s="1068">
        <v>4.0</v>
      </c>
      <c r="I123" s="1069"/>
      <c r="J123" s="1070"/>
    </row>
    <row r="124">
      <c r="A124" s="1066">
        <v>45722.0</v>
      </c>
      <c r="B124" s="1067" t="s">
        <v>6129</v>
      </c>
      <c r="C124" s="1068">
        <v>34.0</v>
      </c>
      <c r="D124" s="1068">
        <v>0.0</v>
      </c>
      <c r="E124" s="1068">
        <v>0.0</v>
      </c>
      <c r="F124" s="1068">
        <v>0.0</v>
      </c>
      <c r="G124" s="1068">
        <v>0.0</v>
      </c>
      <c r="H124" s="1068">
        <v>34.0</v>
      </c>
      <c r="I124" s="1069"/>
      <c r="J124" s="1070"/>
    </row>
    <row r="125">
      <c r="A125" s="1066">
        <v>45753.0</v>
      </c>
      <c r="B125" s="1067" t="s">
        <v>6129</v>
      </c>
      <c r="C125" s="1068">
        <v>23.0</v>
      </c>
      <c r="D125" s="1068">
        <v>0.0</v>
      </c>
      <c r="E125" s="1068">
        <v>0.0</v>
      </c>
      <c r="F125" s="1068">
        <v>0.0</v>
      </c>
      <c r="G125" s="1068">
        <v>0.0</v>
      </c>
      <c r="H125" s="1068">
        <v>23.0</v>
      </c>
      <c r="I125" s="1069"/>
      <c r="J125" s="1070"/>
    </row>
    <row r="126">
      <c r="A126" s="1066">
        <v>45753.0</v>
      </c>
      <c r="B126" s="1067" t="s">
        <v>6129</v>
      </c>
      <c r="C126" s="1068">
        <v>23.0</v>
      </c>
      <c r="D126" s="1068">
        <v>0.0</v>
      </c>
      <c r="E126" s="1068">
        <v>0.0</v>
      </c>
      <c r="F126" s="1068">
        <v>0.0</v>
      </c>
      <c r="G126" s="1068">
        <v>0.0</v>
      </c>
      <c r="H126" s="1068">
        <v>23.0</v>
      </c>
      <c r="I126" s="1069"/>
      <c r="J126" s="1070"/>
    </row>
    <row r="127">
      <c r="A127" s="1066">
        <v>45753.0</v>
      </c>
      <c r="B127" s="1067" t="s">
        <v>6129</v>
      </c>
      <c r="C127" s="1068">
        <v>3.0</v>
      </c>
      <c r="D127" s="1068">
        <v>0.0</v>
      </c>
      <c r="E127" s="1068">
        <v>0.0</v>
      </c>
      <c r="F127" s="1068">
        <v>0.0</v>
      </c>
      <c r="G127" s="1068">
        <v>0.0</v>
      </c>
      <c r="H127" s="1068">
        <v>3.0</v>
      </c>
      <c r="I127" s="1069"/>
      <c r="J127" s="1070"/>
    </row>
    <row r="128">
      <c r="A128" s="1066">
        <v>45753.0</v>
      </c>
      <c r="B128" s="1067" t="s">
        <v>6129</v>
      </c>
      <c r="C128" s="1068">
        <v>29.0</v>
      </c>
      <c r="D128" s="1068">
        <v>0.0</v>
      </c>
      <c r="E128" s="1068">
        <v>0.0</v>
      </c>
      <c r="F128" s="1068">
        <v>0.0</v>
      </c>
      <c r="G128" s="1068">
        <v>0.0</v>
      </c>
      <c r="H128" s="1068">
        <v>29.0</v>
      </c>
      <c r="I128" s="1069"/>
      <c r="J128" s="1070"/>
    </row>
    <row r="129">
      <c r="A129" s="1066">
        <v>45753.0</v>
      </c>
      <c r="B129" s="1067" t="s">
        <v>6129</v>
      </c>
      <c r="C129" s="1068">
        <v>10.0</v>
      </c>
      <c r="D129" s="1068">
        <v>0.0</v>
      </c>
      <c r="E129" s="1068">
        <v>0.0</v>
      </c>
      <c r="F129" s="1068">
        <v>0.0</v>
      </c>
      <c r="G129" s="1068">
        <v>0.0</v>
      </c>
      <c r="H129" s="1068">
        <v>10.0</v>
      </c>
      <c r="I129" s="1069"/>
      <c r="J129" s="1070"/>
    </row>
    <row r="130">
      <c r="A130" s="1066">
        <v>45753.0</v>
      </c>
      <c r="B130" s="1067" t="s">
        <v>6129</v>
      </c>
      <c r="C130" s="1068">
        <v>9.0</v>
      </c>
      <c r="D130" s="1068">
        <v>0.0</v>
      </c>
      <c r="E130" s="1068">
        <v>0.0</v>
      </c>
      <c r="F130" s="1068">
        <v>0.0</v>
      </c>
      <c r="G130" s="1068">
        <v>0.0</v>
      </c>
      <c r="H130" s="1068">
        <v>9.0</v>
      </c>
      <c r="I130" s="1069"/>
      <c r="J130" s="1070"/>
    </row>
    <row r="131">
      <c r="A131" s="1066">
        <v>45753.0</v>
      </c>
      <c r="B131" s="1067" t="s">
        <v>6129</v>
      </c>
      <c r="C131" s="1068">
        <v>12.0</v>
      </c>
      <c r="D131" s="1068">
        <v>0.0</v>
      </c>
      <c r="E131" s="1068">
        <v>0.0</v>
      </c>
      <c r="F131" s="1068">
        <v>0.0</v>
      </c>
      <c r="G131" s="1068">
        <v>0.0</v>
      </c>
      <c r="H131" s="1068">
        <v>12.0</v>
      </c>
      <c r="I131" s="1069"/>
      <c r="J131" s="1070"/>
    </row>
    <row r="132">
      <c r="A132" s="1066">
        <v>45753.0</v>
      </c>
      <c r="B132" s="1067" t="s">
        <v>6129</v>
      </c>
      <c r="C132" s="1068">
        <v>7.0</v>
      </c>
      <c r="D132" s="1068">
        <v>0.0</v>
      </c>
      <c r="E132" s="1068">
        <v>0.0</v>
      </c>
      <c r="F132" s="1068">
        <v>0.0</v>
      </c>
      <c r="G132" s="1068">
        <v>0.0</v>
      </c>
      <c r="H132" s="1068">
        <v>7.0</v>
      </c>
      <c r="I132" s="1069"/>
      <c r="J132" s="1070"/>
    </row>
    <row r="133">
      <c r="A133" s="1066">
        <v>45753.0</v>
      </c>
      <c r="B133" s="1067" t="s">
        <v>6129</v>
      </c>
      <c r="C133" s="1068">
        <v>14.0</v>
      </c>
      <c r="D133" s="1068">
        <v>0.0</v>
      </c>
      <c r="E133" s="1068">
        <v>0.0</v>
      </c>
      <c r="F133" s="1068">
        <v>0.0</v>
      </c>
      <c r="G133" s="1068">
        <v>0.0</v>
      </c>
      <c r="H133" s="1068">
        <v>14.0</v>
      </c>
      <c r="I133" s="1069"/>
      <c r="J133" s="1070"/>
    </row>
    <row r="134">
      <c r="A134" s="1066">
        <v>45753.0</v>
      </c>
      <c r="B134" s="1067" t="s">
        <v>6129</v>
      </c>
      <c r="C134" s="1068">
        <v>3.0</v>
      </c>
      <c r="D134" s="1068">
        <v>0.0</v>
      </c>
      <c r="E134" s="1068">
        <v>0.0</v>
      </c>
      <c r="F134" s="1068">
        <v>0.0</v>
      </c>
      <c r="G134" s="1068">
        <v>0.0</v>
      </c>
      <c r="H134" s="1068">
        <v>3.0</v>
      </c>
      <c r="I134" s="1069"/>
      <c r="J134" s="1070"/>
    </row>
    <row r="135">
      <c r="A135" s="1066">
        <v>45753.0</v>
      </c>
      <c r="B135" s="1067" t="s">
        <v>6129</v>
      </c>
      <c r="C135" s="1068">
        <v>6.0</v>
      </c>
      <c r="D135" s="1068">
        <v>0.0</v>
      </c>
      <c r="E135" s="1068">
        <v>0.0</v>
      </c>
      <c r="F135" s="1068">
        <v>0.0</v>
      </c>
      <c r="G135" s="1068">
        <v>0.0</v>
      </c>
      <c r="H135" s="1068">
        <v>6.0</v>
      </c>
      <c r="I135" s="1069"/>
      <c r="J135" s="1070"/>
    </row>
    <row r="136">
      <c r="A136" s="1066">
        <v>45753.0</v>
      </c>
      <c r="B136" s="1067" t="s">
        <v>6129</v>
      </c>
      <c r="C136" s="1068">
        <v>37.0</v>
      </c>
      <c r="D136" s="1068">
        <v>0.0</v>
      </c>
      <c r="E136" s="1068">
        <v>0.0</v>
      </c>
      <c r="F136" s="1068">
        <v>0.0</v>
      </c>
      <c r="G136" s="1068">
        <v>0.0</v>
      </c>
      <c r="H136" s="1068">
        <v>37.0</v>
      </c>
      <c r="I136" s="1069"/>
      <c r="J136" s="1070"/>
    </row>
    <row r="137">
      <c r="A137" s="1066">
        <v>45753.0</v>
      </c>
      <c r="B137" s="1067" t="s">
        <v>6129</v>
      </c>
      <c r="C137" s="1068">
        <v>117.0</v>
      </c>
      <c r="D137" s="1068">
        <v>0.0</v>
      </c>
      <c r="E137" s="1068">
        <v>0.0</v>
      </c>
      <c r="F137" s="1068">
        <v>0.0</v>
      </c>
      <c r="G137" s="1068">
        <v>0.0</v>
      </c>
      <c r="H137" s="1068">
        <v>117.0</v>
      </c>
      <c r="I137" s="1069"/>
      <c r="J137" s="1070"/>
    </row>
    <row r="138">
      <c r="A138" s="1066">
        <v>45753.0</v>
      </c>
      <c r="B138" s="1067" t="s">
        <v>6129</v>
      </c>
      <c r="C138" s="1068">
        <v>39.0</v>
      </c>
      <c r="D138" s="1068">
        <v>0.0</v>
      </c>
      <c r="E138" s="1068">
        <v>0.0</v>
      </c>
      <c r="F138" s="1068">
        <v>0.0</v>
      </c>
      <c r="G138" s="1068">
        <v>0.0</v>
      </c>
      <c r="H138" s="1068">
        <v>39.0</v>
      </c>
      <c r="I138" s="1069"/>
      <c r="J138" s="1070"/>
    </row>
    <row r="139">
      <c r="A139" s="1066">
        <v>45753.0</v>
      </c>
      <c r="B139" s="1067" t="s">
        <v>6129</v>
      </c>
      <c r="C139" s="1068">
        <v>49.0</v>
      </c>
      <c r="D139" s="1068">
        <v>0.0</v>
      </c>
      <c r="E139" s="1068">
        <v>0.0</v>
      </c>
      <c r="F139" s="1068">
        <v>0.0</v>
      </c>
      <c r="G139" s="1068">
        <v>0.0</v>
      </c>
      <c r="H139" s="1068">
        <v>49.0</v>
      </c>
      <c r="I139" s="1069"/>
      <c r="J139" s="1070"/>
    </row>
    <row r="140">
      <c r="A140" s="1066">
        <v>45753.0</v>
      </c>
      <c r="B140" s="1067" t="s">
        <v>6129</v>
      </c>
      <c r="C140" s="1068">
        <v>45.0</v>
      </c>
      <c r="D140" s="1068">
        <v>0.0</v>
      </c>
      <c r="E140" s="1068">
        <v>0.0</v>
      </c>
      <c r="F140" s="1068">
        <v>0.0</v>
      </c>
      <c r="G140" s="1068">
        <v>0.0</v>
      </c>
      <c r="H140" s="1068">
        <v>45.0</v>
      </c>
      <c r="I140" s="1069"/>
      <c r="J140" s="1070"/>
    </row>
    <row r="141">
      <c r="A141" s="1066">
        <v>45753.0</v>
      </c>
      <c r="B141" s="1067" t="s">
        <v>6129</v>
      </c>
      <c r="C141" s="1068">
        <v>103.0</v>
      </c>
      <c r="D141" s="1068">
        <v>0.0</v>
      </c>
      <c r="E141" s="1068">
        <v>0.0</v>
      </c>
      <c r="F141" s="1068">
        <v>0.0</v>
      </c>
      <c r="G141" s="1068">
        <v>0.0</v>
      </c>
      <c r="H141" s="1068">
        <v>103.0</v>
      </c>
      <c r="I141" s="1069"/>
      <c r="J141" s="1070"/>
    </row>
    <row r="142">
      <c r="A142" s="1066">
        <v>45753.0</v>
      </c>
      <c r="B142" s="1067" t="s">
        <v>6129</v>
      </c>
      <c r="C142" s="1068">
        <v>45.0</v>
      </c>
      <c r="D142" s="1068">
        <v>0.0</v>
      </c>
      <c r="E142" s="1068">
        <v>0.0</v>
      </c>
      <c r="F142" s="1068">
        <v>0.0</v>
      </c>
      <c r="G142" s="1068">
        <v>0.0</v>
      </c>
      <c r="H142" s="1068">
        <v>45.0</v>
      </c>
      <c r="I142" s="1069"/>
      <c r="J142" s="1070"/>
    </row>
    <row r="143">
      <c r="A143" s="1066">
        <v>45753.0</v>
      </c>
      <c r="B143" s="1067" t="s">
        <v>6129</v>
      </c>
      <c r="C143" s="1068">
        <v>64.0</v>
      </c>
      <c r="D143" s="1068">
        <v>0.0</v>
      </c>
      <c r="E143" s="1068">
        <v>0.0</v>
      </c>
      <c r="F143" s="1068">
        <v>0.0</v>
      </c>
      <c r="G143" s="1068">
        <v>0.0</v>
      </c>
      <c r="H143" s="1068">
        <v>64.0</v>
      </c>
      <c r="I143" s="1069"/>
      <c r="J143" s="1070"/>
    </row>
    <row r="144">
      <c r="A144" s="1066">
        <v>45753.0</v>
      </c>
      <c r="B144" s="1067" t="s">
        <v>6129</v>
      </c>
      <c r="C144" s="1068">
        <v>97.0</v>
      </c>
      <c r="D144" s="1068">
        <v>0.0</v>
      </c>
      <c r="E144" s="1068">
        <v>0.0</v>
      </c>
      <c r="F144" s="1068">
        <v>0.0</v>
      </c>
      <c r="G144" s="1068">
        <v>0.0</v>
      </c>
      <c r="H144" s="1068">
        <v>97.0</v>
      </c>
      <c r="I144" s="1069"/>
      <c r="J144" s="1070"/>
    </row>
    <row r="145">
      <c r="A145" s="1066">
        <v>45753.0</v>
      </c>
      <c r="B145" s="1067" t="s">
        <v>6129</v>
      </c>
      <c r="C145" s="1068">
        <v>21.0</v>
      </c>
      <c r="D145" s="1068">
        <v>0.0</v>
      </c>
      <c r="E145" s="1068">
        <v>0.0</v>
      </c>
      <c r="F145" s="1068">
        <v>0.0</v>
      </c>
      <c r="G145" s="1068">
        <v>0.0</v>
      </c>
      <c r="H145" s="1068">
        <v>21.0</v>
      </c>
      <c r="I145" s="1069"/>
      <c r="J145" s="1070"/>
    </row>
    <row r="146">
      <c r="A146" s="1066">
        <v>45753.0</v>
      </c>
      <c r="B146" s="1067" t="s">
        <v>6129</v>
      </c>
      <c r="C146" s="1068">
        <v>40.0</v>
      </c>
      <c r="D146" s="1068">
        <v>0.0</v>
      </c>
      <c r="E146" s="1068">
        <v>0.0</v>
      </c>
      <c r="F146" s="1068">
        <v>0.0</v>
      </c>
      <c r="G146" s="1068">
        <v>0.0</v>
      </c>
      <c r="H146" s="1068">
        <v>40.0</v>
      </c>
      <c r="I146" s="1069"/>
      <c r="J146" s="1070"/>
    </row>
    <row r="147">
      <c r="A147" s="1066">
        <v>45753.0</v>
      </c>
      <c r="B147" s="1067" t="s">
        <v>6129</v>
      </c>
      <c r="C147" s="1068">
        <v>32.0</v>
      </c>
      <c r="D147" s="1068">
        <v>0.0</v>
      </c>
      <c r="E147" s="1068">
        <v>0.0</v>
      </c>
      <c r="F147" s="1068">
        <v>0.0</v>
      </c>
      <c r="G147" s="1068">
        <v>0.0</v>
      </c>
      <c r="H147" s="1068">
        <v>32.0</v>
      </c>
      <c r="I147" s="1069"/>
      <c r="J147" s="1070"/>
    </row>
    <row r="148">
      <c r="A148" s="1066">
        <v>45753.0</v>
      </c>
      <c r="B148" s="1067" t="s">
        <v>6129</v>
      </c>
      <c r="C148" s="1068">
        <v>77.0</v>
      </c>
      <c r="D148" s="1068">
        <v>0.0</v>
      </c>
      <c r="E148" s="1068">
        <v>0.0</v>
      </c>
      <c r="F148" s="1068">
        <v>0.0</v>
      </c>
      <c r="G148" s="1068">
        <v>0.0</v>
      </c>
      <c r="H148" s="1068">
        <v>77.0</v>
      </c>
      <c r="I148" s="1069"/>
      <c r="J148" s="1070"/>
    </row>
    <row r="149">
      <c r="A149" s="1066">
        <v>45783.0</v>
      </c>
      <c r="B149" s="1067" t="s">
        <v>6129</v>
      </c>
      <c r="C149" s="1068">
        <v>91.0</v>
      </c>
      <c r="D149" s="1068">
        <v>0.0</v>
      </c>
      <c r="E149" s="1068">
        <v>0.0</v>
      </c>
      <c r="F149" s="1068">
        <v>0.0</v>
      </c>
      <c r="G149" s="1068">
        <v>0.0</v>
      </c>
      <c r="H149" s="1068">
        <v>91.0</v>
      </c>
      <c r="I149" s="1069"/>
      <c r="J149" s="1070"/>
    </row>
    <row r="150">
      <c r="A150" s="1066">
        <v>45783.0</v>
      </c>
      <c r="B150" s="1067" t="s">
        <v>6129</v>
      </c>
      <c r="C150" s="1068">
        <v>65.0</v>
      </c>
      <c r="D150" s="1068">
        <v>0.0</v>
      </c>
      <c r="E150" s="1068">
        <v>0.0</v>
      </c>
      <c r="F150" s="1068">
        <v>0.0</v>
      </c>
      <c r="G150" s="1068">
        <v>0.0</v>
      </c>
      <c r="H150" s="1068">
        <v>65.0</v>
      </c>
      <c r="I150" s="1069"/>
      <c r="J150" s="1070"/>
    </row>
    <row r="151">
      <c r="A151" s="1066">
        <v>45783.0</v>
      </c>
      <c r="B151" s="1067" t="s">
        <v>6129</v>
      </c>
      <c r="C151" s="1068">
        <v>41.0</v>
      </c>
      <c r="D151" s="1068">
        <v>0.0</v>
      </c>
      <c r="E151" s="1068">
        <v>0.0</v>
      </c>
      <c r="F151" s="1068">
        <v>0.0</v>
      </c>
      <c r="G151" s="1068">
        <v>0.0</v>
      </c>
      <c r="H151" s="1068">
        <v>41.0</v>
      </c>
      <c r="I151" s="1069"/>
      <c r="J151" s="1070"/>
    </row>
    <row r="152">
      <c r="A152" s="1066">
        <v>45783.0</v>
      </c>
      <c r="B152" s="1067" t="s">
        <v>6129</v>
      </c>
      <c r="C152" s="1068">
        <v>4.0</v>
      </c>
      <c r="D152" s="1068">
        <v>0.0</v>
      </c>
      <c r="E152" s="1068">
        <v>0.0</v>
      </c>
      <c r="F152" s="1068">
        <v>0.0</v>
      </c>
      <c r="G152" s="1068">
        <v>0.0</v>
      </c>
      <c r="H152" s="1068">
        <v>4.0</v>
      </c>
      <c r="I152" s="1069"/>
      <c r="J152" s="1070"/>
    </row>
    <row r="153">
      <c r="A153" s="1066">
        <v>45783.0</v>
      </c>
      <c r="B153" s="1067" t="s">
        <v>6129</v>
      </c>
      <c r="C153" s="1068">
        <v>47.0</v>
      </c>
      <c r="D153" s="1068">
        <v>0.0</v>
      </c>
      <c r="E153" s="1068">
        <v>0.0</v>
      </c>
      <c r="F153" s="1068">
        <v>0.0</v>
      </c>
      <c r="G153" s="1068">
        <v>0.0</v>
      </c>
      <c r="H153" s="1068">
        <v>47.0</v>
      </c>
      <c r="I153" s="1069"/>
      <c r="J153" s="1070"/>
    </row>
    <row r="154">
      <c r="A154" s="1066">
        <v>45783.0</v>
      </c>
      <c r="B154" s="1067" t="s">
        <v>6129</v>
      </c>
      <c r="C154" s="1068">
        <v>28.0</v>
      </c>
      <c r="D154" s="1068">
        <v>0.0</v>
      </c>
      <c r="E154" s="1068">
        <v>0.0</v>
      </c>
      <c r="F154" s="1068">
        <v>0.0</v>
      </c>
      <c r="G154" s="1068">
        <v>0.0</v>
      </c>
      <c r="H154" s="1068">
        <v>28.0</v>
      </c>
      <c r="I154" s="1069"/>
      <c r="J154" s="1070"/>
    </row>
    <row r="155">
      <c r="A155" s="1066">
        <v>45783.0</v>
      </c>
      <c r="B155" s="1067" t="s">
        <v>6129</v>
      </c>
      <c r="C155" s="1068">
        <v>26.0</v>
      </c>
      <c r="D155" s="1068">
        <v>0.0</v>
      </c>
      <c r="E155" s="1068">
        <v>0.0</v>
      </c>
      <c r="F155" s="1068">
        <v>0.0</v>
      </c>
      <c r="G155" s="1068">
        <v>0.0</v>
      </c>
      <c r="H155" s="1068">
        <v>26.0</v>
      </c>
      <c r="I155" s="1069"/>
      <c r="J155" s="1070"/>
    </row>
    <row r="156">
      <c r="A156" s="1066">
        <v>45783.0</v>
      </c>
      <c r="B156" s="1067" t="s">
        <v>6129</v>
      </c>
      <c r="C156" s="1068">
        <v>14.0</v>
      </c>
      <c r="D156" s="1068">
        <v>0.0</v>
      </c>
      <c r="E156" s="1068">
        <v>0.0</v>
      </c>
      <c r="F156" s="1068">
        <v>0.0</v>
      </c>
      <c r="G156" s="1068">
        <v>0.0</v>
      </c>
      <c r="H156" s="1068">
        <v>14.0</v>
      </c>
      <c r="I156" s="1069"/>
      <c r="J156" s="1070"/>
    </row>
    <row r="157">
      <c r="A157" s="1066">
        <v>45783.0</v>
      </c>
      <c r="B157" s="1067" t="s">
        <v>6129</v>
      </c>
      <c r="C157" s="1068">
        <v>7.0</v>
      </c>
      <c r="D157" s="1068">
        <v>0.0</v>
      </c>
      <c r="E157" s="1068">
        <v>0.0</v>
      </c>
      <c r="F157" s="1068">
        <v>0.0</v>
      </c>
      <c r="G157" s="1068">
        <v>0.0</v>
      </c>
      <c r="H157" s="1068">
        <v>7.0</v>
      </c>
      <c r="I157" s="1069"/>
      <c r="J157" s="1070"/>
    </row>
    <row r="158">
      <c r="A158" s="1066">
        <v>45783.0</v>
      </c>
      <c r="B158" s="1067" t="s">
        <v>6129</v>
      </c>
      <c r="C158" s="1068">
        <v>42.0</v>
      </c>
      <c r="D158" s="1068">
        <v>0.0</v>
      </c>
      <c r="E158" s="1068">
        <v>0.0</v>
      </c>
      <c r="F158" s="1068">
        <v>0.0</v>
      </c>
      <c r="G158" s="1068">
        <v>0.0</v>
      </c>
      <c r="H158" s="1068">
        <v>42.0</v>
      </c>
      <c r="I158" s="1069"/>
      <c r="J158" s="1070"/>
    </row>
    <row r="159">
      <c r="A159" s="1066">
        <v>45783.0</v>
      </c>
      <c r="B159" s="1067" t="s">
        <v>6129</v>
      </c>
      <c r="C159" s="1068">
        <v>34.0</v>
      </c>
      <c r="D159" s="1068">
        <v>0.0</v>
      </c>
      <c r="E159" s="1068">
        <v>0.0</v>
      </c>
      <c r="F159" s="1068">
        <v>0.0</v>
      </c>
      <c r="G159" s="1068">
        <v>0.0</v>
      </c>
      <c r="H159" s="1068">
        <v>34.0</v>
      </c>
      <c r="I159" s="1069"/>
      <c r="J159" s="1070"/>
    </row>
    <row r="160">
      <c r="A160" s="1066">
        <v>45783.0</v>
      </c>
      <c r="B160" s="1067" t="s">
        <v>6129</v>
      </c>
      <c r="C160" s="1068">
        <v>23.0</v>
      </c>
      <c r="D160" s="1068">
        <v>0.0</v>
      </c>
      <c r="E160" s="1068">
        <v>0.0</v>
      </c>
      <c r="F160" s="1068">
        <v>0.0</v>
      </c>
      <c r="G160" s="1068">
        <v>0.0</v>
      </c>
      <c r="H160" s="1068">
        <v>23.0</v>
      </c>
      <c r="I160" s="1069"/>
      <c r="J160" s="1070"/>
    </row>
    <row r="161">
      <c r="A161" s="1066">
        <v>45783.0</v>
      </c>
      <c r="B161" s="1067" t="s">
        <v>6129</v>
      </c>
      <c r="C161" s="1068">
        <v>54.0</v>
      </c>
      <c r="D161" s="1068">
        <v>0.0</v>
      </c>
      <c r="E161" s="1068">
        <v>0.0</v>
      </c>
      <c r="F161" s="1068">
        <v>0.0</v>
      </c>
      <c r="G161" s="1068">
        <v>0.0</v>
      </c>
      <c r="H161" s="1068">
        <v>54.0</v>
      </c>
      <c r="I161" s="1069"/>
      <c r="J161" s="1070"/>
    </row>
    <row r="162">
      <c r="A162" s="1066">
        <v>45783.0</v>
      </c>
      <c r="B162" s="1067" t="s">
        <v>6129</v>
      </c>
      <c r="C162" s="1068">
        <v>146.0</v>
      </c>
      <c r="D162" s="1068">
        <v>0.0</v>
      </c>
      <c r="E162" s="1068">
        <v>0.0</v>
      </c>
      <c r="F162" s="1068">
        <v>0.0</v>
      </c>
      <c r="G162" s="1068">
        <v>0.0</v>
      </c>
      <c r="H162" s="1068">
        <v>146.0</v>
      </c>
      <c r="I162" s="1069"/>
      <c r="J162" s="1070"/>
    </row>
    <row r="163">
      <c r="A163" s="1066">
        <v>45783.0</v>
      </c>
      <c r="B163" s="1067" t="s">
        <v>6129</v>
      </c>
      <c r="C163" s="1068">
        <v>43.0</v>
      </c>
      <c r="D163" s="1068">
        <v>0.0</v>
      </c>
      <c r="E163" s="1068">
        <v>0.0</v>
      </c>
      <c r="F163" s="1068">
        <v>0.0</v>
      </c>
      <c r="G163" s="1068">
        <v>0.0</v>
      </c>
      <c r="H163" s="1068">
        <v>43.0</v>
      </c>
      <c r="I163" s="1069"/>
      <c r="J163" s="1070"/>
    </row>
    <row r="164">
      <c r="A164" s="1066">
        <v>45783.0</v>
      </c>
      <c r="B164" s="1067" t="s">
        <v>6129</v>
      </c>
      <c r="C164" s="1068">
        <v>96.0</v>
      </c>
      <c r="D164" s="1068">
        <v>0.0</v>
      </c>
      <c r="E164" s="1068">
        <v>0.0</v>
      </c>
      <c r="F164" s="1068">
        <v>0.0</v>
      </c>
      <c r="G164" s="1068">
        <v>0.0</v>
      </c>
      <c r="H164" s="1068">
        <v>96.0</v>
      </c>
      <c r="I164" s="1069"/>
      <c r="J164" s="1070"/>
    </row>
    <row r="165">
      <c r="A165" s="1066">
        <v>45783.0</v>
      </c>
      <c r="B165" s="1067" t="s">
        <v>6129</v>
      </c>
      <c r="C165" s="1068">
        <v>70.0</v>
      </c>
      <c r="D165" s="1068">
        <v>0.0</v>
      </c>
      <c r="E165" s="1068">
        <v>0.0</v>
      </c>
      <c r="F165" s="1068">
        <v>0.0</v>
      </c>
      <c r="G165" s="1068">
        <v>0.0</v>
      </c>
      <c r="H165" s="1068">
        <v>70.0</v>
      </c>
      <c r="I165" s="1069"/>
      <c r="J165" s="1070"/>
    </row>
    <row r="166">
      <c r="A166" s="1066">
        <v>45783.0</v>
      </c>
      <c r="B166" s="1067" t="s">
        <v>6129</v>
      </c>
      <c r="C166" s="1068">
        <v>140.0</v>
      </c>
      <c r="D166" s="1068">
        <v>0.0</v>
      </c>
      <c r="E166" s="1068">
        <v>0.0</v>
      </c>
      <c r="F166" s="1068">
        <v>0.0</v>
      </c>
      <c r="G166" s="1068">
        <v>0.0</v>
      </c>
      <c r="H166" s="1068">
        <v>140.0</v>
      </c>
      <c r="I166" s="1069"/>
      <c r="J166" s="1070"/>
    </row>
    <row r="167">
      <c r="A167" s="1066">
        <v>45783.0</v>
      </c>
      <c r="B167" s="1067" t="s">
        <v>6129</v>
      </c>
      <c r="C167" s="1068">
        <v>192.0</v>
      </c>
      <c r="D167" s="1068">
        <v>0.0</v>
      </c>
      <c r="E167" s="1068">
        <v>0.0</v>
      </c>
      <c r="F167" s="1068">
        <v>0.0</v>
      </c>
      <c r="G167" s="1068">
        <v>0.0</v>
      </c>
      <c r="H167" s="1068">
        <v>192.0</v>
      </c>
      <c r="I167" s="1069"/>
      <c r="J167" s="1070"/>
    </row>
    <row r="168">
      <c r="A168" s="1066">
        <v>45783.0</v>
      </c>
      <c r="B168" s="1067" t="s">
        <v>6129</v>
      </c>
      <c r="C168" s="1068">
        <v>123.0</v>
      </c>
      <c r="D168" s="1068">
        <v>0.0</v>
      </c>
      <c r="E168" s="1068">
        <v>0.0</v>
      </c>
      <c r="F168" s="1068">
        <v>0.0</v>
      </c>
      <c r="G168" s="1068">
        <v>0.0</v>
      </c>
      <c r="H168" s="1068">
        <v>123.0</v>
      </c>
      <c r="I168" s="1069"/>
      <c r="J168" s="1070"/>
    </row>
    <row r="169">
      <c r="A169" s="1066">
        <v>45783.0</v>
      </c>
      <c r="B169" s="1067" t="s">
        <v>6129</v>
      </c>
      <c r="C169" s="1068">
        <v>76.0</v>
      </c>
      <c r="D169" s="1068">
        <v>0.0</v>
      </c>
      <c r="E169" s="1068">
        <v>0.0</v>
      </c>
      <c r="F169" s="1068">
        <v>0.0</v>
      </c>
      <c r="G169" s="1068">
        <v>0.0</v>
      </c>
      <c r="H169" s="1068">
        <v>76.0</v>
      </c>
      <c r="I169" s="1069"/>
      <c r="J169" s="1070"/>
    </row>
    <row r="170">
      <c r="A170" s="1066">
        <v>45783.0</v>
      </c>
      <c r="B170" s="1067" t="s">
        <v>6129</v>
      </c>
      <c r="C170" s="1068">
        <v>106.0</v>
      </c>
      <c r="D170" s="1068">
        <v>0.0</v>
      </c>
      <c r="E170" s="1068">
        <v>0.0</v>
      </c>
      <c r="F170" s="1068">
        <v>0.0</v>
      </c>
      <c r="G170" s="1068">
        <v>0.0</v>
      </c>
      <c r="H170" s="1068">
        <v>106.0</v>
      </c>
      <c r="I170" s="1069"/>
      <c r="J170" s="1070"/>
    </row>
    <row r="171">
      <c r="A171" s="1066">
        <v>45783.0</v>
      </c>
      <c r="B171" s="1067" t="s">
        <v>6129</v>
      </c>
      <c r="C171" s="1068">
        <v>119.0</v>
      </c>
      <c r="D171" s="1068">
        <v>0.0</v>
      </c>
      <c r="E171" s="1068">
        <v>0.0</v>
      </c>
      <c r="F171" s="1068">
        <v>0.0</v>
      </c>
      <c r="G171" s="1068">
        <v>0.0</v>
      </c>
      <c r="H171" s="1068">
        <v>119.0</v>
      </c>
      <c r="I171" s="1069"/>
      <c r="J171" s="1070"/>
    </row>
    <row r="172">
      <c r="A172" s="1066">
        <v>45783.0</v>
      </c>
      <c r="B172" s="1067" t="s">
        <v>6129</v>
      </c>
      <c r="C172" s="1068">
        <v>23.0</v>
      </c>
      <c r="D172" s="1068">
        <v>0.0</v>
      </c>
      <c r="E172" s="1068">
        <v>0.0</v>
      </c>
      <c r="F172" s="1068">
        <v>0.0</v>
      </c>
      <c r="G172" s="1068">
        <v>0.0</v>
      </c>
      <c r="H172" s="1068">
        <v>23.0</v>
      </c>
      <c r="I172" s="1069"/>
      <c r="J172" s="1070"/>
    </row>
    <row r="173">
      <c r="A173" s="1066">
        <v>45814.0</v>
      </c>
      <c r="B173" s="1067" t="s">
        <v>6129</v>
      </c>
      <c r="C173" s="1068">
        <v>25.0</v>
      </c>
      <c r="D173" s="1068">
        <v>0.0</v>
      </c>
      <c r="E173" s="1068">
        <v>0.0</v>
      </c>
      <c r="F173" s="1068">
        <v>0.0</v>
      </c>
      <c r="G173" s="1068">
        <v>0.0</v>
      </c>
      <c r="H173" s="1068">
        <v>25.0</v>
      </c>
      <c r="I173" s="1069"/>
      <c r="J173" s="1070"/>
    </row>
    <row r="174">
      <c r="A174" s="1066">
        <v>45814.0</v>
      </c>
      <c r="B174" s="1067" t="s">
        <v>6129</v>
      </c>
      <c r="C174" s="1068">
        <v>19.0</v>
      </c>
      <c r="D174" s="1068">
        <v>0.0</v>
      </c>
      <c r="E174" s="1068">
        <v>0.0</v>
      </c>
      <c r="F174" s="1068">
        <v>0.0</v>
      </c>
      <c r="G174" s="1068">
        <v>0.0</v>
      </c>
      <c r="H174" s="1068">
        <v>19.0</v>
      </c>
      <c r="I174" s="1069"/>
      <c r="J174" s="1070"/>
    </row>
    <row r="175">
      <c r="A175" s="1066">
        <v>45814.0</v>
      </c>
      <c r="B175" s="1067" t="s">
        <v>6129</v>
      </c>
      <c r="C175" s="1068">
        <v>23.0</v>
      </c>
      <c r="D175" s="1068">
        <v>0.0</v>
      </c>
      <c r="E175" s="1068">
        <v>0.0</v>
      </c>
      <c r="F175" s="1068">
        <v>0.0</v>
      </c>
      <c r="G175" s="1068">
        <v>0.0</v>
      </c>
      <c r="H175" s="1068">
        <v>23.0</v>
      </c>
      <c r="I175" s="1069"/>
      <c r="J175" s="1070"/>
    </row>
    <row r="176">
      <c r="A176" s="1066">
        <v>45814.0</v>
      </c>
      <c r="B176" s="1067" t="s">
        <v>6129</v>
      </c>
      <c r="C176" s="1068">
        <v>30.0</v>
      </c>
      <c r="D176" s="1068">
        <v>0.0</v>
      </c>
      <c r="E176" s="1068">
        <v>0.0</v>
      </c>
      <c r="F176" s="1068">
        <v>0.0</v>
      </c>
      <c r="G176" s="1068">
        <v>0.0</v>
      </c>
      <c r="H176" s="1068">
        <v>30.0</v>
      </c>
      <c r="I176" s="1069"/>
      <c r="J176" s="1070"/>
    </row>
    <row r="177">
      <c r="A177" s="1066">
        <v>45814.0</v>
      </c>
      <c r="B177" s="1067" t="s">
        <v>6129</v>
      </c>
      <c r="C177" s="1068">
        <v>7.0</v>
      </c>
      <c r="D177" s="1068">
        <v>0.0</v>
      </c>
      <c r="E177" s="1068">
        <v>0.0</v>
      </c>
      <c r="F177" s="1068">
        <v>0.0</v>
      </c>
      <c r="G177" s="1068">
        <v>0.0</v>
      </c>
      <c r="H177" s="1068">
        <v>7.0</v>
      </c>
      <c r="I177" s="1069"/>
      <c r="J177" s="1070"/>
    </row>
    <row r="178">
      <c r="A178" s="1066">
        <v>45814.0</v>
      </c>
      <c r="B178" s="1067" t="s">
        <v>6129</v>
      </c>
      <c r="C178" s="1068">
        <v>51.0</v>
      </c>
      <c r="D178" s="1068">
        <v>0.0</v>
      </c>
      <c r="E178" s="1068">
        <v>0.0</v>
      </c>
      <c r="F178" s="1068">
        <v>0.0</v>
      </c>
      <c r="G178" s="1068">
        <v>0.0</v>
      </c>
      <c r="H178" s="1068">
        <v>51.0</v>
      </c>
      <c r="I178" s="1069"/>
      <c r="J178" s="1070"/>
    </row>
    <row r="179">
      <c r="A179" s="1066">
        <v>45814.0</v>
      </c>
      <c r="B179" s="1067" t="s">
        <v>6129</v>
      </c>
      <c r="C179" s="1068">
        <v>37.0</v>
      </c>
      <c r="D179" s="1068">
        <v>0.0</v>
      </c>
      <c r="E179" s="1068">
        <v>0.0</v>
      </c>
      <c r="F179" s="1068">
        <v>0.0</v>
      </c>
      <c r="G179" s="1068">
        <v>0.0</v>
      </c>
      <c r="H179" s="1068">
        <v>37.0</v>
      </c>
      <c r="I179" s="1069"/>
      <c r="J179" s="1070"/>
    </row>
    <row r="180">
      <c r="A180" s="1066">
        <v>45814.0</v>
      </c>
      <c r="B180" s="1067" t="s">
        <v>6129</v>
      </c>
      <c r="C180" s="1068">
        <v>12.0</v>
      </c>
      <c r="D180" s="1068">
        <v>0.0</v>
      </c>
      <c r="E180" s="1068">
        <v>0.0</v>
      </c>
      <c r="F180" s="1068">
        <v>0.0</v>
      </c>
      <c r="G180" s="1068">
        <v>0.0</v>
      </c>
      <c r="H180" s="1068">
        <v>12.0</v>
      </c>
      <c r="I180" s="1069"/>
      <c r="J180" s="1070"/>
    </row>
    <row r="181">
      <c r="A181" s="1066">
        <v>45814.0</v>
      </c>
      <c r="B181" s="1067" t="s">
        <v>6129</v>
      </c>
      <c r="C181" s="1068">
        <v>45.0</v>
      </c>
      <c r="D181" s="1068">
        <v>0.0</v>
      </c>
      <c r="E181" s="1068">
        <v>0.0</v>
      </c>
      <c r="F181" s="1068">
        <v>0.0</v>
      </c>
      <c r="G181" s="1068">
        <v>0.0</v>
      </c>
      <c r="H181" s="1068">
        <v>45.0</v>
      </c>
      <c r="I181" s="1069"/>
      <c r="J181" s="1070"/>
    </row>
    <row r="182">
      <c r="A182" s="1066">
        <v>45814.0</v>
      </c>
      <c r="B182" s="1067" t="s">
        <v>6129</v>
      </c>
      <c r="C182" s="1068">
        <v>35.0</v>
      </c>
      <c r="D182" s="1068">
        <v>0.0</v>
      </c>
      <c r="E182" s="1068">
        <v>0.0</v>
      </c>
      <c r="F182" s="1068">
        <v>0.0</v>
      </c>
      <c r="G182" s="1068">
        <v>0.0</v>
      </c>
      <c r="H182" s="1068">
        <v>35.0</v>
      </c>
      <c r="I182" s="1069"/>
      <c r="J182" s="1070"/>
    </row>
    <row r="183">
      <c r="A183" s="1066">
        <v>45814.0</v>
      </c>
      <c r="B183" s="1067" t="s">
        <v>6129</v>
      </c>
      <c r="C183" s="1068">
        <v>27.0</v>
      </c>
      <c r="D183" s="1068">
        <v>0.0</v>
      </c>
      <c r="E183" s="1068">
        <v>0.0</v>
      </c>
      <c r="F183" s="1068">
        <v>0.0</v>
      </c>
      <c r="G183" s="1068">
        <v>0.0</v>
      </c>
      <c r="H183" s="1068">
        <v>27.0</v>
      </c>
      <c r="I183" s="1069"/>
      <c r="J183" s="1070"/>
    </row>
    <row r="184">
      <c r="A184" s="1066">
        <v>45814.0</v>
      </c>
      <c r="B184" s="1067" t="s">
        <v>6129</v>
      </c>
      <c r="C184" s="1068">
        <v>61.0</v>
      </c>
      <c r="D184" s="1068">
        <v>0.0</v>
      </c>
      <c r="E184" s="1068">
        <v>0.0</v>
      </c>
      <c r="F184" s="1068">
        <v>0.0</v>
      </c>
      <c r="G184" s="1068">
        <v>0.0</v>
      </c>
      <c r="H184" s="1068">
        <v>61.0</v>
      </c>
      <c r="I184" s="1069"/>
      <c r="J184" s="1070"/>
    </row>
    <row r="185">
      <c r="A185" s="1066">
        <v>45814.0</v>
      </c>
      <c r="B185" s="1067" t="s">
        <v>6129</v>
      </c>
      <c r="C185" s="1068">
        <v>64.0</v>
      </c>
      <c r="D185" s="1068">
        <v>0.0</v>
      </c>
      <c r="E185" s="1068">
        <v>0.0</v>
      </c>
      <c r="F185" s="1068">
        <v>0.0</v>
      </c>
      <c r="G185" s="1068">
        <v>0.0</v>
      </c>
      <c r="H185" s="1068">
        <v>64.0</v>
      </c>
      <c r="I185" s="1069"/>
      <c r="J185" s="1070"/>
    </row>
    <row r="186">
      <c r="A186" s="1066">
        <v>45814.0</v>
      </c>
      <c r="B186" s="1067" t="s">
        <v>6129</v>
      </c>
      <c r="C186" s="1068">
        <v>30.0</v>
      </c>
      <c r="D186" s="1068">
        <v>0.0</v>
      </c>
      <c r="E186" s="1068">
        <v>0.0</v>
      </c>
      <c r="F186" s="1068">
        <v>0.0</v>
      </c>
      <c r="G186" s="1068">
        <v>0.0</v>
      </c>
      <c r="H186" s="1068">
        <v>30.0</v>
      </c>
      <c r="I186" s="1069"/>
      <c r="J186" s="1070"/>
    </row>
    <row r="187">
      <c r="A187" s="1066">
        <v>45814.0</v>
      </c>
      <c r="B187" s="1067" t="s">
        <v>6129</v>
      </c>
      <c r="C187" s="1068">
        <v>14.0</v>
      </c>
      <c r="D187" s="1068">
        <v>0.0</v>
      </c>
      <c r="E187" s="1068">
        <v>0.0</v>
      </c>
      <c r="F187" s="1068">
        <v>0.0</v>
      </c>
      <c r="G187" s="1068">
        <v>0.0</v>
      </c>
      <c r="H187" s="1068">
        <v>14.0</v>
      </c>
      <c r="I187" s="1069"/>
      <c r="J187" s="1070"/>
    </row>
    <row r="188">
      <c r="A188" s="1066">
        <v>45814.0</v>
      </c>
      <c r="B188" s="1067" t="s">
        <v>6129</v>
      </c>
      <c r="C188" s="1068">
        <v>52.0</v>
      </c>
      <c r="D188" s="1068">
        <v>0.0</v>
      </c>
      <c r="E188" s="1068">
        <v>0.0</v>
      </c>
      <c r="F188" s="1068">
        <v>0.0</v>
      </c>
      <c r="G188" s="1068">
        <v>0.0</v>
      </c>
      <c r="H188" s="1068">
        <v>52.0</v>
      </c>
      <c r="I188" s="1069"/>
      <c r="J188" s="1070"/>
    </row>
    <row r="189">
      <c r="A189" s="1066">
        <v>45814.0</v>
      </c>
      <c r="B189" s="1067" t="s">
        <v>6129</v>
      </c>
      <c r="C189" s="1068">
        <v>26.0</v>
      </c>
      <c r="D189" s="1068">
        <v>0.0</v>
      </c>
      <c r="E189" s="1068">
        <v>0.0</v>
      </c>
      <c r="F189" s="1068">
        <v>0.0</v>
      </c>
      <c r="G189" s="1068">
        <v>0.0</v>
      </c>
      <c r="H189" s="1068">
        <v>26.0</v>
      </c>
      <c r="I189" s="1069"/>
      <c r="J189" s="1070"/>
    </row>
    <row r="190">
      <c r="A190" s="1066">
        <v>45814.0</v>
      </c>
      <c r="B190" s="1067" t="s">
        <v>6129</v>
      </c>
      <c r="C190" s="1068">
        <v>13.0</v>
      </c>
      <c r="D190" s="1068">
        <v>0.0</v>
      </c>
      <c r="E190" s="1068">
        <v>0.0</v>
      </c>
      <c r="F190" s="1068">
        <v>0.0</v>
      </c>
      <c r="G190" s="1068">
        <v>0.0</v>
      </c>
      <c r="H190" s="1068">
        <v>13.0</v>
      </c>
      <c r="I190" s="1069"/>
      <c r="J190" s="1070"/>
    </row>
    <row r="191">
      <c r="A191" s="1066">
        <v>45814.0</v>
      </c>
      <c r="B191" s="1067" t="s">
        <v>6129</v>
      </c>
      <c r="C191" s="1068">
        <v>18.0</v>
      </c>
      <c r="D191" s="1068">
        <v>0.0</v>
      </c>
      <c r="E191" s="1068">
        <v>0.0</v>
      </c>
      <c r="F191" s="1068">
        <v>0.0</v>
      </c>
      <c r="G191" s="1068">
        <v>0.0</v>
      </c>
      <c r="H191" s="1068">
        <v>18.0</v>
      </c>
      <c r="I191" s="1069"/>
      <c r="J191" s="1070"/>
    </row>
    <row r="192">
      <c r="A192" s="1066">
        <v>45814.0</v>
      </c>
      <c r="B192" s="1067" t="s">
        <v>6129</v>
      </c>
      <c r="C192" s="1068">
        <v>5.0</v>
      </c>
      <c r="D192" s="1068">
        <v>0.0</v>
      </c>
      <c r="E192" s="1068">
        <v>0.0</v>
      </c>
      <c r="F192" s="1068">
        <v>0.0</v>
      </c>
      <c r="G192" s="1068">
        <v>0.0</v>
      </c>
      <c r="H192" s="1068">
        <v>5.0</v>
      </c>
      <c r="I192" s="1069"/>
      <c r="J192" s="1070"/>
    </row>
    <row r="193">
      <c r="A193" s="1066">
        <v>45814.0</v>
      </c>
      <c r="B193" s="1067" t="s">
        <v>6129</v>
      </c>
      <c r="C193" s="1068">
        <v>70.0</v>
      </c>
      <c r="D193" s="1068">
        <v>0.0</v>
      </c>
      <c r="E193" s="1068">
        <v>0.0</v>
      </c>
      <c r="F193" s="1068">
        <v>0.0</v>
      </c>
      <c r="G193" s="1068">
        <v>0.0</v>
      </c>
      <c r="H193" s="1068">
        <v>70.0</v>
      </c>
      <c r="I193" s="1069"/>
      <c r="J193" s="1070"/>
    </row>
    <row r="194">
      <c r="A194" s="1066">
        <v>45814.0</v>
      </c>
      <c r="B194" s="1067" t="s">
        <v>6129</v>
      </c>
      <c r="C194" s="1068">
        <v>15.0</v>
      </c>
      <c r="D194" s="1068">
        <v>0.0</v>
      </c>
      <c r="E194" s="1068">
        <v>0.0</v>
      </c>
      <c r="F194" s="1068">
        <v>0.0</v>
      </c>
      <c r="G194" s="1068">
        <v>0.0</v>
      </c>
      <c r="H194" s="1068">
        <v>15.0</v>
      </c>
      <c r="I194" s="1069"/>
      <c r="J194" s="1070"/>
    </row>
    <row r="195">
      <c r="A195" s="1066">
        <v>45814.0</v>
      </c>
      <c r="B195" s="1067" t="s">
        <v>6129</v>
      </c>
      <c r="C195" s="1068">
        <v>13.0</v>
      </c>
      <c r="D195" s="1068">
        <v>0.0</v>
      </c>
      <c r="E195" s="1068">
        <v>0.0</v>
      </c>
      <c r="F195" s="1068">
        <v>0.0</v>
      </c>
      <c r="G195" s="1068">
        <v>0.0</v>
      </c>
      <c r="H195" s="1068">
        <v>13.0</v>
      </c>
      <c r="I195" s="1069"/>
      <c r="J195" s="1070"/>
    </row>
    <row r="196">
      <c r="A196" s="1066">
        <v>45814.0</v>
      </c>
      <c r="B196" s="1067" t="s">
        <v>6129</v>
      </c>
      <c r="C196" s="1068">
        <v>20.0</v>
      </c>
      <c r="D196" s="1068">
        <v>0.0</v>
      </c>
      <c r="E196" s="1068">
        <v>0.0</v>
      </c>
      <c r="F196" s="1068">
        <v>0.0</v>
      </c>
      <c r="G196" s="1068">
        <v>0.0</v>
      </c>
      <c r="H196" s="1068">
        <v>20.0</v>
      </c>
      <c r="I196" s="1069"/>
      <c r="J196" s="1070"/>
    </row>
    <row r="197">
      <c r="A197" s="1066">
        <v>45844.0</v>
      </c>
      <c r="B197" s="1067" t="s">
        <v>6129</v>
      </c>
      <c r="C197" s="1068">
        <v>8.0</v>
      </c>
      <c r="D197" s="1068">
        <v>0.0</v>
      </c>
      <c r="E197" s="1068">
        <v>0.0</v>
      </c>
      <c r="F197" s="1068">
        <v>0.0</v>
      </c>
      <c r="G197" s="1068">
        <v>0.0</v>
      </c>
      <c r="H197" s="1068">
        <v>8.0</v>
      </c>
      <c r="I197" s="1069"/>
      <c r="J197" s="1070"/>
    </row>
    <row r="198">
      <c r="A198" s="1066">
        <v>45844.0</v>
      </c>
      <c r="B198" s="1067" t="s">
        <v>6129</v>
      </c>
      <c r="C198" s="1068">
        <v>11.0</v>
      </c>
      <c r="D198" s="1068">
        <v>0.0</v>
      </c>
      <c r="E198" s="1068">
        <v>0.0</v>
      </c>
      <c r="F198" s="1068">
        <v>0.0</v>
      </c>
      <c r="G198" s="1068">
        <v>0.0</v>
      </c>
      <c r="H198" s="1068">
        <v>11.0</v>
      </c>
      <c r="I198" s="1069"/>
      <c r="J198" s="1070"/>
    </row>
    <row r="199">
      <c r="A199" s="1066">
        <v>45844.0</v>
      </c>
      <c r="B199" s="1067" t="s">
        <v>6129</v>
      </c>
      <c r="C199" s="1068">
        <v>16.0</v>
      </c>
      <c r="D199" s="1068">
        <v>0.0</v>
      </c>
      <c r="E199" s="1068">
        <v>0.0</v>
      </c>
      <c r="F199" s="1068">
        <v>0.0</v>
      </c>
      <c r="G199" s="1068">
        <v>0.0</v>
      </c>
      <c r="H199" s="1068">
        <v>16.0</v>
      </c>
      <c r="I199" s="1069"/>
      <c r="J199" s="1070"/>
    </row>
    <row r="200">
      <c r="A200" s="1066">
        <v>45844.0</v>
      </c>
      <c r="B200" s="1067" t="s">
        <v>6129</v>
      </c>
      <c r="C200" s="1068">
        <v>6.0</v>
      </c>
      <c r="D200" s="1068">
        <v>0.0</v>
      </c>
      <c r="E200" s="1068">
        <v>0.0</v>
      </c>
      <c r="F200" s="1068">
        <v>0.0</v>
      </c>
      <c r="G200" s="1068">
        <v>0.0</v>
      </c>
      <c r="H200" s="1068">
        <v>6.0</v>
      </c>
      <c r="I200" s="1069"/>
      <c r="J200" s="1070"/>
    </row>
    <row r="201">
      <c r="A201" s="1066">
        <v>45844.0</v>
      </c>
      <c r="B201" s="1067" t="s">
        <v>6129</v>
      </c>
      <c r="C201" s="1068">
        <v>8.0</v>
      </c>
      <c r="D201" s="1068">
        <v>0.0</v>
      </c>
      <c r="E201" s="1068">
        <v>0.0</v>
      </c>
      <c r="F201" s="1068">
        <v>0.0</v>
      </c>
      <c r="G201" s="1068">
        <v>0.0</v>
      </c>
      <c r="H201" s="1068">
        <v>8.0</v>
      </c>
      <c r="I201" s="1069"/>
      <c r="J201" s="1070"/>
    </row>
    <row r="202">
      <c r="A202" s="1066">
        <v>45844.0</v>
      </c>
      <c r="B202" s="1067" t="s">
        <v>6129</v>
      </c>
      <c r="C202" s="1068">
        <v>13.0</v>
      </c>
      <c r="D202" s="1068">
        <v>0.0</v>
      </c>
      <c r="E202" s="1068">
        <v>0.0</v>
      </c>
      <c r="F202" s="1068">
        <v>0.0</v>
      </c>
      <c r="G202" s="1068">
        <v>0.0</v>
      </c>
      <c r="H202" s="1068">
        <v>13.0</v>
      </c>
      <c r="I202" s="1069"/>
      <c r="J202" s="1070"/>
    </row>
    <row r="203">
      <c r="A203" s="1066">
        <v>45844.0</v>
      </c>
      <c r="B203" s="1067" t="s">
        <v>6129</v>
      </c>
      <c r="C203" s="1068">
        <v>27.0</v>
      </c>
      <c r="D203" s="1068">
        <v>0.0</v>
      </c>
      <c r="E203" s="1068">
        <v>0.0</v>
      </c>
      <c r="F203" s="1068">
        <v>0.0</v>
      </c>
      <c r="G203" s="1068">
        <v>0.0</v>
      </c>
      <c r="H203" s="1068">
        <v>27.0</v>
      </c>
      <c r="I203" s="1069"/>
      <c r="J203" s="1070"/>
    </row>
    <row r="204">
      <c r="A204" s="1066">
        <v>45844.0</v>
      </c>
      <c r="B204" s="1067" t="s">
        <v>6129</v>
      </c>
      <c r="C204" s="1068">
        <v>56.0</v>
      </c>
      <c r="D204" s="1068">
        <v>0.0</v>
      </c>
      <c r="E204" s="1068">
        <v>0.0</v>
      </c>
      <c r="F204" s="1068">
        <v>0.0</v>
      </c>
      <c r="G204" s="1068">
        <v>0.0</v>
      </c>
      <c r="H204" s="1068">
        <v>56.0</v>
      </c>
      <c r="I204" s="1069"/>
      <c r="J204" s="1070"/>
    </row>
    <row r="205">
      <c r="A205" s="1066">
        <v>45844.0</v>
      </c>
      <c r="B205" s="1067" t="s">
        <v>6129</v>
      </c>
      <c r="C205" s="1068">
        <v>2.0</v>
      </c>
      <c r="D205" s="1068">
        <v>0.0</v>
      </c>
      <c r="E205" s="1068">
        <v>0.0</v>
      </c>
      <c r="F205" s="1068">
        <v>0.0</v>
      </c>
      <c r="G205" s="1068">
        <v>0.0</v>
      </c>
      <c r="H205" s="1068">
        <v>2.0</v>
      </c>
      <c r="I205" s="1069"/>
      <c r="J205" s="1070"/>
    </row>
    <row r="206">
      <c r="A206" s="1066">
        <v>45844.0</v>
      </c>
      <c r="B206" s="1067" t="s">
        <v>6129</v>
      </c>
      <c r="C206" s="1068">
        <v>2.0</v>
      </c>
      <c r="D206" s="1068">
        <v>0.0</v>
      </c>
      <c r="E206" s="1068">
        <v>0.0</v>
      </c>
      <c r="F206" s="1068">
        <v>0.0</v>
      </c>
      <c r="G206" s="1068">
        <v>0.0</v>
      </c>
      <c r="H206" s="1068">
        <v>2.0</v>
      </c>
      <c r="I206" s="1069"/>
      <c r="J206" s="1070"/>
    </row>
    <row r="207">
      <c r="A207" s="1066">
        <v>45844.0</v>
      </c>
      <c r="B207" s="1067" t="s">
        <v>6129</v>
      </c>
      <c r="C207" s="1068">
        <v>2.0</v>
      </c>
      <c r="D207" s="1068">
        <v>0.0</v>
      </c>
      <c r="E207" s="1068">
        <v>0.0</v>
      </c>
      <c r="F207" s="1068">
        <v>0.0</v>
      </c>
      <c r="G207" s="1068">
        <v>0.0</v>
      </c>
      <c r="H207" s="1068">
        <v>2.0</v>
      </c>
      <c r="I207" s="1069"/>
      <c r="J207" s="1070"/>
    </row>
    <row r="208">
      <c r="A208" s="1066">
        <v>45844.0</v>
      </c>
      <c r="B208" s="1067" t="s">
        <v>6129</v>
      </c>
      <c r="C208" s="1068">
        <v>2.0</v>
      </c>
      <c r="D208" s="1068">
        <v>0.0</v>
      </c>
      <c r="E208" s="1068">
        <v>0.0</v>
      </c>
      <c r="F208" s="1068">
        <v>0.0</v>
      </c>
      <c r="G208" s="1068">
        <v>0.0</v>
      </c>
      <c r="H208" s="1068">
        <v>2.0</v>
      </c>
      <c r="I208" s="1069"/>
      <c r="J208" s="1070"/>
    </row>
    <row r="209">
      <c r="A209" s="1066">
        <v>45844.0</v>
      </c>
      <c r="B209" s="1067" t="s">
        <v>6129</v>
      </c>
      <c r="C209" s="1068">
        <v>5.0</v>
      </c>
      <c r="D209" s="1068">
        <v>0.0</v>
      </c>
      <c r="E209" s="1068">
        <v>0.0</v>
      </c>
      <c r="F209" s="1068">
        <v>0.0</v>
      </c>
      <c r="G209" s="1068">
        <v>0.0</v>
      </c>
      <c r="H209" s="1068">
        <v>5.0</v>
      </c>
      <c r="I209" s="1069"/>
      <c r="J209" s="1070"/>
    </row>
    <row r="210">
      <c r="A210" s="1066">
        <v>45844.0</v>
      </c>
      <c r="B210" s="1067" t="s">
        <v>6129</v>
      </c>
      <c r="C210" s="1068">
        <v>33.0</v>
      </c>
      <c r="D210" s="1068">
        <v>0.0</v>
      </c>
      <c r="E210" s="1068">
        <v>0.0</v>
      </c>
      <c r="F210" s="1068">
        <v>0.0</v>
      </c>
      <c r="G210" s="1068">
        <v>0.0</v>
      </c>
      <c r="H210" s="1068">
        <v>33.0</v>
      </c>
      <c r="I210" s="1069"/>
      <c r="J210" s="1070"/>
    </row>
    <row r="211">
      <c r="A211" s="1066">
        <v>45844.0</v>
      </c>
      <c r="B211" s="1067" t="s">
        <v>6129</v>
      </c>
      <c r="C211" s="1068">
        <v>5.0</v>
      </c>
      <c r="D211" s="1068">
        <v>0.0</v>
      </c>
      <c r="E211" s="1068">
        <v>0.0</v>
      </c>
      <c r="F211" s="1068">
        <v>0.0</v>
      </c>
      <c r="G211" s="1068">
        <v>0.0</v>
      </c>
      <c r="H211" s="1068">
        <v>5.0</v>
      </c>
      <c r="I211" s="1069"/>
      <c r="J211" s="1070"/>
    </row>
    <row r="212">
      <c r="A212" s="1066">
        <v>45844.0</v>
      </c>
      <c r="B212" s="1067" t="s">
        <v>6129</v>
      </c>
      <c r="C212" s="1068">
        <v>4.0</v>
      </c>
      <c r="D212" s="1068">
        <v>0.0</v>
      </c>
      <c r="E212" s="1068">
        <v>0.0</v>
      </c>
      <c r="F212" s="1068">
        <v>0.0</v>
      </c>
      <c r="G212" s="1068">
        <v>0.0</v>
      </c>
      <c r="H212" s="1068">
        <v>4.0</v>
      </c>
      <c r="I212" s="1069"/>
      <c r="J212" s="1070"/>
    </row>
    <row r="213">
      <c r="A213" s="1066">
        <v>45844.0</v>
      </c>
      <c r="B213" s="1067" t="s">
        <v>6129</v>
      </c>
      <c r="C213" s="1068">
        <v>116.0</v>
      </c>
      <c r="D213" s="1068">
        <v>0.0</v>
      </c>
      <c r="E213" s="1068">
        <v>0.0</v>
      </c>
      <c r="F213" s="1068">
        <v>0.0</v>
      </c>
      <c r="G213" s="1068">
        <v>0.0</v>
      </c>
      <c r="H213" s="1068">
        <v>116.0</v>
      </c>
      <c r="I213" s="1069"/>
      <c r="J213" s="1070"/>
    </row>
    <row r="214">
      <c r="A214" s="1066">
        <v>45844.0</v>
      </c>
      <c r="B214" s="1067" t="s">
        <v>6129</v>
      </c>
      <c r="C214" s="1068">
        <v>44.0</v>
      </c>
      <c r="D214" s="1068">
        <v>0.0</v>
      </c>
      <c r="E214" s="1068">
        <v>0.0</v>
      </c>
      <c r="F214" s="1068">
        <v>0.0</v>
      </c>
      <c r="G214" s="1068">
        <v>0.0</v>
      </c>
      <c r="H214" s="1068">
        <v>44.0</v>
      </c>
      <c r="I214" s="1069"/>
      <c r="J214" s="1070"/>
    </row>
    <row r="215">
      <c r="A215" s="1066">
        <v>45844.0</v>
      </c>
      <c r="B215" s="1067" t="s">
        <v>6129</v>
      </c>
      <c r="C215" s="1068">
        <v>75.0</v>
      </c>
      <c r="D215" s="1068">
        <v>0.0</v>
      </c>
      <c r="E215" s="1068">
        <v>0.0</v>
      </c>
      <c r="F215" s="1068">
        <v>0.0</v>
      </c>
      <c r="G215" s="1068">
        <v>0.0</v>
      </c>
      <c r="H215" s="1068">
        <v>75.0</v>
      </c>
      <c r="I215" s="1069"/>
      <c r="J215" s="1070"/>
    </row>
    <row r="216">
      <c r="A216" s="1066">
        <v>45844.0</v>
      </c>
      <c r="B216" s="1067" t="s">
        <v>6129</v>
      </c>
      <c r="C216" s="1068">
        <v>26.0</v>
      </c>
      <c r="D216" s="1068">
        <v>0.0</v>
      </c>
      <c r="E216" s="1068">
        <v>0.0</v>
      </c>
      <c r="F216" s="1068">
        <v>0.0</v>
      </c>
      <c r="G216" s="1068">
        <v>0.0</v>
      </c>
      <c r="H216" s="1068">
        <v>26.0</v>
      </c>
      <c r="I216" s="1069"/>
      <c r="J216" s="1070"/>
    </row>
    <row r="217">
      <c r="A217" s="1066">
        <v>45844.0</v>
      </c>
      <c r="B217" s="1067" t="s">
        <v>6129</v>
      </c>
      <c r="C217" s="1068">
        <v>47.0</v>
      </c>
      <c r="D217" s="1068">
        <v>0.0</v>
      </c>
      <c r="E217" s="1068">
        <v>0.0</v>
      </c>
      <c r="F217" s="1068">
        <v>0.0</v>
      </c>
      <c r="G217" s="1068">
        <v>0.0</v>
      </c>
      <c r="H217" s="1068">
        <v>47.0</v>
      </c>
      <c r="I217" s="1069"/>
      <c r="J217" s="1070"/>
    </row>
    <row r="218">
      <c r="A218" s="1066">
        <v>45844.0</v>
      </c>
      <c r="B218" s="1067" t="s">
        <v>6129</v>
      </c>
      <c r="C218" s="1068">
        <v>30.0</v>
      </c>
      <c r="D218" s="1068">
        <v>0.0</v>
      </c>
      <c r="E218" s="1068">
        <v>0.0</v>
      </c>
      <c r="F218" s="1068">
        <v>0.0</v>
      </c>
      <c r="G218" s="1068">
        <v>0.0</v>
      </c>
      <c r="H218" s="1068">
        <v>30.0</v>
      </c>
      <c r="I218" s="1069"/>
      <c r="J218" s="1070"/>
    </row>
    <row r="219">
      <c r="A219" s="1066">
        <v>45844.0</v>
      </c>
      <c r="B219" s="1067" t="s">
        <v>6129</v>
      </c>
      <c r="C219" s="1068">
        <v>22.0</v>
      </c>
      <c r="D219" s="1068">
        <v>0.0</v>
      </c>
      <c r="E219" s="1068">
        <v>0.0</v>
      </c>
      <c r="F219" s="1068">
        <v>0.0</v>
      </c>
      <c r="G219" s="1068">
        <v>0.0</v>
      </c>
      <c r="H219" s="1068">
        <v>22.0</v>
      </c>
      <c r="I219" s="1069"/>
      <c r="J219" s="1070"/>
    </row>
    <row r="220">
      <c r="A220" s="1066">
        <v>45844.0</v>
      </c>
      <c r="B220" s="1067" t="s">
        <v>6129</v>
      </c>
      <c r="C220" s="1068">
        <v>20.0</v>
      </c>
      <c r="D220" s="1068">
        <v>0.0</v>
      </c>
      <c r="E220" s="1068">
        <v>0.0</v>
      </c>
      <c r="F220" s="1068">
        <v>0.0</v>
      </c>
      <c r="G220" s="1068">
        <v>0.0</v>
      </c>
      <c r="H220" s="1068">
        <v>20.0</v>
      </c>
      <c r="I220" s="1069"/>
      <c r="J220" s="1070"/>
    </row>
    <row r="221">
      <c r="A221" s="1066">
        <v>45875.0</v>
      </c>
      <c r="B221" s="1067" t="s">
        <v>6129</v>
      </c>
      <c r="C221" s="1068">
        <v>51.0</v>
      </c>
      <c r="D221" s="1068">
        <v>0.0</v>
      </c>
      <c r="E221" s="1068">
        <v>0.0</v>
      </c>
      <c r="F221" s="1068">
        <v>0.0</v>
      </c>
      <c r="G221" s="1068">
        <v>0.0</v>
      </c>
      <c r="H221" s="1068">
        <v>51.0</v>
      </c>
      <c r="I221" s="1069"/>
      <c r="J221" s="1070"/>
    </row>
    <row r="222">
      <c r="A222" s="1066">
        <v>45875.0</v>
      </c>
      <c r="B222" s="1067" t="s">
        <v>6129</v>
      </c>
      <c r="C222" s="1068">
        <v>19.0</v>
      </c>
      <c r="D222" s="1068">
        <v>0.0</v>
      </c>
      <c r="E222" s="1068">
        <v>0.0</v>
      </c>
      <c r="F222" s="1068">
        <v>0.0</v>
      </c>
      <c r="G222" s="1068">
        <v>0.0</v>
      </c>
      <c r="H222" s="1068">
        <v>19.0</v>
      </c>
      <c r="I222" s="1069"/>
      <c r="J222" s="1070"/>
    </row>
    <row r="223">
      <c r="A223" s="1066">
        <v>45875.0</v>
      </c>
      <c r="B223" s="1067" t="s">
        <v>6129</v>
      </c>
      <c r="C223" s="1068">
        <v>15.0</v>
      </c>
      <c r="D223" s="1068">
        <v>0.0</v>
      </c>
      <c r="E223" s="1068">
        <v>0.0</v>
      </c>
      <c r="F223" s="1068">
        <v>0.0</v>
      </c>
      <c r="G223" s="1068">
        <v>0.0</v>
      </c>
      <c r="H223" s="1068">
        <v>15.0</v>
      </c>
      <c r="I223" s="1069"/>
      <c r="J223" s="1070"/>
    </row>
    <row r="224">
      <c r="A224" s="1066">
        <v>45875.0</v>
      </c>
      <c r="B224" s="1067" t="s">
        <v>6129</v>
      </c>
      <c r="C224" s="1068">
        <v>6.0</v>
      </c>
      <c r="D224" s="1068">
        <v>0.0</v>
      </c>
      <c r="E224" s="1068">
        <v>0.0</v>
      </c>
      <c r="F224" s="1068">
        <v>0.0</v>
      </c>
      <c r="G224" s="1068">
        <v>0.0</v>
      </c>
      <c r="H224" s="1068">
        <v>6.0</v>
      </c>
      <c r="I224" s="1069"/>
      <c r="J224" s="1070"/>
    </row>
    <row r="225">
      <c r="A225" s="1066">
        <v>45875.0</v>
      </c>
      <c r="B225" s="1067" t="s">
        <v>6129</v>
      </c>
      <c r="C225" s="1068">
        <v>6.0</v>
      </c>
      <c r="D225" s="1068">
        <v>0.0</v>
      </c>
      <c r="E225" s="1068">
        <v>0.0</v>
      </c>
      <c r="F225" s="1068">
        <v>0.0</v>
      </c>
      <c r="G225" s="1068">
        <v>0.0</v>
      </c>
      <c r="H225" s="1068">
        <v>6.0</v>
      </c>
      <c r="I225" s="1069"/>
      <c r="J225" s="1070"/>
    </row>
    <row r="226">
      <c r="A226" s="1066">
        <v>45875.0</v>
      </c>
      <c r="B226" s="1067" t="s">
        <v>6129</v>
      </c>
      <c r="C226" s="1068">
        <v>16.0</v>
      </c>
      <c r="D226" s="1068">
        <v>0.0</v>
      </c>
      <c r="E226" s="1068">
        <v>0.0</v>
      </c>
      <c r="F226" s="1068">
        <v>0.0</v>
      </c>
      <c r="G226" s="1068">
        <v>0.0</v>
      </c>
      <c r="H226" s="1068">
        <v>16.0</v>
      </c>
      <c r="I226" s="1069"/>
      <c r="J226" s="1070"/>
    </row>
    <row r="227">
      <c r="A227" s="1066">
        <v>45875.0</v>
      </c>
      <c r="B227" s="1067" t="s">
        <v>6129</v>
      </c>
      <c r="C227" s="1068">
        <v>21.0</v>
      </c>
      <c r="D227" s="1068">
        <v>0.0</v>
      </c>
      <c r="E227" s="1068">
        <v>0.0</v>
      </c>
      <c r="F227" s="1068">
        <v>0.0</v>
      </c>
      <c r="G227" s="1068">
        <v>0.0</v>
      </c>
      <c r="H227" s="1068">
        <v>21.0</v>
      </c>
      <c r="I227" s="1069"/>
      <c r="J227" s="1070"/>
    </row>
    <row r="228">
      <c r="A228" s="1066">
        <v>45875.0</v>
      </c>
      <c r="B228" s="1067" t="s">
        <v>6129</v>
      </c>
      <c r="C228" s="1068">
        <v>8.0</v>
      </c>
      <c r="D228" s="1068">
        <v>0.0</v>
      </c>
      <c r="E228" s="1068">
        <v>0.0</v>
      </c>
      <c r="F228" s="1068">
        <v>0.0</v>
      </c>
      <c r="G228" s="1068">
        <v>0.0</v>
      </c>
      <c r="H228" s="1068">
        <v>8.0</v>
      </c>
      <c r="I228" s="1069"/>
      <c r="J228" s="1070"/>
    </row>
    <row r="229">
      <c r="A229" s="1066">
        <v>45875.0</v>
      </c>
      <c r="B229" s="1067" t="s">
        <v>6129</v>
      </c>
      <c r="C229" s="1068">
        <v>26.0</v>
      </c>
      <c r="D229" s="1068">
        <v>0.0</v>
      </c>
      <c r="E229" s="1068">
        <v>0.0</v>
      </c>
      <c r="F229" s="1068">
        <v>0.0</v>
      </c>
      <c r="G229" s="1068">
        <v>0.0</v>
      </c>
      <c r="H229" s="1068">
        <v>26.0</v>
      </c>
      <c r="I229" s="1069"/>
      <c r="J229" s="1070"/>
    </row>
    <row r="230">
      <c r="A230" s="1066">
        <v>45875.0</v>
      </c>
      <c r="B230" s="1067" t="s">
        <v>6129</v>
      </c>
      <c r="C230" s="1068">
        <v>9.0</v>
      </c>
      <c r="D230" s="1068">
        <v>0.0</v>
      </c>
      <c r="E230" s="1068">
        <v>0.0</v>
      </c>
      <c r="F230" s="1068">
        <v>0.0</v>
      </c>
      <c r="G230" s="1068">
        <v>0.0</v>
      </c>
      <c r="H230" s="1068">
        <v>9.0</v>
      </c>
      <c r="I230" s="1069"/>
      <c r="J230" s="1070"/>
    </row>
    <row r="231">
      <c r="A231" s="1066">
        <v>45875.0</v>
      </c>
      <c r="B231" s="1067" t="s">
        <v>6129</v>
      </c>
      <c r="C231" s="1068">
        <v>1.0</v>
      </c>
      <c r="D231" s="1068">
        <v>0.0</v>
      </c>
      <c r="E231" s="1068">
        <v>0.0</v>
      </c>
      <c r="F231" s="1068">
        <v>0.0</v>
      </c>
      <c r="G231" s="1068">
        <v>0.0</v>
      </c>
      <c r="H231" s="1068">
        <v>1.0</v>
      </c>
      <c r="I231" s="1069"/>
      <c r="J231" s="1070"/>
    </row>
    <row r="232">
      <c r="A232" s="1066">
        <v>45875.0</v>
      </c>
      <c r="B232" s="1067" t="s">
        <v>6129</v>
      </c>
      <c r="C232" s="1068">
        <v>6.0</v>
      </c>
      <c r="D232" s="1068">
        <v>0.0</v>
      </c>
      <c r="E232" s="1068">
        <v>0.0</v>
      </c>
      <c r="F232" s="1068">
        <v>0.0</v>
      </c>
      <c r="G232" s="1068">
        <v>0.0</v>
      </c>
      <c r="H232" s="1068">
        <v>6.0</v>
      </c>
      <c r="I232" s="1069"/>
      <c r="J232" s="1070"/>
    </row>
    <row r="233">
      <c r="A233" s="1066">
        <v>45875.0</v>
      </c>
      <c r="B233" s="1067" t="s">
        <v>6129</v>
      </c>
      <c r="C233" s="1068">
        <v>28.0</v>
      </c>
      <c r="D233" s="1068">
        <v>0.0</v>
      </c>
      <c r="E233" s="1068">
        <v>0.0</v>
      </c>
      <c r="F233" s="1068">
        <v>0.0</v>
      </c>
      <c r="G233" s="1068">
        <v>0.0</v>
      </c>
      <c r="H233" s="1068">
        <v>28.0</v>
      </c>
      <c r="I233" s="1069"/>
      <c r="J233" s="1070"/>
    </row>
    <row r="234">
      <c r="A234" s="1066">
        <v>45875.0</v>
      </c>
      <c r="B234" s="1067" t="s">
        <v>6129</v>
      </c>
      <c r="C234" s="1068">
        <v>28.0</v>
      </c>
      <c r="D234" s="1068">
        <v>0.0</v>
      </c>
      <c r="E234" s="1068">
        <v>0.0</v>
      </c>
      <c r="F234" s="1068">
        <v>0.0</v>
      </c>
      <c r="G234" s="1068">
        <v>0.0</v>
      </c>
      <c r="H234" s="1068">
        <v>28.0</v>
      </c>
      <c r="I234" s="1069"/>
      <c r="J234" s="1070"/>
    </row>
    <row r="235">
      <c r="A235" s="1066">
        <v>45875.0</v>
      </c>
      <c r="B235" s="1067" t="s">
        <v>6129</v>
      </c>
      <c r="C235" s="1068">
        <v>9.0</v>
      </c>
      <c r="D235" s="1068">
        <v>0.0</v>
      </c>
      <c r="E235" s="1068">
        <v>0.0</v>
      </c>
      <c r="F235" s="1068">
        <v>0.0</v>
      </c>
      <c r="G235" s="1068">
        <v>0.0</v>
      </c>
      <c r="H235" s="1068">
        <v>9.0</v>
      </c>
      <c r="I235" s="1069"/>
      <c r="J235" s="1070"/>
    </row>
    <row r="236">
      <c r="A236" s="1066">
        <v>45875.0</v>
      </c>
      <c r="B236" s="1067" t="s">
        <v>6129</v>
      </c>
      <c r="C236" s="1068">
        <v>36.0</v>
      </c>
      <c r="D236" s="1068">
        <v>0.0</v>
      </c>
      <c r="E236" s="1068">
        <v>0.0</v>
      </c>
      <c r="F236" s="1068">
        <v>0.0</v>
      </c>
      <c r="G236" s="1068">
        <v>0.0</v>
      </c>
      <c r="H236" s="1068">
        <v>36.0</v>
      </c>
      <c r="I236" s="1069"/>
      <c r="J236" s="1070"/>
    </row>
    <row r="237">
      <c r="A237" s="1066">
        <v>45875.0</v>
      </c>
      <c r="B237" s="1067" t="s">
        <v>6129</v>
      </c>
      <c r="C237" s="1068">
        <v>27.0</v>
      </c>
      <c r="D237" s="1068">
        <v>0.0</v>
      </c>
      <c r="E237" s="1068">
        <v>0.0</v>
      </c>
      <c r="F237" s="1068">
        <v>0.0</v>
      </c>
      <c r="G237" s="1068">
        <v>0.0</v>
      </c>
      <c r="H237" s="1068">
        <v>27.0</v>
      </c>
      <c r="I237" s="1069"/>
      <c r="J237" s="1070"/>
    </row>
    <row r="238">
      <c r="A238" s="1066">
        <v>45875.0</v>
      </c>
      <c r="B238" s="1067" t="s">
        <v>6129</v>
      </c>
      <c r="C238" s="1068">
        <v>9.0</v>
      </c>
      <c r="D238" s="1068">
        <v>0.0</v>
      </c>
      <c r="E238" s="1068">
        <v>0.0</v>
      </c>
      <c r="F238" s="1068">
        <v>0.0</v>
      </c>
      <c r="G238" s="1068">
        <v>0.0</v>
      </c>
      <c r="H238" s="1068">
        <v>9.0</v>
      </c>
      <c r="I238" s="1069"/>
      <c r="J238" s="1070"/>
    </row>
    <row r="239">
      <c r="A239" s="1066">
        <v>45875.0</v>
      </c>
      <c r="B239" s="1067" t="s">
        <v>6129</v>
      </c>
      <c r="C239" s="1068">
        <v>9.0</v>
      </c>
      <c r="D239" s="1068">
        <v>0.0</v>
      </c>
      <c r="E239" s="1068">
        <v>0.0</v>
      </c>
      <c r="F239" s="1068">
        <v>0.0</v>
      </c>
      <c r="G239" s="1068">
        <v>0.0</v>
      </c>
      <c r="H239" s="1068">
        <v>9.0</v>
      </c>
      <c r="I239" s="1069"/>
      <c r="J239" s="1070"/>
    </row>
    <row r="240">
      <c r="A240" s="1066">
        <v>45875.0</v>
      </c>
      <c r="B240" s="1067" t="s">
        <v>6129</v>
      </c>
      <c r="C240" s="1068">
        <v>30.0</v>
      </c>
      <c r="D240" s="1068">
        <v>0.0</v>
      </c>
      <c r="E240" s="1068">
        <v>0.0</v>
      </c>
      <c r="F240" s="1068">
        <v>0.0</v>
      </c>
      <c r="G240" s="1068">
        <v>0.0</v>
      </c>
      <c r="H240" s="1068">
        <v>30.0</v>
      </c>
      <c r="I240" s="1069"/>
      <c r="J240" s="1070"/>
    </row>
    <row r="241">
      <c r="A241" s="1066">
        <v>45875.0</v>
      </c>
      <c r="B241" s="1067" t="s">
        <v>6129</v>
      </c>
      <c r="C241" s="1068">
        <v>10.0</v>
      </c>
      <c r="D241" s="1068">
        <v>0.0</v>
      </c>
      <c r="E241" s="1068">
        <v>0.0</v>
      </c>
      <c r="F241" s="1068">
        <v>0.0</v>
      </c>
      <c r="G241" s="1068">
        <v>0.0</v>
      </c>
      <c r="H241" s="1068">
        <v>10.0</v>
      </c>
      <c r="I241" s="1069"/>
      <c r="J241" s="1070"/>
    </row>
    <row r="242">
      <c r="A242" s="1066">
        <v>45875.0</v>
      </c>
      <c r="B242" s="1067" t="s">
        <v>6129</v>
      </c>
      <c r="C242" s="1068">
        <v>22.0</v>
      </c>
      <c r="D242" s="1068">
        <v>0.0</v>
      </c>
      <c r="E242" s="1068">
        <v>0.0</v>
      </c>
      <c r="F242" s="1068">
        <v>0.0</v>
      </c>
      <c r="G242" s="1068">
        <v>0.0</v>
      </c>
      <c r="H242" s="1068">
        <v>22.0</v>
      </c>
      <c r="I242" s="1069"/>
      <c r="J242" s="1070"/>
    </row>
    <row r="243">
      <c r="A243" s="1066">
        <v>45875.0</v>
      </c>
      <c r="B243" s="1067" t="s">
        <v>6129</v>
      </c>
      <c r="C243" s="1068">
        <v>38.0</v>
      </c>
      <c r="D243" s="1068">
        <v>0.0</v>
      </c>
      <c r="E243" s="1068">
        <v>0.0</v>
      </c>
      <c r="F243" s="1068">
        <v>0.0</v>
      </c>
      <c r="G243" s="1068">
        <v>0.0</v>
      </c>
      <c r="H243" s="1068">
        <v>38.0</v>
      </c>
      <c r="I243" s="1069"/>
      <c r="J243" s="1070"/>
    </row>
    <row r="244">
      <c r="A244" s="1066">
        <v>45875.0</v>
      </c>
      <c r="B244" s="1067" t="s">
        <v>6129</v>
      </c>
      <c r="C244" s="1068">
        <v>12.0</v>
      </c>
      <c r="D244" s="1068">
        <v>0.0</v>
      </c>
      <c r="E244" s="1068">
        <v>0.0</v>
      </c>
      <c r="F244" s="1068">
        <v>0.0</v>
      </c>
      <c r="G244" s="1068">
        <v>0.0</v>
      </c>
      <c r="H244" s="1068">
        <v>12.0</v>
      </c>
      <c r="I244" s="1069"/>
      <c r="J244" s="1070"/>
    </row>
    <row r="245">
      <c r="A245" s="1066">
        <v>45906.0</v>
      </c>
      <c r="B245" s="1067" t="s">
        <v>6129</v>
      </c>
      <c r="C245" s="1068">
        <v>20.0</v>
      </c>
      <c r="D245" s="1068">
        <v>0.0</v>
      </c>
      <c r="E245" s="1068">
        <v>0.0</v>
      </c>
      <c r="F245" s="1068">
        <v>0.0</v>
      </c>
      <c r="G245" s="1068">
        <v>0.0</v>
      </c>
      <c r="H245" s="1068">
        <v>20.0</v>
      </c>
      <c r="I245" s="1069"/>
      <c r="J245" s="1070"/>
    </row>
    <row r="246">
      <c r="A246" s="1066">
        <v>45906.0</v>
      </c>
      <c r="B246" s="1067" t="s">
        <v>6129</v>
      </c>
      <c r="C246" s="1068">
        <v>11.0</v>
      </c>
      <c r="D246" s="1068">
        <v>0.0</v>
      </c>
      <c r="E246" s="1068">
        <v>0.0</v>
      </c>
      <c r="F246" s="1068">
        <v>0.0</v>
      </c>
      <c r="G246" s="1068">
        <v>0.0</v>
      </c>
      <c r="H246" s="1068">
        <v>11.0</v>
      </c>
      <c r="I246" s="1069"/>
      <c r="J246" s="1070"/>
    </row>
    <row r="247">
      <c r="A247" s="1066">
        <v>45906.0</v>
      </c>
      <c r="B247" s="1067" t="s">
        <v>6129</v>
      </c>
      <c r="C247" s="1068">
        <v>17.0</v>
      </c>
      <c r="D247" s="1068">
        <v>0.0</v>
      </c>
      <c r="E247" s="1068">
        <v>0.0</v>
      </c>
      <c r="F247" s="1068">
        <v>0.0</v>
      </c>
      <c r="G247" s="1068">
        <v>0.0</v>
      </c>
      <c r="H247" s="1068">
        <v>17.0</v>
      </c>
      <c r="I247" s="1069"/>
      <c r="J247" s="1070"/>
    </row>
    <row r="248">
      <c r="A248" s="1066">
        <v>45906.0</v>
      </c>
      <c r="B248" s="1067" t="s">
        <v>6129</v>
      </c>
      <c r="C248" s="1068">
        <v>17.0</v>
      </c>
      <c r="D248" s="1068">
        <v>0.0</v>
      </c>
      <c r="E248" s="1068">
        <v>0.0</v>
      </c>
      <c r="F248" s="1068">
        <v>0.0</v>
      </c>
      <c r="G248" s="1068">
        <v>0.0</v>
      </c>
      <c r="H248" s="1068">
        <v>17.0</v>
      </c>
      <c r="I248" s="1069"/>
      <c r="J248" s="1070"/>
    </row>
    <row r="249">
      <c r="A249" s="1066">
        <v>45906.0</v>
      </c>
      <c r="B249" s="1067" t="s">
        <v>6129</v>
      </c>
      <c r="C249" s="1068">
        <v>18.0</v>
      </c>
      <c r="D249" s="1068">
        <v>0.0</v>
      </c>
      <c r="E249" s="1068">
        <v>0.0</v>
      </c>
      <c r="F249" s="1068">
        <v>0.0</v>
      </c>
      <c r="G249" s="1068">
        <v>0.0</v>
      </c>
      <c r="H249" s="1068">
        <v>18.0</v>
      </c>
      <c r="I249" s="1069"/>
      <c r="J249" s="1070"/>
    </row>
    <row r="250">
      <c r="A250" s="1066">
        <v>45906.0</v>
      </c>
      <c r="B250" s="1067" t="s">
        <v>6129</v>
      </c>
      <c r="C250" s="1068">
        <v>119.0</v>
      </c>
      <c r="D250" s="1068">
        <v>0.0</v>
      </c>
      <c r="E250" s="1068">
        <v>0.0</v>
      </c>
      <c r="F250" s="1068">
        <v>0.0</v>
      </c>
      <c r="G250" s="1068">
        <v>0.0</v>
      </c>
      <c r="H250" s="1068">
        <v>119.0</v>
      </c>
      <c r="I250" s="1069"/>
      <c r="J250" s="1070"/>
    </row>
    <row r="251">
      <c r="A251" s="1066">
        <v>45906.0</v>
      </c>
      <c r="B251" s="1067" t="s">
        <v>6129</v>
      </c>
      <c r="C251" s="1068">
        <v>18.0</v>
      </c>
      <c r="D251" s="1068">
        <v>0.0</v>
      </c>
      <c r="E251" s="1068">
        <v>0.0</v>
      </c>
      <c r="F251" s="1068">
        <v>0.0</v>
      </c>
      <c r="G251" s="1068">
        <v>0.0</v>
      </c>
      <c r="H251" s="1068">
        <v>18.0</v>
      </c>
      <c r="I251" s="1069"/>
      <c r="J251" s="1070"/>
    </row>
    <row r="252">
      <c r="A252" s="1066">
        <v>45906.0</v>
      </c>
      <c r="B252" s="1067" t="s">
        <v>6129</v>
      </c>
      <c r="C252" s="1068">
        <v>14.0</v>
      </c>
      <c r="D252" s="1068">
        <v>0.0</v>
      </c>
      <c r="E252" s="1068">
        <v>0.0</v>
      </c>
      <c r="F252" s="1068">
        <v>0.0</v>
      </c>
      <c r="G252" s="1068">
        <v>0.0</v>
      </c>
      <c r="H252" s="1068">
        <v>14.0</v>
      </c>
      <c r="I252" s="1069"/>
      <c r="J252" s="1070"/>
    </row>
    <row r="253">
      <c r="A253" s="1066">
        <v>45906.0</v>
      </c>
      <c r="B253" s="1067" t="s">
        <v>6129</v>
      </c>
      <c r="C253" s="1068">
        <v>74.0</v>
      </c>
      <c r="D253" s="1068">
        <v>0.0</v>
      </c>
      <c r="E253" s="1068">
        <v>0.0</v>
      </c>
      <c r="F253" s="1068">
        <v>0.0</v>
      </c>
      <c r="G253" s="1068">
        <v>0.0</v>
      </c>
      <c r="H253" s="1068">
        <v>74.0</v>
      </c>
      <c r="I253" s="1069"/>
      <c r="J253" s="1070"/>
    </row>
    <row r="254">
      <c r="A254" s="1066">
        <v>45906.0</v>
      </c>
      <c r="B254" s="1067" t="s">
        <v>6129</v>
      </c>
      <c r="C254" s="1068">
        <v>33.0</v>
      </c>
      <c r="D254" s="1068">
        <v>0.0</v>
      </c>
      <c r="E254" s="1068">
        <v>0.0</v>
      </c>
      <c r="F254" s="1068">
        <v>0.0</v>
      </c>
      <c r="G254" s="1068">
        <v>0.0</v>
      </c>
      <c r="H254" s="1068">
        <v>33.0</v>
      </c>
      <c r="I254" s="1069"/>
      <c r="J254" s="1070"/>
    </row>
    <row r="255">
      <c r="A255" s="1066">
        <v>45906.0</v>
      </c>
      <c r="B255" s="1067" t="s">
        <v>6129</v>
      </c>
      <c r="C255" s="1068">
        <v>7.0</v>
      </c>
      <c r="D255" s="1068">
        <v>0.0</v>
      </c>
      <c r="E255" s="1068">
        <v>0.0</v>
      </c>
      <c r="F255" s="1068">
        <v>0.0</v>
      </c>
      <c r="G255" s="1068">
        <v>0.0</v>
      </c>
      <c r="H255" s="1068">
        <v>7.0</v>
      </c>
      <c r="I255" s="1069"/>
      <c r="J255" s="1070"/>
    </row>
    <row r="256">
      <c r="A256" s="1066">
        <v>45906.0</v>
      </c>
      <c r="B256" s="1067" t="s">
        <v>6129</v>
      </c>
      <c r="C256" s="1068">
        <v>32.0</v>
      </c>
      <c r="D256" s="1068">
        <v>0.0</v>
      </c>
      <c r="E256" s="1068">
        <v>0.0</v>
      </c>
      <c r="F256" s="1068">
        <v>0.0</v>
      </c>
      <c r="G256" s="1068">
        <v>0.0</v>
      </c>
      <c r="H256" s="1068">
        <v>32.0</v>
      </c>
      <c r="I256" s="1069"/>
      <c r="J256" s="1070"/>
    </row>
    <row r="257">
      <c r="A257" s="1066">
        <v>45906.0</v>
      </c>
      <c r="B257" s="1067" t="s">
        <v>6129</v>
      </c>
      <c r="C257" s="1068">
        <v>49.0</v>
      </c>
      <c r="D257" s="1068">
        <v>0.0</v>
      </c>
      <c r="E257" s="1068">
        <v>0.0</v>
      </c>
      <c r="F257" s="1068">
        <v>0.0</v>
      </c>
      <c r="G257" s="1068">
        <v>0.0</v>
      </c>
      <c r="H257" s="1068">
        <v>49.0</v>
      </c>
      <c r="I257" s="1069"/>
      <c r="J257" s="1070"/>
    </row>
    <row r="258">
      <c r="A258" s="1066">
        <v>45906.0</v>
      </c>
      <c r="B258" s="1067" t="s">
        <v>6129</v>
      </c>
      <c r="C258" s="1068">
        <v>21.0</v>
      </c>
      <c r="D258" s="1068">
        <v>0.0</v>
      </c>
      <c r="E258" s="1068">
        <v>0.0</v>
      </c>
      <c r="F258" s="1068">
        <v>0.0</v>
      </c>
      <c r="G258" s="1068">
        <v>0.0</v>
      </c>
      <c r="H258" s="1068">
        <v>21.0</v>
      </c>
      <c r="I258" s="1069"/>
      <c r="J258" s="1070"/>
    </row>
    <row r="259">
      <c r="A259" s="1066">
        <v>45906.0</v>
      </c>
      <c r="B259" s="1067" t="s">
        <v>6129</v>
      </c>
      <c r="C259" s="1068">
        <v>49.0</v>
      </c>
      <c r="D259" s="1068">
        <v>0.0</v>
      </c>
      <c r="E259" s="1068">
        <v>0.0</v>
      </c>
      <c r="F259" s="1068">
        <v>0.0</v>
      </c>
      <c r="G259" s="1068">
        <v>0.0</v>
      </c>
      <c r="H259" s="1068">
        <v>49.0</v>
      </c>
      <c r="I259" s="1069"/>
      <c r="J259" s="1070"/>
    </row>
    <row r="260">
      <c r="A260" s="1066">
        <v>45906.0</v>
      </c>
      <c r="B260" s="1067" t="s">
        <v>6129</v>
      </c>
      <c r="C260" s="1068">
        <v>266.0</v>
      </c>
      <c r="D260" s="1068">
        <v>0.0</v>
      </c>
      <c r="E260" s="1068">
        <v>0.0</v>
      </c>
      <c r="F260" s="1068">
        <v>0.0</v>
      </c>
      <c r="G260" s="1068">
        <v>0.0</v>
      </c>
      <c r="H260" s="1068">
        <v>266.0</v>
      </c>
      <c r="I260" s="1069"/>
      <c r="J260" s="1070"/>
    </row>
    <row r="261">
      <c r="A261" s="1066">
        <v>45906.0</v>
      </c>
      <c r="B261" s="1067" t="s">
        <v>6129</v>
      </c>
      <c r="C261" s="1068">
        <v>53.0</v>
      </c>
      <c r="D261" s="1068">
        <v>0.0</v>
      </c>
      <c r="E261" s="1068">
        <v>0.0</v>
      </c>
      <c r="F261" s="1068">
        <v>0.0</v>
      </c>
      <c r="G261" s="1068">
        <v>0.0</v>
      </c>
      <c r="H261" s="1068">
        <v>53.0</v>
      </c>
      <c r="I261" s="1069"/>
      <c r="J261" s="1070"/>
    </row>
    <row r="262">
      <c r="A262" s="1066">
        <v>45906.0</v>
      </c>
      <c r="B262" s="1067" t="s">
        <v>6129</v>
      </c>
      <c r="C262" s="1068">
        <v>57.0</v>
      </c>
      <c r="D262" s="1068">
        <v>0.0</v>
      </c>
      <c r="E262" s="1068">
        <v>0.0</v>
      </c>
      <c r="F262" s="1068">
        <v>0.0</v>
      </c>
      <c r="G262" s="1068">
        <v>0.0</v>
      </c>
      <c r="H262" s="1068">
        <v>57.0</v>
      </c>
      <c r="I262" s="1069"/>
      <c r="J262" s="1070"/>
    </row>
    <row r="263">
      <c r="A263" s="1066">
        <v>45906.0</v>
      </c>
      <c r="B263" s="1067" t="s">
        <v>6129</v>
      </c>
      <c r="C263" s="1068">
        <v>58.0</v>
      </c>
      <c r="D263" s="1068">
        <v>0.0</v>
      </c>
      <c r="E263" s="1068">
        <v>0.0</v>
      </c>
      <c r="F263" s="1068">
        <v>0.0</v>
      </c>
      <c r="G263" s="1068">
        <v>0.0</v>
      </c>
      <c r="H263" s="1068">
        <v>58.0</v>
      </c>
      <c r="I263" s="1069"/>
      <c r="J263" s="1070"/>
    </row>
    <row r="264">
      <c r="A264" s="1066">
        <v>45906.0</v>
      </c>
      <c r="B264" s="1067" t="s">
        <v>6129</v>
      </c>
      <c r="C264" s="1068">
        <v>65.0</v>
      </c>
      <c r="D264" s="1068">
        <v>0.0</v>
      </c>
      <c r="E264" s="1068">
        <v>0.0</v>
      </c>
      <c r="F264" s="1068">
        <v>0.0</v>
      </c>
      <c r="G264" s="1068">
        <v>0.0</v>
      </c>
      <c r="H264" s="1068">
        <v>65.0</v>
      </c>
      <c r="I264" s="1069"/>
      <c r="J264" s="1070"/>
    </row>
    <row r="265">
      <c r="A265" s="1066">
        <v>45906.0</v>
      </c>
      <c r="B265" s="1067" t="s">
        <v>6129</v>
      </c>
      <c r="C265" s="1068">
        <v>74.0</v>
      </c>
      <c r="D265" s="1068">
        <v>0.0</v>
      </c>
      <c r="E265" s="1068">
        <v>0.0</v>
      </c>
      <c r="F265" s="1068">
        <v>0.0</v>
      </c>
      <c r="G265" s="1068">
        <v>0.0</v>
      </c>
      <c r="H265" s="1068">
        <v>74.0</v>
      </c>
      <c r="I265" s="1069"/>
      <c r="J265" s="1070"/>
    </row>
    <row r="266">
      <c r="A266" s="1066">
        <v>45906.0</v>
      </c>
      <c r="B266" s="1067" t="s">
        <v>6129</v>
      </c>
      <c r="C266" s="1068">
        <v>9.0</v>
      </c>
      <c r="D266" s="1068">
        <v>0.0</v>
      </c>
      <c r="E266" s="1068">
        <v>0.0</v>
      </c>
      <c r="F266" s="1068">
        <v>0.0</v>
      </c>
      <c r="G266" s="1068">
        <v>0.0</v>
      </c>
      <c r="H266" s="1068">
        <v>9.0</v>
      </c>
      <c r="I266" s="1069"/>
      <c r="J266" s="1070"/>
    </row>
    <row r="267">
      <c r="A267" s="1066">
        <v>45906.0</v>
      </c>
      <c r="B267" s="1067" t="s">
        <v>6129</v>
      </c>
      <c r="C267" s="1068">
        <v>9.0</v>
      </c>
      <c r="D267" s="1068">
        <v>0.0</v>
      </c>
      <c r="E267" s="1068">
        <v>0.0</v>
      </c>
      <c r="F267" s="1068">
        <v>0.0</v>
      </c>
      <c r="G267" s="1068">
        <v>0.0</v>
      </c>
      <c r="H267" s="1068">
        <v>9.0</v>
      </c>
      <c r="I267" s="1069"/>
      <c r="J267" s="1070"/>
    </row>
    <row r="268">
      <c r="A268" s="1066">
        <v>45906.0</v>
      </c>
      <c r="B268" s="1067" t="s">
        <v>6129</v>
      </c>
      <c r="C268" s="1068">
        <v>8.0</v>
      </c>
      <c r="D268" s="1068">
        <v>0.0</v>
      </c>
      <c r="E268" s="1068">
        <v>0.0</v>
      </c>
      <c r="F268" s="1068">
        <v>0.0</v>
      </c>
      <c r="G268" s="1068">
        <v>0.0</v>
      </c>
      <c r="H268" s="1068">
        <v>8.0</v>
      </c>
      <c r="I268" s="1069"/>
      <c r="J268" s="1070"/>
    </row>
    <row r="269">
      <c r="A269" s="1066">
        <v>45936.0</v>
      </c>
      <c r="B269" s="1067" t="s">
        <v>6129</v>
      </c>
      <c r="C269" s="1068">
        <v>11.0</v>
      </c>
      <c r="D269" s="1068">
        <v>0.0</v>
      </c>
      <c r="E269" s="1068">
        <v>0.0</v>
      </c>
      <c r="F269" s="1068">
        <v>0.0</v>
      </c>
      <c r="G269" s="1068">
        <v>0.0</v>
      </c>
      <c r="H269" s="1068">
        <v>11.0</v>
      </c>
      <c r="I269" s="1069"/>
      <c r="J269" s="1070"/>
    </row>
    <row r="270">
      <c r="A270" s="1066">
        <v>45936.0</v>
      </c>
      <c r="B270" s="1067" t="s">
        <v>6129</v>
      </c>
      <c r="C270" s="1068">
        <v>21.0</v>
      </c>
      <c r="D270" s="1068">
        <v>0.0</v>
      </c>
      <c r="E270" s="1068">
        <v>0.0</v>
      </c>
      <c r="F270" s="1068">
        <v>0.0</v>
      </c>
      <c r="G270" s="1068">
        <v>0.0</v>
      </c>
      <c r="H270" s="1068">
        <v>21.0</v>
      </c>
      <c r="I270" s="1069"/>
      <c r="J270" s="1070"/>
    </row>
    <row r="271">
      <c r="A271" s="1066">
        <v>45936.0</v>
      </c>
      <c r="B271" s="1067" t="s">
        <v>6129</v>
      </c>
      <c r="C271" s="1068">
        <v>4.0</v>
      </c>
      <c r="D271" s="1068">
        <v>0.0</v>
      </c>
      <c r="E271" s="1068">
        <v>0.0</v>
      </c>
      <c r="F271" s="1068">
        <v>0.0</v>
      </c>
      <c r="G271" s="1068">
        <v>0.0</v>
      </c>
      <c r="H271" s="1068">
        <v>4.0</v>
      </c>
      <c r="I271" s="1069"/>
      <c r="J271" s="1070"/>
    </row>
    <row r="272">
      <c r="A272" s="1066">
        <v>45936.0</v>
      </c>
      <c r="B272" s="1067" t="s">
        <v>6129</v>
      </c>
      <c r="C272" s="1068">
        <v>4.0</v>
      </c>
      <c r="D272" s="1068">
        <v>0.0</v>
      </c>
      <c r="E272" s="1068">
        <v>0.0</v>
      </c>
      <c r="F272" s="1068">
        <v>0.0</v>
      </c>
      <c r="G272" s="1068">
        <v>0.0</v>
      </c>
      <c r="H272" s="1068">
        <v>4.0</v>
      </c>
      <c r="I272" s="1069"/>
      <c r="J272" s="1070"/>
    </row>
    <row r="273">
      <c r="A273" s="1066">
        <v>45936.0</v>
      </c>
      <c r="B273" s="1067" t="s">
        <v>6129</v>
      </c>
      <c r="C273" s="1068">
        <v>12.0</v>
      </c>
      <c r="D273" s="1068">
        <v>0.0</v>
      </c>
      <c r="E273" s="1068">
        <v>0.0</v>
      </c>
      <c r="F273" s="1068">
        <v>0.0</v>
      </c>
      <c r="G273" s="1068">
        <v>0.0</v>
      </c>
      <c r="H273" s="1068">
        <v>12.0</v>
      </c>
      <c r="I273" s="1069"/>
      <c r="J273" s="1070"/>
    </row>
    <row r="274">
      <c r="A274" s="1066">
        <v>45936.0</v>
      </c>
      <c r="B274" s="1067" t="s">
        <v>6129</v>
      </c>
      <c r="C274" s="1068">
        <v>10.0</v>
      </c>
      <c r="D274" s="1068">
        <v>0.0</v>
      </c>
      <c r="E274" s="1068">
        <v>0.0</v>
      </c>
      <c r="F274" s="1068">
        <v>0.0</v>
      </c>
      <c r="G274" s="1068">
        <v>0.0</v>
      </c>
      <c r="H274" s="1068">
        <v>10.0</v>
      </c>
      <c r="I274" s="1069"/>
      <c r="J274" s="1070"/>
    </row>
    <row r="275">
      <c r="A275" s="1066">
        <v>45936.0</v>
      </c>
      <c r="B275" s="1067" t="s">
        <v>6129</v>
      </c>
      <c r="C275" s="1068">
        <v>11.0</v>
      </c>
      <c r="D275" s="1068">
        <v>0.0</v>
      </c>
      <c r="E275" s="1068">
        <v>0.0</v>
      </c>
      <c r="F275" s="1068">
        <v>0.0</v>
      </c>
      <c r="G275" s="1068">
        <v>0.0</v>
      </c>
      <c r="H275" s="1068">
        <v>11.0</v>
      </c>
      <c r="I275" s="1069"/>
      <c r="J275" s="1070"/>
    </row>
    <row r="276">
      <c r="A276" s="1066">
        <v>45936.0</v>
      </c>
      <c r="B276" s="1067" t="s">
        <v>6129</v>
      </c>
      <c r="C276" s="1068">
        <v>25.0</v>
      </c>
      <c r="D276" s="1068">
        <v>0.0</v>
      </c>
      <c r="E276" s="1068">
        <v>0.0</v>
      </c>
      <c r="F276" s="1068">
        <v>0.0</v>
      </c>
      <c r="G276" s="1068">
        <v>0.0</v>
      </c>
      <c r="H276" s="1068">
        <v>25.0</v>
      </c>
      <c r="I276" s="1069"/>
      <c r="J276" s="1070"/>
    </row>
    <row r="277">
      <c r="A277" s="1066">
        <v>45936.0</v>
      </c>
      <c r="B277" s="1067" t="s">
        <v>6129</v>
      </c>
      <c r="C277" s="1068">
        <v>74.0</v>
      </c>
      <c r="D277" s="1068">
        <v>0.0</v>
      </c>
      <c r="E277" s="1068">
        <v>0.0</v>
      </c>
      <c r="F277" s="1068">
        <v>0.0</v>
      </c>
      <c r="G277" s="1068">
        <v>0.0</v>
      </c>
      <c r="H277" s="1068">
        <v>74.0</v>
      </c>
      <c r="I277" s="1069"/>
      <c r="J277" s="1070"/>
    </row>
    <row r="278">
      <c r="A278" s="1066">
        <v>45936.0</v>
      </c>
      <c r="B278" s="1067" t="s">
        <v>6129</v>
      </c>
      <c r="C278" s="1068">
        <v>34.0</v>
      </c>
      <c r="D278" s="1068">
        <v>0.0</v>
      </c>
      <c r="E278" s="1068">
        <v>0.0</v>
      </c>
      <c r="F278" s="1068">
        <v>0.0</v>
      </c>
      <c r="G278" s="1068">
        <v>0.0</v>
      </c>
      <c r="H278" s="1068">
        <v>34.0</v>
      </c>
      <c r="I278" s="1069"/>
      <c r="J278" s="1070"/>
    </row>
    <row r="279">
      <c r="A279" s="1066">
        <v>45936.0</v>
      </c>
      <c r="B279" s="1067" t="s">
        <v>6129</v>
      </c>
      <c r="C279" s="1068">
        <v>13.0</v>
      </c>
      <c r="D279" s="1068">
        <v>0.0</v>
      </c>
      <c r="E279" s="1068">
        <v>0.0</v>
      </c>
      <c r="F279" s="1068">
        <v>0.0</v>
      </c>
      <c r="G279" s="1068">
        <v>0.0</v>
      </c>
      <c r="H279" s="1068">
        <v>13.0</v>
      </c>
      <c r="I279" s="1069"/>
      <c r="J279" s="1070"/>
    </row>
    <row r="280">
      <c r="A280" s="1066">
        <v>45936.0</v>
      </c>
      <c r="B280" s="1067" t="s">
        <v>6129</v>
      </c>
      <c r="C280" s="1068">
        <v>3.0</v>
      </c>
      <c r="D280" s="1068">
        <v>0.0</v>
      </c>
      <c r="E280" s="1068">
        <v>0.0</v>
      </c>
      <c r="F280" s="1068">
        <v>0.0</v>
      </c>
      <c r="G280" s="1068">
        <v>0.0</v>
      </c>
      <c r="H280" s="1068">
        <v>3.0</v>
      </c>
      <c r="I280" s="1069"/>
      <c r="J280" s="1070"/>
    </row>
    <row r="281">
      <c r="A281" s="1066">
        <v>45936.0</v>
      </c>
      <c r="B281" s="1067" t="s">
        <v>6129</v>
      </c>
      <c r="C281" s="1068">
        <v>14.0</v>
      </c>
      <c r="D281" s="1068">
        <v>0.0</v>
      </c>
      <c r="E281" s="1068">
        <v>0.0</v>
      </c>
      <c r="F281" s="1068">
        <v>0.0</v>
      </c>
      <c r="G281" s="1068">
        <v>0.0</v>
      </c>
      <c r="H281" s="1068">
        <v>14.0</v>
      </c>
      <c r="I281" s="1069"/>
      <c r="J281" s="1070"/>
    </row>
    <row r="282">
      <c r="A282" s="1066">
        <v>45936.0</v>
      </c>
      <c r="B282" s="1067" t="s">
        <v>6129</v>
      </c>
      <c r="C282" s="1068">
        <v>17.0</v>
      </c>
      <c r="D282" s="1068">
        <v>0.0</v>
      </c>
      <c r="E282" s="1068">
        <v>0.0</v>
      </c>
      <c r="F282" s="1068">
        <v>0.0</v>
      </c>
      <c r="G282" s="1068">
        <v>0.0</v>
      </c>
      <c r="H282" s="1068">
        <v>17.0</v>
      </c>
      <c r="I282" s="1069"/>
      <c r="J282" s="1070"/>
    </row>
    <row r="283">
      <c r="A283" s="1066">
        <v>45936.0</v>
      </c>
      <c r="B283" s="1067" t="s">
        <v>6129</v>
      </c>
      <c r="C283" s="1068">
        <v>63.0</v>
      </c>
      <c r="D283" s="1068">
        <v>0.0</v>
      </c>
      <c r="E283" s="1068">
        <v>0.0</v>
      </c>
      <c r="F283" s="1068">
        <v>0.0</v>
      </c>
      <c r="G283" s="1068">
        <v>0.0</v>
      </c>
      <c r="H283" s="1068">
        <v>63.0</v>
      </c>
      <c r="I283" s="1069"/>
      <c r="J283" s="1070"/>
    </row>
    <row r="284">
      <c r="A284" s="1066">
        <v>45936.0</v>
      </c>
      <c r="B284" s="1067" t="s">
        <v>6129</v>
      </c>
      <c r="C284" s="1068">
        <v>53.0</v>
      </c>
      <c r="D284" s="1068">
        <v>0.0</v>
      </c>
      <c r="E284" s="1068">
        <v>0.0</v>
      </c>
      <c r="F284" s="1068">
        <v>0.0</v>
      </c>
      <c r="G284" s="1068">
        <v>0.0</v>
      </c>
      <c r="H284" s="1068">
        <v>53.0</v>
      </c>
      <c r="I284" s="1069"/>
      <c r="J284" s="1070"/>
    </row>
    <row r="285">
      <c r="A285" s="1066">
        <v>45936.0</v>
      </c>
      <c r="B285" s="1067" t="s">
        <v>6129</v>
      </c>
      <c r="C285" s="1068">
        <v>32.0</v>
      </c>
      <c r="D285" s="1068">
        <v>0.0</v>
      </c>
      <c r="E285" s="1068">
        <v>0.0</v>
      </c>
      <c r="F285" s="1068">
        <v>0.0</v>
      </c>
      <c r="G285" s="1068">
        <v>0.0</v>
      </c>
      <c r="H285" s="1068">
        <v>32.0</v>
      </c>
      <c r="I285" s="1069"/>
      <c r="J285" s="1070"/>
    </row>
    <row r="286">
      <c r="A286" s="1066">
        <v>45936.0</v>
      </c>
      <c r="B286" s="1067" t="s">
        <v>6129</v>
      </c>
      <c r="C286" s="1068">
        <v>111.0</v>
      </c>
      <c r="D286" s="1068">
        <v>0.0</v>
      </c>
      <c r="E286" s="1068">
        <v>0.0</v>
      </c>
      <c r="F286" s="1068">
        <v>0.0</v>
      </c>
      <c r="G286" s="1068">
        <v>0.0</v>
      </c>
      <c r="H286" s="1068">
        <v>111.0</v>
      </c>
      <c r="I286" s="1069"/>
      <c r="J286" s="1070"/>
    </row>
    <row r="287">
      <c r="A287" s="1066">
        <v>45936.0</v>
      </c>
      <c r="B287" s="1067" t="s">
        <v>6129</v>
      </c>
      <c r="C287" s="1068">
        <v>18.0</v>
      </c>
      <c r="D287" s="1068">
        <v>0.0</v>
      </c>
      <c r="E287" s="1068">
        <v>0.0</v>
      </c>
      <c r="F287" s="1068">
        <v>0.0</v>
      </c>
      <c r="G287" s="1068">
        <v>0.0</v>
      </c>
      <c r="H287" s="1068">
        <v>18.0</v>
      </c>
      <c r="I287" s="1069"/>
      <c r="J287" s="1070"/>
    </row>
    <row r="288">
      <c r="A288" s="1066">
        <v>45936.0</v>
      </c>
      <c r="B288" s="1067" t="s">
        <v>6129</v>
      </c>
      <c r="C288" s="1068">
        <v>30.0</v>
      </c>
      <c r="D288" s="1068">
        <v>0.0</v>
      </c>
      <c r="E288" s="1068">
        <v>0.0</v>
      </c>
      <c r="F288" s="1068">
        <v>0.0</v>
      </c>
      <c r="G288" s="1068">
        <v>0.0</v>
      </c>
      <c r="H288" s="1068">
        <v>30.0</v>
      </c>
      <c r="I288" s="1069"/>
      <c r="J288" s="1070"/>
    </row>
    <row r="289">
      <c r="A289" s="1066">
        <v>45936.0</v>
      </c>
      <c r="B289" s="1067" t="s">
        <v>6129</v>
      </c>
      <c r="C289" s="1068">
        <v>77.0</v>
      </c>
      <c r="D289" s="1068">
        <v>0.0</v>
      </c>
      <c r="E289" s="1068">
        <v>0.0</v>
      </c>
      <c r="F289" s="1068">
        <v>0.0</v>
      </c>
      <c r="G289" s="1068">
        <v>0.0</v>
      </c>
      <c r="H289" s="1068">
        <v>77.0</v>
      </c>
      <c r="I289" s="1069"/>
      <c r="J289" s="1070"/>
    </row>
    <row r="290">
      <c r="A290" s="1066">
        <v>45936.0</v>
      </c>
      <c r="B290" s="1067" t="s">
        <v>6129</v>
      </c>
      <c r="C290" s="1068">
        <v>45.0</v>
      </c>
      <c r="D290" s="1068">
        <v>0.0</v>
      </c>
      <c r="E290" s="1068">
        <v>0.0</v>
      </c>
      <c r="F290" s="1068">
        <v>0.0</v>
      </c>
      <c r="G290" s="1068">
        <v>0.0</v>
      </c>
      <c r="H290" s="1068">
        <v>45.0</v>
      </c>
      <c r="I290" s="1069"/>
      <c r="J290" s="1070"/>
    </row>
    <row r="291">
      <c r="A291" s="1066">
        <v>45936.0</v>
      </c>
      <c r="B291" s="1067" t="s">
        <v>6129</v>
      </c>
      <c r="C291" s="1068">
        <v>8.0</v>
      </c>
      <c r="D291" s="1068">
        <v>0.0</v>
      </c>
      <c r="E291" s="1068">
        <v>0.0</v>
      </c>
      <c r="F291" s="1068">
        <v>0.0</v>
      </c>
      <c r="G291" s="1068">
        <v>0.0</v>
      </c>
      <c r="H291" s="1068">
        <v>8.0</v>
      </c>
      <c r="I291" s="1069"/>
      <c r="J291" s="1070"/>
    </row>
    <row r="292">
      <c r="A292" s="1066">
        <v>45936.0</v>
      </c>
      <c r="B292" s="1067" t="s">
        <v>6129</v>
      </c>
      <c r="C292" s="1068">
        <v>31.0</v>
      </c>
      <c r="D292" s="1068">
        <v>0.0</v>
      </c>
      <c r="E292" s="1068">
        <v>0.0</v>
      </c>
      <c r="F292" s="1068">
        <v>0.0</v>
      </c>
      <c r="G292" s="1068">
        <v>0.0</v>
      </c>
      <c r="H292" s="1068">
        <v>31.0</v>
      </c>
      <c r="I292" s="1069"/>
      <c r="J292" s="1070"/>
    </row>
    <row r="293">
      <c r="A293" s="1066">
        <v>45967.0</v>
      </c>
      <c r="B293" s="1067" t="s">
        <v>6129</v>
      </c>
      <c r="C293" s="1068">
        <v>25.0</v>
      </c>
      <c r="D293" s="1068">
        <v>0.0</v>
      </c>
      <c r="E293" s="1068">
        <v>0.0</v>
      </c>
      <c r="F293" s="1068">
        <v>0.0</v>
      </c>
      <c r="G293" s="1068">
        <v>0.0</v>
      </c>
      <c r="H293" s="1068">
        <v>25.0</v>
      </c>
      <c r="I293" s="1069"/>
      <c r="J293" s="1070"/>
    </row>
    <row r="294">
      <c r="A294" s="1066">
        <v>45967.0</v>
      </c>
      <c r="B294" s="1067" t="s">
        <v>6129</v>
      </c>
      <c r="C294" s="1068">
        <v>17.0</v>
      </c>
      <c r="D294" s="1068">
        <v>0.0</v>
      </c>
      <c r="E294" s="1068">
        <v>0.0</v>
      </c>
      <c r="F294" s="1068">
        <v>0.0</v>
      </c>
      <c r="G294" s="1068">
        <v>0.0</v>
      </c>
      <c r="H294" s="1068">
        <v>17.0</v>
      </c>
      <c r="I294" s="1069"/>
      <c r="J294" s="1070"/>
    </row>
    <row r="295">
      <c r="A295" s="1066">
        <v>45967.0</v>
      </c>
      <c r="B295" s="1067" t="s">
        <v>6129</v>
      </c>
      <c r="C295" s="1068">
        <v>18.0</v>
      </c>
      <c r="D295" s="1068">
        <v>0.0</v>
      </c>
      <c r="E295" s="1068">
        <v>0.0</v>
      </c>
      <c r="F295" s="1068">
        <v>0.0</v>
      </c>
      <c r="G295" s="1068">
        <v>0.0</v>
      </c>
      <c r="H295" s="1068">
        <v>18.0</v>
      </c>
      <c r="I295" s="1069"/>
      <c r="J295" s="1070"/>
    </row>
    <row r="296">
      <c r="A296" s="1066">
        <v>45967.0</v>
      </c>
      <c r="B296" s="1067" t="s">
        <v>6129</v>
      </c>
      <c r="C296" s="1068">
        <v>4.0</v>
      </c>
      <c r="D296" s="1068">
        <v>0.0</v>
      </c>
      <c r="E296" s="1068">
        <v>0.0</v>
      </c>
      <c r="F296" s="1068">
        <v>0.0</v>
      </c>
      <c r="G296" s="1068">
        <v>0.0</v>
      </c>
      <c r="H296" s="1068">
        <v>4.0</v>
      </c>
      <c r="I296" s="1069"/>
      <c r="J296" s="1070"/>
    </row>
    <row r="297">
      <c r="A297" s="1066">
        <v>45967.0</v>
      </c>
      <c r="B297" s="1067" t="s">
        <v>6129</v>
      </c>
      <c r="C297" s="1068">
        <v>5.0</v>
      </c>
      <c r="D297" s="1068">
        <v>0.0</v>
      </c>
      <c r="E297" s="1068">
        <v>0.0</v>
      </c>
      <c r="F297" s="1068">
        <v>0.0</v>
      </c>
      <c r="G297" s="1068">
        <v>0.0</v>
      </c>
      <c r="H297" s="1068">
        <v>5.0</v>
      </c>
      <c r="I297" s="1069"/>
      <c r="J297" s="1070"/>
    </row>
    <row r="298">
      <c r="A298" s="1066">
        <v>45967.0</v>
      </c>
      <c r="B298" s="1067" t="s">
        <v>6129</v>
      </c>
      <c r="C298" s="1068">
        <v>17.0</v>
      </c>
      <c r="D298" s="1068">
        <v>0.0</v>
      </c>
      <c r="E298" s="1068">
        <v>0.0</v>
      </c>
      <c r="F298" s="1068">
        <v>0.0</v>
      </c>
      <c r="G298" s="1068">
        <v>0.0</v>
      </c>
      <c r="H298" s="1068">
        <v>17.0</v>
      </c>
      <c r="I298" s="1069"/>
      <c r="J298" s="1070"/>
    </row>
    <row r="299">
      <c r="A299" s="1066">
        <v>45967.0</v>
      </c>
      <c r="B299" s="1067" t="s">
        <v>6129</v>
      </c>
      <c r="C299" s="1068">
        <v>11.0</v>
      </c>
      <c r="D299" s="1068">
        <v>0.0</v>
      </c>
      <c r="E299" s="1068">
        <v>0.0</v>
      </c>
      <c r="F299" s="1068">
        <v>0.0</v>
      </c>
      <c r="G299" s="1068">
        <v>0.0</v>
      </c>
      <c r="H299" s="1068">
        <v>11.0</v>
      </c>
      <c r="I299" s="1069"/>
      <c r="J299" s="1070"/>
    </row>
    <row r="300">
      <c r="A300" s="1066">
        <v>45967.0</v>
      </c>
      <c r="B300" s="1067" t="s">
        <v>6129</v>
      </c>
      <c r="C300" s="1068">
        <v>12.0</v>
      </c>
      <c r="D300" s="1068">
        <v>0.0</v>
      </c>
      <c r="E300" s="1068">
        <v>0.0</v>
      </c>
      <c r="F300" s="1068">
        <v>0.0</v>
      </c>
      <c r="G300" s="1068">
        <v>0.0</v>
      </c>
      <c r="H300" s="1068">
        <v>12.0</v>
      </c>
      <c r="I300" s="1069"/>
      <c r="J300" s="1070"/>
    </row>
    <row r="301">
      <c r="A301" s="1066">
        <v>45967.0</v>
      </c>
      <c r="B301" s="1067" t="s">
        <v>6129</v>
      </c>
      <c r="C301" s="1068">
        <v>3.0</v>
      </c>
      <c r="D301" s="1068">
        <v>0.0</v>
      </c>
      <c r="E301" s="1068">
        <v>0.0</v>
      </c>
      <c r="F301" s="1068">
        <v>0.0</v>
      </c>
      <c r="G301" s="1068">
        <v>0.0</v>
      </c>
      <c r="H301" s="1068">
        <v>3.0</v>
      </c>
      <c r="I301" s="1069"/>
      <c r="J301" s="1070"/>
    </row>
    <row r="302">
      <c r="A302" s="1066">
        <v>45967.0</v>
      </c>
      <c r="B302" s="1067" t="s">
        <v>6129</v>
      </c>
      <c r="C302" s="1068">
        <v>11.0</v>
      </c>
      <c r="D302" s="1068">
        <v>0.0</v>
      </c>
      <c r="E302" s="1068">
        <v>0.0</v>
      </c>
      <c r="F302" s="1068">
        <v>0.0</v>
      </c>
      <c r="G302" s="1068">
        <v>0.0</v>
      </c>
      <c r="H302" s="1068">
        <v>11.0</v>
      </c>
      <c r="I302" s="1069"/>
      <c r="J302" s="1070"/>
    </row>
    <row r="303">
      <c r="A303" s="1066">
        <v>45967.0</v>
      </c>
      <c r="B303" s="1067" t="s">
        <v>6129</v>
      </c>
      <c r="C303" s="1068">
        <v>70.0</v>
      </c>
      <c r="D303" s="1068">
        <v>0.0</v>
      </c>
      <c r="E303" s="1068">
        <v>0.0</v>
      </c>
      <c r="F303" s="1068">
        <v>0.0</v>
      </c>
      <c r="G303" s="1068">
        <v>0.0</v>
      </c>
      <c r="H303" s="1068">
        <v>70.0</v>
      </c>
      <c r="I303" s="1069"/>
      <c r="J303" s="1070"/>
    </row>
    <row r="304">
      <c r="A304" s="1066">
        <v>45967.0</v>
      </c>
      <c r="B304" s="1067" t="s">
        <v>6129</v>
      </c>
      <c r="C304" s="1068">
        <v>45.0</v>
      </c>
      <c r="D304" s="1068">
        <v>0.0</v>
      </c>
      <c r="E304" s="1068">
        <v>0.0</v>
      </c>
      <c r="F304" s="1068">
        <v>0.0</v>
      </c>
      <c r="G304" s="1068">
        <v>0.0</v>
      </c>
      <c r="H304" s="1068">
        <v>45.0</v>
      </c>
      <c r="I304" s="1069"/>
      <c r="J304" s="1070"/>
    </row>
    <row r="305">
      <c r="A305" s="1066">
        <v>45967.0</v>
      </c>
      <c r="B305" s="1067" t="s">
        <v>6129</v>
      </c>
      <c r="C305" s="1068">
        <v>37.0</v>
      </c>
      <c r="D305" s="1068">
        <v>0.0</v>
      </c>
      <c r="E305" s="1068">
        <v>0.0</v>
      </c>
      <c r="F305" s="1068">
        <v>0.0</v>
      </c>
      <c r="G305" s="1068">
        <v>0.0</v>
      </c>
      <c r="H305" s="1068">
        <v>37.0</v>
      </c>
      <c r="I305" s="1069"/>
      <c r="J305" s="1070"/>
    </row>
    <row r="306">
      <c r="A306" s="1066">
        <v>45967.0</v>
      </c>
      <c r="B306" s="1067" t="s">
        <v>6129</v>
      </c>
      <c r="C306" s="1068">
        <v>74.0</v>
      </c>
      <c r="D306" s="1068">
        <v>0.0</v>
      </c>
      <c r="E306" s="1068">
        <v>0.0</v>
      </c>
      <c r="F306" s="1068">
        <v>0.0</v>
      </c>
      <c r="G306" s="1068">
        <v>0.0</v>
      </c>
      <c r="H306" s="1068">
        <v>74.0</v>
      </c>
      <c r="I306" s="1069"/>
      <c r="J306" s="1070"/>
    </row>
    <row r="307">
      <c r="A307" s="1066">
        <v>45967.0</v>
      </c>
      <c r="B307" s="1067" t="s">
        <v>6129</v>
      </c>
      <c r="C307" s="1068">
        <v>16.0</v>
      </c>
      <c r="D307" s="1068">
        <v>0.0</v>
      </c>
      <c r="E307" s="1068">
        <v>0.0</v>
      </c>
      <c r="F307" s="1068">
        <v>0.0</v>
      </c>
      <c r="G307" s="1068">
        <v>0.0</v>
      </c>
      <c r="H307" s="1068">
        <v>16.0</v>
      </c>
      <c r="I307" s="1069"/>
      <c r="J307" s="1070"/>
    </row>
    <row r="308">
      <c r="A308" s="1066">
        <v>45967.0</v>
      </c>
      <c r="B308" s="1067" t="s">
        <v>6129</v>
      </c>
      <c r="C308" s="1068">
        <v>89.0</v>
      </c>
      <c r="D308" s="1068">
        <v>0.0</v>
      </c>
      <c r="E308" s="1068">
        <v>0.0</v>
      </c>
      <c r="F308" s="1068">
        <v>0.0</v>
      </c>
      <c r="G308" s="1068">
        <v>0.0</v>
      </c>
      <c r="H308" s="1068">
        <v>89.0</v>
      </c>
      <c r="I308" s="1069"/>
      <c r="J308" s="1070"/>
    </row>
    <row r="309">
      <c r="A309" s="1066">
        <v>45967.0</v>
      </c>
      <c r="B309" s="1067" t="s">
        <v>6129</v>
      </c>
      <c r="C309" s="1068">
        <v>70.0</v>
      </c>
      <c r="D309" s="1068">
        <v>0.0</v>
      </c>
      <c r="E309" s="1068">
        <v>0.0</v>
      </c>
      <c r="F309" s="1068">
        <v>0.0</v>
      </c>
      <c r="G309" s="1068">
        <v>0.0</v>
      </c>
      <c r="H309" s="1068">
        <v>70.0</v>
      </c>
      <c r="I309" s="1069"/>
      <c r="J309" s="1070"/>
    </row>
    <row r="310">
      <c r="A310" s="1066">
        <v>45967.0</v>
      </c>
      <c r="B310" s="1067" t="s">
        <v>6129</v>
      </c>
      <c r="C310" s="1068">
        <v>110.0</v>
      </c>
      <c r="D310" s="1068">
        <v>0.0</v>
      </c>
      <c r="E310" s="1068">
        <v>0.0</v>
      </c>
      <c r="F310" s="1068">
        <v>0.0</v>
      </c>
      <c r="G310" s="1068">
        <v>0.0</v>
      </c>
      <c r="H310" s="1068">
        <v>110.0</v>
      </c>
      <c r="I310" s="1069"/>
      <c r="J310" s="1070"/>
    </row>
    <row r="311">
      <c r="A311" s="1066">
        <v>45967.0</v>
      </c>
      <c r="B311" s="1067" t="s">
        <v>6129</v>
      </c>
      <c r="C311" s="1068">
        <v>129.0</v>
      </c>
      <c r="D311" s="1068">
        <v>0.0</v>
      </c>
      <c r="E311" s="1068">
        <v>0.0</v>
      </c>
      <c r="F311" s="1068">
        <v>0.0</v>
      </c>
      <c r="G311" s="1068">
        <v>0.0</v>
      </c>
      <c r="H311" s="1068">
        <v>129.0</v>
      </c>
      <c r="I311" s="1069"/>
      <c r="J311" s="1070"/>
    </row>
    <row r="312">
      <c r="A312" s="1066">
        <v>45967.0</v>
      </c>
      <c r="B312" s="1067" t="s">
        <v>6129</v>
      </c>
      <c r="C312" s="1068">
        <v>39.0</v>
      </c>
      <c r="D312" s="1068">
        <v>0.0</v>
      </c>
      <c r="E312" s="1068">
        <v>0.0</v>
      </c>
      <c r="F312" s="1068">
        <v>0.0</v>
      </c>
      <c r="G312" s="1068">
        <v>0.0</v>
      </c>
      <c r="H312" s="1068">
        <v>39.0</v>
      </c>
      <c r="I312" s="1069"/>
      <c r="J312" s="1070"/>
    </row>
    <row r="313">
      <c r="A313" s="1066">
        <v>45967.0</v>
      </c>
      <c r="B313" s="1067" t="s">
        <v>6129</v>
      </c>
      <c r="C313" s="1068">
        <v>60.0</v>
      </c>
      <c r="D313" s="1068">
        <v>0.0</v>
      </c>
      <c r="E313" s="1068">
        <v>0.0</v>
      </c>
      <c r="F313" s="1068">
        <v>0.0</v>
      </c>
      <c r="G313" s="1068">
        <v>0.0</v>
      </c>
      <c r="H313" s="1068">
        <v>60.0</v>
      </c>
      <c r="I313" s="1069"/>
      <c r="J313" s="1070"/>
    </row>
    <row r="314">
      <c r="A314" s="1066">
        <v>45967.0</v>
      </c>
      <c r="B314" s="1067" t="s">
        <v>6129</v>
      </c>
      <c r="C314" s="1068">
        <v>21.0</v>
      </c>
      <c r="D314" s="1068">
        <v>0.0</v>
      </c>
      <c r="E314" s="1068">
        <v>0.0</v>
      </c>
      <c r="F314" s="1068">
        <v>0.0</v>
      </c>
      <c r="G314" s="1068">
        <v>0.0</v>
      </c>
      <c r="H314" s="1068">
        <v>21.0</v>
      </c>
      <c r="I314" s="1069"/>
      <c r="J314" s="1070"/>
    </row>
    <row r="315">
      <c r="A315" s="1066">
        <v>45967.0</v>
      </c>
      <c r="B315" s="1067" t="s">
        <v>6129</v>
      </c>
      <c r="C315" s="1068">
        <v>12.0</v>
      </c>
      <c r="D315" s="1068">
        <v>0.0</v>
      </c>
      <c r="E315" s="1068">
        <v>0.0</v>
      </c>
      <c r="F315" s="1068">
        <v>0.0</v>
      </c>
      <c r="G315" s="1068">
        <v>0.0</v>
      </c>
      <c r="H315" s="1068">
        <v>12.0</v>
      </c>
      <c r="I315" s="1069"/>
      <c r="J315" s="1070"/>
    </row>
    <row r="316">
      <c r="A316" s="1066">
        <v>45967.0</v>
      </c>
      <c r="B316" s="1067" t="s">
        <v>6129</v>
      </c>
      <c r="C316" s="1068">
        <v>25.0</v>
      </c>
      <c r="D316" s="1068">
        <v>0.0</v>
      </c>
      <c r="E316" s="1068">
        <v>0.0</v>
      </c>
      <c r="F316" s="1068">
        <v>0.0</v>
      </c>
      <c r="G316" s="1068">
        <v>0.0</v>
      </c>
      <c r="H316" s="1068">
        <v>25.0</v>
      </c>
      <c r="I316" s="1069"/>
      <c r="J316" s="1070"/>
    </row>
    <row r="317">
      <c r="A317" s="1066">
        <v>45997.0</v>
      </c>
      <c r="B317" s="1067" t="s">
        <v>6129</v>
      </c>
      <c r="C317" s="1068">
        <v>7.0</v>
      </c>
      <c r="D317" s="1068">
        <v>0.0</v>
      </c>
      <c r="E317" s="1068">
        <v>0.0</v>
      </c>
      <c r="F317" s="1068">
        <v>0.0</v>
      </c>
      <c r="G317" s="1068">
        <v>0.0</v>
      </c>
      <c r="H317" s="1068">
        <v>7.0</v>
      </c>
      <c r="I317" s="1069"/>
      <c r="J317" s="1070"/>
    </row>
    <row r="318">
      <c r="A318" s="1066">
        <v>45997.0</v>
      </c>
      <c r="B318" s="1067" t="s">
        <v>6129</v>
      </c>
      <c r="C318" s="1068">
        <v>12.0</v>
      </c>
      <c r="D318" s="1068">
        <v>0.0</v>
      </c>
      <c r="E318" s="1068">
        <v>0.0</v>
      </c>
      <c r="F318" s="1068">
        <v>0.0</v>
      </c>
      <c r="G318" s="1068">
        <v>0.0</v>
      </c>
      <c r="H318" s="1068">
        <v>12.0</v>
      </c>
      <c r="I318" s="1069"/>
      <c r="J318" s="1070"/>
    </row>
    <row r="319">
      <c r="A319" s="1066">
        <v>45997.0</v>
      </c>
      <c r="B319" s="1067" t="s">
        <v>6129</v>
      </c>
      <c r="C319" s="1068">
        <v>26.0</v>
      </c>
      <c r="D319" s="1068">
        <v>0.0</v>
      </c>
      <c r="E319" s="1068">
        <v>0.0</v>
      </c>
      <c r="F319" s="1068">
        <v>0.0</v>
      </c>
      <c r="G319" s="1068">
        <v>0.0</v>
      </c>
      <c r="H319" s="1068">
        <v>26.0</v>
      </c>
      <c r="I319" s="1069"/>
      <c r="J319" s="1070"/>
    </row>
    <row r="320">
      <c r="A320" s="1066">
        <v>45997.0</v>
      </c>
      <c r="B320" s="1067" t="s">
        <v>6129</v>
      </c>
      <c r="C320" s="1068">
        <v>33.0</v>
      </c>
      <c r="D320" s="1068">
        <v>0.0</v>
      </c>
      <c r="E320" s="1068">
        <v>0.0</v>
      </c>
      <c r="F320" s="1068">
        <v>0.0</v>
      </c>
      <c r="G320" s="1068">
        <v>0.0</v>
      </c>
      <c r="H320" s="1068">
        <v>33.0</v>
      </c>
      <c r="I320" s="1069"/>
      <c r="J320" s="1070"/>
    </row>
    <row r="321">
      <c r="A321" s="1066">
        <v>45997.0</v>
      </c>
      <c r="B321" s="1067" t="s">
        <v>6129</v>
      </c>
      <c r="C321" s="1068">
        <v>8.0</v>
      </c>
      <c r="D321" s="1068">
        <v>0.0</v>
      </c>
      <c r="E321" s="1068">
        <v>0.0</v>
      </c>
      <c r="F321" s="1068">
        <v>0.0</v>
      </c>
      <c r="G321" s="1068">
        <v>0.0</v>
      </c>
      <c r="H321" s="1068">
        <v>8.0</v>
      </c>
      <c r="I321" s="1069"/>
      <c r="J321" s="1070"/>
    </row>
    <row r="322">
      <c r="A322" s="1066">
        <v>45997.0</v>
      </c>
      <c r="B322" s="1067" t="s">
        <v>6129</v>
      </c>
      <c r="C322" s="1068">
        <v>15.0</v>
      </c>
      <c r="D322" s="1068">
        <v>0.0</v>
      </c>
      <c r="E322" s="1068">
        <v>0.0</v>
      </c>
      <c r="F322" s="1068">
        <v>0.0</v>
      </c>
      <c r="G322" s="1068">
        <v>0.0</v>
      </c>
      <c r="H322" s="1068">
        <v>15.0</v>
      </c>
      <c r="I322" s="1069"/>
      <c r="J322" s="1070"/>
    </row>
    <row r="323">
      <c r="A323" s="1066">
        <v>45997.0</v>
      </c>
      <c r="B323" s="1067" t="s">
        <v>6129</v>
      </c>
      <c r="C323" s="1068">
        <v>6.0</v>
      </c>
      <c r="D323" s="1068">
        <v>0.0</v>
      </c>
      <c r="E323" s="1068">
        <v>0.0</v>
      </c>
      <c r="F323" s="1068">
        <v>0.0</v>
      </c>
      <c r="G323" s="1068">
        <v>0.0</v>
      </c>
      <c r="H323" s="1068">
        <v>6.0</v>
      </c>
      <c r="I323" s="1069"/>
      <c r="J323" s="1070"/>
    </row>
    <row r="324">
      <c r="A324" s="1066">
        <v>45997.0</v>
      </c>
      <c r="B324" s="1067" t="s">
        <v>6129</v>
      </c>
      <c r="C324" s="1068">
        <v>7.0</v>
      </c>
      <c r="D324" s="1068">
        <v>0.0</v>
      </c>
      <c r="E324" s="1068">
        <v>0.0</v>
      </c>
      <c r="F324" s="1068">
        <v>0.0</v>
      </c>
      <c r="G324" s="1068">
        <v>0.0</v>
      </c>
      <c r="H324" s="1068">
        <v>7.0</v>
      </c>
      <c r="I324" s="1069"/>
      <c r="J324" s="1070"/>
    </row>
    <row r="325">
      <c r="A325" s="1066">
        <v>45997.0</v>
      </c>
      <c r="B325" s="1067" t="s">
        <v>6129</v>
      </c>
      <c r="C325" s="1068">
        <v>5.0</v>
      </c>
      <c r="D325" s="1068">
        <v>0.0</v>
      </c>
      <c r="E325" s="1068">
        <v>0.0</v>
      </c>
      <c r="F325" s="1068">
        <v>0.0</v>
      </c>
      <c r="G325" s="1068">
        <v>0.0</v>
      </c>
      <c r="H325" s="1068">
        <v>5.0</v>
      </c>
      <c r="I325" s="1069"/>
      <c r="J325" s="1070"/>
    </row>
    <row r="326">
      <c r="A326" s="1066">
        <v>45997.0</v>
      </c>
      <c r="B326" s="1067" t="s">
        <v>6129</v>
      </c>
      <c r="C326" s="1068">
        <v>32.0</v>
      </c>
      <c r="D326" s="1068">
        <v>0.0</v>
      </c>
      <c r="E326" s="1068">
        <v>0.0</v>
      </c>
      <c r="F326" s="1068">
        <v>0.0</v>
      </c>
      <c r="G326" s="1068">
        <v>0.0</v>
      </c>
      <c r="H326" s="1068">
        <v>32.0</v>
      </c>
      <c r="I326" s="1069"/>
      <c r="J326" s="1070"/>
    </row>
    <row r="327">
      <c r="A327" s="1066">
        <v>45997.0</v>
      </c>
      <c r="B327" s="1067" t="s">
        <v>6129</v>
      </c>
      <c r="C327" s="1068">
        <v>3.0</v>
      </c>
      <c r="D327" s="1068">
        <v>0.0</v>
      </c>
      <c r="E327" s="1068">
        <v>0.0</v>
      </c>
      <c r="F327" s="1068">
        <v>0.0</v>
      </c>
      <c r="G327" s="1068">
        <v>0.0</v>
      </c>
      <c r="H327" s="1068">
        <v>3.0</v>
      </c>
      <c r="I327" s="1069"/>
      <c r="J327" s="1070"/>
    </row>
    <row r="328">
      <c r="A328" s="1066">
        <v>45997.0</v>
      </c>
      <c r="B328" s="1067" t="s">
        <v>6129</v>
      </c>
      <c r="C328" s="1068">
        <v>47.0</v>
      </c>
      <c r="D328" s="1068">
        <v>0.0</v>
      </c>
      <c r="E328" s="1068">
        <v>0.0</v>
      </c>
      <c r="F328" s="1068">
        <v>0.0</v>
      </c>
      <c r="G328" s="1068">
        <v>0.0</v>
      </c>
      <c r="H328" s="1068">
        <v>47.0</v>
      </c>
      <c r="I328" s="1069"/>
      <c r="J328" s="1070"/>
    </row>
    <row r="329">
      <c r="A329" s="1066">
        <v>45997.0</v>
      </c>
      <c r="B329" s="1067" t="s">
        <v>6129</v>
      </c>
      <c r="C329" s="1068">
        <v>25.0</v>
      </c>
      <c r="D329" s="1068">
        <v>0.0</v>
      </c>
      <c r="E329" s="1068">
        <v>0.0</v>
      </c>
      <c r="F329" s="1068">
        <v>0.0</v>
      </c>
      <c r="G329" s="1068">
        <v>0.0</v>
      </c>
      <c r="H329" s="1068">
        <v>25.0</v>
      </c>
      <c r="I329" s="1069"/>
      <c r="J329" s="1070"/>
    </row>
    <row r="330">
      <c r="A330" s="1066">
        <v>45997.0</v>
      </c>
      <c r="B330" s="1067" t="s">
        <v>6129</v>
      </c>
      <c r="C330" s="1068">
        <v>50.0</v>
      </c>
      <c r="D330" s="1068">
        <v>0.0</v>
      </c>
      <c r="E330" s="1068">
        <v>0.0</v>
      </c>
      <c r="F330" s="1068">
        <v>0.0</v>
      </c>
      <c r="G330" s="1068">
        <v>0.0</v>
      </c>
      <c r="H330" s="1068">
        <v>50.0</v>
      </c>
      <c r="I330" s="1069"/>
      <c r="J330" s="1070"/>
    </row>
    <row r="331">
      <c r="A331" s="1066">
        <v>45997.0</v>
      </c>
      <c r="B331" s="1067" t="s">
        <v>6129</v>
      </c>
      <c r="C331" s="1068">
        <v>42.0</v>
      </c>
      <c r="D331" s="1068">
        <v>0.0</v>
      </c>
      <c r="E331" s="1068">
        <v>0.0</v>
      </c>
      <c r="F331" s="1068">
        <v>0.0</v>
      </c>
      <c r="G331" s="1068">
        <v>0.0</v>
      </c>
      <c r="H331" s="1068">
        <v>42.0</v>
      </c>
      <c r="I331" s="1069"/>
      <c r="J331" s="1070"/>
    </row>
    <row r="332">
      <c r="A332" s="1066">
        <v>45997.0</v>
      </c>
      <c r="B332" s="1067" t="s">
        <v>6129</v>
      </c>
      <c r="C332" s="1068">
        <v>61.0</v>
      </c>
      <c r="D332" s="1068">
        <v>0.0</v>
      </c>
      <c r="E332" s="1068">
        <v>0.0</v>
      </c>
      <c r="F332" s="1068">
        <v>0.0</v>
      </c>
      <c r="G332" s="1068">
        <v>0.0</v>
      </c>
      <c r="H332" s="1068">
        <v>61.0</v>
      </c>
      <c r="I332" s="1069"/>
      <c r="J332" s="1070"/>
    </row>
    <row r="333">
      <c r="A333" s="1066">
        <v>45997.0</v>
      </c>
      <c r="B333" s="1067" t="s">
        <v>6129</v>
      </c>
      <c r="C333" s="1068">
        <v>34.0</v>
      </c>
      <c r="D333" s="1068">
        <v>0.0</v>
      </c>
      <c r="E333" s="1068">
        <v>0.0</v>
      </c>
      <c r="F333" s="1068">
        <v>0.0</v>
      </c>
      <c r="G333" s="1068">
        <v>0.0</v>
      </c>
      <c r="H333" s="1068">
        <v>34.0</v>
      </c>
      <c r="I333" s="1069"/>
      <c r="J333" s="1070"/>
    </row>
    <row r="334">
      <c r="A334" s="1066">
        <v>45997.0</v>
      </c>
      <c r="B334" s="1067" t="s">
        <v>6129</v>
      </c>
      <c r="C334" s="1068">
        <v>67.0</v>
      </c>
      <c r="D334" s="1068">
        <v>0.0</v>
      </c>
      <c r="E334" s="1068">
        <v>0.0</v>
      </c>
      <c r="F334" s="1068">
        <v>0.0</v>
      </c>
      <c r="G334" s="1068">
        <v>0.0</v>
      </c>
      <c r="H334" s="1068">
        <v>67.0</v>
      </c>
      <c r="I334" s="1069"/>
      <c r="J334" s="1070"/>
    </row>
    <row r="335">
      <c r="A335" s="1066">
        <v>45997.0</v>
      </c>
      <c r="B335" s="1067" t="s">
        <v>6129</v>
      </c>
      <c r="C335" s="1068">
        <v>64.0</v>
      </c>
      <c r="D335" s="1068">
        <v>0.0</v>
      </c>
      <c r="E335" s="1068">
        <v>0.0</v>
      </c>
      <c r="F335" s="1068">
        <v>0.0</v>
      </c>
      <c r="G335" s="1068">
        <v>0.0</v>
      </c>
      <c r="H335" s="1068">
        <v>64.0</v>
      </c>
      <c r="I335" s="1069"/>
      <c r="J335" s="1070"/>
    </row>
    <row r="336">
      <c r="A336" s="1066">
        <v>45997.0</v>
      </c>
      <c r="B336" s="1067" t="s">
        <v>6129</v>
      </c>
      <c r="C336" s="1068">
        <v>27.0</v>
      </c>
      <c r="D336" s="1068">
        <v>0.0</v>
      </c>
      <c r="E336" s="1068">
        <v>0.0</v>
      </c>
      <c r="F336" s="1068">
        <v>0.0</v>
      </c>
      <c r="G336" s="1068">
        <v>0.0</v>
      </c>
      <c r="H336" s="1068">
        <v>27.0</v>
      </c>
      <c r="I336" s="1069"/>
      <c r="J336" s="1070"/>
    </row>
    <row r="337">
      <c r="A337" s="1066">
        <v>45997.0</v>
      </c>
      <c r="B337" s="1067" t="s">
        <v>6129</v>
      </c>
      <c r="C337" s="1068">
        <v>47.0</v>
      </c>
      <c r="D337" s="1068">
        <v>0.0</v>
      </c>
      <c r="E337" s="1068">
        <v>0.0</v>
      </c>
      <c r="F337" s="1068">
        <v>0.0</v>
      </c>
      <c r="G337" s="1068">
        <v>0.0</v>
      </c>
      <c r="H337" s="1068">
        <v>47.0</v>
      </c>
      <c r="I337" s="1069"/>
      <c r="J337" s="1070"/>
    </row>
    <row r="338">
      <c r="A338" s="1066">
        <v>45997.0</v>
      </c>
      <c r="B338" s="1067" t="s">
        <v>6129</v>
      </c>
      <c r="C338" s="1068">
        <v>22.0</v>
      </c>
      <c r="D338" s="1068">
        <v>0.0</v>
      </c>
      <c r="E338" s="1068">
        <v>0.0</v>
      </c>
      <c r="F338" s="1068">
        <v>0.0</v>
      </c>
      <c r="G338" s="1068">
        <v>0.0</v>
      </c>
      <c r="H338" s="1068">
        <v>22.0</v>
      </c>
      <c r="I338" s="1069"/>
      <c r="J338" s="1070"/>
    </row>
    <row r="339">
      <c r="A339" s="1066">
        <v>45997.0</v>
      </c>
      <c r="B339" s="1067" t="s">
        <v>6129</v>
      </c>
      <c r="C339" s="1068">
        <v>44.0</v>
      </c>
      <c r="D339" s="1068">
        <v>0.0</v>
      </c>
      <c r="E339" s="1068">
        <v>0.0</v>
      </c>
      <c r="F339" s="1068">
        <v>0.0</v>
      </c>
      <c r="G339" s="1068">
        <v>0.0</v>
      </c>
      <c r="H339" s="1068">
        <v>44.0</v>
      </c>
      <c r="I339" s="1069"/>
      <c r="J339" s="1070"/>
    </row>
    <row r="340">
      <c r="A340" s="1066">
        <v>45997.0</v>
      </c>
      <c r="B340" s="1067" t="s">
        <v>6129</v>
      </c>
      <c r="C340" s="1068">
        <v>48.0</v>
      </c>
      <c r="D340" s="1068">
        <v>0.0</v>
      </c>
      <c r="E340" s="1068">
        <v>0.0</v>
      </c>
      <c r="F340" s="1068">
        <v>0.0</v>
      </c>
      <c r="G340" s="1068">
        <v>0.0</v>
      </c>
      <c r="H340" s="1068">
        <v>48.0</v>
      </c>
      <c r="I340" s="1069"/>
      <c r="J340" s="1070"/>
    </row>
    <row r="341">
      <c r="A341" s="1066" t="s">
        <v>6132</v>
      </c>
      <c r="B341" s="1067" t="s">
        <v>6129</v>
      </c>
      <c r="C341" s="1068">
        <v>6.0</v>
      </c>
      <c r="D341" s="1068">
        <v>0.0</v>
      </c>
      <c r="E341" s="1068">
        <v>0.0</v>
      </c>
      <c r="F341" s="1068">
        <v>0.0</v>
      </c>
      <c r="G341" s="1068">
        <v>0.0</v>
      </c>
      <c r="H341" s="1068">
        <v>6.0</v>
      </c>
      <c r="I341" s="1069"/>
      <c r="J341" s="1070"/>
    </row>
    <row r="342">
      <c r="A342" s="1066" t="s">
        <v>6132</v>
      </c>
      <c r="B342" s="1067" t="s">
        <v>6129</v>
      </c>
      <c r="C342" s="1068">
        <v>19.0</v>
      </c>
      <c r="D342" s="1068">
        <v>0.0</v>
      </c>
      <c r="E342" s="1068">
        <v>0.0</v>
      </c>
      <c r="F342" s="1068">
        <v>0.0</v>
      </c>
      <c r="G342" s="1068">
        <v>0.0</v>
      </c>
      <c r="H342" s="1068">
        <v>19.0</v>
      </c>
      <c r="I342" s="1069"/>
      <c r="J342" s="1070"/>
    </row>
    <row r="343">
      <c r="A343" s="1066" t="s">
        <v>6132</v>
      </c>
      <c r="B343" s="1067" t="s">
        <v>6129</v>
      </c>
      <c r="C343" s="1068">
        <v>17.0</v>
      </c>
      <c r="D343" s="1068">
        <v>0.0</v>
      </c>
      <c r="E343" s="1068">
        <v>0.0</v>
      </c>
      <c r="F343" s="1068">
        <v>0.0</v>
      </c>
      <c r="G343" s="1068">
        <v>0.0</v>
      </c>
      <c r="H343" s="1068">
        <v>17.0</v>
      </c>
      <c r="I343" s="1069"/>
      <c r="J343" s="1070"/>
    </row>
    <row r="344">
      <c r="A344" s="1066" t="s">
        <v>6132</v>
      </c>
      <c r="B344" s="1067" t="s">
        <v>6129</v>
      </c>
      <c r="C344" s="1068">
        <v>23.0</v>
      </c>
      <c r="D344" s="1068">
        <v>0.0</v>
      </c>
      <c r="E344" s="1068">
        <v>0.0</v>
      </c>
      <c r="F344" s="1068">
        <v>0.0</v>
      </c>
      <c r="G344" s="1068">
        <v>0.0</v>
      </c>
      <c r="H344" s="1068">
        <v>23.0</v>
      </c>
      <c r="I344" s="1069"/>
      <c r="J344" s="1070"/>
    </row>
    <row r="345">
      <c r="A345" s="1066" t="s">
        <v>6132</v>
      </c>
      <c r="B345" s="1067" t="s">
        <v>6129</v>
      </c>
      <c r="C345" s="1068">
        <v>12.0</v>
      </c>
      <c r="D345" s="1068">
        <v>0.0</v>
      </c>
      <c r="E345" s="1068">
        <v>0.0</v>
      </c>
      <c r="F345" s="1068">
        <v>0.0</v>
      </c>
      <c r="G345" s="1068">
        <v>0.0</v>
      </c>
      <c r="H345" s="1068">
        <v>12.0</v>
      </c>
      <c r="I345" s="1069"/>
      <c r="J345" s="1070"/>
    </row>
    <row r="346">
      <c r="A346" s="1066" t="s">
        <v>6132</v>
      </c>
      <c r="B346" s="1067" t="s">
        <v>6129</v>
      </c>
      <c r="C346" s="1068">
        <v>5.0</v>
      </c>
      <c r="D346" s="1068">
        <v>0.0</v>
      </c>
      <c r="E346" s="1068">
        <v>0.0</v>
      </c>
      <c r="F346" s="1068">
        <v>0.0</v>
      </c>
      <c r="G346" s="1068">
        <v>0.0</v>
      </c>
      <c r="H346" s="1068">
        <v>5.0</v>
      </c>
      <c r="I346" s="1069"/>
      <c r="J346" s="1070"/>
    </row>
    <row r="347">
      <c r="A347" s="1066" t="s">
        <v>6132</v>
      </c>
      <c r="B347" s="1067" t="s">
        <v>6129</v>
      </c>
      <c r="C347" s="1068">
        <v>16.0</v>
      </c>
      <c r="D347" s="1068">
        <v>0.0</v>
      </c>
      <c r="E347" s="1068">
        <v>0.0</v>
      </c>
      <c r="F347" s="1068">
        <v>0.0</v>
      </c>
      <c r="G347" s="1068">
        <v>0.0</v>
      </c>
      <c r="H347" s="1068">
        <v>16.0</v>
      </c>
      <c r="I347" s="1069"/>
      <c r="J347" s="1070"/>
    </row>
    <row r="348">
      <c r="A348" s="1066" t="s">
        <v>6132</v>
      </c>
      <c r="B348" s="1067" t="s">
        <v>6129</v>
      </c>
      <c r="C348" s="1068">
        <v>5.0</v>
      </c>
      <c r="D348" s="1068">
        <v>0.0</v>
      </c>
      <c r="E348" s="1068">
        <v>0.0</v>
      </c>
      <c r="F348" s="1068">
        <v>0.0</v>
      </c>
      <c r="G348" s="1068">
        <v>0.0</v>
      </c>
      <c r="H348" s="1068">
        <v>5.0</v>
      </c>
      <c r="I348" s="1069"/>
      <c r="J348" s="1070"/>
    </row>
    <row r="349">
      <c r="A349" s="1066" t="s">
        <v>6132</v>
      </c>
      <c r="B349" s="1067" t="s">
        <v>6129</v>
      </c>
      <c r="C349" s="1068">
        <v>43.0</v>
      </c>
      <c r="D349" s="1068">
        <v>0.0</v>
      </c>
      <c r="E349" s="1068">
        <v>0.0</v>
      </c>
      <c r="F349" s="1068">
        <v>0.0</v>
      </c>
      <c r="G349" s="1068">
        <v>0.0</v>
      </c>
      <c r="H349" s="1068">
        <v>43.0</v>
      </c>
      <c r="I349" s="1069"/>
      <c r="J349" s="1070"/>
    </row>
    <row r="350">
      <c r="A350" s="1066" t="s">
        <v>6132</v>
      </c>
      <c r="B350" s="1067" t="s">
        <v>6129</v>
      </c>
      <c r="C350" s="1068">
        <v>119.0</v>
      </c>
      <c r="D350" s="1068">
        <v>0.0</v>
      </c>
      <c r="E350" s="1068">
        <v>0.0</v>
      </c>
      <c r="F350" s="1068">
        <v>0.0</v>
      </c>
      <c r="G350" s="1068">
        <v>0.0</v>
      </c>
      <c r="H350" s="1068">
        <v>119.0</v>
      </c>
      <c r="I350" s="1069"/>
      <c r="J350" s="1070"/>
    </row>
    <row r="351">
      <c r="A351" s="1066" t="s">
        <v>6132</v>
      </c>
      <c r="B351" s="1067" t="s">
        <v>6129</v>
      </c>
      <c r="C351" s="1068">
        <v>121.0</v>
      </c>
      <c r="D351" s="1068">
        <v>0.0</v>
      </c>
      <c r="E351" s="1068">
        <v>0.0</v>
      </c>
      <c r="F351" s="1068">
        <v>0.0</v>
      </c>
      <c r="G351" s="1068">
        <v>0.0</v>
      </c>
      <c r="H351" s="1068">
        <v>121.0</v>
      </c>
      <c r="I351" s="1069"/>
      <c r="J351" s="1070"/>
    </row>
    <row r="352">
      <c r="A352" s="1066" t="s">
        <v>6132</v>
      </c>
      <c r="B352" s="1067" t="s">
        <v>6129</v>
      </c>
      <c r="C352" s="1068">
        <v>97.0</v>
      </c>
      <c r="D352" s="1068">
        <v>0.0</v>
      </c>
      <c r="E352" s="1068">
        <v>0.0</v>
      </c>
      <c r="F352" s="1068">
        <v>0.0</v>
      </c>
      <c r="G352" s="1068">
        <v>0.0</v>
      </c>
      <c r="H352" s="1068">
        <v>97.0</v>
      </c>
      <c r="I352" s="1069"/>
      <c r="J352" s="1070"/>
    </row>
    <row r="353">
      <c r="A353" s="1066" t="s">
        <v>6132</v>
      </c>
      <c r="B353" s="1067" t="s">
        <v>6129</v>
      </c>
      <c r="C353" s="1068">
        <v>27.0</v>
      </c>
      <c r="D353" s="1068">
        <v>0.0</v>
      </c>
      <c r="E353" s="1068">
        <v>0.0</v>
      </c>
      <c r="F353" s="1068">
        <v>0.0</v>
      </c>
      <c r="G353" s="1068">
        <v>0.0</v>
      </c>
      <c r="H353" s="1068">
        <v>27.0</v>
      </c>
      <c r="I353" s="1069"/>
      <c r="J353" s="1070"/>
    </row>
    <row r="354">
      <c r="A354" s="1066" t="s">
        <v>6132</v>
      </c>
      <c r="B354" s="1067" t="s">
        <v>6129</v>
      </c>
      <c r="C354" s="1068">
        <v>22.0</v>
      </c>
      <c r="D354" s="1068">
        <v>0.0</v>
      </c>
      <c r="E354" s="1068">
        <v>0.0</v>
      </c>
      <c r="F354" s="1068">
        <v>0.0</v>
      </c>
      <c r="G354" s="1068">
        <v>0.0</v>
      </c>
      <c r="H354" s="1068">
        <v>22.0</v>
      </c>
      <c r="I354" s="1069"/>
      <c r="J354" s="1070"/>
    </row>
    <row r="355">
      <c r="A355" s="1066" t="s">
        <v>6132</v>
      </c>
      <c r="B355" s="1067" t="s">
        <v>6129</v>
      </c>
      <c r="C355" s="1068">
        <v>11.0</v>
      </c>
      <c r="D355" s="1068">
        <v>0.0</v>
      </c>
      <c r="E355" s="1068">
        <v>0.0</v>
      </c>
      <c r="F355" s="1068">
        <v>0.0</v>
      </c>
      <c r="G355" s="1068">
        <v>0.0</v>
      </c>
      <c r="H355" s="1068">
        <v>11.0</v>
      </c>
      <c r="I355" s="1069"/>
      <c r="J355" s="1070"/>
    </row>
    <row r="356">
      <c r="A356" s="1066" t="s">
        <v>6132</v>
      </c>
      <c r="B356" s="1067" t="s">
        <v>6129</v>
      </c>
      <c r="C356" s="1068">
        <v>8.0</v>
      </c>
      <c r="D356" s="1068">
        <v>0.0</v>
      </c>
      <c r="E356" s="1068">
        <v>0.0</v>
      </c>
      <c r="F356" s="1068">
        <v>0.0</v>
      </c>
      <c r="G356" s="1068">
        <v>0.0</v>
      </c>
      <c r="H356" s="1068">
        <v>8.0</v>
      </c>
      <c r="I356" s="1069"/>
      <c r="J356" s="1070"/>
    </row>
    <row r="357">
      <c r="A357" s="1066" t="s">
        <v>6132</v>
      </c>
      <c r="B357" s="1067" t="s">
        <v>6129</v>
      </c>
      <c r="C357" s="1068">
        <v>11.0</v>
      </c>
      <c r="D357" s="1068">
        <v>0.0</v>
      </c>
      <c r="E357" s="1068">
        <v>0.0</v>
      </c>
      <c r="F357" s="1068">
        <v>0.0</v>
      </c>
      <c r="G357" s="1068">
        <v>0.0</v>
      </c>
      <c r="H357" s="1068">
        <v>11.0</v>
      </c>
      <c r="I357" s="1069"/>
      <c r="J357" s="1070"/>
    </row>
    <row r="358">
      <c r="A358" s="1066" t="s">
        <v>6132</v>
      </c>
      <c r="B358" s="1067" t="s">
        <v>6129</v>
      </c>
      <c r="C358" s="1068">
        <v>145.0</v>
      </c>
      <c r="D358" s="1068">
        <v>0.0</v>
      </c>
      <c r="E358" s="1068">
        <v>0.0</v>
      </c>
      <c r="F358" s="1068">
        <v>0.0</v>
      </c>
      <c r="G358" s="1068">
        <v>0.0</v>
      </c>
      <c r="H358" s="1068">
        <v>145.0</v>
      </c>
      <c r="I358" s="1069"/>
      <c r="J358" s="1070"/>
    </row>
    <row r="359">
      <c r="A359" s="1066" t="s">
        <v>6132</v>
      </c>
      <c r="B359" s="1067" t="s">
        <v>6129</v>
      </c>
      <c r="C359" s="1068">
        <v>6.0</v>
      </c>
      <c r="D359" s="1068">
        <v>0.0</v>
      </c>
      <c r="E359" s="1068">
        <v>0.0</v>
      </c>
      <c r="F359" s="1068">
        <v>0.0</v>
      </c>
      <c r="G359" s="1068">
        <v>0.0</v>
      </c>
      <c r="H359" s="1068">
        <v>6.0</v>
      </c>
      <c r="I359" s="1069"/>
      <c r="J359" s="1070"/>
    </row>
    <row r="360">
      <c r="A360" s="1066" t="s">
        <v>6132</v>
      </c>
      <c r="B360" s="1067" t="s">
        <v>6129</v>
      </c>
      <c r="C360" s="1068">
        <v>88.0</v>
      </c>
      <c r="D360" s="1068">
        <v>0.0</v>
      </c>
      <c r="E360" s="1068">
        <v>0.0</v>
      </c>
      <c r="F360" s="1068">
        <v>0.0</v>
      </c>
      <c r="G360" s="1068">
        <v>0.0</v>
      </c>
      <c r="H360" s="1068">
        <v>88.0</v>
      </c>
      <c r="I360" s="1069"/>
      <c r="J360" s="1070"/>
    </row>
    <row r="361">
      <c r="A361" s="1066" t="s">
        <v>6132</v>
      </c>
      <c r="B361" s="1067" t="s">
        <v>6129</v>
      </c>
      <c r="C361" s="1068">
        <v>20.0</v>
      </c>
      <c r="D361" s="1068">
        <v>0.0</v>
      </c>
      <c r="E361" s="1068">
        <v>0.0</v>
      </c>
      <c r="F361" s="1068">
        <v>0.0</v>
      </c>
      <c r="G361" s="1068">
        <v>0.0</v>
      </c>
      <c r="H361" s="1068">
        <v>20.0</v>
      </c>
      <c r="I361" s="1069"/>
      <c r="J361" s="1070"/>
    </row>
    <row r="362">
      <c r="A362" s="1066" t="s">
        <v>6132</v>
      </c>
      <c r="B362" s="1067" t="s">
        <v>6129</v>
      </c>
      <c r="C362" s="1068">
        <v>28.0</v>
      </c>
      <c r="D362" s="1068">
        <v>0.0</v>
      </c>
      <c r="E362" s="1068">
        <v>0.0</v>
      </c>
      <c r="F362" s="1068">
        <v>0.0</v>
      </c>
      <c r="G362" s="1068">
        <v>0.0</v>
      </c>
      <c r="H362" s="1068">
        <v>28.0</v>
      </c>
      <c r="I362" s="1069"/>
      <c r="J362" s="1070"/>
    </row>
    <row r="363">
      <c r="A363" s="1066" t="s">
        <v>6132</v>
      </c>
      <c r="B363" s="1067" t="s">
        <v>6129</v>
      </c>
      <c r="C363" s="1068">
        <v>9.0</v>
      </c>
      <c r="D363" s="1068">
        <v>0.0</v>
      </c>
      <c r="E363" s="1068">
        <v>0.0</v>
      </c>
      <c r="F363" s="1068">
        <v>0.0</v>
      </c>
      <c r="G363" s="1068">
        <v>0.0</v>
      </c>
      <c r="H363" s="1068">
        <v>9.0</v>
      </c>
      <c r="I363" s="1069"/>
      <c r="J363" s="1070"/>
    </row>
    <row r="364">
      <c r="A364" s="1066" t="s">
        <v>6132</v>
      </c>
      <c r="B364" s="1067" t="s">
        <v>6129</v>
      </c>
      <c r="C364" s="1068">
        <v>34.0</v>
      </c>
      <c r="D364" s="1068">
        <v>0.0</v>
      </c>
      <c r="E364" s="1068">
        <v>0.0</v>
      </c>
      <c r="F364" s="1068">
        <v>0.0</v>
      </c>
      <c r="G364" s="1068">
        <v>0.0</v>
      </c>
      <c r="H364" s="1068">
        <v>34.0</v>
      </c>
      <c r="I364" s="1069"/>
      <c r="J364" s="1070"/>
    </row>
    <row r="365">
      <c r="A365" s="1066" t="s">
        <v>6133</v>
      </c>
      <c r="B365" s="1067" t="s">
        <v>6129</v>
      </c>
      <c r="C365" s="1068">
        <v>14.0</v>
      </c>
      <c r="D365" s="1068">
        <v>0.0</v>
      </c>
      <c r="E365" s="1068">
        <v>0.0</v>
      </c>
      <c r="F365" s="1068">
        <v>0.0</v>
      </c>
      <c r="G365" s="1068">
        <v>0.0</v>
      </c>
      <c r="H365" s="1068">
        <v>14.0</v>
      </c>
      <c r="I365" s="1069"/>
      <c r="J365" s="1070"/>
    </row>
    <row r="366">
      <c r="A366" s="1066" t="s">
        <v>6133</v>
      </c>
      <c r="B366" s="1067" t="s">
        <v>6129</v>
      </c>
      <c r="C366" s="1068">
        <v>12.0</v>
      </c>
      <c r="D366" s="1068">
        <v>0.0</v>
      </c>
      <c r="E366" s="1068">
        <v>0.0</v>
      </c>
      <c r="F366" s="1068">
        <v>0.0</v>
      </c>
      <c r="G366" s="1068">
        <v>0.0</v>
      </c>
      <c r="H366" s="1068">
        <v>12.0</v>
      </c>
      <c r="I366" s="1069"/>
      <c r="J366" s="1070"/>
    </row>
    <row r="367">
      <c r="A367" s="1066" t="s">
        <v>6133</v>
      </c>
      <c r="B367" s="1067" t="s">
        <v>6129</v>
      </c>
      <c r="C367" s="1068">
        <v>7.0</v>
      </c>
      <c r="D367" s="1068">
        <v>0.0</v>
      </c>
      <c r="E367" s="1068">
        <v>0.0</v>
      </c>
      <c r="F367" s="1068">
        <v>0.0</v>
      </c>
      <c r="G367" s="1068">
        <v>0.0</v>
      </c>
      <c r="H367" s="1068">
        <v>7.0</v>
      </c>
      <c r="I367" s="1069"/>
      <c r="J367" s="1070"/>
    </row>
    <row r="368">
      <c r="A368" s="1066" t="s">
        <v>6133</v>
      </c>
      <c r="B368" s="1067" t="s">
        <v>6129</v>
      </c>
      <c r="C368" s="1068">
        <v>21.0</v>
      </c>
      <c r="D368" s="1068">
        <v>0.0</v>
      </c>
      <c r="E368" s="1068">
        <v>0.0</v>
      </c>
      <c r="F368" s="1068">
        <v>0.0</v>
      </c>
      <c r="G368" s="1068">
        <v>0.0</v>
      </c>
      <c r="H368" s="1068">
        <v>21.0</v>
      </c>
      <c r="I368" s="1069"/>
      <c r="J368" s="1070"/>
    </row>
    <row r="369">
      <c r="A369" s="1066" t="s">
        <v>6133</v>
      </c>
      <c r="B369" s="1067" t="s">
        <v>6129</v>
      </c>
      <c r="C369" s="1068">
        <v>8.0</v>
      </c>
      <c r="D369" s="1068">
        <v>0.0</v>
      </c>
      <c r="E369" s="1068">
        <v>0.0</v>
      </c>
      <c r="F369" s="1068">
        <v>0.0</v>
      </c>
      <c r="G369" s="1068">
        <v>0.0</v>
      </c>
      <c r="H369" s="1068">
        <v>8.0</v>
      </c>
      <c r="I369" s="1069"/>
      <c r="J369" s="1070"/>
    </row>
    <row r="370">
      <c r="A370" s="1066" t="s">
        <v>6133</v>
      </c>
      <c r="B370" s="1067" t="s">
        <v>6129</v>
      </c>
      <c r="C370" s="1068">
        <v>15.0</v>
      </c>
      <c r="D370" s="1068">
        <v>0.0</v>
      </c>
      <c r="E370" s="1068">
        <v>0.0</v>
      </c>
      <c r="F370" s="1068">
        <v>0.0</v>
      </c>
      <c r="G370" s="1068">
        <v>0.0</v>
      </c>
      <c r="H370" s="1068">
        <v>15.0</v>
      </c>
      <c r="I370" s="1069"/>
      <c r="J370" s="1070"/>
    </row>
    <row r="371">
      <c r="A371" s="1066" t="s">
        <v>6133</v>
      </c>
      <c r="B371" s="1067" t="s">
        <v>6129</v>
      </c>
      <c r="C371" s="1068">
        <v>7.0</v>
      </c>
      <c r="D371" s="1068">
        <v>0.0</v>
      </c>
      <c r="E371" s="1068">
        <v>0.0</v>
      </c>
      <c r="F371" s="1068">
        <v>0.0</v>
      </c>
      <c r="G371" s="1068">
        <v>0.0</v>
      </c>
      <c r="H371" s="1068">
        <v>7.0</v>
      </c>
      <c r="I371" s="1069"/>
      <c r="J371" s="1070"/>
    </row>
    <row r="372">
      <c r="A372" s="1066" t="s">
        <v>6133</v>
      </c>
      <c r="B372" s="1067" t="s">
        <v>6129</v>
      </c>
      <c r="C372" s="1068">
        <v>19.0</v>
      </c>
      <c r="D372" s="1068">
        <v>0.0</v>
      </c>
      <c r="E372" s="1068">
        <v>0.0</v>
      </c>
      <c r="F372" s="1068">
        <v>0.0</v>
      </c>
      <c r="G372" s="1068">
        <v>0.0</v>
      </c>
      <c r="H372" s="1068">
        <v>19.0</v>
      </c>
      <c r="I372" s="1069"/>
      <c r="J372" s="1070"/>
    </row>
    <row r="373">
      <c r="A373" s="1066" t="s">
        <v>6133</v>
      </c>
      <c r="B373" s="1067" t="s">
        <v>6129</v>
      </c>
      <c r="C373" s="1068">
        <v>6.0</v>
      </c>
      <c r="D373" s="1068">
        <v>0.0</v>
      </c>
      <c r="E373" s="1068">
        <v>0.0</v>
      </c>
      <c r="F373" s="1068">
        <v>0.0</v>
      </c>
      <c r="G373" s="1068">
        <v>0.0</v>
      </c>
      <c r="H373" s="1068">
        <v>6.0</v>
      </c>
      <c r="I373" s="1069"/>
      <c r="J373" s="1070"/>
    </row>
    <row r="374">
      <c r="A374" s="1066" t="s">
        <v>6133</v>
      </c>
      <c r="B374" s="1067" t="s">
        <v>6129</v>
      </c>
      <c r="C374" s="1068">
        <v>3.0</v>
      </c>
      <c r="D374" s="1068">
        <v>0.0</v>
      </c>
      <c r="E374" s="1068">
        <v>0.0</v>
      </c>
      <c r="F374" s="1068">
        <v>0.0</v>
      </c>
      <c r="G374" s="1068">
        <v>0.0</v>
      </c>
      <c r="H374" s="1068">
        <v>3.0</v>
      </c>
      <c r="I374" s="1069"/>
      <c r="J374" s="1070"/>
    </row>
    <row r="375">
      <c r="A375" s="1066" t="s">
        <v>6133</v>
      </c>
      <c r="B375" s="1067" t="s">
        <v>6129</v>
      </c>
      <c r="C375" s="1068">
        <v>29.0</v>
      </c>
      <c r="D375" s="1068">
        <v>0.0</v>
      </c>
      <c r="E375" s="1068">
        <v>0.0</v>
      </c>
      <c r="F375" s="1068">
        <v>0.0</v>
      </c>
      <c r="G375" s="1068">
        <v>0.0</v>
      </c>
      <c r="H375" s="1068">
        <v>29.0</v>
      </c>
      <c r="I375" s="1069"/>
      <c r="J375" s="1070"/>
    </row>
    <row r="376">
      <c r="A376" s="1066" t="s">
        <v>6133</v>
      </c>
      <c r="B376" s="1067" t="s">
        <v>6129</v>
      </c>
      <c r="C376" s="1068">
        <v>14.0</v>
      </c>
      <c r="D376" s="1068">
        <v>0.0</v>
      </c>
      <c r="E376" s="1068">
        <v>0.0</v>
      </c>
      <c r="F376" s="1068">
        <v>0.0</v>
      </c>
      <c r="G376" s="1068">
        <v>0.0</v>
      </c>
      <c r="H376" s="1068">
        <v>14.0</v>
      </c>
      <c r="I376" s="1069"/>
      <c r="J376" s="1070"/>
    </row>
    <row r="377">
      <c r="A377" s="1066" t="s">
        <v>6133</v>
      </c>
      <c r="B377" s="1067" t="s">
        <v>6129</v>
      </c>
      <c r="C377" s="1068">
        <v>14.0</v>
      </c>
      <c r="D377" s="1068">
        <v>0.0</v>
      </c>
      <c r="E377" s="1068">
        <v>0.0</v>
      </c>
      <c r="F377" s="1068">
        <v>0.0</v>
      </c>
      <c r="G377" s="1068">
        <v>0.0</v>
      </c>
      <c r="H377" s="1068">
        <v>14.0</v>
      </c>
      <c r="I377" s="1069"/>
      <c r="J377" s="1070"/>
    </row>
    <row r="378">
      <c r="A378" s="1066" t="s">
        <v>6133</v>
      </c>
      <c r="B378" s="1067" t="s">
        <v>6129</v>
      </c>
      <c r="C378" s="1068">
        <v>20.0</v>
      </c>
      <c r="D378" s="1068">
        <v>0.0</v>
      </c>
      <c r="E378" s="1068">
        <v>0.0</v>
      </c>
      <c r="F378" s="1068">
        <v>0.0</v>
      </c>
      <c r="G378" s="1068">
        <v>0.0</v>
      </c>
      <c r="H378" s="1068">
        <v>20.0</v>
      </c>
      <c r="I378" s="1069"/>
      <c r="J378" s="1070"/>
    </row>
    <row r="379">
      <c r="A379" s="1066" t="s">
        <v>6133</v>
      </c>
      <c r="B379" s="1067" t="s">
        <v>6129</v>
      </c>
      <c r="C379" s="1068">
        <v>40.0</v>
      </c>
      <c r="D379" s="1068">
        <v>0.0</v>
      </c>
      <c r="E379" s="1068">
        <v>0.0</v>
      </c>
      <c r="F379" s="1068">
        <v>0.0</v>
      </c>
      <c r="G379" s="1068">
        <v>0.0</v>
      </c>
      <c r="H379" s="1068">
        <v>40.0</v>
      </c>
      <c r="I379" s="1069"/>
      <c r="J379" s="1070"/>
    </row>
    <row r="380">
      <c r="A380" s="1066" t="s">
        <v>6133</v>
      </c>
      <c r="B380" s="1067" t="s">
        <v>6129</v>
      </c>
      <c r="C380" s="1068">
        <v>6.0</v>
      </c>
      <c r="D380" s="1068">
        <v>0.0</v>
      </c>
      <c r="E380" s="1068">
        <v>0.0</v>
      </c>
      <c r="F380" s="1068">
        <v>0.0</v>
      </c>
      <c r="G380" s="1068">
        <v>0.0</v>
      </c>
      <c r="H380" s="1068">
        <v>6.0</v>
      </c>
      <c r="I380" s="1069"/>
      <c r="J380" s="1070"/>
    </row>
    <row r="381">
      <c r="A381" s="1066" t="s">
        <v>6133</v>
      </c>
      <c r="B381" s="1067" t="s">
        <v>6129</v>
      </c>
      <c r="C381" s="1068">
        <v>12.0</v>
      </c>
      <c r="D381" s="1068">
        <v>0.0</v>
      </c>
      <c r="E381" s="1068">
        <v>0.0</v>
      </c>
      <c r="F381" s="1068">
        <v>0.0</v>
      </c>
      <c r="G381" s="1068">
        <v>0.0</v>
      </c>
      <c r="H381" s="1068">
        <v>12.0</v>
      </c>
      <c r="I381" s="1069"/>
      <c r="J381" s="1070"/>
    </row>
    <row r="382">
      <c r="A382" s="1066" t="s">
        <v>6133</v>
      </c>
      <c r="B382" s="1067" t="s">
        <v>6129</v>
      </c>
      <c r="C382" s="1068">
        <v>11.0</v>
      </c>
      <c r="D382" s="1068">
        <v>0.0</v>
      </c>
      <c r="E382" s="1068">
        <v>0.0</v>
      </c>
      <c r="F382" s="1068">
        <v>0.0</v>
      </c>
      <c r="G382" s="1068">
        <v>0.0</v>
      </c>
      <c r="H382" s="1068">
        <v>11.0</v>
      </c>
      <c r="I382" s="1069"/>
      <c r="J382" s="1070"/>
    </row>
    <row r="383">
      <c r="A383" s="1066" t="s">
        <v>6133</v>
      </c>
      <c r="B383" s="1067" t="s">
        <v>6129</v>
      </c>
      <c r="C383" s="1068">
        <v>12.0</v>
      </c>
      <c r="D383" s="1068">
        <v>0.0</v>
      </c>
      <c r="E383" s="1068">
        <v>0.0</v>
      </c>
      <c r="F383" s="1068">
        <v>0.0</v>
      </c>
      <c r="G383" s="1068">
        <v>0.0</v>
      </c>
      <c r="H383" s="1068">
        <v>12.0</v>
      </c>
      <c r="I383" s="1069"/>
      <c r="J383" s="1070"/>
    </row>
    <row r="384">
      <c r="A384" s="1066" t="s">
        <v>6133</v>
      </c>
      <c r="B384" s="1067" t="s">
        <v>6129</v>
      </c>
      <c r="C384" s="1068">
        <v>4.0</v>
      </c>
      <c r="D384" s="1068">
        <v>0.0</v>
      </c>
      <c r="E384" s="1068">
        <v>0.0</v>
      </c>
      <c r="F384" s="1068">
        <v>0.0</v>
      </c>
      <c r="G384" s="1068">
        <v>0.0</v>
      </c>
      <c r="H384" s="1068">
        <v>4.0</v>
      </c>
      <c r="I384" s="1069"/>
      <c r="J384" s="1070"/>
    </row>
    <row r="385">
      <c r="A385" s="1066" t="s">
        <v>6133</v>
      </c>
      <c r="B385" s="1067" t="s">
        <v>6129</v>
      </c>
      <c r="C385" s="1068">
        <v>11.0</v>
      </c>
      <c r="D385" s="1068">
        <v>0.0</v>
      </c>
      <c r="E385" s="1068">
        <v>0.0</v>
      </c>
      <c r="F385" s="1068">
        <v>0.0</v>
      </c>
      <c r="G385" s="1068">
        <v>0.0</v>
      </c>
      <c r="H385" s="1068">
        <v>11.0</v>
      </c>
      <c r="I385" s="1069"/>
      <c r="J385" s="1070"/>
    </row>
    <row r="386">
      <c r="A386" s="1066" t="s">
        <v>6133</v>
      </c>
      <c r="B386" s="1067" t="s">
        <v>6129</v>
      </c>
      <c r="C386" s="1068">
        <v>5.0</v>
      </c>
      <c r="D386" s="1068">
        <v>0.0</v>
      </c>
      <c r="E386" s="1068">
        <v>0.0</v>
      </c>
      <c r="F386" s="1068">
        <v>0.0</v>
      </c>
      <c r="G386" s="1068">
        <v>0.0</v>
      </c>
      <c r="H386" s="1068">
        <v>5.0</v>
      </c>
      <c r="I386" s="1069"/>
      <c r="J386" s="1070"/>
    </row>
    <row r="387">
      <c r="A387" s="1066" t="s">
        <v>6133</v>
      </c>
      <c r="B387" s="1067" t="s">
        <v>6129</v>
      </c>
      <c r="C387" s="1068">
        <v>9.0</v>
      </c>
      <c r="D387" s="1068">
        <v>0.0</v>
      </c>
      <c r="E387" s="1068">
        <v>0.0</v>
      </c>
      <c r="F387" s="1068">
        <v>0.0</v>
      </c>
      <c r="G387" s="1068">
        <v>0.0</v>
      </c>
      <c r="H387" s="1068">
        <v>9.0</v>
      </c>
      <c r="I387" s="1069"/>
      <c r="J387" s="1070"/>
    </row>
    <row r="388">
      <c r="A388" s="1066" t="s">
        <v>6134</v>
      </c>
      <c r="B388" s="1067" t="s">
        <v>6129</v>
      </c>
      <c r="C388" s="1068">
        <v>4.0</v>
      </c>
      <c r="D388" s="1068">
        <v>0.0</v>
      </c>
      <c r="E388" s="1068">
        <v>0.0</v>
      </c>
      <c r="F388" s="1068">
        <v>0.0</v>
      </c>
      <c r="G388" s="1068">
        <v>0.0</v>
      </c>
      <c r="H388" s="1068">
        <v>4.0</v>
      </c>
      <c r="I388" s="1069"/>
      <c r="J388" s="1070"/>
    </row>
    <row r="389">
      <c r="A389" s="1066" t="s">
        <v>6134</v>
      </c>
      <c r="B389" s="1067" t="s">
        <v>6129</v>
      </c>
      <c r="C389" s="1068">
        <v>9.0</v>
      </c>
      <c r="D389" s="1068">
        <v>0.0</v>
      </c>
      <c r="E389" s="1068">
        <v>0.0</v>
      </c>
      <c r="F389" s="1068">
        <v>0.0</v>
      </c>
      <c r="G389" s="1068">
        <v>0.0</v>
      </c>
      <c r="H389" s="1068">
        <v>9.0</v>
      </c>
      <c r="I389" s="1069"/>
      <c r="J389" s="1070"/>
    </row>
    <row r="390">
      <c r="A390" s="1066" t="s">
        <v>6134</v>
      </c>
      <c r="B390" s="1067" t="s">
        <v>6129</v>
      </c>
      <c r="C390" s="1068">
        <v>12.0</v>
      </c>
      <c r="D390" s="1068">
        <v>0.0</v>
      </c>
      <c r="E390" s="1068">
        <v>0.0</v>
      </c>
      <c r="F390" s="1068">
        <v>0.0</v>
      </c>
      <c r="G390" s="1068">
        <v>0.0</v>
      </c>
      <c r="H390" s="1068">
        <v>12.0</v>
      </c>
      <c r="I390" s="1069"/>
      <c r="J390" s="1070"/>
    </row>
    <row r="391">
      <c r="A391" s="1066" t="s">
        <v>6134</v>
      </c>
      <c r="B391" s="1067" t="s">
        <v>6129</v>
      </c>
      <c r="C391" s="1068">
        <v>10.0</v>
      </c>
      <c r="D391" s="1068">
        <v>0.0</v>
      </c>
      <c r="E391" s="1068">
        <v>0.0</v>
      </c>
      <c r="F391" s="1068">
        <v>0.0</v>
      </c>
      <c r="G391" s="1068">
        <v>0.0</v>
      </c>
      <c r="H391" s="1068">
        <v>10.0</v>
      </c>
      <c r="I391" s="1069"/>
      <c r="J391" s="1070"/>
    </row>
    <row r="392">
      <c r="A392" s="1066" t="s">
        <v>6134</v>
      </c>
      <c r="B392" s="1067" t="s">
        <v>6129</v>
      </c>
      <c r="C392" s="1068">
        <v>15.0</v>
      </c>
      <c r="D392" s="1068">
        <v>0.0</v>
      </c>
      <c r="E392" s="1068">
        <v>0.0</v>
      </c>
      <c r="F392" s="1068">
        <v>0.0</v>
      </c>
      <c r="G392" s="1068">
        <v>0.0</v>
      </c>
      <c r="H392" s="1068">
        <v>15.0</v>
      </c>
      <c r="I392" s="1069"/>
      <c r="J392" s="1070"/>
    </row>
    <row r="393">
      <c r="A393" s="1066" t="s">
        <v>6134</v>
      </c>
      <c r="B393" s="1067" t="s">
        <v>6129</v>
      </c>
      <c r="C393" s="1068">
        <v>8.0</v>
      </c>
      <c r="D393" s="1068">
        <v>0.0</v>
      </c>
      <c r="E393" s="1068">
        <v>0.0</v>
      </c>
      <c r="F393" s="1068">
        <v>0.0</v>
      </c>
      <c r="G393" s="1068">
        <v>0.0</v>
      </c>
      <c r="H393" s="1068">
        <v>8.0</v>
      </c>
      <c r="I393" s="1069"/>
      <c r="J393" s="1070"/>
    </row>
    <row r="394">
      <c r="A394" s="1066" t="s">
        <v>6134</v>
      </c>
      <c r="B394" s="1067" t="s">
        <v>6129</v>
      </c>
      <c r="C394" s="1068">
        <v>12.0</v>
      </c>
      <c r="D394" s="1068">
        <v>0.0</v>
      </c>
      <c r="E394" s="1068">
        <v>0.0</v>
      </c>
      <c r="F394" s="1068">
        <v>0.0</v>
      </c>
      <c r="G394" s="1068">
        <v>0.0</v>
      </c>
      <c r="H394" s="1068">
        <v>12.0</v>
      </c>
      <c r="I394" s="1069"/>
      <c r="J394" s="1070"/>
    </row>
    <row r="395">
      <c r="A395" s="1066" t="s">
        <v>6134</v>
      </c>
      <c r="B395" s="1067" t="s">
        <v>6129</v>
      </c>
      <c r="C395" s="1068">
        <v>26.0</v>
      </c>
      <c r="D395" s="1068">
        <v>0.0</v>
      </c>
      <c r="E395" s="1068">
        <v>0.0</v>
      </c>
      <c r="F395" s="1068">
        <v>0.0</v>
      </c>
      <c r="G395" s="1068">
        <v>0.0</v>
      </c>
      <c r="H395" s="1068">
        <v>26.0</v>
      </c>
      <c r="I395" s="1069"/>
      <c r="J395" s="1070"/>
    </row>
    <row r="396">
      <c r="A396" s="1066" t="s">
        <v>6134</v>
      </c>
      <c r="B396" s="1067" t="s">
        <v>6129</v>
      </c>
      <c r="C396" s="1068">
        <v>7.0</v>
      </c>
      <c r="D396" s="1068">
        <v>0.0</v>
      </c>
      <c r="E396" s="1068">
        <v>0.0</v>
      </c>
      <c r="F396" s="1068">
        <v>0.0</v>
      </c>
      <c r="G396" s="1068">
        <v>0.0</v>
      </c>
      <c r="H396" s="1068">
        <v>7.0</v>
      </c>
      <c r="I396" s="1069"/>
      <c r="J396" s="1070"/>
    </row>
    <row r="397">
      <c r="A397" s="1066" t="s">
        <v>6134</v>
      </c>
      <c r="B397" s="1067" t="s">
        <v>6129</v>
      </c>
      <c r="C397" s="1068">
        <v>2.0</v>
      </c>
      <c r="D397" s="1068">
        <v>0.0</v>
      </c>
      <c r="E397" s="1068">
        <v>0.0</v>
      </c>
      <c r="F397" s="1068">
        <v>0.0</v>
      </c>
      <c r="G397" s="1068">
        <v>0.0</v>
      </c>
      <c r="H397" s="1068">
        <v>2.0</v>
      </c>
      <c r="I397" s="1069"/>
      <c r="J397" s="1070"/>
    </row>
    <row r="398">
      <c r="A398" s="1066" t="s">
        <v>6134</v>
      </c>
      <c r="B398" s="1067" t="s">
        <v>6129</v>
      </c>
      <c r="C398" s="1068">
        <v>3.0</v>
      </c>
      <c r="D398" s="1068">
        <v>0.0</v>
      </c>
      <c r="E398" s="1068">
        <v>0.0</v>
      </c>
      <c r="F398" s="1068">
        <v>0.0</v>
      </c>
      <c r="G398" s="1068">
        <v>0.0</v>
      </c>
      <c r="H398" s="1068">
        <v>3.0</v>
      </c>
      <c r="I398" s="1069"/>
      <c r="J398" s="1070"/>
    </row>
    <row r="399">
      <c r="A399" s="1066" t="s">
        <v>6134</v>
      </c>
      <c r="B399" s="1067" t="s">
        <v>6129</v>
      </c>
      <c r="C399" s="1068">
        <v>2.0</v>
      </c>
      <c r="D399" s="1068">
        <v>0.0</v>
      </c>
      <c r="E399" s="1068">
        <v>0.0</v>
      </c>
      <c r="F399" s="1068">
        <v>0.0</v>
      </c>
      <c r="G399" s="1068">
        <v>0.0</v>
      </c>
      <c r="H399" s="1068">
        <v>2.0</v>
      </c>
      <c r="I399" s="1069"/>
      <c r="J399" s="1070"/>
    </row>
    <row r="400">
      <c r="A400" s="1066" t="s">
        <v>6134</v>
      </c>
      <c r="B400" s="1067" t="s">
        <v>6129</v>
      </c>
      <c r="C400" s="1068">
        <v>12.0</v>
      </c>
      <c r="D400" s="1068">
        <v>0.0</v>
      </c>
      <c r="E400" s="1068">
        <v>0.0</v>
      </c>
      <c r="F400" s="1068">
        <v>0.0</v>
      </c>
      <c r="G400" s="1068">
        <v>0.0</v>
      </c>
      <c r="H400" s="1068">
        <v>12.0</v>
      </c>
      <c r="I400" s="1069"/>
      <c r="J400" s="1070"/>
    </row>
    <row r="401">
      <c r="A401" s="1066" t="s">
        <v>6134</v>
      </c>
      <c r="B401" s="1067" t="s">
        <v>6129</v>
      </c>
      <c r="C401" s="1068">
        <v>19.0</v>
      </c>
      <c r="D401" s="1068">
        <v>0.0</v>
      </c>
      <c r="E401" s="1068">
        <v>0.0</v>
      </c>
      <c r="F401" s="1068">
        <v>0.0</v>
      </c>
      <c r="G401" s="1068">
        <v>0.0</v>
      </c>
      <c r="H401" s="1068">
        <v>19.0</v>
      </c>
      <c r="I401" s="1069"/>
      <c r="J401" s="1070"/>
    </row>
    <row r="402">
      <c r="A402" s="1066" t="s">
        <v>6134</v>
      </c>
      <c r="B402" s="1067" t="s">
        <v>6129</v>
      </c>
      <c r="C402" s="1068">
        <v>28.0</v>
      </c>
      <c r="D402" s="1068">
        <v>0.0</v>
      </c>
      <c r="E402" s="1068">
        <v>0.0</v>
      </c>
      <c r="F402" s="1068">
        <v>0.0</v>
      </c>
      <c r="G402" s="1068">
        <v>0.0</v>
      </c>
      <c r="H402" s="1068">
        <v>28.0</v>
      </c>
      <c r="I402" s="1069"/>
      <c r="J402" s="1070"/>
    </row>
    <row r="403">
      <c r="A403" s="1066" t="s">
        <v>6134</v>
      </c>
      <c r="B403" s="1067" t="s">
        <v>6129</v>
      </c>
      <c r="C403" s="1068">
        <v>10.0</v>
      </c>
      <c r="D403" s="1068">
        <v>0.0</v>
      </c>
      <c r="E403" s="1068">
        <v>0.0</v>
      </c>
      <c r="F403" s="1068">
        <v>0.0</v>
      </c>
      <c r="G403" s="1068">
        <v>0.0</v>
      </c>
      <c r="H403" s="1068">
        <v>10.0</v>
      </c>
      <c r="I403" s="1069"/>
      <c r="J403" s="1070"/>
    </row>
    <row r="404">
      <c r="A404" s="1066" t="s">
        <v>6134</v>
      </c>
      <c r="B404" s="1067" t="s">
        <v>6129</v>
      </c>
      <c r="C404" s="1068">
        <v>12.0</v>
      </c>
      <c r="D404" s="1068">
        <v>0.0</v>
      </c>
      <c r="E404" s="1068">
        <v>0.0</v>
      </c>
      <c r="F404" s="1068">
        <v>0.0</v>
      </c>
      <c r="G404" s="1068">
        <v>0.0</v>
      </c>
      <c r="H404" s="1068">
        <v>12.0</v>
      </c>
      <c r="I404" s="1069"/>
      <c r="J404" s="1070"/>
    </row>
    <row r="405">
      <c r="A405" s="1066" t="s">
        <v>6134</v>
      </c>
      <c r="B405" s="1067" t="s">
        <v>6129</v>
      </c>
      <c r="C405" s="1068">
        <v>34.0</v>
      </c>
      <c r="D405" s="1068">
        <v>0.0</v>
      </c>
      <c r="E405" s="1068">
        <v>0.0</v>
      </c>
      <c r="F405" s="1068">
        <v>0.0</v>
      </c>
      <c r="G405" s="1068">
        <v>0.0</v>
      </c>
      <c r="H405" s="1068">
        <v>34.0</v>
      </c>
      <c r="I405" s="1069"/>
      <c r="J405" s="1070"/>
    </row>
    <row r="406">
      <c r="A406" s="1066" t="s">
        <v>6134</v>
      </c>
      <c r="B406" s="1067" t="s">
        <v>6129</v>
      </c>
      <c r="C406" s="1068">
        <v>9.0</v>
      </c>
      <c r="D406" s="1068">
        <v>0.0</v>
      </c>
      <c r="E406" s="1068">
        <v>0.0</v>
      </c>
      <c r="F406" s="1068">
        <v>0.0</v>
      </c>
      <c r="G406" s="1068">
        <v>0.0</v>
      </c>
      <c r="H406" s="1068">
        <v>9.0</v>
      </c>
      <c r="I406" s="1069"/>
      <c r="J406" s="1070"/>
    </row>
    <row r="407">
      <c r="A407" s="1066" t="s">
        <v>6134</v>
      </c>
      <c r="B407" s="1067" t="s">
        <v>6129</v>
      </c>
      <c r="C407" s="1068">
        <v>1.0</v>
      </c>
      <c r="D407" s="1068">
        <v>0.0</v>
      </c>
      <c r="E407" s="1068">
        <v>0.0</v>
      </c>
      <c r="F407" s="1068">
        <v>0.0</v>
      </c>
      <c r="G407" s="1068">
        <v>0.0</v>
      </c>
      <c r="H407" s="1068">
        <v>1.0</v>
      </c>
      <c r="I407" s="1069"/>
      <c r="J407" s="1070"/>
    </row>
    <row r="408">
      <c r="A408" s="1066" t="s">
        <v>6134</v>
      </c>
      <c r="B408" s="1067" t="s">
        <v>6129</v>
      </c>
      <c r="C408" s="1068">
        <v>12.0</v>
      </c>
      <c r="D408" s="1068">
        <v>0.0</v>
      </c>
      <c r="E408" s="1068">
        <v>0.0</v>
      </c>
      <c r="F408" s="1068">
        <v>0.0</v>
      </c>
      <c r="G408" s="1068">
        <v>0.0</v>
      </c>
      <c r="H408" s="1068">
        <v>12.0</v>
      </c>
      <c r="I408" s="1069"/>
      <c r="J408" s="1070"/>
    </row>
    <row r="409">
      <c r="A409" s="1066" t="s">
        <v>6134</v>
      </c>
      <c r="B409" s="1067" t="s">
        <v>6129</v>
      </c>
      <c r="C409" s="1068">
        <v>3.0</v>
      </c>
      <c r="D409" s="1068">
        <v>0.0</v>
      </c>
      <c r="E409" s="1068">
        <v>0.0</v>
      </c>
      <c r="F409" s="1068">
        <v>0.0</v>
      </c>
      <c r="G409" s="1068">
        <v>0.0</v>
      </c>
      <c r="H409" s="1068">
        <v>3.0</v>
      </c>
      <c r="I409" s="1069"/>
      <c r="J409" s="1070"/>
    </row>
    <row r="410">
      <c r="A410" s="1066" t="s">
        <v>6134</v>
      </c>
      <c r="B410" s="1067" t="s">
        <v>6129</v>
      </c>
      <c r="C410" s="1068">
        <v>5.0</v>
      </c>
      <c r="D410" s="1068">
        <v>0.0</v>
      </c>
      <c r="E410" s="1068">
        <v>0.0</v>
      </c>
      <c r="F410" s="1068">
        <v>0.0</v>
      </c>
      <c r="G410" s="1068">
        <v>0.0</v>
      </c>
      <c r="H410" s="1068">
        <v>5.0</v>
      </c>
      <c r="I410" s="1069"/>
      <c r="J410" s="1070"/>
    </row>
    <row r="411">
      <c r="A411" s="1066" t="s">
        <v>6134</v>
      </c>
      <c r="B411" s="1067" t="s">
        <v>6129</v>
      </c>
      <c r="C411" s="1068">
        <v>9.0</v>
      </c>
      <c r="D411" s="1068">
        <v>0.0</v>
      </c>
      <c r="E411" s="1068">
        <v>0.0</v>
      </c>
      <c r="F411" s="1068">
        <v>0.0</v>
      </c>
      <c r="G411" s="1068">
        <v>0.0</v>
      </c>
      <c r="H411" s="1068">
        <v>9.0</v>
      </c>
      <c r="I411" s="1069"/>
      <c r="J411" s="1070"/>
    </row>
    <row r="412">
      <c r="A412" s="1066" t="s">
        <v>6135</v>
      </c>
      <c r="B412" s="1067" t="s">
        <v>6129</v>
      </c>
      <c r="C412" s="1068">
        <v>21.0</v>
      </c>
      <c r="D412" s="1068">
        <v>0.0</v>
      </c>
      <c r="E412" s="1068">
        <v>0.0</v>
      </c>
      <c r="F412" s="1068">
        <v>0.0</v>
      </c>
      <c r="G412" s="1068">
        <v>0.0</v>
      </c>
      <c r="H412" s="1068">
        <v>21.0</v>
      </c>
      <c r="I412" s="1069"/>
      <c r="J412" s="1070"/>
    </row>
    <row r="413">
      <c r="A413" s="1066" t="s">
        <v>6135</v>
      </c>
      <c r="B413" s="1067" t="s">
        <v>6129</v>
      </c>
      <c r="C413" s="1068">
        <v>8.0</v>
      </c>
      <c r="D413" s="1068">
        <v>0.0</v>
      </c>
      <c r="E413" s="1068">
        <v>0.0</v>
      </c>
      <c r="F413" s="1068">
        <v>0.0</v>
      </c>
      <c r="G413" s="1068">
        <v>0.0</v>
      </c>
      <c r="H413" s="1068">
        <v>8.0</v>
      </c>
      <c r="I413" s="1069"/>
      <c r="J413" s="1070"/>
    </row>
    <row r="414">
      <c r="A414" s="1066" t="s">
        <v>6135</v>
      </c>
      <c r="B414" s="1067" t="s">
        <v>6129</v>
      </c>
      <c r="C414" s="1068">
        <v>16.0</v>
      </c>
      <c r="D414" s="1068">
        <v>0.0</v>
      </c>
      <c r="E414" s="1068">
        <v>0.0</v>
      </c>
      <c r="F414" s="1068">
        <v>0.0</v>
      </c>
      <c r="G414" s="1068">
        <v>0.0</v>
      </c>
      <c r="H414" s="1068">
        <v>16.0</v>
      </c>
      <c r="I414" s="1069"/>
      <c r="J414" s="1070"/>
    </row>
    <row r="415">
      <c r="A415" s="1066" t="s">
        <v>6135</v>
      </c>
      <c r="B415" s="1067" t="s">
        <v>6129</v>
      </c>
      <c r="C415" s="1068">
        <v>11.0</v>
      </c>
      <c r="D415" s="1068">
        <v>0.0</v>
      </c>
      <c r="E415" s="1068">
        <v>0.0</v>
      </c>
      <c r="F415" s="1068">
        <v>0.0</v>
      </c>
      <c r="G415" s="1068">
        <v>0.0</v>
      </c>
      <c r="H415" s="1068">
        <v>11.0</v>
      </c>
      <c r="I415" s="1069"/>
      <c r="J415" s="1070"/>
    </row>
    <row r="416">
      <c r="A416" s="1066" t="s">
        <v>6135</v>
      </c>
      <c r="B416" s="1067" t="s">
        <v>6129</v>
      </c>
      <c r="C416" s="1068">
        <v>13.0</v>
      </c>
      <c r="D416" s="1068">
        <v>0.0</v>
      </c>
      <c r="E416" s="1068">
        <v>0.0</v>
      </c>
      <c r="F416" s="1068">
        <v>0.0</v>
      </c>
      <c r="G416" s="1068">
        <v>0.0</v>
      </c>
      <c r="H416" s="1068">
        <v>13.0</v>
      </c>
      <c r="I416" s="1069"/>
      <c r="J416" s="1070"/>
    </row>
    <row r="417">
      <c r="A417" s="1066" t="s">
        <v>6135</v>
      </c>
      <c r="B417" s="1067" t="s">
        <v>6129</v>
      </c>
      <c r="C417" s="1068">
        <v>4.0</v>
      </c>
      <c r="D417" s="1068">
        <v>0.0</v>
      </c>
      <c r="E417" s="1068">
        <v>0.0</v>
      </c>
      <c r="F417" s="1068">
        <v>0.0</v>
      </c>
      <c r="G417" s="1068">
        <v>0.0</v>
      </c>
      <c r="H417" s="1068">
        <v>4.0</v>
      </c>
      <c r="I417" s="1069"/>
      <c r="J417" s="1070"/>
    </row>
    <row r="418">
      <c r="A418" s="1066" t="s">
        <v>6135</v>
      </c>
      <c r="B418" s="1067" t="s">
        <v>6129</v>
      </c>
      <c r="C418" s="1068">
        <v>4.0</v>
      </c>
      <c r="D418" s="1068">
        <v>0.0</v>
      </c>
      <c r="E418" s="1068">
        <v>0.0</v>
      </c>
      <c r="F418" s="1068">
        <v>0.0</v>
      </c>
      <c r="G418" s="1068">
        <v>0.0</v>
      </c>
      <c r="H418" s="1068">
        <v>4.0</v>
      </c>
      <c r="I418" s="1069"/>
      <c r="J418" s="1070"/>
    </row>
    <row r="419">
      <c r="A419" s="1066" t="s">
        <v>6135</v>
      </c>
      <c r="B419" s="1067" t="s">
        <v>6129</v>
      </c>
      <c r="C419" s="1068">
        <v>1.0</v>
      </c>
      <c r="D419" s="1068">
        <v>0.0</v>
      </c>
      <c r="E419" s="1068">
        <v>0.0</v>
      </c>
      <c r="F419" s="1068">
        <v>0.0</v>
      </c>
      <c r="G419" s="1068">
        <v>0.0</v>
      </c>
      <c r="H419" s="1068">
        <v>1.0</v>
      </c>
      <c r="I419" s="1069"/>
      <c r="J419" s="1070"/>
    </row>
    <row r="420">
      <c r="A420" s="1066" t="s">
        <v>6135</v>
      </c>
      <c r="B420" s="1067" t="s">
        <v>6129</v>
      </c>
      <c r="C420" s="1068">
        <v>4.0</v>
      </c>
      <c r="D420" s="1068">
        <v>0.0</v>
      </c>
      <c r="E420" s="1068">
        <v>0.0</v>
      </c>
      <c r="F420" s="1068">
        <v>0.0</v>
      </c>
      <c r="G420" s="1068">
        <v>0.0</v>
      </c>
      <c r="H420" s="1068">
        <v>4.0</v>
      </c>
      <c r="I420" s="1069"/>
      <c r="J420" s="1070"/>
    </row>
    <row r="421">
      <c r="A421" s="1066" t="s">
        <v>6135</v>
      </c>
      <c r="B421" s="1067" t="s">
        <v>6129</v>
      </c>
      <c r="C421" s="1068">
        <v>10.0</v>
      </c>
      <c r="D421" s="1068">
        <v>0.0</v>
      </c>
      <c r="E421" s="1068">
        <v>0.0</v>
      </c>
      <c r="F421" s="1068">
        <v>0.0</v>
      </c>
      <c r="G421" s="1068">
        <v>0.0</v>
      </c>
      <c r="H421" s="1068">
        <v>10.0</v>
      </c>
      <c r="I421" s="1069"/>
      <c r="J421" s="1070"/>
    </row>
    <row r="422">
      <c r="A422" s="1066" t="s">
        <v>6135</v>
      </c>
      <c r="B422" s="1067" t="s">
        <v>6129</v>
      </c>
      <c r="C422" s="1068">
        <v>3.0</v>
      </c>
      <c r="D422" s="1068">
        <v>0.0</v>
      </c>
      <c r="E422" s="1068">
        <v>0.0</v>
      </c>
      <c r="F422" s="1068">
        <v>0.0</v>
      </c>
      <c r="G422" s="1068">
        <v>0.0</v>
      </c>
      <c r="H422" s="1068">
        <v>3.0</v>
      </c>
      <c r="I422" s="1069"/>
      <c r="J422" s="1070"/>
    </row>
    <row r="423">
      <c r="A423" s="1066" t="s">
        <v>6135</v>
      </c>
      <c r="B423" s="1067" t="s">
        <v>6129</v>
      </c>
      <c r="C423" s="1068">
        <v>11.0</v>
      </c>
      <c r="D423" s="1068">
        <v>0.0</v>
      </c>
      <c r="E423" s="1068">
        <v>0.0</v>
      </c>
      <c r="F423" s="1068">
        <v>0.0</v>
      </c>
      <c r="G423" s="1068">
        <v>0.0</v>
      </c>
      <c r="H423" s="1068">
        <v>11.0</v>
      </c>
      <c r="I423" s="1069"/>
      <c r="J423" s="1070"/>
    </row>
    <row r="424">
      <c r="A424" s="1066" t="s">
        <v>6135</v>
      </c>
      <c r="B424" s="1067" t="s">
        <v>6129</v>
      </c>
      <c r="C424" s="1068">
        <v>3.0</v>
      </c>
      <c r="D424" s="1068">
        <v>0.0</v>
      </c>
      <c r="E424" s="1068">
        <v>0.0</v>
      </c>
      <c r="F424" s="1068">
        <v>0.0</v>
      </c>
      <c r="G424" s="1068">
        <v>0.0</v>
      </c>
      <c r="H424" s="1068">
        <v>3.0</v>
      </c>
      <c r="I424" s="1069"/>
      <c r="J424" s="1070"/>
    </row>
    <row r="425">
      <c r="A425" s="1066" t="s">
        <v>6135</v>
      </c>
      <c r="B425" s="1067" t="s">
        <v>6129</v>
      </c>
      <c r="C425" s="1068">
        <v>41.0</v>
      </c>
      <c r="D425" s="1068">
        <v>0.0</v>
      </c>
      <c r="E425" s="1068">
        <v>0.0</v>
      </c>
      <c r="F425" s="1068">
        <v>0.0</v>
      </c>
      <c r="G425" s="1068">
        <v>0.0</v>
      </c>
      <c r="H425" s="1068">
        <v>41.0</v>
      </c>
      <c r="I425" s="1069"/>
      <c r="J425" s="1070"/>
    </row>
    <row r="426">
      <c r="A426" s="1066" t="s">
        <v>6135</v>
      </c>
      <c r="B426" s="1067" t="s">
        <v>6129</v>
      </c>
      <c r="C426" s="1068">
        <v>15.0</v>
      </c>
      <c r="D426" s="1068">
        <v>0.0</v>
      </c>
      <c r="E426" s="1068">
        <v>0.0</v>
      </c>
      <c r="F426" s="1068">
        <v>0.0</v>
      </c>
      <c r="G426" s="1068">
        <v>0.0</v>
      </c>
      <c r="H426" s="1068">
        <v>15.0</v>
      </c>
      <c r="I426" s="1069"/>
      <c r="J426" s="1070"/>
    </row>
    <row r="427">
      <c r="A427" s="1066" t="s">
        <v>6135</v>
      </c>
      <c r="B427" s="1067" t="s">
        <v>6129</v>
      </c>
      <c r="C427" s="1068">
        <v>103.0</v>
      </c>
      <c r="D427" s="1068">
        <v>0.0</v>
      </c>
      <c r="E427" s="1068">
        <v>0.0</v>
      </c>
      <c r="F427" s="1068">
        <v>0.0</v>
      </c>
      <c r="G427" s="1068">
        <v>0.0</v>
      </c>
      <c r="H427" s="1068">
        <v>103.0</v>
      </c>
      <c r="I427" s="1069"/>
      <c r="J427" s="1070"/>
    </row>
    <row r="428">
      <c r="A428" s="1066" t="s">
        <v>6135</v>
      </c>
      <c r="B428" s="1067" t="s">
        <v>6129</v>
      </c>
      <c r="C428" s="1068">
        <v>10.0</v>
      </c>
      <c r="D428" s="1068">
        <v>0.0</v>
      </c>
      <c r="E428" s="1068">
        <v>0.0</v>
      </c>
      <c r="F428" s="1068">
        <v>0.0</v>
      </c>
      <c r="G428" s="1068">
        <v>0.0</v>
      </c>
      <c r="H428" s="1068">
        <v>10.0</v>
      </c>
      <c r="I428" s="1069"/>
      <c r="J428" s="1070"/>
    </row>
    <row r="429">
      <c r="A429" s="1066" t="s">
        <v>6135</v>
      </c>
      <c r="B429" s="1067" t="s">
        <v>6129</v>
      </c>
      <c r="C429" s="1068">
        <v>95.0</v>
      </c>
      <c r="D429" s="1068">
        <v>0.0</v>
      </c>
      <c r="E429" s="1068">
        <v>0.0</v>
      </c>
      <c r="F429" s="1068">
        <v>0.0</v>
      </c>
      <c r="G429" s="1068">
        <v>0.0</v>
      </c>
      <c r="H429" s="1068">
        <v>95.0</v>
      </c>
      <c r="I429" s="1069"/>
      <c r="J429" s="1070"/>
    </row>
    <row r="430">
      <c r="A430" s="1066" t="s">
        <v>6135</v>
      </c>
      <c r="B430" s="1067" t="s">
        <v>6129</v>
      </c>
      <c r="C430" s="1068">
        <v>79.0</v>
      </c>
      <c r="D430" s="1068">
        <v>0.0</v>
      </c>
      <c r="E430" s="1068">
        <v>0.0</v>
      </c>
      <c r="F430" s="1068">
        <v>0.0</v>
      </c>
      <c r="G430" s="1068">
        <v>0.0</v>
      </c>
      <c r="H430" s="1068">
        <v>79.0</v>
      </c>
      <c r="I430" s="1069"/>
      <c r="J430" s="1070"/>
    </row>
    <row r="431">
      <c r="A431" s="1066" t="s">
        <v>6135</v>
      </c>
      <c r="B431" s="1067" t="s">
        <v>6129</v>
      </c>
      <c r="C431" s="1068">
        <v>38.0</v>
      </c>
      <c r="D431" s="1068">
        <v>0.0</v>
      </c>
      <c r="E431" s="1068">
        <v>0.0</v>
      </c>
      <c r="F431" s="1068">
        <v>0.0</v>
      </c>
      <c r="G431" s="1068">
        <v>0.0</v>
      </c>
      <c r="H431" s="1068">
        <v>38.0</v>
      </c>
      <c r="I431" s="1069"/>
      <c r="J431" s="1070"/>
    </row>
    <row r="432">
      <c r="A432" s="1066" t="s">
        <v>6135</v>
      </c>
      <c r="B432" s="1067" t="s">
        <v>6129</v>
      </c>
      <c r="C432" s="1068">
        <v>11.0</v>
      </c>
      <c r="D432" s="1068">
        <v>0.0</v>
      </c>
      <c r="E432" s="1068">
        <v>0.0</v>
      </c>
      <c r="F432" s="1068">
        <v>0.0</v>
      </c>
      <c r="G432" s="1068">
        <v>0.0</v>
      </c>
      <c r="H432" s="1068">
        <v>11.0</v>
      </c>
      <c r="I432" s="1069"/>
      <c r="J432" s="1070"/>
    </row>
    <row r="433">
      <c r="A433" s="1066" t="s">
        <v>6135</v>
      </c>
      <c r="B433" s="1067" t="s">
        <v>6129</v>
      </c>
      <c r="C433" s="1068">
        <v>11.0</v>
      </c>
      <c r="D433" s="1068">
        <v>0.0</v>
      </c>
      <c r="E433" s="1068">
        <v>0.0</v>
      </c>
      <c r="F433" s="1068">
        <v>0.0</v>
      </c>
      <c r="G433" s="1068">
        <v>0.0</v>
      </c>
      <c r="H433" s="1068">
        <v>11.0</v>
      </c>
      <c r="I433" s="1069"/>
      <c r="J433" s="1070"/>
    </row>
    <row r="434">
      <c r="A434" s="1066" t="s">
        <v>6135</v>
      </c>
      <c r="B434" s="1067" t="s">
        <v>6129</v>
      </c>
      <c r="C434" s="1068">
        <v>9.0</v>
      </c>
      <c r="D434" s="1068">
        <v>0.0</v>
      </c>
      <c r="E434" s="1068">
        <v>0.0</v>
      </c>
      <c r="F434" s="1068">
        <v>0.0</v>
      </c>
      <c r="G434" s="1068">
        <v>0.0</v>
      </c>
      <c r="H434" s="1068">
        <v>9.0</v>
      </c>
      <c r="I434" s="1069"/>
      <c r="J434" s="1070"/>
    </row>
    <row r="435">
      <c r="A435" s="1066" t="s">
        <v>6135</v>
      </c>
      <c r="B435" s="1067" t="s">
        <v>6129</v>
      </c>
      <c r="C435" s="1068">
        <v>5.0</v>
      </c>
      <c r="D435" s="1068">
        <v>0.0</v>
      </c>
      <c r="E435" s="1068">
        <v>0.0</v>
      </c>
      <c r="F435" s="1068">
        <v>0.0</v>
      </c>
      <c r="G435" s="1068">
        <v>0.0</v>
      </c>
      <c r="H435" s="1068">
        <v>5.0</v>
      </c>
      <c r="I435" s="1069"/>
      <c r="J435" s="1070"/>
    </row>
    <row r="436">
      <c r="A436" s="1066" t="s">
        <v>6136</v>
      </c>
      <c r="B436" s="1067" t="s">
        <v>6129</v>
      </c>
      <c r="C436" s="1068">
        <v>16.0</v>
      </c>
      <c r="D436" s="1068">
        <v>0.0</v>
      </c>
      <c r="E436" s="1068">
        <v>0.0</v>
      </c>
      <c r="F436" s="1068">
        <v>0.0</v>
      </c>
      <c r="G436" s="1068">
        <v>0.0</v>
      </c>
      <c r="H436" s="1068">
        <v>16.0</v>
      </c>
      <c r="I436" s="1069"/>
      <c r="J436" s="1070"/>
    </row>
    <row r="437">
      <c r="A437" s="1066" t="s">
        <v>6136</v>
      </c>
      <c r="B437" s="1067" t="s">
        <v>6129</v>
      </c>
      <c r="C437" s="1068">
        <v>9.0</v>
      </c>
      <c r="D437" s="1068">
        <v>0.0</v>
      </c>
      <c r="E437" s="1068">
        <v>0.0</v>
      </c>
      <c r="F437" s="1068">
        <v>0.0</v>
      </c>
      <c r="G437" s="1068">
        <v>0.0</v>
      </c>
      <c r="H437" s="1068">
        <v>9.0</v>
      </c>
      <c r="I437" s="1069"/>
      <c r="J437" s="1070"/>
    </row>
    <row r="438">
      <c r="A438" s="1066" t="s">
        <v>6136</v>
      </c>
      <c r="B438" s="1067" t="s">
        <v>6129</v>
      </c>
      <c r="C438" s="1068">
        <v>6.0</v>
      </c>
      <c r="D438" s="1068">
        <v>0.0</v>
      </c>
      <c r="E438" s="1068">
        <v>0.0</v>
      </c>
      <c r="F438" s="1068">
        <v>0.0</v>
      </c>
      <c r="G438" s="1068">
        <v>0.0</v>
      </c>
      <c r="H438" s="1068">
        <v>6.0</v>
      </c>
      <c r="I438" s="1069"/>
      <c r="J438" s="1070"/>
    </row>
    <row r="439">
      <c r="A439" s="1066" t="s">
        <v>6136</v>
      </c>
      <c r="B439" s="1067" t="s">
        <v>6129</v>
      </c>
      <c r="C439" s="1068">
        <v>1.0</v>
      </c>
      <c r="D439" s="1068">
        <v>0.0</v>
      </c>
      <c r="E439" s="1068">
        <v>0.0</v>
      </c>
      <c r="F439" s="1068">
        <v>0.0</v>
      </c>
      <c r="G439" s="1068">
        <v>0.0</v>
      </c>
      <c r="H439" s="1068">
        <v>1.0</v>
      </c>
      <c r="I439" s="1069"/>
      <c r="J439" s="1070"/>
    </row>
    <row r="440">
      <c r="A440" s="1066" t="s">
        <v>6136</v>
      </c>
      <c r="B440" s="1067" t="s">
        <v>6129</v>
      </c>
      <c r="C440" s="1068">
        <v>8.0</v>
      </c>
      <c r="D440" s="1068">
        <v>0.0</v>
      </c>
      <c r="E440" s="1068">
        <v>0.0</v>
      </c>
      <c r="F440" s="1068">
        <v>0.0</v>
      </c>
      <c r="G440" s="1068">
        <v>0.0</v>
      </c>
      <c r="H440" s="1068">
        <v>8.0</v>
      </c>
      <c r="I440" s="1069"/>
      <c r="J440" s="1070"/>
    </row>
    <row r="441">
      <c r="A441" s="1066" t="s">
        <v>6136</v>
      </c>
      <c r="B441" s="1067" t="s">
        <v>6129</v>
      </c>
      <c r="C441" s="1068">
        <v>17.0</v>
      </c>
      <c r="D441" s="1068">
        <v>0.0</v>
      </c>
      <c r="E441" s="1068">
        <v>0.0</v>
      </c>
      <c r="F441" s="1068">
        <v>0.0</v>
      </c>
      <c r="G441" s="1068">
        <v>0.0</v>
      </c>
      <c r="H441" s="1068">
        <v>17.0</v>
      </c>
      <c r="I441" s="1069"/>
      <c r="J441" s="1070"/>
    </row>
    <row r="442">
      <c r="A442" s="1066" t="s">
        <v>6136</v>
      </c>
      <c r="B442" s="1067" t="s">
        <v>6129</v>
      </c>
      <c r="C442" s="1068">
        <v>21.0</v>
      </c>
      <c r="D442" s="1068">
        <v>0.0</v>
      </c>
      <c r="E442" s="1068">
        <v>0.0</v>
      </c>
      <c r="F442" s="1068">
        <v>0.0</v>
      </c>
      <c r="G442" s="1068">
        <v>0.0</v>
      </c>
      <c r="H442" s="1068">
        <v>21.0</v>
      </c>
      <c r="I442" s="1069"/>
      <c r="J442" s="1070"/>
    </row>
    <row r="443">
      <c r="A443" s="1066" t="s">
        <v>6136</v>
      </c>
      <c r="B443" s="1067" t="s">
        <v>6129</v>
      </c>
      <c r="C443" s="1068">
        <v>13.0</v>
      </c>
      <c r="D443" s="1068">
        <v>0.0</v>
      </c>
      <c r="E443" s="1068">
        <v>0.0</v>
      </c>
      <c r="F443" s="1068">
        <v>0.0</v>
      </c>
      <c r="G443" s="1068">
        <v>0.0</v>
      </c>
      <c r="H443" s="1068">
        <v>13.0</v>
      </c>
      <c r="I443" s="1069"/>
      <c r="J443" s="1070"/>
    </row>
    <row r="444">
      <c r="A444" s="1066" t="s">
        <v>6136</v>
      </c>
      <c r="B444" s="1067" t="s">
        <v>6129</v>
      </c>
      <c r="C444" s="1068">
        <v>2.0</v>
      </c>
      <c r="D444" s="1068">
        <v>0.0</v>
      </c>
      <c r="E444" s="1068">
        <v>0.0</v>
      </c>
      <c r="F444" s="1068">
        <v>0.0</v>
      </c>
      <c r="G444" s="1068">
        <v>0.0</v>
      </c>
      <c r="H444" s="1068">
        <v>2.0</v>
      </c>
      <c r="I444" s="1069"/>
      <c r="J444" s="1070"/>
    </row>
    <row r="445">
      <c r="A445" s="1066" t="s">
        <v>6136</v>
      </c>
      <c r="B445" s="1067" t="s">
        <v>6129</v>
      </c>
      <c r="C445" s="1068">
        <v>49.0</v>
      </c>
      <c r="D445" s="1068">
        <v>0.0</v>
      </c>
      <c r="E445" s="1068">
        <v>0.0</v>
      </c>
      <c r="F445" s="1068">
        <v>0.0</v>
      </c>
      <c r="G445" s="1068">
        <v>0.0</v>
      </c>
      <c r="H445" s="1068">
        <v>49.0</v>
      </c>
      <c r="I445" s="1069"/>
      <c r="J445" s="1070"/>
    </row>
    <row r="446">
      <c r="A446" s="1066" t="s">
        <v>6136</v>
      </c>
      <c r="B446" s="1067" t="s">
        <v>6129</v>
      </c>
      <c r="C446" s="1068">
        <v>12.0</v>
      </c>
      <c r="D446" s="1068">
        <v>0.0</v>
      </c>
      <c r="E446" s="1068">
        <v>0.0</v>
      </c>
      <c r="F446" s="1068">
        <v>0.0</v>
      </c>
      <c r="G446" s="1068">
        <v>0.0</v>
      </c>
      <c r="H446" s="1068">
        <v>12.0</v>
      </c>
      <c r="I446" s="1069"/>
      <c r="J446" s="1070"/>
    </row>
    <row r="447">
      <c r="A447" s="1066" t="s">
        <v>6136</v>
      </c>
      <c r="B447" s="1067" t="s">
        <v>6129</v>
      </c>
      <c r="C447" s="1068">
        <v>36.0</v>
      </c>
      <c r="D447" s="1068">
        <v>0.0</v>
      </c>
      <c r="E447" s="1068">
        <v>0.0</v>
      </c>
      <c r="F447" s="1068">
        <v>0.0</v>
      </c>
      <c r="G447" s="1068">
        <v>0.0</v>
      </c>
      <c r="H447" s="1068">
        <v>36.0</v>
      </c>
      <c r="I447" s="1069"/>
      <c r="J447" s="1070"/>
    </row>
    <row r="448">
      <c r="A448" s="1066" t="s">
        <v>6136</v>
      </c>
      <c r="B448" s="1067" t="s">
        <v>6129</v>
      </c>
      <c r="C448" s="1068">
        <v>19.0</v>
      </c>
      <c r="D448" s="1068">
        <v>0.0</v>
      </c>
      <c r="E448" s="1068">
        <v>0.0</v>
      </c>
      <c r="F448" s="1068">
        <v>0.0</v>
      </c>
      <c r="G448" s="1068">
        <v>0.0</v>
      </c>
      <c r="H448" s="1068">
        <v>19.0</v>
      </c>
      <c r="I448" s="1069"/>
      <c r="J448" s="1070"/>
    </row>
    <row r="449">
      <c r="A449" s="1066" t="s">
        <v>6136</v>
      </c>
      <c r="B449" s="1067" t="s">
        <v>6129</v>
      </c>
      <c r="C449" s="1068">
        <v>93.0</v>
      </c>
      <c r="D449" s="1068">
        <v>0.0</v>
      </c>
      <c r="E449" s="1068">
        <v>0.0</v>
      </c>
      <c r="F449" s="1068">
        <v>0.0</v>
      </c>
      <c r="G449" s="1068">
        <v>0.0</v>
      </c>
      <c r="H449" s="1068">
        <v>93.0</v>
      </c>
      <c r="I449" s="1069"/>
      <c r="J449" s="1070"/>
    </row>
    <row r="450">
      <c r="A450" s="1066" t="s">
        <v>6136</v>
      </c>
      <c r="B450" s="1067" t="s">
        <v>6129</v>
      </c>
      <c r="C450" s="1068">
        <v>6.0</v>
      </c>
      <c r="D450" s="1068">
        <v>0.0</v>
      </c>
      <c r="E450" s="1068">
        <v>0.0</v>
      </c>
      <c r="F450" s="1068">
        <v>0.0</v>
      </c>
      <c r="G450" s="1068">
        <v>0.0</v>
      </c>
      <c r="H450" s="1068">
        <v>6.0</v>
      </c>
      <c r="I450" s="1069"/>
      <c r="J450" s="1070"/>
    </row>
    <row r="451">
      <c r="A451" s="1066" t="s">
        <v>6136</v>
      </c>
      <c r="B451" s="1067" t="s">
        <v>6129</v>
      </c>
      <c r="C451" s="1068">
        <v>20.0</v>
      </c>
      <c r="D451" s="1068">
        <v>0.0</v>
      </c>
      <c r="E451" s="1068">
        <v>0.0</v>
      </c>
      <c r="F451" s="1068">
        <v>0.0</v>
      </c>
      <c r="G451" s="1068">
        <v>0.0</v>
      </c>
      <c r="H451" s="1068">
        <v>20.0</v>
      </c>
      <c r="I451" s="1069"/>
      <c r="J451" s="1070"/>
    </row>
    <row r="452">
      <c r="A452" s="1066" t="s">
        <v>6136</v>
      </c>
      <c r="B452" s="1067" t="s">
        <v>6129</v>
      </c>
      <c r="C452" s="1068">
        <v>51.0</v>
      </c>
      <c r="D452" s="1068">
        <v>0.0</v>
      </c>
      <c r="E452" s="1068">
        <v>0.0</v>
      </c>
      <c r="F452" s="1068">
        <v>0.0</v>
      </c>
      <c r="G452" s="1068">
        <v>0.0</v>
      </c>
      <c r="H452" s="1068">
        <v>51.0</v>
      </c>
      <c r="I452" s="1069"/>
      <c r="J452" s="1070"/>
    </row>
    <row r="453">
      <c r="A453" s="1066" t="s">
        <v>6136</v>
      </c>
      <c r="B453" s="1067" t="s">
        <v>6129</v>
      </c>
      <c r="C453" s="1068">
        <v>44.0</v>
      </c>
      <c r="D453" s="1068">
        <v>0.0</v>
      </c>
      <c r="E453" s="1068">
        <v>0.0</v>
      </c>
      <c r="F453" s="1068">
        <v>0.0</v>
      </c>
      <c r="G453" s="1068">
        <v>0.0</v>
      </c>
      <c r="H453" s="1068">
        <v>44.0</v>
      </c>
      <c r="I453" s="1069"/>
      <c r="J453" s="1070"/>
    </row>
    <row r="454">
      <c r="A454" s="1066" t="s">
        <v>6136</v>
      </c>
      <c r="B454" s="1067" t="s">
        <v>6129</v>
      </c>
      <c r="C454" s="1068">
        <v>18.0</v>
      </c>
      <c r="D454" s="1068">
        <v>0.0</v>
      </c>
      <c r="E454" s="1068">
        <v>0.0</v>
      </c>
      <c r="F454" s="1068">
        <v>0.0</v>
      </c>
      <c r="G454" s="1068">
        <v>0.0</v>
      </c>
      <c r="H454" s="1068">
        <v>18.0</v>
      </c>
      <c r="I454" s="1069"/>
      <c r="J454" s="1070"/>
    </row>
    <row r="455">
      <c r="A455" s="1066" t="s">
        <v>6136</v>
      </c>
      <c r="B455" s="1067" t="s">
        <v>6129</v>
      </c>
      <c r="C455" s="1068">
        <v>15.0</v>
      </c>
      <c r="D455" s="1068">
        <v>0.0</v>
      </c>
      <c r="E455" s="1068">
        <v>0.0</v>
      </c>
      <c r="F455" s="1068">
        <v>0.0</v>
      </c>
      <c r="G455" s="1068">
        <v>0.0</v>
      </c>
      <c r="H455" s="1068">
        <v>15.0</v>
      </c>
      <c r="I455" s="1069"/>
      <c r="J455" s="1070"/>
    </row>
    <row r="456">
      <c r="A456" s="1066" t="s">
        <v>6136</v>
      </c>
      <c r="B456" s="1067" t="s">
        <v>6129</v>
      </c>
      <c r="C456" s="1068">
        <v>45.0</v>
      </c>
      <c r="D456" s="1068">
        <v>0.0</v>
      </c>
      <c r="E456" s="1068">
        <v>0.0</v>
      </c>
      <c r="F456" s="1068">
        <v>0.0</v>
      </c>
      <c r="G456" s="1068">
        <v>0.0</v>
      </c>
      <c r="H456" s="1068">
        <v>45.0</v>
      </c>
      <c r="I456" s="1069"/>
      <c r="J456" s="1070"/>
    </row>
    <row r="457">
      <c r="A457" s="1066" t="s">
        <v>6136</v>
      </c>
      <c r="B457" s="1067" t="s">
        <v>6129</v>
      </c>
      <c r="C457" s="1068">
        <v>6.0</v>
      </c>
      <c r="D457" s="1068">
        <v>0.0</v>
      </c>
      <c r="E457" s="1068">
        <v>0.0</v>
      </c>
      <c r="F457" s="1068">
        <v>0.0</v>
      </c>
      <c r="G457" s="1068">
        <v>0.0</v>
      </c>
      <c r="H457" s="1068">
        <v>6.0</v>
      </c>
      <c r="I457" s="1069"/>
      <c r="J457" s="1070"/>
    </row>
    <row r="458">
      <c r="A458" s="1066" t="s">
        <v>6136</v>
      </c>
      <c r="B458" s="1067" t="s">
        <v>6129</v>
      </c>
      <c r="C458" s="1068">
        <v>30.0</v>
      </c>
      <c r="D458" s="1068">
        <v>0.0</v>
      </c>
      <c r="E458" s="1068">
        <v>0.0</v>
      </c>
      <c r="F458" s="1068">
        <v>0.0</v>
      </c>
      <c r="G458" s="1068">
        <v>0.0</v>
      </c>
      <c r="H458" s="1068">
        <v>30.0</v>
      </c>
      <c r="I458" s="1069"/>
      <c r="J458" s="1070"/>
    </row>
    <row r="459">
      <c r="A459" s="1066" t="s">
        <v>6136</v>
      </c>
      <c r="B459" s="1067" t="s">
        <v>6129</v>
      </c>
      <c r="C459" s="1068">
        <v>17.0</v>
      </c>
      <c r="D459" s="1068">
        <v>0.0</v>
      </c>
      <c r="E459" s="1068">
        <v>0.0</v>
      </c>
      <c r="F459" s="1068">
        <v>0.0</v>
      </c>
      <c r="G459" s="1068">
        <v>0.0</v>
      </c>
      <c r="H459" s="1068">
        <v>17.0</v>
      </c>
      <c r="I459" s="1069"/>
      <c r="J459" s="1070"/>
    </row>
    <row r="460">
      <c r="A460" s="1066" t="s">
        <v>6137</v>
      </c>
      <c r="B460" s="1067" t="s">
        <v>6129</v>
      </c>
      <c r="C460" s="1068">
        <v>11.0</v>
      </c>
      <c r="D460" s="1068">
        <v>0.0</v>
      </c>
      <c r="E460" s="1068">
        <v>0.0</v>
      </c>
      <c r="F460" s="1068">
        <v>0.0</v>
      </c>
      <c r="G460" s="1068">
        <v>0.0</v>
      </c>
      <c r="H460" s="1068">
        <v>11.0</v>
      </c>
      <c r="I460" s="1069"/>
      <c r="J460" s="1070"/>
    </row>
    <row r="461">
      <c r="A461" s="1066" t="s">
        <v>6137</v>
      </c>
      <c r="B461" s="1067" t="s">
        <v>6129</v>
      </c>
      <c r="C461" s="1068">
        <v>16.0</v>
      </c>
      <c r="D461" s="1068">
        <v>0.0</v>
      </c>
      <c r="E461" s="1068">
        <v>0.0</v>
      </c>
      <c r="F461" s="1068">
        <v>0.0</v>
      </c>
      <c r="G461" s="1068">
        <v>0.0</v>
      </c>
      <c r="H461" s="1068">
        <v>16.0</v>
      </c>
      <c r="I461" s="1069"/>
      <c r="J461" s="1070"/>
    </row>
    <row r="462">
      <c r="A462" s="1066" t="s">
        <v>6137</v>
      </c>
      <c r="B462" s="1067" t="s">
        <v>6129</v>
      </c>
      <c r="C462" s="1068">
        <v>13.0</v>
      </c>
      <c r="D462" s="1068">
        <v>0.0</v>
      </c>
      <c r="E462" s="1068">
        <v>0.0</v>
      </c>
      <c r="F462" s="1068">
        <v>0.0</v>
      </c>
      <c r="G462" s="1068">
        <v>0.0</v>
      </c>
      <c r="H462" s="1068">
        <v>13.0</v>
      </c>
      <c r="I462" s="1069"/>
      <c r="J462" s="1070"/>
    </row>
    <row r="463">
      <c r="A463" s="1066" t="s">
        <v>6137</v>
      </c>
      <c r="B463" s="1067" t="s">
        <v>6129</v>
      </c>
      <c r="C463" s="1068">
        <v>34.0</v>
      </c>
      <c r="D463" s="1068">
        <v>0.0</v>
      </c>
      <c r="E463" s="1068">
        <v>0.0</v>
      </c>
      <c r="F463" s="1068">
        <v>0.0</v>
      </c>
      <c r="G463" s="1068">
        <v>0.0</v>
      </c>
      <c r="H463" s="1068">
        <v>34.0</v>
      </c>
      <c r="I463" s="1069"/>
      <c r="J463" s="1070"/>
    </row>
    <row r="464">
      <c r="A464" s="1066" t="s">
        <v>6137</v>
      </c>
      <c r="B464" s="1067" t="s">
        <v>6129</v>
      </c>
      <c r="C464" s="1068">
        <v>18.0</v>
      </c>
      <c r="D464" s="1068">
        <v>0.0</v>
      </c>
      <c r="E464" s="1068">
        <v>0.0</v>
      </c>
      <c r="F464" s="1068">
        <v>0.0</v>
      </c>
      <c r="G464" s="1068">
        <v>0.0</v>
      </c>
      <c r="H464" s="1068">
        <v>18.0</v>
      </c>
      <c r="I464" s="1069"/>
      <c r="J464" s="1070"/>
    </row>
    <row r="465">
      <c r="A465" s="1066" t="s">
        <v>6137</v>
      </c>
      <c r="B465" s="1067" t="s">
        <v>6129</v>
      </c>
      <c r="C465" s="1068">
        <v>68.0</v>
      </c>
      <c r="D465" s="1068">
        <v>0.0</v>
      </c>
      <c r="E465" s="1068">
        <v>0.0</v>
      </c>
      <c r="F465" s="1068">
        <v>0.0</v>
      </c>
      <c r="G465" s="1068">
        <v>0.0</v>
      </c>
      <c r="H465" s="1068">
        <v>68.0</v>
      </c>
      <c r="I465" s="1069"/>
      <c r="J465" s="1070"/>
    </row>
    <row r="466">
      <c r="A466" s="1066" t="s">
        <v>6137</v>
      </c>
      <c r="B466" s="1067" t="s">
        <v>6129</v>
      </c>
      <c r="C466" s="1068">
        <v>13.0</v>
      </c>
      <c r="D466" s="1068">
        <v>0.0</v>
      </c>
      <c r="E466" s="1068">
        <v>0.0</v>
      </c>
      <c r="F466" s="1068">
        <v>0.0</v>
      </c>
      <c r="G466" s="1068">
        <v>0.0</v>
      </c>
      <c r="H466" s="1068">
        <v>13.0</v>
      </c>
      <c r="I466" s="1069"/>
      <c r="J466" s="1070"/>
    </row>
    <row r="467">
      <c r="A467" s="1066" t="s">
        <v>6137</v>
      </c>
      <c r="B467" s="1067" t="s">
        <v>6129</v>
      </c>
      <c r="C467" s="1068">
        <v>11.0</v>
      </c>
      <c r="D467" s="1068">
        <v>0.0</v>
      </c>
      <c r="E467" s="1068">
        <v>0.0</v>
      </c>
      <c r="F467" s="1068">
        <v>0.0</v>
      </c>
      <c r="G467" s="1068">
        <v>0.0</v>
      </c>
      <c r="H467" s="1068">
        <v>11.0</v>
      </c>
      <c r="I467" s="1069"/>
      <c r="J467" s="1070"/>
    </row>
    <row r="468">
      <c r="A468" s="1066" t="s">
        <v>6137</v>
      </c>
      <c r="B468" s="1067" t="s">
        <v>6129</v>
      </c>
      <c r="C468" s="1068">
        <v>2.0</v>
      </c>
      <c r="D468" s="1068">
        <v>0.0</v>
      </c>
      <c r="E468" s="1068">
        <v>0.0</v>
      </c>
      <c r="F468" s="1068">
        <v>0.0</v>
      </c>
      <c r="G468" s="1068">
        <v>0.0</v>
      </c>
      <c r="H468" s="1068">
        <v>2.0</v>
      </c>
      <c r="I468" s="1069"/>
      <c r="J468" s="1070"/>
    </row>
    <row r="469">
      <c r="A469" s="1066" t="s">
        <v>6137</v>
      </c>
      <c r="B469" s="1067" t="s">
        <v>6129</v>
      </c>
      <c r="C469" s="1068">
        <v>9.0</v>
      </c>
      <c r="D469" s="1068">
        <v>0.0</v>
      </c>
      <c r="E469" s="1068">
        <v>0.0</v>
      </c>
      <c r="F469" s="1068">
        <v>0.0</v>
      </c>
      <c r="G469" s="1068">
        <v>0.0</v>
      </c>
      <c r="H469" s="1068">
        <v>9.0</v>
      </c>
      <c r="I469" s="1069"/>
      <c r="J469" s="1070"/>
    </row>
    <row r="470">
      <c r="A470" s="1066" t="s">
        <v>6137</v>
      </c>
      <c r="B470" s="1067" t="s">
        <v>6129</v>
      </c>
      <c r="C470" s="1068">
        <v>37.0</v>
      </c>
      <c r="D470" s="1068">
        <v>0.0</v>
      </c>
      <c r="E470" s="1068">
        <v>0.0</v>
      </c>
      <c r="F470" s="1068">
        <v>0.0</v>
      </c>
      <c r="G470" s="1068">
        <v>0.0</v>
      </c>
      <c r="H470" s="1068">
        <v>37.0</v>
      </c>
      <c r="I470" s="1069"/>
      <c r="J470" s="1070"/>
    </row>
    <row r="471">
      <c r="A471" s="1066" t="s">
        <v>6137</v>
      </c>
      <c r="B471" s="1067" t="s">
        <v>6129</v>
      </c>
      <c r="C471" s="1068">
        <v>52.0</v>
      </c>
      <c r="D471" s="1068">
        <v>0.0</v>
      </c>
      <c r="E471" s="1068">
        <v>0.0</v>
      </c>
      <c r="F471" s="1068">
        <v>0.0</v>
      </c>
      <c r="G471" s="1068">
        <v>0.0</v>
      </c>
      <c r="H471" s="1068">
        <v>52.0</v>
      </c>
      <c r="I471" s="1069"/>
      <c r="J471" s="1070"/>
    </row>
    <row r="472">
      <c r="A472" s="1066" t="s">
        <v>6137</v>
      </c>
      <c r="B472" s="1067" t="s">
        <v>6129</v>
      </c>
      <c r="C472" s="1068">
        <v>11.0</v>
      </c>
      <c r="D472" s="1068">
        <v>0.0</v>
      </c>
      <c r="E472" s="1068">
        <v>0.0</v>
      </c>
      <c r="F472" s="1068">
        <v>0.0</v>
      </c>
      <c r="G472" s="1068">
        <v>0.0</v>
      </c>
      <c r="H472" s="1068">
        <v>11.0</v>
      </c>
      <c r="I472" s="1069"/>
      <c r="J472" s="1070"/>
    </row>
    <row r="473">
      <c r="A473" s="1066" t="s">
        <v>6137</v>
      </c>
      <c r="B473" s="1067" t="s">
        <v>6129</v>
      </c>
      <c r="C473" s="1068">
        <v>87.0</v>
      </c>
      <c r="D473" s="1068">
        <v>0.0</v>
      </c>
      <c r="E473" s="1068">
        <v>0.0</v>
      </c>
      <c r="F473" s="1068">
        <v>0.0</v>
      </c>
      <c r="G473" s="1068">
        <v>0.0</v>
      </c>
      <c r="H473" s="1068">
        <v>87.0</v>
      </c>
      <c r="I473" s="1069"/>
      <c r="J473" s="1070"/>
    </row>
    <row r="474">
      <c r="A474" s="1066" t="s">
        <v>6137</v>
      </c>
      <c r="B474" s="1067" t="s">
        <v>6129</v>
      </c>
      <c r="C474" s="1068">
        <v>27.0</v>
      </c>
      <c r="D474" s="1068">
        <v>0.0</v>
      </c>
      <c r="E474" s="1068">
        <v>0.0</v>
      </c>
      <c r="F474" s="1068">
        <v>0.0</v>
      </c>
      <c r="G474" s="1068">
        <v>0.0</v>
      </c>
      <c r="H474" s="1068">
        <v>27.0</v>
      </c>
      <c r="I474" s="1069"/>
      <c r="J474" s="1070"/>
    </row>
    <row r="475">
      <c r="A475" s="1066" t="s">
        <v>6137</v>
      </c>
      <c r="B475" s="1067" t="s">
        <v>6129</v>
      </c>
      <c r="C475" s="1068">
        <v>39.0</v>
      </c>
      <c r="D475" s="1068">
        <v>0.0</v>
      </c>
      <c r="E475" s="1068">
        <v>0.0</v>
      </c>
      <c r="F475" s="1068">
        <v>0.0</v>
      </c>
      <c r="G475" s="1068">
        <v>0.0</v>
      </c>
      <c r="H475" s="1068">
        <v>39.0</v>
      </c>
      <c r="I475" s="1069"/>
      <c r="J475" s="1070"/>
    </row>
    <row r="476">
      <c r="A476" s="1066" t="s">
        <v>6137</v>
      </c>
      <c r="B476" s="1067" t="s">
        <v>6129</v>
      </c>
      <c r="C476" s="1068">
        <v>80.0</v>
      </c>
      <c r="D476" s="1068">
        <v>0.0</v>
      </c>
      <c r="E476" s="1068">
        <v>0.0</v>
      </c>
      <c r="F476" s="1068">
        <v>0.0</v>
      </c>
      <c r="G476" s="1068">
        <v>0.0</v>
      </c>
      <c r="H476" s="1068">
        <v>80.0</v>
      </c>
      <c r="I476" s="1069"/>
      <c r="J476" s="1070"/>
    </row>
    <row r="477">
      <c r="A477" s="1066" t="s">
        <v>6137</v>
      </c>
      <c r="B477" s="1067" t="s">
        <v>6129</v>
      </c>
      <c r="C477" s="1068">
        <v>201.0</v>
      </c>
      <c r="D477" s="1068">
        <v>0.0</v>
      </c>
      <c r="E477" s="1068">
        <v>0.0</v>
      </c>
      <c r="F477" s="1068">
        <v>0.0</v>
      </c>
      <c r="G477" s="1068">
        <v>0.0</v>
      </c>
      <c r="H477" s="1068">
        <v>201.0</v>
      </c>
      <c r="I477" s="1069"/>
      <c r="J477" s="1070"/>
    </row>
    <row r="478">
      <c r="A478" s="1066" t="s">
        <v>6137</v>
      </c>
      <c r="B478" s="1067" t="s">
        <v>6129</v>
      </c>
      <c r="C478" s="1068">
        <v>120.0</v>
      </c>
      <c r="D478" s="1068">
        <v>0.0</v>
      </c>
      <c r="E478" s="1068">
        <v>0.0</v>
      </c>
      <c r="F478" s="1068">
        <v>0.0</v>
      </c>
      <c r="G478" s="1068">
        <v>0.0</v>
      </c>
      <c r="H478" s="1068">
        <v>120.0</v>
      </c>
      <c r="I478" s="1069"/>
      <c r="J478" s="1070"/>
    </row>
    <row r="479">
      <c r="A479" s="1066" t="s">
        <v>6137</v>
      </c>
      <c r="B479" s="1067" t="s">
        <v>6129</v>
      </c>
      <c r="C479" s="1068">
        <v>69.0</v>
      </c>
      <c r="D479" s="1068">
        <v>0.0</v>
      </c>
      <c r="E479" s="1068">
        <v>0.0</v>
      </c>
      <c r="F479" s="1068">
        <v>0.0</v>
      </c>
      <c r="G479" s="1068">
        <v>0.0</v>
      </c>
      <c r="H479" s="1068">
        <v>69.0</v>
      </c>
      <c r="I479" s="1069"/>
      <c r="J479" s="1070"/>
    </row>
    <row r="480">
      <c r="A480" s="1066" t="s">
        <v>6137</v>
      </c>
      <c r="B480" s="1067" t="s">
        <v>6129</v>
      </c>
      <c r="C480" s="1068">
        <v>56.0</v>
      </c>
      <c r="D480" s="1068">
        <v>0.0</v>
      </c>
      <c r="E480" s="1068">
        <v>0.0</v>
      </c>
      <c r="F480" s="1068">
        <v>0.0</v>
      </c>
      <c r="G480" s="1068">
        <v>0.0</v>
      </c>
      <c r="H480" s="1068">
        <v>56.0</v>
      </c>
      <c r="I480" s="1069"/>
      <c r="J480" s="1070"/>
    </row>
    <row r="481">
      <c r="A481" s="1066" t="s">
        <v>6137</v>
      </c>
      <c r="B481" s="1067" t="s">
        <v>6129</v>
      </c>
      <c r="C481" s="1068">
        <v>34.0</v>
      </c>
      <c r="D481" s="1068">
        <v>0.0</v>
      </c>
      <c r="E481" s="1068">
        <v>0.0</v>
      </c>
      <c r="F481" s="1068">
        <v>0.0</v>
      </c>
      <c r="G481" s="1068">
        <v>0.0</v>
      </c>
      <c r="H481" s="1068">
        <v>34.0</v>
      </c>
      <c r="I481" s="1069"/>
      <c r="J481" s="1070"/>
    </row>
    <row r="482">
      <c r="A482" s="1066" t="s">
        <v>6137</v>
      </c>
      <c r="B482" s="1067" t="s">
        <v>6129</v>
      </c>
      <c r="C482" s="1068">
        <v>144.0</v>
      </c>
      <c r="D482" s="1068">
        <v>0.0</v>
      </c>
      <c r="E482" s="1068">
        <v>0.0</v>
      </c>
      <c r="F482" s="1068">
        <v>0.0</v>
      </c>
      <c r="G482" s="1068">
        <v>0.0</v>
      </c>
      <c r="H482" s="1068">
        <v>144.0</v>
      </c>
      <c r="I482" s="1069"/>
      <c r="J482" s="1070"/>
    </row>
    <row r="483">
      <c r="A483" s="1066" t="s">
        <v>6137</v>
      </c>
      <c r="B483" s="1067" t="s">
        <v>6129</v>
      </c>
      <c r="C483" s="1068">
        <v>6.0</v>
      </c>
      <c r="D483" s="1068">
        <v>0.0</v>
      </c>
      <c r="E483" s="1068">
        <v>0.0</v>
      </c>
      <c r="F483" s="1068">
        <v>0.0</v>
      </c>
      <c r="G483" s="1068">
        <v>0.0</v>
      </c>
      <c r="H483" s="1068">
        <v>6.0</v>
      </c>
      <c r="I483" s="1069"/>
      <c r="J483" s="1070"/>
    </row>
    <row r="484">
      <c r="A484" s="1066" t="s">
        <v>6138</v>
      </c>
      <c r="B484" s="1067" t="s">
        <v>6129</v>
      </c>
      <c r="C484" s="1068">
        <v>73.0</v>
      </c>
      <c r="D484" s="1068">
        <v>0.0</v>
      </c>
      <c r="E484" s="1068">
        <v>0.0</v>
      </c>
      <c r="F484" s="1068">
        <v>0.0</v>
      </c>
      <c r="G484" s="1068">
        <v>0.0</v>
      </c>
      <c r="H484" s="1068">
        <v>73.0</v>
      </c>
      <c r="I484" s="1069"/>
      <c r="J484" s="1070"/>
    </row>
    <row r="485">
      <c r="A485" s="1066" t="s">
        <v>6138</v>
      </c>
      <c r="B485" s="1067" t="s">
        <v>6129</v>
      </c>
      <c r="C485" s="1068">
        <v>23.0</v>
      </c>
      <c r="D485" s="1068">
        <v>0.0</v>
      </c>
      <c r="E485" s="1068">
        <v>0.0</v>
      </c>
      <c r="F485" s="1068">
        <v>0.0</v>
      </c>
      <c r="G485" s="1068">
        <v>0.0</v>
      </c>
      <c r="H485" s="1068">
        <v>23.0</v>
      </c>
      <c r="I485" s="1069"/>
      <c r="J485" s="1070"/>
    </row>
    <row r="486">
      <c r="A486" s="1066" t="s">
        <v>6138</v>
      </c>
      <c r="B486" s="1067" t="s">
        <v>6129</v>
      </c>
      <c r="C486" s="1068">
        <v>13.0</v>
      </c>
      <c r="D486" s="1068">
        <v>0.0</v>
      </c>
      <c r="E486" s="1068">
        <v>0.0</v>
      </c>
      <c r="F486" s="1068">
        <v>0.0</v>
      </c>
      <c r="G486" s="1068">
        <v>0.0</v>
      </c>
      <c r="H486" s="1068">
        <v>13.0</v>
      </c>
      <c r="I486" s="1069"/>
      <c r="J486" s="1070"/>
    </row>
    <row r="487">
      <c r="A487" s="1066" t="s">
        <v>6138</v>
      </c>
      <c r="B487" s="1067" t="s">
        <v>6129</v>
      </c>
      <c r="C487" s="1068">
        <v>12.0</v>
      </c>
      <c r="D487" s="1068">
        <v>0.0</v>
      </c>
      <c r="E487" s="1068">
        <v>0.0</v>
      </c>
      <c r="F487" s="1068">
        <v>0.0</v>
      </c>
      <c r="G487" s="1068">
        <v>0.0</v>
      </c>
      <c r="H487" s="1068">
        <v>12.0</v>
      </c>
      <c r="I487" s="1069"/>
      <c r="J487" s="1070"/>
    </row>
    <row r="488">
      <c r="A488" s="1066" t="s">
        <v>6138</v>
      </c>
      <c r="B488" s="1067" t="s">
        <v>6129</v>
      </c>
      <c r="C488" s="1068">
        <v>14.0</v>
      </c>
      <c r="D488" s="1068">
        <v>0.0</v>
      </c>
      <c r="E488" s="1068">
        <v>0.0</v>
      </c>
      <c r="F488" s="1068">
        <v>0.0</v>
      </c>
      <c r="G488" s="1068">
        <v>0.0</v>
      </c>
      <c r="H488" s="1068">
        <v>14.0</v>
      </c>
      <c r="I488" s="1069"/>
      <c r="J488" s="1070"/>
    </row>
    <row r="489">
      <c r="A489" s="1066" t="s">
        <v>6138</v>
      </c>
      <c r="B489" s="1067" t="s">
        <v>6129</v>
      </c>
      <c r="C489" s="1068">
        <v>55.0</v>
      </c>
      <c r="D489" s="1068">
        <v>0.0</v>
      </c>
      <c r="E489" s="1068">
        <v>0.0</v>
      </c>
      <c r="F489" s="1068">
        <v>0.0</v>
      </c>
      <c r="G489" s="1068">
        <v>0.0</v>
      </c>
      <c r="H489" s="1068">
        <v>55.0</v>
      </c>
      <c r="I489" s="1069"/>
      <c r="J489" s="1070"/>
    </row>
    <row r="490">
      <c r="A490" s="1066" t="s">
        <v>6138</v>
      </c>
      <c r="B490" s="1067" t="s">
        <v>6129</v>
      </c>
      <c r="C490" s="1068">
        <v>9.0</v>
      </c>
      <c r="D490" s="1068">
        <v>0.0</v>
      </c>
      <c r="E490" s="1068">
        <v>0.0</v>
      </c>
      <c r="F490" s="1068">
        <v>0.0</v>
      </c>
      <c r="G490" s="1068">
        <v>0.0</v>
      </c>
      <c r="H490" s="1068">
        <v>9.0</v>
      </c>
      <c r="I490" s="1069"/>
      <c r="J490" s="1070"/>
    </row>
    <row r="491">
      <c r="A491" s="1066" t="s">
        <v>6138</v>
      </c>
      <c r="B491" s="1067" t="s">
        <v>6129</v>
      </c>
      <c r="C491" s="1068">
        <v>22.0</v>
      </c>
      <c r="D491" s="1068">
        <v>0.0</v>
      </c>
      <c r="E491" s="1068">
        <v>0.0</v>
      </c>
      <c r="F491" s="1068">
        <v>0.0</v>
      </c>
      <c r="G491" s="1068">
        <v>0.0</v>
      </c>
      <c r="H491" s="1068">
        <v>22.0</v>
      </c>
      <c r="I491" s="1069"/>
      <c r="J491" s="1070"/>
    </row>
    <row r="492">
      <c r="A492" s="1066" t="s">
        <v>6138</v>
      </c>
      <c r="B492" s="1067" t="s">
        <v>6129</v>
      </c>
      <c r="C492" s="1068">
        <v>174.0</v>
      </c>
      <c r="D492" s="1068">
        <v>0.0</v>
      </c>
      <c r="E492" s="1068">
        <v>0.0</v>
      </c>
      <c r="F492" s="1068">
        <v>0.0</v>
      </c>
      <c r="G492" s="1068">
        <v>0.0</v>
      </c>
      <c r="H492" s="1068">
        <v>174.0</v>
      </c>
      <c r="I492" s="1069"/>
      <c r="J492" s="1070"/>
    </row>
    <row r="493">
      <c r="A493" s="1066" t="s">
        <v>6138</v>
      </c>
      <c r="B493" s="1067" t="s">
        <v>6129</v>
      </c>
      <c r="C493" s="1068">
        <v>7.0</v>
      </c>
      <c r="D493" s="1068">
        <v>0.0</v>
      </c>
      <c r="E493" s="1068">
        <v>0.0</v>
      </c>
      <c r="F493" s="1068">
        <v>0.0</v>
      </c>
      <c r="G493" s="1068">
        <v>0.0</v>
      </c>
      <c r="H493" s="1068">
        <v>7.0</v>
      </c>
      <c r="I493" s="1069"/>
      <c r="J493" s="1070"/>
    </row>
    <row r="494">
      <c r="A494" s="1066" t="s">
        <v>6138</v>
      </c>
      <c r="B494" s="1067" t="s">
        <v>6129</v>
      </c>
      <c r="C494" s="1068">
        <v>20.0</v>
      </c>
      <c r="D494" s="1068">
        <v>0.0</v>
      </c>
      <c r="E494" s="1068">
        <v>0.0</v>
      </c>
      <c r="F494" s="1068">
        <v>0.0</v>
      </c>
      <c r="G494" s="1068">
        <v>0.0</v>
      </c>
      <c r="H494" s="1068">
        <v>20.0</v>
      </c>
      <c r="I494" s="1069"/>
      <c r="J494" s="1070"/>
    </row>
    <row r="495">
      <c r="A495" s="1066" t="s">
        <v>6138</v>
      </c>
      <c r="B495" s="1067" t="s">
        <v>6129</v>
      </c>
      <c r="C495" s="1068">
        <v>5.0</v>
      </c>
      <c r="D495" s="1068">
        <v>0.0</v>
      </c>
      <c r="E495" s="1068">
        <v>0.0</v>
      </c>
      <c r="F495" s="1068">
        <v>0.0</v>
      </c>
      <c r="G495" s="1068">
        <v>0.0</v>
      </c>
      <c r="H495" s="1068">
        <v>5.0</v>
      </c>
      <c r="I495" s="1069"/>
      <c r="J495" s="1070"/>
    </row>
    <row r="496">
      <c r="A496" s="1066" t="s">
        <v>6138</v>
      </c>
      <c r="B496" s="1067" t="s">
        <v>6129</v>
      </c>
      <c r="C496" s="1068">
        <v>53.0</v>
      </c>
      <c r="D496" s="1068">
        <v>0.0</v>
      </c>
      <c r="E496" s="1068">
        <v>0.0</v>
      </c>
      <c r="F496" s="1068">
        <v>0.0</v>
      </c>
      <c r="G496" s="1068">
        <v>0.0</v>
      </c>
      <c r="H496" s="1068">
        <v>53.0</v>
      </c>
      <c r="I496" s="1069"/>
      <c r="J496" s="1070"/>
    </row>
    <row r="497">
      <c r="A497" s="1066" t="s">
        <v>6138</v>
      </c>
      <c r="B497" s="1067" t="s">
        <v>6129</v>
      </c>
      <c r="C497" s="1068">
        <v>79.0</v>
      </c>
      <c r="D497" s="1068">
        <v>0.0</v>
      </c>
      <c r="E497" s="1068">
        <v>0.0</v>
      </c>
      <c r="F497" s="1068">
        <v>0.0</v>
      </c>
      <c r="G497" s="1068">
        <v>0.0</v>
      </c>
      <c r="H497" s="1068">
        <v>79.0</v>
      </c>
      <c r="I497" s="1069"/>
      <c r="J497" s="1070"/>
    </row>
    <row r="498">
      <c r="A498" s="1066" t="s">
        <v>6138</v>
      </c>
      <c r="B498" s="1067" t="s">
        <v>6129</v>
      </c>
      <c r="C498" s="1068">
        <v>114.0</v>
      </c>
      <c r="D498" s="1068">
        <v>0.0</v>
      </c>
      <c r="E498" s="1068">
        <v>0.0</v>
      </c>
      <c r="F498" s="1068">
        <v>0.0</v>
      </c>
      <c r="G498" s="1068">
        <v>0.0</v>
      </c>
      <c r="H498" s="1068">
        <v>114.0</v>
      </c>
      <c r="I498" s="1069"/>
      <c r="J498" s="1070"/>
    </row>
    <row r="499">
      <c r="A499" s="1066" t="s">
        <v>6138</v>
      </c>
      <c r="B499" s="1067" t="s">
        <v>6129</v>
      </c>
      <c r="C499" s="1068">
        <v>21.0</v>
      </c>
      <c r="D499" s="1068">
        <v>0.0</v>
      </c>
      <c r="E499" s="1068">
        <v>0.0</v>
      </c>
      <c r="F499" s="1068">
        <v>0.0</v>
      </c>
      <c r="G499" s="1068">
        <v>0.0</v>
      </c>
      <c r="H499" s="1068">
        <v>21.0</v>
      </c>
      <c r="I499" s="1069"/>
      <c r="J499" s="1070"/>
    </row>
    <row r="500">
      <c r="A500" s="1066" t="s">
        <v>6138</v>
      </c>
      <c r="B500" s="1067" t="s">
        <v>6129</v>
      </c>
      <c r="C500" s="1068">
        <v>34.0</v>
      </c>
      <c r="D500" s="1068">
        <v>0.0</v>
      </c>
      <c r="E500" s="1068">
        <v>0.0</v>
      </c>
      <c r="F500" s="1068">
        <v>0.0</v>
      </c>
      <c r="G500" s="1068">
        <v>0.0</v>
      </c>
      <c r="H500" s="1068">
        <v>34.0</v>
      </c>
      <c r="I500" s="1069"/>
      <c r="J500" s="1070"/>
    </row>
    <row r="501">
      <c r="A501" s="1066" t="s">
        <v>6138</v>
      </c>
      <c r="B501" s="1067" t="s">
        <v>6129</v>
      </c>
      <c r="C501" s="1068">
        <v>288.0</v>
      </c>
      <c r="D501" s="1068">
        <v>0.0</v>
      </c>
      <c r="E501" s="1068">
        <v>0.0</v>
      </c>
      <c r="F501" s="1068">
        <v>0.0</v>
      </c>
      <c r="G501" s="1068">
        <v>0.0</v>
      </c>
      <c r="H501" s="1068">
        <v>288.0</v>
      </c>
      <c r="I501" s="1069"/>
      <c r="J501" s="1070"/>
    </row>
    <row r="502">
      <c r="A502" s="1066" t="s">
        <v>6138</v>
      </c>
      <c r="B502" s="1067" t="s">
        <v>6129</v>
      </c>
      <c r="C502" s="1068">
        <v>180.0</v>
      </c>
      <c r="D502" s="1068">
        <v>0.0</v>
      </c>
      <c r="E502" s="1068">
        <v>0.0</v>
      </c>
      <c r="F502" s="1068">
        <v>0.0</v>
      </c>
      <c r="G502" s="1068">
        <v>0.0</v>
      </c>
      <c r="H502" s="1068">
        <v>180.0</v>
      </c>
      <c r="I502" s="1069"/>
      <c r="J502" s="1070"/>
    </row>
    <row r="503">
      <c r="A503" s="1066" t="s">
        <v>6138</v>
      </c>
      <c r="B503" s="1067" t="s">
        <v>6129</v>
      </c>
      <c r="C503" s="1068">
        <v>92.0</v>
      </c>
      <c r="D503" s="1068">
        <v>0.0</v>
      </c>
      <c r="E503" s="1068">
        <v>0.0</v>
      </c>
      <c r="F503" s="1068">
        <v>0.0</v>
      </c>
      <c r="G503" s="1068">
        <v>0.0</v>
      </c>
      <c r="H503" s="1068">
        <v>92.0</v>
      </c>
      <c r="I503" s="1069"/>
      <c r="J503" s="1070"/>
    </row>
    <row r="504">
      <c r="A504" s="1066" t="s">
        <v>6138</v>
      </c>
      <c r="B504" s="1067" t="s">
        <v>6129</v>
      </c>
      <c r="C504" s="1068">
        <v>44.0</v>
      </c>
      <c r="D504" s="1068">
        <v>0.0</v>
      </c>
      <c r="E504" s="1068">
        <v>0.0</v>
      </c>
      <c r="F504" s="1068">
        <v>0.0</v>
      </c>
      <c r="G504" s="1068">
        <v>0.0</v>
      </c>
      <c r="H504" s="1068">
        <v>44.0</v>
      </c>
      <c r="I504" s="1069"/>
      <c r="J504" s="1070"/>
    </row>
    <row r="505">
      <c r="A505" s="1066" t="s">
        <v>6138</v>
      </c>
      <c r="B505" s="1067" t="s">
        <v>6129</v>
      </c>
      <c r="C505" s="1068">
        <v>170.0</v>
      </c>
      <c r="D505" s="1068">
        <v>0.0</v>
      </c>
      <c r="E505" s="1068">
        <v>0.0</v>
      </c>
      <c r="F505" s="1068">
        <v>0.0</v>
      </c>
      <c r="G505" s="1068">
        <v>0.0</v>
      </c>
      <c r="H505" s="1068">
        <v>170.0</v>
      </c>
      <c r="I505" s="1069"/>
      <c r="J505" s="1070"/>
    </row>
    <row r="506">
      <c r="A506" s="1066" t="s">
        <v>6138</v>
      </c>
      <c r="B506" s="1067" t="s">
        <v>6129</v>
      </c>
      <c r="C506" s="1068">
        <v>55.0</v>
      </c>
      <c r="D506" s="1068">
        <v>0.0</v>
      </c>
      <c r="E506" s="1068">
        <v>0.0</v>
      </c>
      <c r="F506" s="1068">
        <v>0.0</v>
      </c>
      <c r="G506" s="1068">
        <v>0.0</v>
      </c>
      <c r="H506" s="1068">
        <v>55.0</v>
      </c>
      <c r="I506" s="1069"/>
      <c r="J506" s="1070"/>
    </row>
    <row r="507">
      <c r="A507" s="1066" t="s">
        <v>6138</v>
      </c>
      <c r="B507" s="1067" t="s">
        <v>6129</v>
      </c>
      <c r="C507" s="1068">
        <v>28.0</v>
      </c>
      <c r="D507" s="1068">
        <v>0.0</v>
      </c>
      <c r="E507" s="1068">
        <v>0.0</v>
      </c>
      <c r="F507" s="1068">
        <v>0.0</v>
      </c>
      <c r="G507" s="1068">
        <v>0.0</v>
      </c>
      <c r="H507" s="1068">
        <v>28.0</v>
      </c>
      <c r="I507" s="1069"/>
      <c r="J507" s="1070"/>
    </row>
    <row r="508">
      <c r="A508" s="1066" t="s">
        <v>6139</v>
      </c>
      <c r="B508" s="1067" t="s">
        <v>6129</v>
      </c>
      <c r="C508" s="1068">
        <v>31.0</v>
      </c>
      <c r="D508" s="1068">
        <v>0.0</v>
      </c>
      <c r="E508" s="1068">
        <v>0.0</v>
      </c>
      <c r="F508" s="1068">
        <v>0.0</v>
      </c>
      <c r="G508" s="1068">
        <v>0.0</v>
      </c>
      <c r="H508" s="1068">
        <v>31.0</v>
      </c>
      <c r="I508" s="1069"/>
      <c r="J508" s="1070"/>
    </row>
    <row r="509">
      <c r="A509" s="1066" t="s">
        <v>6139</v>
      </c>
      <c r="B509" s="1067" t="s">
        <v>6129</v>
      </c>
      <c r="C509" s="1068">
        <v>103.0</v>
      </c>
      <c r="D509" s="1068">
        <v>0.0</v>
      </c>
      <c r="E509" s="1068">
        <v>0.0</v>
      </c>
      <c r="F509" s="1068">
        <v>0.0</v>
      </c>
      <c r="G509" s="1068">
        <v>0.0</v>
      </c>
      <c r="H509" s="1068">
        <v>103.0</v>
      </c>
      <c r="I509" s="1069"/>
      <c r="J509" s="1070"/>
    </row>
    <row r="510">
      <c r="A510" s="1066" t="s">
        <v>6139</v>
      </c>
      <c r="B510" s="1067" t="s">
        <v>6129</v>
      </c>
      <c r="C510" s="1068">
        <v>7.0</v>
      </c>
      <c r="D510" s="1068">
        <v>0.0</v>
      </c>
      <c r="E510" s="1068">
        <v>0.0</v>
      </c>
      <c r="F510" s="1068">
        <v>0.0</v>
      </c>
      <c r="G510" s="1068">
        <v>0.0</v>
      </c>
      <c r="H510" s="1068">
        <v>7.0</v>
      </c>
      <c r="I510" s="1069"/>
      <c r="J510" s="1070"/>
    </row>
    <row r="511">
      <c r="A511" s="1066" t="s">
        <v>6139</v>
      </c>
      <c r="B511" s="1067" t="s">
        <v>6129</v>
      </c>
      <c r="C511" s="1068">
        <v>13.0</v>
      </c>
      <c r="D511" s="1068">
        <v>0.0</v>
      </c>
      <c r="E511" s="1068">
        <v>0.0</v>
      </c>
      <c r="F511" s="1068">
        <v>0.0</v>
      </c>
      <c r="G511" s="1068">
        <v>0.0</v>
      </c>
      <c r="H511" s="1068">
        <v>13.0</v>
      </c>
      <c r="I511" s="1069"/>
      <c r="J511" s="1070"/>
    </row>
    <row r="512">
      <c r="A512" s="1066" t="s">
        <v>6139</v>
      </c>
      <c r="B512" s="1067" t="s">
        <v>6129</v>
      </c>
      <c r="C512" s="1068">
        <v>19.0</v>
      </c>
      <c r="D512" s="1068">
        <v>0.0</v>
      </c>
      <c r="E512" s="1068">
        <v>0.0</v>
      </c>
      <c r="F512" s="1068">
        <v>0.0</v>
      </c>
      <c r="G512" s="1068">
        <v>0.0</v>
      </c>
      <c r="H512" s="1068">
        <v>19.0</v>
      </c>
      <c r="I512" s="1069"/>
      <c r="J512" s="1070"/>
    </row>
    <row r="513">
      <c r="A513" s="1066" t="s">
        <v>6139</v>
      </c>
      <c r="B513" s="1067" t="s">
        <v>6129</v>
      </c>
      <c r="C513" s="1068">
        <v>51.0</v>
      </c>
      <c r="D513" s="1068">
        <v>0.0</v>
      </c>
      <c r="E513" s="1068">
        <v>0.0</v>
      </c>
      <c r="F513" s="1068">
        <v>0.0</v>
      </c>
      <c r="G513" s="1068">
        <v>0.0</v>
      </c>
      <c r="H513" s="1068">
        <v>51.0</v>
      </c>
      <c r="I513" s="1069"/>
      <c r="J513" s="1070"/>
    </row>
    <row r="514">
      <c r="A514" s="1066" t="s">
        <v>6139</v>
      </c>
      <c r="B514" s="1067" t="s">
        <v>6129</v>
      </c>
      <c r="C514" s="1068">
        <v>75.0</v>
      </c>
      <c r="D514" s="1068">
        <v>0.0</v>
      </c>
      <c r="E514" s="1068">
        <v>0.0</v>
      </c>
      <c r="F514" s="1068">
        <v>0.0</v>
      </c>
      <c r="G514" s="1068">
        <v>0.0</v>
      </c>
      <c r="H514" s="1068">
        <v>75.0</v>
      </c>
      <c r="I514" s="1069"/>
      <c r="J514" s="1070"/>
    </row>
    <row r="515">
      <c r="A515" s="1066" t="s">
        <v>6139</v>
      </c>
      <c r="B515" s="1067" t="s">
        <v>6129</v>
      </c>
      <c r="C515" s="1068">
        <v>38.0</v>
      </c>
      <c r="D515" s="1068">
        <v>0.0</v>
      </c>
      <c r="E515" s="1068">
        <v>0.0</v>
      </c>
      <c r="F515" s="1068">
        <v>0.0</v>
      </c>
      <c r="G515" s="1068">
        <v>0.0</v>
      </c>
      <c r="H515" s="1068">
        <v>38.0</v>
      </c>
      <c r="I515" s="1069"/>
      <c r="J515" s="1070"/>
    </row>
    <row r="516">
      <c r="A516" s="1066" t="s">
        <v>6139</v>
      </c>
      <c r="B516" s="1067" t="s">
        <v>6129</v>
      </c>
      <c r="C516" s="1068">
        <v>27.0</v>
      </c>
      <c r="D516" s="1068">
        <v>0.0</v>
      </c>
      <c r="E516" s="1068">
        <v>0.0</v>
      </c>
      <c r="F516" s="1068">
        <v>0.0</v>
      </c>
      <c r="G516" s="1068">
        <v>0.0</v>
      </c>
      <c r="H516" s="1068">
        <v>27.0</v>
      </c>
      <c r="I516" s="1069"/>
      <c r="J516" s="1070"/>
    </row>
    <row r="517">
      <c r="A517" s="1066" t="s">
        <v>6139</v>
      </c>
      <c r="B517" s="1067" t="s">
        <v>6129</v>
      </c>
      <c r="C517" s="1068">
        <v>46.0</v>
      </c>
      <c r="D517" s="1068">
        <v>0.0</v>
      </c>
      <c r="E517" s="1068">
        <v>0.0</v>
      </c>
      <c r="F517" s="1068">
        <v>0.0</v>
      </c>
      <c r="G517" s="1068">
        <v>0.0</v>
      </c>
      <c r="H517" s="1068">
        <v>46.0</v>
      </c>
      <c r="I517" s="1069"/>
      <c r="J517" s="1070"/>
    </row>
    <row r="518">
      <c r="A518" s="1066" t="s">
        <v>6139</v>
      </c>
      <c r="B518" s="1067" t="s">
        <v>6129</v>
      </c>
      <c r="C518" s="1068">
        <v>44.0</v>
      </c>
      <c r="D518" s="1068">
        <v>0.0</v>
      </c>
      <c r="E518" s="1068">
        <v>0.0</v>
      </c>
      <c r="F518" s="1068">
        <v>0.0</v>
      </c>
      <c r="G518" s="1068">
        <v>0.0</v>
      </c>
      <c r="H518" s="1068">
        <v>44.0</v>
      </c>
      <c r="I518" s="1069"/>
      <c r="J518" s="1070"/>
    </row>
    <row r="519">
      <c r="A519" s="1066" t="s">
        <v>6139</v>
      </c>
      <c r="B519" s="1067" t="s">
        <v>6129</v>
      </c>
      <c r="C519" s="1068">
        <v>79.0</v>
      </c>
      <c r="D519" s="1068">
        <v>0.0</v>
      </c>
      <c r="E519" s="1068">
        <v>0.0</v>
      </c>
      <c r="F519" s="1068">
        <v>0.0</v>
      </c>
      <c r="G519" s="1068">
        <v>0.0</v>
      </c>
      <c r="H519" s="1068">
        <v>79.0</v>
      </c>
      <c r="I519" s="1069"/>
      <c r="J519" s="1070"/>
    </row>
    <row r="520">
      <c r="A520" s="1066" t="s">
        <v>6139</v>
      </c>
      <c r="B520" s="1067" t="s">
        <v>6129</v>
      </c>
      <c r="C520" s="1068">
        <v>24.0</v>
      </c>
      <c r="D520" s="1068">
        <v>0.0</v>
      </c>
      <c r="E520" s="1068">
        <v>0.0</v>
      </c>
      <c r="F520" s="1068">
        <v>0.0</v>
      </c>
      <c r="G520" s="1068">
        <v>0.0</v>
      </c>
      <c r="H520" s="1068">
        <v>24.0</v>
      </c>
      <c r="I520" s="1069"/>
      <c r="J520" s="1070"/>
    </row>
    <row r="521">
      <c r="A521" s="1066" t="s">
        <v>6139</v>
      </c>
      <c r="B521" s="1067" t="s">
        <v>6129</v>
      </c>
      <c r="C521" s="1068">
        <v>15.0</v>
      </c>
      <c r="D521" s="1068">
        <v>0.0</v>
      </c>
      <c r="E521" s="1068">
        <v>0.0</v>
      </c>
      <c r="F521" s="1068">
        <v>0.0</v>
      </c>
      <c r="G521" s="1068">
        <v>0.0</v>
      </c>
      <c r="H521" s="1068">
        <v>15.0</v>
      </c>
      <c r="I521" s="1069"/>
      <c r="J521" s="1070"/>
    </row>
    <row r="522">
      <c r="A522" s="1066" t="s">
        <v>6139</v>
      </c>
      <c r="B522" s="1067" t="s">
        <v>6129</v>
      </c>
      <c r="C522" s="1068">
        <v>26.0</v>
      </c>
      <c r="D522" s="1068">
        <v>0.0</v>
      </c>
      <c r="E522" s="1068">
        <v>0.0</v>
      </c>
      <c r="F522" s="1068">
        <v>0.0</v>
      </c>
      <c r="G522" s="1068">
        <v>0.0</v>
      </c>
      <c r="H522" s="1068">
        <v>26.0</v>
      </c>
      <c r="I522" s="1069"/>
      <c r="J522" s="1070"/>
    </row>
    <row r="523">
      <c r="A523" s="1066" t="s">
        <v>6139</v>
      </c>
      <c r="B523" s="1067" t="s">
        <v>6129</v>
      </c>
      <c r="C523" s="1068">
        <v>39.0</v>
      </c>
      <c r="D523" s="1068">
        <v>0.0</v>
      </c>
      <c r="E523" s="1068">
        <v>0.0</v>
      </c>
      <c r="F523" s="1068">
        <v>0.0</v>
      </c>
      <c r="G523" s="1068">
        <v>0.0</v>
      </c>
      <c r="H523" s="1068">
        <v>39.0</v>
      </c>
      <c r="I523" s="1069"/>
      <c r="J523" s="1070"/>
    </row>
    <row r="524">
      <c r="A524" s="1066" t="s">
        <v>6139</v>
      </c>
      <c r="B524" s="1067" t="s">
        <v>6129</v>
      </c>
      <c r="C524" s="1068">
        <v>52.0</v>
      </c>
      <c r="D524" s="1068">
        <v>0.0</v>
      </c>
      <c r="E524" s="1068">
        <v>0.0</v>
      </c>
      <c r="F524" s="1068">
        <v>0.0</v>
      </c>
      <c r="G524" s="1068">
        <v>0.0</v>
      </c>
      <c r="H524" s="1068">
        <v>52.0</v>
      </c>
      <c r="I524" s="1069"/>
      <c r="J524" s="1070"/>
    </row>
    <row r="525">
      <c r="A525" s="1066" t="s">
        <v>6139</v>
      </c>
      <c r="B525" s="1067" t="s">
        <v>6129</v>
      </c>
      <c r="C525" s="1068">
        <v>165.0</v>
      </c>
      <c r="D525" s="1068">
        <v>0.0</v>
      </c>
      <c r="E525" s="1068">
        <v>0.0</v>
      </c>
      <c r="F525" s="1068">
        <v>0.0</v>
      </c>
      <c r="G525" s="1068">
        <v>0.0</v>
      </c>
      <c r="H525" s="1068">
        <v>165.0</v>
      </c>
      <c r="I525" s="1069"/>
      <c r="J525" s="1070"/>
    </row>
    <row r="526">
      <c r="A526" s="1066" t="s">
        <v>6139</v>
      </c>
      <c r="B526" s="1067" t="s">
        <v>6129</v>
      </c>
      <c r="C526" s="1068">
        <v>80.0</v>
      </c>
      <c r="D526" s="1068">
        <v>0.0</v>
      </c>
      <c r="E526" s="1068">
        <v>0.0</v>
      </c>
      <c r="F526" s="1068">
        <v>0.0</v>
      </c>
      <c r="G526" s="1068">
        <v>0.0</v>
      </c>
      <c r="H526" s="1068">
        <v>80.0</v>
      </c>
      <c r="I526" s="1069"/>
      <c r="J526" s="1070"/>
    </row>
    <row r="527">
      <c r="A527" s="1066" t="s">
        <v>6139</v>
      </c>
      <c r="B527" s="1067" t="s">
        <v>6129</v>
      </c>
      <c r="C527" s="1068">
        <v>67.0</v>
      </c>
      <c r="D527" s="1068">
        <v>0.0</v>
      </c>
      <c r="E527" s="1068">
        <v>0.0</v>
      </c>
      <c r="F527" s="1068">
        <v>0.0</v>
      </c>
      <c r="G527" s="1068">
        <v>0.0</v>
      </c>
      <c r="H527" s="1068">
        <v>67.0</v>
      </c>
      <c r="I527" s="1069"/>
      <c r="J527" s="1070"/>
    </row>
    <row r="528">
      <c r="A528" s="1066" t="s">
        <v>6139</v>
      </c>
      <c r="B528" s="1067" t="s">
        <v>6129</v>
      </c>
      <c r="C528" s="1068">
        <v>111.0</v>
      </c>
      <c r="D528" s="1068">
        <v>0.0</v>
      </c>
      <c r="E528" s="1068">
        <v>0.0</v>
      </c>
      <c r="F528" s="1068">
        <v>0.0</v>
      </c>
      <c r="G528" s="1068">
        <v>0.0</v>
      </c>
      <c r="H528" s="1068">
        <v>111.0</v>
      </c>
      <c r="I528" s="1069"/>
      <c r="J528" s="1070"/>
    </row>
    <row r="529">
      <c r="A529" s="1066" t="s">
        <v>6139</v>
      </c>
      <c r="B529" s="1067" t="s">
        <v>6129</v>
      </c>
      <c r="C529" s="1068">
        <v>49.0</v>
      </c>
      <c r="D529" s="1068">
        <v>0.0</v>
      </c>
      <c r="E529" s="1068">
        <v>0.0</v>
      </c>
      <c r="F529" s="1068">
        <v>0.0</v>
      </c>
      <c r="G529" s="1068">
        <v>0.0</v>
      </c>
      <c r="H529" s="1068">
        <v>49.0</v>
      </c>
      <c r="I529" s="1069"/>
      <c r="J529" s="1070"/>
    </row>
    <row r="530">
      <c r="A530" s="1066" t="s">
        <v>6139</v>
      </c>
      <c r="B530" s="1067" t="s">
        <v>6129</v>
      </c>
      <c r="C530" s="1068">
        <v>26.0</v>
      </c>
      <c r="D530" s="1068">
        <v>0.0</v>
      </c>
      <c r="E530" s="1068">
        <v>0.0</v>
      </c>
      <c r="F530" s="1068">
        <v>0.0</v>
      </c>
      <c r="G530" s="1068">
        <v>0.0</v>
      </c>
      <c r="H530" s="1068">
        <v>26.0</v>
      </c>
      <c r="I530" s="1069"/>
      <c r="J530" s="1070"/>
    </row>
    <row r="531">
      <c r="A531" s="1066" t="s">
        <v>6139</v>
      </c>
      <c r="B531" s="1067" t="s">
        <v>6129</v>
      </c>
      <c r="C531" s="1068">
        <v>128.0</v>
      </c>
      <c r="D531" s="1068">
        <v>0.0</v>
      </c>
      <c r="E531" s="1068">
        <v>0.0</v>
      </c>
      <c r="F531" s="1068">
        <v>0.0</v>
      </c>
      <c r="G531" s="1068">
        <v>0.0</v>
      </c>
      <c r="H531" s="1068">
        <v>128.0</v>
      </c>
      <c r="I531" s="1069"/>
      <c r="J531" s="1070"/>
    </row>
    <row r="532">
      <c r="A532" s="1066" t="s">
        <v>6140</v>
      </c>
      <c r="B532" s="1067" t="s">
        <v>6129</v>
      </c>
      <c r="C532" s="1068">
        <v>10.0</v>
      </c>
      <c r="D532" s="1068">
        <v>0.0</v>
      </c>
      <c r="E532" s="1068">
        <v>0.0</v>
      </c>
      <c r="F532" s="1068">
        <v>0.0</v>
      </c>
      <c r="G532" s="1068">
        <v>0.0</v>
      </c>
      <c r="H532" s="1068">
        <v>10.0</v>
      </c>
      <c r="I532" s="1069"/>
      <c r="J532" s="1070"/>
    </row>
    <row r="533">
      <c r="A533" s="1066" t="s">
        <v>6140</v>
      </c>
      <c r="B533" s="1067" t="s">
        <v>6129</v>
      </c>
      <c r="C533" s="1068">
        <v>8.0</v>
      </c>
      <c r="D533" s="1068">
        <v>0.0</v>
      </c>
      <c r="E533" s="1068">
        <v>0.0</v>
      </c>
      <c r="F533" s="1068">
        <v>0.0</v>
      </c>
      <c r="G533" s="1068">
        <v>0.0</v>
      </c>
      <c r="H533" s="1068">
        <v>8.0</v>
      </c>
      <c r="I533" s="1069"/>
      <c r="J533" s="1070"/>
    </row>
    <row r="534">
      <c r="A534" s="1066" t="s">
        <v>6140</v>
      </c>
      <c r="B534" s="1067" t="s">
        <v>6129</v>
      </c>
      <c r="C534" s="1068">
        <v>7.0</v>
      </c>
      <c r="D534" s="1068">
        <v>0.0</v>
      </c>
      <c r="E534" s="1068">
        <v>0.0</v>
      </c>
      <c r="F534" s="1068">
        <v>0.0</v>
      </c>
      <c r="G534" s="1068">
        <v>0.0</v>
      </c>
      <c r="H534" s="1068">
        <v>7.0</v>
      </c>
      <c r="I534" s="1069"/>
      <c r="J534" s="1070"/>
    </row>
    <row r="535">
      <c r="A535" s="1066" t="s">
        <v>6140</v>
      </c>
      <c r="B535" s="1067" t="s">
        <v>6129</v>
      </c>
      <c r="C535" s="1068">
        <v>6.0</v>
      </c>
      <c r="D535" s="1068">
        <v>0.0</v>
      </c>
      <c r="E535" s="1068">
        <v>0.0</v>
      </c>
      <c r="F535" s="1068">
        <v>0.0</v>
      </c>
      <c r="G535" s="1068">
        <v>0.0</v>
      </c>
      <c r="H535" s="1068">
        <v>6.0</v>
      </c>
      <c r="I535" s="1069"/>
      <c r="J535" s="1070"/>
    </row>
    <row r="536">
      <c r="A536" s="1066" t="s">
        <v>6140</v>
      </c>
      <c r="B536" s="1067" t="s">
        <v>6129</v>
      </c>
      <c r="C536" s="1068">
        <v>2.0</v>
      </c>
      <c r="D536" s="1068">
        <v>0.0</v>
      </c>
      <c r="E536" s="1068">
        <v>0.0</v>
      </c>
      <c r="F536" s="1068">
        <v>0.0</v>
      </c>
      <c r="G536" s="1068">
        <v>0.0</v>
      </c>
      <c r="H536" s="1068">
        <v>2.0</v>
      </c>
      <c r="I536" s="1069"/>
      <c r="J536" s="1070"/>
    </row>
    <row r="537">
      <c r="A537" s="1066" t="s">
        <v>6140</v>
      </c>
      <c r="B537" s="1067" t="s">
        <v>6129</v>
      </c>
      <c r="C537" s="1068">
        <v>2.0</v>
      </c>
      <c r="D537" s="1068">
        <v>0.0</v>
      </c>
      <c r="E537" s="1068">
        <v>0.0</v>
      </c>
      <c r="F537" s="1068">
        <v>0.0</v>
      </c>
      <c r="G537" s="1068">
        <v>0.0</v>
      </c>
      <c r="H537" s="1068">
        <v>2.0</v>
      </c>
      <c r="I537" s="1069"/>
      <c r="J537" s="1070"/>
    </row>
    <row r="538">
      <c r="A538" s="1066" t="s">
        <v>6140</v>
      </c>
      <c r="B538" s="1067" t="s">
        <v>6129</v>
      </c>
      <c r="C538" s="1068">
        <v>11.0</v>
      </c>
      <c r="D538" s="1068">
        <v>0.0</v>
      </c>
      <c r="E538" s="1068">
        <v>0.0</v>
      </c>
      <c r="F538" s="1068">
        <v>0.0</v>
      </c>
      <c r="G538" s="1068">
        <v>0.0</v>
      </c>
      <c r="H538" s="1068">
        <v>11.0</v>
      </c>
      <c r="I538" s="1069"/>
      <c r="J538" s="1070"/>
    </row>
    <row r="539">
      <c r="A539" s="1066" t="s">
        <v>6140</v>
      </c>
      <c r="B539" s="1067" t="s">
        <v>6129</v>
      </c>
      <c r="C539" s="1068">
        <v>7.0</v>
      </c>
      <c r="D539" s="1068">
        <v>0.0</v>
      </c>
      <c r="E539" s="1068">
        <v>0.0</v>
      </c>
      <c r="F539" s="1068">
        <v>0.0</v>
      </c>
      <c r="G539" s="1068">
        <v>0.0</v>
      </c>
      <c r="H539" s="1068">
        <v>7.0</v>
      </c>
      <c r="I539" s="1069"/>
      <c r="J539" s="1070"/>
    </row>
    <row r="540">
      <c r="A540" s="1066" t="s">
        <v>6140</v>
      </c>
      <c r="B540" s="1067" t="s">
        <v>6129</v>
      </c>
      <c r="C540" s="1068">
        <v>17.0</v>
      </c>
      <c r="D540" s="1068">
        <v>0.0</v>
      </c>
      <c r="E540" s="1068">
        <v>0.0</v>
      </c>
      <c r="F540" s="1068">
        <v>0.0</v>
      </c>
      <c r="G540" s="1068">
        <v>0.0</v>
      </c>
      <c r="H540" s="1068">
        <v>17.0</v>
      </c>
      <c r="I540" s="1069"/>
      <c r="J540" s="1070"/>
    </row>
    <row r="541">
      <c r="A541" s="1066" t="s">
        <v>6140</v>
      </c>
      <c r="B541" s="1067" t="s">
        <v>6129</v>
      </c>
      <c r="C541" s="1068">
        <v>24.0</v>
      </c>
      <c r="D541" s="1068">
        <v>0.0</v>
      </c>
      <c r="E541" s="1068">
        <v>0.0</v>
      </c>
      <c r="F541" s="1068">
        <v>0.0</v>
      </c>
      <c r="G541" s="1068">
        <v>0.0</v>
      </c>
      <c r="H541" s="1068">
        <v>24.0</v>
      </c>
      <c r="I541" s="1069"/>
      <c r="J541" s="1070"/>
    </row>
    <row r="542">
      <c r="A542" s="1066" t="s">
        <v>6140</v>
      </c>
      <c r="B542" s="1067" t="s">
        <v>6129</v>
      </c>
      <c r="C542" s="1068">
        <v>54.0</v>
      </c>
      <c r="D542" s="1068">
        <v>0.0</v>
      </c>
      <c r="E542" s="1068">
        <v>0.0</v>
      </c>
      <c r="F542" s="1068">
        <v>0.0</v>
      </c>
      <c r="G542" s="1068">
        <v>0.0</v>
      </c>
      <c r="H542" s="1068">
        <v>54.0</v>
      </c>
      <c r="I542" s="1069"/>
      <c r="J542" s="1070"/>
    </row>
    <row r="543">
      <c r="A543" s="1066" t="s">
        <v>6140</v>
      </c>
      <c r="B543" s="1067" t="s">
        <v>6129</v>
      </c>
      <c r="C543" s="1068">
        <v>13.0</v>
      </c>
      <c r="D543" s="1068">
        <v>0.0</v>
      </c>
      <c r="E543" s="1068">
        <v>0.0</v>
      </c>
      <c r="F543" s="1068">
        <v>0.0</v>
      </c>
      <c r="G543" s="1068">
        <v>0.0</v>
      </c>
      <c r="H543" s="1068">
        <v>13.0</v>
      </c>
      <c r="I543" s="1069"/>
      <c r="J543" s="1070"/>
    </row>
    <row r="544">
      <c r="A544" s="1066" t="s">
        <v>6140</v>
      </c>
      <c r="B544" s="1067" t="s">
        <v>6129</v>
      </c>
      <c r="C544" s="1068">
        <v>20.0</v>
      </c>
      <c r="D544" s="1068">
        <v>0.0</v>
      </c>
      <c r="E544" s="1068">
        <v>0.0</v>
      </c>
      <c r="F544" s="1068">
        <v>0.0</v>
      </c>
      <c r="G544" s="1068">
        <v>0.0</v>
      </c>
      <c r="H544" s="1068">
        <v>20.0</v>
      </c>
      <c r="I544" s="1069"/>
      <c r="J544" s="1070"/>
    </row>
    <row r="545">
      <c r="A545" s="1066" t="s">
        <v>6140</v>
      </c>
      <c r="B545" s="1067" t="s">
        <v>6129</v>
      </c>
      <c r="C545" s="1068">
        <v>14.0</v>
      </c>
      <c r="D545" s="1068">
        <v>0.0</v>
      </c>
      <c r="E545" s="1068">
        <v>0.0</v>
      </c>
      <c r="F545" s="1068">
        <v>0.0</v>
      </c>
      <c r="G545" s="1068">
        <v>0.0</v>
      </c>
      <c r="H545" s="1068">
        <v>14.0</v>
      </c>
      <c r="I545" s="1069"/>
      <c r="J545" s="1070"/>
    </row>
    <row r="546">
      <c r="A546" s="1066" t="s">
        <v>6140</v>
      </c>
      <c r="B546" s="1067" t="s">
        <v>6129</v>
      </c>
      <c r="C546" s="1068">
        <v>17.0</v>
      </c>
      <c r="D546" s="1068">
        <v>0.0</v>
      </c>
      <c r="E546" s="1068">
        <v>0.0</v>
      </c>
      <c r="F546" s="1068">
        <v>0.0</v>
      </c>
      <c r="G546" s="1068">
        <v>0.0</v>
      </c>
      <c r="H546" s="1068">
        <v>17.0</v>
      </c>
      <c r="I546" s="1069"/>
      <c r="J546" s="1070"/>
    </row>
    <row r="547">
      <c r="A547" s="1066" t="s">
        <v>6140</v>
      </c>
      <c r="B547" s="1067" t="s">
        <v>6129</v>
      </c>
      <c r="C547" s="1068">
        <v>11.0</v>
      </c>
      <c r="D547" s="1068">
        <v>0.0</v>
      </c>
      <c r="E547" s="1068">
        <v>0.0</v>
      </c>
      <c r="F547" s="1068">
        <v>0.0</v>
      </c>
      <c r="G547" s="1068">
        <v>0.0</v>
      </c>
      <c r="H547" s="1068">
        <v>11.0</v>
      </c>
      <c r="I547" s="1069"/>
      <c r="J547" s="1070"/>
    </row>
    <row r="548">
      <c r="A548" s="1066" t="s">
        <v>6140</v>
      </c>
      <c r="B548" s="1067" t="s">
        <v>6129</v>
      </c>
      <c r="C548" s="1068">
        <v>5.0</v>
      </c>
      <c r="D548" s="1068">
        <v>0.0</v>
      </c>
      <c r="E548" s="1068">
        <v>0.0</v>
      </c>
      <c r="F548" s="1068">
        <v>0.0</v>
      </c>
      <c r="G548" s="1068">
        <v>0.0</v>
      </c>
      <c r="H548" s="1068">
        <v>5.0</v>
      </c>
      <c r="I548" s="1069"/>
      <c r="J548" s="1070"/>
    </row>
    <row r="549">
      <c r="A549" s="1066" t="s">
        <v>6140</v>
      </c>
      <c r="B549" s="1067" t="s">
        <v>6129</v>
      </c>
      <c r="C549" s="1068">
        <v>71.0</v>
      </c>
      <c r="D549" s="1068">
        <v>0.0</v>
      </c>
      <c r="E549" s="1068">
        <v>0.0</v>
      </c>
      <c r="F549" s="1068">
        <v>0.0</v>
      </c>
      <c r="G549" s="1068">
        <v>0.0</v>
      </c>
      <c r="H549" s="1068">
        <v>71.0</v>
      </c>
      <c r="I549" s="1069"/>
      <c r="J549" s="1070"/>
    </row>
    <row r="550">
      <c r="A550" s="1066" t="s">
        <v>6140</v>
      </c>
      <c r="B550" s="1067" t="s">
        <v>6129</v>
      </c>
      <c r="C550" s="1068">
        <v>26.0</v>
      </c>
      <c r="D550" s="1068">
        <v>0.0</v>
      </c>
      <c r="E550" s="1068">
        <v>0.0</v>
      </c>
      <c r="F550" s="1068">
        <v>0.0</v>
      </c>
      <c r="G550" s="1068">
        <v>0.0</v>
      </c>
      <c r="H550" s="1068">
        <v>26.0</v>
      </c>
      <c r="I550" s="1069"/>
      <c r="J550" s="1070"/>
    </row>
    <row r="551">
      <c r="A551" s="1066" t="s">
        <v>6140</v>
      </c>
      <c r="B551" s="1067" t="s">
        <v>6129</v>
      </c>
      <c r="C551" s="1068">
        <v>95.0</v>
      </c>
      <c r="D551" s="1068">
        <v>0.0</v>
      </c>
      <c r="E551" s="1068">
        <v>0.0</v>
      </c>
      <c r="F551" s="1068">
        <v>0.0</v>
      </c>
      <c r="G551" s="1068">
        <v>0.0</v>
      </c>
      <c r="H551" s="1068">
        <v>95.0</v>
      </c>
      <c r="I551" s="1069"/>
      <c r="J551" s="1070"/>
    </row>
    <row r="552">
      <c r="A552" s="1066" t="s">
        <v>6140</v>
      </c>
      <c r="B552" s="1067" t="s">
        <v>6129</v>
      </c>
      <c r="C552" s="1068">
        <v>14.0</v>
      </c>
      <c r="D552" s="1068">
        <v>0.0</v>
      </c>
      <c r="E552" s="1068">
        <v>0.0</v>
      </c>
      <c r="F552" s="1068">
        <v>0.0</v>
      </c>
      <c r="G552" s="1068">
        <v>0.0</v>
      </c>
      <c r="H552" s="1068">
        <v>14.0</v>
      </c>
      <c r="I552" s="1069"/>
      <c r="J552" s="1070"/>
    </row>
    <row r="553">
      <c r="A553" s="1066" t="s">
        <v>6140</v>
      </c>
      <c r="B553" s="1067" t="s">
        <v>6129</v>
      </c>
      <c r="C553" s="1068">
        <v>20.0</v>
      </c>
      <c r="D553" s="1068">
        <v>0.0</v>
      </c>
      <c r="E553" s="1068">
        <v>0.0</v>
      </c>
      <c r="F553" s="1068">
        <v>0.0</v>
      </c>
      <c r="G553" s="1068">
        <v>0.0</v>
      </c>
      <c r="H553" s="1068">
        <v>20.0</v>
      </c>
      <c r="I553" s="1069"/>
      <c r="J553" s="1070"/>
    </row>
    <row r="554">
      <c r="A554" s="1066" t="s">
        <v>6140</v>
      </c>
      <c r="B554" s="1067" t="s">
        <v>6129</v>
      </c>
      <c r="C554" s="1068">
        <v>20.0</v>
      </c>
      <c r="D554" s="1068">
        <v>0.0</v>
      </c>
      <c r="E554" s="1068">
        <v>0.0</v>
      </c>
      <c r="F554" s="1068">
        <v>0.0</v>
      </c>
      <c r="G554" s="1068">
        <v>0.0</v>
      </c>
      <c r="H554" s="1068">
        <v>20.0</v>
      </c>
      <c r="I554" s="1069"/>
      <c r="J554" s="1070"/>
    </row>
    <row r="555">
      <c r="A555" s="1066" t="s">
        <v>6140</v>
      </c>
      <c r="B555" s="1067" t="s">
        <v>6129</v>
      </c>
      <c r="C555" s="1068">
        <v>31.0</v>
      </c>
      <c r="D555" s="1068">
        <v>0.0</v>
      </c>
      <c r="E555" s="1068">
        <v>0.0</v>
      </c>
      <c r="F555" s="1068">
        <v>0.0</v>
      </c>
      <c r="G555" s="1068">
        <v>0.0</v>
      </c>
      <c r="H555" s="1068">
        <v>31.0</v>
      </c>
      <c r="I555" s="1069"/>
      <c r="J555" s="1070"/>
    </row>
    <row r="556">
      <c r="A556" s="1066" t="s">
        <v>6141</v>
      </c>
      <c r="B556" s="1067" t="s">
        <v>6129</v>
      </c>
      <c r="C556" s="1068">
        <v>11.0</v>
      </c>
      <c r="D556" s="1068">
        <v>0.0</v>
      </c>
      <c r="E556" s="1068">
        <v>0.0</v>
      </c>
      <c r="F556" s="1068">
        <v>0.0</v>
      </c>
      <c r="G556" s="1068">
        <v>0.0</v>
      </c>
      <c r="H556" s="1068">
        <v>11.0</v>
      </c>
      <c r="I556" s="1069"/>
      <c r="J556" s="1070"/>
    </row>
    <row r="557">
      <c r="A557" s="1066" t="s">
        <v>6141</v>
      </c>
      <c r="B557" s="1067" t="s">
        <v>6129</v>
      </c>
      <c r="C557" s="1068">
        <v>1.0</v>
      </c>
      <c r="D557" s="1068">
        <v>0.0</v>
      </c>
      <c r="E557" s="1068">
        <v>0.0</v>
      </c>
      <c r="F557" s="1068">
        <v>0.0</v>
      </c>
      <c r="G557" s="1068">
        <v>0.0</v>
      </c>
      <c r="H557" s="1068">
        <v>1.0</v>
      </c>
      <c r="I557" s="1069"/>
      <c r="J557" s="1070"/>
    </row>
    <row r="558">
      <c r="A558" s="1066" t="s">
        <v>6141</v>
      </c>
      <c r="B558" s="1067" t="s">
        <v>6129</v>
      </c>
      <c r="C558" s="1068">
        <v>3.0</v>
      </c>
      <c r="D558" s="1068">
        <v>0.0</v>
      </c>
      <c r="E558" s="1068">
        <v>0.0</v>
      </c>
      <c r="F558" s="1068">
        <v>0.0</v>
      </c>
      <c r="G558" s="1068">
        <v>0.0</v>
      </c>
      <c r="H558" s="1068">
        <v>3.0</v>
      </c>
      <c r="I558" s="1069"/>
      <c r="J558" s="1070"/>
    </row>
    <row r="559">
      <c r="A559" s="1066" t="s">
        <v>6141</v>
      </c>
      <c r="B559" s="1067" t="s">
        <v>6129</v>
      </c>
      <c r="C559" s="1068">
        <v>12.0</v>
      </c>
      <c r="D559" s="1068">
        <v>0.0</v>
      </c>
      <c r="E559" s="1068">
        <v>0.0</v>
      </c>
      <c r="F559" s="1068">
        <v>0.0</v>
      </c>
      <c r="G559" s="1068">
        <v>0.0</v>
      </c>
      <c r="H559" s="1068">
        <v>12.0</v>
      </c>
      <c r="I559" s="1069"/>
      <c r="J559" s="1070"/>
    </row>
    <row r="560">
      <c r="A560" s="1066" t="s">
        <v>6141</v>
      </c>
      <c r="B560" s="1067" t="s">
        <v>6129</v>
      </c>
      <c r="C560" s="1068">
        <v>7.0</v>
      </c>
      <c r="D560" s="1068">
        <v>0.0</v>
      </c>
      <c r="E560" s="1068">
        <v>0.0</v>
      </c>
      <c r="F560" s="1068">
        <v>0.0</v>
      </c>
      <c r="G560" s="1068">
        <v>0.0</v>
      </c>
      <c r="H560" s="1068">
        <v>7.0</v>
      </c>
      <c r="I560" s="1069"/>
      <c r="J560" s="1070"/>
    </row>
    <row r="561">
      <c r="A561" s="1066" t="s">
        <v>6141</v>
      </c>
      <c r="B561" s="1067" t="s">
        <v>6129</v>
      </c>
      <c r="C561" s="1068">
        <v>5.0</v>
      </c>
      <c r="D561" s="1068">
        <v>0.0</v>
      </c>
      <c r="E561" s="1068">
        <v>0.0</v>
      </c>
      <c r="F561" s="1068">
        <v>0.0</v>
      </c>
      <c r="G561" s="1068">
        <v>0.0</v>
      </c>
      <c r="H561" s="1068">
        <v>5.0</v>
      </c>
      <c r="I561" s="1069"/>
      <c r="J561" s="1070"/>
    </row>
    <row r="562">
      <c r="A562" s="1066" t="s">
        <v>6141</v>
      </c>
      <c r="B562" s="1067" t="s">
        <v>6129</v>
      </c>
      <c r="C562" s="1068">
        <v>6.0</v>
      </c>
      <c r="D562" s="1068">
        <v>0.0</v>
      </c>
      <c r="E562" s="1068">
        <v>0.0</v>
      </c>
      <c r="F562" s="1068">
        <v>0.0</v>
      </c>
      <c r="G562" s="1068">
        <v>0.0</v>
      </c>
      <c r="H562" s="1068">
        <v>6.0</v>
      </c>
      <c r="I562" s="1069"/>
      <c r="J562" s="1070"/>
    </row>
    <row r="563">
      <c r="A563" s="1066" t="s">
        <v>6141</v>
      </c>
      <c r="B563" s="1067" t="s">
        <v>6129</v>
      </c>
      <c r="C563" s="1068">
        <v>7.0</v>
      </c>
      <c r="D563" s="1068">
        <v>0.0</v>
      </c>
      <c r="E563" s="1068">
        <v>0.0</v>
      </c>
      <c r="F563" s="1068">
        <v>0.0</v>
      </c>
      <c r="G563" s="1068">
        <v>0.0</v>
      </c>
      <c r="H563" s="1068">
        <v>7.0</v>
      </c>
      <c r="I563" s="1069"/>
      <c r="J563" s="1070"/>
    </row>
    <row r="564">
      <c r="A564" s="1066" t="s">
        <v>6141</v>
      </c>
      <c r="B564" s="1067" t="s">
        <v>6129</v>
      </c>
      <c r="C564" s="1068">
        <v>10.0</v>
      </c>
      <c r="D564" s="1068">
        <v>0.0</v>
      </c>
      <c r="E564" s="1068">
        <v>0.0</v>
      </c>
      <c r="F564" s="1068">
        <v>0.0</v>
      </c>
      <c r="G564" s="1068">
        <v>0.0</v>
      </c>
      <c r="H564" s="1068">
        <v>10.0</v>
      </c>
      <c r="I564" s="1069"/>
      <c r="J564" s="1070"/>
    </row>
    <row r="565">
      <c r="A565" s="1066" t="s">
        <v>6141</v>
      </c>
      <c r="B565" s="1067" t="s">
        <v>6129</v>
      </c>
      <c r="C565" s="1068">
        <v>3.0</v>
      </c>
      <c r="D565" s="1068">
        <v>0.0</v>
      </c>
      <c r="E565" s="1068">
        <v>0.0</v>
      </c>
      <c r="F565" s="1068">
        <v>0.0</v>
      </c>
      <c r="G565" s="1068">
        <v>0.0</v>
      </c>
      <c r="H565" s="1068">
        <v>3.0</v>
      </c>
      <c r="I565" s="1069"/>
      <c r="J565" s="1070"/>
    </row>
    <row r="566">
      <c r="A566" s="1066" t="s">
        <v>6141</v>
      </c>
      <c r="B566" s="1067" t="s">
        <v>6129</v>
      </c>
      <c r="C566" s="1068">
        <v>18.0</v>
      </c>
      <c r="D566" s="1068">
        <v>0.0</v>
      </c>
      <c r="E566" s="1068">
        <v>0.0</v>
      </c>
      <c r="F566" s="1068">
        <v>0.0</v>
      </c>
      <c r="G566" s="1068">
        <v>0.0</v>
      </c>
      <c r="H566" s="1068">
        <v>18.0</v>
      </c>
      <c r="I566" s="1069"/>
      <c r="J566" s="1070"/>
    </row>
    <row r="567">
      <c r="A567" s="1066" t="s">
        <v>6141</v>
      </c>
      <c r="B567" s="1067" t="s">
        <v>6129</v>
      </c>
      <c r="C567" s="1068">
        <v>24.0</v>
      </c>
      <c r="D567" s="1068">
        <v>0.0</v>
      </c>
      <c r="E567" s="1068">
        <v>0.0</v>
      </c>
      <c r="F567" s="1068">
        <v>0.0</v>
      </c>
      <c r="G567" s="1068">
        <v>0.0</v>
      </c>
      <c r="H567" s="1068">
        <v>24.0</v>
      </c>
      <c r="I567" s="1069"/>
      <c r="J567" s="1070"/>
    </row>
    <row r="568">
      <c r="A568" s="1066" t="s">
        <v>6141</v>
      </c>
      <c r="B568" s="1067" t="s">
        <v>6129</v>
      </c>
      <c r="C568" s="1068">
        <v>25.0</v>
      </c>
      <c r="D568" s="1068">
        <v>0.0</v>
      </c>
      <c r="E568" s="1068">
        <v>0.0</v>
      </c>
      <c r="F568" s="1068">
        <v>0.0</v>
      </c>
      <c r="G568" s="1068">
        <v>0.0</v>
      </c>
      <c r="H568" s="1068">
        <v>25.0</v>
      </c>
      <c r="I568" s="1069"/>
      <c r="J568" s="1070"/>
    </row>
    <row r="569">
      <c r="A569" s="1066" t="s">
        <v>6141</v>
      </c>
      <c r="B569" s="1067" t="s">
        <v>6129</v>
      </c>
      <c r="C569" s="1068">
        <v>13.0</v>
      </c>
      <c r="D569" s="1068">
        <v>0.0</v>
      </c>
      <c r="E569" s="1068">
        <v>0.0</v>
      </c>
      <c r="F569" s="1068">
        <v>0.0</v>
      </c>
      <c r="G569" s="1068">
        <v>0.0</v>
      </c>
      <c r="H569" s="1068">
        <v>13.0</v>
      </c>
      <c r="I569" s="1069"/>
      <c r="J569" s="1070"/>
    </row>
    <row r="570">
      <c r="A570" s="1066" t="s">
        <v>6141</v>
      </c>
      <c r="B570" s="1067" t="s">
        <v>6129</v>
      </c>
      <c r="C570" s="1068">
        <v>25.0</v>
      </c>
      <c r="D570" s="1068">
        <v>0.0</v>
      </c>
      <c r="E570" s="1068">
        <v>0.0</v>
      </c>
      <c r="F570" s="1068">
        <v>0.0</v>
      </c>
      <c r="G570" s="1068">
        <v>0.0</v>
      </c>
      <c r="H570" s="1068">
        <v>25.0</v>
      </c>
      <c r="I570" s="1069"/>
      <c r="J570" s="1070"/>
    </row>
    <row r="571">
      <c r="A571" s="1066" t="s">
        <v>6141</v>
      </c>
      <c r="B571" s="1067" t="s">
        <v>6129</v>
      </c>
      <c r="C571" s="1068">
        <v>12.0</v>
      </c>
      <c r="D571" s="1068">
        <v>0.0</v>
      </c>
      <c r="E571" s="1068">
        <v>0.0</v>
      </c>
      <c r="F571" s="1068">
        <v>0.0</v>
      </c>
      <c r="G571" s="1068">
        <v>0.0</v>
      </c>
      <c r="H571" s="1068">
        <v>12.0</v>
      </c>
      <c r="I571" s="1069"/>
      <c r="J571" s="1070"/>
    </row>
    <row r="572">
      <c r="A572" s="1066" t="s">
        <v>6141</v>
      </c>
      <c r="B572" s="1067" t="s">
        <v>6129</v>
      </c>
      <c r="C572" s="1068">
        <v>4.0</v>
      </c>
      <c r="D572" s="1068">
        <v>0.0</v>
      </c>
      <c r="E572" s="1068">
        <v>0.0</v>
      </c>
      <c r="F572" s="1068">
        <v>0.0</v>
      </c>
      <c r="G572" s="1068">
        <v>0.0</v>
      </c>
      <c r="H572" s="1068">
        <v>4.0</v>
      </c>
      <c r="I572" s="1069"/>
      <c r="J572" s="1070"/>
    </row>
    <row r="573">
      <c r="A573" s="1066" t="s">
        <v>6141</v>
      </c>
      <c r="B573" s="1067" t="s">
        <v>6129</v>
      </c>
      <c r="C573" s="1068">
        <v>53.0</v>
      </c>
      <c r="D573" s="1068">
        <v>0.0</v>
      </c>
      <c r="E573" s="1068">
        <v>0.0</v>
      </c>
      <c r="F573" s="1068">
        <v>0.0</v>
      </c>
      <c r="G573" s="1068">
        <v>0.0</v>
      </c>
      <c r="H573" s="1068">
        <v>53.0</v>
      </c>
      <c r="I573" s="1069"/>
      <c r="J573" s="1070"/>
    </row>
    <row r="574">
      <c r="A574" s="1066" t="s">
        <v>6141</v>
      </c>
      <c r="B574" s="1067" t="s">
        <v>6129</v>
      </c>
      <c r="C574" s="1068">
        <v>42.0</v>
      </c>
      <c r="D574" s="1068">
        <v>0.0</v>
      </c>
      <c r="E574" s="1068">
        <v>0.0</v>
      </c>
      <c r="F574" s="1068">
        <v>0.0</v>
      </c>
      <c r="G574" s="1068">
        <v>0.0</v>
      </c>
      <c r="H574" s="1068">
        <v>42.0</v>
      </c>
      <c r="I574" s="1069"/>
      <c r="J574" s="1070"/>
    </row>
    <row r="575">
      <c r="A575" s="1066" t="s">
        <v>6141</v>
      </c>
      <c r="B575" s="1067" t="s">
        <v>6129</v>
      </c>
      <c r="C575" s="1068">
        <v>42.0</v>
      </c>
      <c r="D575" s="1068">
        <v>0.0</v>
      </c>
      <c r="E575" s="1068">
        <v>0.0</v>
      </c>
      <c r="F575" s="1068">
        <v>0.0</v>
      </c>
      <c r="G575" s="1068">
        <v>0.0</v>
      </c>
      <c r="H575" s="1068">
        <v>42.0</v>
      </c>
      <c r="I575" s="1069"/>
      <c r="J575" s="1070"/>
    </row>
    <row r="576">
      <c r="A576" s="1066" t="s">
        <v>6141</v>
      </c>
      <c r="B576" s="1067" t="s">
        <v>6129</v>
      </c>
      <c r="C576" s="1068">
        <v>47.0</v>
      </c>
      <c r="D576" s="1068">
        <v>0.0</v>
      </c>
      <c r="E576" s="1068">
        <v>0.0</v>
      </c>
      <c r="F576" s="1068">
        <v>0.0</v>
      </c>
      <c r="G576" s="1068">
        <v>0.0</v>
      </c>
      <c r="H576" s="1068">
        <v>47.0</v>
      </c>
      <c r="I576" s="1069"/>
      <c r="J576" s="1070"/>
    </row>
    <row r="577">
      <c r="A577" s="1066" t="s">
        <v>6141</v>
      </c>
      <c r="B577" s="1067" t="s">
        <v>6129</v>
      </c>
      <c r="C577" s="1068">
        <v>14.0</v>
      </c>
      <c r="D577" s="1068">
        <v>0.0</v>
      </c>
      <c r="E577" s="1068">
        <v>0.0</v>
      </c>
      <c r="F577" s="1068">
        <v>0.0</v>
      </c>
      <c r="G577" s="1068">
        <v>0.0</v>
      </c>
      <c r="H577" s="1068">
        <v>14.0</v>
      </c>
      <c r="I577" s="1069"/>
      <c r="J577" s="1070"/>
    </row>
    <row r="578">
      <c r="A578" s="1066" t="s">
        <v>6141</v>
      </c>
      <c r="B578" s="1067" t="s">
        <v>6129</v>
      </c>
      <c r="C578" s="1068">
        <v>2.0</v>
      </c>
      <c r="D578" s="1068">
        <v>0.0</v>
      </c>
      <c r="E578" s="1068">
        <v>0.0</v>
      </c>
      <c r="F578" s="1068">
        <v>0.0</v>
      </c>
      <c r="G578" s="1068">
        <v>0.0</v>
      </c>
      <c r="H578" s="1068">
        <v>2.0</v>
      </c>
      <c r="I578" s="1069"/>
      <c r="J578" s="1070"/>
    </row>
    <row r="579">
      <c r="A579" s="1066" t="s">
        <v>6141</v>
      </c>
      <c r="B579" s="1067" t="s">
        <v>6129</v>
      </c>
      <c r="C579" s="1068">
        <v>3.0</v>
      </c>
      <c r="D579" s="1068">
        <v>0.0</v>
      </c>
      <c r="E579" s="1068">
        <v>0.0</v>
      </c>
      <c r="F579" s="1068">
        <v>0.0</v>
      </c>
      <c r="G579" s="1068">
        <v>0.0</v>
      </c>
      <c r="H579" s="1068">
        <v>3.0</v>
      </c>
      <c r="I579" s="1069"/>
      <c r="J579" s="1070"/>
    </row>
    <row r="580">
      <c r="A580" s="1066" t="s">
        <v>6142</v>
      </c>
      <c r="B580" s="1067" t="s">
        <v>6129</v>
      </c>
      <c r="C580" s="1068">
        <v>100.0</v>
      </c>
      <c r="D580" s="1068">
        <v>0.0</v>
      </c>
      <c r="E580" s="1068">
        <v>0.0</v>
      </c>
      <c r="F580" s="1068">
        <v>0.0</v>
      </c>
      <c r="G580" s="1068">
        <v>0.0</v>
      </c>
      <c r="H580" s="1068">
        <v>100.0</v>
      </c>
      <c r="I580" s="1069"/>
      <c r="J580" s="1070"/>
    </row>
    <row r="581">
      <c r="A581" s="1066" t="s">
        <v>6142</v>
      </c>
      <c r="B581" s="1067" t="s">
        <v>6129</v>
      </c>
      <c r="C581" s="1068">
        <v>70.0</v>
      </c>
      <c r="D581" s="1068">
        <v>0.0</v>
      </c>
      <c r="E581" s="1068">
        <v>0.0</v>
      </c>
      <c r="F581" s="1068">
        <v>0.0</v>
      </c>
      <c r="G581" s="1068">
        <v>0.0</v>
      </c>
      <c r="H581" s="1068">
        <v>70.0</v>
      </c>
      <c r="I581" s="1069"/>
      <c r="J581" s="1070"/>
    </row>
    <row r="582">
      <c r="A582" s="1066" t="s">
        <v>6142</v>
      </c>
      <c r="B582" s="1067" t="s">
        <v>6129</v>
      </c>
      <c r="C582" s="1068">
        <v>6.0</v>
      </c>
      <c r="D582" s="1068">
        <v>0.0</v>
      </c>
      <c r="E582" s="1068">
        <v>0.0</v>
      </c>
      <c r="F582" s="1068">
        <v>0.0</v>
      </c>
      <c r="G582" s="1068">
        <v>0.0</v>
      </c>
      <c r="H582" s="1068">
        <v>6.0</v>
      </c>
      <c r="I582" s="1069"/>
      <c r="J582" s="1070"/>
    </row>
    <row r="583">
      <c r="A583" s="1066" t="s">
        <v>6142</v>
      </c>
      <c r="B583" s="1067" t="s">
        <v>6129</v>
      </c>
      <c r="C583" s="1068">
        <v>29.0</v>
      </c>
      <c r="D583" s="1068">
        <v>0.0</v>
      </c>
      <c r="E583" s="1068">
        <v>0.0</v>
      </c>
      <c r="F583" s="1068">
        <v>0.0</v>
      </c>
      <c r="G583" s="1068">
        <v>0.0</v>
      </c>
      <c r="H583" s="1068">
        <v>29.0</v>
      </c>
      <c r="I583" s="1069"/>
      <c r="J583" s="1070"/>
    </row>
    <row r="584">
      <c r="A584" s="1066" t="s">
        <v>6142</v>
      </c>
      <c r="B584" s="1067" t="s">
        <v>6129</v>
      </c>
      <c r="C584" s="1068">
        <v>5.0</v>
      </c>
      <c r="D584" s="1068">
        <v>0.0</v>
      </c>
      <c r="E584" s="1068">
        <v>0.0</v>
      </c>
      <c r="F584" s="1068">
        <v>0.0</v>
      </c>
      <c r="G584" s="1068">
        <v>0.0</v>
      </c>
      <c r="H584" s="1068">
        <v>5.0</v>
      </c>
      <c r="I584" s="1069"/>
      <c r="J584" s="1070"/>
    </row>
    <row r="585">
      <c r="A585" s="1066" t="s">
        <v>6142</v>
      </c>
      <c r="B585" s="1067" t="s">
        <v>6129</v>
      </c>
      <c r="C585" s="1068">
        <v>16.0</v>
      </c>
      <c r="D585" s="1068">
        <v>0.0</v>
      </c>
      <c r="E585" s="1068">
        <v>0.0</v>
      </c>
      <c r="F585" s="1068">
        <v>0.0</v>
      </c>
      <c r="G585" s="1068">
        <v>0.0</v>
      </c>
      <c r="H585" s="1068">
        <v>16.0</v>
      </c>
      <c r="I585" s="1069"/>
      <c r="J585" s="1070"/>
    </row>
    <row r="586">
      <c r="A586" s="1066" t="s">
        <v>6142</v>
      </c>
      <c r="B586" s="1067" t="s">
        <v>6129</v>
      </c>
      <c r="C586" s="1068">
        <v>7.0</v>
      </c>
      <c r="D586" s="1068">
        <v>0.0</v>
      </c>
      <c r="E586" s="1068">
        <v>0.0</v>
      </c>
      <c r="F586" s="1068">
        <v>0.0</v>
      </c>
      <c r="G586" s="1068">
        <v>0.0</v>
      </c>
      <c r="H586" s="1068">
        <v>7.0</v>
      </c>
      <c r="I586" s="1069"/>
      <c r="J586" s="1070"/>
    </row>
    <row r="587">
      <c r="A587" s="1066" t="s">
        <v>6142</v>
      </c>
      <c r="B587" s="1067" t="s">
        <v>6129</v>
      </c>
      <c r="C587" s="1068">
        <v>14.0</v>
      </c>
      <c r="D587" s="1068">
        <v>0.0</v>
      </c>
      <c r="E587" s="1068">
        <v>0.0</v>
      </c>
      <c r="F587" s="1068">
        <v>0.0</v>
      </c>
      <c r="G587" s="1068">
        <v>0.0</v>
      </c>
      <c r="H587" s="1068">
        <v>14.0</v>
      </c>
      <c r="I587" s="1069"/>
      <c r="J587" s="1070"/>
    </row>
    <row r="588">
      <c r="A588" s="1066" t="s">
        <v>6142</v>
      </c>
      <c r="B588" s="1067" t="s">
        <v>6129</v>
      </c>
      <c r="C588" s="1068">
        <v>93.0</v>
      </c>
      <c r="D588" s="1068">
        <v>0.0</v>
      </c>
      <c r="E588" s="1068">
        <v>0.0</v>
      </c>
      <c r="F588" s="1068">
        <v>0.0</v>
      </c>
      <c r="G588" s="1068">
        <v>0.0</v>
      </c>
      <c r="H588" s="1068">
        <v>93.0</v>
      </c>
      <c r="I588" s="1069"/>
      <c r="J588" s="1070"/>
    </row>
    <row r="589">
      <c r="A589" s="1066" t="s">
        <v>6142</v>
      </c>
      <c r="B589" s="1067" t="s">
        <v>6129</v>
      </c>
      <c r="C589" s="1068">
        <v>12.0</v>
      </c>
      <c r="D589" s="1068">
        <v>0.0</v>
      </c>
      <c r="E589" s="1068">
        <v>0.0</v>
      </c>
      <c r="F589" s="1068">
        <v>0.0</v>
      </c>
      <c r="G589" s="1068">
        <v>0.0</v>
      </c>
      <c r="H589" s="1068">
        <v>12.0</v>
      </c>
      <c r="I589" s="1069"/>
      <c r="J589" s="1070"/>
    </row>
    <row r="590">
      <c r="A590" s="1066" t="s">
        <v>6142</v>
      </c>
      <c r="B590" s="1067" t="s">
        <v>6129</v>
      </c>
      <c r="C590" s="1068">
        <v>6.0</v>
      </c>
      <c r="D590" s="1068">
        <v>0.0</v>
      </c>
      <c r="E590" s="1068">
        <v>0.0</v>
      </c>
      <c r="F590" s="1068">
        <v>0.0</v>
      </c>
      <c r="G590" s="1068">
        <v>0.0</v>
      </c>
      <c r="H590" s="1068">
        <v>6.0</v>
      </c>
      <c r="I590" s="1069"/>
      <c r="J590" s="1070"/>
    </row>
    <row r="591">
      <c r="A591" s="1066" t="s">
        <v>6142</v>
      </c>
      <c r="B591" s="1067" t="s">
        <v>6129</v>
      </c>
      <c r="C591" s="1068">
        <v>87.0</v>
      </c>
      <c r="D591" s="1068">
        <v>0.0</v>
      </c>
      <c r="E591" s="1068">
        <v>0.0</v>
      </c>
      <c r="F591" s="1068">
        <v>0.0</v>
      </c>
      <c r="G591" s="1068">
        <v>0.0</v>
      </c>
      <c r="H591" s="1068">
        <v>87.0</v>
      </c>
      <c r="I591" s="1069"/>
      <c r="J591" s="1070"/>
    </row>
    <row r="592">
      <c r="A592" s="1066" t="s">
        <v>6142</v>
      </c>
      <c r="B592" s="1067" t="s">
        <v>6129</v>
      </c>
      <c r="C592" s="1068">
        <v>70.0</v>
      </c>
      <c r="D592" s="1068">
        <v>0.0</v>
      </c>
      <c r="E592" s="1068">
        <v>0.0</v>
      </c>
      <c r="F592" s="1068">
        <v>0.0</v>
      </c>
      <c r="G592" s="1068">
        <v>0.0</v>
      </c>
      <c r="H592" s="1068">
        <v>70.0</v>
      </c>
      <c r="I592" s="1069"/>
      <c r="J592" s="1070"/>
    </row>
    <row r="593">
      <c r="A593" s="1066" t="s">
        <v>6142</v>
      </c>
      <c r="B593" s="1067" t="s">
        <v>6129</v>
      </c>
      <c r="C593" s="1068">
        <v>31.0</v>
      </c>
      <c r="D593" s="1068">
        <v>0.0</v>
      </c>
      <c r="E593" s="1068">
        <v>0.0</v>
      </c>
      <c r="F593" s="1068">
        <v>0.0</v>
      </c>
      <c r="G593" s="1068">
        <v>0.0</v>
      </c>
      <c r="H593" s="1068">
        <v>31.0</v>
      </c>
      <c r="I593" s="1069"/>
      <c r="J593" s="1070"/>
    </row>
    <row r="594">
      <c r="A594" s="1066" t="s">
        <v>6142</v>
      </c>
      <c r="B594" s="1067" t="s">
        <v>6129</v>
      </c>
      <c r="C594" s="1068">
        <v>37.0</v>
      </c>
      <c r="D594" s="1068">
        <v>0.0</v>
      </c>
      <c r="E594" s="1068">
        <v>0.0</v>
      </c>
      <c r="F594" s="1068">
        <v>0.0</v>
      </c>
      <c r="G594" s="1068">
        <v>0.0</v>
      </c>
      <c r="H594" s="1068">
        <v>37.0</v>
      </c>
      <c r="I594" s="1069"/>
      <c r="J594" s="1070"/>
    </row>
    <row r="595">
      <c r="A595" s="1066" t="s">
        <v>6142</v>
      </c>
      <c r="B595" s="1067" t="s">
        <v>6129</v>
      </c>
      <c r="C595" s="1068">
        <v>42.0</v>
      </c>
      <c r="D595" s="1068">
        <v>0.0</v>
      </c>
      <c r="E595" s="1068">
        <v>0.0</v>
      </c>
      <c r="F595" s="1068">
        <v>0.0</v>
      </c>
      <c r="G595" s="1068">
        <v>0.0</v>
      </c>
      <c r="H595" s="1068">
        <v>42.0</v>
      </c>
      <c r="I595" s="1069"/>
      <c r="J595" s="1070"/>
    </row>
    <row r="596">
      <c r="A596" s="1066" t="s">
        <v>6142</v>
      </c>
      <c r="B596" s="1067" t="s">
        <v>6129</v>
      </c>
      <c r="C596" s="1068">
        <v>27.0</v>
      </c>
      <c r="D596" s="1068">
        <v>0.0</v>
      </c>
      <c r="E596" s="1068">
        <v>0.0</v>
      </c>
      <c r="F596" s="1068">
        <v>0.0</v>
      </c>
      <c r="G596" s="1068">
        <v>0.0</v>
      </c>
      <c r="H596" s="1068">
        <v>27.0</v>
      </c>
      <c r="I596" s="1069"/>
      <c r="J596" s="1070"/>
    </row>
    <row r="597">
      <c r="A597" s="1066" t="s">
        <v>6142</v>
      </c>
      <c r="B597" s="1067" t="s">
        <v>6129</v>
      </c>
      <c r="C597" s="1068">
        <v>50.0</v>
      </c>
      <c r="D597" s="1068">
        <v>0.0</v>
      </c>
      <c r="E597" s="1068">
        <v>0.0</v>
      </c>
      <c r="F597" s="1068">
        <v>0.0</v>
      </c>
      <c r="G597" s="1068">
        <v>0.0</v>
      </c>
      <c r="H597" s="1068">
        <v>50.0</v>
      </c>
      <c r="I597" s="1069"/>
      <c r="J597" s="1070"/>
    </row>
    <row r="598">
      <c r="A598" s="1066" t="s">
        <v>6142</v>
      </c>
      <c r="B598" s="1067" t="s">
        <v>6129</v>
      </c>
      <c r="C598" s="1068">
        <v>11.0</v>
      </c>
      <c r="D598" s="1068">
        <v>0.0</v>
      </c>
      <c r="E598" s="1068">
        <v>0.0</v>
      </c>
      <c r="F598" s="1068">
        <v>0.0</v>
      </c>
      <c r="G598" s="1068">
        <v>0.0</v>
      </c>
      <c r="H598" s="1068">
        <v>11.0</v>
      </c>
      <c r="I598" s="1069"/>
      <c r="J598" s="1070"/>
    </row>
    <row r="599">
      <c r="A599" s="1066" t="s">
        <v>6142</v>
      </c>
      <c r="B599" s="1067" t="s">
        <v>6129</v>
      </c>
      <c r="C599" s="1068">
        <v>14.0</v>
      </c>
      <c r="D599" s="1068">
        <v>0.0</v>
      </c>
      <c r="E599" s="1068">
        <v>0.0</v>
      </c>
      <c r="F599" s="1068">
        <v>0.0</v>
      </c>
      <c r="G599" s="1068">
        <v>0.0</v>
      </c>
      <c r="H599" s="1068">
        <v>14.0</v>
      </c>
      <c r="I599" s="1069"/>
      <c r="J599" s="1070"/>
    </row>
    <row r="600">
      <c r="A600" s="1066" t="s">
        <v>6142</v>
      </c>
      <c r="B600" s="1067" t="s">
        <v>6129</v>
      </c>
      <c r="C600" s="1068">
        <v>22.0</v>
      </c>
      <c r="D600" s="1068">
        <v>0.0</v>
      </c>
      <c r="E600" s="1068">
        <v>0.0</v>
      </c>
      <c r="F600" s="1068">
        <v>0.0</v>
      </c>
      <c r="G600" s="1068">
        <v>0.0</v>
      </c>
      <c r="H600" s="1068">
        <v>22.0</v>
      </c>
      <c r="I600" s="1069"/>
      <c r="J600" s="1070"/>
    </row>
    <row r="601">
      <c r="A601" s="1066" t="s">
        <v>6142</v>
      </c>
      <c r="B601" s="1067" t="s">
        <v>6129</v>
      </c>
      <c r="C601" s="1068">
        <v>14.0</v>
      </c>
      <c r="D601" s="1068">
        <v>0.0</v>
      </c>
      <c r="E601" s="1068">
        <v>0.0</v>
      </c>
      <c r="F601" s="1068">
        <v>0.0</v>
      </c>
      <c r="G601" s="1068">
        <v>0.0</v>
      </c>
      <c r="H601" s="1068">
        <v>14.0</v>
      </c>
      <c r="I601" s="1069"/>
      <c r="J601" s="1070"/>
    </row>
    <row r="602">
      <c r="A602" s="1066" t="s">
        <v>6142</v>
      </c>
      <c r="B602" s="1067" t="s">
        <v>6129</v>
      </c>
      <c r="C602" s="1068">
        <v>4.0</v>
      </c>
      <c r="D602" s="1068">
        <v>0.0</v>
      </c>
      <c r="E602" s="1068">
        <v>0.0</v>
      </c>
      <c r="F602" s="1068">
        <v>0.0</v>
      </c>
      <c r="G602" s="1068">
        <v>0.0</v>
      </c>
      <c r="H602" s="1068">
        <v>4.0</v>
      </c>
      <c r="I602" s="1069"/>
      <c r="J602" s="1070"/>
    </row>
    <row r="603">
      <c r="A603" s="1066" t="s">
        <v>6142</v>
      </c>
      <c r="B603" s="1067" t="s">
        <v>6129</v>
      </c>
      <c r="C603" s="1068">
        <v>8.0</v>
      </c>
      <c r="D603" s="1068">
        <v>0.0</v>
      </c>
      <c r="E603" s="1068">
        <v>0.0</v>
      </c>
      <c r="F603" s="1068">
        <v>0.0</v>
      </c>
      <c r="G603" s="1068">
        <v>0.0</v>
      </c>
      <c r="H603" s="1068">
        <v>8.0</v>
      </c>
      <c r="I603" s="1069"/>
      <c r="J603" s="1070"/>
    </row>
    <row r="604">
      <c r="A604" s="1066" t="s">
        <v>6143</v>
      </c>
      <c r="B604" s="1067" t="s">
        <v>6129</v>
      </c>
      <c r="C604" s="1068">
        <v>23.0</v>
      </c>
      <c r="D604" s="1068">
        <v>0.0</v>
      </c>
      <c r="E604" s="1068">
        <v>0.0</v>
      </c>
      <c r="F604" s="1068">
        <v>0.0</v>
      </c>
      <c r="G604" s="1068">
        <v>0.0</v>
      </c>
      <c r="H604" s="1068">
        <v>23.0</v>
      </c>
      <c r="I604" s="1069"/>
      <c r="J604" s="1070"/>
    </row>
    <row r="605">
      <c r="A605" s="1066" t="s">
        <v>6143</v>
      </c>
      <c r="B605" s="1067" t="s">
        <v>6129</v>
      </c>
      <c r="C605" s="1068">
        <v>5.0</v>
      </c>
      <c r="D605" s="1068">
        <v>0.0</v>
      </c>
      <c r="E605" s="1068">
        <v>0.0</v>
      </c>
      <c r="F605" s="1068">
        <v>0.0</v>
      </c>
      <c r="G605" s="1068">
        <v>0.0</v>
      </c>
      <c r="H605" s="1068">
        <v>5.0</v>
      </c>
      <c r="I605" s="1069"/>
      <c r="J605" s="1070"/>
    </row>
    <row r="606">
      <c r="A606" s="1066" t="s">
        <v>6143</v>
      </c>
      <c r="B606" s="1067" t="s">
        <v>6129</v>
      </c>
      <c r="C606" s="1068">
        <v>15.0</v>
      </c>
      <c r="D606" s="1068">
        <v>0.0</v>
      </c>
      <c r="E606" s="1068">
        <v>0.0</v>
      </c>
      <c r="F606" s="1068">
        <v>0.0</v>
      </c>
      <c r="G606" s="1068">
        <v>0.0</v>
      </c>
      <c r="H606" s="1068">
        <v>15.0</v>
      </c>
      <c r="I606" s="1069"/>
      <c r="J606" s="1070"/>
    </row>
    <row r="607">
      <c r="A607" s="1066" t="s">
        <v>6143</v>
      </c>
      <c r="B607" s="1067" t="s">
        <v>6129</v>
      </c>
      <c r="C607" s="1068">
        <v>14.0</v>
      </c>
      <c r="D607" s="1068">
        <v>0.0</v>
      </c>
      <c r="E607" s="1068">
        <v>0.0</v>
      </c>
      <c r="F607" s="1068">
        <v>0.0</v>
      </c>
      <c r="G607" s="1068">
        <v>0.0</v>
      </c>
      <c r="H607" s="1068">
        <v>14.0</v>
      </c>
      <c r="I607" s="1069"/>
      <c r="J607" s="1070"/>
    </row>
    <row r="608">
      <c r="A608" s="1066" t="s">
        <v>6143</v>
      </c>
      <c r="B608" s="1067" t="s">
        <v>6129</v>
      </c>
      <c r="C608" s="1068">
        <v>9.0</v>
      </c>
      <c r="D608" s="1068">
        <v>0.0</v>
      </c>
      <c r="E608" s="1068">
        <v>0.0</v>
      </c>
      <c r="F608" s="1068">
        <v>0.0</v>
      </c>
      <c r="G608" s="1068">
        <v>0.0</v>
      </c>
      <c r="H608" s="1068">
        <v>9.0</v>
      </c>
      <c r="I608" s="1069"/>
      <c r="J608" s="1070"/>
    </row>
    <row r="609">
      <c r="A609" s="1066" t="s">
        <v>6143</v>
      </c>
      <c r="B609" s="1067" t="s">
        <v>6129</v>
      </c>
      <c r="C609" s="1068">
        <v>399.0</v>
      </c>
      <c r="D609" s="1068">
        <v>0.0</v>
      </c>
      <c r="E609" s="1068">
        <v>0.0</v>
      </c>
      <c r="F609" s="1068">
        <v>0.0</v>
      </c>
      <c r="G609" s="1068">
        <v>0.0</v>
      </c>
      <c r="H609" s="1068">
        <v>399.0</v>
      </c>
      <c r="I609" s="1069"/>
      <c r="J609" s="1070"/>
    </row>
    <row r="610">
      <c r="A610" s="1066" t="s">
        <v>6143</v>
      </c>
      <c r="B610" s="1067" t="s">
        <v>6129</v>
      </c>
      <c r="C610" s="1068">
        <v>36.0</v>
      </c>
      <c r="D610" s="1068">
        <v>0.0</v>
      </c>
      <c r="E610" s="1068">
        <v>0.0</v>
      </c>
      <c r="F610" s="1068">
        <v>0.0</v>
      </c>
      <c r="G610" s="1068">
        <v>0.0</v>
      </c>
      <c r="H610" s="1068">
        <v>36.0</v>
      </c>
      <c r="I610" s="1069"/>
      <c r="J610" s="1070"/>
    </row>
    <row r="611">
      <c r="A611" s="1066" t="s">
        <v>6143</v>
      </c>
      <c r="B611" s="1067" t="s">
        <v>6129</v>
      </c>
      <c r="C611" s="1068">
        <v>37.0</v>
      </c>
      <c r="D611" s="1068">
        <v>0.0</v>
      </c>
      <c r="E611" s="1068">
        <v>0.0</v>
      </c>
      <c r="F611" s="1068">
        <v>0.0</v>
      </c>
      <c r="G611" s="1068">
        <v>0.0</v>
      </c>
      <c r="H611" s="1068">
        <v>37.0</v>
      </c>
      <c r="I611" s="1069"/>
      <c r="J611" s="1070"/>
    </row>
    <row r="612">
      <c r="A612" s="1066" t="s">
        <v>6143</v>
      </c>
      <c r="B612" s="1067" t="s">
        <v>6129</v>
      </c>
      <c r="C612" s="1068">
        <v>4.0</v>
      </c>
      <c r="D612" s="1068">
        <v>0.0</v>
      </c>
      <c r="E612" s="1068">
        <v>0.0</v>
      </c>
      <c r="F612" s="1068">
        <v>0.0</v>
      </c>
      <c r="G612" s="1068">
        <v>0.0</v>
      </c>
      <c r="H612" s="1068">
        <v>4.0</v>
      </c>
      <c r="I612" s="1069"/>
      <c r="J612" s="1070"/>
    </row>
    <row r="613">
      <c r="A613" s="1066" t="s">
        <v>6143</v>
      </c>
      <c r="B613" s="1067" t="s">
        <v>6129</v>
      </c>
      <c r="C613" s="1068">
        <v>7.0</v>
      </c>
      <c r="D613" s="1068">
        <v>0.0</v>
      </c>
      <c r="E613" s="1068">
        <v>0.0</v>
      </c>
      <c r="F613" s="1068">
        <v>0.0</v>
      </c>
      <c r="G613" s="1068">
        <v>0.0</v>
      </c>
      <c r="H613" s="1068">
        <v>7.0</v>
      </c>
      <c r="I613" s="1069"/>
      <c r="J613" s="1070"/>
    </row>
    <row r="614">
      <c r="A614" s="1066" t="s">
        <v>6143</v>
      </c>
      <c r="B614" s="1067" t="s">
        <v>6129</v>
      </c>
      <c r="C614" s="1068">
        <v>14.0</v>
      </c>
      <c r="D614" s="1068">
        <v>0.0</v>
      </c>
      <c r="E614" s="1068">
        <v>0.0</v>
      </c>
      <c r="F614" s="1068">
        <v>0.0</v>
      </c>
      <c r="G614" s="1068">
        <v>0.0</v>
      </c>
      <c r="H614" s="1068">
        <v>14.0</v>
      </c>
      <c r="I614" s="1069"/>
      <c r="J614" s="1070"/>
    </row>
    <row r="615">
      <c r="A615" s="1066" t="s">
        <v>6143</v>
      </c>
      <c r="B615" s="1067" t="s">
        <v>6129</v>
      </c>
      <c r="C615" s="1068">
        <v>151.0</v>
      </c>
      <c r="D615" s="1068">
        <v>0.0</v>
      </c>
      <c r="E615" s="1068">
        <v>0.0</v>
      </c>
      <c r="F615" s="1068">
        <v>0.0</v>
      </c>
      <c r="G615" s="1068">
        <v>0.0</v>
      </c>
      <c r="H615" s="1068">
        <v>151.0</v>
      </c>
      <c r="I615" s="1069"/>
      <c r="J615" s="1070"/>
    </row>
    <row r="616">
      <c r="A616" s="1066" t="s">
        <v>6143</v>
      </c>
      <c r="B616" s="1067" t="s">
        <v>6129</v>
      </c>
      <c r="C616" s="1068">
        <v>24.0</v>
      </c>
      <c r="D616" s="1068">
        <v>0.0</v>
      </c>
      <c r="E616" s="1068">
        <v>0.0</v>
      </c>
      <c r="F616" s="1068">
        <v>0.0</v>
      </c>
      <c r="G616" s="1068">
        <v>0.0</v>
      </c>
      <c r="H616" s="1068">
        <v>24.0</v>
      </c>
      <c r="I616" s="1069"/>
      <c r="J616" s="1070"/>
    </row>
    <row r="617">
      <c r="A617" s="1066" t="s">
        <v>6143</v>
      </c>
      <c r="B617" s="1067" t="s">
        <v>6129</v>
      </c>
      <c r="C617" s="1068">
        <v>42.0</v>
      </c>
      <c r="D617" s="1068">
        <v>0.0</v>
      </c>
      <c r="E617" s="1068">
        <v>0.0</v>
      </c>
      <c r="F617" s="1068">
        <v>0.0</v>
      </c>
      <c r="G617" s="1068">
        <v>0.0</v>
      </c>
      <c r="H617" s="1068">
        <v>42.0</v>
      </c>
      <c r="I617" s="1069"/>
      <c r="J617" s="1070"/>
    </row>
    <row r="618">
      <c r="A618" s="1066" t="s">
        <v>6143</v>
      </c>
      <c r="B618" s="1067" t="s">
        <v>6129</v>
      </c>
      <c r="C618" s="1068">
        <v>6.0</v>
      </c>
      <c r="D618" s="1068">
        <v>0.0</v>
      </c>
      <c r="E618" s="1068">
        <v>0.0</v>
      </c>
      <c r="F618" s="1068">
        <v>0.0</v>
      </c>
      <c r="G618" s="1068">
        <v>0.0</v>
      </c>
      <c r="H618" s="1068">
        <v>6.0</v>
      </c>
      <c r="I618" s="1069"/>
      <c r="J618" s="1070"/>
    </row>
    <row r="619">
      <c r="A619" s="1066" t="s">
        <v>6143</v>
      </c>
      <c r="B619" s="1067" t="s">
        <v>6129</v>
      </c>
      <c r="C619" s="1068">
        <v>11.0</v>
      </c>
      <c r="D619" s="1068">
        <v>0.0</v>
      </c>
      <c r="E619" s="1068">
        <v>0.0</v>
      </c>
      <c r="F619" s="1068">
        <v>0.0</v>
      </c>
      <c r="G619" s="1068">
        <v>0.0</v>
      </c>
      <c r="H619" s="1068">
        <v>11.0</v>
      </c>
      <c r="I619" s="1069"/>
      <c r="J619" s="1070"/>
    </row>
    <row r="620">
      <c r="A620" s="1066" t="s">
        <v>6143</v>
      </c>
      <c r="B620" s="1067" t="s">
        <v>6129</v>
      </c>
      <c r="C620" s="1068">
        <v>145.0</v>
      </c>
      <c r="D620" s="1068">
        <v>0.0</v>
      </c>
      <c r="E620" s="1068">
        <v>0.0</v>
      </c>
      <c r="F620" s="1068">
        <v>0.0</v>
      </c>
      <c r="G620" s="1068">
        <v>0.0</v>
      </c>
      <c r="H620" s="1068">
        <v>145.0</v>
      </c>
      <c r="I620" s="1069"/>
      <c r="J620" s="1070"/>
    </row>
    <row r="621">
      <c r="A621" s="1066" t="s">
        <v>6143</v>
      </c>
      <c r="B621" s="1067" t="s">
        <v>6129</v>
      </c>
      <c r="C621" s="1068">
        <v>111.0</v>
      </c>
      <c r="D621" s="1068">
        <v>0.0</v>
      </c>
      <c r="E621" s="1068">
        <v>0.0</v>
      </c>
      <c r="F621" s="1068">
        <v>0.0</v>
      </c>
      <c r="G621" s="1068">
        <v>0.0</v>
      </c>
      <c r="H621" s="1068">
        <v>111.0</v>
      </c>
      <c r="I621" s="1069"/>
      <c r="J621" s="1070"/>
    </row>
    <row r="622">
      <c r="A622" s="1066" t="s">
        <v>6143</v>
      </c>
      <c r="B622" s="1067" t="s">
        <v>6129</v>
      </c>
      <c r="C622" s="1068">
        <v>95.0</v>
      </c>
      <c r="D622" s="1068">
        <v>0.0</v>
      </c>
      <c r="E622" s="1068">
        <v>0.0</v>
      </c>
      <c r="F622" s="1068">
        <v>0.0</v>
      </c>
      <c r="G622" s="1068">
        <v>0.0</v>
      </c>
      <c r="H622" s="1068">
        <v>95.0</v>
      </c>
      <c r="I622" s="1069"/>
      <c r="J622" s="1070"/>
    </row>
    <row r="623">
      <c r="A623" s="1066" t="s">
        <v>6143</v>
      </c>
      <c r="B623" s="1067" t="s">
        <v>6129</v>
      </c>
      <c r="C623" s="1068">
        <v>85.0</v>
      </c>
      <c r="D623" s="1068">
        <v>0.0</v>
      </c>
      <c r="E623" s="1068">
        <v>0.0</v>
      </c>
      <c r="F623" s="1068">
        <v>0.0</v>
      </c>
      <c r="G623" s="1068">
        <v>0.0</v>
      </c>
      <c r="H623" s="1068">
        <v>85.0</v>
      </c>
      <c r="I623" s="1069"/>
      <c r="J623" s="1070"/>
    </row>
    <row r="624">
      <c r="A624" s="1066" t="s">
        <v>6143</v>
      </c>
      <c r="B624" s="1067" t="s">
        <v>6129</v>
      </c>
      <c r="C624" s="1068">
        <v>91.0</v>
      </c>
      <c r="D624" s="1068">
        <v>0.0</v>
      </c>
      <c r="E624" s="1068">
        <v>0.0</v>
      </c>
      <c r="F624" s="1068">
        <v>0.0</v>
      </c>
      <c r="G624" s="1068">
        <v>0.0</v>
      </c>
      <c r="H624" s="1068">
        <v>91.0</v>
      </c>
      <c r="I624" s="1069"/>
      <c r="J624" s="1070"/>
    </row>
    <row r="625">
      <c r="A625" s="1066" t="s">
        <v>6143</v>
      </c>
      <c r="B625" s="1067" t="s">
        <v>6129</v>
      </c>
      <c r="C625" s="1068">
        <v>58.0</v>
      </c>
      <c r="D625" s="1068">
        <v>0.0</v>
      </c>
      <c r="E625" s="1068">
        <v>0.0</v>
      </c>
      <c r="F625" s="1068">
        <v>0.0</v>
      </c>
      <c r="G625" s="1068">
        <v>0.0</v>
      </c>
      <c r="H625" s="1068">
        <v>58.0</v>
      </c>
      <c r="I625" s="1069"/>
      <c r="J625" s="1070"/>
    </row>
    <row r="626">
      <c r="A626" s="1066" t="s">
        <v>6143</v>
      </c>
      <c r="B626" s="1067" t="s">
        <v>6129</v>
      </c>
      <c r="C626" s="1068">
        <v>17.0</v>
      </c>
      <c r="D626" s="1068">
        <v>0.0</v>
      </c>
      <c r="E626" s="1068">
        <v>0.0</v>
      </c>
      <c r="F626" s="1068">
        <v>0.0</v>
      </c>
      <c r="G626" s="1068">
        <v>0.0</v>
      </c>
      <c r="H626" s="1068">
        <v>17.0</v>
      </c>
      <c r="I626" s="1069"/>
      <c r="J626" s="1070"/>
    </row>
    <row r="627">
      <c r="A627" s="1066" t="s">
        <v>6143</v>
      </c>
      <c r="B627" s="1067" t="s">
        <v>6129</v>
      </c>
      <c r="C627" s="1068">
        <v>14.0</v>
      </c>
      <c r="D627" s="1068">
        <v>0.0</v>
      </c>
      <c r="E627" s="1068">
        <v>0.0</v>
      </c>
      <c r="F627" s="1068">
        <v>0.0</v>
      </c>
      <c r="G627" s="1068">
        <v>0.0</v>
      </c>
      <c r="H627" s="1068">
        <v>14.0</v>
      </c>
      <c r="I627" s="1069"/>
      <c r="J627" s="1070"/>
    </row>
    <row r="628">
      <c r="A628" s="1066" t="s">
        <v>6144</v>
      </c>
      <c r="B628" s="1067" t="s">
        <v>6129</v>
      </c>
      <c r="C628" s="1068">
        <v>7.0</v>
      </c>
      <c r="D628" s="1068">
        <v>0.0</v>
      </c>
      <c r="E628" s="1068">
        <v>0.0</v>
      </c>
      <c r="F628" s="1068">
        <v>0.0</v>
      </c>
      <c r="G628" s="1068">
        <v>0.0</v>
      </c>
      <c r="H628" s="1068">
        <v>7.0</v>
      </c>
      <c r="I628" s="1069"/>
      <c r="J628" s="1070"/>
    </row>
    <row r="629">
      <c r="A629" s="1066" t="s">
        <v>6144</v>
      </c>
      <c r="B629" s="1067" t="s">
        <v>6129</v>
      </c>
      <c r="C629" s="1068">
        <v>7.0</v>
      </c>
      <c r="D629" s="1068">
        <v>0.0</v>
      </c>
      <c r="E629" s="1068">
        <v>0.0</v>
      </c>
      <c r="F629" s="1068">
        <v>0.0</v>
      </c>
      <c r="G629" s="1068">
        <v>0.0</v>
      </c>
      <c r="H629" s="1068">
        <v>7.0</v>
      </c>
      <c r="I629" s="1069"/>
      <c r="J629" s="1070"/>
    </row>
    <row r="630">
      <c r="A630" s="1066" t="s">
        <v>6144</v>
      </c>
      <c r="B630" s="1067" t="s">
        <v>6129</v>
      </c>
      <c r="C630" s="1068">
        <v>4.0</v>
      </c>
      <c r="D630" s="1068">
        <v>0.0</v>
      </c>
      <c r="E630" s="1068">
        <v>0.0</v>
      </c>
      <c r="F630" s="1068">
        <v>0.0</v>
      </c>
      <c r="G630" s="1068">
        <v>0.0</v>
      </c>
      <c r="H630" s="1068">
        <v>4.0</v>
      </c>
      <c r="I630" s="1069"/>
      <c r="J630" s="1070"/>
    </row>
    <row r="631">
      <c r="A631" s="1066" t="s">
        <v>6144</v>
      </c>
      <c r="B631" s="1067" t="s">
        <v>6129</v>
      </c>
      <c r="C631" s="1068">
        <v>12.0</v>
      </c>
      <c r="D631" s="1068">
        <v>0.0</v>
      </c>
      <c r="E631" s="1068">
        <v>0.0</v>
      </c>
      <c r="F631" s="1068">
        <v>0.0</v>
      </c>
      <c r="G631" s="1068">
        <v>0.0</v>
      </c>
      <c r="H631" s="1068">
        <v>12.0</v>
      </c>
      <c r="I631" s="1069"/>
      <c r="J631" s="1070"/>
    </row>
    <row r="632">
      <c r="A632" s="1066" t="s">
        <v>6144</v>
      </c>
      <c r="B632" s="1067" t="s">
        <v>6129</v>
      </c>
      <c r="C632" s="1068">
        <v>9.0</v>
      </c>
      <c r="D632" s="1068">
        <v>0.0</v>
      </c>
      <c r="E632" s="1068">
        <v>0.0</v>
      </c>
      <c r="F632" s="1068">
        <v>0.0</v>
      </c>
      <c r="G632" s="1068">
        <v>0.0</v>
      </c>
      <c r="H632" s="1068">
        <v>9.0</v>
      </c>
      <c r="I632" s="1069"/>
      <c r="J632" s="1070"/>
    </row>
    <row r="633">
      <c r="A633" s="1066" t="s">
        <v>6144</v>
      </c>
      <c r="B633" s="1067" t="s">
        <v>6129</v>
      </c>
      <c r="C633" s="1068">
        <v>26.0</v>
      </c>
      <c r="D633" s="1068">
        <v>0.0</v>
      </c>
      <c r="E633" s="1068">
        <v>0.0</v>
      </c>
      <c r="F633" s="1068">
        <v>0.0</v>
      </c>
      <c r="G633" s="1068">
        <v>0.0</v>
      </c>
      <c r="H633" s="1068">
        <v>26.0</v>
      </c>
      <c r="I633" s="1069"/>
      <c r="J633" s="1070"/>
    </row>
    <row r="634">
      <c r="A634" s="1066" t="s">
        <v>6144</v>
      </c>
      <c r="B634" s="1067" t="s">
        <v>6129</v>
      </c>
      <c r="C634" s="1068">
        <v>18.0</v>
      </c>
      <c r="D634" s="1068">
        <v>0.0</v>
      </c>
      <c r="E634" s="1068">
        <v>0.0</v>
      </c>
      <c r="F634" s="1068">
        <v>0.0</v>
      </c>
      <c r="G634" s="1068">
        <v>0.0</v>
      </c>
      <c r="H634" s="1068">
        <v>18.0</v>
      </c>
      <c r="I634" s="1069"/>
      <c r="J634" s="1070"/>
    </row>
    <row r="635">
      <c r="A635" s="1066" t="s">
        <v>6144</v>
      </c>
      <c r="B635" s="1067" t="s">
        <v>6129</v>
      </c>
      <c r="C635" s="1068">
        <v>5.0</v>
      </c>
      <c r="D635" s="1068">
        <v>0.0</v>
      </c>
      <c r="E635" s="1068">
        <v>0.0</v>
      </c>
      <c r="F635" s="1068">
        <v>0.0</v>
      </c>
      <c r="G635" s="1068">
        <v>0.0</v>
      </c>
      <c r="H635" s="1068">
        <v>5.0</v>
      </c>
      <c r="I635" s="1069"/>
      <c r="J635" s="1070"/>
    </row>
    <row r="636">
      <c r="A636" s="1066" t="s">
        <v>6144</v>
      </c>
      <c r="B636" s="1067" t="s">
        <v>6129</v>
      </c>
      <c r="C636" s="1068">
        <v>18.0</v>
      </c>
      <c r="D636" s="1068">
        <v>0.0</v>
      </c>
      <c r="E636" s="1068">
        <v>0.0</v>
      </c>
      <c r="F636" s="1068">
        <v>0.0</v>
      </c>
      <c r="G636" s="1068">
        <v>0.0</v>
      </c>
      <c r="H636" s="1068">
        <v>18.0</v>
      </c>
      <c r="I636" s="1069"/>
      <c r="J636" s="1070"/>
    </row>
    <row r="637">
      <c r="A637" s="1066" t="s">
        <v>6144</v>
      </c>
      <c r="B637" s="1067" t="s">
        <v>6129</v>
      </c>
      <c r="C637" s="1068">
        <v>62.0</v>
      </c>
      <c r="D637" s="1068">
        <v>0.0</v>
      </c>
      <c r="E637" s="1068">
        <v>0.0</v>
      </c>
      <c r="F637" s="1068">
        <v>0.0</v>
      </c>
      <c r="G637" s="1068">
        <v>0.0</v>
      </c>
      <c r="H637" s="1068">
        <v>62.0</v>
      </c>
      <c r="I637" s="1069"/>
      <c r="J637" s="1070"/>
    </row>
    <row r="638">
      <c r="A638" s="1066" t="s">
        <v>6144</v>
      </c>
      <c r="B638" s="1067" t="s">
        <v>6129</v>
      </c>
      <c r="C638" s="1068">
        <v>51.0</v>
      </c>
      <c r="D638" s="1068">
        <v>0.0</v>
      </c>
      <c r="E638" s="1068">
        <v>0.0</v>
      </c>
      <c r="F638" s="1068">
        <v>0.0</v>
      </c>
      <c r="G638" s="1068">
        <v>0.0</v>
      </c>
      <c r="H638" s="1068">
        <v>51.0</v>
      </c>
      <c r="I638" s="1069"/>
      <c r="J638" s="1070"/>
    </row>
    <row r="639">
      <c r="A639" s="1066" t="s">
        <v>6144</v>
      </c>
      <c r="B639" s="1067" t="s">
        <v>6129</v>
      </c>
      <c r="C639" s="1068">
        <v>17.0</v>
      </c>
      <c r="D639" s="1068">
        <v>0.0</v>
      </c>
      <c r="E639" s="1068">
        <v>0.0</v>
      </c>
      <c r="F639" s="1068">
        <v>0.0</v>
      </c>
      <c r="G639" s="1068">
        <v>0.0</v>
      </c>
      <c r="H639" s="1068">
        <v>17.0</v>
      </c>
      <c r="I639" s="1069"/>
      <c r="J639" s="1070"/>
    </row>
    <row r="640">
      <c r="A640" s="1066" t="s">
        <v>6144</v>
      </c>
      <c r="B640" s="1067" t="s">
        <v>6129</v>
      </c>
      <c r="C640" s="1068">
        <v>52.0</v>
      </c>
      <c r="D640" s="1068">
        <v>0.0</v>
      </c>
      <c r="E640" s="1068">
        <v>0.0</v>
      </c>
      <c r="F640" s="1068">
        <v>0.0</v>
      </c>
      <c r="G640" s="1068">
        <v>0.0</v>
      </c>
      <c r="H640" s="1068">
        <v>52.0</v>
      </c>
      <c r="I640" s="1069"/>
      <c r="J640" s="1070"/>
    </row>
    <row r="641">
      <c r="A641" s="1066" t="s">
        <v>6144</v>
      </c>
      <c r="B641" s="1067" t="s">
        <v>6129</v>
      </c>
      <c r="C641" s="1068">
        <v>82.0</v>
      </c>
      <c r="D641" s="1068">
        <v>0.0</v>
      </c>
      <c r="E641" s="1068">
        <v>0.0</v>
      </c>
      <c r="F641" s="1068">
        <v>0.0</v>
      </c>
      <c r="G641" s="1068">
        <v>0.0</v>
      </c>
      <c r="H641" s="1068">
        <v>82.0</v>
      </c>
      <c r="I641" s="1069"/>
      <c r="J641" s="1070"/>
    </row>
    <row r="642">
      <c r="A642" s="1066" t="s">
        <v>6144</v>
      </c>
      <c r="B642" s="1067" t="s">
        <v>6129</v>
      </c>
      <c r="C642" s="1068">
        <v>31.0</v>
      </c>
      <c r="D642" s="1068">
        <v>0.0</v>
      </c>
      <c r="E642" s="1068">
        <v>0.0</v>
      </c>
      <c r="F642" s="1068">
        <v>0.0</v>
      </c>
      <c r="G642" s="1068">
        <v>0.0</v>
      </c>
      <c r="H642" s="1068">
        <v>31.0</v>
      </c>
      <c r="I642" s="1069"/>
      <c r="J642" s="1070"/>
    </row>
    <row r="643">
      <c r="A643" s="1066" t="s">
        <v>6144</v>
      </c>
      <c r="B643" s="1067" t="s">
        <v>6129</v>
      </c>
      <c r="C643" s="1068">
        <v>57.0</v>
      </c>
      <c r="D643" s="1068">
        <v>0.0</v>
      </c>
      <c r="E643" s="1068">
        <v>0.0</v>
      </c>
      <c r="F643" s="1068">
        <v>0.0</v>
      </c>
      <c r="G643" s="1068">
        <v>0.0</v>
      </c>
      <c r="H643" s="1068">
        <v>57.0</v>
      </c>
      <c r="I643" s="1069"/>
      <c r="J643" s="1070"/>
    </row>
    <row r="644">
      <c r="A644" s="1066" t="s">
        <v>6144</v>
      </c>
      <c r="B644" s="1067" t="s">
        <v>6129</v>
      </c>
      <c r="C644" s="1068">
        <v>49.0</v>
      </c>
      <c r="D644" s="1068">
        <v>0.0</v>
      </c>
      <c r="E644" s="1068">
        <v>0.0</v>
      </c>
      <c r="F644" s="1068">
        <v>0.0</v>
      </c>
      <c r="G644" s="1068">
        <v>0.0</v>
      </c>
      <c r="H644" s="1068">
        <v>49.0</v>
      </c>
      <c r="I644" s="1069"/>
      <c r="J644" s="1070"/>
    </row>
    <row r="645">
      <c r="A645" s="1066" t="s">
        <v>6144</v>
      </c>
      <c r="B645" s="1067" t="s">
        <v>6129</v>
      </c>
      <c r="C645" s="1068">
        <v>179.0</v>
      </c>
      <c r="D645" s="1068">
        <v>0.0</v>
      </c>
      <c r="E645" s="1068">
        <v>0.0</v>
      </c>
      <c r="F645" s="1068">
        <v>0.0</v>
      </c>
      <c r="G645" s="1068">
        <v>0.0</v>
      </c>
      <c r="H645" s="1068">
        <v>179.0</v>
      </c>
      <c r="I645" s="1069"/>
      <c r="J645" s="1070"/>
    </row>
    <row r="646">
      <c r="A646" s="1066" t="s">
        <v>6144</v>
      </c>
      <c r="B646" s="1067" t="s">
        <v>6129</v>
      </c>
      <c r="C646" s="1068">
        <v>97.0</v>
      </c>
      <c r="D646" s="1068">
        <v>0.0</v>
      </c>
      <c r="E646" s="1068">
        <v>0.0</v>
      </c>
      <c r="F646" s="1068">
        <v>0.0</v>
      </c>
      <c r="G646" s="1068">
        <v>0.0</v>
      </c>
      <c r="H646" s="1068">
        <v>97.0</v>
      </c>
      <c r="I646" s="1069"/>
      <c r="J646" s="1070"/>
    </row>
    <row r="647">
      <c r="A647" s="1066" t="s">
        <v>6144</v>
      </c>
      <c r="B647" s="1067" t="s">
        <v>6129</v>
      </c>
      <c r="C647" s="1068">
        <v>267.0</v>
      </c>
      <c r="D647" s="1068">
        <v>0.0</v>
      </c>
      <c r="E647" s="1068">
        <v>0.0</v>
      </c>
      <c r="F647" s="1068">
        <v>0.0</v>
      </c>
      <c r="G647" s="1068">
        <v>0.0</v>
      </c>
      <c r="H647" s="1068">
        <v>267.0</v>
      </c>
      <c r="I647" s="1069"/>
      <c r="J647" s="1070"/>
    </row>
    <row r="648">
      <c r="A648" s="1066" t="s">
        <v>6144</v>
      </c>
      <c r="B648" s="1067" t="s">
        <v>6129</v>
      </c>
      <c r="C648" s="1068">
        <v>111.0</v>
      </c>
      <c r="D648" s="1068">
        <v>0.0</v>
      </c>
      <c r="E648" s="1068">
        <v>0.0</v>
      </c>
      <c r="F648" s="1068">
        <v>0.0</v>
      </c>
      <c r="G648" s="1068">
        <v>0.0</v>
      </c>
      <c r="H648" s="1068">
        <v>111.0</v>
      </c>
      <c r="I648" s="1069"/>
      <c r="J648" s="1070"/>
    </row>
    <row r="649">
      <c r="A649" s="1066" t="s">
        <v>6144</v>
      </c>
      <c r="B649" s="1067" t="s">
        <v>6129</v>
      </c>
      <c r="C649" s="1068">
        <v>145.0</v>
      </c>
      <c r="D649" s="1068">
        <v>0.0</v>
      </c>
      <c r="E649" s="1068">
        <v>0.0</v>
      </c>
      <c r="F649" s="1068">
        <v>0.0</v>
      </c>
      <c r="G649" s="1068">
        <v>0.0</v>
      </c>
      <c r="H649" s="1068">
        <v>145.0</v>
      </c>
      <c r="I649" s="1069"/>
      <c r="J649" s="1070"/>
    </row>
    <row r="650">
      <c r="A650" s="1066" t="s">
        <v>6144</v>
      </c>
      <c r="B650" s="1067" t="s">
        <v>6129</v>
      </c>
      <c r="C650" s="1068">
        <v>52.0</v>
      </c>
      <c r="D650" s="1068">
        <v>0.0</v>
      </c>
      <c r="E650" s="1068">
        <v>0.0</v>
      </c>
      <c r="F650" s="1068">
        <v>0.0</v>
      </c>
      <c r="G650" s="1068">
        <v>0.0</v>
      </c>
      <c r="H650" s="1068">
        <v>52.0</v>
      </c>
      <c r="I650" s="1069"/>
      <c r="J650" s="1070"/>
    </row>
    <row r="651">
      <c r="A651" s="1066" t="s">
        <v>6144</v>
      </c>
      <c r="B651" s="1067" t="s">
        <v>6129</v>
      </c>
      <c r="C651" s="1068">
        <v>12.0</v>
      </c>
      <c r="D651" s="1068">
        <v>0.0</v>
      </c>
      <c r="E651" s="1068">
        <v>0.0</v>
      </c>
      <c r="F651" s="1068">
        <v>0.0</v>
      </c>
      <c r="G651" s="1068">
        <v>0.0</v>
      </c>
      <c r="H651" s="1068">
        <v>12.0</v>
      </c>
      <c r="I651" s="1069"/>
      <c r="J651" s="1070"/>
    </row>
    <row r="652">
      <c r="A652" s="1066" t="s">
        <v>6145</v>
      </c>
      <c r="B652" s="1067" t="s">
        <v>6129</v>
      </c>
      <c r="C652" s="1068">
        <v>242.0</v>
      </c>
      <c r="D652" s="1068">
        <v>0.0</v>
      </c>
      <c r="E652" s="1068">
        <v>0.0</v>
      </c>
      <c r="F652" s="1068">
        <v>0.0</v>
      </c>
      <c r="G652" s="1068">
        <v>0.0</v>
      </c>
      <c r="H652" s="1068">
        <v>242.0</v>
      </c>
      <c r="I652" s="1069"/>
      <c r="J652" s="1070"/>
    </row>
    <row r="653">
      <c r="A653" s="1066" t="s">
        <v>6145</v>
      </c>
      <c r="B653" s="1067" t="s">
        <v>6129</v>
      </c>
      <c r="C653" s="1068">
        <v>89.0</v>
      </c>
      <c r="D653" s="1068">
        <v>0.0</v>
      </c>
      <c r="E653" s="1068">
        <v>0.0</v>
      </c>
      <c r="F653" s="1068">
        <v>0.0</v>
      </c>
      <c r="G653" s="1068">
        <v>0.0</v>
      </c>
      <c r="H653" s="1068">
        <v>89.0</v>
      </c>
      <c r="I653" s="1069"/>
      <c r="J653" s="1070"/>
    </row>
    <row r="654">
      <c r="A654" s="1066" t="s">
        <v>6145</v>
      </c>
      <c r="B654" s="1067" t="s">
        <v>6129</v>
      </c>
      <c r="C654" s="1068">
        <v>162.0</v>
      </c>
      <c r="D654" s="1068">
        <v>0.0</v>
      </c>
      <c r="E654" s="1068">
        <v>0.0</v>
      </c>
      <c r="F654" s="1068">
        <v>0.0</v>
      </c>
      <c r="G654" s="1068">
        <v>0.0</v>
      </c>
      <c r="H654" s="1068">
        <v>162.0</v>
      </c>
      <c r="I654" s="1069"/>
      <c r="J654" s="1070"/>
    </row>
    <row r="655">
      <c r="A655" s="1066" t="s">
        <v>6145</v>
      </c>
      <c r="B655" s="1067" t="s">
        <v>6129</v>
      </c>
      <c r="C655" s="1068">
        <v>71.0</v>
      </c>
      <c r="D655" s="1068">
        <v>0.0</v>
      </c>
      <c r="E655" s="1068">
        <v>0.0</v>
      </c>
      <c r="F655" s="1068">
        <v>0.0</v>
      </c>
      <c r="G655" s="1068">
        <v>0.0</v>
      </c>
      <c r="H655" s="1068">
        <v>71.0</v>
      </c>
      <c r="I655" s="1069"/>
      <c r="J655" s="1070"/>
    </row>
    <row r="656">
      <c r="A656" s="1066" t="s">
        <v>6145</v>
      </c>
      <c r="B656" s="1067" t="s">
        <v>6129</v>
      </c>
      <c r="C656" s="1068">
        <v>42.0</v>
      </c>
      <c r="D656" s="1068">
        <v>0.0</v>
      </c>
      <c r="E656" s="1068">
        <v>0.0</v>
      </c>
      <c r="F656" s="1068">
        <v>0.0</v>
      </c>
      <c r="G656" s="1068">
        <v>0.0</v>
      </c>
      <c r="H656" s="1068">
        <v>42.0</v>
      </c>
      <c r="I656" s="1069"/>
      <c r="J656" s="1070"/>
    </row>
    <row r="657">
      <c r="A657" s="1066" t="s">
        <v>6145</v>
      </c>
      <c r="B657" s="1067" t="s">
        <v>6129</v>
      </c>
      <c r="C657" s="1068">
        <v>10.0</v>
      </c>
      <c r="D657" s="1068">
        <v>0.0</v>
      </c>
      <c r="E657" s="1068">
        <v>0.0</v>
      </c>
      <c r="F657" s="1068">
        <v>0.0</v>
      </c>
      <c r="G657" s="1068">
        <v>0.0</v>
      </c>
      <c r="H657" s="1068">
        <v>10.0</v>
      </c>
      <c r="I657" s="1069"/>
      <c r="J657" s="1070"/>
    </row>
    <row r="658">
      <c r="A658" s="1066" t="s">
        <v>6145</v>
      </c>
      <c r="B658" s="1067" t="s">
        <v>6129</v>
      </c>
      <c r="C658" s="1068">
        <v>59.0</v>
      </c>
      <c r="D658" s="1068">
        <v>0.0</v>
      </c>
      <c r="E658" s="1068">
        <v>0.0</v>
      </c>
      <c r="F658" s="1068">
        <v>0.0</v>
      </c>
      <c r="G658" s="1068">
        <v>0.0</v>
      </c>
      <c r="H658" s="1068">
        <v>59.0</v>
      </c>
      <c r="I658" s="1069"/>
      <c r="J658" s="1070"/>
    </row>
    <row r="659">
      <c r="A659" s="1066" t="s">
        <v>6145</v>
      </c>
      <c r="B659" s="1067" t="s">
        <v>6129</v>
      </c>
      <c r="C659" s="1068">
        <v>46.0</v>
      </c>
      <c r="D659" s="1068">
        <v>0.0</v>
      </c>
      <c r="E659" s="1068">
        <v>0.0</v>
      </c>
      <c r="F659" s="1068">
        <v>0.0</v>
      </c>
      <c r="G659" s="1068">
        <v>0.0</v>
      </c>
      <c r="H659" s="1068">
        <v>46.0</v>
      </c>
      <c r="I659" s="1069"/>
      <c r="J659" s="1070"/>
    </row>
    <row r="660">
      <c r="A660" s="1066" t="s">
        <v>6145</v>
      </c>
      <c r="B660" s="1067" t="s">
        <v>6129</v>
      </c>
      <c r="C660" s="1068">
        <v>175.0</v>
      </c>
      <c r="D660" s="1068">
        <v>0.0</v>
      </c>
      <c r="E660" s="1068">
        <v>0.0</v>
      </c>
      <c r="F660" s="1068">
        <v>0.0</v>
      </c>
      <c r="G660" s="1068">
        <v>0.0</v>
      </c>
      <c r="H660" s="1068">
        <v>175.0</v>
      </c>
      <c r="I660" s="1069"/>
      <c r="J660" s="1070"/>
    </row>
    <row r="661">
      <c r="A661" s="1066" t="s">
        <v>6145</v>
      </c>
      <c r="B661" s="1067" t="s">
        <v>6129</v>
      </c>
      <c r="C661" s="1068">
        <v>56.0</v>
      </c>
      <c r="D661" s="1068">
        <v>0.0</v>
      </c>
      <c r="E661" s="1068">
        <v>0.0</v>
      </c>
      <c r="F661" s="1068">
        <v>0.0</v>
      </c>
      <c r="G661" s="1068">
        <v>0.0</v>
      </c>
      <c r="H661" s="1068">
        <v>56.0</v>
      </c>
      <c r="I661" s="1069"/>
      <c r="J661" s="1070"/>
    </row>
    <row r="662">
      <c r="A662" s="1066" t="s">
        <v>6145</v>
      </c>
      <c r="B662" s="1067" t="s">
        <v>6129</v>
      </c>
      <c r="C662" s="1068">
        <v>4.0</v>
      </c>
      <c r="D662" s="1068">
        <v>0.0</v>
      </c>
      <c r="E662" s="1068">
        <v>0.0</v>
      </c>
      <c r="F662" s="1068">
        <v>0.0</v>
      </c>
      <c r="G662" s="1068">
        <v>0.0</v>
      </c>
      <c r="H662" s="1068">
        <v>4.0</v>
      </c>
      <c r="I662" s="1069"/>
      <c r="J662" s="1070"/>
    </row>
    <row r="663">
      <c r="A663" s="1066" t="s">
        <v>6145</v>
      </c>
      <c r="B663" s="1067" t="s">
        <v>6129</v>
      </c>
      <c r="C663" s="1068">
        <v>14.0</v>
      </c>
      <c r="D663" s="1068">
        <v>0.0</v>
      </c>
      <c r="E663" s="1068">
        <v>0.0</v>
      </c>
      <c r="F663" s="1068">
        <v>0.0</v>
      </c>
      <c r="G663" s="1068">
        <v>0.0</v>
      </c>
      <c r="H663" s="1068">
        <v>14.0</v>
      </c>
      <c r="I663" s="1069"/>
      <c r="J663" s="1070"/>
    </row>
    <row r="664">
      <c r="A664" s="1066" t="s">
        <v>6145</v>
      </c>
      <c r="B664" s="1067" t="s">
        <v>6129</v>
      </c>
      <c r="C664" s="1068">
        <v>187.0</v>
      </c>
      <c r="D664" s="1068">
        <v>0.0</v>
      </c>
      <c r="E664" s="1068">
        <v>0.0</v>
      </c>
      <c r="F664" s="1068">
        <v>0.0</v>
      </c>
      <c r="G664" s="1068">
        <v>0.0</v>
      </c>
      <c r="H664" s="1068">
        <v>187.0</v>
      </c>
      <c r="I664" s="1069"/>
      <c r="J664" s="1070"/>
    </row>
    <row r="665">
      <c r="A665" s="1066" t="s">
        <v>6145</v>
      </c>
      <c r="B665" s="1067" t="s">
        <v>6129</v>
      </c>
      <c r="C665" s="1068">
        <v>102.0</v>
      </c>
      <c r="D665" s="1068">
        <v>0.0</v>
      </c>
      <c r="E665" s="1068">
        <v>0.0</v>
      </c>
      <c r="F665" s="1068">
        <v>0.0</v>
      </c>
      <c r="G665" s="1068">
        <v>0.0</v>
      </c>
      <c r="H665" s="1068">
        <v>102.0</v>
      </c>
      <c r="I665" s="1069"/>
      <c r="J665" s="1070"/>
    </row>
    <row r="666">
      <c r="A666" s="1066" t="s">
        <v>6145</v>
      </c>
      <c r="B666" s="1067" t="s">
        <v>6129</v>
      </c>
      <c r="C666" s="1068">
        <v>115.0</v>
      </c>
      <c r="D666" s="1068">
        <v>0.0</v>
      </c>
      <c r="E666" s="1068">
        <v>0.0</v>
      </c>
      <c r="F666" s="1068">
        <v>0.0</v>
      </c>
      <c r="G666" s="1068">
        <v>0.0</v>
      </c>
      <c r="H666" s="1068">
        <v>115.0</v>
      </c>
      <c r="I666" s="1069"/>
      <c r="J666" s="1070"/>
    </row>
    <row r="667">
      <c r="A667" s="1066" t="s">
        <v>6145</v>
      </c>
      <c r="B667" s="1067" t="s">
        <v>6129</v>
      </c>
      <c r="C667" s="1068">
        <v>142.0</v>
      </c>
      <c r="D667" s="1068">
        <v>0.0</v>
      </c>
      <c r="E667" s="1068">
        <v>0.0</v>
      </c>
      <c r="F667" s="1068">
        <v>0.0</v>
      </c>
      <c r="G667" s="1068">
        <v>0.0</v>
      </c>
      <c r="H667" s="1068">
        <v>142.0</v>
      </c>
      <c r="I667" s="1069"/>
      <c r="J667" s="1070"/>
    </row>
    <row r="668">
      <c r="A668" s="1066" t="s">
        <v>6145</v>
      </c>
      <c r="B668" s="1067" t="s">
        <v>6129</v>
      </c>
      <c r="C668" s="1068">
        <v>43.0</v>
      </c>
      <c r="D668" s="1068">
        <v>0.0</v>
      </c>
      <c r="E668" s="1068">
        <v>0.0</v>
      </c>
      <c r="F668" s="1068">
        <v>0.0</v>
      </c>
      <c r="G668" s="1068">
        <v>0.0</v>
      </c>
      <c r="H668" s="1068">
        <v>43.0</v>
      </c>
      <c r="I668" s="1069"/>
      <c r="J668" s="1070"/>
    </row>
    <row r="669">
      <c r="A669" s="1066" t="s">
        <v>6145</v>
      </c>
      <c r="B669" s="1067" t="s">
        <v>6129</v>
      </c>
      <c r="C669" s="1068">
        <v>27.0</v>
      </c>
      <c r="D669" s="1068">
        <v>0.0</v>
      </c>
      <c r="E669" s="1068">
        <v>0.0</v>
      </c>
      <c r="F669" s="1068">
        <v>0.0</v>
      </c>
      <c r="G669" s="1068">
        <v>0.0</v>
      </c>
      <c r="H669" s="1068">
        <v>27.0</v>
      </c>
      <c r="I669" s="1069"/>
      <c r="J669" s="1070"/>
    </row>
    <row r="670">
      <c r="A670" s="1066" t="s">
        <v>6145</v>
      </c>
      <c r="B670" s="1067" t="s">
        <v>6129</v>
      </c>
      <c r="C670" s="1068">
        <v>11.0</v>
      </c>
      <c r="D670" s="1068">
        <v>0.0</v>
      </c>
      <c r="E670" s="1068">
        <v>0.0</v>
      </c>
      <c r="F670" s="1068">
        <v>0.0</v>
      </c>
      <c r="G670" s="1068">
        <v>0.0</v>
      </c>
      <c r="H670" s="1068">
        <v>11.0</v>
      </c>
      <c r="I670" s="1069"/>
      <c r="J670" s="1070"/>
    </row>
    <row r="671">
      <c r="A671" s="1071" t="s">
        <v>6146</v>
      </c>
      <c r="B671" s="1072"/>
      <c r="C671" s="1072"/>
      <c r="D671" s="1072"/>
      <c r="E671" s="1072"/>
      <c r="F671" s="1072"/>
      <c r="G671" s="1072"/>
      <c r="H671" s="1072"/>
      <c r="J671" s="1070"/>
    </row>
    <row r="672">
      <c r="A672" s="1069"/>
      <c r="J672" s="1070"/>
    </row>
    <row r="673">
      <c r="A673" s="1069"/>
      <c r="J673" s="1070"/>
    </row>
    <row r="674">
      <c r="A674" s="1069"/>
      <c r="J674" s="1070"/>
    </row>
    <row r="675">
      <c r="A675" s="1069"/>
      <c r="J675" s="1070"/>
    </row>
    <row r="676">
      <c r="A676" s="1069"/>
      <c r="J676" s="1070"/>
    </row>
    <row r="677">
      <c r="A677" s="1069"/>
      <c r="J677" s="1070"/>
    </row>
    <row r="678">
      <c r="A678" s="1069"/>
      <c r="J678" s="1070"/>
    </row>
    <row r="679">
      <c r="A679" s="1069"/>
      <c r="J679" s="1070"/>
    </row>
    <row r="680">
      <c r="A680" s="1069"/>
      <c r="J680" s="1070"/>
    </row>
    <row r="681">
      <c r="A681" s="1069"/>
      <c r="J681" s="1070"/>
    </row>
    <row r="682">
      <c r="A682" s="1069"/>
      <c r="J682" s="1070"/>
    </row>
    <row r="683">
      <c r="A683" s="1069"/>
      <c r="J683" s="1070"/>
    </row>
    <row r="684">
      <c r="A684" s="1069"/>
      <c r="J684" s="1070"/>
    </row>
    <row r="685">
      <c r="A685" s="1069"/>
      <c r="J685" s="1070"/>
    </row>
    <row r="686">
      <c r="A686" s="1069"/>
      <c r="J686" s="1070"/>
    </row>
    <row r="687">
      <c r="A687" s="1069"/>
      <c r="J687" s="1070"/>
    </row>
    <row r="688">
      <c r="A688" s="1069"/>
      <c r="J688" s="1070"/>
    </row>
    <row r="689">
      <c r="A689" s="1069"/>
      <c r="J689" s="1070"/>
    </row>
    <row r="690">
      <c r="A690" s="1069"/>
      <c r="J690" s="1070"/>
    </row>
    <row r="691">
      <c r="A691" s="1069"/>
      <c r="J691" s="1071"/>
    </row>
    <row r="692">
      <c r="A692" s="1069"/>
      <c r="J692" s="1069"/>
    </row>
    <row r="693">
      <c r="A693" s="1069"/>
      <c r="J693" s="1069"/>
    </row>
    <row r="694">
      <c r="A694" s="1069"/>
      <c r="J694" s="1069"/>
    </row>
    <row r="695">
      <c r="A695" s="1069"/>
      <c r="J695" s="1069"/>
    </row>
    <row r="696">
      <c r="A696" s="1069"/>
      <c r="J696" s="1069"/>
    </row>
    <row r="697">
      <c r="A697" s="1069"/>
      <c r="J697" s="1069"/>
    </row>
    <row r="698">
      <c r="A698" s="1069"/>
      <c r="J698" s="1069"/>
    </row>
    <row r="699">
      <c r="A699" s="1069"/>
      <c r="J699" s="1069"/>
    </row>
    <row r="700">
      <c r="A700" s="1069"/>
      <c r="J700" s="1069"/>
    </row>
    <row r="701">
      <c r="A701" s="1069"/>
      <c r="J701" s="1069"/>
    </row>
    <row r="702">
      <c r="A702" s="1069"/>
      <c r="J702" s="1069"/>
    </row>
    <row r="703">
      <c r="A703" s="1069"/>
      <c r="J703" s="1069"/>
    </row>
    <row r="704">
      <c r="A704" s="1069"/>
      <c r="J704" s="1069"/>
    </row>
    <row r="705">
      <c r="A705" s="1069"/>
      <c r="J705" s="1069"/>
    </row>
    <row r="706">
      <c r="A706" s="1069"/>
      <c r="J706" s="1069"/>
    </row>
    <row r="707">
      <c r="A707" s="1069"/>
      <c r="J707" s="1069"/>
    </row>
    <row r="708">
      <c r="A708" s="1069"/>
      <c r="J708" s="1069"/>
    </row>
    <row r="709">
      <c r="A709" s="1069"/>
      <c r="J709" s="1069"/>
    </row>
    <row r="710">
      <c r="A710" s="1069"/>
      <c r="J710" s="1069"/>
    </row>
    <row r="711">
      <c r="A711" s="1069"/>
      <c r="J711" s="1069"/>
    </row>
    <row r="712">
      <c r="A712" s="1069"/>
      <c r="J712" s="1069"/>
    </row>
    <row r="713">
      <c r="A713" s="1069"/>
      <c r="J713" s="1069"/>
    </row>
    <row r="714">
      <c r="A714" s="1069"/>
      <c r="J714" s="1069"/>
    </row>
    <row r="715">
      <c r="A715" s="1069"/>
      <c r="J715" s="1069"/>
    </row>
    <row r="716">
      <c r="A716" s="1069"/>
      <c r="J716" s="1069"/>
    </row>
    <row r="717">
      <c r="A717" s="1069"/>
      <c r="J717" s="1069"/>
    </row>
    <row r="718">
      <c r="A718" s="1069"/>
      <c r="J718" s="1069"/>
    </row>
    <row r="719">
      <c r="A719" s="1069"/>
      <c r="J719" s="1069"/>
    </row>
    <row r="720">
      <c r="A720" s="1069"/>
      <c r="J720" s="1069"/>
    </row>
    <row r="721">
      <c r="A721" s="1069"/>
      <c r="J721" s="1069"/>
    </row>
    <row r="722">
      <c r="A722" s="1069"/>
      <c r="J722" s="1069"/>
    </row>
    <row r="723">
      <c r="A723" s="1069"/>
      <c r="J723" s="1069"/>
    </row>
    <row r="724">
      <c r="A724" s="1069"/>
      <c r="J724" s="1069"/>
    </row>
    <row r="725">
      <c r="A725" s="1069"/>
      <c r="J725" s="1069"/>
    </row>
    <row r="726">
      <c r="A726" s="1069"/>
      <c r="J726" s="1069"/>
    </row>
    <row r="727">
      <c r="A727" s="1069"/>
      <c r="J727" s="1069"/>
    </row>
    <row r="728">
      <c r="A728" s="1069"/>
      <c r="J728" s="1069"/>
    </row>
    <row r="729">
      <c r="A729" s="1069"/>
      <c r="J729" s="1069"/>
    </row>
    <row r="730">
      <c r="A730" s="1069"/>
      <c r="J730" s="1069"/>
    </row>
    <row r="731">
      <c r="A731" s="1069"/>
      <c r="J731" s="1069"/>
    </row>
    <row r="732">
      <c r="A732" s="1069"/>
      <c r="J732" s="1069"/>
    </row>
    <row r="733">
      <c r="A733" s="1069"/>
      <c r="J733" s="1069"/>
    </row>
    <row r="734">
      <c r="A734" s="1069"/>
      <c r="J734" s="1069"/>
    </row>
    <row r="735">
      <c r="A735" s="1069"/>
      <c r="J735" s="1069"/>
    </row>
    <row r="736">
      <c r="A736" s="1069"/>
      <c r="J736" s="1069"/>
    </row>
    <row r="737">
      <c r="A737" s="1069"/>
      <c r="J737" s="1069"/>
    </row>
    <row r="738">
      <c r="A738" s="1069"/>
      <c r="J738" s="1069"/>
    </row>
    <row r="739">
      <c r="A739" s="1069"/>
      <c r="J739" s="1069"/>
    </row>
    <row r="740">
      <c r="A740" s="1069"/>
      <c r="J740" s="1069"/>
    </row>
    <row r="741">
      <c r="A741" s="1069"/>
      <c r="J741" s="1069"/>
    </row>
    <row r="742">
      <c r="A742" s="1069"/>
      <c r="J742" s="1069"/>
    </row>
    <row r="743">
      <c r="A743" s="1069"/>
      <c r="J743" s="1069"/>
    </row>
    <row r="744">
      <c r="A744" s="1069"/>
      <c r="J744" s="1069"/>
    </row>
    <row r="745">
      <c r="A745" s="1069"/>
      <c r="J745" s="1069"/>
    </row>
    <row r="746">
      <c r="A746" s="1069"/>
      <c r="J746" s="1069"/>
    </row>
    <row r="747">
      <c r="A747" s="1069"/>
      <c r="J747" s="1069"/>
    </row>
    <row r="748">
      <c r="A748" s="1069"/>
      <c r="J748" s="1069"/>
    </row>
    <row r="749">
      <c r="A749" s="1069"/>
      <c r="J749" s="1069"/>
    </row>
    <row r="750">
      <c r="A750" s="1069"/>
      <c r="J750" s="1069"/>
    </row>
    <row r="751">
      <c r="A751" s="1069"/>
      <c r="J751" s="1069"/>
    </row>
    <row r="752">
      <c r="A752" s="1069"/>
      <c r="J752" s="1069"/>
    </row>
    <row r="753">
      <c r="A753" s="1069"/>
      <c r="J753" s="1069"/>
    </row>
    <row r="754">
      <c r="A754" s="1069"/>
      <c r="J754" s="1069"/>
    </row>
    <row r="755">
      <c r="A755" s="1069"/>
      <c r="J755" s="1069"/>
    </row>
    <row r="756">
      <c r="A756" s="1069"/>
      <c r="J756" s="1069"/>
    </row>
    <row r="757">
      <c r="A757" s="1069"/>
      <c r="J757" s="1069"/>
    </row>
    <row r="758">
      <c r="A758" s="1069"/>
      <c r="J758" s="1069"/>
    </row>
    <row r="759">
      <c r="A759" s="1069"/>
      <c r="J759" s="1069"/>
    </row>
    <row r="760">
      <c r="A760" s="1069"/>
      <c r="J760" s="1069"/>
    </row>
    <row r="761">
      <c r="A761" s="1069"/>
      <c r="J761" s="1069"/>
    </row>
    <row r="762">
      <c r="A762" s="1069"/>
      <c r="J762" s="1069"/>
    </row>
    <row r="763">
      <c r="A763" s="1069"/>
      <c r="J763" s="1069"/>
    </row>
    <row r="764">
      <c r="A764" s="1069"/>
      <c r="J764" s="1069"/>
    </row>
    <row r="765">
      <c r="A765" s="1069"/>
      <c r="J765" s="1069"/>
    </row>
    <row r="766">
      <c r="A766" s="1069"/>
      <c r="J766" s="1069"/>
    </row>
    <row r="767">
      <c r="A767" s="1069"/>
      <c r="J767" s="1069"/>
    </row>
    <row r="768">
      <c r="A768" s="1069"/>
      <c r="J768" s="1069"/>
    </row>
    <row r="769">
      <c r="A769" s="1069"/>
      <c r="J769" s="1069"/>
    </row>
    <row r="770">
      <c r="A770" s="1069"/>
      <c r="J770" s="1069"/>
    </row>
    <row r="771">
      <c r="A771" s="1069"/>
      <c r="J771" s="1069"/>
    </row>
    <row r="772">
      <c r="A772" s="1069"/>
      <c r="J772" s="1069"/>
    </row>
    <row r="773">
      <c r="A773" s="1069"/>
      <c r="J773" s="1069"/>
    </row>
    <row r="774">
      <c r="A774" s="1069"/>
      <c r="J774" s="1069"/>
    </row>
    <row r="775">
      <c r="A775" s="1069"/>
      <c r="J775" s="1069"/>
    </row>
    <row r="776">
      <c r="A776" s="1069"/>
      <c r="J776" s="1069"/>
    </row>
    <row r="777">
      <c r="A777" s="1069"/>
      <c r="J777" s="1069"/>
    </row>
    <row r="778">
      <c r="A778" s="1069"/>
      <c r="J778" s="1069"/>
    </row>
    <row r="779">
      <c r="A779" s="1069"/>
      <c r="J779" s="1069"/>
    </row>
    <row r="780">
      <c r="A780" s="1069"/>
      <c r="J780" s="1069"/>
    </row>
    <row r="781">
      <c r="A781" s="1069"/>
      <c r="J781" s="1069"/>
    </row>
    <row r="782">
      <c r="A782" s="1069"/>
      <c r="J782" s="1069"/>
    </row>
    <row r="783">
      <c r="A783" s="1069"/>
      <c r="J783" s="1069"/>
    </row>
    <row r="784">
      <c r="A784" s="1069"/>
      <c r="J784" s="1069"/>
    </row>
    <row r="785">
      <c r="A785" s="1069"/>
      <c r="J785" s="1069"/>
    </row>
    <row r="786">
      <c r="A786" s="1069"/>
      <c r="J786" s="1069"/>
    </row>
    <row r="787">
      <c r="A787" s="1069"/>
      <c r="J787" s="1069"/>
    </row>
    <row r="788">
      <c r="A788" s="1069"/>
      <c r="J788" s="1069"/>
    </row>
    <row r="789">
      <c r="A789" s="1069"/>
      <c r="J789" s="1069"/>
    </row>
    <row r="790">
      <c r="A790" s="1069"/>
      <c r="J790" s="1069"/>
    </row>
    <row r="791">
      <c r="A791" s="1069"/>
      <c r="J791" s="1069"/>
    </row>
    <row r="792">
      <c r="A792" s="1069"/>
      <c r="J792" s="1069"/>
    </row>
    <row r="793">
      <c r="A793" s="1069"/>
      <c r="J793" s="1069"/>
    </row>
    <row r="794">
      <c r="A794" s="1069"/>
      <c r="J794" s="1069"/>
    </row>
    <row r="795">
      <c r="A795" s="1069"/>
      <c r="J795" s="1069"/>
    </row>
    <row r="796">
      <c r="A796" s="1069"/>
      <c r="J796" s="1069"/>
    </row>
    <row r="797">
      <c r="A797" s="1069"/>
      <c r="J797" s="1069"/>
    </row>
    <row r="798">
      <c r="A798" s="1069"/>
      <c r="J798" s="1069"/>
    </row>
    <row r="799">
      <c r="A799" s="1069"/>
      <c r="J799" s="1069"/>
    </row>
    <row r="800">
      <c r="A800" s="1069"/>
      <c r="J800" s="1069"/>
    </row>
    <row r="801">
      <c r="A801" s="1069"/>
      <c r="J801" s="1069"/>
    </row>
    <row r="802">
      <c r="A802" s="1069"/>
      <c r="J802" s="1069"/>
    </row>
    <row r="803">
      <c r="A803" s="1069"/>
      <c r="J803" s="1069"/>
    </row>
    <row r="804">
      <c r="A804" s="1069"/>
      <c r="J804" s="1069"/>
    </row>
    <row r="805">
      <c r="A805" s="1069"/>
      <c r="J805" s="1069"/>
    </row>
    <row r="806">
      <c r="A806" s="1069"/>
      <c r="J806" s="1069"/>
    </row>
    <row r="807">
      <c r="A807" s="1069"/>
      <c r="J807" s="1069"/>
    </row>
    <row r="808">
      <c r="A808" s="1069"/>
      <c r="J808" s="1069"/>
    </row>
    <row r="809">
      <c r="A809" s="1069"/>
      <c r="J809" s="1069"/>
    </row>
    <row r="810">
      <c r="A810" s="1069"/>
      <c r="J810" s="1069"/>
    </row>
    <row r="811">
      <c r="A811" s="1069"/>
      <c r="J811" s="1069"/>
    </row>
    <row r="812">
      <c r="A812" s="1069"/>
      <c r="J812" s="1069"/>
    </row>
    <row r="813">
      <c r="A813" s="1069"/>
      <c r="J813" s="1069"/>
    </row>
    <row r="814">
      <c r="A814" s="1069"/>
      <c r="J814" s="1069"/>
    </row>
    <row r="815">
      <c r="A815" s="1069"/>
      <c r="J815" s="1069"/>
    </row>
    <row r="816">
      <c r="A816" s="1069"/>
      <c r="J816" s="1069"/>
    </row>
    <row r="817">
      <c r="A817" s="1069"/>
      <c r="J817" s="1069"/>
    </row>
    <row r="818">
      <c r="A818" s="1069"/>
      <c r="J818" s="1069"/>
    </row>
    <row r="819">
      <c r="A819" s="1069"/>
      <c r="J819" s="1069"/>
    </row>
    <row r="820">
      <c r="A820" s="1069"/>
      <c r="J820" s="1069"/>
    </row>
    <row r="821">
      <c r="A821" s="1069"/>
      <c r="J821" s="1069"/>
    </row>
    <row r="822">
      <c r="A822" s="1069"/>
      <c r="J822" s="1069"/>
    </row>
    <row r="823">
      <c r="A823" s="1069"/>
      <c r="J823" s="1069"/>
    </row>
    <row r="824">
      <c r="A824" s="1069"/>
      <c r="J824" s="1069"/>
    </row>
    <row r="825">
      <c r="A825" s="1069"/>
      <c r="J825" s="1069"/>
    </row>
    <row r="826">
      <c r="A826" s="1069"/>
      <c r="J826" s="1069"/>
    </row>
    <row r="827">
      <c r="A827" s="1069"/>
      <c r="J827" s="1069"/>
    </row>
    <row r="828">
      <c r="A828" s="1069"/>
      <c r="J828" s="1069"/>
    </row>
    <row r="829">
      <c r="A829" s="1069"/>
      <c r="J829" s="1069"/>
    </row>
    <row r="830">
      <c r="A830" s="1069"/>
      <c r="J830" s="1069"/>
    </row>
    <row r="831">
      <c r="A831" s="1069"/>
      <c r="J831" s="1069"/>
    </row>
    <row r="832">
      <c r="A832" s="1069"/>
      <c r="J832" s="1069"/>
    </row>
    <row r="833">
      <c r="A833" s="1069"/>
      <c r="J833" s="1069"/>
    </row>
    <row r="834">
      <c r="A834" s="1069"/>
      <c r="J834" s="1069"/>
    </row>
    <row r="835">
      <c r="A835" s="1069"/>
      <c r="J835" s="1069"/>
    </row>
    <row r="836">
      <c r="A836" s="1069"/>
      <c r="J836" s="1069"/>
    </row>
    <row r="837">
      <c r="A837" s="1069"/>
      <c r="J837" s="1069"/>
    </row>
    <row r="838">
      <c r="A838" s="1069"/>
      <c r="J838" s="1069"/>
    </row>
    <row r="839">
      <c r="A839" s="1069"/>
      <c r="J839" s="1069"/>
    </row>
    <row r="840">
      <c r="A840" s="1069"/>
      <c r="J840" s="1069"/>
    </row>
    <row r="841">
      <c r="A841" s="1069"/>
      <c r="J841" s="1069"/>
    </row>
    <row r="842">
      <c r="A842" s="1069"/>
      <c r="J842" s="1069"/>
    </row>
    <row r="843">
      <c r="A843" s="1069"/>
      <c r="J843" s="1069"/>
    </row>
    <row r="844">
      <c r="A844" s="1069"/>
      <c r="J844" s="1069"/>
    </row>
    <row r="845">
      <c r="A845" s="1069"/>
      <c r="J845" s="1069"/>
    </row>
    <row r="846">
      <c r="A846" s="1069"/>
      <c r="J846" s="1069"/>
    </row>
    <row r="847">
      <c r="A847" s="1069"/>
      <c r="J847" s="1069"/>
    </row>
    <row r="848">
      <c r="A848" s="1069"/>
      <c r="J848" s="1069"/>
    </row>
    <row r="849">
      <c r="A849" s="1069"/>
      <c r="J849" s="1069"/>
    </row>
    <row r="850">
      <c r="A850" s="1069"/>
      <c r="J850" s="1069"/>
    </row>
    <row r="851">
      <c r="A851" s="1069"/>
      <c r="J851" s="1069"/>
    </row>
    <row r="852">
      <c r="A852" s="1069"/>
      <c r="J852" s="1069"/>
    </row>
    <row r="853">
      <c r="A853" s="1069"/>
      <c r="J853" s="1069"/>
    </row>
    <row r="854">
      <c r="A854" s="1069"/>
      <c r="J854" s="1069"/>
    </row>
    <row r="855">
      <c r="A855" s="1069"/>
      <c r="J855" s="1069"/>
    </row>
    <row r="856">
      <c r="A856" s="1069"/>
      <c r="J856" s="1069"/>
    </row>
    <row r="857">
      <c r="A857" s="1069"/>
      <c r="J857" s="1069"/>
    </row>
    <row r="858">
      <c r="A858" s="1069"/>
      <c r="J858" s="1069"/>
    </row>
    <row r="859">
      <c r="A859" s="1069"/>
      <c r="J859" s="1069"/>
    </row>
    <row r="860">
      <c r="A860" s="1069"/>
      <c r="J860" s="1069"/>
    </row>
    <row r="861">
      <c r="A861" s="1069"/>
      <c r="J861" s="1069"/>
    </row>
    <row r="862">
      <c r="A862" s="1069"/>
      <c r="J862" s="1069"/>
    </row>
    <row r="863">
      <c r="A863" s="1069"/>
      <c r="J863" s="1069"/>
    </row>
    <row r="864">
      <c r="A864" s="1069"/>
      <c r="J864" s="1069"/>
    </row>
    <row r="865">
      <c r="A865" s="1069"/>
      <c r="J865" s="1069"/>
    </row>
    <row r="866">
      <c r="A866" s="1069"/>
      <c r="J866" s="1069"/>
    </row>
    <row r="867">
      <c r="A867" s="1069"/>
      <c r="J867" s="1069"/>
    </row>
    <row r="868">
      <c r="A868" s="1069"/>
      <c r="J868" s="1069"/>
    </row>
    <row r="869">
      <c r="A869" s="1069"/>
      <c r="J869" s="1069"/>
    </row>
    <row r="870">
      <c r="A870" s="1069"/>
      <c r="J870" s="1069"/>
    </row>
    <row r="871">
      <c r="A871" s="1069"/>
      <c r="J871" s="1069"/>
    </row>
    <row r="872">
      <c r="A872" s="1069"/>
      <c r="J872" s="1069"/>
    </row>
    <row r="873">
      <c r="A873" s="1069"/>
      <c r="J873" s="1069"/>
    </row>
    <row r="874">
      <c r="A874" s="1069"/>
      <c r="J874" s="1069"/>
    </row>
    <row r="875">
      <c r="A875" s="1069"/>
      <c r="J875" s="1069"/>
    </row>
    <row r="876">
      <c r="A876" s="1069"/>
      <c r="J876" s="1069"/>
    </row>
    <row r="877">
      <c r="A877" s="1069"/>
      <c r="J877" s="1069"/>
    </row>
    <row r="878">
      <c r="A878" s="1069"/>
      <c r="J878" s="1069"/>
    </row>
    <row r="879">
      <c r="A879" s="1069"/>
      <c r="J879" s="1069"/>
    </row>
    <row r="880">
      <c r="A880" s="1069"/>
      <c r="J880" s="1069"/>
    </row>
    <row r="881">
      <c r="A881" s="1069"/>
      <c r="J881" s="1069"/>
    </row>
    <row r="882">
      <c r="A882" s="1069"/>
      <c r="J882" s="1069"/>
    </row>
    <row r="883">
      <c r="A883" s="1069"/>
      <c r="J883" s="1069"/>
    </row>
    <row r="884">
      <c r="A884" s="1069"/>
      <c r="J884" s="1069"/>
    </row>
    <row r="885">
      <c r="A885" s="1069"/>
      <c r="J885" s="1069"/>
    </row>
    <row r="886">
      <c r="A886" s="1069"/>
      <c r="J886" s="1069"/>
    </row>
    <row r="887">
      <c r="A887" s="1069"/>
      <c r="J887" s="1069"/>
    </row>
    <row r="888">
      <c r="A888" s="1069"/>
      <c r="J888" s="1069"/>
    </row>
    <row r="889">
      <c r="A889" s="1069"/>
      <c r="J889" s="1069"/>
    </row>
    <row r="890">
      <c r="A890" s="1069"/>
      <c r="J890" s="1069"/>
    </row>
    <row r="891">
      <c r="A891" s="1069"/>
      <c r="J891" s="1069"/>
    </row>
    <row r="892">
      <c r="A892" s="1069"/>
      <c r="J892" s="1069"/>
    </row>
    <row r="893">
      <c r="A893" s="1069"/>
      <c r="J893" s="1069"/>
    </row>
    <row r="894">
      <c r="A894" s="1069"/>
      <c r="J894" s="1069"/>
    </row>
    <row r="895">
      <c r="A895" s="1069"/>
      <c r="J895" s="1069"/>
    </row>
    <row r="896">
      <c r="A896" s="1069"/>
      <c r="J896" s="1069"/>
    </row>
    <row r="897">
      <c r="A897" s="1069"/>
      <c r="J897" s="1069"/>
    </row>
    <row r="898">
      <c r="A898" s="1069"/>
      <c r="J898" s="1069"/>
    </row>
    <row r="899">
      <c r="A899" s="1069"/>
      <c r="J899" s="1069"/>
    </row>
    <row r="900">
      <c r="A900" s="1069"/>
      <c r="J900" s="1069"/>
    </row>
    <row r="901">
      <c r="A901" s="1069"/>
      <c r="J901" s="1069"/>
    </row>
    <row r="902">
      <c r="A902" s="1069"/>
      <c r="J902" s="1069"/>
    </row>
    <row r="903">
      <c r="A903" s="1069"/>
      <c r="J903" s="1069"/>
    </row>
    <row r="904">
      <c r="A904" s="1069"/>
      <c r="J904" s="1069"/>
    </row>
    <row r="905">
      <c r="A905" s="1069"/>
      <c r="J905" s="1069"/>
    </row>
    <row r="906">
      <c r="A906" s="1069"/>
      <c r="J906" s="1069"/>
    </row>
    <row r="907">
      <c r="A907" s="1069"/>
      <c r="J907" s="1069"/>
    </row>
    <row r="908">
      <c r="A908" s="1069"/>
      <c r="J908" s="1069"/>
    </row>
    <row r="909">
      <c r="A909" s="1069"/>
      <c r="J909" s="1069"/>
    </row>
    <row r="910">
      <c r="A910" s="1069"/>
      <c r="J910" s="1069"/>
    </row>
    <row r="911">
      <c r="A911" s="1069"/>
      <c r="J911" s="1069"/>
    </row>
    <row r="912">
      <c r="A912" s="1069"/>
      <c r="J912" s="1069"/>
    </row>
    <row r="913">
      <c r="A913" s="1069"/>
      <c r="J913" s="1069"/>
    </row>
    <row r="914">
      <c r="A914" s="1069"/>
      <c r="J914" s="1069"/>
    </row>
    <row r="915">
      <c r="A915" s="1069"/>
      <c r="J915" s="1069"/>
    </row>
    <row r="916">
      <c r="A916" s="1069"/>
      <c r="J916" s="1069"/>
    </row>
    <row r="917">
      <c r="A917" s="1069"/>
      <c r="J917" s="1069"/>
    </row>
    <row r="918">
      <c r="A918" s="1069"/>
      <c r="J918" s="1069"/>
    </row>
    <row r="919">
      <c r="A919" s="1069"/>
      <c r="J919" s="1069"/>
    </row>
    <row r="920">
      <c r="A920" s="1069"/>
      <c r="J920" s="1069"/>
    </row>
    <row r="921">
      <c r="A921" s="1069"/>
      <c r="J921" s="1069"/>
    </row>
    <row r="922">
      <c r="A922" s="1069"/>
      <c r="J922" s="1069"/>
    </row>
    <row r="923">
      <c r="A923" s="1069"/>
      <c r="J923" s="1069"/>
    </row>
    <row r="924">
      <c r="A924" s="1069"/>
      <c r="J924" s="1069"/>
    </row>
    <row r="925">
      <c r="A925" s="1069"/>
      <c r="J925" s="1069"/>
    </row>
    <row r="926">
      <c r="A926" s="1069"/>
      <c r="J926" s="1069"/>
    </row>
    <row r="927">
      <c r="A927" s="1069"/>
      <c r="J927" s="1069"/>
    </row>
    <row r="928">
      <c r="A928" s="1069"/>
      <c r="J928" s="1069"/>
    </row>
    <row r="929">
      <c r="A929" s="1069"/>
      <c r="J929" s="1069"/>
    </row>
    <row r="930">
      <c r="A930" s="1069"/>
      <c r="J930" s="1069"/>
    </row>
    <row r="931">
      <c r="A931" s="1069"/>
      <c r="J931" s="1069"/>
    </row>
    <row r="932">
      <c r="A932" s="1069"/>
      <c r="J932" s="1069"/>
    </row>
    <row r="933">
      <c r="A933" s="1069"/>
      <c r="J933" s="1069"/>
    </row>
    <row r="934">
      <c r="A934" s="1069"/>
      <c r="J934" s="1069"/>
    </row>
    <row r="935">
      <c r="A935" s="1069"/>
      <c r="J935" s="1069"/>
    </row>
    <row r="936">
      <c r="A936" s="1069"/>
      <c r="J936" s="1069"/>
    </row>
    <row r="937">
      <c r="A937" s="1069"/>
      <c r="J937" s="1069"/>
    </row>
    <row r="938">
      <c r="A938" s="1069"/>
      <c r="J938" s="1069"/>
    </row>
    <row r="939">
      <c r="A939" s="1069"/>
      <c r="J939" s="1069"/>
    </row>
    <row r="940">
      <c r="A940" s="1069"/>
      <c r="J940" s="1069"/>
    </row>
    <row r="941">
      <c r="A941" s="1069"/>
      <c r="J941" s="1069"/>
    </row>
    <row r="942">
      <c r="A942" s="1069"/>
      <c r="J942" s="1069"/>
    </row>
    <row r="943">
      <c r="A943" s="1069"/>
      <c r="J943" s="1069"/>
    </row>
    <row r="944">
      <c r="A944" s="1069"/>
      <c r="J944" s="1069"/>
    </row>
    <row r="945">
      <c r="A945" s="1069"/>
      <c r="J945" s="1069"/>
    </row>
    <row r="946">
      <c r="A946" s="1069"/>
      <c r="J946" s="1069"/>
    </row>
    <row r="947">
      <c r="A947" s="1069"/>
      <c r="J947" s="1069"/>
    </row>
    <row r="948">
      <c r="A948" s="1069"/>
      <c r="J948" s="1069"/>
    </row>
    <row r="949">
      <c r="A949" s="1069"/>
      <c r="J949" s="1069"/>
    </row>
    <row r="950">
      <c r="A950" s="1069"/>
      <c r="J950" s="1069"/>
    </row>
    <row r="951">
      <c r="A951" s="1069"/>
      <c r="J951" s="1069"/>
    </row>
    <row r="952">
      <c r="A952" s="1069"/>
      <c r="J952" s="1069"/>
    </row>
    <row r="953">
      <c r="A953" s="1069"/>
      <c r="J953" s="1069"/>
    </row>
    <row r="954">
      <c r="A954" s="1069"/>
      <c r="J954" s="1069"/>
    </row>
    <row r="955">
      <c r="A955" s="1069"/>
      <c r="J955" s="1069"/>
    </row>
    <row r="956">
      <c r="A956" s="1069"/>
      <c r="J956" s="1069"/>
    </row>
    <row r="957">
      <c r="A957" s="1069"/>
      <c r="J957" s="1069"/>
    </row>
    <row r="958">
      <c r="A958" s="1069"/>
      <c r="J958" s="1069"/>
    </row>
    <row r="959">
      <c r="A959" s="1069"/>
      <c r="J959" s="1069"/>
    </row>
    <row r="960">
      <c r="A960" s="1069"/>
      <c r="J960" s="1069"/>
    </row>
    <row r="961">
      <c r="A961" s="1069"/>
      <c r="J961" s="1069"/>
    </row>
    <row r="962">
      <c r="A962" s="1069"/>
      <c r="J962" s="1069"/>
    </row>
    <row r="963">
      <c r="A963" s="1069"/>
      <c r="J963" s="1069"/>
    </row>
    <row r="964">
      <c r="A964" s="1069"/>
      <c r="J964" s="1069"/>
    </row>
    <row r="965">
      <c r="A965" s="1069"/>
      <c r="J965" s="1069"/>
    </row>
    <row r="966">
      <c r="A966" s="1069"/>
      <c r="J966" s="1069"/>
    </row>
    <row r="967">
      <c r="A967" s="1069"/>
      <c r="J967" s="1069"/>
    </row>
    <row r="968">
      <c r="A968" s="1069"/>
      <c r="J968" s="1069"/>
    </row>
    <row r="969">
      <c r="A969" s="1069"/>
      <c r="J969" s="1069"/>
    </row>
    <row r="970">
      <c r="A970" s="1069"/>
      <c r="J970" s="1069"/>
    </row>
    <row r="971">
      <c r="A971" s="1069"/>
      <c r="J971" s="1069"/>
    </row>
    <row r="972">
      <c r="A972" s="1069"/>
      <c r="J972" s="1069"/>
    </row>
    <row r="973">
      <c r="A973" s="1069"/>
      <c r="J973" s="1069"/>
    </row>
    <row r="974">
      <c r="A974" s="1069"/>
      <c r="J974" s="1069"/>
    </row>
    <row r="975">
      <c r="A975" s="1069"/>
      <c r="J975" s="1069"/>
    </row>
    <row r="976">
      <c r="A976" s="1069"/>
      <c r="J976" s="1069"/>
    </row>
    <row r="977">
      <c r="A977" s="1069"/>
      <c r="J977" s="1069"/>
    </row>
    <row r="978">
      <c r="A978" s="1069"/>
      <c r="J978" s="1069"/>
    </row>
    <row r="979">
      <c r="A979" s="1069"/>
      <c r="J979" s="1069"/>
    </row>
    <row r="980">
      <c r="A980" s="1069"/>
      <c r="J980" s="1069"/>
    </row>
    <row r="981">
      <c r="A981" s="1069"/>
      <c r="J981" s="1069"/>
    </row>
    <row r="982">
      <c r="A982" s="1069"/>
      <c r="J982" s="1069"/>
    </row>
    <row r="983">
      <c r="A983" s="1069"/>
      <c r="J983" s="1069"/>
    </row>
    <row r="984">
      <c r="A984" s="1069"/>
      <c r="J984" s="1069"/>
    </row>
    <row r="985">
      <c r="A985" s="1069"/>
      <c r="J985" s="1069"/>
    </row>
    <row r="986">
      <c r="A986" s="1069"/>
      <c r="J986" s="1069"/>
    </row>
    <row r="987">
      <c r="A987" s="1069"/>
      <c r="J987" s="1069"/>
    </row>
    <row r="988">
      <c r="A988" s="1069"/>
      <c r="J988" s="1069"/>
    </row>
    <row r="989">
      <c r="A989" s="1069"/>
      <c r="J989" s="1069"/>
    </row>
    <row r="990">
      <c r="A990" s="1069"/>
      <c r="J990" s="1069"/>
    </row>
    <row r="991">
      <c r="A991" s="1069"/>
      <c r="J991" s="1069"/>
    </row>
    <row r="992">
      <c r="A992" s="1069"/>
      <c r="J992" s="1069"/>
    </row>
    <row r="993">
      <c r="A993" s="1069"/>
      <c r="J993" s="1069"/>
    </row>
    <row r="994">
      <c r="A994" s="1069"/>
      <c r="J994" s="1069"/>
    </row>
    <row r="995">
      <c r="A995" s="1069"/>
      <c r="J995" s="1069"/>
    </row>
    <row r="996">
      <c r="A996" s="1069"/>
      <c r="J996" s="1069"/>
    </row>
    <row r="997">
      <c r="A997" s="1069"/>
      <c r="J997" s="1069"/>
    </row>
    <row r="998">
      <c r="A998" s="1069"/>
      <c r="J998" s="1069"/>
    </row>
    <row r="999">
      <c r="A999" s="1069"/>
      <c r="J999" s="1069"/>
    </row>
    <row r="1000">
      <c r="A1000" s="1069"/>
      <c r="J1000" s="1069"/>
    </row>
    <row r="1001">
      <c r="A1001" s="1069"/>
      <c r="J1001" s="1069"/>
    </row>
    <row r="1002">
      <c r="A1002" s="1069"/>
      <c r="J1002" s="1069"/>
    </row>
    <row r="1003">
      <c r="A1003" s="1069"/>
      <c r="J1003" s="1069"/>
    </row>
    <row r="1004">
      <c r="A1004" s="1069"/>
      <c r="J1004" s="1069"/>
    </row>
    <row r="1005">
      <c r="A1005" s="1069"/>
      <c r="J1005" s="1069"/>
    </row>
    <row r="1006">
      <c r="A1006" s="1069"/>
      <c r="J1006" s="1069"/>
    </row>
    <row r="1007">
      <c r="A1007" s="1069"/>
      <c r="J1007" s="1069"/>
    </row>
    <row r="1008">
      <c r="A1008" s="1069"/>
      <c r="J1008" s="1069"/>
    </row>
    <row r="1009">
      <c r="A1009" s="1069"/>
      <c r="J1009" s="1069"/>
    </row>
  </sheetData>
  <drawing r:id="rId1"/>
</worksheet>
</file>